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OK\"/>
    </mc:Choice>
  </mc:AlternateContent>
  <bookViews>
    <workbookView xWindow="0" yWindow="0" windowWidth="24000" windowHeight="9750"/>
  </bookViews>
  <sheets>
    <sheet name="【第9戦】予選ヒート-レース結果表" sheetId="3" r:id="rId1"/>
    <sheet name="予選ヒート-グリッド表" sheetId="2" r:id="rId2"/>
  </sheets>
  <externalReferences>
    <externalReference r:id="rId3"/>
  </externalReferences>
  <definedNames>
    <definedName name="_xlnm.Print_Area" localSheetId="0">'【第9戦】予選ヒート-レース結果表'!$A$1:$O$69</definedName>
    <definedName name="_xlnm.Print_Area" localSheetId="1">'予選ヒート-グリッド表'!$A$1:$L$97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3" l="1"/>
  <c r="A9" i="3"/>
  <c r="N11" i="3" s="1"/>
  <c r="B13" i="3"/>
  <c r="E13" i="3" s="1"/>
  <c r="H13" i="3"/>
  <c r="T13" i="3"/>
  <c r="A14" i="3"/>
  <c r="B63" i="3"/>
  <c r="G63" i="3"/>
  <c r="J63" i="3"/>
  <c r="A7" i="2"/>
  <c r="A9" i="2"/>
  <c r="C14" i="2"/>
  <c r="D14" i="2"/>
  <c r="F14" i="2"/>
  <c r="H14" i="2"/>
  <c r="I14" i="2"/>
  <c r="K14" i="2"/>
  <c r="C15" i="2"/>
  <c r="F15" i="2"/>
  <c r="H15" i="2"/>
  <c r="K15" i="2"/>
  <c r="C16" i="2"/>
  <c r="H16" i="2"/>
  <c r="B18" i="2"/>
  <c r="D18" i="2" s="1"/>
  <c r="B88" i="2"/>
  <c r="F88" i="2"/>
  <c r="J88" i="2"/>
  <c r="M13" i="3" l="1"/>
  <c r="N13" i="3" s="1"/>
  <c r="A15" i="3"/>
  <c r="B14" i="3"/>
  <c r="L14" i="3" s="1"/>
  <c r="G13" i="3"/>
  <c r="T14" i="3"/>
  <c r="U13" i="3"/>
  <c r="Q13" i="3"/>
  <c r="R13" i="3" s="1"/>
  <c r="J13" i="3"/>
  <c r="F13" i="3"/>
  <c r="I13" i="3"/>
  <c r="C18" i="2"/>
  <c r="F19" i="2"/>
  <c r="F18" i="2"/>
  <c r="C20" i="2"/>
  <c r="C19" i="2"/>
  <c r="G18" i="2"/>
  <c r="K13" i="3" l="1"/>
  <c r="J14" i="3"/>
  <c r="B15" i="3"/>
  <c r="L15" i="3" s="1"/>
  <c r="A16" i="3"/>
  <c r="J15" i="3"/>
  <c r="T15" i="3"/>
  <c r="K15" i="3"/>
  <c r="S13" i="3"/>
  <c r="E14" i="3"/>
  <c r="I14" i="3"/>
  <c r="F14" i="3"/>
  <c r="G14" i="3"/>
  <c r="K14" i="3"/>
  <c r="Q14" i="3"/>
  <c r="R14" i="3" s="1"/>
  <c r="S14" i="3" s="1"/>
  <c r="U14" i="3"/>
  <c r="H14" i="3"/>
  <c r="M14" i="3"/>
  <c r="N14" i="3" s="1"/>
  <c r="I18" i="2"/>
  <c r="H19" i="2"/>
  <c r="B22" i="2"/>
  <c r="K18" i="2"/>
  <c r="K19" i="2"/>
  <c r="H18" i="2"/>
  <c r="H20" i="2"/>
  <c r="M15" i="3" l="1"/>
  <c r="N15" i="3" s="1"/>
  <c r="H15" i="3"/>
  <c r="E15" i="3"/>
  <c r="I15" i="3"/>
  <c r="F15" i="3"/>
  <c r="G15" i="3"/>
  <c r="Q15" i="3"/>
  <c r="R15" i="3" s="1"/>
  <c r="S15" i="3" s="1"/>
  <c r="U15" i="3"/>
  <c r="B16" i="3"/>
  <c r="A17" i="3"/>
  <c r="J16" i="3"/>
  <c r="T16" i="3"/>
  <c r="G22" i="2"/>
  <c r="C23" i="2"/>
  <c r="C24" i="2"/>
  <c r="D22" i="2"/>
  <c r="C22" i="2"/>
  <c r="F23" i="2"/>
  <c r="F22" i="2"/>
  <c r="G16" i="3" l="1"/>
  <c r="Q16" i="3"/>
  <c r="R16" i="3" s="1"/>
  <c r="S16" i="3" s="1"/>
  <c r="U16" i="3"/>
  <c r="H16" i="3"/>
  <c r="E16" i="3"/>
  <c r="I16" i="3"/>
  <c r="F16" i="3"/>
  <c r="M16" i="3"/>
  <c r="N16" i="3" s="1"/>
  <c r="K16" i="3"/>
  <c r="T17" i="3"/>
  <c r="B17" i="3"/>
  <c r="J17" i="3" s="1"/>
  <c r="A18" i="3"/>
  <c r="M17" i="3"/>
  <c r="N17" i="3" s="1"/>
  <c r="L16" i="3"/>
  <c r="I22" i="2"/>
  <c r="H23" i="2"/>
  <c r="B26" i="2"/>
  <c r="H22" i="2"/>
  <c r="H24" i="2"/>
  <c r="K22" i="2"/>
  <c r="K23" i="2"/>
  <c r="K17" i="3" l="1"/>
  <c r="T18" i="3"/>
  <c r="B18" i="3"/>
  <c r="J18" i="3" s="1"/>
  <c r="A19" i="3"/>
  <c r="L17" i="3"/>
  <c r="F17" i="3"/>
  <c r="G17" i="3"/>
  <c r="Q17" i="3"/>
  <c r="R17" i="3" s="1"/>
  <c r="U17" i="3"/>
  <c r="H17" i="3"/>
  <c r="E17" i="3"/>
  <c r="I17" i="3"/>
  <c r="D26" i="2"/>
  <c r="G26" i="2"/>
  <c r="C27" i="2"/>
  <c r="C28" i="2"/>
  <c r="F26" i="2"/>
  <c r="F27" i="2"/>
  <c r="C26" i="2"/>
  <c r="S17" i="3" l="1"/>
  <c r="K18" i="3"/>
  <c r="B19" i="3"/>
  <c r="L19" i="3" s="1"/>
  <c r="A20" i="3"/>
  <c r="M19" i="3"/>
  <c r="N19" i="3" s="1"/>
  <c r="J19" i="3"/>
  <c r="T19" i="3"/>
  <c r="K19" i="3"/>
  <c r="L18" i="3"/>
  <c r="E18" i="3"/>
  <c r="I18" i="3"/>
  <c r="F18" i="3"/>
  <c r="G18" i="3"/>
  <c r="Q18" i="3"/>
  <c r="R18" i="3" s="1"/>
  <c r="S18" i="3" s="1"/>
  <c r="U18" i="3"/>
  <c r="H18" i="3"/>
  <c r="M18" i="3"/>
  <c r="N18" i="3" s="1"/>
  <c r="I26" i="2"/>
  <c r="H27" i="2"/>
  <c r="B30" i="2"/>
  <c r="K26" i="2"/>
  <c r="K27" i="2"/>
  <c r="H28" i="2"/>
  <c r="H26" i="2"/>
  <c r="H19" i="3" l="1"/>
  <c r="E19" i="3"/>
  <c r="I19" i="3"/>
  <c r="F19" i="3"/>
  <c r="G19" i="3"/>
  <c r="Q19" i="3"/>
  <c r="R19" i="3" s="1"/>
  <c r="S19" i="3" s="1"/>
  <c r="U19" i="3"/>
  <c r="B20" i="3"/>
  <c r="J20" i="3" s="1"/>
  <c r="A21" i="3"/>
  <c r="T20" i="3"/>
  <c r="G30" i="2"/>
  <c r="C31" i="2"/>
  <c r="C32" i="2"/>
  <c r="D30" i="2"/>
  <c r="C30" i="2"/>
  <c r="F31" i="2"/>
  <c r="F30" i="2"/>
  <c r="L20" i="3" l="1"/>
  <c r="T21" i="3"/>
  <c r="B21" i="3"/>
  <c r="J21" i="3" s="1"/>
  <c r="A22" i="3"/>
  <c r="G20" i="3"/>
  <c r="Q20" i="3"/>
  <c r="R20" i="3" s="1"/>
  <c r="S20" i="3" s="1"/>
  <c r="U20" i="3"/>
  <c r="H20" i="3"/>
  <c r="E20" i="3"/>
  <c r="I20" i="3"/>
  <c r="F20" i="3"/>
  <c r="M20" i="3"/>
  <c r="N20" i="3" s="1"/>
  <c r="K20" i="3"/>
  <c r="I30" i="2"/>
  <c r="H31" i="2"/>
  <c r="B34" i="2"/>
  <c r="H30" i="2"/>
  <c r="H32" i="2"/>
  <c r="K31" i="2"/>
  <c r="K30" i="2"/>
  <c r="M21" i="3" l="1"/>
  <c r="N21" i="3" s="1"/>
  <c r="K21" i="3"/>
  <c r="T22" i="3"/>
  <c r="B22" i="3"/>
  <c r="J22" i="3" s="1"/>
  <c r="A23" i="3"/>
  <c r="L21" i="3"/>
  <c r="F21" i="3"/>
  <c r="G21" i="3"/>
  <c r="Q21" i="3"/>
  <c r="R21" i="3" s="1"/>
  <c r="S21" i="3" s="1"/>
  <c r="U21" i="3"/>
  <c r="H21" i="3"/>
  <c r="E21" i="3"/>
  <c r="I21" i="3"/>
  <c r="D34" i="2"/>
  <c r="G34" i="2"/>
  <c r="C35" i="2"/>
  <c r="C36" i="2"/>
  <c r="F34" i="2"/>
  <c r="C34" i="2"/>
  <c r="F35" i="2"/>
  <c r="K22" i="3" l="1"/>
  <c r="B23" i="3"/>
  <c r="L23" i="3" s="1"/>
  <c r="A24" i="3"/>
  <c r="T23" i="3"/>
  <c r="K23" i="3"/>
  <c r="L22" i="3"/>
  <c r="E22" i="3"/>
  <c r="I22" i="3"/>
  <c r="F22" i="3"/>
  <c r="G22" i="3"/>
  <c r="Q22" i="3"/>
  <c r="R22" i="3" s="1"/>
  <c r="S22" i="3" s="1"/>
  <c r="U22" i="3"/>
  <c r="H22" i="3"/>
  <c r="M22" i="3"/>
  <c r="N22" i="3" s="1"/>
  <c r="I34" i="2"/>
  <c r="H35" i="2"/>
  <c r="B38" i="2"/>
  <c r="K34" i="2"/>
  <c r="K35" i="2"/>
  <c r="H36" i="2"/>
  <c r="H34" i="2"/>
  <c r="J23" i="3" l="1"/>
  <c r="M23" i="3"/>
  <c r="N23" i="3" s="1"/>
  <c r="B24" i="3"/>
  <c r="L24" i="3" s="1"/>
  <c r="A25" i="3"/>
  <c r="J24" i="3"/>
  <c r="T24" i="3"/>
  <c r="H23" i="3"/>
  <c r="E23" i="3"/>
  <c r="I23" i="3"/>
  <c r="F23" i="3"/>
  <c r="G23" i="3"/>
  <c r="Q23" i="3"/>
  <c r="R23" i="3" s="1"/>
  <c r="S23" i="3" s="1"/>
  <c r="U23" i="3"/>
  <c r="G38" i="2"/>
  <c r="C39" i="2"/>
  <c r="C40" i="2"/>
  <c r="D38" i="2"/>
  <c r="C38" i="2"/>
  <c r="F39" i="2"/>
  <c r="F38" i="2"/>
  <c r="G24" i="3" l="1"/>
  <c r="Q24" i="3"/>
  <c r="R24" i="3" s="1"/>
  <c r="S24" i="3" s="1"/>
  <c r="U24" i="3"/>
  <c r="H24" i="3"/>
  <c r="E24" i="3"/>
  <c r="I24" i="3"/>
  <c r="F24" i="3"/>
  <c r="M24" i="3"/>
  <c r="N24" i="3" s="1"/>
  <c r="K24" i="3"/>
  <c r="T25" i="3"/>
  <c r="B25" i="3"/>
  <c r="A26" i="3"/>
  <c r="I38" i="2"/>
  <c r="H39" i="2"/>
  <c r="B42" i="2"/>
  <c r="H38" i="2"/>
  <c r="H40" i="2"/>
  <c r="K38" i="2"/>
  <c r="K39" i="2"/>
  <c r="F25" i="3" l="1"/>
  <c r="G25" i="3"/>
  <c r="Q25" i="3"/>
  <c r="R25" i="3" s="1"/>
  <c r="S25" i="3" s="1"/>
  <c r="U25" i="3"/>
  <c r="H25" i="3"/>
  <c r="E25" i="3"/>
  <c r="I25" i="3"/>
  <c r="M25" i="3"/>
  <c r="N25" i="3" s="1"/>
  <c r="K25" i="3"/>
  <c r="T26" i="3"/>
  <c r="B26" i="3"/>
  <c r="M26" i="3" s="1"/>
  <c r="N26" i="3" s="1"/>
  <c r="A27" i="3"/>
  <c r="K26" i="3"/>
  <c r="L25" i="3"/>
  <c r="J25" i="3"/>
  <c r="D42" i="2"/>
  <c r="G42" i="2"/>
  <c r="C43" i="2"/>
  <c r="C44" i="2"/>
  <c r="F42" i="2"/>
  <c r="C42" i="2"/>
  <c r="F43" i="2"/>
  <c r="L26" i="3" l="1"/>
  <c r="B27" i="3"/>
  <c r="L27" i="3" s="1"/>
  <c r="A28" i="3"/>
  <c r="T27" i="3"/>
  <c r="J26" i="3"/>
  <c r="E26" i="3"/>
  <c r="I26" i="3"/>
  <c r="F26" i="3"/>
  <c r="H26" i="3"/>
  <c r="Q26" i="3"/>
  <c r="R26" i="3" s="1"/>
  <c r="S26" i="3" s="1"/>
  <c r="U26" i="3"/>
  <c r="G26" i="3"/>
  <c r="I42" i="2"/>
  <c r="H43" i="2"/>
  <c r="B46" i="2"/>
  <c r="K42" i="2"/>
  <c r="K43" i="2"/>
  <c r="H42" i="2"/>
  <c r="H44" i="2"/>
  <c r="K27" i="3" l="1"/>
  <c r="M27" i="3"/>
  <c r="N27" i="3" s="1"/>
  <c r="B28" i="3"/>
  <c r="L28" i="3" s="1"/>
  <c r="A29" i="3"/>
  <c r="T28" i="3"/>
  <c r="J27" i="3"/>
  <c r="H27" i="3"/>
  <c r="E27" i="3"/>
  <c r="I27" i="3"/>
  <c r="G27" i="3"/>
  <c r="Q27" i="3"/>
  <c r="R27" i="3" s="1"/>
  <c r="S27" i="3" s="1"/>
  <c r="U27" i="3"/>
  <c r="F27" i="3"/>
  <c r="G46" i="2"/>
  <c r="C47" i="2"/>
  <c r="C48" i="2"/>
  <c r="D46" i="2"/>
  <c r="C46" i="2"/>
  <c r="F47" i="2"/>
  <c r="F46" i="2"/>
  <c r="M28" i="3" l="1"/>
  <c r="N28" i="3" s="1"/>
  <c r="G28" i="3"/>
  <c r="Q28" i="3"/>
  <c r="R28" i="3" s="1"/>
  <c r="S28" i="3" s="1"/>
  <c r="U28" i="3"/>
  <c r="H28" i="3"/>
  <c r="F28" i="3"/>
  <c r="I28" i="3"/>
  <c r="E28" i="3"/>
  <c r="J28" i="3"/>
  <c r="K28" i="3"/>
  <c r="T29" i="3"/>
  <c r="B29" i="3"/>
  <c r="J29" i="3" s="1"/>
  <c r="A30" i="3"/>
  <c r="I46" i="2"/>
  <c r="H47" i="2"/>
  <c r="B50" i="2"/>
  <c r="H46" i="2"/>
  <c r="H48" i="2"/>
  <c r="K46" i="2"/>
  <c r="K47" i="2"/>
  <c r="T30" i="3" l="1"/>
  <c r="B30" i="3"/>
  <c r="M30" i="3" s="1"/>
  <c r="N30" i="3" s="1"/>
  <c r="A31" i="3"/>
  <c r="K30" i="3"/>
  <c r="K29" i="3"/>
  <c r="L29" i="3"/>
  <c r="F29" i="3"/>
  <c r="G29" i="3"/>
  <c r="Q29" i="3"/>
  <c r="R29" i="3" s="1"/>
  <c r="S29" i="3" s="1"/>
  <c r="U29" i="3"/>
  <c r="E29" i="3"/>
  <c r="I29" i="3"/>
  <c r="H29" i="3"/>
  <c r="M29" i="3"/>
  <c r="N29" i="3" s="1"/>
  <c r="D50" i="2"/>
  <c r="G50" i="2"/>
  <c r="F50" i="2"/>
  <c r="C51" i="2"/>
  <c r="C50" i="2"/>
  <c r="C52" i="2"/>
  <c r="F51" i="2"/>
  <c r="L30" i="3" l="1"/>
  <c r="E30" i="3"/>
  <c r="I30" i="3"/>
  <c r="F30" i="3"/>
  <c r="H30" i="3"/>
  <c r="G30" i="3"/>
  <c r="Q30" i="3"/>
  <c r="R30" i="3" s="1"/>
  <c r="S30" i="3" s="1"/>
  <c r="U30" i="3"/>
  <c r="B31" i="3"/>
  <c r="A32" i="3"/>
  <c r="M31" i="3"/>
  <c r="N31" i="3" s="1"/>
  <c r="J31" i="3"/>
  <c r="T31" i="3"/>
  <c r="K31" i="3"/>
  <c r="J30" i="3"/>
  <c r="I50" i="2"/>
  <c r="H51" i="2"/>
  <c r="B54" i="2"/>
  <c r="K50" i="2"/>
  <c r="K51" i="2"/>
  <c r="H50" i="2"/>
  <c r="H52" i="2"/>
  <c r="B32" i="3" l="1"/>
  <c r="K32" i="3" s="1"/>
  <c r="A33" i="3"/>
  <c r="J32" i="3"/>
  <c r="T32" i="3"/>
  <c r="H31" i="3"/>
  <c r="E31" i="3"/>
  <c r="I31" i="3"/>
  <c r="F31" i="3"/>
  <c r="G31" i="3"/>
  <c r="Q31" i="3"/>
  <c r="R31" i="3" s="1"/>
  <c r="S31" i="3" s="1"/>
  <c r="U31" i="3"/>
  <c r="L31" i="3"/>
  <c r="G54" i="2"/>
  <c r="C55" i="2"/>
  <c r="C56" i="2"/>
  <c r="C54" i="2"/>
  <c r="F55" i="2"/>
  <c r="D54" i="2"/>
  <c r="F54" i="2"/>
  <c r="L32" i="3" l="1"/>
  <c r="M32" i="3"/>
  <c r="N32" i="3" s="1"/>
  <c r="B33" i="3"/>
  <c r="M33" i="3" s="1"/>
  <c r="N33" i="3" s="1"/>
  <c r="T33" i="3"/>
  <c r="K33" i="3"/>
  <c r="A34" i="3"/>
  <c r="G32" i="3"/>
  <c r="Q32" i="3"/>
  <c r="R32" i="3" s="1"/>
  <c r="S32" i="3" s="1"/>
  <c r="U32" i="3"/>
  <c r="H32" i="3"/>
  <c r="E32" i="3"/>
  <c r="F32" i="3"/>
  <c r="I32" i="3"/>
  <c r="H54" i="2"/>
  <c r="H56" i="2"/>
  <c r="K54" i="2"/>
  <c r="H55" i="2"/>
  <c r="K55" i="2"/>
  <c r="B58" i="2"/>
  <c r="I54" i="2"/>
  <c r="B34" i="3" l="1"/>
  <c r="L34" i="3" s="1"/>
  <c r="A35" i="3"/>
  <c r="T34" i="3"/>
  <c r="K34" i="3"/>
  <c r="J33" i="3"/>
  <c r="L33" i="3"/>
  <c r="F33" i="3"/>
  <c r="I33" i="3"/>
  <c r="E33" i="3"/>
  <c r="G33" i="3"/>
  <c r="Q33" i="3"/>
  <c r="R33" i="3" s="1"/>
  <c r="S33" i="3" s="1"/>
  <c r="U33" i="3"/>
  <c r="H33" i="3"/>
  <c r="D58" i="2"/>
  <c r="F58" i="2"/>
  <c r="C58" i="2"/>
  <c r="F59" i="2"/>
  <c r="G58" i="2"/>
  <c r="C60" i="2"/>
  <c r="C59" i="2"/>
  <c r="J34" i="3" l="1"/>
  <c r="M34" i="3"/>
  <c r="N34" i="3" s="1"/>
  <c r="B35" i="3"/>
  <c r="L35" i="3" s="1"/>
  <c r="A36" i="3"/>
  <c r="J35" i="3"/>
  <c r="T35" i="3"/>
  <c r="H34" i="3"/>
  <c r="E34" i="3"/>
  <c r="I34" i="3"/>
  <c r="F34" i="3"/>
  <c r="G34" i="3"/>
  <c r="Q34" i="3"/>
  <c r="R34" i="3" s="1"/>
  <c r="S34" i="3" s="1"/>
  <c r="U34" i="3"/>
  <c r="I58" i="2"/>
  <c r="H59" i="2"/>
  <c r="B62" i="2"/>
  <c r="K58" i="2"/>
  <c r="K59" i="2"/>
  <c r="H58" i="2"/>
  <c r="H60" i="2"/>
  <c r="G35" i="3" l="1"/>
  <c r="Q35" i="3"/>
  <c r="R35" i="3" s="1"/>
  <c r="S35" i="3" s="1"/>
  <c r="U35" i="3"/>
  <c r="H35" i="3"/>
  <c r="E35" i="3"/>
  <c r="I35" i="3"/>
  <c r="F35" i="3"/>
  <c r="M35" i="3"/>
  <c r="N35" i="3" s="1"/>
  <c r="K35" i="3"/>
  <c r="T36" i="3"/>
  <c r="B36" i="3"/>
  <c r="K36" i="3" s="1"/>
  <c r="A37" i="3"/>
  <c r="G62" i="2"/>
  <c r="C63" i="2"/>
  <c r="C64" i="2"/>
  <c r="C62" i="2"/>
  <c r="F63" i="2"/>
  <c r="F62" i="2"/>
  <c r="D62" i="2"/>
  <c r="L36" i="3" l="1"/>
  <c r="J36" i="3"/>
  <c r="M36" i="3"/>
  <c r="N36" i="3" s="1"/>
  <c r="T37" i="3"/>
  <c r="B37" i="3"/>
  <c r="J37" i="3" s="1"/>
  <c r="A38" i="3"/>
  <c r="F36" i="3"/>
  <c r="G36" i="3"/>
  <c r="Q36" i="3"/>
  <c r="R36" i="3" s="1"/>
  <c r="S36" i="3" s="1"/>
  <c r="U36" i="3"/>
  <c r="H36" i="3"/>
  <c r="E36" i="3"/>
  <c r="I36" i="3"/>
  <c r="H62" i="2"/>
  <c r="H64" i="2"/>
  <c r="I62" i="2"/>
  <c r="B66" i="2"/>
  <c r="K62" i="2"/>
  <c r="H63" i="2"/>
  <c r="K63" i="2"/>
  <c r="K37" i="3" l="1"/>
  <c r="B38" i="3"/>
  <c r="L38" i="3" s="1"/>
  <c r="A39" i="3"/>
  <c r="T38" i="3"/>
  <c r="K38" i="3"/>
  <c r="L37" i="3"/>
  <c r="E37" i="3"/>
  <c r="I37" i="3"/>
  <c r="F37" i="3"/>
  <c r="G37" i="3"/>
  <c r="Q37" i="3"/>
  <c r="R37" i="3" s="1"/>
  <c r="S37" i="3" s="1"/>
  <c r="U37" i="3"/>
  <c r="H37" i="3"/>
  <c r="M37" i="3"/>
  <c r="N37" i="3" s="1"/>
  <c r="D66" i="2"/>
  <c r="F66" i="2"/>
  <c r="C67" i="2"/>
  <c r="G66" i="2"/>
  <c r="C66" i="2"/>
  <c r="F67" i="2"/>
  <c r="C68" i="2"/>
  <c r="J38" i="3" l="1"/>
  <c r="M38" i="3"/>
  <c r="N38" i="3" s="1"/>
  <c r="B39" i="3"/>
  <c r="L39" i="3" s="1"/>
  <c r="A40" i="3"/>
  <c r="J39" i="3"/>
  <c r="T39" i="3"/>
  <c r="H38" i="3"/>
  <c r="E38" i="3"/>
  <c r="I38" i="3"/>
  <c r="F38" i="3"/>
  <c r="Q38" i="3"/>
  <c r="R38" i="3" s="1"/>
  <c r="S38" i="3" s="1"/>
  <c r="U38" i="3"/>
  <c r="G38" i="3"/>
  <c r="I66" i="2"/>
  <c r="H67" i="2"/>
  <c r="B70" i="2"/>
  <c r="K66" i="2"/>
  <c r="K67" i="2"/>
  <c r="H68" i="2"/>
  <c r="H66" i="2"/>
  <c r="G39" i="3" l="1"/>
  <c r="Q39" i="3"/>
  <c r="R39" i="3" s="1"/>
  <c r="S39" i="3" s="1"/>
  <c r="U39" i="3"/>
  <c r="H39" i="3"/>
  <c r="E39" i="3"/>
  <c r="I39" i="3"/>
  <c r="F39" i="3"/>
  <c r="M39" i="3"/>
  <c r="N39" i="3" s="1"/>
  <c r="K39" i="3"/>
  <c r="T40" i="3"/>
  <c r="B40" i="3"/>
  <c r="K40" i="3" s="1"/>
  <c r="L40" i="3"/>
  <c r="A41" i="3"/>
  <c r="G70" i="2"/>
  <c r="C71" i="2"/>
  <c r="C72" i="2"/>
  <c r="C70" i="2"/>
  <c r="F71" i="2"/>
  <c r="D70" i="2"/>
  <c r="F70" i="2"/>
  <c r="J40" i="3" l="1"/>
  <c r="M40" i="3"/>
  <c r="N40" i="3" s="1"/>
  <c r="T41" i="3"/>
  <c r="B41" i="3"/>
  <c r="K41" i="3" s="1"/>
  <c r="A42" i="3"/>
  <c r="F40" i="3"/>
  <c r="G40" i="3"/>
  <c r="Q40" i="3"/>
  <c r="R40" i="3" s="1"/>
  <c r="S40" i="3" s="1"/>
  <c r="U40" i="3"/>
  <c r="H40" i="3"/>
  <c r="I40" i="3"/>
  <c r="E40" i="3"/>
  <c r="H70" i="2"/>
  <c r="H72" i="2"/>
  <c r="H71" i="2"/>
  <c r="K70" i="2"/>
  <c r="K71" i="2"/>
  <c r="B74" i="2"/>
  <c r="I70" i="2"/>
  <c r="E41" i="3" l="1"/>
  <c r="I41" i="3"/>
  <c r="F41" i="3"/>
  <c r="G41" i="3"/>
  <c r="Q41" i="3"/>
  <c r="R41" i="3" s="1"/>
  <c r="S41" i="3" s="1"/>
  <c r="U41" i="3"/>
  <c r="H41" i="3"/>
  <c r="J41" i="3"/>
  <c r="B42" i="3"/>
  <c r="J42" i="3" s="1"/>
  <c r="A43" i="3"/>
  <c r="T42" i="3"/>
  <c r="L41" i="3"/>
  <c r="M41" i="3"/>
  <c r="N41" i="3" s="1"/>
  <c r="D74" i="2"/>
  <c r="F74" i="2"/>
  <c r="G74" i="2"/>
  <c r="C76" i="2"/>
  <c r="C75" i="2"/>
  <c r="F75" i="2"/>
  <c r="C74" i="2"/>
  <c r="K42" i="3" l="1"/>
  <c r="H42" i="3"/>
  <c r="E42" i="3"/>
  <c r="I42" i="3"/>
  <c r="F42" i="3"/>
  <c r="G42" i="3"/>
  <c r="Q42" i="3"/>
  <c r="R42" i="3" s="1"/>
  <c r="S42" i="3" s="1"/>
  <c r="U42" i="3"/>
  <c r="M42" i="3"/>
  <c r="N42" i="3" s="1"/>
  <c r="B43" i="3"/>
  <c r="A44" i="3"/>
  <c r="K43" i="3"/>
  <c r="T43" i="3"/>
  <c r="L42" i="3"/>
  <c r="I74" i="2"/>
  <c r="H75" i="2"/>
  <c r="B78" i="2"/>
  <c r="K74" i="2"/>
  <c r="K75" i="2"/>
  <c r="H74" i="2"/>
  <c r="H76" i="2"/>
  <c r="H43" i="3" l="1"/>
  <c r="E43" i="3"/>
  <c r="I43" i="3"/>
  <c r="F43" i="3"/>
  <c r="G43" i="3"/>
  <c r="Q43" i="3"/>
  <c r="R43" i="3" s="1"/>
  <c r="S43" i="3" s="1"/>
  <c r="U43" i="3"/>
  <c r="M43" i="3"/>
  <c r="N43" i="3" s="1"/>
  <c r="B44" i="3"/>
  <c r="L44" i="3" s="1"/>
  <c r="A45" i="3"/>
  <c r="J44" i="3"/>
  <c r="T44" i="3"/>
  <c r="J43" i="3"/>
  <c r="L43" i="3"/>
  <c r="G78" i="2"/>
  <c r="C79" i="2"/>
  <c r="C80" i="2"/>
  <c r="C78" i="2"/>
  <c r="F79" i="2"/>
  <c r="F78" i="2"/>
  <c r="D78" i="2"/>
  <c r="J45" i="3" l="1"/>
  <c r="T45" i="3"/>
  <c r="K45" i="3"/>
  <c r="B45" i="3"/>
  <c r="L45" i="3"/>
  <c r="A46" i="3"/>
  <c r="M45" i="3"/>
  <c r="N45" i="3" s="1"/>
  <c r="G44" i="3"/>
  <c r="Q44" i="3"/>
  <c r="R44" i="3" s="1"/>
  <c r="S44" i="3" s="1"/>
  <c r="U44" i="3"/>
  <c r="H44" i="3"/>
  <c r="E44" i="3"/>
  <c r="F44" i="3"/>
  <c r="I44" i="3"/>
  <c r="M44" i="3"/>
  <c r="N44" i="3" s="1"/>
  <c r="K44" i="3"/>
  <c r="H78" i="2"/>
  <c r="H80" i="2"/>
  <c r="I78" i="2"/>
  <c r="K78" i="2"/>
  <c r="H79" i="2"/>
  <c r="K79" i="2"/>
  <c r="T46" i="3" l="1"/>
  <c r="B46" i="3"/>
  <c r="M46" i="3" s="1"/>
  <c r="N46" i="3" s="1"/>
  <c r="A50" i="3" s="1"/>
  <c r="F45" i="3"/>
  <c r="G45" i="3"/>
  <c r="Q45" i="3"/>
  <c r="R45" i="3" s="1"/>
  <c r="S45" i="3" s="1"/>
  <c r="U45" i="3"/>
  <c r="E45" i="3"/>
  <c r="H45" i="3"/>
  <c r="I45" i="3"/>
  <c r="L46" i="3" l="1"/>
  <c r="E46" i="3"/>
  <c r="I46" i="3"/>
  <c r="F46" i="3"/>
  <c r="H46" i="3"/>
  <c r="U46" i="3"/>
  <c r="G46" i="3"/>
  <c r="Q46" i="3"/>
  <c r="R46" i="3" s="1"/>
  <c r="K46" i="3"/>
  <c r="J46" i="3"/>
  <c r="J48" i="3" l="1"/>
  <c r="G48" i="3"/>
  <c r="S46" i="3"/>
  <c r="A53" i="3"/>
  <c r="F48" i="3" l="1"/>
  <c r="E48" i="3"/>
  <c r="I48" i="3"/>
  <c r="A54" i="3"/>
  <c r="A52" i="3"/>
  <c r="B53" i="3"/>
  <c r="B54" i="3" l="1"/>
  <c r="A55" i="3"/>
  <c r="A56" i="3" l="1"/>
  <c r="B55" i="3"/>
  <c r="B56" i="3" l="1"/>
  <c r="A57" i="3"/>
  <c r="A58" i="3" l="1"/>
  <c r="B57" i="3"/>
  <c r="A59" i="3" l="1"/>
  <c r="B58" i="3"/>
  <c r="A60" i="3" l="1"/>
  <c r="B59" i="3"/>
  <c r="A61" i="3" l="1"/>
  <c r="B60" i="3"/>
  <c r="A62" i="3" l="1"/>
  <c r="B62" i="3" s="1"/>
  <c r="B61" i="3"/>
</calcChain>
</file>

<file path=xl/sharedStrings.xml><?xml version="1.0" encoding="utf-8"?>
<sst xmlns="http://schemas.openxmlformats.org/spreadsheetml/2006/main" count="44" uniqueCount="35">
  <si>
    <t>PP</t>
    <phoneticPr fontId="5"/>
  </si>
  <si>
    <t>第9戦　予選ヒート グリッド表</t>
    <rPh sb="0" eb="1">
      <t>ダイ</t>
    </rPh>
    <rPh sb="2" eb="3">
      <t>セン</t>
    </rPh>
    <rPh sb="14" eb="15">
      <t>ヒョウ</t>
    </rPh>
    <phoneticPr fontId="5"/>
  </si>
  <si>
    <t>南コース 1.264Km</t>
  </si>
  <si>
    <t>Dry</t>
  </si>
  <si>
    <t xml:space="preserve">COURSE : </t>
  </si>
  <si>
    <t>Fine</t>
  </si>
  <si>
    <t>WEATHER:</t>
  </si>
  <si>
    <t>:</t>
    <phoneticPr fontId="5"/>
  </si>
  <si>
    <t>Rマークの車は、コースレコードを更新しました。従来のレコードタイムは    53.936</t>
  </si>
  <si>
    <t>国内カート競技規則　ｶｰﾄ競技会に関する規定　第14条　信号の使用法　5.　により12周の結果とする。</t>
    <rPh sb="0" eb="2">
      <t>コクナイ</t>
    </rPh>
    <rPh sb="5" eb="7">
      <t>キョウギ</t>
    </rPh>
    <rPh sb="7" eb="9">
      <t>キソク</t>
    </rPh>
    <rPh sb="13" eb="16">
      <t>キョウギカイ</t>
    </rPh>
    <rPh sb="17" eb="18">
      <t>カン</t>
    </rPh>
    <rPh sb="20" eb="22">
      <t>キテイ</t>
    </rPh>
    <rPh sb="23" eb="24">
      <t>ダイ</t>
    </rPh>
    <rPh sb="26" eb="27">
      <t>ジョウ</t>
    </rPh>
    <rPh sb="28" eb="30">
      <t>シンゴウ</t>
    </rPh>
    <rPh sb="31" eb="34">
      <t>シヨウホウ</t>
    </rPh>
    <rPh sb="43" eb="44">
      <t>シュウ</t>
    </rPh>
    <rPh sb="45" eb="47">
      <t>ケッカ</t>
    </rPh>
    <phoneticPr fontId="5"/>
  </si>
  <si>
    <t>km/h</t>
    <phoneticPr fontId="5"/>
  </si>
  <si>
    <t xml:space="preserve">Fastest Lap </t>
    <phoneticPr fontId="5"/>
  </si>
  <si>
    <t>Best</t>
  </si>
  <si>
    <t>Gap</t>
  </si>
  <si>
    <t>Delay</t>
  </si>
  <si>
    <t>Total Time</t>
  </si>
  <si>
    <t>Laps</t>
  </si>
  <si>
    <t>Tire</t>
  </si>
  <si>
    <t>Team</t>
  </si>
  <si>
    <t>Type</t>
  </si>
  <si>
    <t>Driver</t>
  </si>
  <si>
    <t>No.</t>
  </si>
  <si>
    <t>Pos.</t>
  </si>
  <si>
    <t>ベスト平均時速</t>
  </si>
  <si>
    <t>グリッドコメント</t>
  </si>
  <si>
    <t>ペナルティNo.</t>
    <phoneticPr fontId="5"/>
  </si>
  <si>
    <t>コメント</t>
  </si>
  <si>
    <t>BestLap</t>
  </si>
  <si>
    <t>Gap</t>
    <phoneticPr fontId="5"/>
  </si>
  <si>
    <t>差</t>
    <rPh sb="0" eb="1">
      <t>サ</t>
    </rPh>
    <phoneticPr fontId="5"/>
  </si>
  <si>
    <t>Laps</t>
    <phoneticPr fontId="5"/>
  </si>
  <si>
    <t>Tires</t>
  </si>
  <si>
    <t>Model/Engine</t>
  </si>
  <si>
    <t>名前</t>
  </si>
  <si>
    <t>第９戦 予選ヒート結果表</t>
    <rPh sb="0" eb="1">
      <t>ダイ</t>
    </rPh>
    <rPh sb="2" eb="3">
      <t>セン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</si>
</sst>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 ;_ * \-#,##0_ ;_ * &quot;-&quot;_ ;_ @_ "/>
    <numFmt numFmtId="176" formatCode=";;;"/>
    <numFmt numFmtId="177" formatCode="[&lt;1]m\'ss.000;##0.000"/>
    <numFmt numFmtId="178" formatCode="yyyy\-mm\-dd"/>
    <numFmt numFmtId="179" formatCode="_ * #,##0.000_ ;_ * \-#,##0.000_ ;_ * &quot;-&quot;_ ;_ @_ "/>
    <numFmt numFmtId="180" formatCode="0.000_ "/>
  </numFmts>
  <fonts count="3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6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6.75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sz val="8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b/>
      <sz val="9"/>
      <color indexed="8"/>
      <name val="Microsoft Sans Serif"/>
      <family val="2"/>
    </font>
    <font>
      <i/>
      <sz val="8.25"/>
      <color indexed="8"/>
      <name val="Microsoft Sans Serif"/>
      <family val="2"/>
    </font>
    <font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  <font>
      <sz val="9"/>
      <name val="Microsoft Sans Serif"/>
      <family val="2"/>
    </font>
    <font>
      <sz val="6"/>
      <color theme="0"/>
      <name val="Microsoft Sans Serif"/>
      <family val="2"/>
    </font>
    <font>
      <i/>
      <sz val="7.75"/>
      <color theme="0"/>
      <name val="Microsoft Sans Serif"/>
      <family val="2"/>
    </font>
    <font>
      <b/>
      <sz val="9"/>
      <color theme="0"/>
      <name val="Microsoft Sans Serif"/>
      <family val="2"/>
    </font>
    <font>
      <sz val="7.75"/>
      <color indexed="8"/>
      <name val="Microsoft Sans Serif"/>
      <family val="2"/>
    </font>
    <font>
      <b/>
      <sz val="10"/>
      <color indexed="8"/>
      <name val="Microsoft Sans Serif"/>
      <family val="2"/>
    </font>
    <font>
      <i/>
      <sz val="7.75"/>
      <color indexed="8"/>
      <name val="Microsoft Sans Serif"/>
      <family val="2"/>
    </font>
    <font>
      <sz val="9.7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3" fillId="0" borderId="0" xfId="1" applyFont="1" applyFill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/>
    <xf numFmtId="0" fontId="5" fillId="0" borderId="0" xfId="1" applyFont="1" applyFill="1" applyAlignment="1" applyProtection="1">
      <alignment horizontal="left" vertical="center"/>
    </xf>
    <xf numFmtId="0" fontId="6" fillId="0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horizontal="left" vertical="center"/>
    </xf>
    <xf numFmtId="0" fontId="7" fillId="0" borderId="0" xfId="1" applyFont="1" applyFill="1" applyAlignment="1" applyProtection="1">
      <alignment vertical="center"/>
    </xf>
    <xf numFmtId="0" fontId="8" fillId="0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horizontal="center" vertical="center" shrinkToFit="1"/>
    </xf>
    <xf numFmtId="0" fontId="9" fillId="0" borderId="0" xfId="1" applyFont="1" applyFill="1" applyBorder="1" applyAlignment="1" applyProtection="1">
      <alignment horizontal="center" vertical="center" shrinkToFit="1"/>
    </xf>
    <xf numFmtId="0" fontId="10" fillId="0" borderId="0" xfId="1" applyFont="1" applyFill="1" applyBorder="1" applyAlignment="1" applyProtection="1">
      <alignment horizontal="center" vertical="center" shrinkToFit="1"/>
    </xf>
    <xf numFmtId="0" fontId="11" fillId="0" borderId="0" xfId="1" applyFont="1" applyFill="1" applyBorder="1" applyAlignment="1" applyProtection="1">
      <alignment horizontal="center" vertical="center" shrinkToFit="1"/>
    </xf>
    <xf numFmtId="0" fontId="9" fillId="0" borderId="0" xfId="1" applyFont="1" applyFill="1" applyBorder="1" applyAlignment="1" applyProtection="1">
      <alignment horizontal="centerContinuous" vertical="center"/>
    </xf>
    <xf numFmtId="0" fontId="12" fillId="0" borderId="0" xfId="1" applyFont="1" applyFill="1" applyBorder="1" applyAlignment="1" applyProtection="1">
      <alignment horizontal="centerContinuous" vertical="center"/>
    </xf>
    <xf numFmtId="0" fontId="13" fillId="0" borderId="0" xfId="1" applyFont="1" applyFill="1" applyAlignment="1" applyProtection="1">
      <alignment horizontal="right" vertical="center"/>
    </xf>
    <xf numFmtId="0" fontId="9" fillId="0" borderId="0" xfId="1" applyFont="1" applyFill="1" applyBorder="1" applyAlignment="1" applyProtection="1">
      <alignment horizontal="left" vertical="center"/>
    </xf>
    <xf numFmtId="0" fontId="12" fillId="0" borderId="0" xfId="1" applyFont="1" applyFill="1" applyBorder="1" applyAlignment="1" applyProtection="1">
      <alignment horizontal="left" vertical="center"/>
    </xf>
    <xf numFmtId="177" fontId="14" fillId="0" borderId="0" xfId="1" applyNumberFormat="1" applyFont="1" applyFill="1" applyBorder="1" applyAlignment="1" applyProtection="1">
      <alignment horizontal="center" vertical="center" shrinkToFit="1"/>
    </xf>
    <xf numFmtId="0" fontId="12" fillId="0" borderId="0" xfId="1" applyFont="1" applyFill="1" applyBorder="1" applyAlignment="1" applyProtection="1">
      <alignment horizontal="left" vertical="center" shrinkToFit="1"/>
    </xf>
    <xf numFmtId="0" fontId="15" fillId="0" borderId="0" xfId="1" applyFont="1" applyFill="1" applyBorder="1" applyAlignment="1" applyProtection="1">
      <alignment horizontal="center" vertical="center"/>
    </xf>
    <xf numFmtId="177" fontId="2" fillId="0" borderId="0" xfId="1" applyNumberFormat="1" applyFont="1" applyFill="1" applyBorder="1" applyAlignment="1" applyProtection="1"/>
    <xf numFmtId="0" fontId="13" fillId="0" borderId="0" xfId="1" applyFont="1" applyFill="1" applyAlignment="1" applyProtection="1">
      <alignment horizontal="left" vertical="top"/>
    </xf>
    <xf numFmtId="0" fontId="16" fillId="0" borderId="0" xfId="1" applyFont="1" applyFill="1" applyAlignment="1" applyProtection="1">
      <alignment horizontal="right" vertical="center"/>
    </xf>
    <xf numFmtId="0" fontId="17" fillId="0" borderId="0" xfId="1" applyFont="1" applyFill="1" applyAlignment="1" applyProtection="1">
      <alignment horizontal="center" vertical="center" shrinkToFit="1"/>
    </xf>
    <xf numFmtId="0" fontId="17" fillId="0" borderId="0" xfId="1" applyFont="1" applyFill="1" applyAlignment="1" applyProtection="1">
      <alignment horizontal="right" vertical="center"/>
    </xf>
    <xf numFmtId="0" fontId="18" fillId="0" borderId="0" xfId="1" applyFont="1" applyFill="1" applyAlignment="1" applyProtection="1">
      <alignment horizontal="right" vertical="center"/>
    </xf>
    <xf numFmtId="0" fontId="9" fillId="0" borderId="0" xfId="1" applyFont="1" applyFill="1" applyAlignment="1" applyProtection="1">
      <alignment horizontal="right" vertical="center"/>
    </xf>
    <xf numFmtId="0" fontId="9" fillId="0" borderId="0" xfId="1" applyFont="1" applyFill="1" applyAlignment="1" applyProtection="1">
      <alignment horizontal="center" vertical="center" shrinkToFit="1"/>
    </xf>
    <xf numFmtId="0" fontId="9" fillId="0" borderId="0" xfId="1" applyFont="1" applyFill="1" applyAlignment="1" applyProtection="1">
      <alignment horizontal="left" vertical="center"/>
    </xf>
    <xf numFmtId="0" fontId="12" fillId="0" borderId="0" xfId="1" applyFont="1" applyFill="1" applyAlignment="1" applyProtection="1">
      <alignment horizontal="left" vertical="center"/>
    </xf>
    <xf numFmtId="0" fontId="9" fillId="0" borderId="2" xfId="1" applyFont="1" applyFill="1" applyBorder="1" applyAlignment="1" applyProtection="1">
      <alignment horizontal="centerContinuous" vertical="center"/>
    </xf>
    <xf numFmtId="0" fontId="12" fillId="0" borderId="1" xfId="1" applyFont="1" applyFill="1" applyBorder="1" applyAlignment="1" applyProtection="1">
      <alignment horizontal="centerContinuous" vertical="center"/>
    </xf>
    <xf numFmtId="0" fontId="9" fillId="0" borderId="1" xfId="1" applyFont="1" applyFill="1" applyBorder="1" applyAlignment="1" applyProtection="1">
      <alignment horizontal="centerContinuous" vertical="center"/>
    </xf>
    <xf numFmtId="0" fontId="9" fillId="0" borderId="3" xfId="1" applyFont="1" applyFill="1" applyBorder="1" applyAlignment="1" applyProtection="1">
      <alignment horizontal="left" vertical="center"/>
    </xf>
    <xf numFmtId="0" fontId="12" fillId="0" borderId="3" xfId="1" applyFont="1" applyFill="1" applyBorder="1" applyAlignment="1" applyProtection="1">
      <alignment horizontal="left" vertical="center" shrinkToFit="1"/>
    </xf>
    <xf numFmtId="0" fontId="15" fillId="2" borderId="0" xfId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>
      <alignment horizontal="right"/>
    </xf>
    <xf numFmtId="0" fontId="19" fillId="0" borderId="0" xfId="1" applyFont="1" applyFill="1" applyAlignment="1" applyProtection="1">
      <alignment horizontal="right" vertical="center"/>
    </xf>
    <xf numFmtId="0" fontId="18" fillId="0" borderId="0" xfId="1" applyFont="1" applyFill="1" applyAlignment="1" applyProtection="1">
      <alignment horizontal="left" vertical="top"/>
    </xf>
    <xf numFmtId="0" fontId="18" fillId="0" borderId="0" xfId="1" applyFont="1" applyFill="1" applyAlignment="1" applyProtection="1">
      <alignment horizontal="right" vertical="top"/>
    </xf>
    <xf numFmtId="0" fontId="3" fillId="0" borderId="0" xfId="1" applyFont="1" applyFill="1" applyAlignment="1" applyProtection="1">
      <alignment horizontal="centerContinuous" vertical="center"/>
    </xf>
    <xf numFmtId="0" fontId="20" fillId="0" borderId="0" xfId="1" applyFont="1" applyFill="1" applyAlignment="1" applyProtection="1">
      <alignment horizontal="centerContinuous"/>
    </xf>
    <xf numFmtId="0" fontId="3" fillId="0" borderId="0" xfId="1" applyNumberFormat="1" applyFont="1" applyFill="1" applyBorder="1" applyAlignment="1" applyProtection="1"/>
    <xf numFmtId="0" fontId="21" fillId="0" borderId="0" xfId="1" applyFont="1" applyFill="1" applyAlignment="1" applyProtection="1">
      <alignment horizontal="left"/>
    </xf>
    <xf numFmtId="0" fontId="22" fillId="0" borderId="0" xfId="1" applyFont="1" applyFill="1" applyAlignment="1" applyProtection="1">
      <alignment horizontal="left"/>
    </xf>
    <xf numFmtId="0" fontId="23" fillId="0" borderId="0" xfId="1" applyFont="1" applyFill="1" applyAlignment="1" applyProtection="1">
      <alignment horizontal="right"/>
    </xf>
    <xf numFmtId="0" fontId="23" fillId="0" borderId="0" xfId="1" applyFont="1" applyFill="1" applyAlignment="1" applyProtection="1">
      <alignment vertical="center"/>
    </xf>
    <xf numFmtId="0" fontId="23" fillId="0" borderId="0" xfId="1" applyFont="1" applyFill="1" applyAlignment="1" applyProtection="1"/>
    <xf numFmtId="0" fontId="20" fillId="0" borderId="0" xfId="1" applyFont="1" applyFill="1" applyAlignment="1" applyProtection="1">
      <alignment horizontal="left"/>
    </xf>
    <xf numFmtId="0" fontId="23" fillId="0" borderId="0" xfId="1" applyFont="1" applyFill="1" applyAlignment="1" applyProtection="1">
      <alignment horizontal="left"/>
    </xf>
    <xf numFmtId="178" fontId="3" fillId="0" borderId="0" xfId="1" applyNumberFormat="1" applyFont="1" applyFill="1" applyAlignment="1" applyProtection="1">
      <alignment horizontal="left" vertical="center"/>
    </xf>
    <xf numFmtId="0" fontId="24" fillId="0" borderId="0" xfId="1" applyFont="1" applyFill="1" applyAlignment="1" applyProtection="1">
      <alignment horizontal="left"/>
    </xf>
    <xf numFmtId="0" fontId="4" fillId="0" borderId="0" xfId="1" applyNumberFormat="1" applyFont="1" applyFill="1" applyBorder="1" applyAlignment="1" applyProtection="1"/>
    <xf numFmtId="176" fontId="2" fillId="0" borderId="0" xfId="1" applyNumberFormat="1" applyFont="1" applyFill="1" applyBorder="1" applyAlignment="1" applyProtection="1"/>
    <xf numFmtId="176" fontId="8" fillId="0" borderId="0" xfId="1" applyNumberFormat="1" applyFont="1" applyFill="1" applyAlignment="1" applyProtection="1">
      <alignment vertical="center"/>
    </xf>
    <xf numFmtId="0" fontId="2" fillId="0" borderId="0" xfId="1" applyAlignment="1">
      <alignment vertical="center"/>
    </xf>
    <xf numFmtId="176" fontId="2" fillId="0" borderId="0" xfId="1" applyNumberFormat="1" applyAlignment="1">
      <alignment vertical="center"/>
    </xf>
    <xf numFmtId="0" fontId="25" fillId="0" borderId="0" xfId="1" applyFont="1" applyFill="1" applyAlignment="1" applyProtection="1">
      <alignment vertical="center" shrinkToFit="1"/>
    </xf>
    <xf numFmtId="2" fontId="25" fillId="0" borderId="0" xfId="1" applyNumberFormat="1" applyFont="1" applyFill="1" applyAlignment="1" applyProtection="1">
      <alignment vertical="center" shrinkToFit="1"/>
    </xf>
    <xf numFmtId="0" fontId="25" fillId="0" borderId="0" xfId="1" applyFont="1" applyFill="1" applyAlignment="1" applyProtection="1">
      <alignment horizontal="center" vertical="center" shrinkToFit="1"/>
    </xf>
    <xf numFmtId="179" fontId="13" fillId="0" borderId="0" xfId="2" applyNumberFormat="1" applyFont="1" applyFill="1" applyAlignment="1" applyProtection="1">
      <alignment shrinkToFit="1"/>
    </xf>
    <xf numFmtId="0" fontId="13" fillId="0" borderId="0" xfId="1" applyNumberFormat="1" applyFont="1" applyFill="1" applyBorder="1" applyAlignment="1" applyProtection="1">
      <alignment horizontal="left" shrinkToFit="1"/>
    </xf>
    <xf numFmtId="0" fontId="25" fillId="0" borderId="0" xfId="1" applyFont="1" applyFill="1" applyAlignment="1" applyProtection="1">
      <alignment horizontal="left" vertical="center" shrinkToFit="1"/>
    </xf>
    <xf numFmtId="180" fontId="10" fillId="0" borderId="0" xfId="1" applyNumberFormat="1" applyFont="1" applyFill="1" applyAlignment="1" applyProtection="1">
      <alignment horizontal="right" shrinkToFit="1"/>
    </xf>
    <xf numFmtId="177" fontId="26" fillId="0" borderId="0" xfId="1" applyNumberFormat="1" applyFont="1" applyFill="1" applyAlignment="1" applyProtection="1">
      <alignment horizontal="right" shrinkToFit="1"/>
    </xf>
    <xf numFmtId="180" fontId="27" fillId="0" borderId="0" xfId="1" applyNumberFormat="1" applyFont="1" applyFill="1" applyAlignment="1" applyProtection="1">
      <alignment horizontal="right" shrinkToFit="1"/>
    </xf>
    <xf numFmtId="177" fontId="16" fillId="0" borderId="0" xfId="1" applyNumberFormat="1" applyFont="1" applyFill="1" applyAlignment="1" applyProtection="1">
      <alignment horizontal="right" shrinkToFit="1"/>
    </xf>
    <xf numFmtId="0" fontId="28" fillId="0" borderId="0" xfId="1" applyFont="1" applyFill="1" applyAlignment="1" applyProtection="1">
      <alignment horizontal="right" shrinkToFit="1"/>
    </xf>
    <xf numFmtId="0" fontId="14" fillId="0" borderId="0" xfId="1" applyFont="1" applyFill="1" applyAlignment="1" applyProtection="1">
      <alignment horizontal="center" shrinkToFit="1"/>
    </xf>
    <xf numFmtId="0" fontId="29" fillId="0" borderId="0" xfId="1" applyFont="1" applyFill="1" applyAlignment="1" applyProtection="1">
      <alignment horizontal="right" shrinkToFit="1"/>
    </xf>
    <xf numFmtId="0" fontId="10" fillId="0" borderId="0" xfId="1" applyFont="1" applyFill="1" applyAlignment="1" applyProtection="1">
      <alignment horizontal="left" shrinkToFit="1"/>
    </xf>
    <xf numFmtId="0" fontId="30" fillId="0" borderId="0" xfId="1" applyFont="1" applyFill="1" applyAlignment="1" applyProtection="1">
      <alignment horizontal="left" shrinkToFit="1"/>
    </xf>
    <xf numFmtId="0" fontId="10" fillId="0" borderId="0" xfId="1" applyFont="1" applyFill="1" applyAlignment="1" applyProtection="1">
      <alignment horizontal="center" vertical="center" shrinkToFit="1"/>
    </xf>
    <xf numFmtId="0" fontId="13" fillId="0" borderId="0" xfId="1" applyFont="1" applyFill="1" applyAlignment="1" applyProtection="1">
      <alignment horizontal="center" vertical="center" shrinkToFit="1"/>
    </xf>
    <xf numFmtId="0" fontId="13" fillId="0" borderId="0" xfId="1" applyFont="1" applyFill="1" applyAlignment="1" applyProtection="1">
      <alignment horizontal="right" vertical="top"/>
    </xf>
    <xf numFmtId="0" fontId="12" fillId="0" borderId="0" xfId="1" applyFont="1" applyFill="1" applyAlignment="1" applyProtection="1">
      <alignment horizontal="right"/>
    </xf>
    <xf numFmtId="177" fontId="28" fillId="0" borderId="0" xfId="1" applyNumberFormat="1" applyFont="1" applyFill="1" applyAlignment="1" applyProtection="1">
      <alignment horizontal="right" shrinkToFit="1"/>
    </xf>
    <xf numFmtId="0" fontId="16" fillId="0" borderId="0" xfId="1" applyFont="1" applyFill="1" applyAlignment="1" applyProtection="1">
      <alignment horizontal="right" shrinkToFit="1"/>
    </xf>
    <xf numFmtId="177" fontId="10" fillId="0" borderId="0" xfId="1" applyNumberFormat="1" applyFont="1" applyFill="1" applyAlignment="1" applyProtection="1">
      <alignment horizontal="right" shrinkToFit="1"/>
    </xf>
    <xf numFmtId="180" fontId="31" fillId="0" borderId="0" xfId="1" applyNumberFormat="1" applyFont="1" applyFill="1" applyAlignment="1" applyProtection="1">
      <alignment horizontal="right" shrinkToFit="1"/>
    </xf>
    <xf numFmtId="0" fontId="9" fillId="0" borderId="0" xfId="1" applyFont="1" applyFill="1" applyAlignment="1" applyProtection="1">
      <alignment horizontal="left" vertical="top"/>
    </xf>
    <xf numFmtId="0" fontId="18" fillId="0" borderId="1" xfId="1" applyFont="1" applyFill="1" applyBorder="1" applyAlignment="1" applyProtection="1">
      <alignment horizontal="right" vertical="top"/>
    </xf>
    <xf numFmtId="0" fontId="18" fillId="0" borderId="1" xfId="1" applyFont="1" applyFill="1" applyBorder="1" applyAlignment="1" applyProtection="1">
      <alignment horizontal="center" vertical="top"/>
    </xf>
    <xf numFmtId="0" fontId="13" fillId="0" borderId="1" xfId="1" applyFont="1" applyFill="1" applyBorder="1" applyAlignment="1" applyProtection="1">
      <alignment horizontal="left" vertical="top"/>
    </xf>
    <xf numFmtId="0" fontId="18" fillId="0" borderId="1" xfId="1" applyFont="1" applyFill="1" applyBorder="1" applyAlignment="1" applyProtection="1">
      <alignment horizontal="left" vertical="top"/>
    </xf>
    <xf numFmtId="0" fontId="32" fillId="0" borderId="1" xfId="1" applyFont="1" applyFill="1" applyBorder="1" applyAlignment="1" applyProtection="1">
      <alignment horizontal="right" vertical="top"/>
    </xf>
    <xf numFmtId="0" fontId="32" fillId="0" borderId="1" xfId="1" applyFont="1" applyFill="1" applyBorder="1" applyAlignment="1" applyProtection="1">
      <alignment horizontal="center" vertical="top"/>
    </xf>
    <xf numFmtId="176" fontId="5" fillId="0" borderId="0" xfId="1" applyNumberFormat="1" applyFont="1" applyFill="1" applyAlignment="1" applyProtection="1">
      <alignment vertical="center"/>
    </xf>
    <xf numFmtId="176" fontId="3" fillId="0" borderId="0" xfId="1" applyNumberFormat="1" applyFont="1" applyFill="1" applyAlignment="1" applyProtection="1">
      <alignment vertical="center"/>
    </xf>
    <xf numFmtId="176" fontId="3" fillId="0" borderId="0" xfId="1" applyNumberFormat="1" applyFont="1" applyFill="1" applyBorder="1" applyAlignment="1" applyProtection="1"/>
    <xf numFmtId="20" fontId="23" fillId="0" borderId="0" xfId="1" quotePrefix="1" applyNumberFormat="1" applyFont="1" applyFill="1" applyAlignment="1" applyProtection="1">
      <alignment horizontal="right"/>
    </xf>
    <xf numFmtId="0" fontId="3" fillId="0" borderId="0" xfId="1" applyNumberFormat="1" applyFont="1" applyFill="1" applyBorder="1" applyAlignment="1" applyProtection="1">
      <alignment horizontal="left"/>
    </xf>
  </cellXfs>
  <cellStyles count="3">
    <cellStyle name="桁区切り 2" xfId="2"/>
    <cellStyle name="標準" xfId="0" builtinId="0"/>
    <cellStyle name="標準 2" xfId="1"/>
  </cellStyles>
  <dxfs count="128"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762000</xdr:colOff>
      <xdr:row>66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944880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200025</xdr:colOff>
      <xdr:row>0</xdr:row>
      <xdr:rowOff>0</xdr:rowOff>
    </xdr:from>
    <xdr:ext cx="7467599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0"/>
          <a:ext cx="7467599" cy="93200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/>
        <xdr:cNvSpPr/>
      </xdr:nvSpPr>
      <xdr:spPr>
        <a:xfrm>
          <a:off x="3771899" y="1552576"/>
          <a:ext cx="1657351" cy="20955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/>
        <xdr:cNvSpPr/>
      </xdr:nvSpPr>
      <xdr:spPr>
        <a:xfrm>
          <a:off x="3819525" y="1466850"/>
          <a:ext cx="160020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3</xdr:col>
      <xdr:colOff>895350</xdr:colOff>
      <xdr:row>93</xdr:row>
      <xdr:rowOff>38100</xdr:rowOff>
    </xdr:from>
    <xdr:ext cx="3770900" cy="514349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3325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285750</xdr:colOff>
      <xdr:row>0</xdr:row>
      <xdr:rowOff>47625</xdr:rowOff>
    </xdr:from>
    <xdr:ext cx="7648574" cy="932009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47625"/>
          <a:ext cx="7648574" cy="93200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/>
      <sheetData sheetId="1">
        <row r="2">
          <cell r="D2" t="str">
            <v>2022年 オートバックス全日本カート選手権 OK部門　第9戦/10戦</v>
          </cell>
        </row>
        <row r="4">
          <cell r="D4" t="str">
            <v>OK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/>
      <sheetData sheetId="6"/>
      <sheetData sheetId="7"/>
      <sheetData sheetId="8">
        <row r="11">
          <cell r="B11" t="str">
            <v>No.</v>
          </cell>
        </row>
      </sheetData>
      <sheetData sheetId="9"/>
      <sheetData sheetId="10"/>
      <sheetData sheetId="11"/>
      <sheetData sheetId="12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89</v>
          </cell>
          <cell r="C2" t="str">
            <v>加藤 大翔</v>
          </cell>
          <cell r="E2">
            <v>44.417000000000002</v>
          </cell>
          <cell r="F2">
            <v>4</v>
          </cell>
          <cell r="G2" t="str">
            <v>102.45km/h</v>
          </cell>
          <cell r="I2">
            <v>4</v>
          </cell>
          <cell r="J2">
            <v>44.573</v>
          </cell>
          <cell r="K2">
            <v>631</v>
          </cell>
          <cell r="L2" t="str">
            <v>YH</v>
          </cell>
          <cell r="M2" t="str">
            <v>KR/TM</v>
          </cell>
          <cell r="N2" t="str">
            <v>PONOS HIROTEX RACING</v>
          </cell>
          <cell r="O2">
            <v>102.447</v>
          </cell>
        </row>
        <row r="3">
          <cell r="A3">
            <v>2</v>
          </cell>
          <cell r="B3">
            <v>29</v>
          </cell>
          <cell r="C3" t="str">
            <v>三村 壮太郎</v>
          </cell>
          <cell r="E3">
            <v>44.515999999999998</v>
          </cell>
          <cell r="F3">
            <v>4</v>
          </cell>
          <cell r="G3">
            <v>9.8999999999996646E-2</v>
          </cell>
          <cell r="H3">
            <v>9.8999999999996646E-2</v>
          </cell>
          <cell r="I3">
            <v>5</v>
          </cell>
          <cell r="J3">
            <v>44.755000000000003</v>
          </cell>
          <cell r="K3">
            <v>616</v>
          </cell>
          <cell r="L3" t="str">
            <v>BS</v>
          </cell>
          <cell r="M3" t="str">
            <v>Rosa Drago Corse/TM</v>
          </cell>
          <cell r="N3" t="str">
            <v>RosaDragoCorse</v>
          </cell>
          <cell r="O3">
            <v>102.21899999999999</v>
          </cell>
        </row>
        <row r="4">
          <cell r="A4">
            <v>3</v>
          </cell>
          <cell r="B4">
            <v>18</v>
          </cell>
          <cell r="C4" t="str">
            <v>野澤 勇翔</v>
          </cell>
          <cell r="E4">
            <v>44.53</v>
          </cell>
          <cell r="F4">
            <v>5</v>
          </cell>
          <cell r="G4">
            <v>0.11299999999999955</v>
          </cell>
          <cell r="H4">
            <v>1.4000000000002899E-2</v>
          </cell>
          <cell r="I4">
            <v>5</v>
          </cell>
          <cell r="J4">
            <v>44.634999999999998</v>
          </cell>
          <cell r="K4">
            <v>609</v>
          </cell>
          <cell r="L4" t="str">
            <v>BS</v>
          </cell>
          <cell r="M4" t="str">
            <v>Birel ART/IAME</v>
          </cell>
          <cell r="N4" t="str">
            <v>bbR.チームエッフェガーラ</v>
          </cell>
          <cell r="O4">
            <v>102.187</v>
          </cell>
        </row>
        <row r="5">
          <cell r="A5">
            <v>4</v>
          </cell>
          <cell r="B5">
            <v>34</v>
          </cell>
          <cell r="C5" t="str">
            <v>清水 啓伸</v>
          </cell>
          <cell r="E5">
            <v>44.542999999999999</v>
          </cell>
          <cell r="F5">
            <v>5</v>
          </cell>
          <cell r="G5">
            <v>0.12599999999999767</v>
          </cell>
          <cell r="H5">
            <v>1.2999999999998124E-2</v>
          </cell>
          <cell r="I5">
            <v>5</v>
          </cell>
          <cell r="J5">
            <v>44.609000000000002</v>
          </cell>
          <cell r="K5">
            <v>618</v>
          </cell>
          <cell r="L5" t="str">
            <v>BS</v>
          </cell>
          <cell r="M5" t="str">
            <v>Drago CORSE/TM</v>
          </cell>
          <cell r="N5" t="str">
            <v>DragoCORSE</v>
          </cell>
          <cell r="O5">
            <v>102.157</v>
          </cell>
        </row>
        <row r="6">
          <cell r="A6">
            <v>5</v>
          </cell>
          <cell r="B6">
            <v>1</v>
          </cell>
          <cell r="C6" t="str">
            <v>佐々木 大樹</v>
          </cell>
          <cell r="E6">
            <v>44.545999999999999</v>
          </cell>
          <cell r="F6">
            <v>3</v>
          </cell>
          <cell r="G6">
            <v>0.12899999999999778</v>
          </cell>
          <cell r="H6">
            <v>3.0000000000001137E-3</v>
          </cell>
          <cell r="I6">
            <v>4</v>
          </cell>
          <cell r="J6">
            <v>44.631</v>
          </cell>
          <cell r="K6">
            <v>601</v>
          </cell>
          <cell r="L6" t="str">
            <v>BS</v>
          </cell>
          <cell r="M6" t="str">
            <v>TONY KART/VORTEX</v>
          </cell>
          <cell r="N6" t="str">
            <v>TONYKART RACING TEAM JAPAN</v>
          </cell>
          <cell r="O6">
            <v>102.151</v>
          </cell>
        </row>
        <row r="7">
          <cell r="A7">
            <v>6</v>
          </cell>
          <cell r="B7">
            <v>85</v>
          </cell>
          <cell r="C7" t="str">
            <v>佐藤 蓮</v>
          </cell>
          <cell r="E7">
            <v>44.566000000000003</v>
          </cell>
          <cell r="F7">
            <v>5</v>
          </cell>
          <cell r="G7">
            <v>0.14900000000000091</v>
          </cell>
          <cell r="H7">
            <v>2.0000000000003126E-2</v>
          </cell>
          <cell r="I7">
            <v>5</v>
          </cell>
          <cell r="J7">
            <v>44.569000000000003</v>
          </cell>
          <cell r="K7">
            <v>630</v>
          </cell>
          <cell r="L7" t="str">
            <v>YH</v>
          </cell>
          <cell r="M7" t="str">
            <v>Drago CORSE/TM</v>
          </cell>
          <cell r="N7" t="str">
            <v>Drago Corse</v>
          </cell>
          <cell r="O7">
            <v>102.105</v>
          </cell>
        </row>
        <row r="8">
          <cell r="A8">
            <v>7</v>
          </cell>
          <cell r="B8">
            <v>25</v>
          </cell>
          <cell r="C8" t="str">
            <v>小田 優</v>
          </cell>
          <cell r="E8">
            <v>44.613</v>
          </cell>
          <cell r="F8">
            <v>4</v>
          </cell>
          <cell r="G8">
            <v>0.19599999999999795</v>
          </cell>
          <cell r="H8">
            <v>4.6999999999997044E-2</v>
          </cell>
          <cell r="I8">
            <v>6</v>
          </cell>
          <cell r="J8">
            <v>44.713000000000001</v>
          </cell>
          <cell r="K8">
            <v>613</v>
          </cell>
          <cell r="L8" t="str">
            <v>BS</v>
          </cell>
          <cell r="M8" t="str">
            <v>Drago CORSE/TM</v>
          </cell>
          <cell r="N8" t="str">
            <v>Drago CORSE</v>
          </cell>
          <cell r="O8">
            <v>101.997</v>
          </cell>
        </row>
        <row r="9">
          <cell r="A9">
            <v>8</v>
          </cell>
          <cell r="B9">
            <v>13</v>
          </cell>
          <cell r="C9" t="str">
            <v>梅垣 清</v>
          </cell>
          <cell r="E9">
            <v>44.680999999999997</v>
          </cell>
          <cell r="F9">
            <v>5</v>
          </cell>
          <cell r="G9">
            <v>0.26399999999999579</v>
          </cell>
          <cell r="H9">
            <v>6.799999999999784E-2</v>
          </cell>
          <cell r="I9">
            <v>6</v>
          </cell>
          <cell r="J9">
            <v>44.686</v>
          </cell>
          <cell r="K9">
            <v>606</v>
          </cell>
          <cell r="L9" t="str">
            <v>BS</v>
          </cell>
          <cell r="M9" t="str">
            <v>Birel ART/IAME</v>
          </cell>
          <cell r="N9" t="str">
            <v>BirelART Access Racing</v>
          </cell>
          <cell r="O9">
            <v>101.842</v>
          </cell>
        </row>
        <row r="10">
          <cell r="A10">
            <v>9</v>
          </cell>
          <cell r="B10">
            <v>44</v>
          </cell>
          <cell r="C10" t="str">
            <v>佐藤 凌音</v>
          </cell>
          <cell r="E10">
            <v>44.680999999999997</v>
          </cell>
          <cell r="F10">
            <v>4</v>
          </cell>
          <cell r="G10">
            <v>0.26399999999999579</v>
          </cell>
          <cell r="H10">
            <v>0</v>
          </cell>
          <cell r="I10">
            <v>5</v>
          </cell>
          <cell r="J10">
            <v>44.756999999999998</v>
          </cell>
          <cell r="K10">
            <v>620</v>
          </cell>
          <cell r="L10" t="str">
            <v>BS</v>
          </cell>
          <cell r="M10" t="str">
            <v>LN KART/TM</v>
          </cell>
          <cell r="N10" t="str">
            <v>TOKAIDENSO  DSM</v>
          </cell>
          <cell r="O10">
            <v>101.842</v>
          </cell>
        </row>
        <row r="11">
          <cell r="A11">
            <v>10</v>
          </cell>
          <cell r="B11">
            <v>11</v>
          </cell>
          <cell r="C11" t="str">
            <v>佐野 雄城</v>
          </cell>
          <cell r="E11">
            <v>44.683999999999997</v>
          </cell>
          <cell r="F11">
            <v>4</v>
          </cell>
          <cell r="G11">
            <v>0.26699999999999591</v>
          </cell>
          <cell r="H11">
            <v>3.0000000000001137E-3</v>
          </cell>
          <cell r="I11">
            <v>5</v>
          </cell>
          <cell r="J11">
            <v>44.694000000000003</v>
          </cell>
          <cell r="K11">
            <v>604</v>
          </cell>
          <cell r="L11" t="str">
            <v>BS</v>
          </cell>
          <cell r="M11" t="str">
            <v>Birel ART/IAME</v>
          </cell>
          <cell r="N11" t="str">
            <v>BirelART Access Racing</v>
          </cell>
          <cell r="O11">
            <v>101.83499999999999</v>
          </cell>
        </row>
        <row r="12">
          <cell r="A12">
            <v>11</v>
          </cell>
          <cell r="B12">
            <v>22</v>
          </cell>
          <cell r="C12" t="str">
            <v>金子 修</v>
          </cell>
          <cell r="E12">
            <v>44.704999999999998</v>
          </cell>
          <cell r="F12">
            <v>4</v>
          </cell>
          <cell r="G12">
            <v>0.2879999999999967</v>
          </cell>
          <cell r="H12">
            <v>2.1000000000000796E-2</v>
          </cell>
          <cell r="I12">
            <v>5</v>
          </cell>
          <cell r="J12">
            <v>44.728999999999999</v>
          </cell>
          <cell r="K12">
            <v>612</v>
          </cell>
          <cell r="L12" t="str">
            <v>BS</v>
          </cell>
          <cell r="M12" t="str">
            <v>TONY KART/VORTEX</v>
          </cell>
          <cell r="N12" t="str">
            <v>TONYKART RACING TEAM JAPAN</v>
          </cell>
          <cell r="O12">
            <v>101.78700000000001</v>
          </cell>
        </row>
        <row r="13">
          <cell r="A13">
            <v>12</v>
          </cell>
          <cell r="B13">
            <v>81</v>
          </cell>
          <cell r="C13" t="str">
            <v>山田 杯利</v>
          </cell>
          <cell r="E13">
            <v>44.71</v>
          </cell>
          <cell r="F13">
            <v>3</v>
          </cell>
          <cell r="G13">
            <v>0.29299999999999926</v>
          </cell>
          <cell r="H13">
            <v>5.000000000002558E-3</v>
          </cell>
          <cell r="I13">
            <v>5</v>
          </cell>
          <cell r="J13">
            <v>44.777000000000001</v>
          </cell>
          <cell r="K13">
            <v>629</v>
          </cell>
          <cell r="L13" t="str">
            <v>BS</v>
          </cell>
          <cell r="M13" t="str">
            <v>Drago CORSE/TM</v>
          </cell>
          <cell r="N13" t="str">
            <v>DragoCorse</v>
          </cell>
          <cell r="O13">
            <v>101.776</v>
          </cell>
        </row>
        <row r="14">
          <cell r="A14">
            <v>13</v>
          </cell>
          <cell r="B14">
            <v>51</v>
          </cell>
          <cell r="C14" t="str">
            <v>堂園 鷲</v>
          </cell>
          <cell r="E14">
            <v>44.767000000000003</v>
          </cell>
          <cell r="F14">
            <v>2</v>
          </cell>
          <cell r="G14">
            <v>0.35000000000000142</v>
          </cell>
          <cell r="H14">
            <v>5.700000000000216E-2</v>
          </cell>
          <cell r="I14">
            <v>3</v>
          </cell>
          <cell r="J14">
            <v>44.823</v>
          </cell>
          <cell r="K14">
            <v>621</v>
          </cell>
          <cell r="L14" t="str">
            <v>BS</v>
          </cell>
          <cell r="M14" t="str">
            <v>ENERGY CORCE/TM</v>
          </cell>
          <cell r="N14" t="str">
            <v>ENERGY JAPAN</v>
          </cell>
          <cell r="O14">
            <v>101.646</v>
          </cell>
        </row>
        <row r="15">
          <cell r="A15">
            <v>14</v>
          </cell>
          <cell r="B15">
            <v>14</v>
          </cell>
          <cell r="C15" t="str">
            <v>浅見 謙心</v>
          </cell>
          <cell r="E15">
            <v>44.783999999999999</v>
          </cell>
          <cell r="F15">
            <v>5</v>
          </cell>
          <cell r="G15">
            <v>0.36699999999999733</v>
          </cell>
          <cell r="H15">
            <v>1.6999999999995907E-2</v>
          </cell>
          <cell r="I15">
            <v>5</v>
          </cell>
          <cell r="J15">
            <v>44.948999999999998</v>
          </cell>
          <cell r="K15">
            <v>607</v>
          </cell>
          <cell r="L15" t="str">
            <v>BS</v>
          </cell>
          <cell r="M15" t="str">
            <v>Birel ART/IAME</v>
          </cell>
          <cell r="N15" t="str">
            <v>BirelART Access Racing</v>
          </cell>
          <cell r="O15">
            <v>101.608</v>
          </cell>
        </row>
        <row r="16">
          <cell r="A16">
            <v>15</v>
          </cell>
          <cell r="B16">
            <v>77</v>
          </cell>
          <cell r="C16" t="str">
            <v>渡部 智仁</v>
          </cell>
          <cell r="E16">
            <v>44.795000000000002</v>
          </cell>
          <cell r="F16">
            <v>4</v>
          </cell>
          <cell r="G16">
            <v>0.37800000000000011</v>
          </cell>
          <cell r="H16">
            <v>1.1000000000002785E-2</v>
          </cell>
          <cell r="I16">
            <v>6</v>
          </cell>
          <cell r="J16">
            <v>44.838999999999999</v>
          </cell>
          <cell r="K16">
            <v>628</v>
          </cell>
          <cell r="L16" t="str">
            <v>BS</v>
          </cell>
          <cell r="M16" t="str">
            <v>Rosa Drago CORSE/TM</v>
          </cell>
          <cell r="N16" t="str">
            <v>RosaDragoCORSE</v>
          </cell>
          <cell r="O16">
            <v>101.583</v>
          </cell>
        </row>
        <row r="17">
          <cell r="A17">
            <v>16</v>
          </cell>
          <cell r="B17">
            <v>67</v>
          </cell>
          <cell r="C17" t="str">
            <v>田中 照久</v>
          </cell>
          <cell r="E17">
            <v>44.811</v>
          </cell>
          <cell r="F17">
            <v>5</v>
          </cell>
          <cell r="G17">
            <v>0.39399999999999835</v>
          </cell>
          <cell r="H17">
            <v>1.5999999999998238E-2</v>
          </cell>
          <cell r="I17">
            <v>5</v>
          </cell>
          <cell r="J17">
            <v>44.975000000000001</v>
          </cell>
          <cell r="K17">
            <v>625</v>
          </cell>
          <cell r="L17" t="str">
            <v>BS</v>
          </cell>
          <cell r="M17" t="str">
            <v>GLEA TEQKK02/TM</v>
          </cell>
          <cell r="N17" t="str">
            <v>GLEATEQ  RACING  TEAM</v>
          </cell>
          <cell r="O17">
            <v>101.54600000000001</v>
          </cell>
        </row>
        <row r="18">
          <cell r="A18">
            <v>17</v>
          </cell>
          <cell r="B18">
            <v>55</v>
          </cell>
          <cell r="C18" t="str">
            <v>藤井 翔大</v>
          </cell>
          <cell r="E18">
            <v>44.820999999999998</v>
          </cell>
          <cell r="F18">
            <v>6</v>
          </cell>
          <cell r="G18">
            <v>0.40399999999999636</v>
          </cell>
          <cell r="H18">
            <v>9.9999999999980105E-3</v>
          </cell>
          <cell r="I18">
            <v>7</v>
          </cell>
          <cell r="J18">
            <v>44.941000000000003</v>
          </cell>
          <cell r="K18">
            <v>623</v>
          </cell>
          <cell r="L18" t="str">
            <v>BS</v>
          </cell>
          <cell r="M18" t="str">
            <v>Drago CORSE/TM</v>
          </cell>
          <cell r="N18" t="str">
            <v>Croc Promotion</v>
          </cell>
          <cell r="O18">
            <v>101.524</v>
          </cell>
        </row>
        <row r="19">
          <cell r="A19">
            <v>18</v>
          </cell>
          <cell r="B19">
            <v>7</v>
          </cell>
          <cell r="C19" t="str">
            <v>高橋 悠之</v>
          </cell>
          <cell r="E19">
            <v>44.835000000000001</v>
          </cell>
          <cell r="F19">
            <v>2</v>
          </cell>
          <cell r="G19">
            <v>0.41799999999999926</v>
          </cell>
          <cell r="H19">
            <v>1.4000000000002899E-2</v>
          </cell>
          <cell r="I19">
            <v>4</v>
          </cell>
          <cell r="J19">
            <v>44.881</v>
          </cell>
          <cell r="K19">
            <v>603</v>
          </cell>
          <cell r="L19" t="str">
            <v>BS</v>
          </cell>
          <cell r="M19" t="str">
            <v>Birel ART/IAME</v>
          </cell>
          <cell r="N19" t="str">
            <v>BirelART Access Racing</v>
          </cell>
          <cell r="O19">
            <v>101.492</v>
          </cell>
        </row>
        <row r="20">
          <cell r="A20">
            <v>19</v>
          </cell>
          <cell r="B20">
            <v>15</v>
          </cell>
          <cell r="C20" t="str">
            <v>熊谷 憲太</v>
          </cell>
          <cell r="E20">
            <v>44.844000000000001</v>
          </cell>
          <cell r="F20">
            <v>2</v>
          </cell>
          <cell r="G20">
            <v>0.4269999999999996</v>
          </cell>
          <cell r="H20">
            <v>9.0000000000003411E-3</v>
          </cell>
          <cell r="I20">
            <v>6</v>
          </cell>
          <cell r="J20">
            <v>45.033999999999999</v>
          </cell>
          <cell r="K20">
            <v>608</v>
          </cell>
          <cell r="L20" t="str">
            <v>BS</v>
          </cell>
          <cell r="M20" t="str">
            <v>KR/TM</v>
          </cell>
          <cell r="N20" t="str">
            <v>kp  buzz with HIROTEX</v>
          </cell>
          <cell r="O20">
            <v>101.47199999999999</v>
          </cell>
        </row>
        <row r="21">
          <cell r="A21">
            <v>20</v>
          </cell>
          <cell r="B21">
            <v>69</v>
          </cell>
          <cell r="C21" t="str">
            <v>半田 昌宗</v>
          </cell>
          <cell r="E21">
            <v>44.845999999999997</v>
          </cell>
          <cell r="F21">
            <v>6</v>
          </cell>
          <cell r="G21">
            <v>0.42899999999999494</v>
          </cell>
          <cell r="H21">
            <v>1.9999999999953388E-3</v>
          </cell>
          <cell r="I21">
            <v>6</v>
          </cell>
          <cell r="J21">
            <v>44.863999999999997</v>
          </cell>
          <cell r="K21">
            <v>626</v>
          </cell>
          <cell r="L21" t="str">
            <v>BS</v>
          </cell>
          <cell r="M21" t="str">
            <v>CRG/TM</v>
          </cell>
          <cell r="N21" t="str">
            <v>TEAM　WOLF</v>
          </cell>
          <cell r="O21">
            <v>101.467</v>
          </cell>
        </row>
        <row r="22">
          <cell r="A22">
            <v>21</v>
          </cell>
          <cell r="B22">
            <v>24</v>
          </cell>
          <cell r="C22" t="str">
            <v>田中 風輝</v>
          </cell>
          <cell r="E22">
            <v>44.911999999999999</v>
          </cell>
          <cell r="F22">
            <v>5</v>
          </cell>
          <cell r="G22">
            <v>0.49499999999999744</v>
          </cell>
          <cell r="H22">
            <v>6.6000000000002501E-2</v>
          </cell>
          <cell r="I22">
            <v>5</v>
          </cell>
          <cell r="J22">
            <v>44.948</v>
          </cell>
          <cell r="K22">
            <v>769</v>
          </cell>
          <cell r="L22" t="str">
            <v>DL</v>
          </cell>
          <cell r="M22" t="str">
            <v>Praga/TM</v>
          </cell>
          <cell r="N22" t="str">
            <v>MASUDA RACING PROJECT</v>
          </cell>
          <cell r="O22">
            <v>101.318</v>
          </cell>
        </row>
        <row r="23">
          <cell r="A23">
            <v>22</v>
          </cell>
          <cell r="B23">
            <v>12</v>
          </cell>
          <cell r="C23" t="str">
            <v>上野 晴紀</v>
          </cell>
          <cell r="E23">
            <v>44.954999999999998</v>
          </cell>
          <cell r="F23">
            <v>4</v>
          </cell>
          <cell r="G23">
            <v>0.5379999999999967</v>
          </cell>
          <cell r="H23">
            <v>4.2999999999999261E-2</v>
          </cell>
          <cell r="I23">
            <v>4</v>
          </cell>
          <cell r="J23">
            <v>45.097000000000001</v>
          </cell>
          <cell r="K23">
            <v>605</v>
          </cell>
          <cell r="L23" t="str">
            <v>BS</v>
          </cell>
          <cell r="M23" t="str">
            <v>Birel ART/IAME</v>
          </cell>
          <cell r="N23" t="str">
            <v>BirelART Access Racing</v>
          </cell>
          <cell r="O23">
            <v>101.221</v>
          </cell>
        </row>
        <row r="24">
          <cell r="A24">
            <v>23</v>
          </cell>
          <cell r="B24">
            <v>23</v>
          </cell>
          <cell r="C24" t="str">
            <v>朝日 ターボ</v>
          </cell>
          <cell r="E24">
            <v>44.957000000000001</v>
          </cell>
          <cell r="F24">
            <v>3</v>
          </cell>
          <cell r="G24">
            <v>0.53999999999999915</v>
          </cell>
          <cell r="H24">
            <v>2.0000000000024443E-3</v>
          </cell>
          <cell r="I24">
            <v>6</v>
          </cell>
          <cell r="J24">
            <v>44.981000000000002</v>
          </cell>
          <cell r="K24">
            <v>770</v>
          </cell>
          <cell r="L24" t="str">
            <v>DL</v>
          </cell>
          <cell r="M24" t="str">
            <v>Praga/TM</v>
          </cell>
          <cell r="N24" t="str">
            <v>MASUDA RACING PROJECT</v>
          </cell>
          <cell r="O24">
            <v>101.217</v>
          </cell>
        </row>
        <row r="25">
          <cell r="A25">
            <v>24</v>
          </cell>
          <cell r="B25">
            <v>71</v>
          </cell>
          <cell r="C25" t="str">
            <v>小林 利徠斗</v>
          </cell>
          <cell r="E25">
            <v>44.966999999999999</v>
          </cell>
          <cell r="F25">
            <v>5</v>
          </cell>
          <cell r="G25">
            <v>0.54999999999999716</v>
          </cell>
          <cell r="H25">
            <v>9.9999999999980105E-3</v>
          </cell>
          <cell r="I25">
            <v>6</v>
          </cell>
          <cell r="J25">
            <v>45.067</v>
          </cell>
          <cell r="K25">
            <v>627</v>
          </cell>
          <cell r="L25" t="str">
            <v>DL</v>
          </cell>
          <cell r="M25" t="str">
            <v>Birel ART/IAME</v>
          </cell>
          <cell r="N25" t="str">
            <v>bbR.Super Racing Junkie!</v>
          </cell>
          <cell r="O25">
            <v>101.194</v>
          </cell>
        </row>
        <row r="26">
          <cell r="A26">
            <v>25</v>
          </cell>
          <cell r="B26">
            <v>3</v>
          </cell>
          <cell r="C26" t="str">
            <v>洞地 遼大</v>
          </cell>
          <cell r="E26">
            <v>45.026000000000003</v>
          </cell>
          <cell r="F26">
            <v>5</v>
          </cell>
          <cell r="G26">
            <v>0.60900000000000176</v>
          </cell>
          <cell r="H26">
            <v>5.9000000000004604E-2</v>
          </cell>
          <cell r="I26">
            <v>5</v>
          </cell>
          <cell r="J26">
            <v>45.057000000000002</v>
          </cell>
          <cell r="K26">
            <v>602</v>
          </cell>
          <cell r="L26" t="str">
            <v>DL</v>
          </cell>
          <cell r="M26" t="str">
            <v>KR/TM</v>
          </cell>
          <cell r="N26" t="str">
            <v>PONOS HIROTEX RACING</v>
          </cell>
          <cell r="O26">
            <v>101.062</v>
          </cell>
        </row>
        <row r="27">
          <cell r="A27">
            <v>26</v>
          </cell>
          <cell r="B27">
            <v>64</v>
          </cell>
          <cell r="C27" t="str">
            <v>井本 大雅</v>
          </cell>
          <cell r="E27">
            <v>45.107999999999997</v>
          </cell>
          <cell r="F27">
            <v>4</v>
          </cell>
          <cell r="G27">
            <v>0.6909999999999954</v>
          </cell>
          <cell r="H27">
            <v>8.1999999999993634E-2</v>
          </cell>
          <cell r="I27">
            <v>5</v>
          </cell>
          <cell r="J27">
            <v>45.161000000000001</v>
          </cell>
          <cell r="K27">
            <v>624</v>
          </cell>
          <cell r="L27" t="str">
            <v>DL</v>
          </cell>
          <cell r="M27" t="str">
            <v>CL/IAME</v>
          </cell>
          <cell r="N27" t="str">
            <v>CUORE</v>
          </cell>
          <cell r="O27">
            <v>100.878</v>
          </cell>
        </row>
        <row r="28">
          <cell r="A28">
            <v>27</v>
          </cell>
          <cell r="B28">
            <v>19</v>
          </cell>
          <cell r="C28" t="str">
            <v>中村 仁</v>
          </cell>
          <cell r="E28">
            <v>45.146999999999998</v>
          </cell>
          <cell r="F28">
            <v>5</v>
          </cell>
          <cell r="G28">
            <v>0.72999999999999687</v>
          </cell>
          <cell r="H28">
            <v>3.9000000000001478E-2</v>
          </cell>
          <cell r="I28">
            <v>5</v>
          </cell>
          <cell r="J28">
            <v>45.195</v>
          </cell>
          <cell r="K28">
            <v>610</v>
          </cell>
          <cell r="L28" t="str">
            <v>BS</v>
          </cell>
          <cell r="M28" t="str">
            <v>REDSPEED/VORTEX</v>
          </cell>
          <cell r="N28" t="str">
            <v>Moty's RACING TEAM</v>
          </cell>
          <cell r="O28">
            <v>100.791</v>
          </cell>
        </row>
        <row r="29">
          <cell r="A29">
            <v>28</v>
          </cell>
          <cell r="B29">
            <v>33</v>
          </cell>
          <cell r="C29" t="str">
            <v>安藤 哉翔</v>
          </cell>
          <cell r="E29">
            <v>45.197000000000003</v>
          </cell>
          <cell r="F29">
            <v>4</v>
          </cell>
          <cell r="G29">
            <v>0.78000000000000114</v>
          </cell>
          <cell r="H29">
            <v>5.0000000000004263E-2</v>
          </cell>
          <cell r="I29">
            <v>6</v>
          </cell>
          <cell r="J29">
            <v>45.356999999999999</v>
          </cell>
          <cell r="K29">
            <v>617</v>
          </cell>
          <cell r="L29" t="str">
            <v>BS</v>
          </cell>
          <cell r="M29" t="str">
            <v>TONY KART/VORTEX</v>
          </cell>
          <cell r="N29" t="str">
            <v>TONYKART RACING TEAM JAPAN</v>
          </cell>
          <cell r="O29">
            <v>100.679</v>
          </cell>
        </row>
        <row r="30">
          <cell r="A30">
            <v>29</v>
          </cell>
          <cell r="B30">
            <v>52</v>
          </cell>
          <cell r="C30" t="str">
            <v>伊藤 祐</v>
          </cell>
          <cell r="E30">
            <v>45.201000000000001</v>
          </cell>
          <cell r="F30">
            <v>6</v>
          </cell>
          <cell r="G30">
            <v>0.78399999999999892</v>
          </cell>
          <cell r="H30">
            <v>3.9999999999977831E-3</v>
          </cell>
          <cell r="I30">
            <v>7</v>
          </cell>
          <cell r="J30">
            <v>45.204999999999998</v>
          </cell>
          <cell r="K30">
            <v>622</v>
          </cell>
          <cell r="L30" t="str">
            <v>DL</v>
          </cell>
          <cell r="M30" t="str">
            <v>Praga/TM</v>
          </cell>
          <cell r="N30" t="str">
            <v>ガレージC</v>
          </cell>
          <cell r="O30">
            <v>100.67</v>
          </cell>
        </row>
        <row r="31">
          <cell r="A31">
            <v>30</v>
          </cell>
          <cell r="B31">
            <v>43</v>
          </cell>
          <cell r="C31" t="str">
            <v>皆木 駿輔</v>
          </cell>
          <cell r="E31">
            <v>45.276000000000003</v>
          </cell>
          <cell r="F31">
            <v>3</v>
          </cell>
          <cell r="G31">
            <v>0.85900000000000176</v>
          </cell>
          <cell r="H31">
            <v>7.5000000000002842E-2</v>
          </cell>
          <cell r="I31">
            <v>3</v>
          </cell>
          <cell r="J31">
            <v>45.656999999999996</v>
          </cell>
          <cell r="K31">
            <v>619</v>
          </cell>
          <cell r="L31" t="str">
            <v>DL</v>
          </cell>
          <cell r="M31" t="str">
            <v>CRO Cpromotion/TM</v>
          </cell>
          <cell r="N31" t="str">
            <v>CROC Promotion</v>
          </cell>
          <cell r="O31">
            <v>100.504</v>
          </cell>
        </row>
        <row r="32">
          <cell r="A32">
            <v>31</v>
          </cell>
          <cell r="B32">
            <v>27</v>
          </cell>
          <cell r="C32" t="str">
            <v>渡部 樹</v>
          </cell>
          <cell r="E32">
            <v>45.332000000000001</v>
          </cell>
          <cell r="F32">
            <v>3</v>
          </cell>
          <cell r="G32">
            <v>0.91499999999999915</v>
          </cell>
          <cell r="H32">
            <v>5.5999999999997385E-2</v>
          </cell>
          <cell r="I32">
            <v>5</v>
          </cell>
          <cell r="J32">
            <v>45.406999999999996</v>
          </cell>
          <cell r="K32">
            <v>614</v>
          </cell>
          <cell r="L32" t="str">
            <v>BS</v>
          </cell>
          <cell r="M32" t="str">
            <v>KOSMIC/VORTEX</v>
          </cell>
          <cell r="N32" t="str">
            <v>Team　KOSMIC　Karting</v>
          </cell>
          <cell r="O32">
            <v>100.379</v>
          </cell>
        </row>
        <row r="33">
          <cell r="A33">
            <v>32</v>
          </cell>
          <cell r="B33">
            <v>28</v>
          </cell>
          <cell r="C33" t="str">
            <v>渡会 太一</v>
          </cell>
          <cell r="E33">
            <v>45.378999999999998</v>
          </cell>
          <cell r="F33">
            <v>4</v>
          </cell>
          <cell r="G33">
            <v>0.96199999999999619</v>
          </cell>
          <cell r="H33">
            <v>4.6999999999997044E-2</v>
          </cell>
          <cell r="I33">
            <v>6</v>
          </cell>
          <cell r="J33">
            <v>45.55</v>
          </cell>
          <cell r="K33">
            <v>615</v>
          </cell>
          <cell r="L33" t="str">
            <v>YH</v>
          </cell>
          <cell r="M33" t="str">
            <v>Drago CORSE/TM</v>
          </cell>
          <cell r="N33" t="str">
            <v>DragoCorse</v>
          </cell>
          <cell r="O33">
            <v>100.27500000000001</v>
          </cell>
        </row>
        <row r="34">
          <cell r="A34">
            <v>33</v>
          </cell>
          <cell r="B34">
            <v>20</v>
          </cell>
          <cell r="C34" t="str">
            <v>竹本 優月輝</v>
          </cell>
          <cell r="E34">
            <v>45.58</v>
          </cell>
          <cell r="F34">
            <v>6</v>
          </cell>
          <cell r="G34">
            <v>1.1629999999999967</v>
          </cell>
          <cell r="H34">
            <v>0.20100000000000051</v>
          </cell>
          <cell r="I34">
            <v>6</v>
          </cell>
          <cell r="J34">
            <v>45.642000000000003</v>
          </cell>
          <cell r="K34">
            <v>611</v>
          </cell>
          <cell r="L34" t="str">
            <v>DL</v>
          </cell>
          <cell r="M34" t="str">
            <v>EXPRIT/TM</v>
          </cell>
          <cell r="N34" t="str">
            <v>TGR TEAM TAKAGI PLANNING</v>
          </cell>
          <cell r="O34">
            <v>99.832999999999998</v>
          </cell>
        </row>
        <row r="35">
          <cell r="A35">
            <v>34</v>
          </cell>
          <cell r="B35">
            <v>95</v>
          </cell>
          <cell r="C35" t="str">
            <v>綿谷 浩明</v>
          </cell>
          <cell r="E35">
            <v>45.786000000000001</v>
          </cell>
          <cell r="F35">
            <v>4</v>
          </cell>
          <cell r="G35">
            <v>1.3689999999999998</v>
          </cell>
          <cell r="H35">
            <v>0.20600000000000307</v>
          </cell>
          <cell r="I35">
            <v>5</v>
          </cell>
          <cell r="J35">
            <v>45.991</v>
          </cell>
          <cell r="K35">
            <v>632</v>
          </cell>
          <cell r="L35" t="str">
            <v>BS</v>
          </cell>
          <cell r="M35" t="str">
            <v>XENON KART/TM</v>
          </cell>
          <cell r="N35" t="str">
            <v>SPS川口</v>
          </cell>
          <cell r="O35">
            <v>99.384</v>
          </cell>
        </row>
      </sheetData>
      <sheetData sheetId="13"/>
      <sheetData sheetId="14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BestLap</v>
          </cell>
          <cell r="J1" t="str">
            <v>In Lap</v>
          </cell>
          <cell r="K1" t="str">
            <v>2nd Best</v>
          </cell>
          <cell r="L1" t="str">
            <v>コメント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29</v>
          </cell>
          <cell r="C2" t="str">
            <v>三村 壮太郎</v>
          </cell>
          <cell r="D2" t="str">
            <v>OK</v>
          </cell>
          <cell r="E2">
            <v>12</v>
          </cell>
          <cell r="F2">
            <v>6.3280787037037038E-3</v>
          </cell>
          <cell r="I2">
            <v>45.165999999999997</v>
          </cell>
          <cell r="J2">
            <v>8</v>
          </cell>
          <cell r="K2">
            <v>45.213000000000001</v>
          </cell>
          <cell r="M2">
            <v>616</v>
          </cell>
          <cell r="N2" t="str">
            <v>BS</v>
          </cell>
          <cell r="O2" t="str">
            <v>Rosa Drago Corse/TM</v>
          </cell>
          <cell r="P2" t="str">
            <v>RosaDragoCorse</v>
          </cell>
          <cell r="Q2">
            <v>100.748</v>
          </cell>
        </row>
        <row r="3">
          <cell r="A3">
            <v>2</v>
          </cell>
          <cell r="B3">
            <v>1</v>
          </cell>
          <cell r="C3" t="str">
            <v>佐々木 大樹</v>
          </cell>
          <cell r="D3" t="str">
            <v>OK</v>
          </cell>
          <cell r="E3">
            <v>12</v>
          </cell>
          <cell r="F3">
            <v>6.3291898148148153E-3</v>
          </cell>
          <cell r="G3">
            <v>9.6000000000000002E-2</v>
          </cell>
          <cell r="H3">
            <v>9.6000000000000002E-2</v>
          </cell>
          <cell r="I3">
            <v>45.152999999999999</v>
          </cell>
          <cell r="J3">
            <v>6</v>
          </cell>
          <cell r="K3">
            <v>45.177999999999997</v>
          </cell>
          <cell r="M3">
            <v>601</v>
          </cell>
          <cell r="N3" t="str">
            <v>BS</v>
          </cell>
          <cell r="O3" t="str">
            <v>TONY KART/VORTEX</v>
          </cell>
          <cell r="P3" t="str">
            <v>TONYKART RACING TEAM JAPAN</v>
          </cell>
          <cell r="Q3">
            <v>100.777</v>
          </cell>
        </row>
        <row r="4">
          <cell r="A4">
            <v>3</v>
          </cell>
          <cell r="B4">
            <v>18</v>
          </cell>
          <cell r="C4" t="str">
            <v>野澤 勇翔</v>
          </cell>
          <cell r="D4" t="str">
            <v>OK</v>
          </cell>
          <cell r="E4">
            <v>12</v>
          </cell>
          <cell r="F4">
            <v>6.3360763888888894E-3</v>
          </cell>
          <cell r="G4">
            <v>0.69099999999999995</v>
          </cell>
          <cell r="H4">
            <v>0.59499999999999997</v>
          </cell>
          <cell r="I4">
            <v>45.244</v>
          </cell>
          <cell r="J4">
            <v>9</v>
          </cell>
          <cell r="K4">
            <v>45.265000000000001</v>
          </cell>
          <cell r="M4">
            <v>609</v>
          </cell>
          <cell r="N4" t="str">
            <v>BS</v>
          </cell>
          <cell r="O4" t="str">
            <v>Birel ART/IAME</v>
          </cell>
          <cell r="P4" t="str">
            <v>bbR.チームエッフェガーラ</v>
          </cell>
          <cell r="Q4">
            <v>100.575</v>
          </cell>
        </row>
        <row r="5">
          <cell r="A5">
            <v>4</v>
          </cell>
          <cell r="B5">
            <v>81</v>
          </cell>
          <cell r="C5" t="str">
            <v>山田 杯利</v>
          </cell>
          <cell r="D5" t="str">
            <v>OK</v>
          </cell>
          <cell r="E5">
            <v>12</v>
          </cell>
          <cell r="F5">
            <v>6.3452314814814803E-3</v>
          </cell>
          <cell r="G5">
            <v>1.482</v>
          </cell>
          <cell r="H5">
            <v>0.79100000000000004</v>
          </cell>
          <cell r="I5">
            <v>44.935000000000002</v>
          </cell>
          <cell r="J5">
            <v>6</v>
          </cell>
          <cell r="K5">
            <v>45.079000000000001</v>
          </cell>
          <cell r="M5">
            <v>629</v>
          </cell>
          <cell r="N5" t="str">
            <v>BS</v>
          </cell>
          <cell r="O5" t="str">
            <v>Drago CORSE/TM</v>
          </cell>
          <cell r="P5" t="str">
            <v>DragoCorse</v>
          </cell>
          <cell r="Q5">
            <v>101.26600000000001</v>
          </cell>
        </row>
        <row r="6">
          <cell r="A6">
            <v>5</v>
          </cell>
          <cell r="B6">
            <v>89</v>
          </cell>
          <cell r="C6" t="str">
            <v>加藤 大翔</v>
          </cell>
          <cell r="D6" t="str">
            <v>OK</v>
          </cell>
          <cell r="E6">
            <v>12</v>
          </cell>
          <cell r="F6">
            <v>6.3477083333333337E-3</v>
          </cell>
          <cell r="G6">
            <v>1.696</v>
          </cell>
          <cell r="H6">
            <v>0.214</v>
          </cell>
          <cell r="I6">
            <v>45.283000000000001</v>
          </cell>
          <cell r="J6">
            <v>9</v>
          </cell>
          <cell r="K6">
            <v>45.3</v>
          </cell>
          <cell r="M6">
            <v>631</v>
          </cell>
          <cell r="N6" t="str">
            <v>YH</v>
          </cell>
          <cell r="O6" t="str">
            <v>KR/TM</v>
          </cell>
          <cell r="P6" t="str">
            <v>PONOS HIROTEX RACING</v>
          </cell>
          <cell r="Q6">
            <v>100.488</v>
          </cell>
        </row>
        <row r="7">
          <cell r="A7">
            <v>6</v>
          </cell>
          <cell r="B7">
            <v>11</v>
          </cell>
          <cell r="C7" t="str">
            <v>佐野 雄城</v>
          </cell>
          <cell r="D7" t="str">
            <v>OK</v>
          </cell>
          <cell r="E7">
            <v>12</v>
          </cell>
          <cell r="F7">
            <v>6.3518518518518516E-3</v>
          </cell>
          <cell r="G7">
            <v>2.0539999999999998</v>
          </cell>
          <cell r="H7">
            <v>0.35799999999999998</v>
          </cell>
          <cell r="I7">
            <v>45.24</v>
          </cell>
          <cell r="J7">
            <v>6</v>
          </cell>
          <cell r="K7">
            <v>45.255000000000003</v>
          </cell>
          <cell r="M7">
            <v>604</v>
          </cell>
          <cell r="N7" t="str">
            <v>BS</v>
          </cell>
          <cell r="O7" t="str">
            <v>Birel ART/IAME</v>
          </cell>
          <cell r="P7" t="str">
            <v>BirelART Access Racing</v>
          </cell>
          <cell r="Q7">
            <v>100.584</v>
          </cell>
        </row>
        <row r="8">
          <cell r="A8">
            <v>7</v>
          </cell>
          <cell r="B8">
            <v>25</v>
          </cell>
          <cell r="C8" t="str">
            <v>小田 優</v>
          </cell>
          <cell r="D8" t="str">
            <v>OK</v>
          </cell>
          <cell r="E8">
            <v>12</v>
          </cell>
          <cell r="F8">
            <v>6.3716898148148153E-3</v>
          </cell>
          <cell r="G8">
            <v>3.7679999999999998</v>
          </cell>
          <cell r="H8">
            <v>1.714</v>
          </cell>
          <cell r="I8">
            <v>45.082000000000001</v>
          </cell>
          <cell r="J8">
            <v>7</v>
          </cell>
          <cell r="K8">
            <v>45.268999999999998</v>
          </cell>
          <cell r="M8">
            <v>613</v>
          </cell>
          <cell r="N8" t="str">
            <v>BS</v>
          </cell>
          <cell r="O8" t="str">
            <v>Drago CORSE/TM</v>
          </cell>
          <cell r="P8" t="str">
            <v>Drago CORSE</v>
          </cell>
          <cell r="Q8">
            <v>100.93600000000001</v>
          </cell>
        </row>
        <row r="9">
          <cell r="A9">
            <v>8</v>
          </cell>
          <cell r="B9">
            <v>44</v>
          </cell>
          <cell r="C9" t="str">
            <v>佐藤 凌音</v>
          </cell>
          <cell r="D9" t="str">
            <v>OK</v>
          </cell>
          <cell r="E9">
            <v>12</v>
          </cell>
          <cell r="F9">
            <v>6.3835300925925926E-3</v>
          </cell>
          <cell r="G9">
            <v>4.7910000000000004</v>
          </cell>
          <cell r="H9">
            <v>1.0229999999999999</v>
          </cell>
          <cell r="I9">
            <v>45.311</v>
          </cell>
          <cell r="J9">
            <v>6</v>
          </cell>
          <cell r="K9">
            <v>45.48</v>
          </cell>
          <cell r="M9">
            <v>620</v>
          </cell>
          <cell r="N9" t="str">
            <v>BS</v>
          </cell>
          <cell r="O9" t="str">
            <v>LN KART/TM</v>
          </cell>
          <cell r="P9" t="str">
            <v>TOKAIDENSO  DSM</v>
          </cell>
          <cell r="Q9">
            <v>100.426</v>
          </cell>
        </row>
        <row r="10">
          <cell r="A10">
            <v>9</v>
          </cell>
          <cell r="B10">
            <v>85</v>
          </cell>
          <cell r="C10" t="str">
            <v>佐藤 蓮</v>
          </cell>
          <cell r="D10" t="str">
            <v>OK</v>
          </cell>
          <cell r="E10">
            <v>12</v>
          </cell>
          <cell r="F10">
            <v>6.3858796296296294E-3</v>
          </cell>
          <cell r="G10">
            <v>4.9939999999999998</v>
          </cell>
          <cell r="H10">
            <v>0.20300000000000001</v>
          </cell>
          <cell r="I10">
            <v>45.396999999999998</v>
          </cell>
          <cell r="J10">
            <v>7</v>
          </cell>
          <cell r="K10">
            <v>45.411999999999999</v>
          </cell>
          <cell r="M10">
            <v>630</v>
          </cell>
          <cell r="N10" t="str">
            <v>YH</v>
          </cell>
          <cell r="O10" t="str">
            <v>Drago CORSE/TM</v>
          </cell>
          <cell r="P10" t="str">
            <v>Drago Corse</v>
          </cell>
          <cell r="Q10">
            <v>100.236</v>
          </cell>
        </row>
        <row r="11">
          <cell r="A11">
            <v>10</v>
          </cell>
          <cell r="B11">
            <v>22</v>
          </cell>
          <cell r="C11" t="str">
            <v>金子 修</v>
          </cell>
          <cell r="D11" t="str">
            <v>OK</v>
          </cell>
          <cell r="E11">
            <v>12</v>
          </cell>
          <cell r="F11">
            <v>6.3866666666666664E-3</v>
          </cell>
          <cell r="G11">
            <v>5.0620000000000003</v>
          </cell>
          <cell r="H11">
            <v>6.8000000000000005E-2</v>
          </cell>
          <cell r="I11">
            <v>45.183999999999997</v>
          </cell>
          <cell r="J11">
            <v>6</v>
          </cell>
          <cell r="K11">
            <v>45.201999999999998</v>
          </cell>
          <cell r="M11">
            <v>612</v>
          </cell>
          <cell r="N11" t="str">
            <v>BS</v>
          </cell>
          <cell r="O11" t="str">
            <v>TONY KART/VORTEX</v>
          </cell>
          <cell r="P11" t="str">
            <v>TONYKART RACING TEAM JAPAN</v>
          </cell>
          <cell r="Q11">
            <v>100.708</v>
          </cell>
        </row>
        <row r="12">
          <cell r="A12">
            <v>11</v>
          </cell>
          <cell r="B12">
            <v>13</v>
          </cell>
          <cell r="C12" t="str">
            <v>梅垣 清</v>
          </cell>
          <cell r="D12" t="str">
            <v>OK</v>
          </cell>
          <cell r="E12">
            <v>12</v>
          </cell>
          <cell r="F12">
            <v>6.3876851851851846E-3</v>
          </cell>
          <cell r="G12">
            <v>5.15</v>
          </cell>
          <cell r="H12">
            <v>8.7999999999999995E-2</v>
          </cell>
          <cell r="I12">
            <v>45.222000000000001</v>
          </cell>
          <cell r="J12">
            <v>7</v>
          </cell>
          <cell r="K12">
            <v>45.228000000000002</v>
          </cell>
          <cell r="M12">
            <v>606</v>
          </cell>
          <cell r="N12" t="str">
            <v>BS</v>
          </cell>
          <cell r="O12" t="str">
            <v>Birel ART/IAME</v>
          </cell>
          <cell r="P12" t="str">
            <v>BirelART Access Racing</v>
          </cell>
          <cell r="Q12">
            <v>100.624</v>
          </cell>
        </row>
        <row r="13">
          <cell r="A13">
            <v>12</v>
          </cell>
          <cell r="B13">
            <v>77</v>
          </cell>
          <cell r="C13" t="str">
            <v>渡部 智仁</v>
          </cell>
          <cell r="D13" t="str">
            <v>OK</v>
          </cell>
          <cell r="E13">
            <v>12</v>
          </cell>
          <cell r="F13">
            <v>6.393958333333334E-3</v>
          </cell>
          <cell r="G13">
            <v>5.6920000000000002</v>
          </cell>
          <cell r="H13">
            <v>0.54200000000000004</v>
          </cell>
          <cell r="I13">
            <v>44.994</v>
          </cell>
          <cell r="J13">
            <v>8</v>
          </cell>
          <cell r="K13">
            <v>45.142000000000003</v>
          </cell>
          <cell r="M13">
            <v>628</v>
          </cell>
          <cell r="N13" t="str">
            <v>BS</v>
          </cell>
          <cell r="O13" t="str">
            <v>Rosa Drago CORSE/TM</v>
          </cell>
          <cell r="P13" t="str">
            <v>RosaDragoCORSE</v>
          </cell>
          <cell r="Q13">
            <v>101.133</v>
          </cell>
        </row>
        <row r="14">
          <cell r="A14">
            <v>13</v>
          </cell>
          <cell r="B14">
            <v>14</v>
          </cell>
          <cell r="C14" t="str">
            <v>浅見 謙心</v>
          </cell>
          <cell r="D14" t="str">
            <v>OK</v>
          </cell>
          <cell r="E14">
            <v>12</v>
          </cell>
          <cell r="F14">
            <v>6.3957986111111108E-3</v>
          </cell>
          <cell r="G14">
            <v>5.851</v>
          </cell>
          <cell r="H14">
            <v>0.159</v>
          </cell>
          <cell r="I14">
            <v>45.341999999999999</v>
          </cell>
          <cell r="J14">
            <v>7</v>
          </cell>
          <cell r="K14">
            <v>45.35</v>
          </cell>
          <cell r="M14">
            <v>607</v>
          </cell>
          <cell r="N14" t="str">
            <v>BS</v>
          </cell>
          <cell r="O14" t="str">
            <v>Birel ART/IAME</v>
          </cell>
          <cell r="P14" t="str">
            <v>BirelART Access Racing</v>
          </cell>
          <cell r="Q14">
            <v>100.357</v>
          </cell>
        </row>
        <row r="15">
          <cell r="A15">
            <v>14</v>
          </cell>
          <cell r="B15">
            <v>67</v>
          </cell>
          <cell r="C15" t="str">
            <v>田中 照久</v>
          </cell>
          <cell r="D15" t="str">
            <v>OK</v>
          </cell>
          <cell r="E15">
            <v>12</v>
          </cell>
          <cell r="F15">
            <v>6.4023032407407405E-3</v>
          </cell>
          <cell r="G15">
            <v>6.4130000000000003</v>
          </cell>
          <cell r="H15">
            <v>0.56200000000000006</v>
          </cell>
          <cell r="I15">
            <v>45.27</v>
          </cell>
          <cell r="J15">
            <v>8</v>
          </cell>
          <cell r="K15">
            <v>45.316000000000003</v>
          </cell>
          <cell r="M15">
            <v>625</v>
          </cell>
          <cell r="N15" t="str">
            <v>BS</v>
          </cell>
          <cell r="O15" t="str">
            <v>GLEA TEQKK02/TM</v>
          </cell>
          <cell r="P15" t="str">
            <v>GLEATEQ  RACING  TEAM</v>
          </cell>
          <cell r="Q15">
            <v>100.517</v>
          </cell>
        </row>
        <row r="16">
          <cell r="A16">
            <v>15</v>
          </cell>
          <cell r="B16">
            <v>7</v>
          </cell>
          <cell r="C16" t="str">
            <v>高橋 悠之</v>
          </cell>
          <cell r="D16" t="str">
            <v>OK</v>
          </cell>
          <cell r="E16">
            <v>12</v>
          </cell>
          <cell r="F16">
            <v>6.4052314814814814E-3</v>
          </cell>
          <cell r="G16">
            <v>6.6660000000000004</v>
          </cell>
          <cell r="H16">
            <v>0.253</v>
          </cell>
          <cell r="I16">
            <v>45.375999999999998</v>
          </cell>
          <cell r="J16">
            <v>5</v>
          </cell>
          <cell r="K16">
            <v>45.448999999999998</v>
          </cell>
          <cell r="M16">
            <v>603</v>
          </cell>
          <cell r="N16" t="str">
            <v>BS</v>
          </cell>
          <cell r="O16" t="str">
            <v>Birel ART/IAME</v>
          </cell>
          <cell r="P16" t="str">
            <v>BirelART Access Racing</v>
          </cell>
          <cell r="Q16">
            <v>100.282</v>
          </cell>
        </row>
        <row r="17">
          <cell r="A17">
            <v>16</v>
          </cell>
          <cell r="B17">
            <v>23</v>
          </cell>
          <cell r="C17" t="str">
            <v>朝日 ターボ</v>
          </cell>
          <cell r="D17" t="str">
            <v>OK</v>
          </cell>
          <cell r="E17">
            <v>12</v>
          </cell>
          <cell r="F17">
            <v>6.408067129629629E-3</v>
          </cell>
          <cell r="G17">
            <v>6.9109999999999996</v>
          </cell>
          <cell r="H17">
            <v>0.245</v>
          </cell>
          <cell r="I17">
            <v>45.494999999999997</v>
          </cell>
          <cell r="J17">
            <v>5</v>
          </cell>
          <cell r="K17">
            <v>45.537999999999997</v>
          </cell>
          <cell r="M17">
            <v>770</v>
          </cell>
          <cell r="N17" t="str">
            <v>DL</v>
          </cell>
          <cell r="O17" t="str">
            <v>Praga/TM</v>
          </cell>
          <cell r="P17" t="str">
            <v>MASUDA RACING PROJECT</v>
          </cell>
          <cell r="Q17">
            <v>100.02</v>
          </cell>
        </row>
        <row r="18">
          <cell r="A18">
            <v>17</v>
          </cell>
          <cell r="B18">
            <v>69</v>
          </cell>
          <cell r="C18" t="str">
            <v>半田 昌宗</v>
          </cell>
          <cell r="D18" t="str">
            <v>OK</v>
          </cell>
          <cell r="E18">
            <v>12</v>
          </cell>
          <cell r="F18">
            <v>6.4135995370370362E-3</v>
          </cell>
          <cell r="G18">
            <v>7.3890000000000002</v>
          </cell>
          <cell r="H18">
            <v>0.47799999999999998</v>
          </cell>
          <cell r="I18">
            <v>45.238</v>
          </cell>
          <cell r="J18">
            <v>8</v>
          </cell>
          <cell r="K18">
            <v>45.344000000000001</v>
          </cell>
          <cell r="M18">
            <v>626</v>
          </cell>
          <cell r="N18" t="str">
            <v>BS</v>
          </cell>
          <cell r="O18" t="str">
            <v>CRG/TM</v>
          </cell>
          <cell r="P18" t="str">
            <v>TEAM　WOLF</v>
          </cell>
          <cell r="Q18">
            <v>100.58799999999999</v>
          </cell>
        </row>
        <row r="19">
          <cell r="A19">
            <v>18</v>
          </cell>
          <cell r="B19">
            <v>3</v>
          </cell>
          <cell r="C19" t="str">
            <v>洞地 遼大</v>
          </cell>
          <cell r="D19" t="str">
            <v>OK</v>
          </cell>
          <cell r="E19">
            <v>12</v>
          </cell>
          <cell r="F19">
            <v>6.4243055555555546E-3</v>
          </cell>
          <cell r="G19">
            <v>8.3140000000000001</v>
          </cell>
          <cell r="H19">
            <v>0.92500000000000004</v>
          </cell>
          <cell r="I19">
            <v>45.414000000000001</v>
          </cell>
          <cell r="J19">
            <v>6</v>
          </cell>
          <cell r="K19">
            <v>45.491</v>
          </cell>
          <cell r="M19">
            <v>602</v>
          </cell>
          <cell r="N19" t="str">
            <v>DL</v>
          </cell>
          <cell r="O19" t="str">
            <v>KR/TM</v>
          </cell>
          <cell r="P19" t="str">
            <v>PONOS HIROTEX RACING</v>
          </cell>
          <cell r="Q19">
            <v>100.19799999999999</v>
          </cell>
        </row>
        <row r="20">
          <cell r="A20">
            <v>19</v>
          </cell>
          <cell r="B20">
            <v>19</v>
          </cell>
          <cell r="C20" t="str">
            <v>中村 仁</v>
          </cell>
          <cell r="D20" t="str">
            <v>OK</v>
          </cell>
          <cell r="E20">
            <v>12</v>
          </cell>
          <cell r="F20">
            <v>6.4500347222222225E-3</v>
          </cell>
          <cell r="G20">
            <v>10.537000000000001</v>
          </cell>
          <cell r="H20">
            <v>2.2229999999999999</v>
          </cell>
          <cell r="I20">
            <v>45.521000000000001</v>
          </cell>
          <cell r="J20">
            <v>7</v>
          </cell>
          <cell r="K20">
            <v>45.524999999999999</v>
          </cell>
          <cell r="M20">
            <v>610</v>
          </cell>
          <cell r="N20" t="str">
            <v>BS</v>
          </cell>
          <cell r="O20" t="str">
            <v>REDSPEED/VORTEX</v>
          </cell>
          <cell r="P20" t="str">
            <v>Moty's RACING TEAM</v>
          </cell>
          <cell r="Q20">
            <v>99.962999999999994</v>
          </cell>
        </row>
        <row r="21">
          <cell r="A21">
            <v>20</v>
          </cell>
          <cell r="B21">
            <v>34</v>
          </cell>
          <cell r="C21" t="str">
            <v>清水 啓伸</v>
          </cell>
          <cell r="D21" t="str">
            <v>OK</v>
          </cell>
          <cell r="E21">
            <v>12</v>
          </cell>
          <cell r="F21">
            <v>6.4543402777777785E-3</v>
          </cell>
          <cell r="G21">
            <v>10.909000000000001</v>
          </cell>
          <cell r="H21">
            <v>0.372</v>
          </cell>
          <cell r="I21">
            <v>45.265999999999998</v>
          </cell>
          <cell r="J21">
            <v>5</v>
          </cell>
          <cell r="K21">
            <v>45.418999999999997</v>
          </cell>
          <cell r="M21">
            <v>618</v>
          </cell>
          <cell r="N21" t="str">
            <v>BS</v>
          </cell>
          <cell r="O21" t="str">
            <v>Drago CORSE/TM</v>
          </cell>
          <cell r="P21" t="str">
            <v>DragoCORSE</v>
          </cell>
          <cell r="Q21">
            <v>100.526</v>
          </cell>
        </row>
        <row r="22">
          <cell r="A22">
            <v>21</v>
          </cell>
          <cell r="B22">
            <v>24</v>
          </cell>
          <cell r="C22" t="str">
            <v>田中 風輝</v>
          </cell>
          <cell r="D22" t="str">
            <v>OK</v>
          </cell>
          <cell r="E22">
            <v>12</v>
          </cell>
          <cell r="F22">
            <v>6.4586111111111103E-3</v>
          </cell>
          <cell r="G22">
            <v>11.278</v>
          </cell>
          <cell r="H22">
            <v>0.36899999999999999</v>
          </cell>
          <cell r="I22">
            <v>45.534999999999997</v>
          </cell>
          <cell r="J22">
            <v>9</v>
          </cell>
          <cell r="K22">
            <v>45.606000000000002</v>
          </cell>
          <cell r="M22">
            <v>769</v>
          </cell>
          <cell r="N22" t="str">
            <v>DL</v>
          </cell>
          <cell r="O22" t="str">
            <v>Praga/TM</v>
          </cell>
          <cell r="P22" t="str">
            <v>MASUDA RACING PROJECT</v>
          </cell>
          <cell r="Q22">
            <v>99.932000000000002</v>
          </cell>
        </row>
        <row r="23">
          <cell r="A23">
            <v>22</v>
          </cell>
          <cell r="B23">
            <v>64</v>
          </cell>
          <cell r="C23" t="str">
            <v>井本 大雅</v>
          </cell>
          <cell r="D23" t="str">
            <v>OK</v>
          </cell>
          <cell r="E23">
            <v>12</v>
          </cell>
          <cell r="F23">
            <v>6.4623263888888881E-3</v>
          </cell>
          <cell r="G23">
            <v>11.599</v>
          </cell>
          <cell r="H23">
            <v>0.32100000000000001</v>
          </cell>
          <cell r="I23">
            <v>45.543999999999997</v>
          </cell>
          <cell r="J23">
            <v>7</v>
          </cell>
          <cell r="K23">
            <v>45.676000000000002</v>
          </cell>
          <cell r="M23">
            <v>624</v>
          </cell>
          <cell r="N23" t="str">
            <v>DL</v>
          </cell>
          <cell r="O23" t="str">
            <v>CL/IAME</v>
          </cell>
          <cell r="P23" t="str">
            <v>CUORE</v>
          </cell>
          <cell r="Q23">
            <v>99.912000000000006</v>
          </cell>
        </row>
        <row r="24">
          <cell r="A24">
            <v>23</v>
          </cell>
          <cell r="B24">
            <v>33</v>
          </cell>
          <cell r="C24" t="str">
            <v>安藤 哉翔</v>
          </cell>
          <cell r="D24" t="str">
            <v>OK</v>
          </cell>
          <cell r="E24">
            <v>12</v>
          </cell>
          <cell r="F24">
            <v>6.4667708333333339E-3</v>
          </cell>
          <cell r="G24">
            <v>11.983000000000001</v>
          </cell>
          <cell r="H24">
            <v>0.38400000000000001</v>
          </cell>
          <cell r="I24">
            <v>45.597999999999999</v>
          </cell>
          <cell r="J24">
            <v>6</v>
          </cell>
          <cell r="K24">
            <v>45.72</v>
          </cell>
          <cell r="M24">
            <v>617</v>
          </cell>
          <cell r="N24" t="str">
            <v>BS</v>
          </cell>
          <cell r="O24" t="str">
            <v>TONY KART/VORTEX</v>
          </cell>
          <cell r="P24" t="str">
            <v>TONYKART RACING TEAM JAPAN</v>
          </cell>
          <cell r="Q24">
            <v>99.793999999999997</v>
          </cell>
        </row>
        <row r="25">
          <cell r="A25">
            <v>24</v>
          </cell>
          <cell r="B25">
            <v>28</v>
          </cell>
          <cell r="C25" t="str">
            <v>渡会 太一</v>
          </cell>
          <cell r="D25" t="str">
            <v>OK</v>
          </cell>
          <cell r="E25">
            <v>12</v>
          </cell>
          <cell r="F25">
            <v>6.4722569444444445E-3</v>
          </cell>
          <cell r="G25">
            <v>12.457000000000001</v>
          </cell>
          <cell r="H25">
            <v>0.47399999999999998</v>
          </cell>
          <cell r="I25">
            <v>45.469000000000001</v>
          </cell>
          <cell r="J25">
            <v>5</v>
          </cell>
          <cell r="K25">
            <v>45.603999999999999</v>
          </cell>
          <cell r="M25">
            <v>615</v>
          </cell>
          <cell r="N25" t="str">
            <v>YH</v>
          </cell>
          <cell r="O25" t="str">
            <v>Drago CORSE/TM</v>
          </cell>
          <cell r="P25" t="str">
            <v>DragoCorse</v>
          </cell>
          <cell r="Q25">
            <v>100.077</v>
          </cell>
        </row>
        <row r="26">
          <cell r="A26">
            <v>25</v>
          </cell>
          <cell r="B26">
            <v>27</v>
          </cell>
          <cell r="C26" t="str">
            <v>渡部 樹</v>
          </cell>
          <cell r="D26" t="str">
            <v>OK</v>
          </cell>
          <cell r="E26">
            <v>12</v>
          </cell>
          <cell r="F26">
            <v>6.4737731481481478E-3</v>
          </cell>
          <cell r="G26">
            <v>12.587999999999999</v>
          </cell>
          <cell r="H26">
            <v>0.13100000000000001</v>
          </cell>
          <cell r="I26">
            <v>45.862000000000002</v>
          </cell>
          <cell r="J26">
            <v>6</v>
          </cell>
          <cell r="K26">
            <v>45.88</v>
          </cell>
          <cell r="M26">
            <v>614</v>
          </cell>
          <cell r="N26" t="str">
            <v>BS</v>
          </cell>
          <cell r="O26" t="str">
            <v>KOSMIC/VORTEX</v>
          </cell>
          <cell r="P26" t="str">
            <v>Team　KOSMIC　Karting</v>
          </cell>
          <cell r="Q26">
            <v>99.218999999999994</v>
          </cell>
        </row>
        <row r="27">
          <cell r="A27">
            <v>26</v>
          </cell>
          <cell r="B27">
            <v>43</v>
          </cell>
          <cell r="C27" t="str">
            <v>皆木 駿輔</v>
          </cell>
          <cell r="D27" t="str">
            <v>OK</v>
          </cell>
          <cell r="E27">
            <v>12</v>
          </cell>
          <cell r="F27">
            <v>6.4786574074074078E-3</v>
          </cell>
          <cell r="G27">
            <v>13.01</v>
          </cell>
          <cell r="H27">
            <v>0.42199999999999999</v>
          </cell>
          <cell r="I27">
            <v>45.81</v>
          </cell>
          <cell r="J27">
            <v>6</v>
          </cell>
          <cell r="K27">
            <v>45.926000000000002</v>
          </cell>
          <cell r="M27">
            <v>619</v>
          </cell>
          <cell r="N27" t="str">
            <v>DL</v>
          </cell>
          <cell r="O27" t="str">
            <v>CRO Cpromotion/TM</v>
          </cell>
          <cell r="P27" t="str">
            <v>CROC Promotion</v>
          </cell>
          <cell r="Q27">
            <v>99.331999999999994</v>
          </cell>
        </row>
        <row r="28">
          <cell r="A28">
            <v>27</v>
          </cell>
          <cell r="B28">
            <v>20</v>
          </cell>
          <cell r="C28" t="str">
            <v>竹本 優月輝</v>
          </cell>
          <cell r="D28" t="str">
            <v>OK</v>
          </cell>
          <cell r="E28">
            <v>12</v>
          </cell>
          <cell r="F28">
            <v>6.4859490740740737E-3</v>
          </cell>
          <cell r="G28">
            <v>13.64</v>
          </cell>
          <cell r="H28">
            <v>0.63</v>
          </cell>
          <cell r="I28">
            <v>45.819000000000003</v>
          </cell>
          <cell r="J28">
            <v>6</v>
          </cell>
          <cell r="K28">
            <v>45.912999999999997</v>
          </cell>
          <cell r="M28">
            <v>611</v>
          </cell>
          <cell r="N28" t="str">
            <v>DL</v>
          </cell>
          <cell r="O28" t="str">
            <v>EXPRIT/TM</v>
          </cell>
          <cell r="P28" t="str">
            <v>TGR TEAM TAKAGI PLANNING</v>
          </cell>
          <cell r="Q28">
            <v>99.313000000000002</v>
          </cell>
        </row>
        <row r="29">
          <cell r="A29">
            <v>28</v>
          </cell>
          <cell r="B29">
            <v>95</v>
          </cell>
          <cell r="C29" t="str">
            <v>綿谷 浩明</v>
          </cell>
          <cell r="D29" t="str">
            <v>OK</v>
          </cell>
          <cell r="E29">
            <v>12</v>
          </cell>
          <cell r="F29">
            <v>6.4861342592592583E-3</v>
          </cell>
          <cell r="G29">
            <v>13.656000000000001</v>
          </cell>
          <cell r="H29">
            <v>1.6E-2</v>
          </cell>
          <cell r="I29">
            <v>45.893999999999998</v>
          </cell>
          <cell r="J29">
            <v>7</v>
          </cell>
          <cell r="K29">
            <v>45.923999999999999</v>
          </cell>
          <cell r="M29">
            <v>632</v>
          </cell>
          <cell r="N29" t="str">
            <v>BS</v>
          </cell>
          <cell r="O29" t="str">
            <v>XENON KART/TM</v>
          </cell>
          <cell r="P29" t="str">
            <v>SPS川口</v>
          </cell>
          <cell r="Q29">
            <v>99.15</v>
          </cell>
        </row>
        <row r="30">
          <cell r="A30">
            <v>29</v>
          </cell>
          <cell r="B30">
            <v>55</v>
          </cell>
          <cell r="C30" t="str">
            <v>藤井 翔大</v>
          </cell>
          <cell r="D30" t="str">
            <v>OK</v>
          </cell>
          <cell r="E30">
            <v>1</v>
          </cell>
          <cell r="F30">
            <v>8.1381944444444438E-4</v>
          </cell>
          <cell r="G30" t="str">
            <v>11 Laps</v>
          </cell>
          <cell r="H30" t="str">
            <v>11 Laps</v>
          </cell>
          <cell r="J30">
            <v>0</v>
          </cell>
          <cell r="M30">
            <v>623</v>
          </cell>
          <cell r="N30" t="str">
            <v>BS</v>
          </cell>
          <cell r="O30" t="str">
            <v>Drago CORSE/TM</v>
          </cell>
          <cell r="P30" t="str">
            <v>Croc Promotion</v>
          </cell>
          <cell r="Q30" t="str">
            <v>-</v>
          </cell>
        </row>
        <row r="31">
          <cell r="A31">
            <v>30</v>
          </cell>
          <cell r="B31">
            <v>12</v>
          </cell>
          <cell r="C31" t="str">
            <v>上野 晴紀</v>
          </cell>
          <cell r="D31" t="str">
            <v>OK</v>
          </cell>
          <cell r="J31">
            <v>0</v>
          </cell>
          <cell r="M31">
            <v>605</v>
          </cell>
          <cell r="N31" t="str">
            <v>BS</v>
          </cell>
          <cell r="O31" t="str">
            <v>Birel ART/IAME</v>
          </cell>
          <cell r="P31" t="str">
            <v>BirelART Access Racing</v>
          </cell>
          <cell r="Q31" t="str">
            <v>-</v>
          </cell>
        </row>
        <row r="32">
          <cell r="A32">
            <v>31</v>
          </cell>
          <cell r="B32">
            <v>15</v>
          </cell>
          <cell r="C32" t="str">
            <v>熊谷 憲太</v>
          </cell>
          <cell r="D32" t="str">
            <v>OK</v>
          </cell>
          <cell r="J32">
            <v>0</v>
          </cell>
          <cell r="M32">
            <v>608</v>
          </cell>
          <cell r="N32" t="str">
            <v>BS</v>
          </cell>
          <cell r="O32" t="str">
            <v>KR/TM</v>
          </cell>
          <cell r="P32" t="str">
            <v>kp  buzz with HIROTEX</v>
          </cell>
          <cell r="Q32" t="str">
            <v>-</v>
          </cell>
        </row>
        <row r="33">
          <cell r="A33">
            <v>32</v>
          </cell>
          <cell r="B33">
            <v>52</v>
          </cell>
          <cell r="C33" t="str">
            <v>伊藤 祐</v>
          </cell>
          <cell r="D33" t="str">
            <v>OK</v>
          </cell>
          <cell r="J33">
            <v>0</v>
          </cell>
          <cell r="M33">
            <v>622</v>
          </cell>
          <cell r="N33" t="str">
            <v>DL</v>
          </cell>
          <cell r="O33" t="str">
            <v>Praga/TM</v>
          </cell>
          <cell r="P33" t="str">
            <v>ガレージC</v>
          </cell>
          <cell r="Q33" t="str">
            <v>-</v>
          </cell>
        </row>
        <row r="34">
          <cell r="A34">
            <v>33</v>
          </cell>
          <cell r="B34">
            <v>71</v>
          </cell>
          <cell r="C34" t="str">
            <v>小林 利徠斗</v>
          </cell>
          <cell r="D34" t="str">
            <v>OK</v>
          </cell>
          <cell r="J34">
            <v>0</v>
          </cell>
          <cell r="M34">
            <v>627</v>
          </cell>
          <cell r="N34" t="str">
            <v>DL</v>
          </cell>
          <cell r="O34" t="str">
            <v>Birel ART/IAME</v>
          </cell>
          <cell r="P34" t="str">
            <v>bbR.Super Racing Junkie!</v>
          </cell>
          <cell r="Q34" t="str">
            <v>-</v>
          </cell>
        </row>
        <row r="35">
          <cell r="A35">
            <v>34</v>
          </cell>
          <cell r="B35">
            <v>51</v>
          </cell>
          <cell r="C35" t="str">
            <v>堂園 鷲</v>
          </cell>
          <cell r="D35" t="str">
            <v>OK</v>
          </cell>
          <cell r="F35" t="str">
            <v>ｽﾀｰﾄ出来ず</v>
          </cell>
          <cell r="G35" t="str">
            <v>DNS</v>
          </cell>
          <cell r="J35">
            <v>0</v>
          </cell>
          <cell r="M35">
            <v>621</v>
          </cell>
          <cell r="N35" t="str">
            <v>BS</v>
          </cell>
          <cell r="O35" t="str">
            <v>ENERGY CORCE/TM</v>
          </cell>
          <cell r="P35" t="str">
            <v>ENERGY JAPAN</v>
          </cell>
          <cell r="Q35" t="str">
            <v>-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tabSelected="1" zoomScaleNormal="100" workbookViewId="0">
      <selection activeCell="A48" sqref="A48:K48"/>
    </sheetView>
  </sheetViews>
  <sheetFormatPr defaultColWidth="10" defaultRowHeight="15" customHeight="1" x14ac:dyDescent="0.15"/>
  <cols>
    <col min="1" max="1" width="4.25" style="1" customWidth="1"/>
    <col min="2" max="2" width="5.125" style="1" customWidth="1"/>
    <col min="3" max="4" width="1.375" style="1" customWidth="1"/>
    <col min="5" max="5" width="15.75" style="1" customWidth="1"/>
    <col min="6" max="6" width="14.125" style="1" customWidth="1"/>
    <col min="7" max="7" width="21" style="1" customWidth="1"/>
    <col min="8" max="8" width="3.375" style="1" customWidth="1"/>
    <col min="9" max="9" width="4.625" style="1" customWidth="1"/>
    <col min="10" max="10" width="8.875" style="1" customWidth="1"/>
    <col min="11" max="11" width="7.5" style="1" customWidth="1"/>
    <col min="12" max="12" width="5.125" style="1" customWidth="1"/>
    <col min="13" max="13" width="5.625" style="1" customWidth="1"/>
    <col min="14" max="14" width="1.375" style="1" customWidth="1"/>
    <col min="15" max="15" width="0.375" style="1" customWidth="1"/>
    <col min="16" max="16" width="10" style="1"/>
    <col min="17" max="21" width="10" style="54" customWidth="1"/>
    <col min="22" max="22" width="10" style="54"/>
    <col min="23" max="16384" width="10" style="1"/>
  </cols>
  <sheetData>
    <row r="1" spans="1:22" ht="15" customHeight="1" x14ac:dyDescent="0.15">
      <c r="P1" s="55"/>
      <c r="Q1" s="4"/>
      <c r="R1" s="4"/>
      <c r="S1" s="4"/>
      <c r="T1" s="4"/>
      <c r="U1" s="4"/>
      <c r="V1" s="4"/>
    </row>
    <row r="2" spans="1:22" ht="15" customHeight="1" x14ac:dyDescent="0.15">
      <c r="P2" s="55"/>
      <c r="Q2" s="4"/>
      <c r="R2" s="4"/>
      <c r="S2" s="4"/>
      <c r="T2" s="4"/>
      <c r="U2" s="4"/>
      <c r="V2" s="4"/>
    </row>
    <row r="3" spans="1:22" ht="15" customHeight="1" x14ac:dyDescent="0.15">
      <c r="P3" s="55"/>
      <c r="Q3" s="4"/>
      <c r="R3" s="4"/>
      <c r="S3" s="4"/>
      <c r="T3" s="4"/>
      <c r="U3" s="4"/>
      <c r="V3" s="4"/>
    </row>
    <row r="4" spans="1:22" ht="15" customHeight="1" x14ac:dyDescent="0.15">
      <c r="P4" s="55"/>
      <c r="Q4" s="4"/>
      <c r="R4" s="4"/>
      <c r="S4" s="4"/>
      <c r="T4" s="4"/>
      <c r="U4" s="4"/>
      <c r="V4" s="4"/>
    </row>
    <row r="5" spans="1:22" ht="15" customHeight="1" x14ac:dyDescent="0.15">
      <c r="P5" s="55"/>
      <c r="Q5" s="4"/>
      <c r="R5" s="4"/>
      <c r="S5" s="4"/>
      <c r="T5" s="4"/>
      <c r="U5" s="4"/>
      <c r="V5" s="4"/>
    </row>
    <row r="6" spans="1:22" ht="12" x14ac:dyDescent="0.15">
      <c r="A6" s="53"/>
      <c r="B6" s="2"/>
      <c r="C6" s="2"/>
      <c r="D6" s="2"/>
      <c r="E6" s="2"/>
      <c r="F6" s="2"/>
      <c r="G6" s="2"/>
      <c r="H6" s="2"/>
      <c r="I6" s="44"/>
      <c r="J6" s="93"/>
      <c r="K6" s="52">
        <v>44877</v>
      </c>
      <c r="L6" s="52"/>
      <c r="M6" s="51" t="s">
        <v>7</v>
      </c>
      <c r="N6" s="92"/>
      <c r="O6" s="2"/>
      <c r="P6" s="55"/>
      <c r="Q6" s="4"/>
      <c r="R6" s="4"/>
      <c r="S6" s="4"/>
      <c r="T6" s="4"/>
      <c r="U6" s="4"/>
      <c r="V6" s="4"/>
    </row>
    <row r="7" spans="1:22" ht="19.5" customHeight="1" x14ac:dyDescent="0.2">
      <c r="A7" s="50" t="str">
        <f>+[1]各種設定!D2</f>
        <v>2022年 オートバックス全日本カート選手権 OK部門　第9戦/10戦</v>
      </c>
      <c r="B7" s="2"/>
      <c r="C7" s="2"/>
      <c r="D7" s="2"/>
      <c r="E7" s="2"/>
      <c r="F7" s="2"/>
      <c r="G7" s="2"/>
      <c r="H7" s="2"/>
      <c r="I7" s="44"/>
      <c r="J7" s="7"/>
      <c r="K7" s="49" t="s">
        <v>6</v>
      </c>
      <c r="L7" s="49" t="s">
        <v>5</v>
      </c>
      <c r="M7" s="47"/>
      <c r="O7" s="54"/>
      <c r="P7" s="4"/>
      <c r="Q7" s="4"/>
      <c r="R7" s="4"/>
      <c r="S7" s="4"/>
      <c r="T7" s="4"/>
      <c r="U7" s="55"/>
      <c r="V7" s="55"/>
    </row>
    <row r="8" spans="1:22" ht="11.25" x14ac:dyDescent="0.15">
      <c r="A8" s="2"/>
      <c r="B8" s="2"/>
      <c r="C8" s="2"/>
      <c r="D8" s="2"/>
      <c r="E8" s="2"/>
      <c r="F8" s="2"/>
      <c r="G8" s="2"/>
      <c r="H8" s="2"/>
      <c r="I8" s="2"/>
      <c r="J8" s="7"/>
      <c r="K8" s="49" t="s">
        <v>4</v>
      </c>
      <c r="L8" s="48" t="s">
        <v>3</v>
      </c>
      <c r="M8" s="47"/>
      <c r="O8" s="54"/>
      <c r="P8" s="4"/>
      <c r="Q8" s="4"/>
      <c r="R8" s="4"/>
      <c r="S8" s="4"/>
      <c r="T8" s="4"/>
      <c r="U8" s="55"/>
      <c r="V8" s="55"/>
    </row>
    <row r="9" spans="1:22" ht="17.25" customHeight="1" x14ac:dyDescent="0.15">
      <c r="A9" s="46" t="str">
        <f>+[1]各種設定!D4</f>
        <v>OK</v>
      </c>
      <c r="B9" s="2"/>
      <c r="C9" s="2"/>
      <c r="D9" s="2"/>
      <c r="E9" s="2"/>
      <c r="F9" s="2"/>
      <c r="G9" s="2"/>
      <c r="H9" s="2"/>
      <c r="I9" s="2"/>
      <c r="J9" s="7"/>
      <c r="K9" s="45" t="s">
        <v>2</v>
      </c>
      <c r="L9" s="2"/>
      <c r="M9" s="44"/>
      <c r="N9" s="2"/>
      <c r="O9" s="2"/>
      <c r="P9" s="55"/>
      <c r="Q9" s="4"/>
      <c r="R9" s="4"/>
      <c r="S9" s="4"/>
      <c r="T9" s="4"/>
      <c r="U9" s="4"/>
      <c r="V9" s="4"/>
    </row>
    <row r="10" spans="1:22" ht="19.5" customHeight="1" x14ac:dyDescent="0.2">
      <c r="A10" s="43" t="s">
        <v>34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2"/>
      <c r="P10" s="55"/>
      <c r="Q10" s="4"/>
      <c r="R10" s="4"/>
      <c r="S10" s="4"/>
      <c r="T10" s="4"/>
      <c r="U10" s="4"/>
      <c r="V10" s="4"/>
    </row>
    <row r="11" spans="1:22" ht="11.25" x14ac:dyDescent="0.15">
      <c r="A11" s="2"/>
      <c r="B11" s="90" t="s">
        <v>21</v>
      </c>
      <c r="C11" s="90"/>
      <c r="D11" s="90"/>
      <c r="E11" s="90" t="s">
        <v>33</v>
      </c>
      <c r="F11" s="91" t="s">
        <v>32</v>
      </c>
      <c r="G11" s="90" t="s">
        <v>18</v>
      </c>
      <c r="H11" s="90" t="s">
        <v>31</v>
      </c>
      <c r="I11" s="90" t="s">
        <v>30</v>
      </c>
      <c r="J11" s="90" t="s">
        <v>15</v>
      </c>
      <c r="K11" s="90" t="s">
        <v>29</v>
      </c>
      <c r="L11" s="90" t="s">
        <v>28</v>
      </c>
      <c r="M11" s="90" t="s">
        <v>27</v>
      </c>
      <c r="N11" s="89">
        <f>VLOOKUP(A9,[1]コースレコード!$A:$G,3,FALSE)</f>
        <v>45.238999999999997</v>
      </c>
      <c r="O11" s="2"/>
      <c r="P11" s="55"/>
      <c r="Q11" s="4" t="s">
        <v>26</v>
      </c>
      <c r="R11" s="4"/>
      <c r="S11" s="4" t="s">
        <v>25</v>
      </c>
      <c r="T11" s="4" t="s">
        <v>24</v>
      </c>
      <c r="U11" s="4" t="s">
        <v>23</v>
      </c>
      <c r="V11" s="4"/>
    </row>
    <row r="12" spans="1:22" ht="12.75" x14ac:dyDescent="0.15">
      <c r="A12" s="83" t="s">
        <v>22</v>
      </c>
      <c r="B12" s="83" t="s">
        <v>21</v>
      </c>
      <c r="C12" s="88"/>
      <c r="D12" s="87"/>
      <c r="E12" s="86" t="s">
        <v>20</v>
      </c>
      <c r="F12" s="86" t="s">
        <v>19</v>
      </c>
      <c r="G12" s="83" t="s">
        <v>18</v>
      </c>
      <c r="H12" s="85" t="s">
        <v>17</v>
      </c>
      <c r="I12" s="83" t="s">
        <v>16</v>
      </c>
      <c r="J12" s="83" t="s">
        <v>15</v>
      </c>
      <c r="K12" s="83" t="s">
        <v>14</v>
      </c>
      <c r="L12" s="83" t="s">
        <v>13</v>
      </c>
      <c r="M12" s="84" t="s">
        <v>12</v>
      </c>
      <c r="N12" s="83"/>
      <c r="O12" s="40"/>
      <c r="P12" s="55"/>
      <c r="Q12" s="4"/>
      <c r="R12" s="4"/>
      <c r="S12" s="4"/>
      <c r="T12" s="4"/>
      <c r="U12" s="4"/>
      <c r="V12" s="4"/>
    </row>
    <row r="13" spans="1:22" ht="12.75" customHeight="1" x14ac:dyDescent="0.2">
      <c r="A13" s="77">
        <v>1</v>
      </c>
      <c r="B13" s="76">
        <f>IFERROR(INDEX('[1]【第9戦】予選ヒート-レース結果表（貼付）'!A2:$Z$50,MATCH($A13,'[1]【第9戦】予選ヒート-レース結果表（貼付）'!A2:$A$50,0),MATCH('[1]公式予選（TT②）-結果表（印刷）'!B$11,'[1]【第9戦】予選ヒート-レース結果表（貼付）'!$1:$1,0)),"")</f>
        <v>29</v>
      </c>
      <c r="C13" s="75"/>
      <c r="D13" s="74"/>
      <c r="E13" s="73" t="str">
        <f>IFERROR(INDEX('[1]【第9戦】予選ヒート-レース結果表（貼付）'!$A:$Z,MATCH($B13,'[1]【第9戦】予選ヒート-レース結果表（貼付）'!$B:$B,0),MATCH('【第9戦】予選ヒート-レース結果表'!E$11,'[1]【第9戦】予選ヒート-レース結果表（貼付）'!$1:$1,0)),"")</f>
        <v>三村 壮太郎</v>
      </c>
      <c r="F13" s="72" t="str">
        <f>IFERROR(INDEX('[1]【第9戦】予選ヒート-レース結果表（貼付）'!$A:$Z,MATCH($B13,'[1]【第9戦】予選ヒート-レース結果表（貼付）'!$B:$B,0),MATCH('【第9戦】予選ヒート-レース結果表'!F$11,'[1]【第9戦】予選ヒート-レース結果表（貼付）'!$1:$1,0)),"")</f>
        <v>Rosa Drago Corse/TM</v>
      </c>
      <c r="G13" s="71" t="str">
        <f>IFERROR(INDEX('[1]【第9戦】予選ヒート-レース結果表（貼付）'!$A:$Z,MATCH($B13,'[1]【第9戦】予選ヒート-レース結果表（貼付）'!$B:$B,0),MATCH('【第9戦】予選ヒート-レース結果表'!G$11,'[1]【第9戦】予選ヒート-レース結果表（貼付）'!$1:$1,0)),"")</f>
        <v>RosaDragoCorse</v>
      </c>
      <c r="H13" s="70" t="str">
        <f>IFERROR(INDEX('[1]【第9戦】予選ヒート-レース結果表（貼付）'!$A:$Z,MATCH($B13,'[1]【第9戦】予選ヒート-レース結果表（貼付）'!$B:$B,0),MATCH('【第9戦】予選ヒート-レース結果表'!H$11,'[1]【第9戦】予選ヒート-レース結果表（貼付）'!$1:$1,0)),"")</f>
        <v>BS</v>
      </c>
      <c r="I13" s="79">
        <f>IFERROR(INDEX('[1]【第9戦】予選ヒート-レース結果表（貼付）'!$A:$Z,MATCH($B13,'[1]【第9戦】予選ヒート-レース結果表（貼付）'!$B:$B,0),MATCH('【第9戦】予選ヒート-レース結果表'!I$11,'[1]【第9戦】予選ヒート-レース結果表（貼付）'!$1:$1,0)),"")</f>
        <v>12</v>
      </c>
      <c r="J13" s="68">
        <f>INDEX('[1]【第9戦】予選ヒート-レース結果表（貼付）'!$A:$Z,MATCH($B13,'[1]【第9戦】予選ヒート-レース結果表（貼付）'!$B:$B,0),MATCH('【第9戦】予選ヒート-レース結果表'!J$11,'[1]【第9戦】予選ヒート-レース結果表（貼付）'!$1:$1,0))</f>
        <v>6.3280787037037038E-3</v>
      </c>
      <c r="K13" s="81" t="str">
        <f>ROUND((1.264*I13)/(J13*24),2)&amp;"km/h"</f>
        <v>99.87km/h</v>
      </c>
      <c r="L13" s="81"/>
      <c r="M13" s="80">
        <f>INDEX('[1]【第9戦】予選ヒート-レース結果表（貼付）'!$A:$Z,MATCH($B13,'[1]【第9戦】予選ヒート-レース結果表（貼付）'!$B:$B,0),MATCH('【第9戦】予選ヒート-レース結果表'!M$11,'[1]【第9戦】予選ヒート-レース結果表（貼付）'!$1:$1,0))</f>
        <v>45.165999999999997</v>
      </c>
      <c r="N13" s="65" t="str">
        <f>IF(M13&lt;1,"",IF($N$11&gt;M13,"R",""))</f>
        <v>R</v>
      </c>
      <c r="O13" s="82"/>
      <c r="P13" s="55"/>
      <c r="Q13" s="4" t="str">
        <f>IF(IFERROR(INDEX('[1]【第9戦】予選ヒート-レース結果表（貼付）'!$A:$Z,MATCH($B13,'[1]【第9戦】予選ヒート-レース結果表（貼付）'!$B:$B,0),MATCH(Q$11,'[1]【第9戦】予選ヒート-レース結果表（貼付）'!$1:$1,0)),"")=0,"",IFERROR(INDEX('[1]【第9戦】予選ヒート-レース結果表（貼付）'!$A:$Z,MATCH($B13,'[1]【第9戦】予選ヒート-レース結果表（貼付）'!$B:$B,0),MATCH(Q$11,'[1]【第9戦】予選ヒート-レース結果表（貼付）'!$1:$1,0)),""))</f>
        <v/>
      </c>
      <c r="R13" s="4" t="str">
        <f>IF(Q13="","",COUNTIF($Q$13:Q13,"&lt;&gt;"&amp;""))</f>
        <v/>
      </c>
      <c r="S13" s="4" t="str">
        <f>IFERROR(RANK(R13,$R$13:$R$46,1),"")</f>
        <v/>
      </c>
      <c r="T13" s="4" t="str">
        <f>IF(IFERROR(INDEX('[1]【第9戦】予選ヒート-レース結果表（貼付）'!$A:$Z,MATCH($A13,'[1]【第9戦】予選ヒート-レース結果表（貼付）'!$A:$A,0),MATCH(T$11,'[1]【第9戦】予選ヒート-レース結果表（貼付）'!$1:$1,0)),"")=0,"",IFERROR(INDEX('[1]【第9戦】予選ヒート-レース結果表（貼付）'!$A:$Z,MATCH($A13,'[1]【第9戦】予選ヒート-レース結果表（貼付）'!$A:$A,0),MATCH(T$11,'[1]【第9戦】予選ヒート-レース結果表（貼付）'!$1:$1,0)),""))</f>
        <v/>
      </c>
      <c r="U13" s="4">
        <f>IF(IFERROR(INDEX('[1]【第9戦】予選ヒート-レース結果表（貼付）'!$A:$Z,MATCH($B13,'[1]【第9戦】予選ヒート-レース結果表（貼付）'!$B:$B,0),MATCH(U$11,'[1]【第9戦】予選ヒート-レース結果表（貼付）'!$1:$1,0)),"")=0,"",IFERROR(INDEX('[1]【第9戦】予選ヒート-レース結果表（貼付）'!$A:$Z,MATCH($B13,'[1]【第9戦】予選ヒート-レース結果表（貼付）'!$B:$B,0),MATCH(U$11,'[1]【第9戦】予選ヒート-レース結果表（貼付）'!$1:$1,0)),""))</f>
        <v>100.748</v>
      </c>
      <c r="V13" s="4"/>
    </row>
    <row r="14" spans="1:22" ht="12.75" customHeight="1" x14ac:dyDescent="0.2">
      <c r="A14" s="77">
        <f>IF(OR('[1]【第9戦】予選ヒート-レース結果表（貼付）'!A3="DNF",'[1]【第9戦】予選ヒート-レース結果表（貼付）'!A3="DNS",'[1]【第9戦】予選ヒート-レース結果表（貼付）'!A3="DQ"),'[1]【第9戦】予選ヒート-レース結果表（貼付）'!A3,IF(MAX('[1]【第9戦】予選ヒート-レース結果表（貼付）'!A:A)&gt;A13,A13+1,""))</f>
        <v>2</v>
      </c>
      <c r="B14" s="76">
        <f>IFERROR(INDEX('[1]【第9戦】予選ヒート-レース結果表（貼付）'!A3:$Z$50,MATCH($A14,'[1]【第9戦】予選ヒート-レース結果表（貼付）'!A3:$A$50,0),MATCH('[1]公式予選（TT②）-結果表（印刷）'!B$11,'[1]【第9戦】予選ヒート-レース結果表（貼付）'!$1:$1,0)),"")</f>
        <v>1</v>
      </c>
      <c r="C14" s="75"/>
      <c r="D14" s="74"/>
      <c r="E14" s="73" t="str">
        <f>IFERROR(INDEX('[1]【第9戦】予選ヒート-レース結果表（貼付）'!$A:$Z,MATCH($B14,'[1]【第9戦】予選ヒート-レース結果表（貼付）'!$B:$B,0),MATCH('【第9戦】予選ヒート-レース結果表'!E$11,'[1]【第9戦】予選ヒート-レース結果表（貼付）'!$1:$1,0)),"")</f>
        <v>佐々木 大樹</v>
      </c>
      <c r="F14" s="72" t="str">
        <f>IFERROR(INDEX('[1]【第9戦】予選ヒート-レース結果表（貼付）'!$A:$Z,MATCH($B14,'[1]【第9戦】予選ヒート-レース結果表（貼付）'!$B:$B,0),MATCH('【第9戦】予選ヒート-レース結果表'!F$11,'[1]【第9戦】予選ヒート-レース結果表（貼付）'!$1:$1,0)),"")</f>
        <v>TONY KART/VORTEX</v>
      </c>
      <c r="G14" s="71" t="str">
        <f>IFERROR(INDEX('[1]【第9戦】予選ヒート-レース結果表（貼付）'!$A:$Z,MATCH($B14,'[1]【第9戦】予選ヒート-レース結果表（貼付）'!$B:$B,0),MATCH('【第9戦】予選ヒート-レース結果表'!G$11,'[1]【第9戦】予選ヒート-レース結果表（貼付）'!$1:$1,0)),"")</f>
        <v>TONYKART RACING TEAM JAPAN</v>
      </c>
      <c r="H14" s="70" t="str">
        <f>IFERROR(INDEX('[1]【第9戦】予選ヒート-レース結果表（貼付）'!$A:$Z,MATCH($B14,'[1]【第9戦】予選ヒート-レース結果表（貼付）'!$B:$B,0),MATCH('【第9戦】予選ヒート-レース結果表'!H$11,'[1]【第9戦】予選ヒート-レース結果表（貼付）'!$1:$1,0)),"")</f>
        <v>BS</v>
      </c>
      <c r="I14" s="79">
        <f>IFERROR(INDEX('[1]【第9戦】予選ヒート-レース結果表（貼付）'!$A:$Z,MATCH($B14,'[1]【第9戦】予選ヒート-レース結果表（貼付）'!$B:$B,0),MATCH('【第9戦】予選ヒート-レース結果表'!I$11,'[1]【第9戦】予選ヒート-レース結果表（貼付）'!$1:$1,0)),"")</f>
        <v>12</v>
      </c>
      <c r="J14" s="68">
        <f>IFERROR(IF(A14="DNS","ｽﾀｰﾄ出来ず",IF(A14="DQ","失　格",INDEX('[1]【第9戦】予選ヒート-レース結果表（貼付）'!$A:$Z,MATCH($B14,'[1]【第9戦】予選ヒート-レース結果表（貼付）'!$B:$B,0),MATCH('【第9戦】予選ヒート-レース結果表'!J$11,'[1]【第9戦】予選ヒート-レース結果表（貼付）'!$1:$1,0)))),"")</f>
        <v>6.3291898148148153E-3</v>
      </c>
      <c r="K14" s="81">
        <f>IFERROR(IF(A14="DNS","",IF(A14="DQ","",INDEX('[1]【第9戦】予選ヒート-レース結果表（貼付）'!$A:$Z,MATCH($B14,'[1]【第9戦】予選ヒート-レース結果表（貼付）'!$B:$B,0),MATCH('【第9戦】予選ヒート-レース結果表'!K$11,'[1]【第9戦】予選ヒート-レース結果表（貼付）'!$1:$1,0)))),"")</f>
        <v>9.6000000000000002E-2</v>
      </c>
      <c r="L14" s="81">
        <f>IFERROR(IF(A14="DNS","",IF(A14="DQ","",INDEX('[1]【第9戦】予選ヒート-レース結果表（貼付）'!$A:$Z,MATCH($B14,'[1]【第9戦】予選ヒート-レース結果表（貼付）'!$B:$B,0),MATCH('【第9戦】予選ヒート-レース結果表'!L$11,'[1]【第9戦】予選ヒート-レース結果表（貼付）'!$1:$1,0)))),"")</f>
        <v>9.6000000000000002E-2</v>
      </c>
      <c r="M14" s="80">
        <f>IFERROR(IF(A14="DNS","",IF(A14="DQ","",INDEX('[1]【第9戦】予選ヒート-レース結果表（貼付）'!$A:$Z,MATCH($B14,'[1]【第9戦】予選ヒート-レース結果表（貼付）'!$B:$B,0),MATCH('【第9戦】予選ヒート-レース結果表'!M$11,'[1]【第9戦】予選ヒート-レース結果表（貼付）'!$1:$1,0)))),"")</f>
        <v>45.152999999999999</v>
      </c>
      <c r="N14" s="65" t="str">
        <f>IF(M14&lt;1,"",IF($N$11&gt;M14,"R",""))</f>
        <v>R</v>
      </c>
      <c r="O14" s="82"/>
      <c r="P14" s="55"/>
      <c r="Q14" s="4" t="str">
        <f>IF(IFERROR(INDEX('[1]【第9戦】予選ヒート-レース結果表（貼付）'!$A:$Z,MATCH($B14,'[1]【第9戦】予選ヒート-レース結果表（貼付）'!$B:$B,0),MATCH(Q$11,'[1]【第9戦】予選ヒート-レース結果表（貼付）'!$1:$1,0)),"")=0,"",IFERROR(INDEX('[1]【第9戦】予選ヒート-レース結果表（貼付）'!$A:$Z,MATCH($B14,'[1]【第9戦】予選ヒート-レース結果表（貼付）'!$B:$B,0),MATCH(Q$11,'[1]【第9戦】予選ヒート-レース結果表（貼付）'!$1:$1,0)),""))</f>
        <v/>
      </c>
      <c r="R14" s="4" t="str">
        <f>IF(Q14="","",COUNTIF($Q$13:Q14,"&lt;&gt;"&amp;""))</f>
        <v/>
      </c>
      <c r="S14" s="4" t="str">
        <f>IFERROR(RANK(R14,$R$13:$R$46,1),"")</f>
        <v/>
      </c>
      <c r="T14" s="4" t="str">
        <f>IF(IFERROR(INDEX('[1]【第9戦】予選ヒート-レース結果表（貼付）'!$A:$Z,MATCH($A14,'[1]【第9戦】予選ヒート-レース結果表（貼付）'!$A:$A,0),MATCH(T$11,'[1]【第9戦】予選ヒート-レース結果表（貼付）'!$1:$1,0)),"")=0,"",IFERROR(INDEX('[1]【第9戦】予選ヒート-レース結果表（貼付）'!$A:$Z,MATCH($A14,'[1]【第9戦】予選ヒート-レース結果表（貼付）'!$A:$A,0),MATCH(T$11,'[1]【第9戦】予選ヒート-レース結果表（貼付）'!$1:$1,0)),""))</f>
        <v/>
      </c>
      <c r="U14" s="4">
        <f>IF(IFERROR(INDEX('[1]【第9戦】予選ヒート-レース結果表（貼付）'!$A:$Z,MATCH($B14,'[1]【第9戦】予選ヒート-レース結果表（貼付）'!$B:$B,0),MATCH(U$11,'[1]【第9戦】予選ヒート-レース結果表（貼付）'!$1:$1,0)),"")=0,"",IFERROR(INDEX('[1]【第9戦】予選ヒート-レース結果表（貼付）'!$A:$Z,MATCH($B14,'[1]【第9戦】予選ヒート-レース結果表（貼付）'!$B:$B,0),MATCH(U$11,'[1]【第9戦】予選ヒート-レース結果表（貼付）'!$1:$1,0)),""))</f>
        <v>100.777</v>
      </c>
      <c r="V14" s="4"/>
    </row>
    <row r="15" spans="1:22" ht="12.75" customHeight="1" x14ac:dyDescent="0.2">
      <c r="A15" s="77">
        <f>IF(OR('[1]【第9戦】予選ヒート-レース結果表（貼付）'!A4="DNF",'[1]【第9戦】予選ヒート-レース結果表（貼付）'!A4="DNS",'[1]【第9戦】予選ヒート-レース結果表（貼付）'!A4="DQ"),'[1]【第9戦】予選ヒート-レース結果表（貼付）'!A4,IF(MAX('[1]【第9戦】予選ヒート-レース結果表（貼付）'!A:A)&gt;A14,A14+1,""))</f>
        <v>3</v>
      </c>
      <c r="B15" s="76">
        <f>IFERROR(INDEX('[1]【第9戦】予選ヒート-レース結果表（貼付）'!A4:$Z$50,MATCH($A15,'[1]【第9戦】予選ヒート-レース結果表（貼付）'!A4:$A$50,0),MATCH('[1]公式予選（TT②）-結果表（印刷）'!B$11,'[1]【第9戦】予選ヒート-レース結果表（貼付）'!$1:$1,0)),"")</f>
        <v>18</v>
      </c>
      <c r="C15" s="75"/>
      <c r="D15" s="74"/>
      <c r="E15" s="73" t="str">
        <f>IFERROR(INDEX('[1]【第9戦】予選ヒート-レース結果表（貼付）'!$A:$Z,MATCH($B15,'[1]【第9戦】予選ヒート-レース結果表（貼付）'!$B:$B,0),MATCH('【第9戦】予選ヒート-レース結果表'!E$11,'[1]【第9戦】予選ヒート-レース結果表（貼付）'!$1:$1,0)),"")</f>
        <v>野澤 勇翔</v>
      </c>
      <c r="F15" s="72" t="str">
        <f>IFERROR(INDEX('[1]【第9戦】予選ヒート-レース結果表（貼付）'!$A:$Z,MATCH($B15,'[1]【第9戦】予選ヒート-レース結果表（貼付）'!$B:$B,0),MATCH('【第9戦】予選ヒート-レース結果表'!F$11,'[1]【第9戦】予選ヒート-レース結果表（貼付）'!$1:$1,0)),"")</f>
        <v>Birel ART/IAME</v>
      </c>
      <c r="G15" s="71" t="str">
        <f>IFERROR(INDEX('[1]【第9戦】予選ヒート-レース結果表（貼付）'!$A:$Z,MATCH($B15,'[1]【第9戦】予選ヒート-レース結果表（貼付）'!$B:$B,0),MATCH('【第9戦】予選ヒート-レース結果表'!G$11,'[1]【第9戦】予選ヒート-レース結果表（貼付）'!$1:$1,0)),"")</f>
        <v>bbR.チームエッフェガーラ</v>
      </c>
      <c r="H15" s="70" t="str">
        <f>IFERROR(INDEX('[1]【第9戦】予選ヒート-レース結果表（貼付）'!$A:$Z,MATCH($B15,'[1]【第9戦】予選ヒート-レース結果表（貼付）'!$B:$B,0),MATCH('【第9戦】予選ヒート-レース結果表'!H$11,'[1]【第9戦】予選ヒート-レース結果表（貼付）'!$1:$1,0)),"")</f>
        <v>BS</v>
      </c>
      <c r="I15" s="79">
        <f>IFERROR(INDEX('[1]【第9戦】予選ヒート-レース結果表（貼付）'!$A:$Z,MATCH($B15,'[1]【第9戦】予選ヒート-レース結果表（貼付）'!$B:$B,0),MATCH('【第9戦】予選ヒート-レース結果表'!I$11,'[1]【第9戦】予選ヒート-レース結果表（貼付）'!$1:$1,0)),"")</f>
        <v>12</v>
      </c>
      <c r="J15" s="68">
        <f>IFERROR(IF(A15="DNS","ｽﾀｰﾄ出来ず",IF(A15="DQ","失　格",INDEX('[1]【第9戦】予選ヒート-レース結果表（貼付）'!$A:$Z,MATCH($B15,'[1]【第9戦】予選ヒート-レース結果表（貼付）'!$B:$B,0),MATCH('【第9戦】予選ヒート-レース結果表'!J$11,'[1]【第9戦】予選ヒート-レース結果表（貼付）'!$1:$1,0)))),"")</f>
        <v>6.3360763888888894E-3</v>
      </c>
      <c r="K15" s="81">
        <f>IFERROR(IF(A15="DNS","",IF(A15="DQ","",INDEX('[1]【第9戦】予選ヒート-レース結果表（貼付）'!$A:$Z,MATCH($B15,'[1]【第9戦】予選ヒート-レース結果表（貼付）'!$B:$B,0),MATCH('【第9戦】予選ヒート-レース結果表'!K$11,'[1]【第9戦】予選ヒート-レース結果表（貼付）'!$1:$1,0)))),"")</f>
        <v>0.69099999999999995</v>
      </c>
      <c r="L15" s="81">
        <f>IFERROR(IF(A15="DNS","",IF(A15="DQ","",INDEX('[1]【第9戦】予選ヒート-レース結果表（貼付）'!$A:$Z,MATCH($B15,'[1]【第9戦】予選ヒート-レース結果表（貼付）'!$B:$B,0),MATCH('【第9戦】予選ヒート-レース結果表'!L$11,'[1]【第9戦】予選ヒート-レース結果表（貼付）'!$1:$1,0)))),"")</f>
        <v>0.59499999999999997</v>
      </c>
      <c r="M15" s="80">
        <f>IFERROR(IF(A15="DNS","",IF(A15="DQ","",INDEX('[1]【第9戦】予選ヒート-レース結果表（貼付）'!$A:$Z,MATCH($B15,'[1]【第9戦】予選ヒート-レース結果表（貼付）'!$B:$B,0),MATCH('【第9戦】予選ヒート-レース結果表'!M$11,'[1]【第9戦】予選ヒート-レース結果表（貼付）'!$1:$1,0)))),"")</f>
        <v>45.244</v>
      </c>
      <c r="N15" s="65" t="str">
        <f>IF(M15&lt;1,"",IF($N$11&gt;M15,"R",""))</f>
        <v/>
      </c>
      <c r="O15" s="82"/>
      <c r="P15" s="55"/>
      <c r="Q15" s="4" t="str">
        <f>IF(IFERROR(INDEX('[1]【第9戦】予選ヒート-レース結果表（貼付）'!$A:$Z,MATCH($B15,'[1]【第9戦】予選ヒート-レース結果表（貼付）'!$B:$B,0),MATCH(Q$11,'[1]【第9戦】予選ヒート-レース結果表（貼付）'!$1:$1,0)),"")=0,"",IFERROR(INDEX('[1]【第9戦】予選ヒート-レース結果表（貼付）'!$A:$Z,MATCH($B15,'[1]【第9戦】予選ヒート-レース結果表（貼付）'!$B:$B,0),MATCH(Q$11,'[1]【第9戦】予選ヒート-レース結果表（貼付）'!$1:$1,0)),""))</f>
        <v/>
      </c>
      <c r="R15" s="4" t="str">
        <f>IF(Q15="","",COUNTIF($Q$13:Q15,"&lt;&gt;"&amp;""))</f>
        <v/>
      </c>
      <c r="S15" s="4" t="str">
        <f>IFERROR(RANK(R15,$R$13:$R$46,1),"")</f>
        <v/>
      </c>
      <c r="T15" s="4" t="str">
        <f>IF(IFERROR(INDEX('[1]【第9戦】予選ヒート-レース結果表（貼付）'!$A:$Z,MATCH($A15,'[1]【第9戦】予選ヒート-レース結果表（貼付）'!$A:$A,0),MATCH(T$11,'[1]【第9戦】予選ヒート-レース結果表（貼付）'!$1:$1,0)),"")=0,"",IFERROR(INDEX('[1]【第9戦】予選ヒート-レース結果表（貼付）'!$A:$Z,MATCH($A15,'[1]【第9戦】予選ヒート-レース結果表（貼付）'!$A:$A,0),MATCH(T$11,'[1]【第9戦】予選ヒート-レース結果表（貼付）'!$1:$1,0)),""))</f>
        <v/>
      </c>
      <c r="U15" s="4">
        <f>IF(IFERROR(INDEX('[1]【第9戦】予選ヒート-レース結果表（貼付）'!$A:$Z,MATCH($B15,'[1]【第9戦】予選ヒート-レース結果表（貼付）'!$B:$B,0),MATCH(U$11,'[1]【第9戦】予選ヒート-レース結果表（貼付）'!$1:$1,0)),"")=0,"",IFERROR(INDEX('[1]【第9戦】予選ヒート-レース結果表（貼付）'!$A:$Z,MATCH($B15,'[1]【第9戦】予選ヒート-レース結果表（貼付）'!$B:$B,0),MATCH(U$11,'[1]【第9戦】予選ヒート-レース結果表（貼付）'!$1:$1,0)),""))</f>
        <v>100.575</v>
      </c>
      <c r="V15" s="4"/>
    </row>
    <row r="16" spans="1:22" ht="12.75" customHeight="1" x14ac:dyDescent="0.2">
      <c r="A16" s="77">
        <f>IF(OR('[1]【第9戦】予選ヒート-レース結果表（貼付）'!A5="DNF",'[1]【第9戦】予選ヒート-レース結果表（貼付）'!A5="DNS",'[1]【第9戦】予選ヒート-レース結果表（貼付）'!A5="DQ"),'[1]【第9戦】予選ヒート-レース結果表（貼付）'!A5,IF(MAX('[1]【第9戦】予選ヒート-レース結果表（貼付）'!A:A)&gt;A15,A15+1,""))</f>
        <v>4</v>
      </c>
      <c r="B16" s="76">
        <f>IFERROR(INDEX('[1]【第9戦】予選ヒート-レース結果表（貼付）'!A5:$Z$50,MATCH($A16,'[1]【第9戦】予選ヒート-レース結果表（貼付）'!A5:$A$50,0),MATCH('[1]公式予選（TT②）-結果表（印刷）'!B$11,'[1]【第9戦】予選ヒート-レース結果表（貼付）'!$1:$1,0)),"")</f>
        <v>81</v>
      </c>
      <c r="C16" s="75"/>
      <c r="D16" s="74"/>
      <c r="E16" s="73" t="str">
        <f>IFERROR(INDEX('[1]【第9戦】予選ヒート-レース結果表（貼付）'!$A:$Z,MATCH($B16,'[1]【第9戦】予選ヒート-レース結果表（貼付）'!$B:$B,0),MATCH('【第9戦】予選ヒート-レース結果表'!E$11,'[1]【第9戦】予選ヒート-レース結果表（貼付）'!$1:$1,0)),"")</f>
        <v>山田 杯利</v>
      </c>
      <c r="F16" s="72" t="str">
        <f>IFERROR(INDEX('[1]【第9戦】予選ヒート-レース結果表（貼付）'!$A:$Z,MATCH($B16,'[1]【第9戦】予選ヒート-レース結果表（貼付）'!$B:$B,0),MATCH('【第9戦】予選ヒート-レース結果表'!F$11,'[1]【第9戦】予選ヒート-レース結果表（貼付）'!$1:$1,0)),"")</f>
        <v>Drago CORSE/TM</v>
      </c>
      <c r="G16" s="71" t="str">
        <f>IFERROR(INDEX('[1]【第9戦】予選ヒート-レース結果表（貼付）'!$A:$Z,MATCH($B16,'[1]【第9戦】予選ヒート-レース結果表（貼付）'!$B:$B,0),MATCH('【第9戦】予選ヒート-レース結果表'!G$11,'[1]【第9戦】予選ヒート-レース結果表（貼付）'!$1:$1,0)),"")</f>
        <v>DragoCorse</v>
      </c>
      <c r="H16" s="70" t="str">
        <f>IFERROR(INDEX('[1]【第9戦】予選ヒート-レース結果表（貼付）'!$A:$Z,MATCH($B16,'[1]【第9戦】予選ヒート-レース結果表（貼付）'!$B:$B,0),MATCH('【第9戦】予選ヒート-レース結果表'!H$11,'[1]【第9戦】予選ヒート-レース結果表（貼付）'!$1:$1,0)),"")</f>
        <v>BS</v>
      </c>
      <c r="I16" s="79">
        <f>IFERROR(INDEX('[1]【第9戦】予選ヒート-レース結果表（貼付）'!$A:$Z,MATCH($B16,'[1]【第9戦】予選ヒート-レース結果表（貼付）'!$B:$B,0),MATCH('【第9戦】予選ヒート-レース結果表'!I$11,'[1]【第9戦】予選ヒート-レース結果表（貼付）'!$1:$1,0)),"")</f>
        <v>12</v>
      </c>
      <c r="J16" s="68">
        <f>IFERROR(IF(A16="DNS","ｽﾀｰﾄ出来ず",IF(A16="DQ","失　格",INDEX('[1]【第9戦】予選ヒート-レース結果表（貼付）'!$A:$Z,MATCH($B16,'[1]【第9戦】予選ヒート-レース結果表（貼付）'!$B:$B,0),MATCH('【第9戦】予選ヒート-レース結果表'!J$11,'[1]【第9戦】予選ヒート-レース結果表（貼付）'!$1:$1,0)))),"")</f>
        <v>6.3452314814814803E-3</v>
      </c>
      <c r="K16" s="81">
        <f>IFERROR(IF(A16="DNS","",IF(A16="DQ","",INDEX('[1]【第9戦】予選ヒート-レース結果表（貼付）'!$A:$Z,MATCH($B16,'[1]【第9戦】予選ヒート-レース結果表（貼付）'!$B:$B,0),MATCH('【第9戦】予選ヒート-レース結果表'!K$11,'[1]【第9戦】予選ヒート-レース結果表（貼付）'!$1:$1,0)))),"")</f>
        <v>1.482</v>
      </c>
      <c r="L16" s="81">
        <f>IFERROR(IF(A16="DNS","",IF(A16="DQ","",INDEX('[1]【第9戦】予選ヒート-レース結果表（貼付）'!$A:$Z,MATCH($B16,'[1]【第9戦】予選ヒート-レース結果表（貼付）'!$B:$B,0),MATCH('【第9戦】予選ヒート-レース結果表'!L$11,'[1]【第9戦】予選ヒート-レース結果表（貼付）'!$1:$1,0)))),"")</f>
        <v>0.79100000000000004</v>
      </c>
      <c r="M16" s="80">
        <f>IFERROR(IF(A16="DNS","",IF(A16="DQ","",INDEX('[1]【第9戦】予選ヒート-レース結果表（貼付）'!$A:$Z,MATCH($B16,'[1]【第9戦】予選ヒート-レース結果表（貼付）'!$B:$B,0),MATCH('【第9戦】予選ヒート-レース結果表'!M$11,'[1]【第9戦】予選ヒート-レース結果表（貼付）'!$1:$1,0)))),"")</f>
        <v>44.935000000000002</v>
      </c>
      <c r="N16" s="65" t="str">
        <f>IF(M16&lt;1,"",IF($N$11&gt;M16,"R",""))</f>
        <v>R</v>
      </c>
      <c r="O16" s="82"/>
      <c r="P16" s="55"/>
      <c r="Q16" s="4" t="str">
        <f>IF(IFERROR(INDEX('[1]【第9戦】予選ヒート-レース結果表（貼付）'!$A:$Z,MATCH($B16,'[1]【第9戦】予選ヒート-レース結果表（貼付）'!$B:$B,0),MATCH(Q$11,'[1]【第9戦】予選ヒート-レース結果表（貼付）'!$1:$1,0)),"")=0,"",IFERROR(INDEX('[1]【第9戦】予選ヒート-レース結果表（貼付）'!$A:$Z,MATCH($B16,'[1]【第9戦】予選ヒート-レース結果表（貼付）'!$B:$B,0),MATCH(Q$11,'[1]【第9戦】予選ヒート-レース結果表（貼付）'!$1:$1,0)),""))</f>
        <v/>
      </c>
      <c r="R16" s="4" t="str">
        <f>IF(Q16="","",COUNTIF($Q$13:Q16,"&lt;&gt;"&amp;""))</f>
        <v/>
      </c>
      <c r="S16" s="4" t="str">
        <f>IFERROR(RANK(R16,$R$13:$R$46,1),"")</f>
        <v/>
      </c>
      <c r="T16" s="4" t="str">
        <f>IF(IFERROR(INDEX('[1]【第9戦】予選ヒート-レース結果表（貼付）'!$A:$Z,MATCH($A16,'[1]【第9戦】予選ヒート-レース結果表（貼付）'!$A:$A,0),MATCH(T$11,'[1]【第9戦】予選ヒート-レース結果表（貼付）'!$1:$1,0)),"")=0,"",IFERROR(INDEX('[1]【第9戦】予選ヒート-レース結果表（貼付）'!$A:$Z,MATCH($A16,'[1]【第9戦】予選ヒート-レース結果表（貼付）'!$A:$A,0),MATCH(T$11,'[1]【第9戦】予選ヒート-レース結果表（貼付）'!$1:$1,0)),""))</f>
        <v/>
      </c>
      <c r="U16" s="4">
        <f>IF(IFERROR(INDEX('[1]【第9戦】予選ヒート-レース結果表（貼付）'!$A:$Z,MATCH($B16,'[1]【第9戦】予選ヒート-レース結果表（貼付）'!$B:$B,0),MATCH(U$11,'[1]【第9戦】予選ヒート-レース結果表（貼付）'!$1:$1,0)),"")=0,"",IFERROR(INDEX('[1]【第9戦】予選ヒート-レース結果表（貼付）'!$A:$Z,MATCH($B16,'[1]【第9戦】予選ヒート-レース結果表（貼付）'!$B:$B,0),MATCH(U$11,'[1]【第9戦】予選ヒート-レース結果表（貼付）'!$1:$1,0)),""))</f>
        <v>101.26600000000001</v>
      </c>
      <c r="V16" s="4"/>
    </row>
    <row r="17" spans="1:22" ht="12.75" customHeight="1" x14ac:dyDescent="0.2">
      <c r="A17" s="77">
        <f>IF(OR('[1]【第9戦】予選ヒート-レース結果表（貼付）'!A6="DNF",'[1]【第9戦】予選ヒート-レース結果表（貼付）'!A6="DNS",'[1]【第9戦】予選ヒート-レース結果表（貼付）'!A6="DQ"),'[1]【第9戦】予選ヒート-レース結果表（貼付）'!A6,IF(MAX('[1]【第9戦】予選ヒート-レース結果表（貼付）'!A:A)&gt;A16,A16+1,""))</f>
        <v>5</v>
      </c>
      <c r="B17" s="76">
        <f>IFERROR(INDEX('[1]【第9戦】予選ヒート-レース結果表（貼付）'!A6:$Z$50,MATCH($A17,'[1]【第9戦】予選ヒート-レース結果表（貼付）'!A6:$A$50,0),MATCH('[1]公式予選（TT②）-結果表（印刷）'!B$11,'[1]【第9戦】予選ヒート-レース結果表（貼付）'!$1:$1,0)),"")</f>
        <v>89</v>
      </c>
      <c r="C17" s="75"/>
      <c r="D17" s="74"/>
      <c r="E17" s="73" t="str">
        <f>IFERROR(INDEX('[1]【第9戦】予選ヒート-レース結果表（貼付）'!$A:$Z,MATCH($B17,'[1]【第9戦】予選ヒート-レース結果表（貼付）'!$B:$B,0),MATCH('【第9戦】予選ヒート-レース結果表'!E$11,'[1]【第9戦】予選ヒート-レース結果表（貼付）'!$1:$1,0)),"")</f>
        <v>加藤 大翔</v>
      </c>
      <c r="F17" s="72" t="str">
        <f>IFERROR(INDEX('[1]【第9戦】予選ヒート-レース結果表（貼付）'!$A:$Z,MATCH($B17,'[1]【第9戦】予選ヒート-レース結果表（貼付）'!$B:$B,0),MATCH('【第9戦】予選ヒート-レース結果表'!F$11,'[1]【第9戦】予選ヒート-レース結果表（貼付）'!$1:$1,0)),"")</f>
        <v>KR/TM</v>
      </c>
      <c r="G17" s="71" t="str">
        <f>IFERROR(INDEX('[1]【第9戦】予選ヒート-レース結果表（貼付）'!$A:$Z,MATCH($B17,'[1]【第9戦】予選ヒート-レース結果表（貼付）'!$B:$B,0),MATCH('【第9戦】予選ヒート-レース結果表'!G$11,'[1]【第9戦】予選ヒート-レース結果表（貼付）'!$1:$1,0)),"")</f>
        <v>PONOS HIROTEX RACING</v>
      </c>
      <c r="H17" s="70" t="str">
        <f>IFERROR(INDEX('[1]【第9戦】予選ヒート-レース結果表（貼付）'!$A:$Z,MATCH($B17,'[1]【第9戦】予選ヒート-レース結果表（貼付）'!$B:$B,0),MATCH('【第9戦】予選ヒート-レース結果表'!H$11,'[1]【第9戦】予選ヒート-レース結果表（貼付）'!$1:$1,0)),"")</f>
        <v>YH</v>
      </c>
      <c r="I17" s="79">
        <f>IFERROR(INDEX('[1]【第9戦】予選ヒート-レース結果表（貼付）'!$A:$Z,MATCH($B17,'[1]【第9戦】予選ヒート-レース結果表（貼付）'!$B:$B,0),MATCH('【第9戦】予選ヒート-レース結果表'!I$11,'[1]【第9戦】予選ヒート-レース結果表（貼付）'!$1:$1,0)),"")</f>
        <v>12</v>
      </c>
      <c r="J17" s="68">
        <f>IFERROR(IF(A17="DNS","ｽﾀｰﾄ出来ず",IF(A17="DQ","失　格",INDEX('[1]【第9戦】予選ヒート-レース結果表（貼付）'!$A:$Z,MATCH($B17,'[1]【第9戦】予選ヒート-レース結果表（貼付）'!$B:$B,0),MATCH('【第9戦】予選ヒート-レース結果表'!J$11,'[1]【第9戦】予選ヒート-レース結果表（貼付）'!$1:$1,0)))),"")</f>
        <v>6.3477083333333337E-3</v>
      </c>
      <c r="K17" s="81">
        <f>IFERROR(IF(A17="DNS","",IF(A17="DQ","",INDEX('[1]【第9戦】予選ヒート-レース結果表（貼付）'!$A:$Z,MATCH($B17,'[1]【第9戦】予選ヒート-レース結果表（貼付）'!$B:$B,0),MATCH('【第9戦】予選ヒート-レース結果表'!K$11,'[1]【第9戦】予選ヒート-レース結果表（貼付）'!$1:$1,0)))),"")</f>
        <v>1.696</v>
      </c>
      <c r="L17" s="81">
        <f>IFERROR(IF(A17="DNS","",IF(A17="DQ","",INDEX('[1]【第9戦】予選ヒート-レース結果表（貼付）'!$A:$Z,MATCH($B17,'[1]【第9戦】予選ヒート-レース結果表（貼付）'!$B:$B,0),MATCH('【第9戦】予選ヒート-レース結果表'!L$11,'[1]【第9戦】予選ヒート-レース結果表（貼付）'!$1:$1,0)))),"")</f>
        <v>0.214</v>
      </c>
      <c r="M17" s="80">
        <f>IFERROR(IF(A17="DNS","",IF(A17="DQ","",INDEX('[1]【第9戦】予選ヒート-レース結果表（貼付）'!$A:$Z,MATCH($B17,'[1]【第9戦】予選ヒート-レース結果表（貼付）'!$B:$B,0),MATCH('【第9戦】予選ヒート-レース結果表'!M$11,'[1]【第9戦】予選ヒート-レース結果表（貼付）'!$1:$1,0)))),"")</f>
        <v>45.283000000000001</v>
      </c>
      <c r="N17" s="65" t="str">
        <f>IF(M17&lt;1,"",IF($N$11&gt;M17,"R",""))</f>
        <v/>
      </c>
      <c r="O17" s="82"/>
      <c r="P17" s="55"/>
      <c r="Q17" s="4" t="str">
        <f>IF(IFERROR(INDEX('[1]【第9戦】予選ヒート-レース結果表（貼付）'!$A:$Z,MATCH($B17,'[1]【第9戦】予選ヒート-レース結果表（貼付）'!$B:$B,0),MATCH(Q$11,'[1]【第9戦】予選ヒート-レース結果表（貼付）'!$1:$1,0)),"")=0,"",IFERROR(INDEX('[1]【第9戦】予選ヒート-レース結果表（貼付）'!$A:$Z,MATCH($B17,'[1]【第9戦】予選ヒート-レース結果表（貼付）'!$B:$B,0),MATCH(Q$11,'[1]【第9戦】予選ヒート-レース結果表（貼付）'!$1:$1,0)),""))</f>
        <v/>
      </c>
      <c r="R17" s="4" t="str">
        <f>IF(Q17="","",COUNTIF($Q$13:Q17,"&lt;&gt;"&amp;""))</f>
        <v/>
      </c>
      <c r="S17" s="4" t="str">
        <f>IFERROR(RANK(R17,$R$13:$R$46,1),"")</f>
        <v/>
      </c>
      <c r="T17" s="4" t="str">
        <f>IF(IFERROR(INDEX('[1]【第9戦】予選ヒート-レース結果表（貼付）'!$A:$Z,MATCH($A17,'[1]【第9戦】予選ヒート-レース結果表（貼付）'!$A:$A,0),MATCH(T$11,'[1]【第9戦】予選ヒート-レース結果表（貼付）'!$1:$1,0)),"")=0,"",IFERROR(INDEX('[1]【第9戦】予選ヒート-レース結果表（貼付）'!$A:$Z,MATCH($A17,'[1]【第9戦】予選ヒート-レース結果表（貼付）'!$A:$A,0),MATCH(T$11,'[1]【第9戦】予選ヒート-レース結果表（貼付）'!$1:$1,0)),""))</f>
        <v/>
      </c>
      <c r="U17" s="4">
        <f>IF(IFERROR(INDEX('[1]【第9戦】予選ヒート-レース結果表（貼付）'!$A:$Z,MATCH($B17,'[1]【第9戦】予選ヒート-レース結果表（貼付）'!$B:$B,0),MATCH(U$11,'[1]【第9戦】予選ヒート-レース結果表（貼付）'!$1:$1,0)),"")=0,"",IFERROR(INDEX('[1]【第9戦】予選ヒート-レース結果表（貼付）'!$A:$Z,MATCH($B17,'[1]【第9戦】予選ヒート-レース結果表（貼付）'!$B:$B,0),MATCH(U$11,'[1]【第9戦】予選ヒート-レース結果表（貼付）'!$1:$1,0)),""))</f>
        <v>100.488</v>
      </c>
      <c r="V17" s="4"/>
    </row>
    <row r="18" spans="1:22" ht="12.75" customHeight="1" x14ac:dyDescent="0.2">
      <c r="A18" s="77">
        <f>IF(OR('[1]【第9戦】予選ヒート-レース結果表（貼付）'!A7="DNF",'[1]【第9戦】予選ヒート-レース結果表（貼付）'!A7="DNS",'[1]【第9戦】予選ヒート-レース結果表（貼付）'!A7="DQ"),'[1]【第9戦】予選ヒート-レース結果表（貼付）'!A7,IF(MAX('[1]【第9戦】予選ヒート-レース結果表（貼付）'!A:A)&gt;A17,A17+1,""))</f>
        <v>6</v>
      </c>
      <c r="B18" s="76">
        <f>IFERROR(INDEX('[1]【第9戦】予選ヒート-レース結果表（貼付）'!A7:$Z$50,MATCH($A18,'[1]【第9戦】予選ヒート-レース結果表（貼付）'!A7:$A$50,0),MATCH('[1]公式予選（TT②）-結果表（印刷）'!B$11,'[1]【第9戦】予選ヒート-レース結果表（貼付）'!$1:$1,0)),"")</f>
        <v>11</v>
      </c>
      <c r="C18" s="75"/>
      <c r="D18" s="74"/>
      <c r="E18" s="73" t="str">
        <f>IFERROR(INDEX('[1]【第9戦】予選ヒート-レース結果表（貼付）'!$A:$Z,MATCH($B18,'[1]【第9戦】予選ヒート-レース結果表（貼付）'!$B:$B,0),MATCH('【第9戦】予選ヒート-レース結果表'!E$11,'[1]【第9戦】予選ヒート-レース結果表（貼付）'!$1:$1,0)),"")</f>
        <v>佐野 雄城</v>
      </c>
      <c r="F18" s="72" t="str">
        <f>IFERROR(INDEX('[1]【第9戦】予選ヒート-レース結果表（貼付）'!$A:$Z,MATCH($B18,'[1]【第9戦】予選ヒート-レース結果表（貼付）'!$B:$B,0),MATCH('【第9戦】予選ヒート-レース結果表'!F$11,'[1]【第9戦】予選ヒート-レース結果表（貼付）'!$1:$1,0)),"")</f>
        <v>Birel ART/IAME</v>
      </c>
      <c r="G18" s="71" t="str">
        <f>IFERROR(INDEX('[1]【第9戦】予選ヒート-レース結果表（貼付）'!$A:$Z,MATCH($B18,'[1]【第9戦】予選ヒート-レース結果表（貼付）'!$B:$B,0),MATCH('【第9戦】予選ヒート-レース結果表'!G$11,'[1]【第9戦】予選ヒート-レース結果表（貼付）'!$1:$1,0)),"")</f>
        <v>BirelART Access Racing</v>
      </c>
      <c r="H18" s="70" t="str">
        <f>IFERROR(INDEX('[1]【第9戦】予選ヒート-レース結果表（貼付）'!$A:$Z,MATCH($B18,'[1]【第9戦】予選ヒート-レース結果表（貼付）'!$B:$B,0),MATCH('【第9戦】予選ヒート-レース結果表'!H$11,'[1]【第9戦】予選ヒート-レース結果表（貼付）'!$1:$1,0)),"")</f>
        <v>BS</v>
      </c>
      <c r="I18" s="79">
        <f>IFERROR(INDEX('[1]【第9戦】予選ヒート-レース結果表（貼付）'!$A:$Z,MATCH($B18,'[1]【第9戦】予選ヒート-レース結果表（貼付）'!$B:$B,0),MATCH('【第9戦】予選ヒート-レース結果表'!I$11,'[1]【第9戦】予選ヒート-レース結果表（貼付）'!$1:$1,0)),"")</f>
        <v>12</v>
      </c>
      <c r="J18" s="68">
        <f>IFERROR(IF(A18="DNS","ｽﾀｰﾄ出来ず",IF(A18="DQ","失　格",INDEX('[1]【第9戦】予選ヒート-レース結果表（貼付）'!$A:$Z,MATCH($B18,'[1]【第9戦】予選ヒート-レース結果表（貼付）'!$B:$B,0),MATCH('【第9戦】予選ヒート-レース結果表'!J$11,'[1]【第9戦】予選ヒート-レース結果表（貼付）'!$1:$1,0)))),"")</f>
        <v>6.3518518518518516E-3</v>
      </c>
      <c r="K18" s="81">
        <f>IFERROR(IF(A18="DNS","",IF(A18="DQ","",INDEX('[1]【第9戦】予選ヒート-レース結果表（貼付）'!$A:$Z,MATCH($B18,'[1]【第9戦】予選ヒート-レース結果表（貼付）'!$B:$B,0),MATCH('【第9戦】予選ヒート-レース結果表'!K$11,'[1]【第9戦】予選ヒート-レース結果表（貼付）'!$1:$1,0)))),"")</f>
        <v>2.0539999999999998</v>
      </c>
      <c r="L18" s="81">
        <f>IFERROR(IF(A18="DNS","",IF(A18="DQ","",INDEX('[1]【第9戦】予選ヒート-レース結果表（貼付）'!$A:$Z,MATCH($B18,'[1]【第9戦】予選ヒート-レース結果表（貼付）'!$B:$B,0),MATCH('【第9戦】予選ヒート-レース結果表'!L$11,'[1]【第9戦】予選ヒート-レース結果表（貼付）'!$1:$1,0)))),"")</f>
        <v>0.35799999999999998</v>
      </c>
      <c r="M18" s="80">
        <f>IFERROR(IF(A18="DNS","",IF(A18="DQ","",INDEX('[1]【第9戦】予選ヒート-レース結果表（貼付）'!$A:$Z,MATCH($B18,'[1]【第9戦】予選ヒート-レース結果表（貼付）'!$B:$B,0),MATCH('【第9戦】予選ヒート-レース結果表'!M$11,'[1]【第9戦】予選ヒート-レース結果表（貼付）'!$1:$1,0)))),"")</f>
        <v>45.24</v>
      </c>
      <c r="N18" s="65" t="str">
        <f>IF(M18&lt;1,"",IF($N$11&gt;M18,"R",""))</f>
        <v/>
      </c>
      <c r="O18" s="82"/>
      <c r="P18" s="55"/>
      <c r="Q18" s="4" t="str">
        <f>IF(IFERROR(INDEX('[1]【第9戦】予選ヒート-レース結果表（貼付）'!$A:$Z,MATCH($B18,'[1]【第9戦】予選ヒート-レース結果表（貼付）'!$B:$B,0),MATCH(Q$11,'[1]【第9戦】予選ヒート-レース結果表（貼付）'!$1:$1,0)),"")=0,"",IFERROR(INDEX('[1]【第9戦】予選ヒート-レース結果表（貼付）'!$A:$Z,MATCH($B18,'[1]【第9戦】予選ヒート-レース結果表（貼付）'!$B:$B,0),MATCH(Q$11,'[1]【第9戦】予選ヒート-レース結果表（貼付）'!$1:$1,0)),""))</f>
        <v/>
      </c>
      <c r="R18" s="4" t="str">
        <f>IF(Q18="","",COUNTIF($Q$13:Q18,"&lt;&gt;"&amp;""))</f>
        <v/>
      </c>
      <c r="S18" s="4" t="str">
        <f>IFERROR(RANK(R18,$R$13:$R$46,1),"")</f>
        <v/>
      </c>
      <c r="T18" s="4" t="str">
        <f>IF(IFERROR(INDEX('[1]【第9戦】予選ヒート-レース結果表（貼付）'!$A:$Z,MATCH($A18,'[1]【第9戦】予選ヒート-レース結果表（貼付）'!$A:$A,0),MATCH(T$11,'[1]【第9戦】予選ヒート-レース結果表（貼付）'!$1:$1,0)),"")=0,"",IFERROR(INDEX('[1]【第9戦】予選ヒート-レース結果表（貼付）'!$A:$Z,MATCH($A18,'[1]【第9戦】予選ヒート-レース結果表（貼付）'!$A:$A,0),MATCH(T$11,'[1]【第9戦】予選ヒート-レース結果表（貼付）'!$1:$1,0)),""))</f>
        <v/>
      </c>
      <c r="U18" s="4">
        <f>IF(IFERROR(INDEX('[1]【第9戦】予選ヒート-レース結果表（貼付）'!$A:$Z,MATCH($B18,'[1]【第9戦】予選ヒート-レース結果表（貼付）'!$B:$B,0),MATCH(U$11,'[1]【第9戦】予選ヒート-レース結果表（貼付）'!$1:$1,0)),"")=0,"",IFERROR(INDEX('[1]【第9戦】予選ヒート-レース結果表（貼付）'!$A:$Z,MATCH($B18,'[1]【第9戦】予選ヒート-レース結果表（貼付）'!$B:$B,0),MATCH(U$11,'[1]【第9戦】予選ヒート-レース結果表（貼付）'!$1:$1,0)),""))</f>
        <v>100.584</v>
      </c>
      <c r="V18" s="4"/>
    </row>
    <row r="19" spans="1:22" ht="12.75" customHeight="1" x14ac:dyDescent="0.2">
      <c r="A19" s="77">
        <f>IF(OR('[1]【第9戦】予選ヒート-レース結果表（貼付）'!A8="DNF",'[1]【第9戦】予選ヒート-レース結果表（貼付）'!A8="DNS",'[1]【第9戦】予選ヒート-レース結果表（貼付）'!A8="DQ"),'[1]【第9戦】予選ヒート-レース結果表（貼付）'!A8,IF(MAX('[1]【第9戦】予選ヒート-レース結果表（貼付）'!A:A)&gt;A18,A18+1,""))</f>
        <v>7</v>
      </c>
      <c r="B19" s="76">
        <f>IFERROR(INDEX('[1]【第9戦】予選ヒート-レース結果表（貼付）'!A8:$Z$50,MATCH($A19,'[1]【第9戦】予選ヒート-レース結果表（貼付）'!A8:$A$50,0),MATCH('[1]公式予選（TT②）-結果表（印刷）'!B$11,'[1]【第9戦】予選ヒート-レース結果表（貼付）'!$1:$1,0)),"")</f>
        <v>25</v>
      </c>
      <c r="C19" s="75"/>
      <c r="D19" s="74"/>
      <c r="E19" s="73" t="str">
        <f>IFERROR(INDEX('[1]【第9戦】予選ヒート-レース結果表（貼付）'!$A:$Z,MATCH($B19,'[1]【第9戦】予選ヒート-レース結果表（貼付）'!$B:$B,0),MATCH('【第9戦】予選ヒート-レース結果表'!E$11,'[1]【第9戦】予選ヒート-レース結果表（貼付）'!$1:$1,0)),"")</f>
        <v>小田 優</v>
      </c>
      <c r="F19" s="72" t="str">
        <f>IFERROR(INDEX('[1]【第9戦】予選ヒート-レース結果表（貼付）'!$A:$Z,MATCH($B19,'[1]【第9戦】予選ヒート-レース結果表（貼付）'!$B:$B,0),MATCH('【第9戦】予選ヒート-レース結果表'!F$11,'[1]【第9戦】予選ヒート-レース結果表（貼付）'!$1:$1,0)),"")</f>
        <v>Drago CORSE/TM</v>
      </c>
      <c r="G19" s="71" t="str">
        <f>IFERROR(INDEX('[1]【第9戦】予選ヒート-レース結果表（貼付）'!$A:$Z,MATCH($B19,'[1]【第9戦】予選ヒート-レース結果表（貼付）'!$B:$B,0),MATCH('【第9戦】予選ヒート-レース結果表'!G$11,'[1]【第9戦】予選ヒート-レース結果表（貼付）'!$1:$1,0)),"")</f>
        <v>Drago CORSE</v>
      </c>
      <c r="H19" s="70" t="str">
        <f>IFERROR(INDEX('[1]【第9戦】予選ヒート-レース結果表（貼付）'!$A:$Z,MATCH($B19,'[1]【第9戦】予選ヒート-レース結果表（貼付）'!$B:$B,0),MATCH('【第9戦】予選ヒート-レース結果表'!H$11,'[1]【第9戦】予選ヒート-レース結果表（貼付）'!$1:$1,0)),"")</f>
        <v>BS</v>
      </c>
      <c r="I19" s="79">
        <f>IFERROR(INDEX('[1]【第9戦】予選ヒート-レース結果表（貼付）'!$A:$Z,MATCH($B19,'[1]【第9戦】予選ヒート-レース結果表（貼付）'!$B:$B,0),MATCH('【第9戦】予選ヒート-レース結果表'!I$11,'[1]【第9戦】予選ヒート-レース結果表（貼付）'!$1:$1,0)),"")</f>
        <v>12</v>
      </c>
      <c r="J19" s="68">
        <f>IFERROR(IF(A19="DNS","ｽﾀｰﾄ出来ず",IF(A19="DQ","失　格",INDEX('[1]【第9戦】予選ヒート-レース結果表（貼付）'!$A:$Z,MATCH($B19,'[1]【第9戦】予選ヒート-レース結果表（貼付）'!$B:$B,0),MATCH('【第9戦】予選ヒート-レース結果表'!J$11,'[1]【第9戦】予選ヒート-レース結果表（貼付）'!$1:$1,0)))),"")</f>
        <v>6.3716898148148153E-3</v>
      </c>
      <c r="K19" s="81">
        <f>IFERROR(IF(A19="DNS","",IF(A19="DQ","",INDEX('[1]【第9戦】予選ヒート-レース結果表（貼付）'!$A:$Z,MATCH($B19,'[1]【第9戦】予選ヒート-レース結果表（貼付）'!$B:$B,0),MATCH('【第9戦】予選ヒート-レース結果表'!K$11,'[1]【第9戦】予選ヒート-レース結果表（貼付）'!$1:$1,0)))),"")</f>
        <v>3.7679999999999998</v>
      </c>
      <c r="L19" s="81">
        <f>IFERROR(IF(A19="DNS","",IF(A19="DQ","",INDEX('[1]【第9戦】予選ヒート-レース結果表（貼付）'!$A:$Z,MATCH($B19,'[1]【第9戦】予選ヒート-レース結果表（貼付）'!$B:$B,0),MATCH('【第9戦】予選ヒート-レース結果表'!L$11,'[1]【第9戦】予選ヒート-レース結果表（貼付）'!$1:$1,0)))),"")</f>
        <v>1.714</v>
      </c>
      <c r="M19" s="80">
        <f>IFERROR(IF(A19="DNS","",IF(A19="DQ","",INDEX('[1]【第9戦】予選ヒート-レース結果表（貼付）'!$A:$Z,MATCH($B19,'[1]【第9戦】予選ヒート-レース結果表（貼付）'!$B:$B,0),MATCH('【第9戦】予選ヒート-レース結果表'!M$11,'[1]【第9戦】予選ヒート-レース結果表（貼付）'!$1:$1,0)))),"")</f>
        <v>45.082000000000001</v>
      </c>
      <c r="N19" s="65" t="str">
        <f>IF(M19&lt;1,"",IF($N$11&gt;M19,"R",""))</f>
        <v>R</v>
      </c>
      <c r="O19" s="82"/>
      <c r="P19" s="55"/>
      <c r="Q19" s="4" t="str">
        <f>IF(IFERROR(INDEX('[1]【第9戦】予選ヒート-レース結果表（貼付）'!$A:$Z,MATCH($B19,'[1]【第9戦】予選ヒート-レース結果表（貼付）'!$B:$B,0),MATCH(Q$11,'[1]【第9戦】予選ヒート-レース結果表（貼付）'!$1:$1,0)),"")=0,"",IFERROR(INDEX('[1]【第9戦】予選ヒート-レース結果表（貼付）'!$A:$Z,MATCH($B19,'[1]【第9戦】予選ヒート-レース結果表（貼付）'!$B:$B,0),MATCH(Q$11,'[1]【第9戦】予選ヒート-レース結果表（貼付）'!$1:$1,0)),""))</f>
        <v/>
      </c>
      <c r="R19" s="4" t="str">
        <f>IF(Q19="","",COUNTIF($Q$13:Q19,"&lt;&gt;"&amp;""))</f>
        <v/>
      </c>
      <c r="S19" s="4" t="str">
        <f>IFERROR(RANK(R19,$R$13:$R$46,1),"")</f>
        <v/>
      </c>
      <c r="T19" s="4" t="str">
        <f>IF(IFERROR(INDEX('[1]【第9戦】予選ヒート-レース結果表（貼付）'!$A:$Z,MATCH($A19,'[1]【第9戦】予選ヒート-レース結果表（貼付）'!$A:$A,0),MATCH(T$11,'[1]【第9戦】予選ヒート-レース結果表（貼付）'!$1:$1,0)),"")=0,"",IFERROR(INDEX('[1]【第9戦】予選ヒート-レース結果表（貼付）'!$A:$Z,MATCH($A19,'[1]【第9戦】予選ヒート-レース結果表（貼付）'!$A:$A,0),MATCH(T$11,'[1]【第9戦】予選ヒート-レース結果表（貼付）'!$1:$1,0)),""))</f>
        <v/>
      </c>
      <c r="U19" s="4">
        <f>IF(IFERROR(INDEX('[1]【第9戦】予選ヒート-レース結果表（貼付）'!$A:$Z,MATCH($B19,'[1]【第9戦】予選ヒート-レース結果表（貼付）'!$B:$B,0),MATCH(U$11,'[1]【第9戦】予選ヒート-レース結果表（貼付）'!$1:$1,0)),"")=0,"",IFERROR(INDEX('[1]【第9戦】予選ヒート-レース結果表（貼付）'!$A:$Z,MATCH($B19,'[1]【第9戦】予選ヒート-レース結果表（貼付）'!$B:$B,0),MATCH(U$11,'[1]【第9戦】予選ヒート-レース結果表（貼付）'!$1:$1,0)),""))</f>
        <v>100.93600000000001</v>
      </c>
      <c r="V19" s="4"/>
    </row>
    <row r="20" spans="1:22" ht="12.75" customHeight="1" x14ac:dyDescent="0.2">
      <c r="A20" s="77">
        <f>IF(OR('[1]【第9戦】予選ヒート-レース結果表（貼付）'!A9="DNF",'[1]【第9戦】予選ヒート-レース結果表（貼付）'!A9="DNS",'[1]【第9戦】予選ヒート-レース結果表（貼付）'!A9="DQ"),'[1]【第9戦】予選ヒート-レース結果表（貼付）'!A9,IF(MAX('[1]【第9戦】予選ヒート-レース結果表（貼付）'!A:A)&gt;A19,A19+1,""))</f>
        <v>8</v>
      </c>
      <c r="B20" s="76">
        <f>IFERROR(INDEX('[1]【第9戦】予選ヒート-レース結果表（貼付）'!A9:$Z$50,MATCH($A20,'[1]【第9戦】予選ヒート-レース結果表（貼付）'!A9:$A$50,0),MATCH('[1]公式予選（TT②）-結果表（印刷）'!B$11,'[1]【第9戦】予選ヒート-レース結果表（貼付）'!$1:$1,0)),"")</f>
        <v>44</v>
      </c>
      <c r="C20" s="75"/>
      <c r="D20" s="74"/>
      <c r="E20" s="73" t="str">
        <f>IFERROR(INDEX('[1]【第9戦】予選ヒート-レース結果表（貼付）'!$A:$Z,MATCH($B20,'[1]【第9戦】予選ヒート-レース結果表（貼付）'!$B:$B,0),MATCH('【第9戦】予選ヒート-レース結果表'!E$11,'[1]【第9戦】予選ヒート-レース結果表（貼付）'!$1:$1,0)),"")</f>
        <v>佐藤 凌音</v>
      </c>
      <c r="F20" s="72" t="str">
        <f>IFERROR(INDEX('[1]【第9戦】予選ヒート-レース結果表（貼付）'!$A:$Z,MATCH($B20,'[1]【第9戦】予選ヒート-レース結果表（貼付）'!$B:$B,0),MATCH('【第9戦】予選ヒート-レース結果表'!F$11,'[1]【第9戦】予選ヒート-レース結果表（貼付）'!$1:$1,0)),"")</f>
        <v>LN KART/TM</v>
      </c>
      <c r="G20" s="71" t="str">
        <f>IFERROR(INDEX('[1]【第9戦】予選ヒート-レース結果表（貼付）'!$A:$Z,MATCH($B20,'[1]【第9戦】予選ヒート-レース結果表（貼付）'!$B:$B,0),MATCH('【第9戦】予選ヒート-レース結果表'!G$11,'[1]【第9戦】予選ヒート-レース結果表（貼付）'!$1:$1,0)),"")</f>
        <v>TOKAIDENSO  DSM</v>
      </c>
      <c r="H20" s="70" t="str">
        <f>IFERROR(INDEX('[1]【第9戦】予選ヒート-レース結果表（貼付）'!$A:$Z,MATCH($B20,'[1]【第9戦】予選ヒート-レース結果表（貼付）'!$B:$B,0),MATCH('【第9戦】予選ヒート-レース結果表'!H$11,'[1]【第9戦】予選ヒート-レース結果表（貼付）'!$1:$1,0)),"")</f>
        <v>BS</v>
      </c>
      <c r="I20" s="79">
        <f>IFERROR(INDEX('[1]【第9戦】予選ヒート-レース結果表（貼付）'!$A:$Z,MATCH($B20,'[1]【第9戦】予選ヒート-レース結果表（貼付）'!$B:$B,0),MATCH('【第9戦】予選ヒート-レース結果表'!I$11,'[1]【第9戦】予選ヒート-レース結果表（貼付）'!$1:$1,0)),"")</f>
        <v>12</v>
      </c>
      <c r="J20" s="68">
        <f>IFERROR(IF(A20="DNS","ｽﾀｰﾄ出来ず",IF(A20="DQ","失　格",INDEX('[1]【第9戦】予選ヒート-レース結果表（貼付）'!$A:$Z,MATCH($B20,'[1]【第9戦】予選ヒート-レース結果表（貼付）'!$B:$B,0),MATCH('【第9戦】予選ヒート-レース結果表'!J$11,'[1]【第9戦】予選ヒート-レース結果表（貼付）'!$1:$1,0)))),"")</f>
        <v>6.3835300925925926E-3</v>
      </c>
      <c r="K20" s="81">
        <f>IFERROR(IF(A20="DNS","",IF(A20="DQ","",INDEX('[1]【第9戦】予選ヒート-レース結果表（貼付）'!$A:$Z,MATCH($B20,'[1]【第9戦】予選ヒート-レース結果表（貼付）'!$B:$B,0),MATCH('【第9戦】予選ヒート-レース結果表'!K$11,'[1]【第9戦】予選ヒート-レース結果表（貼付）'!$1:$1,0)))),"")</f>
        <v>4.7910000000000004</v>
      </c>
      <c r="L20" s="81">
        <f>IFERROR(IF(A20="DNS","",IF(A20="DQ","",INDEX('[1]【第9戦】予選ヒート-レース結果表（貼付）'!$A:$Z,MATCH($B20,'[1]【第9戦】予選ヒート-レース結果表（貼付）'!$B:$B,0),MATCH('【第9戦】予選ヒート-レース結果表'!L$11,'[1]【第9戦】予選ヒート-レース結果表（貼付）'!$1:$1,0)))),"")</f>
        <v>1.0229999999999999</v>
      </c>
      <c r="M20" s="80">
        <f>IFERROR(IF(A20="DNS","",IF(A20="DQ","",INDEX('[1]【第9戦】予選ヒート-レース結果表（貼付）'!$A:$Z,MATCH($B20,'[1]【第9戦】予選ヒート-レース結果表（貼付）'!$B:$B,0),MATCH('【第9戦】予選ヒート-レース結果表'!M$11,'[1]【第9戦】予選ヒート-レース結果表（貼付）'!$1:$1,0)))),"")</f>
        <v>45.311</v>
      </c>
      <c r="N20" s="65" t="str">
        <f>IF(M20&lt;1,"",IF($N$11&gt;M20,"R",""))</f>
        <v/>
      </c>
      <c r="O20" s="82"/>
      <c r="P20" s="55"/>
      <c r="Q20" s="4" t="str">
        <f>IF(IFERROR(INDEX('[1]【第9戦】予選ヒート-レース結果表（貼付）'!$A:$Z,MATCH($B20,'[1]【第9戦】予選ヒート-レース結果表（貼付）'!$B:$B,0),MATCH(Q$11,'[1]【第9戦】予選ヒート-レース結果表（貼付）'!$1:$1,0)),"")=0,"",IFERROR(INDEX('[1]【第9戦】予選ヒート-レース結果表（貼付）'!$A:$Z,MATCH($B20,'[1]【第9戦】予選ヒート-レース結果表（貼付）'!$B:$B,0),MATCH(Q$11,'[1]【第9戦】予選ヒート-レース結果表（貼付）'!$1:$1,0)),""))</f>
        <v/>
      </c>
      <c r="R20" s="4" t="str">
        <f>IF(Q20="","",COUNTIF($Q$13:Q20,"&lt;&gt;"&amp;""))</f>
        <v/>
      </c>
      <c r="S20" s="4" t="str">
        <f>IFERROR(RANK(R20,$R$13:$R$46,1),"")</f>
        <v/>
      </c>
      <c r="T20" s="4" t="str">
        <f>IF(IFERROR(INDEX('[1]【第9戦】予選ヒート-レース結果表（貼付）'!$A:$Z,MATCH($A20,'[1]【第9戦】予選ヒート-レース結果表（貼付）'!$A:$A,0),MATCH(T$11,'[1]【第9戦】予選ヒート-レース結果表（貼付）'!$1:$1,0)),"")=0,"",IFERROR(INDEX('[1]【第9戦】予選ヒート-レース結果表（貼付）'!$A:$Z,MATCH($A20,'[1]【第9戦】予選ヒート-レース結果表（貼付）'!$A:$A,0),MATCH(T$11,'[1]【第9戦】予選ヒート-レース結果表（貼付）'!$1:$1,0)),""))</f>
        <v/>
      </c>
      <c r="U20" s="4">
        <f>IF(IFERROR(INDEX('[1]【第9戦】予選ヒート-レース結果表（貼付）'!$A:$Z,MATCH($B20,'[1]【第9戦】予選ヒート-レース結果表（貼付）'!$B:$B,0),MATCH(U$11,'[1]【第9戦】予選ヒート-レース結果表（貼付）'!$1:$1,0)),"")=0,"",IFERROR(INDEX('[1]【第9戦】予選ヒート-レース結果表（貼付）'!$A:$Z,MATCH($B20,'[1]【第9戦】予選ヒート-レース結果表（貼付）'!$B:$B,0),MATCH(U$11,'[1]【第9戦】予選ヒート-レース結果表（貼付）'!$1:$1,0)),""))</f>
        <v>100.426</v>
      </c>
      <c r="V20" s="4"/>
    </row>
    <row r="21" spans="1:22" ht="12.75" customHeight="1" x14ac:dyDescent="0.2">
      <c r="A21" s="77">
        <f>IF(OR('[1]【第9戦】予選ヒート-レース結果表（貼付）'!A10="DNF",'[1]【第9戦】予選ヒート-レース結果表（貼付）'!A10="DNS",'[1]【第9戦】予選ヒート-レース結果表（貼付）'!A10="DQ"),'[1]【第9戦】予選ヒート-レース結果表（貼付）'!A10,IF(MAX('[1]【第9戦】予選ヒート-レース結果表（貼付）'!A:A)&gt;A20,A20+1,""))</f>
        <v>9</v>
      </c>
      <c r="B21" s="76">
        <f>IFERROR(INDEX('[1]【第9戦】予選ヒート-レース結果表（貼付）'!A10:$Z$50,MATCH($A21,'[1]【第9戦】予選ヒート-レース結果表（貼付）'!A10:$A$50,0),MATCH('[1]公式予選（TT②）-結果表（印刷）'!B$11,'[1]【第9戦】予選ヒート-レース結果表（貼付）'!$1:$1,0)),"")</f>
        <v>85</v>
      </c>
      <c r="C21" s="75"/>
      <c r="D21" s="74"/>
      <c r="E21" s="73" t="str">
        <f>IFERROR(INDEX('[1]【第9戦】予選ヒート-レース結果表（貼付）'!$A:$Z,MATCH($B21,'[1]【第9戦】予選ヒート-レース結果表（貼付）'!$B:$B,0),MATCH('【第9戦】予選ヒート-レース結果表'!E$11,'[1]【第9戦】予選ヒート-レース結果表（貼付）'!$1:$1,0)),"")</f>
        <v>佐藤 蓮</v>
      </c>
      <c r="F21" s="72" t="str">
        <f>IFERROR(INDEX('[1]【第9戦】予選ヒート-レース結果表（貼付）'!$A:$Z,MATCH($B21,'[1]【第9戦】予選ヒート-レース結果表（貼付）'!$B:$B,0),MATCH('【第9戦】予選ヒート-レース結果表'!F$11,'[1]【第9戦】予選ヒート-レース結果表（貼付）'!$1:$1,0)),"")</f>
        <v>Drago CORSE/TM</v>
      </c>
      <c r="G21" s="71" t="str">
        <f>IFERROR(INDEX('[1]【第9戦】予選ヒート-レース結果表（貼付）'!$A:$Z,MATCH($B21,'[1]【第9戦】予選ヒート-レース結果表（貼付）'!$B:$B,0),MATCH('【第9戦】予選ヒート-レース結果表'!G$11,'[1]【第9戦】予選ヒート-レース結果表（貼付）'!$1:$1,0)),"")</f>
        <v>Drago Corse</v>
      </c>
      <c r="H21" s="70" t="str">
        <f>IFERROR(INDEX('[1]【第9戦】予選ヒート-レース結果表（貼付）'!$A:$Z,MATCH($B21,'[1]【第9戦】予選ヒート-レース結果表（貼付）'!$B:$B,0),MATCH('【第9戦】予選ヒート-レース結果表'!H$11,'[1]【第9戦】予選ヒート-レース結果表（貼付）'!$1:$1,0)),"")</f>
        <v>YH</v>
      </c>
      <c r="I21" s="79">
        <f>IFERROR(INDEX('[1]【第9戦】予選ヒート-レース結果表（貼付）'!$A:$Z,MATCH($B21,'[1]【第9戦】予選ヒート-レース結果表（貼付）'!$B:$B,0),MATCH('【第9戦】予選ヒート-レース結果表'!I$11,'[1]【第9戦】予選ヒート-レース結果表（貼付）'!$1:$1,0)),"")</f>
        <v>12</v>
      </c>
      <c r="J21" s="68">
        <f>IFERROR(IF(A21="DNS","ｽﾀｰﾄ出来ず",IF(A21="DQ","失　格",INDEX('[1]【第9戦】予選ヒート-レース結果表（貼付）'!$A:$Z,MATCH($B21,'[1]【第9戦】予選ヒート-レース結果表（貼付）'!$B:$B,0),MATCH('【第9戦】予選ヒート-レース結果表'!J$11,'[1]【第9戦】予選ヒート-レース結果表（貼付）'!$1:$1,0)))),"")</f>
        <v>6.3858796296296294E-3</v>
      </c>
      <c r="K21" s="81">
        <f>IFERROR(IF(A21="DNS","",IF(A21="DQ","",INDEX('[1]【第9戦】予選ヒート-レース結果表（貼付）'!$A:$Z,MATCH($B21,'[1]【第9戦】予選ヒート-レース結果表（貼付）'!$B:$B,0),MATCH('【第9戦】予選ヒート-レース結果表'!K$11,'[1]【第9戦】予選ヒート-レース結果表（貼付）'!$1:$1,0)))),"")</f>
        <v>4.9939999999999998</v>
      </c>
      <c r="L21" s="81">
        <f>IFERROR(IF(A21="DNS","",IF(A21="DQ","",INDEX('[1]【第9戦】予選ヒート-レース結果表（貼付）'!$A:$Z,MATCH($B21,'[1]【第9戦】予選ヒート-レース結果表（貼付）'!$B:$B,0),MATCH('【第9戦】予選ヒート-レース結果表'!L$11,'[1]【第9戦】予選ヒート-レース結果表（貼付）'!$1:$1,0)))),"")</f>
        <v>0.20300000000000001</v>
      </c>
      <c r="M21" s="80">
        <f>IFERROR(IF(A21="DNS","",IF(A21="DQ","",INDEX('[1]【第9戦】予選ヒート-レース結果表（貼付）'!$A:$Z,MATCH($B21,'[1]【第9戦】予選ヒート-レース結果表（貼付）'!$B:$B,0),MATCH('【第9戦】予選ヒート-レース結果表'!M$11,'[1]【第9戦】予選ヒート-レース結果表（貼付）'!$1:$1,0)))),"")</f>
        <v>45.396999999999998</v>
      </c>
      <c r="N21" s="65" t="str">
        <f>IF(M21&lt;1,"",IF($N$11&gt;M21,"R",""))</f>
        <v/>
      </c>
      <c r="O21" s="82"/>
      <c r="P21" s="55"/>
      <c r="Q21" s="4" t="str">
        <f>IF(IFERROR(INDEX('[1]【第9戦】予選ヒート-レース結果表（貼付）'!$A:$Z,MATCH($B21,'[1]【第9戦】予選ヒート-レース結果表（貼付）'!$B:$B,0),MATCH(Q$11,'[1]【第9戦】予選ヒート-レース結果表（貼付）'!$1:$1,0)),"")=0,"",IFERROR(INDEX('[1]【第9戦】予選ヒート-レース結果表（貼付）'!$A:$Z,MATCH($B21,'[1]【第9戦】予選ヒート-レース結果表（貼付）'!$B:$B,0),MATCH(Q$11,'[1]【第9戦】予選ヒート-レース結果表（貼付）'!$1:$1,0)),""))</f>
        <v/>
      </c>
      <c r="R21" s="4" t="str">
        <f>IF(Q21="","",COUNTIF($Q$13:Q21,"&lt;&gt;"&amp;""))</f>
        <v/>
      </c>
      <c r="S21" s="4" t="str">
        <f>IFERROR(RANK(R21,$R$13:$R$46,1),"")</f>
        <v/>
      </c>
      <c r="T21" s="4" t="str">
        <f>IF(IFERROR(INDEX('[1]【第9戦】予選ヒート-レース結果表（貼付）'!$A:$Z,MATCH($A21,'[1]【第9戦】予選ヒート-レース結果表（貼付）'!$A:$A,0),MATCH(T$11,'[1]【第9戦】予選ヒート-レース結果表（貼付）'!$1:$1,0)),"")=0,"",IFERROR(INDEX('[1]【第9戦】予選ヒート-レース結果表（貼付）'!$A:$Z,MATCH($A21,'[1]【第9戦】予選ヒート-レース結果表（貼付）'!$A:$A,0),MATCH(T$11,'[1]【第9戦】予選ヒート-レース結果表（貼付）'!$1:$1,0)),""))</f>
        <v/>
      </c>
      <c r="U21" s="4">
        <f>IF(IFERROR(INDEX('[1]【第9戦】予選ヒート-レース結果表（貼付）'!$A:$Z,MATCH($B21,'[1]【第9戦】予選ヒート-レース結果表（貼付）'!$B:$B,0),MATCH(U$11,'[1]【第9戦】予選ヒート-レース結果表（貼付）'!$1:$1,0)),"")=0,"",IFERROR(INDEX('[1]【第9戦】予選ヒート-レース結果表（貼付）'!$A:$Z,MATCH($B21,'[1]【第9戦】予選ヒート-レース結果表（貼付）'!$B:$B,0),MATCH(U$11,'[1]【第9戦】予選ヒート-レース結果表（貼付）'!$1:$1,0)),""))</f>
        <v>100.236</v>
      </c>
      <c r="V21" s="4"/>
    </row>
    <row r="22" spans="1:22" ht="12.75" customHeight="1" x14ac:dyDescent="0.2">
      <c r="A22" s="77">
        <f>IF(OR('[1]【第9戦】予選ヒート-レース結果表（貼付）'!A11="DNF",'[1]【第9戦】予選ヒート-レース結果表（貼付）'!A11="DNS",'[1]【第9戦】予選ヒート-レース結果表（貼付）'!A11="DQ"),'[1]【第9戦】予選ヒート-レース結果表（貼付）'!A11,IF(MAX('[1]【第9戦】予選ヒート-レース結果表（貼付）'!A:A)&gt;A21,A21+1,""))</f>
        <v>10</v>
      </c>
      <c r="B22" s="76">
        <f>IFERROR(INDEX('[1]【第9戦】予選ヒート-レース結果表（貼付）'!A11:$Z$50,MATCH($A22,'[1]【第9戦】予選ヒート-レース結果表（貼付）'!A11:$A$50,0),MATCH('[1]公式予選（TT②）-結果表（印刷）'!B$11,'[1]【第9戦】予選ヒート-レース結果表（貼付）'!$1:$1,0)),"")</f>
        <v>22</v>
      </c>
      <c r="C22" s="75"/>
      <c r="D22" s="74"/>
      <c r="E22" s="73" t="str">
        <f>IFERROR(INDEX('[1]【第9戦】予選ヒート-レース結果表（貼付）'!$A:$Z,MATCH($B22,'[1]【第9戦】予選ヒート-レース結果表（貼付）'!$B:$B,0),MATCH('【第9戦】予選ヒート-レース結果表'!E$11,'[1]【第9戦】予選ヒート-レース結果表（貼付）'!$1:$1,0)),"")</f>
        <v>金子 修</v>
      </c>
      <c r="F22" s="72" t="str">
        <f>IFERROR(INDEX('[1]【第9戦】予選ヒート-レース結果表（貼付）'!$A:$Z,MATCH($B22,'[1]【第9戦】予選ヒート-レース結果表（貼付）'!$B:$B,0),MATCH('【第9戦】予選ヒート-レース結果表'!F$11,'[1]【第9戦】予選ヒート-レース結果表（貼付）'!$1:$1,0)),"")</f>
        <v>TONY KART/VORTEX</v>
      </c>
      <c r="G22" s="71" t="str">
        <f>IFERROR(INDEX('[1]【第9戦】予選ヒート-レース結果表（貼付）'!$A:$Z,MATCH($B22,'[1]【第9戦】予選ヒート-レース結果表（貼付）'!$B:$B,0),MATCH('【第9戦】予選ヒート-レース結果表'!G$11,'[1]【第9戦】予選ヒート-レース結果表（貼付）'!$1:$1,0)),"")</f>
        <v>TONYKART RACING TEAM JAPAN</v>
      </c>
      <c r="H22" s="70" t="str">
        <f>IFERROR(INDEX('[1]【第9戦】予選ヒート-レース結果表（貼付）'!$A:$Z,MATCH($B22,'[1]【第9戦】予選ヒート-レース結果表（貼付）'!$B:$B,0),MATCH('【第9戦】予選ヒート-レース結果表'!H$11,'[1]【第9戦】予選ヒート-レース結果表（貼付）'!$1:$1,0)),"")</f>
        <v>BS</v>
      </c>
      <c r="I22" s="79">
        <f>IFERROR(INDEX('[1]【第9戦】予選ヒート-レース結果表（貼付）'!$A:$Z,MATCH($B22,'[1]【第9戦】予選ヒート-レース結果表（貼付）'!$B:$B,0),MATCH('【第9戦】予選ヒート-レース結果表'!I$11,'[1]【第9戦】予選ヒート-レース結果表（貼付）'!$1:$1,0)),"")</f>
        <v>12</v>
      </c>
      <c r="J22" s="68">
        <f>IFERROR(IF(A22="DNS","ｽﾀｰﾄ出来ず",IF(A22="DQ","失　格",INDEX('[1]【第9戦】予選ヒート-レース結果表（貼付）'!$A:$Z,MATCH($B22,'[1]【第9戦】予選ヒート-レース結果表（貼付）'!$B:$B,0),MATCH('【第9戦】予選ヒート-レース結果表'!J$11,'[1]【第9戦】予選ヒート-レース結果表（貼付）'!$1:$1,0)))),"")</f>
        <v>6.3866666666666664E-3</v>
      </c>
      <c r="K22" s="81">
        <f>IFERROR(IF(A22="DNS","",IF(A22="DQ","",INDEX('[1]【第9戦】予選ヒート-レース結果表（貼付）'!$A:$Z,MATCH($B22,'[1]【第9戦】予選ヒート-レース結果表（貼付）'!$B:$B,0),MATCH('【第9戦】予選ヒート-レース結果表'!K$11,'[1]【第9戦】予選ヒート-レース結果表（貼付）'!$1:$1,0)))),"")</f>
        <v>5.0620000000000003</v>
      </c>
      <c r="L22" s="81">
        <f>IFERROR(IF(A22="DNS","",IF(A22="DQ","",INDEX('[1]【第9戦】予選ヒート-レース結果表（貼付）'!$A:$Z,MATCH($B22,'[1]【第9戦】予選ヒート-レース結果表（貼付）'!$B:$B,0),MATCH('【第9戦】予選ヒート-レース結果表'!L$11,'[1]【第9戦】予選ヒート-レース結果表（貼付）'!$1:$1,0)))),"")</f>
        <v>6.8000000000000005E-2</v>
      </c>
      <c r="M22" s="80">
        <f>IFERROR(IF(A22="DNS","",IF(A22="DQ","",INDEX('[1]【第9戦】予選ヒート-レース結果表（貼付）'!$A:$Z,MATCH($B22,'[1]【第9戦】予選ヒート-レース結果表（貼付）'!$B:$B,0),MATCH('【第9戦】予選ヒート-レース結果表'!M$11,'[1]【第9戦】予選ヒート-レース結果表（貼付）'!$1:$1,0)))),"")</f>
        <v>45.183999999999997</v>
      </c>
      <c r="N22" s="65" t="str">
        <f>IF(M22&lt;1,"",IF($N$11&gt;M22,"R",""))</f>
        <v>R</v>
      </c>
      <c r="O22" s="82"/>
      <c r="P22" s="55"/>
      <c r="Q22" s="4" t="str">
        <f>IF(IFERROR(INDEX('[1]【第9戦】予選ヒート-レース結果表（貼付）'!$A:$Z,MATCH($B22,'[1]【第9戦】予選ヒート-レース結果表（貼付）'!$B:$B,0),MATCH(Q$11,'[1]【第9戦】予選ヒート-レース結果表（貼付）'!$1:$1,0)),"")=0,"",IFERROR(INDEX('[1]【第9戦】予選ヒート-レース結果表（貼付）'!$A:$Z,MATCH($B22,'[1]【第9戦】予選ヒート-レース結果表（貼付）'!$B:$B,0),MATCH(Q$11,'[1]【第9戦】予選ヒート-レース結果表（貼付）'!$1:$1,0)),""))</f>
        <v/>
      </c>
      <c r="R22" s="4" t="str">
        <f>IF(Q22="","",COUNTIF($Q$13:Q22,"&lt;&gt;"&amp;""))</f>
        <v/>
      </c>
      <c r="S22" s="4" t="str">
        <f>IFERROR(RANK(R22,$R$13:$R$46,1),"")</f>
        <v/>
      </c>
      <c r="T22" s="4" t="str">
        <f>IF(IFERROR(INDEX('[1]【第9戦】予選ヒート-レース結果表（貼付）'!$A:$Z,MATCH($A22,'[1]【第9戦】予選ヒート-レース結果表（貼付）'!$A:$A,0),MATCH(T$11,'[1]【第9戦】予選ヒート-レース結果表（貼付）'!$1:$1,0)),"")=0,"",IFERROR(INDEX('[1]【第9戦】予選ヒート-レース結果表（貼付）'!$A:$Z,MATCH($A22,'[1]【第9戦】予選ヒート-レース結果表（貼付）'!$A:$A,0),MATCH(T$11,'[1]【第9戦】予選ヒート-レース結果表（貼付）'!$1:$1,0)),""))</f>
        <v/>
      </c>
      <c r="U22" s="4">
        <f>IF(IFERROR(INDEX('[1]【第9戦】予選ヒート-レース結果表（貼付）'!$A:$Z,MATCH($B22,'[1]【第9戦】予選ヒート-レース結果表（貼付）'!$B:$B,0),MATCH(U$11,'[1]【第9戦】予選ヒート-レース結果表（貼付）'!$1:$1,0)),"")=0,"",IFERROR(INDEX('[1]【第9戦】予選ヒート-レース結果表（貼付）'!$A:$Z,MATCH($B22,'[1]【第9戦】予選ヒート-レース結果表（貼付）'!$B:$B,0),MATCH(U$11,'[1]【第9戦】予選ヒート-レース結果表（貼付）'!$1:$1,0)),""))</f>
        <v>100.708</v>
      </c>
      <c r="V22" s="4"/>
    </row>
    <row r="23" spans="1:22" ht="12.75" customHeight="1" x14ac:dyDescent="0.2">
      <c r="A23" s="77">
        <f>IF(OR('[1]【第9戦】予選ヒート-レース結果表（貼付）'!A12="DNF",'[1]【第9戦】予選ヒート-レース結果表（貼付）'!A12="DNS",'[1]【第9戦】予選ヒート-レース結果表（貼付）'!A12="DQ"),'[1]【第9戦】予選ヒート-レース結果表（貼付）'!A12,IF(MAX('[1]【第9戦】予選ヒート-レース結果表（貼付）'!A:A)&gt;A22,A22+1,""))</f>
        <v>11</v>
      </c>
      <c r="B23" s="76">
        <f>IFERROR(INDEX('[1]【第9戦】予選ヒート-レース結果表（貼付）'!A12:$Z$50,MATCH($A23,'[1]【第9戦】予選ヒート-レース結果表（貼付）'!A12:$A$50,0),MATCH('[1]公式予選（TT②）-結果表（印刷）'!B$11,'[1]【第9戦】予選ヒート-レース結果表（貼付）'!$1:$1,0)),"")</f>
        <v>13</v>
      </c>
      <c r="C23" s="75"/>
      <c r="D23" s="74"/>
      <c r="E23" s="73" t="str">
        <f>IFERROR(INDEX('[1]【第9戦】予選ヒート-レース結果表（貼付）'!$A:$Z,MATCH($B23,'[1]【第9戦】予選ヒート-レース結果表（貼付）'!$B:$B,0),MATCH('【第9戦】予選ヒート-レース結果表'!E$11,'[1]【第9戦】予選ヒート-レース結果表（貼付）'!$1:$1,0)),"")</f>
        <v>梅垣 清</v>
      </c>
      <c r="F23" s="72" t="str">
        <f>IFERROR(INDEX('[1]【第9戦】予選ヒート-レース結果表（貼付）'!$A:$Z,MATCH($B23,'[1]【第9戦】予選ヒート-レース結果表（貼付）'!$B:$B,0),MATCH('【第9戦】予選ヒート-レース結果表'!F$11,'[1]【第9戦】予選ヒート-レース結果表（貼付）'!$1:$1,0)),"")</f>
        <v>Birel ART/IAME</v>
      </c>
      <c r="G23" s="71" t="str">
        <f>IFERROR(INDEX('[1]【第9戦】予選ヒート-レース結果表（貼付）'!$A:$Z,MATCH($B23,'[1]【第9戦】予選ヒート-レース結果表（貼付）'!$B:$B,0),MATCH('【第9戦】予選ヒート-レース結果表'!G$11,'[1]【第9戦】予選ヒート-レース結果表（貼付）'!$1:$1,0)),"")</f>
        <v>BirelART Access Racing</v>
      </c>
      <c r="H23" s="70" t="str">
        <f>IFERROR(INDEX('[1]【第9戦】予選ヒート-レース結果表（貼付）'!$A:$Z,MATCH($B23,'[1]【第9戦】予選ヒート-レース結果表（貼付）'!$B:$B,0),MATCH('【第9戦】予選ヒート-レース結果表'!H$11,'[1]【第9戦】予選ヒート-レース結果表（貼付）'!$1:$1,0)),"")</f>
        <v>BS</v>
      </c>
      <c r="I23" s="79">
        <f>IFERROR(INDEX('[1]【第9戦】予選ヒート-レース結果表（貼付）'!$A:$Z,MATCH($B23,'[1]【第9戦】予選ヒート-レース結果表（貼付）'!$B:$B,0),MATCH('【第9戦】予選ヒート-レース結果表'!I$11,'[1]【第9戦】予選ヒート-レース結果表（貼付）'!$1:$1,0)),"")</f>
        <v>12</v>
      </c>
      <c r="J23" s="68">
        <f>IFERROR(IF(A23="DNS","ｽﾀｰﾄ出来ず",IF(A23="DQ","失　格",INDEX('[1]【第9戦】予選ヒート-レース結果表（貼付）'!$A:$Z,MATCH($B23,'[1]【第9戦】予選ヒート-レース結果表（貼付）'!$B:$B,0),MATCH('【第9戦】予選ヒート-レース結果表'!J$11,'[1]【第9戦】予選ヒート-レース結果表（貼付）'!$1:$1,0)))),"")</f>
        <v>6.3876851851851846E-3</v>
      </c>
      <c r="K23" s="81">
        <f>IFERROR(IF(A23="DNS","",IF(A23="DQ","",INDEX('[1]【第9戦】予選ヒート-レース結果表（貼付）'!$A:$Z,MATCH($B23,'[1]【第9戦】予選ヒート-レース結果表（貼付）'!$B:$B,0),MATCH('【第9戦】予選ヒート-レース結果表'!K$11,'[1]【第9戦】予選ヒート-レース結果表（貼付）'!$1:$1,0)))),"")</f>
        <v>5.15</v>
      </c>
      <c r="L23" s="81">
        <f>IFERROR(IF(A23="DNS","",IF(A23="DQ","",INDEX('[1]【第9戦】予選ヒート-レース結果表（貼付）'!$A:$Z,MATCH($B23,'[1]【第9戦】予選ヒート-レース結果表（貼付）'!$B:$B,0),MATCH('【第9戦】予選ヒート-レース結果表'!L$11,'[1]【第9戦】予選ヒート-レース結果表（貼付）'!$1:$1,0)))),"")</f>
        <v>8.7999999999999995E-2</v>
      </c>
      <c r="M23" s="80">
        <f>IFERROR(IF(A23="DNS","",IF(A23="DQ","",INDEX('[1]【第9戦】予選ヒート-レース結果表（貼付）'!$A:$Z,MATCH($B23,'[1]【第9戦】予選ヒート-レース結果表（貼付）'!$B:$B,0),MATCH('【第9戦】予選ヒート-レース結果表'!M$11,'[1]【第9戦】予選ヒート-レース結果表（貼付）'!$1:$1,0)))),"")</f>
        <v>45.222000000000001</v>
      </c>
      <c r="N23" s="65" t="str">
        <f>IF(M23&lt;1,"",IF($N$11&gt;M23,"R",""))</f>
        <v>R</v>
      </c>
      <c r="O23" s="82"/>
      <c r="P23" s="55"/>
      <c r="Q23" s="4" t="str">
        <f>IF(IFERROR(INDEX('[1]【第9戦】予選ヒート-レース結果表（貼付）'!$A:$Z,MATCH($B23,'[1]【第9戦】予選ヒート-レース結果表（貼付）'!$B:$B,0),MATCH(Q$11,'[1]【第9戦】予選ヒート-レース結果表（貼付）'!$1:$1,0)),"")=0,"",IFERROR(INDEX('[1]【第9戦】予選ヒート-レース結果表（貼付）'!$A:$Z,MATCH($B23,'[1]【第9戦】予選ヒート-レース結果表（貼付）'!$B:$B,0),MATCH(Q$11,'[1]【第9戦】予選ヒート-レース結果表（貼付）'!$1:$1,0)),""))</f>
        <v/>
      </c>
      <c r="R23" s="4" t="str">
        <f>IF(Q23="","",COUNTIF($Q$13:Q23,"&lt;&gt;"&amp;""))</f>
        <v/>
      </c>
      <c r="S23" s="4" t="str">
        <f>IFERROR(RANK(R23,$R$13:$R$46,1),"")</f>
        <v/>
      </c>
      <c r="T23" s="4" t="str">
        <f>IF(IFERROR(INDEX('[1]【第9戦】予選ヒート-レース結果表（貼付）'!$A:$Z,MATCH($A23,'[1]【第9戦】予選ヒート-レース結果表（貼付）'!$A:$A,0),MATCH(T$11,'[1]【第9戦】予選ヒート-レース結果表（貼付）'!$1:$1,0)),"")=0,"",IFERROR(INDEX('[1]【第9戦】予選ヒート-レース結果表（貼付）'!$A:$Z,MATCH($A23,'[1]【第9戦】予選ヒート-レース結果表（貼付）'!$A:$A,0),MATCH(T$11,'[1]【第9戦】予選ヒート-レース結果表（貼付）'!$1:$1,0)),""))</f>
        <v/>
      </c>
      <c r="U23" s="4">
        <f>IF(IFERROR(INDEX('[1]【第9戦】予選ヒート-レース結果表（貼付）'!$A:$Z,MATCH($B23,'[1]【第9戦】予選ヒート-レース結果表（貼付）'!$B:$B,0),MATCH(U$11,'[1]【第9戦】予選ヒート-レース結果表（貼付）'!$1:$1,0)),"")=0,"",IFERROR(INDEX('[1]【第9戦】予選ヒート-レース結果表（貼付）'!$A:$Z,MATCH($B23,'[1]【第9戦】予選ヒート-レース結果表（貼付）'!$B:$B,0),MATCH(U$11,'[1]【第9戦】予選ヒート-レース結果表（貼付）'!$1:$1,0)),""))</f>
        <v>100.624</v>
      </c>
      <c r="V23" s="4"/>
    </row>
    <row r="24" spans="1:22" ht="12.75" customHeight="1" x14ac:dyDescent="0.2">
      <c r="A24" s="77">
        <f>IF(OR('[1]【第9戦】予選ヒート-レース結果表（貼付）'!A13="DNF",'[1]【第9戦】予選ヒート-レース結果表（貼付）'!A13="DNS",'[1]【第9戦】予選ヒート-レース結果表（貼付）'!A13="DQ"),'[1]【第9戦】予選ヒート-レース結果表（貼付）'!A13,IF(MAX('[1]【第9戦】予選ヒート-レース結果表（貼付）'!A:A)&gt;A23,A23+1,""))</f>
        <v>12</v>
      </c>
      <c r="B24" s="76">
        <f>IFERROR(INDEX('[1]【第9戦】予選ヒート-レース結果表（貼付）'!A13:$Z$50,MATCH($A24,'[1]【第9戦】予選ヒート-レース結果表（貼付）'!A13:$A$50,0),MATCH('[1]公式予選（TT②）-結果表（印刷）'!B$11,'[1]【第9戦】予選ヒート-レース結果表（貼付）'!$1:$1,0)),"")</f>
        <v>77</v>
      </c>
      <c r="C24" s="75"/>
      <c r="D24" s="74"/>
      <c r="E24" s="73" t="str">
        <f>IFERROR(INDEX('[1]【第9戦】予選ヒート-レース結果表（貼付）'!$A:$Z,MATCH($B24,'[1]【第9戦】予選ヒート-レース結果表（貼付）'!$B:$B,0),MATCH('【第9戦】予選ヒート-レース結果表'!E$11,'[1]【第9戦】予選ヒート-レース結果表（貼付）'!$1:$1,0)),"")</f>
        <v>渡部 智仁</v>
      </c>
      <c r="F24" s="72" t="str">
        <f>IFERROR(INDEX('[1]【第9戦】予選ヒート-レース結果表（貼付）'!$A:$Z,MATCH($B24,'[1]【第9戦】予選ヒート-レース結果表（貼付）'!$B:$B,0),MATCH('【第9戦】予選ヒート-レース結果表'!F$11,'[1]【第9戦】予選ヒート-レース結果表（貼付）'!$1:$1,0)),"")</f>
        <v>Rosa Drago CORSE/TM</v>
      </c>
      <c r="G24" s="71" t="str">
        <f>IFERROR(INDEX('[1]【第9戦】予選ヒート-レース結果表（貼付）'!$A:$Z,MATCH($B24,'[1]【第9戦】予選ヒート-レース結果表（貼付）'!$B:$B,0),MATCH('【第9戦】予選ヒート-レース結果表'!G$11,'[1]【第9戦】予選ヒート-レース結果表（貼付）'!$1:$1,0)),"")</f>
        <v>RosaDragoCORSE</v>
      </c>
      <c r="H24" s="70" t="str">
        <f>IFERROR(INDEX('[1]【第9戦】予選ヒート-レース結果表（貼付）'!$A:$Z,MATCH($B24,'[1]【第9戦】予選ヒート-レース結果表（貼付）'!$B:$B,0),MATCH('【第9戦】予選ヒート-レース結果表'!H$11,'[1]【第9戦】予選ヒート-レース結果表（貼付）'!$1:$1,0)),"")</f>
        <v>BS</v>
      </c>
      <c r="I24" s="79">
        <f>IFERROR(INDEX('[1]【第9戦】予選ヒート-レース結果表（貼付）'!$A:$Z,MATCH($B24,'[1]【第9戦】予選ヒート-レース結果表（貼付）'!$B:$B,0),MATCH('【第9戦】予選ヒート-レース結果表'!I$11,'[1]【第9戦】予選ヒート-レース結果表（貼付）'!$1:$1,0)),"")</f>
        <v>12</v>
      </c>
      <c r="J24" s="68">
        <f>IFERROR(IF(A24="DNS","ｽﾀｰﾄ出来ず",IF(A24="DQ","失　格",INDEX('[1]【第9戦】予選ヒート-レース結果表（貼付）'!$A:$Z,MATCH($B24,'[1]【第9戦】予選ヒート-レース結果表（貼付）'!$B:$B,0),MATCH('【第9戦】予選ヒート-レース結果表'!J$11,'[1]【第9戦】予選ヒート-レース結果表（貼付）'!$1:$1,0)))),"")</f>
        <v>6.393958333333334E-3</v>
      </c>
      <c r="K24" s="81">
        <f>IFERROR(IF(A24="DNS","",IF(A24="DQ","",INDEX('[1]【第9戦】予選ヒート-レース結果表（貼付）'!$A:$Z,MATCH($B24,'[1]【第9戦】予選ヒート-レース結果表（貼付）'!$B:$B,0),MATCH('【第9戦】予選ヒート-レース結果表'!K$11,'[1]【第9戦】予選ヒート-レース結果表（貼付）'!$1:$1,0)))),"")</f>
        <v>5.6920000000000002</v>
      </c>
      <c r="L24" s="81">
        <f>IFERROR(IF(A24="DNS","",IF(A24="DQ","",INDEX('[1]【第9戦】予選ヒート-レース結果表（貼付）'!$A:$Z,MATCH($B24,'[1]【第9戦】予選ヒート-レース結果表（貼付）'!$B:$B,0),MATCH('【第9戦】予選ヒート-レース結果表'!L$11,'[1]【第9戦】予選ヒート-レース結果表（貼付）'!$1:$1,0)))),"")</f>
        <v>0.54200000000000004</v>
      </c>
      <c r="M24" s="80">
        <f>IFERROR(IF(A24="DNS","",IF(A24="DQ","",INDEX('[1]【第9戦】予選ヒート-レース結果表（貼付）'!$A:$Z,MATCH($B24,'[1]【第9戦】予選ヒート-レース結果表（貼付）'!$B:$B,0),MATCH('【第9戦】予選ヒート-レース結果表'!M$11,'[1]【第9戦】予選ヒート-レース結果表（貼付）'!$1:$1,0)))),"")</f>
        <v>44.994</v>
      </c>
      <c r="N24" s="65" t="str">
        <f>IF(M24&lt;1,"",IF($N$11&gt;M24,"R",""))</f>
        <v>R</v>
      </c>
      <c r="O24" s="82"/>
      <c r="P24" s="55"/>
      <c r="Q24" s="4" t="str">
        <f>IF(IFERROR(INDEX('[1]【第9戦】予選ヒート-レース結果表（貼付）'!$A:$Z,MATCH($B24,'[1]【第9戦】予選ヒート-レース結果表（貼付）'!$B:$B,0),MATCH(Q$11,'[1]【第9戦】予選ヒート-レース結果表（貼付）'!$1:$1,0)),"")=0,"",IFERROR(INDEX('[1]【第9戦】予選ヒート-レース結果表（貼付）'!$A:$Z,MATCH($B24,'[1]【第9戦】予選ヒート-レース結果表（貼付）'!$B:$B,0),MATCH(Q$11,'[1]【第9戦】予選ヒート-レース結果表（貼付）'!$1:$1,0)),""))</f>
        <v/>
      </c>
      <c r="R24" s="4" t="str">
        <f>IF(Q24="","",COUNTIF($Q$13:Q24,"&lt;&gt;"&amp;""))</f>
        <v/>
      </c>
      <c r="S24" s="4" t="str">
        <f>IFERROR(RANK(R24,$R$13:$R$46,1),"")</f>
        <v/>
      </c>
      <c r="T24" s="4" t="str">
        <f>IF(IFERROR(INDEX('[1]【第9戦】予選ヒート-レース結果表（貼付）'!$A:$Z,MATCH($A24,'[1]【第9戦】予選ヒート-レース結果表（貼付）'!$A:$A,0),MATCH(T$11,'[1]【第9戦】予選ヒート-レース結果表（貼付）'!$1:$1,0)),"")=0,"",IFERROR(INDEX('[1]【第9戦】予選ヒート-レース結果表（貼付）'!$A:$Z,MATCH($A24,'[1]【第9戦】予選ヒート-レース結果表（貼付）'!$A:$A,0),MATCH(T$11,'[1]【第9戦】予選ヒート-レース結果表（貼付）'!$1:$1,0)),""))</f>
        <v/>
      </c>
      <c r="U24" s="4">
        <f>IF(IFERROR(INDEX('[1]【第9戦】予選ヒート-レース結果表（貼付）'!$A:$Z,MATCH($B24,'[1]【第9戦】予選ヒート-レース結果表（貼付）'!$B:$B,0),MATCH(U$11,'[1]【第9戦】予選ヒート-レース結果表（貼付）'!$1:$1,0)),"")=0,"",IFERROR(INDEX('[1]【第9戦】予選ヒート-レース結果表（貼付）'!$A:$Z,MATCH($B24,'[1]【第9戦】予選ヒート-レース結果表（貼付）'!$B:$B,0),MATCH(U$11,'[1]【第9戦】予選ヒート-レース結果表（貼付）'!$1:$1,0)),""))</f>
        <v>101.133</v>
      </c>
      <c r="V24" s="4"/>
    </row>
    <row r="25" spans="1:22" ht="12.75" customHeight="1" x14ac:dyDescent="0.2">
      <c r="A25" s="77">
        <f>IF(OR('[1]【第9戦】予選ヒート-レース結果表（貼付）'!A14="DNF",'[1]【第9戦】予選ヒート-レース結果表（貼付）'!A14="DNS",'[1]【第9戦】予選ヒート-レース結果表（貼付）'!A14="DQ"),'[1]【第9戦】予選ヒート-レース結果表（貼付）'!A14,IF(MAX('[1]【第9戦】予選ヒート-レース結果表（貼付）'!A:A)&gt;A24,A24+1,""))</f>
        <v>13</v>
      </c>
      <c r="B25" s="76">
        <f>IFERROR(INDEX('[1]【第9戦】予選ヒート-レース結果表（貼付）'!A14:$Z$50,MATCH($A25,'[1]【第9戦】予選ヒート-レース結果表（貼付）'!A14:$A$50,0),MATCH('[1]公式予選（TT②）-結果表（印刷）'!B$11,'[1]【第9戦】予選ヒート-レース結果表（貼付）'!$1:$1,0)),"")</f>
        <v>14</v>
      </c>
      <c r="C25" s="75"/>
      <c r="D25" s="74"/>
      <c r="E25" s="73" t="str">
        <f>IFERROR(INDEX('[1]【第9戦】予選ヒート-レース結果表（貼付）'!$A:$Z,MATCH($B25,'[1]【第9戦】予選ヒート-レース結果表（貼付）'!$B:$B,0),MATCH('【第9戦】予選ヒート-レース結果表'!E$11,'[1]【第9戦】予選ヒート-レース結果表（貼付）'!$1:$1,0)),"")</f>
        <v>浅見 謙心</v>
      </c>
      <c r="F25" s="72" t="str">
        <f>IFERROR(INDEX('[1]【第9戦】予選ヒート-レース結果表（貼付）'!$A:$Z,MATCH($B25,'[1]【第9戦】予選ヒート-レース結果表（貼付）'!$B:$B,0),MATCH('【第9戦】予選ヒート-レース結果表'!F$11,'[1]【第9戦】予選ヒート-レース結果表（貼付）'!$1:$1,0)),"")</f>
        <v>Birel ART/IAME</v>
      </c>
      <c r="G25" s="71" t="str">
        <f>IFERROR(INDEX('[1]【第9戦】予選ヒート-レース結果表（貼付）'!$A:$Z,MATCH($B25,'[1]【第9戦】予選ヒート-レース結果表（貼付）'!$B:$B,0),MATCH('【第9戦】予選ヒート-レース結果表'!G$11,'[1]【第9戦】予選ヒート-レース結果表（貼付）'!$1:$1,0)),"")</f>
        <v>BirelART Access Racing</v>
      </c>
      <c r="H25" s="70" t="str">
        <f>IFERROR(INDEX('[1]【第9戦】予選ヒート-レース結果表（貼付）'!$A:$Z,MATCH($B25,'[1]【第9戦】予選ヒート-レース結果表（貼付）'!$B:$B,0),MATCH('【第9戦】予選ヒート-レース結果表'!H$11,'[1]【第9戦】予選ヒート-レース結果表（貼付）'!$1:$1,0)),"")</f>
        <v>BS</v>
      </c>
      <c r="I25" s="79">
        <f>IFERROR(INDEX('[1]【第9戦】予選ヒート-レース結果表（貼付）'!$A:$Z,MATCH($B25,'[1]【第9戦】予選ヒート-レース結果表（貼付）'!$B:$B,0),MATCH('【第9戦】予選ヒート-レース結果表'!I$11,'[1]【第9戦】予選ヒート-レース結果表（貼付）'!$1:$1,0)),"")</f>
        <v>12</v>
      </c>
      <c r="J25" s="68">
        <f>IFERROR(IF(A25="DNS","ｽﾀｰﾄ出来ず",IF(A25="DQ","失　格",INDEX('[1]【第9戦】予選ヒート-レース結果表（貼付）'!$A:$Z,MATCH($B25,'[1]【第9戦】予選ヒート-レース結果表（貼付）'!$B:$B,0),MATCH('【第9戦】予選ヒート-レース結果表'!J$11,'[1]【第9戦】予選ヒート-レース結果表（貼付）'!$1:$1,0)))),"")</f>
        <v>6.3957986111111108E-3</v>
      </c>
      <c r="K25" s="81">
        <f>IFERROR(IF(A25="DNS","",IF(A25="DQ","",INDEX('[1]【第9戦】予選ヒート-レース結果表（貼付）'!$A:$Z,MATCH($B25,'[1]【第9戦】予選ヒート-レース結果表（貼付）'!$B:$B,0),MATCH('【第9戦】予選ヒート-レース結果表'!K$11,'[1]【第9戦】予選ヒート-レース結果表（貼付）'!$1:$1,0)))),"")</f>
        <v>5.851</v>
      </c>
      <c r="L25" s="81">
        <f>IFERROR(IF(A25="DNS","",IF(A25="DQ","",INDEX('[1]【第9戦】予選ヒート-レース結果表（貼付）'!$A:$Z,MATCH($B25,'[1]【第9戦】予選ヒート-レース結果表（貼付）'!$B:$B,0),MATCH('【第9戦】予選ヒート-レース結果表'!L$11,'[1]【第9戦】予選ヒート-レース結果表（貼付）'!$1:$1,0)))),"")</f>
        <v>0.159</v>
      </c>
      <c r="M25" s="80">
        <f>IFERROR(IF(A25="DNS","",IF(A25="DQ","",INDEX('[1]【第9戦】予選ヒート-レース結果表（貼付）'!$A:$Z,MATCH($B25,'[1]【第9戦】予選ヒート-レース結果表（貼付）'!$B:$B,0),MATCH('【第9戦】予選ヒート-レース結果表'!M$11,'[1]【第9戦】予選ヒート-レース結果表（貼付）'!$1:$1,0)))),"")</f>
        <v>45.341999999999999</v>
      </c>
      <c r="N25" s="65" t="str">
        <f>IF(M25&lt;1,"",IF($N$11&gt;M25,"R",""))</f>
        <v/>
      </c>
      <c r="O25" s="82"/>
      <c r="P25" s="55"/>
      <c r="Q25" s="4" t="str">
        <f>IF(IFERROR(INDEX('[1]【第9戦】予選ヒート-レース結果表（貼付）'!$A:$Z,MATCH($B25,'[1]【第9戦】予選ヒート-レース結果表（貼付）'!$B:$B,0),MATCH(Q$11,'[1]【第9戦】予選ヒート-レース結果表（貼付）'!$1:$1,0)),"")=0,"",IFERROR(INDEX('[1]【第9戦】予選ヒート-レース結果表（貼付）'!$A:$Z,MATCH($B25,'[1]【第9戦】予選ヒート-レース結果表（貼付）'!$B:$B,0),MATCH(Q$11,'[1]【第9戦】予選ヒート-レース結果表（貼付）'!$1:$1,0)),""))</f>
        <v/>
      </c>
      <c r="R25" s="4" t="str">
        <f>IF(Q25="","",COUNTIF($Q$13:Q25,"&lt;&gt;"&amp;""))</f>
        <v/>
      </c>
      <c r="S25" s="4" t="str">
        <f>IFERROR(RANK(R25,$R$13:$R$46,1),"")</f>
        <v/>
      </c>
      <c r="T25" s="4" t="str">
        <f>IF(IFERROR(INDEX('[1]【第9戦】予選ヒート-レース結果表（貼付）'!$A:$Z,MATCH($A25,'[1]【第9戦】予選ヒート-レース結果表（貼付）'!$A:$A,0),MATCH(T$11,'[1]【第9戦】予選ヒート-レース結果表（貼付）'!$1:$1,0)),"")=0,"",IFERROR(INDEX('[1]【第9戦】予選ヒート-レース結果表（貼付）'!$A:$Z,MATCH($A25,'[1]【第9戦】予選ヒート-レース結果表（貼付）'!$A:$A,0),MATCH(T$11,'[1]【第9戦】予選ヒート-レース結果表（貼付）'!$1:$1,0)),""))</f>
        <v/>
      </c>
      <c r="U25" s="4">
        <f>IF(IFERROR(INDEX('[1]【第9戦】予選ヒート-レース結果表（貼付）'!$A:$Z,MATCH($B25,'[1]【第9戦】予選ヒート-レース結果表（貼付）'!$B:$B,0),MATCH(U$11,'[1]【第9戦】予選ヒート-レース結果表（貼付）'!$1:$1,0)),"")=0,"",IFERROR(INDEX('[1]【第9戦】予選ヒート-レース結果表（貼付）'!$A:$Z,MATCH($B25,'[1]【第9戦】予選ヒート-レース結果表（貼付）'!$B:$B,0),MATCH(U$11,'[1]【第9戦】予選ヒート-レース結果表（貼付）'!$1:$1,0)),""))</f>
        <v>100.357</v>
      </c>
      <c r="V25" s="4"/>
    </row>
    <row r="26" spans="1:22" ht="12.75" customHeight="1" x14ac:dyDescent="0.2">
      <c r="A26" s="77">
        <f>IF(OR('[1]【第9戦】予選ヒート-レース結果表（貼付）'!A15="DNF",'[1]【第9戦】予選ヒート-レース結果表（貼付）'!A15="DNS",'[1]【第9戦】予選ヒート-レース結果表（貼付）'!A15="DQ"),'[1]【第9戦】予選ヒート-レース結果表（貼付）'!A15,IF(MAX('[1]【第9戦】予選ヒート-レース結果表（貼付）'!A:A)&gt;A25,A25+1,""))</f>
        <v>14</v>
      </c>
      <c r="B26" s="76">
        <f>IFERROR(INDEX('[1]【第9戦】予選ヒート-レース結果表（貼付）'!A15:$Z$50,MATCH($A26,'[1]【第9戦】予選ヒート-レース結果表（貼付）'!A15:$A$50,0),MATCH('[1]公式予選（TT②）-結果表（印刷）'!B$11,'[1]【第9戦】予選ヒート-レース結果表（貼付）'!$1:$1,0)),"")</f>
        <v>67</v>
      </c>
      <c r="C26" s="75"/>
      <c r="D26" s="74"/>
      <c r="E26" s="73" t="str">
        <f>IFERROR(INDEX('[1]【第9戦】予選ヒート-レース結果表（貼付）'!$A:$Z,MATCH($B26,'[1]【第9戦】予選ヒート-レース結果表（貼付）'!$B:$B,0),MATCH('【第9戦】予選ヒート-レース結果表'!E$11,'[1]【第9戦】予選ヒート-レース結果表（貼付）'!$1:$1,0)),"")</f>
        <v>田中 照久</v>
      </c>
      <c r="F26" s="72" t="str">
        <f>IFERROR(INDEX('[1]【第9戦】予選ヒート-レース結果表（貼付）'!$A:$Z,MATCH($B26,'[1]【第9戦】予選ヒート-レース結果表（貼付）'!$B:$B,0),MATCH('【第9戦】予選ヒート-レース結果表'!F$11,'[1]【第9戦】予選ヒート-レース結果表（貼付）'!$1:$1,0)),"")</f>
        <v>GLEA TEQKK02/TM</v>
      </c>
      <c r="G26" s="71" t="str">
        <f>IFERROR(INDEX('[1]【第9戦】予選ヒート-レース結果表（貼付）'!$A:$Z,MATCH($B26,'[1]【第9戦】予選ヒート-レース結果表（貼付）'!$B:$B,0),MATCH('【第9戦】予選ヒート-レース結果表'!G$11,'[1]【第9戦】予選ヒート-レース結果表（貼付）'!$1:$1,0)),"")</f>
        <v>GLEATEQ  RACING  TEAM</v>
      </c>
      <c r="H26" s="70" t="str">
        <f>IFERROR(INDEX('[1]【第9戦】予選ヒート-レース結果表（貼付）'!$A:$Z,MATCH($B26,'[1]【第9戦】予選ヒート-レース結果表（貼付）'!$B:$B,0),MATCH('【第9戦】予選ヒート-レース結果表'!H$11,'[1]【第9戦】予選ヒート-レース結果表（貼付）'!$1:$1,0)),"")</f>
        <v>BS</v>
      </c>
      <c r="I26" s="79">
        <f>IFERROR(INDEX('[1]【第9戦】予選ヒート-レース結果表（貼付）'!$A:$Z,MATCH($B26,'[1]【第9戦】予選ヒート-レース結果表（貼付）'!$B:$B,0),MATCH('【第9戦】予選ヒート-レース結果表'!I$11,'[1]【第9戦】予選ヒート-レース結果表（貼付）'!$1:$1,0)),"")</f>
        <v>12</v>
      </c>
      <c r="J26" s="68">
        <f>IFERROR(IF(A26="DNS","ｽﾀｰﾄ出来ず",IF(A26="DQ","失　格",INDEX('[1]【第9戦】予選ヒート-レース結果表（貼付）'!$A:$Z,MATCH($B26,'[1]【第9戦】予選ヒート-レース結果表（貼付）'!$B:$B,0),MATCH('【第9戦】予選ヒート-レース結果表'!J$11,'[1]【第9戦】予選ヒート-レース結果表（貼付）'!$1:$1,0)))),"")</f>
        <v>6.4023032407407405E-3</v>
      </c>
      <c r="K26" s="81">
        <f>IFERROR(IF(A26="DNS","",IF(A26="DQ","",INDEX('[1]【第9戦】予選ヒート-レース結果表（貼付）'!$A:$Z,MATCH($B26,'[1]【第9戦】予選ヒート-レース結果表（貼付）'!$B:$B,0),MATCH('【第9戦】予選ヒート-レース結果表'!K$11,'[1]【第9戦】予選ヒート-レース結果表（貼付）'!$1:$1,0)))),"")</f>
        <v>6.4130000000000003</v>
      </c>
      <c r="L26" s="81">
        <f>IFERROR(IF(A26="DNS","",IF(A26="DQ","",INDEX('[1]【第9戦】予選ヒート-レース結果表（貼付）'!$A:$Z,MATCH($B26,'[1]【第9戦】予選ヒート-レース結果表（貼付）'!$B:$B,0),MATCH('【第9戦】予選ヒート-レース結果表'!L$11,'[1]【第9戦】予選ヒート-レース結果表（貼付）'!$1:$1,0)))),"")</f>
        <v>0.56200000000000006</v>
      </c>
      <c r="M26" s="80">
        <f>IFERROR(IF(A26="DNS","",IF(A26="DQ","",INDEX('[1]【第9戦】予選ヒート-レース結果表（貼付）'!$A:$Z,MATCH($B26,'[1]【第9戦】予選ヒート-レース結果表（貼付）'!$B:$B,0),MATCH('【第9戦】予選ヒート-レース結果表'!M$11,'[1]【第9戦】予選ヒート-レース結果表（貼付）'!$1:$1,0)))),"")</f>
        <v>45.27</v>
      </c>
      <c r="N26" s="65" t="str">
        <f>IF(M26&lt;1,"",IF($N$11&gt;M26,"R",""))</f>
        <v/>
      </c>
      <c r="O26" s="82"/>
      <c r="P26" s="55"/>
      <c r="Q26" s="4" t="str">
        <f>IF(IFERROR(INDEX('[1]【第9戦】予選ヒート-レース結果表（貼付）'!$A:$Z,MATCH($B26,'[1]【第9戦】予選ヒート-レース結果表（貼付）'!$B:$B,0),MATCH(Q$11,'[1]【第9戦】予選ヒート-レース結果表（貼付）'!$1:$1,0)),"")=0,"",IFERROR(INDEX('[1]【第9戦】予選ヒート-レース結果表（貼付）'!$A:$Z,MATCH($B26,'[1]【第9戦】予選ヒート-レース結果表（貼付）'!$B:$B,0),MATCH(Q$11,'[1]【第9戦】予選ヒート-レース結果表（貼付）'!$1:$1,0)),""))</f>
        <v/>
      </c>
      <c r="R26" s="4" t="str">
        <f>IF(Q26="","",COUNTIF($Q$13:Q26,"&lt;&gt;"&amp;""))</f>
        <v/>
      </c>
      <c r="S26" s="4" t="str">
        <f>IFERROR(RANK(R26,$R$13:$R$46,1),"")</f>
        <v/>
      </c>
      <c r="T26" s="4" t="str">
        <f>IF(IFERROR(INDEX('[1]【第9戦】予選ヒート-レース結果表（貼付）'!$A:$Z,MATCH($A26,'[1]【第9戦】予選ヒート-レース結果表（貼付）'!$A:$A,0),MATCH(T$11,'[1]【第9戦】予選ヒート-レース結果表（貼付）'!$1:$1,0)),"")=0,"",IFERROR(INDEX('[1]【第9戦】予選ヒート-レース結果表（貼付）'!$A:$Z,MATCH($A26,'[1]【第9戦】予選ヒート-レース結果表（貼付）'!$A:$A,0),MATCH(T$11,'[1]【第9戦】予選ヒート-レース結果表（貼付）'!$1:$1,0)),""))</f>
        <v/>
      </c>
      <c r="U26" s="4">
        <f>IF(IFERROR(INDEX('[1]【第9戦】予選ヒート-レース結果表（貼付）'!$A:$Z,MATCH($B26,'[1]【第9戦】予選ヒート-レース結果表（貼付）'!$B:$B,0),MATCH(U$11,'[1]【第9戦】予選ヒート-レース結果表（貼付）'!$1:$1,0)),"")=0,"",IFERROR(INDEX('[1]【第9戦】予選ヒート-レース結果表（貼付）'!$A:$Z,MATCH($B26,'[1]【第9戦】予選ヒート-レース結果表（貼付）'!$B:$B,0),MATCH(U$11,'[1]【第9戦】予選ヒート-レース結果表（貼付）'!$1:$1,0)),""))</f>
        <v>100.517</v>
      </c>
      <c r="V26" s="4"/>
    </row>
    <row r="27" spans="1:22" ht="12.75" customHeight="1" x14ac:dyDescent="0.2">
      <c r="A27" s="77">
        <f>IF(OR('[1]【第9戦】予選ヒート-レース結果表（貼付）'!A16="DNF",'[1]【第9戦】予選ヒート-レース結果表（貼付）'!A16="DNS",'[1]【第9戦】予選ヒート-レース結果表（貼付）'!A16="DQ"),'[1]【第9戦】予選ヒート-レース結果表（貼付）'!A16,IF(MAX('[1]【第9戦】予選ヒート-レース結果表（貼付）'!A:A)&gt;A26,A26+1,""))</f>
        <v>15</v>
      </c>
      <c r="B27" s="76">
        <f>IFERROR(INDEX('[1]【第9戦】予選ヒート-レース結果表（貼付）'!A16:$Z$50,MATCH($A27,'[1]【第9戦】予選ヒート-レース結果表（貼付）'!A16:$A$50,0),MATCH('[1]公式予選（TT②）-結果表（印刷）'!B$11,'[1]【第9戦】予選ヒート-レース結果表（貼付）'!$1:$1,0)),"")</f>
        <v>7</v>
      </c>
      <c r="C27" s="75"/>
      <c r="D27" s="74"/>
      <c r="E27" s="73" t="str">
        <f>IFERROR(INDEX('[1]【第9戦】予選ヒート-レース結果表（貼付）'!$A:$Z,MATCH($B27,'[1]【第9戦】予選ヒート-レース結果表（貼付）'!$B:$B,0),MATCH('【第9戦】予選ヒート-レース結果表'!E$11,'[1]【第9戦】予選ヒート-レース結果表（貼付）'!$1:$1,0)),"")</f>
        <v>高橋 悠之</v>
      </c>
      <c r="F27" s="72" t="str">
        <f>IFERROR(INDEX('[1]【第9戦】予選ヒート-レース結果表（貼付）'!$A:$Z,MATCH($B27,'[1]【第9戦】予選ヒート-レース結果表（貼付）'!$B:$B,0),MATCH('【第9戦】予選ヒート-レース結果表'!F$11,'[1]【第9戦】予選ヒート-レース結果表（貼付）'!$1:$1,0)),"")</f>
        <v>Birel ART/IAME</v>
      </c>
      <c r="G27" s="71" t="str">
        <f>IFERROR(INDEX('[1]【第9戦】予選ヒート-レース結果表（貼付）'!$A:$Z,MATCH($B27,'[1]【第9戦】予選ヒート-レース結果表（貼付）'!$B:$B,0),MATCH('【第9戦】予選ヒート-レース結果表'!G$11,'[1]【第9戦】予選ヒート-レース結果表（貼付）'!$1:$1,0)),"")</f>
        <v>BirelART Access Racing</v>
      </c>
      <c r="H27" s="70" t="str">
        <f>IFERROR(INDEX('[1]【第9戦】予選ヒート-レース結果表（貼付）'!$A:$Z,MATCH($B27,'[1]【第9戦】予選ヒート-レース結果表（貼付）'!$B:$B,0),MATCH('【第9戦】予選ヒート-レース結果表'!H$11,'[1]【第9戦】予選ヒート-レース結果表（貼付）'!$1:$1,0)),"")</f>
        <v>BS</v>
      </c>
      <c r="I27" s="79">
        <f>IFERROR(INDEX('[1]【第9戦】予選ヒート-レース結果表（貼付）'!$A:$Z,MATCH($B27,'[1]【第9戦】予選ヒート-レース結果表（貼付）'!$B:$B,0),MATCH('【第9戦】予選ヒート-レース結果表'!I$11,'[1]【第9戦】予選ヒート-レース結果表（貼付）'!$1:$1,0)),"")</f>
        <v>12</v>
      </c>
      <c r="J27" s="68">
        <f>IFERROR(IF(A27="DNS","ｽﾀｰﾄ出来ず",IF(A27="DQ","失　格",INDEX('[1]【第9戦】予選ヒート-レース結果表（貼付）'!$A:$Z,MATCH($B27,'[1]【第9戦】予選ヒート-レース結果表（貼付）'!$B:$B,0),MATCH('【第9戦】予選ヒート-レース結果表'!J$11,'[1]【第9戦】予選ヒート-レース結果表（貼付）'!$1:$1,0)))),"")</f>
        <v>6.4052314814814814E-3</v>
      </c>
      <c r="K27" s="81">
        <f>IFERROR(IF(A27="DNS","",IF(A27="DQ","",INDEX('[1]【第9戦】予選ヒート-レース結果表（貼付）'!$A:$Z,MATCH($B27,'[1]【第9戦】予選ヒート-レース結果表（貼付）'!$B:$B,0),MATCH('【第9戦】予選ヒート-レース結果表'!K$11,'[1]【第9戦】予選ヒート-レース結果表（貼付）'!$1:$1,0)))),"")</f>
        <v>6.6660000000000004</v>
      </c>
      <c r="L27" s="81">
        <f>IFERROR(IF(A27="DNS","",IF(A27="DQ","",INDEX('[1]【第9戦】予選ヒート-レース結果表（貼付）'!$A:$Z,MATCH($B27,'[1]【第9戦】予選ヒート-レース結果表（貼付）'!$B:$B,0),MATCH('【第9戦】予選ヒート-レース結果表'!L$11,'[1]【第9戦】予選ヒート-レース結果表（貼付）'!$1:$1,0)))),"")</f>
        <v>0.253</v>
      </c>
      <c r="M27" s="80">
        <f>IFERROR(IF(A27="DNS","",IF(A27="DQ","",INDEX('[1]【第9戦】予選ヒート-レース結果表（貼付）'!$A:$Z,MATCH($B27,'[1]【第9戦】予選ヒート-レース結果表（貼付）'!$B:$B,0),MATCH('【第9戦】予選ヒート-レース結果表'!M$11,'[1]【第9戦】予選ヒート-レース結果表（貼付）'!$1:$1,0)))),"")</f>
        <v>45.375999999999998</v>
      </c>
      <c r="N27" s="65" t="str">
        <f>IF(M27&lt;1,"",IF($N$11&gt;M27,"R",""))</f>
        <v/>
      </c>
      <c r="O27" s="82"/>
      <c r="P27" s="55"/>
      <c r="Q27" s="4" t="str">
        <f>IF(IFERROR(INDEX('[1]【第9戦】予選ヒート-レース結果表（貼付）'!$A:$Z,MATCH($B27,'[1]【第9戦】予選ヒート-レース結果表（貼付）'!$B:$B,0),MATCH(Q$11,'[1]【第9戦】予選ヒート-レース結果表（貼付）'!$1:$1,0)),"")=0,"",IFERROR(INDEX('[1]【第9戦】予選ヒート-レース結果表（貼付）'!$A:$Z,MATCH($B27,'[1]【第9戦】予選ヒート-レース結果表（貼付）'!$B:$B,0),MATCH(Q$11,'[1]【第9戦】予選ヒート-レース結果表（貼付）'!$1:$1,0)),""))</f>
        <v/>
      </c>
      <c r="R27" s="4" t="str">
        <f>IF(Q27="","",COUNTIF($Q$13:Q27,"&lt;&gt;"&amp;""))</f>
        <v/>
      </c>
      <c r="S27" s="4" t="str">
        <f>IFERROR(RANK(R27,$R$13:$R$46,1),"")</f>
        <v/>
      </c>
      <c r="T27" s="4" t="str">
        <f>IF(IFERROR(INDEX('[1]【第9戦】予選ヒート-レース結果表（貼付）'!$A:$Z,MATCH($A27,'[1]【第9戦】予選ヒート-レース結果表（貼付）'!$A:$A,0),MATCH(T$11,'[1]【第9戦】予選ヒート-レース結果表（貼付）'!$1:$1,0)),"")=0,"",IFERROR(INDEX('[1]【第9戦】予選ヒート-レース結果表（貼付）'!$A:$Z,MATCH($A27,'[1]【第9戦】予選ヒート-レース結果表（貼付）'!$A:$A,0),MATCH(T$11,'[1]【第9戦】予選ヒート-レース結果表（貼付）'!$1:$1,0)),""))</f>
        <v/>
      </c>
      <c r="U27" s="4">
        <f>IF(IFERROR(INDEX('[1]【第9戦】予選ヒート-レース結果表（貼付）'!$A:$Z,MATCH($B27,'[1]【第9戦】予選ヒート-レース結果表（貼付）'!$B:$B,0),MATCH(U$11,'[1]【第9戦】予選ヒート-レース結果表（貼付）'!$1:$1,0)),"")=0,"",IFERROR(INDEX('[1]【第9戦】予選ヒート-レース結果表（貼付）'!$A:$Z,MATCH($B27,'[1]【第9戦】予選ヒート-レース結果表（貼付）'!$B:$B,0),MATCH(U$11,'[1]【第9戦】予選ヒート-レース結果表（貼付）'!$1:$1,0)),""))</f>
        <v>100.282</v>
      </c>
      <c r="V27" s="4"/>
    </row>
    <row r="28" spans="1:22" ht="12.75" customHeight="1" x14ac:dyDescent="0.2">
      <c r="A28" s="77">
        <f>IF(OR('[1]【第9戦】予選ヒート-レース結果表（貼付）'!A17="DNF",'[1]【第9戦】予選ヒート-レース結果表（貼付）'!A17="DNS",'[1]【第9戦】予選ヒート-レース結果表（貼付）'!A17="DQ"),'[1]【第9戦】予選ヒート-レース結果表（貼付）'!A17,IF(MAX('[1]【第9戦】予選ヒート-レース結果表（貼付）'!A:A)&gt;A27,A27+1,""))</f>
        <v>16</v>
      </c>
      <c r="B28" s="76">
        <f>IFERROR(INDEX('[1]【第9戦】予選ヒート-レース結果表（貼付）'!A17:$Z$50,MATCH($A28,'[1]【第9戦】予選ヒート-レース結果表（貼付）'!A17:$A$50,0),MATCH('[1]公式予選（TT②）-結果表（印刷）'!B$11,'[1]【第9戦】予選ヒート-レース結果表（貼付）'!$1:$1,0)),"")</f>
        <v>23</v>
      </c>
      <c r="C28" s="75"/>
      <c r="D28" s="74"/>
      <c r="E28" s="73" t="str">
        <f>IFERROR(INDEX('[1]【第9戦】予選ヒート-レース結果表（貼付）'!$A:$Z,MATCH($B28,'[1]【第9戦】予選ヒート-レース結果表（貼付）'!$B:$B,0),MATCH('【第9戦】予選ヒート-レース結果表'!E$11,'[1]【第9戦】予選ヒート-レース結果表（貼付）'!$1:$1,0)),"")</f>
        <v>朝日 ターボ</v>
      </c>
      <c r="F28" s="72" t="str">
        <f>IFERROR(INDEX('[1]【第9戦】予選ヒート-レース結果表（貼付）'!$A:$Z,MATCH($B28,'[1]【第9戦】予選ヒート-レース結果表（貼付）'!$B:$B,0),MATCH('【第9戦】予選ヒート-レース結果表'!F$11,'[1]【第9戦】予選ヒート-レース結果表（貼付）'!$1:$1,0)),"")</f>
        <v>Praga/TM</v>
      </c>
      <c r="G28" s="71" t="str">
        <f>IFERROR(INDEX('[1]【第9戦】予選ヒート-レース結果表（貼付）'!$A:$Z,MATCH($B28,'[1]【第9戦】予選ヒート-レース結果表（貼付）'!$B:$B,0),MATCH('【第9戦】予選ヒート-レース結果表'!G$11,'[1]【第9戦】予選ヒート-レース結果表（貼付）'!$1:$1,0)),"")</f>
        <v>MASUDA RACING PROJECT</v>
      </c>
      <c r="H28" s="70" t="str">
        <f>IFERROR(INDEX('[1]【第9戦】予選ヒート-レース結果表（貼付）'!$A:$Z,MATCH($B28,'[1]【第9戦】予選ヒート-レース結果表（貼付）'!$B:$B,0),MATCH('【第9戦】予選ヒート-レース結果表'!H$11,'[1]【第9戦】予選ヒート-レース結果表（貼付）'!$1:$1,0)),"")</f>
        <v>DL</v>
      </c>
      <c r="I28" s="79">
        <f>IFERROR(INDEX('[1]【第9戦】予選ヒート-レース結果表（貼付）'!$A:$Z,MATCH($B28,'[1]【第9戦】予選ヒート-レース結果表（貼付）'!$B:$B,0),MATCH('【第9戦】予選ヒート-レース結果表'!I$11,'[1]【第9戦】予選ヒート-レース結果表（貼付）'!$1:$1,0)),"")</f>
        <v>12</v>
      </c>
      <c r="J28" s="68">
        <f>IFERROR(IF(A28="DNS","ｽﾀｰﾄ出来ず",IF(A28="DQ","失　格",INDEX('[1]【第9戦】予選ヒート-レース結果表（貼付）'!$A:$Z,MATCH($B28,'[1]【第9戦】予選ヒート-レース結果表（貼付）'!$B:$B,0),MATCH('【第9戦】予選ヒート-レース結果表'!J$11,'[1]【第9戦】予選ヒート-レース結果表（貼付）'!$1:$1,0)))),"")</f>
        <v>6.408067129629629E-3</v>
      </c>
      <c r="K28" s="81">
        <f>IFERROR(IF(A28="DNS","",IF(A28="DQ","",INDEX('[1]【第9戦】予選ヒート-レース結果表（貼付）'!$A:$Z,MATCH($B28,'[1]【第9戦】予選ヒート-レース結果表（貼付）'!$B:$B,0),MATCH('【第9戦】予選ヒート-レース結果表'!K$11,'[1]【第9戦】予選ヒート-レース結果表（貼付）'!$1:$1,0)))),"")</f>
        <v>6.9109999999999996</v>
      </c>
      <c r="L28" s="81">
        <f>IFERROR(IF(A28="DNS","",IF(A28="DQ","",INDEX('[1]【第9戦】予選ヒート-レース結果表（貼付）'!$A:$Z,MATCH($B28,'[1]【第9戦】予選ヒート-レース結果表（貼付）'!$B:$B,0),MATCH('【第9戦】予選ヒート-レース結果表'!L$11,'[1]【第9戦】予選ヒート-レース結果表（貼付）'!$1:$1,0)))),"")</f>
        <v>0.245</v>
      </c>
      <c r="M28" s="80">
        <f>IFERROR(IF(A28="DNS","",IF(A28="DQ","",INDEX('[1]【第9戦】予選ヒート-レース結果表（貼付）'!$A:$Z,MATCH($B28,'[1]【第9戦】予選ヒート-レース結果表（貼付）'!$B:$B,0),MATCH('【第9戦】予選ヒート-レース結果表'!M$11,'[1]【第9戦】予選ヒート-レース結果表（貼付）'!$1:$1,0)))),"")</f>
        <v>45.494999999999997</v>
      </c>
      <c r="N28" s="65" t="str">
        <f>IF(M28&lt;1,"",IF($N$11&gt;M28,"R",""))</f>
        <v/>
      </c>
      <c r="O28" s="82"/>
      <c r="P28" s="55"/>
      <c r="Q28" s="4" t="str">
        <f>IF(IFERROR(INDEX('[1]【第9戦】予選ヒート-レース結果表（貼付）'!$A:$Z,MATCH($B28,'[1]【第9戦】予選ヒート-レース結果表（貼付）'!$B:$B,0),MATCH(Q$11,'[1]【第9戦】予選ヒート-レース結果表（貼付）'!$1:$1,0)),"")=0,"",IFERROR(INDEX('[1]【第9戦】予選ヒート-レース結果表（貼付）'!$A:$Z,MATCH($B28,'[1]【第9戦】予選ヒート-レース結果表（貼付）'!$B:$B,0),MATCH(Q$11,'[1]【第9戦】予選ヒート-レース結果表（貼付）'!$1:$1,0)),""))</f>
        <v/>
      </c>
      <c r="R28" s="4" t="str">
        <f>IF(Q28="","",COUNTIF($Q$13:Q28,"&lt;&gt;"&amp;""))</f>
        <v/>
      </c>
      <c r="S28" s="4" t="str">
        <f>IFERROR(RANK(R28,$R$13:$R$46,1),"")</f>
        <v/>
      </c>
      <c r="T28" s="4" t="str">
        <f>IF(IFERROR(INDEX('[1]【第9戦】予選ヒート-レース結果表（貼付）'!$A:$Z,MATCH($A28,'[1]【第9戦】予選ヒート-レース結果表（貼付）'!$A:$A,0),MATCH(T$11,'[1]【第9戦】予選ヒート-レース結果表（貼付）'!$1:$1,0)),"")=0,"",IFERROR(INDEX('[1]【第9戦】予選ヒート-レース結果表（貼付）'!$A:$Z,MATCH($A28,'[1]【第9戦】予選ヒート-レース結果表（貼付）'!$A:$A,0),MATCH(T$11,'[1]【第9戦】予選ヒート-レース結果表（貼付）'!$1:$1,0)),""))</f>
        <v/>
      </c>
      <c r="U28" s="4">
        <f>IF(IFERROR(INDEX('[1]【第9戦】予選ヒート-レース結果表（貼付）'!$A:$Z,MATCH($B28,'[1]【第9戦】予選ヒート-レース結果表（貼付）'!$B:$B,0),MATCH(U$11,'[1]【第9戦】予選ヒート-レース結果表（貼付）'!$1:$1,0)),"")=0,"",IFERROR(INDEX('[1]【第9戦】予選ヒート-レース結果表（貼付）'!$A:$Z,MATCH($B28,'[1]【第9戦】予選ヒート-レース結果表（貼付）'!$B:$B,0),MATCH(U$11,'[1]【第9戦】予選ヒート-レース結果表（貼付）'!$1:$1,0)),""))</f>
        <v>100.02</v>
      </c>
      <c r="V28" s="4"/>
    </row>
    <row r="29" spans="1:22" ht="12.75" customHeight="1" x14ac:dyDescent="0.2">
      <c r="A29" s="77">
        <f>IF(OR('[1]【第9戦】予選ヒート-レース結果表（貼付）'!A18="DNF",'[1]【第9戦】予選ヒート-レース結果表（貼付）'!A18="DNS",'[1]【第9戦】予選ヒート-レース結果表（貼付）'!A18="DQ"),'[1]【第9戦】予選ヒート-レース結果表（貼付）'!A18,IF(MAX('[1]【第9戦】予選ヒート-レース結果表（貼付）'!A:A)&gt;A28,A28+1,""))</f>
        <v>17</v>
      </c>
      <c r="B29" s="76">
        <f>IFERROR(INDEX('[1]【第9戦】予選ヒート-レース結果表（貼付）'!A18:$Z$50,MATCH($A29,'[1]【第9戦】予選ヒート-レース結果表（貼付）'!A18:$A$50,0),MATCH('[1]公式予選（TT②）-結果表（印刷）'!B$11,'[1]【第9戦】予選ヒート-レース結果表（貼付）'!$1:$1,0)),"")</f>
        <v>69</v>
      </c>
      <c r="C29" s="75"/>
      <c r="D29" s="74"/>
      <c r="E29" s="73" t="str">
        <f>IFERROR(INDEX('[1]【第9戦】予選ヒート-レース結果表（貼付）'!$A:$Z,MATCH($B29,'[1]【第9戦】予選ヒート-レース結果表（貼付）'!$B:$B,0),MATCH('【第9戦】予選ヒート-レース結果表'!E$11,'[1]【第9戦】予選ヒート-レース結果表（貼付）'!$1:$1,0)),"")</f>
        <v>半田 昌宗</v>
      </c>
      <c r="F29" s="72" t="str">
        <f>IFERROR(INDEX('[1]【第9戦】予選ヒート-レース結果表（貼付）'!$A:$Z,MATCH($B29,'[1]【第9戦】予選ヒート-レース結果表（貼付）'!$B:$B,0),MATCH('【第9戦】予選ヒート-レース結果表'!F$11,'[1]【第9戦】予選ヒート-レース結果表（貼付）'!$1:$1,0)),"")</f>
        <v>CRG/TM</v>
      </c>
      <c r="G29" s="71" t="str">
        <f>IFERROR(INDEX('[1]【第9戦】予選ヒート-レース結果表（貼付）'!$A:$Z,MATCH($B29,'[1]【第9戦】予選ヒート-レース結果表（貼付）'!$B:$B,0),MATCH('【第9戦】予選ヒート-レース結果表'!G$11,'[1]【第9戦】予選ヒート-レース結果表（貼付）'!$1:$1,0)),"")</f>
        <v>TEAM　WOLF</v>
      </c>
      <c r="H29" s="70" t="str">
        <f>IFERROR(INDEX('[1]【第9戦】予選ヒート-レース結果表（貼付）'!$A:$Z,MATCH($B29,'[1]【第9戦】予選ヒート-レース結果表（貼付）'!$B:$B,0),MATCH('【第9戦】予選ヒート-レース結果表'!H$11,'[1]【第9戦】予選ヒート-レース結果表（貼付）'!$1:$1,0)),"")</f>
        <v>BS</v>
      </c>
      <c r="I29" s="79">
        <f>IFERROR(INDEX('[1]【第9戦】予選ヒート-レース結果表（貼付）'!$A:$Z,MATCH($B29,'[1]【第9戦】予選ヒート-レース結果表（貼付）'!$B:$B,0),MATCH('【第9戦】予選ヒート-レース結果表'!I$11,'[1]【第9戦】予選ヒート-レース結果表（貼付）'!$1:$1,0)),"")</f>
        <v>12</v>
      </c>
      <c r="J29" s="68">
        <f>IFERROR(IF(A29="DNS","ｽﾀｰﾄ出来ず",IF(A29="DQ","失　格",INDEX('[1]【第9戦】予選ヒート-レース結果表（貼付）'!$A:$Z,MATCH($B29,'[1]【第9戦】予選ヒート-レース結果表（貼付）'!$B:$B,0),MATCH('【第9戦】予選ヒート-レース結果表'!J$11,'[1]【第9戦】予選ヒート-レース結果表（貼付）'!$1:$1,0)))),"")</f>
        <v>6.4135995370370362E-3</v>
      </c>
      <c r="K29" s="81">
        <f>IFERROR(IF(A29="DNS","",IF(A29="DQ","",INDEX('[1]【第9戦】予選ヒート-レース結果表（貼付）'!$A:$Z,MATCH($B29,'[1]【第9戦】予選ヒート-レース結果表（貼付）'!$B:$B,0),MATCH('【第9戦】予選ヒート-レース結果表'!K$11,'[1]【第9戦】予選ヒート-レース結果表（貼付）'!$1:$1,0)))),"")</f>
        <v>7.3890000000000002</v>
      </c>
      <c r="L29" s="81">
        <f>IFERROR(IF(A29="DNS","",IF(A29="DQ","",INDEX('[1]【第9戦】予選ヒート-レース結果表（貼付）'!$A:$Z,MATCH($B29,'[1]【第9戦】予選ヒート-レース結果表（貼付）'!$B:$B,0),MATCH('【第9戦】予選ヒート-レース結果表'!L$11,'[1]【第9戦】予選ヒート-レース結果表（貼付）'!$1:$1,0)))),"")</f>
        <v>0.47799999999999998</v>
      </c>
      <c r="M29" s="80">
        <f>IFERROR(IF(A29="DNS","",IF(A29="DQ","",INDEX('[1]【第9戦】予選ヒート-レース結果表（貼付）'!$A:$Z,MATCH($B29,'[1]【第9戦】予選ヒート-レース結果表（貼付）'!$B:$B,0),MATCH('【第9戦】予選ヒート-レース結果表'!M$11,'[1]【第9戦】予選ヒート-レース結果表（貼付）'!$1:$1,0)))),"")</f>
        <v>45.238</v>
      </c>
      <c r="N29" s="65" t="str">
        <f>IF(M29&lt;1,"",IF($N$11&gt;M29,"R",""))</f>
        <v>R</v>
      </c>
      <c r="O29" s="82"/>
      <c r="P29" s="55"/>
      <c r="Q29" s="4" t="str">
        <f>IF(IFERROR(INDEX('[1]【第9戦】予選ヒート-レース結果表（貼付）'!$A:$Z,MATCH($B29,'[1]【第9戦】予選ヒート-レース結果表（貼付）'!$B:$B,0),MATCH(Q$11,'[1]【第9戦】予選ヒート-レース結果表（貼付）'!$1:$1,0)),"")=0,"",IFERROR(INDEX('[1]【第9戦】予選ヒート-レース結果表（貼付）'!$A:$Z,MATCH($B29,'[1]【第9戦】予選ヒート-レース結果表（貼付）'!$B:$B,0),MATCH(Q$11,'[1]【第9戦】予選ヒート-レース結果表（貼付）'!$1:$1,0)),""))</f>
        <v/>
      </c>
      <c r="R29" s="4" t="str">
        <f>IF(Q29="","",COUNTIF($Q$13:Q29,"&lt;&gt;"&amp;""))</f>
        <v/>
      </c>
      <c r="S29" s="4" t="str">
        <f>IFERROR(RANK(R29,$R$13:$R$46,1),"")</f>
        <v/>
      </c>
      <c r="T29" s="4" t="str">
        <f>IF(IFERROR(INDEX('[1]【第9戦】予選ヒート-レース結果表（貼付）'!$A:$Z,MATCH($A29,'[1]【第9戦】予選ヒート-レース結果表（貼付）'!$A:$A,0),MATCH(T$11,'[1]【第9戦】予選ヒート-レース結果表（貼付）'!$1:$1,0)),"")=0,"",IFERROR(INDEX('[1]【第9戦】予選ヒート-レース結果表（貼付）'!$A:$Z,MATCH($A29,'[1]【第9戦】予選ヒート-レース結果表（貼付）'!$A:$A,0),MATCH(T$11,'[1]【第9戦】予選ヒート-レース結果表（貼付）'!$1:$1,0)),""))</f>
        <v/>
      </c>
      <c r="U29" s="4">
        <f>IF(IFERROR(INDEX('[1]【第9戦】予選ヒート-レース結果表（貼付）'!$A:$Z,MATCH($B29,'[1]【第9戦】予選ヒート-レース結果表（貼付）'!$B:$B,0),MATCH(U$11,'[1]【第9戦】予選ヒート-レース結果表（貼付）'!$1:$1,0)),"")=0,"",IFERROR(INDEX('[1]【第9戦】予選ヒート-レース結果表（貼付）'!$A:$Z,MATCH($B29,'[1]【第9戦】予選ヒート-レース結果表（貼付）'!$B:$B,0),MATCH(U$11,'[1]【第9戦】予選ヒート-レース結果表（貼付）'!$1:$1,0)),""))</f>
        <v>100.58799999999999</v>
      </c>
      <c r="V29" s="4"/>
    </row>
    <row r="30" spans="1:22" ht="12.75" customHeight="1" x14ac:dyDescent="0.2">
      <c r="A30" s="77">
        <f>IF(OR('[1]【第9戦】予選ヒート-レース結果表（貼付）'!A19="DNF",'[1]【第9戦】予選ヒート-レース結果表（貼付）'!A19="DNS",'[1]【第9戦】予選ヒート-レース結果表（貼付）'!A19="DQ"),'[1]【第9戦】予選ヒート-レース結果表（貼付）'!A19,IF(MAX('[1]【第9戦】予選ヒート-レース結果表（貼付）'!A:A)&gt;A29,A29+1,""))</f>
        <v>18</v>
      </c>
      <c r="B30" s="76">
        <f>IFERROR(INDEX('[1]【第9戦】予選ヒート-レース結果表（貼付）'!A19:$Z$50,MATCH($A30,'[1]【第9戦】予選ヒート-レース結果表（貼付）'!A19:$A$50,0),MATCH('[1]公式予選（TT②）-結果表（印刷）'!B$11,'[1]【第9戦】予選ヒート-レース結果表（貼付）'!$1:$1,0)),"")</f>
        <v>3</v>
      </c>
      <c r="C30" s="75"/>
      <c r="D30" s="74"/>
      <c r="E30" s="73" t="str">
        <f>IFERROR(INDEX('[1]【第9戦】予選ヒート-レース結果表（貼付）'!$A:$Z,MATCH($B30,'[1]【第9戦】予選ヒート-レース結果表（貼付）'!$B:$B,0),MATCH('【第9戦】予選ヒート-レース結果表'!E$11,'[1]【第9戦】予選ヒート-レース結果表（貼付）'!$1:$1,0)),"")</f>
        <v>洞地 遼大</v>
      </c>
      <c r="F30" s="72" t="str">
        <f>IFERROR(INDEX('[1]【第9戦】予選ヒート-レース結果表（貼付）'!$A:$Z,MATCH($B30,'[1]【第9戦】予選ヒート-レース結果表（貼付）'!$B:$B,0),MATCH('【第9戦】予選ヒート-レース結果表'!F$11,'[1]【第9戦】予選ヒート-レース結果表（貼付）'!$1:$1,0)),"")</f>
        <v>KR/TM</v>
      </c>
      <c r="G30" s="71" t="str">
        <f>IFERROR(INDEX('[1]【第9戦】予選ヒート-レース結果表（貼付）'!$A:$Z,MATCH($B30,'[1]【第9戦】予選ヒート-レース結果表（貼付）'!$B:$B,0),MATCH('【第9戦】予選ヒート-レース結果表'!G$11,'[1]【第9戦】予選ヒート-レース結果表（貼付）'!$1:$1,0)),"")</f>
        <v>PONOS HIROTEX RACING</v>
      </c>
      <c r="H30" s="70" t="str">
        <f>IFERROR(INDEX('[1]【第9戦】予選ヒート-レース結果表（貼付）'!$A:$Z,MATCH($B30,'[1]【第9戦】予選ヒート-レース結果表（貼付）'!$B:$B,0),MATCH('【第9戦】予選ヒート-レース結果表'!H$11,'[1]【第9戦】予選ヒート-レース結果表（貼付）'!$1:$1,0)),"")</f>
        <v>DL</v>
      </c>
      <c r="I30" s="79">
        <f>IFERROR(INDEX('[1]【第9戦】予選ヒート-レース結果表（貼付）'!$A:$Z,MATCH($B30,'[1]【第9戦】予選ヒート-レース結果表（貼付）'!$B:$B,0),MATCH('【第9戦】予選ヒート-レース結果表'!I$11,'[1]【第9戦】予選ヒート-レース結果表（貼付）'!$1:$1,0)),"")</f>
        <v>12</v>
      </c>
      <c r="J30" s="68">
        <f>IFERROR(IF(A30="DNS","ｽﾀｰﾄ出来ず",IF(A30="DQ","失　格",INDEX('[1]【第9戦】予選ヒート-レース結果表（貼付）'!$A:$Z,MATCH($B30,'[1]【第9戦】予選ヒート-レース結果表（貼付）'!$B:$B,0),MATCH('【第9戦】予選ヒート-レース結果表'!J$11,'[1]【第9戦】予選ヒート-レース結果表（貼付）'!$1:$1,0)))),"")</f>
        <v>6.4243055555555546E-3</v>
      </c>
      <c r="K30" s="81">
        <f>IFERROR(IF(A30="DNS","",IF(A30="DQ","",INDEX('[1]【第9戦】予選ヒート-レース結果表（貼付）'!$A:$Z,MATCH($B30,'[1]【第9戦】予選ヒート-レース結果表（貼付）'!$B:$B,0),MATCH('【第9戦】予選ヒート-レース結果表'!K$11,'[1]【第9戦】予選ヒート-レース結果表（貼付）'!$1:$1,0)))),"")</f>
        <v>8.3140000000000001</v>
      </c>
      <c r="L30" s="81">
        <f>IFERROR(IF(A30="DNS","",IF(A30="DQ","",INDEX('[1]【第9戦】予選ヒート-レース結果表（貼付）'!$A:$Z,MATCH($B30,'[1]【第9戦】予選ヒート-レース結果表（貼付）'!$B:$B,0),MATCH('【第9戦】予選ヒート-レース結果表'!L$11,'[1]【第9戦】予選ヒート-レース結果表（貼付）'!$1:$1,0)))),"")</f>
        <v>0.92500000000000004</v>
      </c>
      <c r="M30" s="80">
        <f>IFERROR(IF(A30="DNS","",IF(A30="DQ","",INDEX('[1]【第9戦】予選ヒート-レース結果表（貼付）'!$A:$Z,MATCH($B30,'[1]【第9戦】予選ヒート-レース結果表（貼付）'!$B:$B,0),MATCH('【第9戦】予選ヒート-レース結果表'!M$11,'[1]【第9戦】予選ヒート-レース結果表（貼付）'!$1:$1,0)))),"")</f>
        <v>45.414000000000001</v>
      </c>
      <c r="N30" s="65" t="str">
        <f>IF(M30&lt;1,"",IF($N$11&gt;M30,"R",""))</f>
        <v/>
      </c>
      <c r="O30" s="82"/>
      <c r="P30" s="55"/>
      <c r="Q30" s="4" t="str">
        <f>IF(IFERROR(INDEX('[1]【第9戦】予選ヒート-レース結果表（貼付）'!$A:$Z,MATCH($B30,'[1]【第9戦】予選ヒート-レース結果表（貼付）'!$B:$B,0),MATCH(Q$11,'[1]【第9戦】予選ヒート-レース結果表（貼付）'!$1:$1,0)),"")=0,"",IFERROR(INDEX('[1]【第9戦】予選ヒート-レース結果表（貼付）'!$A:$Z,MATCH($B30,'[1]【第9戦】予選ヒート-レース結果表（貼付）'!$B:$B,0),MATCH(Q$11,'[1]【第9戦】予選ヒート-レース結果表（貼付）'!$1:$1,0)),""))</f>
        <v/>
      </c>
      <c r="R30" s="4" t="str">
        <f>IF(Q30="","",COUNTIF($Q$13:Q30,"&lt;&gt;"&amp;""))</f>
        <v/>
      </c>
      <c r="S30" s="4" t="str">
        <f>IFERROR(RANK(R30,$R$13:$R$46,1),"")</f>
        <v/>
      </c>
      <c r="T30" s="4" t="str">
        <f>IF(IFERROR(INDEX('[1]【第9戦】予選ヒート-レース結果表（貼付）'!$A:$Z,MATCH($A30,'[1]【第9戦】予選ヒート-レース結果表（貼付）'!$A:$A,0),MATCH(T$11,'[1]【第9戦】予選ヒート-レース結果表（貼付）'!$1:$1,0)),"")=0,"",IFERROR(INDEX('[1]【第9戦】予選ヒート-レース結果表（貼付）'!$A:$Z,MATCH($A30,'[1]【第9戦】予選ヒート-レース結果表（貼付）'!$A:$A,0),MATCH(T$11,'[1]【第9戦】予選ヒート-レース結果表（貼付）'!$1:$1,0)),""))</f>
        <v/>
      </c>
      <c r="U30" s="4">
        <f>IF(IFERROR(INDEX('[1]【第9戦】予選ヒート-レース結果表（貼付）'!$A:$Z,MATCH($B30,'[1]【第9戦】予選ヒート-レース結果表（貼付）'!$B:$B,0),MATCH(U$11,'[1]【第9戦】予選ヒート-レース結果表（貼付）'!$1:$1,0)),"")=0,"",IFERROR(INDEX('[1]【第9戦】予選ヒート-レース結果表（貼付）'!$A:$Z,MATCH($B30,'[1]【第9戦】予選ヒート-レース結果表（貼付）'!$B:$B,0),MATCH(U$11,'[1]【第9戦】予選ヒート-レース結果表（貼付）'!$1:$1,0)),""))</f>
        <v>100.19799999999999</v>
      </c>
      <c r="V30" s="4"/>
    </row>
    <row r="31" spans="1:22" ht="12.75" customHeight="1" x14ac:dyDescent="0.2">
      <c r="A31" s="77">
        <f>IF(OR('[1]【第9戦】予選ヒート-レース結果表（貼付）'!A20="DNF",'[1]【第9戦】予選ヒート-レース結果表（貼付）'!A20="DNS",'[1]【第9戦】予選ヒート-レース結果表（貼付）'!A20="DQ"),'[1]【第9戦】予選ヒート-レース結果表（貼付）'!A20,IF(MAX('[1]【第9戦】予選ヒート-レース結果表（貼付）'!A:A)&gt;A30,A30+1,""))</f>
        <v>19</v>
      </c>
      <c r="B31" s="76">
        <f>IFERROR(INDEX('[1]【第9戦】予選ヒート-レース結果表（貼付）'!A20:$Z$50,MATCH($A31,'[1]【第9戦】予選ヒート-レース結果表（貼付）'!A20:$A$50,0),MATCH('[1]公式予選（TT②）-結果表（印刷）'!B$11,'[1]【第9戦】予選ヒート-レース結果表（貼付）'!$1:$1,0)),"")</f>
        <v>19</v>
      </c>
      <c r="C31" s="75"/>
      <c r="D31" s="74"/>
      <c r="E31" s="73" t="str">
        <f>IFERROR(INDEX('[1]【第9戦】予選ヒート-レース結果表（貼付）'!$A:$Z,MATCH($B31,'[1]【第9戦】予選ヒート-レース結果表（貼付）'!$B:$B,0),MATCH('【第9戦】予選ヒート-レース結果表'!E$11,'[1]【第9戦】予選ヒート-レース結果表（貼付）'!$1:$1,0)),"")</f>
        <v>中村 仁</v>
      </c>
      <c r="F31" s="72" t="str">
        <f>IFERROR(INDEX('[1]【第9戦】予選ヒート-レース結果表（貼付）'!$A:$Z,MATCH($B31,'[1]【第9戦】予選ヒート-レース結果表（貼付）'!$B:$B,0),MATCH('【第9戦】予選ヒート-レース結果表'!F$11,'[1]【第9戦】予選ヒート-レース結果表（貼付）'!$1:$1,0)),"")</f>
        <v>REDSPEED/VORTEX</v>
      </c>
      <c r="G31" s="71" t="str">
        <f>IFERROR(INDEX('[1]【第9戦】予選ヒート-レース結果表（貼付）'!$A:$Z,MATCH($B31,'[1]【第9戦】予選ヒート-レース結果表（貼付）'!$B:$B,0),MATCH('【第9戦】予選ヒート-レース結果表'!G$11,'[1]【第9戦】予選ヒート-レース結果表（貼付）'!$1:$1,0)),"")</f>
        <v>Moty's RACING TEAM</v>
      </c>
      <c r="H31" s="70" t="str">
        <f>IFERROR(INDEX('[1]【第9戦】予選ヒート-レース結果表（貼付）'!$A:$Z,MATCH($B31,'[1]【第9戦】予選ヒート-レース結果表（貼付）'!$B:$B,0),MATCH('【第9戦】予選ヒート-レース結果表'!H$11,'[1]【第9戦】予選ヒート-レース結果表（貼付）'!$1:$1,0)),"")</f>
        <v>BS</v>
      </c>
      <c r="I31" s="79">
        <f>IFERROR(INDEX('[1]【第9戦】予選ヒート-レース結果表（貼付）'!$A:$Z,MATCH($B31,'[1]【第9戦】予選ヒート-レース結果表（貼付）'!$B:$B,0),MATCH('【第9戦】予選ヒート-レース結果表'!I$11,'[1]【第9戦】予選ヒート-レース結果表（貼付）'!$1:$1,0)),"")</f>
        <v>12</v>
      </c>
      <c r="J31" s="68">
        <f>IFERROR(IF(A31="DNS","ｽﾀｰﾄ出来ず",IF(A31="DQ","失　格",INDEX('[1]【第9戦】予選ヒート-レース結果表（貼付）'!$A:$Z,MATCH($B31,'[1]【第9戦】予選ヒート-レース結果表（貼付）'!$B:$B,0),MATCH('【第9戦】予選ヒート-レース結果表'!J$11,'[1]【第9戦】予選ヒート-レース結果表（貼付）'!$1:$1,0)))),"")</f>
        <v>6.4500347222222225E-3</v>
      </c>
      <c r="K31" s="81">
        <f>IFERROR(IF(A31="DNS","",IF(A31="DQ","",INDEX('[1]【第9戦】予選ヒート-レース結果表（貼付）'!$A:$Z,MATCH($B31,'[1]【第9戦】予選ヒート-レース結果表（貼付）'!$B:$B,0),MATCH('【第9戦】予選ヒート-レース結果表'!K$11,'[1]【第9戦】予選ヒート-レース結果表（貼付）'!$1:$1,0)))),"")</f>
        <v>10.537000000000001</v>
      </c>
      <c r="L31" s="81">
        <f>IFERROR(IF(A31="DNS","",IF(A31="DQ","",INDEX('[1]【第9戦】予選ヒート-レース結果表（貼付）'!$A:$Z,MATCH($B31,'[1]【第9戦】予選ヒート-レース結果表（貼付）'!$B:$B,0),MATCH('【第9戦】予選ヒート-レース結果表'!L$11,'[1]【第9戦】予選ヒート-レース結果表（貼付）'!$1:$1,0)))),"")</f>
        <v>2.2229999999999999</v>
      </c>
      <c r="M31" s="80">
        <f>IFERROR(IF(A31="DNS","",IF(A31="DQ","",INDEX('[1]【第9戦】予選ヒート-レース結果表（貼付）'!$A:$Z,MATCH($B31,'[1]【第9戦】予選ヒート-レース結果表（貼付）'!$B:$B,0),MATCH('【第9戦】予選ヒート-レース結果表'!M$11,'[1]【第9戦】予選ヒート-レース結果表（貼付）'!$1:$1,0)))),"")</f>
        <v>45.521000000000001</v>
      </c>
      <c r="N31" s="65" t="str">
        <f>IF(M31&lt;1,"",IF($N$11&gt;M31,"R",""))</f>
        <v/>
      </c>
      <c r="O31" s="82"/>
      <c r="P31" s="55"/>
      <c r="Q31" s="4" t="str">
        <f>IF(IFERROR(INDEX('[1]【第9戦】予選ヒート-レース結果表（貼付）'!$A:$Z,MATCH($B31,'[1]【第9戦】予選ヒート-レース結果表（貼付）'!$B:$B,0),MATCH(Q$11,'[1]【第9戦】予選ヒート-レース結果表（貼付）'!$1:$1,0)),"")=0,"",IFERROR(INDEX('[1]【第9戦】予選ヒート-レース結果表（貼付）'!$A:$Z,MATCH($B31,'[1]【第9戦】予選ヒート-レース結果表（貼付）'!$B:$B,0),MATCH(Q$11,'[1]【第9戦】予選ヒート-レース結果表（貼付）'!$1:$1,0)),""))</f>
        <v/>
      </c>
      <c r="R31" s="4" t="str">
        <f>IF(Q31="","",COUNTIF($Q$13:Q31,"&lt;&gt;"&amp;""))</f>
        <v/>
      </c>
      <c r="S31" s="4" t="str">
        <f>IFERROR(RANK(R31,$R$13:$R$46,1),"")</f>
        <v/>
      </c>
      <c r="T31" s="4" t="str">
        <f>IF(IFERROR(INDEX('[1]【第9戦】予選ヒート-レース結果表（貼付）'!$A:$Z,MATCH($A31,'[1]【第9戦】予選ヒート-レース結果表（貼付）'!$A:$A,0),MATCH(T$11,'[1]【第9戦】予選ヒート-レース結果表（貼付）'!$1:$1,0)),"")=0,"",IFERROR(INDEX('[1]【第9戦】予選ヒート-レース結果表（貼付）'!$A:$Z,MATCH($A31,'[1]【第9戦】予選ヒート-レース結果表（貼付）'!$A:$A,0),MATCH(T$11,'[1]【第9戦】予選ヒート-レース結果表（貼付）'!$1:$1,0)),""))</f>
        <v/>
      </c>
      <c r="U31" s="4">
        <f>IF(IFERROR(INDEX('[1]【第9戦】予選ヒート-レース結果表（貼付）'!$A:$Z,MATCH($B31,'[1]【第9戦】予選ヒート-レース結果表（貼付）'!$B:$B,0),MATCH(U$11,'[1]【第9戦】予選ヒート-レース結果表（貼付）'!$1:$1,0)),"")=0,"",IFERROR(INDEX('[1]【第9戦】予選ヒート-レース結果表（貼付）'!$A:$Z,MATCH($B31,'[1]【第9戦】予選ヒート-レース結果表（貼付）'!$B:$B,0),MATCH(U$11,'[1]【第9戦】予選ヒート-レース結果表（貼付）'!$1:$1,0)),""))</f>
        <v>99.962999999999994</v>
      </c>
      <c r="V31" s="4"/>
    </row>
    <row r="32" spans="1:22" ht="12.75" customHeight="1" x14ac:dyDescent="0.2">
      <c r="A32" s="77">
        <f>IF(OR('[1]【第9戦】予選ヒート-レース結果表（貼付）'!A21="DNF",'[1]【第9戦】予選ヒート-レース結果表（貼付）'!A21="DNS",'[1]【第9戦】予選ヒート-レース結果表（貼付）'!A21="DQ"),'[1]【第9戦】予選ヒート-レース結果表（貼付）'!A21,IF(MAX('[1]【第9戦】予選ヒート-レース結果表（貼付）'!A:A)&gt;A31,A31+1,""))</f>
        <v>20</v>
      </c>
      <c r="B32" s="76">
        <f>IFERROR(INDEX('[1]【第9戦】予選ヒート-レース結果表（貼付）'!A21:$Z$50,MATCH($A32,'[1]【第9戦】予選ヒート-レース結果表（貼付）'!A21:$A$50,0),MATCH('[1]公式予選（TT②）-結果表（印刷）'!B$11,'[1]【第9戦】予選ヒート-レース結果表（貼付）'!$1:$1,0)),"")</f>
        <v>34</v>
      </c>
      <c r="C32" s="75"/>
      <c r="D32" s="74"/>
      <c r="E32" s="73" t="str">
        <f>IFERROR(INDEX('[1]【第9戦】予選ヒート-レース結果表（貼付）'!$A:$Z,MATCH($B32,'[1]【第9戦】予選ヒート-レース結果表（貼付）'!$B:$B,0),MATCH('【第9戦】予選ヒート-レース結果表'!E$11,'[1]【第9戦】予選ヒート-レース結果表（貼付）'!$1:$1,0)),"")</f>
        <v>清水 啓伸</v>
      </c>
      <c r="F32" s="72" t="str">
        <f>IFERROR(INDEX('[1]【第9戦】予選ヒート-レース結果表（貼付）'!$A:$Z,MATCH($B32,'[1]【第9戦】予選ヒート-レース結果表（貼付）'!$B:$B,0),MATCH('【第9戦】予選ヒート-レース結果表'!F$11,'[1]【第9戦】予選ヒート-レース結果表（貼付）'!$1:$1,0)),"")</f>
        <v>Drago CORSE/TM</v>
      </c>
      <c r="G32" s="71" t="str">
        <f>IFERROR(INDEX('[1]【第9戦】予選ヒート-レース結果表（貼付）'!$A:$Z,MATCH($B32,'[1]【第9戦】予選ヒート-レース結果表（貼付）'!$B:$B,0),MATCH('【第9戦】予選ヒート-レース結果表'!G$11,'[1]【第9戦】予選ヒート-レース結果表（貼付）'!$1:$1,0)),"")</f>
        <v>DragoCORSE</v>
      </c>
      <c r="H32" s="70" t="str">
        <f>IFERROR(INDEX('[1]【第9戦】予選ヒート-レース結果表（貼付）'!$A:$Z,MATCH($B32,'[1]【第9戦】予選ヒート-レース結果表（貼付）'!$B:$B,0),MATCH('【第9戦】予選ヒート-レース結果表'!H$11,'[1]【第9戦】予選ヒート-レース結果表（貼付）'!$1:$1,0)),"")</f>
        <v>BS</v>
      </c>
      <c r="I32" s="79">
        <f>IFERROR(INDEX('[1]【第9戦】予選ヒート-レース結果表（貼付）'!$A:$Z,MATCH($B32,'[1]【第9戦】予選ヒート-レース結果表（貼付）'!$B:$B,0),MATCH('【第9戦】予選ヒート-レース結果表'!I$11,'[1]【第9戦】予選ヒート-レース結果表（貼付）'!$1:$1,0)),"")</f>
        <v>12</v>
      </c>
      <c r="J32" s="68">
        <f>IFERROR(IF(A32="DNS","ｽﾀｰﾄ出来ず",IF(A32="DQ","失　格",INDEX('[1]【第9戦】予選ヒート-レース結果表（貼付）'!$A:$Z,MATCH($B32,'[1]【第9戦】予選ヒート-レース結果表（貼付）'!$B:$B,0),MATCH('【第9戦】予選ヒート-レース結果表'!J$11,'[1]【第9戦】予選ヒート-レース結果表（貼付）'!$1:$1,0)))),"")</f>
        <v>6.4543402777777785E-3</v>
      </c>
      <c r="K32" s="81">
        <f>IFERROR(IF(A32="DNS","",IF(A32="DQ","",INDEX('[1]【第9戦】予選ヒート-レース結果表（貼付）'!$A:$Z,MATCH($B32,'[1]【第9戦】予選ヒート-レース結果表（貼付）'!$B:$B,0),MATCH('【第9戦】予選ヒート-レース結果表'!K$11,'[1]【第9戦】予選ヒート-レース結果表（貼付）'!$1:$1,0)))),"")</f>
        <v>10.909000000000001</v>
      </c>
      <c r="L32" s="81">
        <f>IFERROR(IF(A32="DNS","",IF(A32="DQ","",INDEX('[1]【第9戦】予選ヒート-レース結果表（貼付）'!$A:$Z,MATCH($B32,'[1]【第9戦】予選ヒート-レース結果表（貼付）'!$B:$B,0),MATCH('【第9戦】予選ヒート-レース結果表'!L$11,'[1]【第9戦】予選ヒート-レース結果表（貼付）'!$1:$1,0)))),"")</f>
        <v>0.372</v>
      </c>
      <c r="M32" s="80">
        <f>IFERROR(IF(A32="DNS","",IF(A32="DQ","",INDEX('[1]【第9戦】予選ヒート-レース結果表（貼付）'!$A:$Z,MATCH($B32,'[1]【第9戦】予選ヒート-レース結果表（貼付）'!$B:$B,0),MATCH('【第9戦】予選ヒート-レース結果表'!M$11,'[1]【第9戦】予選ヒート-レース結果表（貼付）'!$1:$1,0)))),"")</f>
        <v>45.265999999999998</v>
      </c>
      <c r="N32" s="65" t="str">
        <f>IF(M32&lt;1,"",IF($N$11&gt;M32,"R",""))</f>
        <v/>
      </c>
      <c r="O32" s="82"/>
      <c r="P32" s="55"/>
      <c r="Q32" s="4" t="str">
        <f>IF(IFERROR(INDEX('[1]【第9戦】予選ヒート-レース結果表（貼付）'!$A:$Z,MATCH($B32,'[1]【第9戦】予選ヒート-レース結果表（貼付）'!$B:$B,0),MATCH(Q$11,'[1]【第9戦】予選ヒート-レース結果表（貼付）'!$1:$1,0)),"")=0,"",IFERROR(INDEX('[1]【第9戦】予選ヒート-レース結果表（貼付）'!$A:$Z,MATCH($B32,'[1]【第9戦】予選ヒート-レース結果表（貼付）'!$B:$B,0),MATCH(Q$11,'[1]【第9戦】予選ヒート-レース結果表（貼付）'!$1:$1,0)),""))</f>
        <v/>
      </c>
      <c r="R32" s="4" t="str">
        <f>IF(Q32="","",COUNTIF($Q$13:Q32,"&lt;&gt;"&amp;""))</f>
        <v/>
      </c>
      <c r="S32" s="4" t="str">
        <f>IFERROR(RANK(R32,$R$13:$R$46,1),"")</f>
        <v/>
      </c>
      <c r="T32" s="4" t="str">
        <f>IF(IFERROR(INDEX('[1]【第9戦】予選ヒート-レース結果表（貼付）'!$A:$Z,MATCH($A32,'[1]【第9戦】予選ヒート-レース結果表（貼付）'!$A:$A,0),MATCH(T$11,'[1]【第9戦】予選ヒート-レース結果表（貼付）'!$1:$1,0)),"")=0,"",IFERROR(INDEX('[1]【第9戦】予選ヒート-レース結果表（貼付）'!$A:$Z,MATCH($A32,'[1]【第9戦】予選ヒート-レース結果表（貼付）'!$A:$A,0),MATCH(T$11,'[1]【第9戦】予選ヒート-レース結果表（貼付）'!$1:$1,0)),""))</f>
        <v/>
      </c>
      <c r="U32" s="4">
        <f>IF(IFERROR(INDEX('[1]【第9戦】予選ヒート-レース結果表（貼付）'!$A:$Z,MATCH($B32,'[1]【第9戦】予選ヒート-レース結果表（貼付）'!$B:$B,0),MATCH(U$11,'[1]【第9戦】予選ヒート-レース結果表（貼付）'!$1:$1,0)),"")=0,"",IFERROR(INDEX('[1]【第9戦】予選ヒート-レース結果表（貼付）'!$A:$Z,MATCH($B32,'[1]【第9戦】予選ヒート-レース結果表（貼付）'!$B:$B,0),MATCH(U$11,'[1]【第9戦】予選ヒート-レース結果表（貼付）'!$1:$1,0)),""))</f>
        <v>100.526</v>
      </c>
      <c r="V32" s="4"/>
    </row>
    <row r="33" spans="1:22" ht="12.75" customHeight="1" x14ac:dyDescent="0.2">
      <c r="A33" s="77">
        <f>IF(OR('[1]【第9戦】予選ヒート-レース結果表（貼付）'!A22="DNF",'[1]【第9戦】予選ヒート-レース結果表（貼付）'!A22="DNS",'[1]【第9戦】予選ヒート-レース結果表（貼付）'!A22="DQ"),'[1]【第9戦】予選ヒート-レース結果表（貼付）'!A22,IF(MAX('[1]【第9戦】予選ヒート-レース結果表（貼付）'!A:A)&gt;A32,A32+1,""))</f>
        <v>21</v>
      </c>
      <c r="B33" s="76">
        <f>IFERROR(INDEX('[1]【第9戦】予選ヒート-レース結果表（貼付）'!A22:$Z$50,MATCH($A33,'[1]【第9戦】予選ヒート-レース結果表（貼付）'!A22:$A$50,0),MATCH('[1]公式予選（TT②）-結果表（印刷）'!B$11,'[1]【第9戦】予選ヒート-レース結果表（貼付）'!$1:$1,0)),"")</f>
        <v>24</v>
      </c>
      <c r="C33" s="75"/>
      <c r="D33" s="74"/>
      <c r="E33" s="73" t="str">
        <f>IFERROR(INDEX('[1]【第9戦】予選ヒート-レース結果表（貼付）'!$A:$Z,MATCH($B33,'[1]【第9戦】予選ヒート-レース結果表（貼付）'!$B:$B,0),MATCH('【第9戦】予選ヒート-レース結果表'!E$11,'[1]【第9戦】予選ヒート-レース結果表（貼付）'!$1:$1,0)),"")</f>
        <v>田中 風輝</v>
      </c>
      <c r="F33" s="72" t="str">
        <f>IFERROR(INDEX('[1]【第9戦】予選ヒート-レース結果表（貼付）'!$A:$Z,MATCH($B33,'[1]【第9戦】予選ヒート-レース結果表（貼付）'!$B:$B,0),MATCH('【第9戦】予選ヒート-レース結果表'!F$11,'[1]【第9戦】予選ヒート-レース結果表（貼付）'!$1:$1,0)),"")</f>
        <v>Praga/TM</v>
      </c>
      <c r="G33" s="71" t="str">
        <f>IFERROR(INDEX('[1]【第9戦】予選ヒート-レース結果表（貼付）'!$A:$Z,MATCH($B33,'[1]【第9戦】予選ヒート-レース結果表（貼付）'!$B:$B,0),MATCH('【第9戦】予選ヒート-レース結果表'!G$11,'[1]【第9戦】予選ヒート-レース結果表（貼付）'!$1:$1,0)),"")</f>
        <v>MASUDA RACING PROJECT</v>
      </c>
      <c r="H33" s="70" t="str">
        <f>IFERROR(INDEX('[1]【第9戦】予選ヒート-レース結果表（貼付）'!$A:$Z,MATCH($B33,'[1]【第9戦】予選ヒート-レース結果表（貼付）'!$B:$B,0),MATCH('【第9戦】予選ヒート-レース結果表'!H$11,'[1]【第9戦】予選ヒート-レース結果表（貼付）'!$1:$1,0)),"")</f>
        <v>DL</v>
      </c>
      <c r="I33" s="79">
        <f>IFERROR(INDEX('[1]【第9戦】予選ヒート-レース結果表（貼付）'!$A:$Z,MATCH($B33,'[1]【第9戦】予選ヒート-レース結果表（貼付）'!$B:$B,0),MATCH('【第9戦】予選ヒート-レース結果表'!I$11,'[1]【第9戦】予選ヒート-レース結果表（貼付）'!$1:$1,0)),"")</f>
        <v>12</v>
      </c>
      <c r="J33" s="68">
        <f>IFERROR(IF(A33="DNS","ｽﾀｰﾄ出来ず",IF(A33="DQ","失　格",INDEX('[1]【第9戦】予選ヒート-レース結果表（貼付）'!$A:$Z,MATCH($B33,'[1]【第9戦】予選ヒート-レース結果表（貼付）'!$B:$B,0),MATCH('【第9戦】予選ヒート-レース結果表'!J$11,'[1]【第9戦】予選ヒート-レース結果表（貼付）'!$1:$1,0)))),"")</f>
        <v>6.4586111111111103E-3</v>
      </c>
      <c r="K33" s="81">
        <f>IFERROR(IF(A33="DNS","",IF(A33="DQ","",INDEX('[1]【第9戦】予選ヒート-レース結果表（貼付）'!$A:$Z,MATCH($B33,'[1]【第9戦】予選ヒート-レース結果表（貼付）'!$B:$B,0),MATCH('【第9戦】予選ヒート-レース結果表'!K$11,'[1]【第9戦】予選ヒート-レース結果表（貼付）'!$1:$1,0)))),"")</f>
        <v>11.278</v>
      </c>
      <c r="L33" s="81">
        <f>IFERROR(IF(A33="DNS","",IF(A33="DQ","",INDEX('[1]【第9戦】予選ヒート-レース結果表（貼付）'!$A:$Z,MATCH($B33,'[1]【第9戦】予選ヒート-レース結果表（貼付）'!$B:$B,0),MATCH('【第9戦】予選ヒート-レース結果表'!L$11,'[1]【第9戦】予選ヒート-レース結果表（貼付）'!$1:$1,0)))),"")</f>
        <v>0.36899999999999999</v>
      </c>
      <c r="M33" s="80">
        <f>IFERROR(IF(A33="DNS","",IF(A33="DQ","",INDEX('[1]【第9戦】予選ヒート-レース結果表（貼付）'!$A:$Z,MATCH($B33,'[1]【第9戦】予選ヒート-レース結果表（貼付）'!$B:$B,0),MATCH('【第9戦】予選ヒート-レース結果表'!M$11,'[1]【第9戦】予選ヒート-レース結果表（貼付）'!$1:$1,0)))),"")</f>
        <v>45.534999999999997</v>
      </c>
      <c r="N33" s="65" t="str">
        <f>IF(M33&lt;1,"",IF($N$11&gt;M33,"R",""))</f>
        <v/>
      </c>
      <c r="O33" s="82"/>
      <c r="P33" s="55"/>
      <c r="Q33" s="4" t="str">
        <f>IF(IFERROR(INDEX('[1]【第9戦】予選ヒート-レース結果表（貼付）'!$A:$Z,MATCH($B33,'[1]【第9戦】予選ヒート-レース結果表（貼付）'!$B:$B,0),MATCH(Q$11,'[1]【第9戦】予選ヒート-レース結果表（貼付）'!$1:$1,0)),"")=0,"",IFERROR(INDEX('[1]【第9戦】予選ヒート-レース結果表（貼付）'!$A:$Z,MATCH($B33,'[1]【第9戦】予選ヒート-レース結果表（貼付）'!$B:$B,0),MATCH(Q$11,'[1]【第9戦】予選ヒート-レース結果表（貼付）'!$1:$1,0)),""))</f>
        <v/>
      </c>
      <c r="R33" s="4" t="str">
        <f>IF(Q33="","",COUNTIF($Q$13:Q33,"&lt;&gt;"&amp;""))</f>
        <v/>
      </c>
      <c r="S33" s="4" t="str">
        <f>IFERROR(RANK(R33,$R$13:$R$46,1),"")</f>
        <v/>
      </c>
      <c r="T33" s="4" t="str">
        <f>IF(IFERROR(INDEX('[1]【第9戦】予選ヒート-レース結果表（貼付）'!$A:$Z,MATCH($A33,'[1]【第9戦】予選ヒート-レース結果表（貼付）'!$A:$A,0),MATCH(T$11,'[1]【第9戦】予選ヒート-レース結果表（貼付）'!$1:$1,0)),"")=0,"",IFERROR(INDEX('[1]【第9戦】予選ヒート-レース結果表（貼付）'!$A:$Z,MATCH($A33,'[1]【第9戦】予選ヒート-レース結果表（貼付）'!$A:$A,0),MATCH(T$11,'[1]【第9戦】予選ヒート-レース結果表（貼付）'!$1:$1,0)),""))</f>
        <v/>
      </c>
      <c r="U33" s="4">
        <f>IF(IFERROR(INDEX('[1]【第9戦】予選ヒート-レース結果表（貼付）'!$A:$Z,MATCH($B33,'[1]【第9戦】予選ヒート-レース結果表（貼付）'!$B:$B,0),MATCH(U$11,'[1]【第9戦】予選ヒート-レース結果表（貼付）'!$1:$1,0)),"")=0,"",IFERROR(INDEX('[1]【第9戦】予選ヒート-レース結果表（貼付）'!$A:$Z,MATCH($B33,'[1]【第9戦】予選ヒート-レース結果表（貼付）'!$B:$B,0),MATCH(U$11,'[1]【第9戦】予選ヒート-レース結果表（貼付）'!$1:$1,0)),""))</f>
        <v>99.932000000000002</v>
      </c>
      <c r="V33" s="4"/>
    </row>
    <row r="34" spans="1:22" ht="12.75" customHeight="1" x14ac:dyDescent="0.2">
      <c r="A34" s="77">
        <f>IF(OR('[1]【第9戦】予選ヒート-レース結果表（貼付）'!A23="DNF",'[1]【第9戦】予選ヒート-レース結果表（貼付）'!A23="DNS",'[1]【第9戦】予選ヒート-レース結果表（貼付）'!A23="DQ"),'[1]【第9戦】予選ヒート-レース結果表（貼付）'!A23,IF(MAX('[1]【第9戦】予選ヒート-レース結果表（貼付）'!A:A)&gt;A33,A33+1,""))</f>
        <v>22</v>
      </c>
      <c r="B34" s="76">
        <f>IFERROR(INDEX('[1]【第9戦】予選ヒート-レース結果表（貼付）'!A23:$Z$50,MATCH($A34,'[1]【第9戦】予選ヒート-レース結果表（貼付）'!A23:$A$50,0),MATCH('[1]公式予選（TT②）-結果表（印刷）'!B$11,'[1]【第9戦】予選ヒート-レース結果表（貼付）'!$1:$1,0)),"")</f>
        <v>64</v>
      </c>
      <c r="C34" s="75"/>
      <c r="D34" s="74"/>
      <c r="E34" s="73" t="str">
        <f>IFERROR(INDEX('[1]【第9戦】予選ヒート-レース結果表（貼付）'!$A:$Z,MATCH($B34,'[1]【第9戦】予選ヒート-レース結果表（貼付）'!$B:$B,0),MATCH('【第9戦】予選ヒート-レース結果表'!E$11,'[1]【第9戦】予選ヒート-レース結果表（貼付）'!$1:$1,0)),"")</f>
        <v>井本 大雅</v>
      </c>
      <c r="F34" s="72" t="str">
        <f>IFERROR(INDEX('[1]【第9戦】予選ヒート-レース結果表（貼付）'!$A:$Z,MATCH($B34,'[1]【第9戦】予選ヒート-レース結果表（貼付）'!$B:$B,0),MATCH('【第9戦】予選ヒート-レース結果表'!F$11,'[1]【第9戦】予選ヒート-レース結果表（貼付）'!$1:$1,0)),"")</f>
        <v>CL/IAME</v>
      </c>
      <c r="G34" s="71" t="str">
        <f>IFERROR(INDEX('[1]【第9戦】予選ヒート-レース結果表（貼付）'!$A:$Z,MATCH($B34,'[1]【第9戦】予選ヒート-レース結果表（貼付）'!$B:$B,0),MATCH('【第9戦】予選ヒート-レース結果表'!G$11,'[1]【第9戦】予選ヒート-レース結果表（貼付）'!$1:$1,0)),"")</f>
        <v>CUORE</v>
      </c>
      <c r="H34" s="70" t="str">
        <f>IFERROR(INDEX('[1]【第9戦】予選ヒート-レース結果表（貼付）'!$A:$Z,MATCH($B34,'[1]【第9戦】予選ヒート-レース結果表（貼付）'!$B:$B,0),MATCH('【第9戦】予選ヒート-レース結果表'!H$11,'[1]【第9戦】予選ヒート-レース結果表（貼付）'!$1:$1,0)),"")</f>
        <v>DL</v>
      </c>
      <c r="I34" s="79">
        <f>IFERROR(INDEX('[1]【第9戦】予選ヒート-レース結果表（貼付）'!$A:$Z,MATCH($B34,'[1]【第9戦】予選ヒート-レース結果表（貼付）'!$B:$B,0),MATCH('【第9戦】予選ヒート-レース結果表'!I$11,'[1]【第9戦】予選ヒート-レース結果表（貼付）'!$1:$1,0)),"")</f>
        <v>12</v>
      </c>
      <c r="J34" s="68">
        <f>IFERROR(IF(A34="DNS","ｽﾀｰﾄ出来ず",IF(A34="DQ","失　格",INDEX('[1]【第9戦】予選ヒート-レース結果表（貼付）'!$A:$Z,MATCH($B34,'[1]【第9戦】予選ヒート-レース結果表（貼付）'!$B:$B,0),MATCH('【第9戦】予選ヒート-レース結果表'!J$11,'[1]【第9戦】予選ヒート-レース結果表（貼付）'!$1:$1,0)))),"")</f>
        <v>6.4623263888888881E-3</v>
      </c>
      <c r="K34" s="81">
        <f>IFERROR(IF(A34="DNS","",IF(A34="DQ","",INDEX('[1]【第9戦】予選ヒート-レース結果表（貼付）'!$A:$Z,MATCH($B34,'[1]【第9戦】予選ヒート-レース結果表（貼付）'!$B:$B,0),MATCH('【第9戦】予選ヒート-レース結果表'!K$11,'[1]【第9戦】予選ヒート-レース結果表（貼付）'!$1:$1,0)))),"")</f>
        <v>11.599</v>
      </c>
      <c r="L34" s="81">
        <f>IFERROR(IF(A34="DNS","",IF(A34="DQ","",INDEX('[1]【第9戦】予選ヒート-レース結果表（貼付）'!$A:$Z,MATCH($B34,'[1]【第9戦】予選ヒート-レース結果表（貼付）'!$B:$B,0),MATCH('【第9戦】予選ヒート-レース結果表'!L$11,'[1]【第9戦】予選ヒート-レース結果表（貼付）'!$1:$1,0)))),"")</f>
        <v>0.32100000000000001</v>
      </c>
      <c r="M34" s="80">
        <f>IFERROR(IF(A34="DNS","",IF(A34="DQ","",INDEX('[1]【第9戦】予選ヒート-レース結果表（貼付）'!$A:$Z,MATCH($B34,'[1]【第9戦】予選ヒート-レース結果表（貼付）'!$B:$B,0),MATCH('【第9戦】予選ヒート-レース結果表'!M$11,'[1]【第9戦】予選ヒート-レース結果表（貼付）'!$1:$1,0)))),"")</f>
        <v>45.543999999999997</v>
      </c>
      <c r="N34" s="65" t="str">
        <f>IF(M34&lt;1,"",IF($N$11&gt;M34,"R",""))</f>
        <v/>
      </c>
      <c r="O34" s="2"/>
      <c r="P34" s="55"/>
      <c r="Q34" s="4" t="str">
        <f>IF(IFERROR(INDEX('[1]【第9戦】予選ヒート-レース結果表（貼付）'!$A:$Z,MATCH($B34,'[1]【第9戦】予選ヒート-レース結果表（貼付）'!$B:$B,0),MATCH(Q$11,'[1]【第9戦】予選ヒート-レース結果表（貼付）'!$1:$1,0)),"")=0,"",IFERROR(INDEX('[1]【第9戦】予選ヒート-レース結果表（貼付）'!$A:$Z,MATCH($B34,'[1]【第9戦】予選ヒート-レース結果表（貼付）'!$B:$B,0),MATCH(Q$11,'[1]【第9戦】予選ヒート-レース結果表（貼付）'!$1:$1,0)),""))</f>
        <v/>
      </c>
      <c r="R34" s="4" t="str">
        <f>IF(Q34="","",COUNTIF($Q$13:Q34,"&lt;&gt;"&amp;""))</f>
        <v/>
      </c>
      <c r="S34" s="4" t="str">
        <f>IFERROR(RANK(R34,$R$13:$R$46,1),"")</f>
        <v/>
      </c>
      <c r="T34" s="4" t="str">
        <f>IF(IFERROR(INDEX('[1]【第9戦】予選ヒート-レース結果表（貼付）'!$A:$Z,MATCH($A34,'[1]【第9戦】予選ヒート-レース結果表（貼付）'!$A:$A,0),MATCH(T$11,'[1]【第9戦】予選ヒート-レース結果表（貼付）'!$1:$1,0)),"")=0,"",IFERROR(INDEX('[1]【第9戦】予選ヒート-レース結果表（貼付）'!$A:$Z,MATCH($A34,'[1]【第9戦】予選ヒート-レース結果表（貼付）'!$A:$A,0),MATCH(T$11,'[1]【第9戦】予選ヒート-レース結果表（貼付）'!$1:$1,0)),""))</f>
        <v/>
      </c>
      <c r="U34" s="4">
        <f>IF(IFERROR(INDEX('[1]【第9戦】予選ヒート-レース結果表（貼付）'!$A:$Z,MATCH($B34,'[1]【第9戦】予選ヒート-レース結果表（貼付）'!$B:$B,0),MATCH(U$11,'[1]【第9戦】予選ヒート-レース結果表（貼付）'!$1:$1,0)),"")=0,"",IFERROR(INDEX('[1]【第9戦】予選ヒート-レース結果表（貼付）'!$A:$Z,MATCH($B34,'[1]【第9戦】予選ヒート-レース結果表（貼付）'!$B:$B,0),MATCH(U$11,'[1]【第9戦】予選ヒート-レース結果表（貼付）'!$1:$1,0)),""))</f>
        <v>99.912000000000006</v>
      </c>
      <c r="V34" s="4"/>
    </row>
    <row r="35" spans="1:22" ht="12.75" customHeight="1" x14ac:dyDescent="0.2">
      <c r="A35" s="77">
        <f>IF(OR('[1]【第9戦】予選ヒート-レース結果表（貼付）'!A24="DNF",'[1]【第9戦】予選ヒート-レース結果表（貼付）'!A24="DNS",'[1]【第9戦】予選ヒート-レース結果表（貼付）'!A24="DQ"),'[1]【第9戦】予選ヒート-レース結果表（貼付）'!A24,IF(MAX('[1]【第9戦】予選ヒート-レース結果表（貼付）'!A:A)&gt;A34,A34+1,""))</f>
        <v>23</v>
      </c>
      <c r="B35" s="76">
        <f>IFERROR(INDEX('[1]【第9戦】予選ヒート-レース結果表（貼付）'!A24:$Z$50,MATCH($A35,'[1]【第9戦】予選ヒート-レース結果表（貼付）'!A24:$A$50,0),MATCH('[1]公式予選（TT②）-結果表（印刷）'!B$11,'[1]【第9戦】予選ヒート-レース結果表（貼付）'!$1:$1,0)),"")</f>
        <v>33</v>
      </c>
      <c r="C35" s="75"/>
      <c r="D35" s="74"/>
      <c r="E35" s="73" t="str">
        <f>IFERROR(INDEX('[1]【第9戦】予選ヒート-レース結果表（貼付）'!$A:$Z,MATCH($B35,'[1]【第9戦】予選ヒート-レース結果表（貼付）'!$B:$B,0),MATCH('【第9戦】予選ヒート-レース結果表'!E$11,'[1]【第9戦】予選ヒート-レース結果表（貼付）'!$1:$1,0)),"")</f>
        <v>安藤 哉翔</v>
      </c>
      <c r="F35" s="72" t="str">
        <f>IFERROR(INDEX('[1]【第9戦】予選ヒート-レース結果表（貼付）'!$A:$Z,MATCH($B35,'[1]【第9戦】予選ヒート-レース結果表（貼付）'!$B:$B,0),MATCH('【第9戦】予選ヒート-レース結果表'!F$11,'[1]【第9戦】予選ヒート-レース結果表（貼付）'!$1:$1,0)),"")</f>
        <v>TONY KART/VORTEX</v>
      </c>
      <c r="G35" s="71" t="str">
        <f>IFERROR(INDEX('[1]【第9戦】予選ヒート-レース結果表（貼付）'!$A:$Z,MATCH($B35,'[1]【第9戦】予選ヒート-レース結果表（貼付）'!$B:$B,0),MATCH('【第9戦】予選ヒート-レース結果表'!G$11,'[1]【第9戦】予選ヒート-レース結果表（貼付）'!$1:$1,0)),"")</f>
        <v>TONYKART RACING TEAM JAPAN</v>
      </c>
      <c r="H35" s="70" t="str">
        <f>IFERROR(INDEX('[1]【第9戦】予選ヒート-レース結果表（貼付）'!$A:$Z,MATCH($B35,'[1]【第9戦】予選ヒート-レース結果表（貼付）'!$B:$B,0),MATCH('【第9戦】予選ヒート-レース結果表'!H$11,'[1]【第9戦】予選ヒート-レース結果表（貼付）'!$1:$1,0)),"")</f>
        <v>BS</v>
      </c>
      <c r="I35" s="79">
        <f>IFERROR(INDEX('[1]【第9戦】予選ヒート-レース結果表（貼付）'!$A:$Z,MATCH($B35,'[1]【第9戦】予選ヒート-レース結果表（貼付）'!$B:$B,0),MATCH('【第9戦】予選ヒート-レース結果表'!I$11,'[1]【第9戦】予選ヒート-レース結果表（貼付）'!$1:$1,0)),"")</f>
        <v>12</v>
      </c>
      <c r="J35" s="68">
        <f>IFERROR(IF(A35="DNS","ｽﾀｰﾄ出来ず",IF(A35="DQ","失　格",INDEX('[1]【第9戦】予選ヒート-レース結果表（貼付）'!$A:$Z,MATCH($B35,'[1]【第9戦】予選ヒート-レース結果表（貼付）'!$B:$B,0),MATCH('【第9戦】予選ヒート-レース結果表'!J$11,'[1]【第9戦】予選ヒート-レース結果表（貼付）'!$1:$1,0)))),"")</f>
        <v>6.4667708333333339E-3</v>
      </c>
      <c r="K35" s="81">
        <f>IFERROR(IF(A35="DNS","",IF(A35="DQ","",INDEX('[1]【第9戦】予選ヒート-レース結果表（貼付）'!$A:$Z,MATCH($B35,'[1]【第9戦】予選ヒート-レース結果表（貼付）'!$B:$B,0),MATCH('【第9戦】予選ヒート-レース結果表'!K$11,'[1]【第9戦】予選ヒート-レース結果表（貼付）'!$1:$1,0)))),"")</f>
        <v>11.983000000000001</v>
      </c>
      <c r="L35" s="81">
        <f>IFERROR(IF(A35="DNS","",IF(A35="DQ","",INDEX('[1]【第9戦】予選ヒート-レース結果表（貼付）'!$A:$Z,MATCH($B35,'[1]【第9戦】予選ヒート-レース結果表（貼付）'!$B:$B,0),MATCH('【第9戦】予選ヒート-レース結果表'!L$11,'[1]【第9戦】予選ヒート-レース結果表（貼付）'!$1:$1,0)))),"")</f>
        <v>0.38400000000000001</v>
      </c>
      <c r="M35" s="80">
        <f>IFERROR(IF(A35="DNS","",IF(A35="DQ","",INDEX('[1]【第9戦】予選ヒート-レース結果表（貼付）'!$A:$Z,MATCH($B35,'[1]【第9戦】予選ヒート-レース結果表（貼付）'!$B:$B,0),MATCH('【第9戦】予選ヒート-レース結果表'!M$11,'[1]【第9戦】予選ヒート-レース結果表（貼付）'!$1:$1,0)))),"")</f>
        <v>45.597999999999999</v>
      </c>
      <c r="N35" s="65" t="str">
        <f>IF(M35&lt;1,"",IF($N$11&gt;M35,"R",""))</f>
        <v/>
      </c>
      <c r="O35" s="2"/>
      <c r="P35" s="55"/>
      <c r="Q35" s="4" t="str">
        <f>IF(IFERROR(INDEX('[1]【第9戦】予選ヒート-レース結果表（貼付）'!$A:$Z,MATCH($B35,'[1]【第9戦】予選ヒート-レース結果表（貼付）'!$B:$B,0),MATCH(Q$11,'[1]【第9戦】予選ヒート-レース結果表（貼付）'!$1:$1,0)),"")=0,"",IFERROR(INDEX('[1]【第9戦】予選ヒート-レース結果表（貼付）'!$A:$Z,MATCH($B35,'[1]【第9戦】予選ヒート-レース結果表（貼付）'!$B:$B,0),MATCH(Q$11,'[1]【第9戦】予選ヒート-レース結果表（貼付）'!$1:$1,0)),""))</f>
        <v/>
      </c>
      <c r="R35" s="4" t="str">
        <f>IF(Q35="","",COUNTIF($Q$13:Q35,"&lt;&gt;"&amp;""))</f>
        <v/>
      </c>
      <c r="S35" s="4" t="str">
        <f>IFERROR(RANK(R35,$R$13:$R$46,1),"")</f>
        <v/>
      </c>
      <c r="T35" s="4" t="str">
        <f>IF(IFERROR(INDEX('[1]【第9戦】予選ヒート-レース結果表（貼付）'!$A:$Z,MATCH($A35,'[1]【第9戦】予選ヒート-レース結果表（貼付）'!$A:$A,0),MATCH(T$11,'[1]【第9戦】予選ヒート-レース結果表（貼付）'!$1:$1,0)),"")=0,"",IFERROR(INDEX('[1]【第9戦】予選ヒート-レース結果表（貼付）'!$A:$Z,MATCH($A35,'[1]【第9戦】予選ヒート-レース結果表（貼付）'!$A:$A,0),MATCH(T$11,'[1]【第9戦】予選ヒート-レース結果表（貼付）'!$1:$1,0)),""))</f>
        <v/>
      </c>
      <c r="U35" s="4">
        <f>IF(IFERROR(INDEX('[1]【第9戦】予選ヒート-レース結果表（貼付）'!$A:$Z,MATCH($B35,'[1]【第9戦】予選ヒート-レース結果表（貼付）'!$B:$B,0),MATCH(U$11,'[1]【第9戦】予選ヒート-レース結果表（貼付）'!$1:$1,0)),"")=0,"",IFERROR(INDEX('[1]【第9戦】予選ヒート-レース結果表（貼付）'!$A:$Z,MATCH($B35,'[1]【第9戦】予選ヒート-レース結果表（貼付）'!$B:$B,0),MATCH(U$11,'[1]【第9戦】予選ヒート-レース結果表（貼付）'!$1:$1,0)),""))</f>
        <v>99.793999999999997</v>
      </c>
      <c r="V35" s="4"/>
    </row>
    <row r="36" spans="1:22" ht="12.75" customHeight="1" x14ac:dyDescent="0.2">
      <c r="A36" s="77">
        <f>IF(OR('[1]【第9戦】予選ヒート-レース結果表（貼付）'!A25="DNF",'[1]【第9戦】予選ヒート-レース結果表（貼付）'!A25="DNS",'[1]【第9戦】予選ヒート-レース結果表（貼付）'!A25="DQ"),'[1]【第9戦】予選ヒート-レース結果表（貼付）'!A25,IF(MAX('[1]【第9戦】予選ヒート-レース結果表（貼付）'!A:A)&gt;A35,A35+1,""))</f>
        <v>24</v>
      </c>
      <c r="B36" s="76">
        <f>IFERROR(INDEX('[1]【第9戦】予選ヒート-レース結果表（貼付）'!A25:$Z$50,MATCH($A36,'[1]【第9戦】予選ヒート-レース結果表（貼付）'!A25:$A$50,0),MATCH('[1]公式予選（TT②）-結果表（印刷）'!B$11,'[1]【第9戦】予選ヒート-レース結果表（貼付）'!$1:$1,0)),"")</f>
        <v>28</v>
      </c>
      <c r="C36" s="75"/>
      <c r="D36" s="74"/>
      <c r="E36" s="73" t="str">
        <f>IFERROR(INDEX('[1]【第9戦】予選ヒート-レース結果表（貼付）'!$A:$Z,MATCH($B36,'[1]【第9戦】予選ヒート-レース結果表（貼付）'!$B:$B,0),MATCH('【第9戦】予選ヒート-レース結果表'!E$11,'[1]【第9戦】予選ヒート-レース結果表（貼付）'!$1:$1,0)),"")</f>
        <v>渡会 太一</v>
      </c>
      <c r="F36" s="72" t="str">
        <f>IFERROR(INDEX('[1]【第9戦】予選ヒート-レース結果表（貼付）'!$A:$Z,MATCH($B36,'[1]【第9戦】予選ヒート-レース結果表（貼付）'!$B:$B,0),MATCH('【第9戦】予選ヒート-レース結果表'!F$11,'[1]【第9戦】予選ヒート-レース結果表（貼付）'!$1:$1,0)),"")</f>
        <v>Drago CORSE/TM</v>
      </c>
      <c r="G36" s="71" t="str">
        <f>IFERROR(INDEX('[1]【第9戦】予選ヒート-レース結果表（貼付）'!$A:$Z,MATCH($B36,'[1]【第9戦】予選ヒート-レース結果表（貼付）'!$B:$B,0),MATCH('【第9戦】予選ヒート-レース結果表'!G$11,'[1]【第9戦】予選ヒート-レース結果表（貼付）'!$1:$1,0)),"")</f>
        <v>DragoCorse</v>
      </c>
      <c r="H36" s="70" t="str">
        <f>IFERROR(INDEX('[1]【第9戦】予選ヒート-レース結果表（貼付）'!$A:$Z,MATCH($B36,'[1]【第9戦】予選ヒート-レース結果表（貼付）'!$B:$B,0),MATCH('【第9戦】予選ヒート-レース結果表'!H$11,'[1]【第9戦】予選ヒート-レース結果表（貼付）'!$1:$1,0)),"")</f>
        <v>YH</v>
      </c>
      <c r="I36" s="79">
        <f>IFERROR(INDEX('[1]【第9戦】予選ヒート-レース結果表（貼付）'!$A:$Z,MATCH($B36,'[1]【第9戦】予選ヒート-レース結果表（貼付）'!$B:$B,0),MATCH('【第9戦】予選ヒート-レース結果表'!I$11,'[1]【第9戦】予選ヒート-レース結果表（貼付）'!$1:$1,0)),"")</f>
        <v>12</v>
      </c>
      <c r="J36" s="68">
        <f>IFERROR(IF(A36="DNS","ｽﾀｰﾄ出来ず",IF(A36="DQ","失　格",INDEX('[1]【第9戦】予選ヒート-レース結果表（貼付）'!$A:$Z,MATCH($B36,'[1]【第9戦】予選ヒート-レース結果表（貼付）'!$B:$B,0),MATCH('【第9戦】予選ヒート-レース結果表'!J$11,'[1]【第9戦】予選ヒート-レース結果表（貼付）'!$1:$1,0)))),"")</f>
        <v>6.4722569444444445E-3</v>
      </c>
      <c r="K36" s="81">
        <f>IFERROR(IF(A36="DNS","",IF(A36="DQ","",INDEX('[1]【第9戦】予選ヒート-レース結果表（貼付）'!$A:$Z,MATCH($B36,'[1]【第9戦】予選ヒート-レース結果表（貼付）'!$B:$B,0),MATCH('【第9戦】予選ヒート-レース結果表'!K$11,'[1]【第9戦】予選ヒート-レース結果表（貼付）'!$1:$1,0)))),"")</f>
        <v>12.457000000000001</v>
      </c>
      <c r="L36" s="81">
        <f>IFERROR(IF(A36="DNS","",IF(A36="DQ","",INDEX('[1]【第9戦】予選ヒート-レース結果表（貼付）'!$A:$Z,MATCH($B36,'[1]【第9戦】予選ヒート-レース結果表（貼付）'!$B:$B,0),MATCH('【第9戦】予選ヒート-レース結果表'!L$11,'[1]【第9戦】予選ヒート-レース結果表（貼付）'!$1:$1,0)))),"")</f>
        <v>0.47399999999999998</v>
      </c>
      <c r="M36" s="80">
        <f>IFERROR(IF(A36="DNS","",IF(A36="DQ","",INDEX('[1]【第9戦】予選ヒート-レース結果表（貼付）'!$A:$Z,MATCH($B36,'[1]【第9戦】予選ヒート-レース結果表（貼付）'!$B:$B,0),MATCH('【第9戦】予選ヒート-レース結果表'!M$11,'[1]【第9戦】予選ヒート-レース結果表（貼付）'!$1:$1,0)))),"")</f>
        <v>45.469000000000001</v>
      </c>
      <c r="N36" s="65" t="str">
        <f>IF(M36&lt;1,"",IF($N$11&gt;M36,"R",""))</f>
        <v/>
      </c>
      <c r="O36" s="2"/>
      <c r="P36" s="55"/>
      <c r="Q36" s="4" t="str">
        <f>IF(IFERROR(INDEX('[1]【第9戦】予選ヒート-レース結果表（貼付）'!$A:$Z,MATCH($B36,'[1]【第9戦】予選ヒート-レース結果表（貼付）'!$B:$B,0),MATCH(Q$11,'[1]【第9戦】予選ヒート-レース結果表（貼付）'!$1:$1,0)),"")=0,"",IFERROR(INDEX('[1]【第9戦】予選ヒート-レース結果表（貼付）'!$A:$Z,MATCH($B36,'[1]【第9戦】予選ヒート-レース結果表（貼付）'!$B:$B,0),MATCH(Q$11,'[1]【第9戦】予選ヒート-レース結果表（貼付）'!$1:$1,0)),""))</f>
        <v/>
      </c>
      <c r="R36" s="4" t="str">
        <f>IF(Q36="","",COUNTIF($Q$13:Q36,"&lt;&gt;"&amp;""))</f>
        <v/>
      </c>
      <c r="S36" s="4" t="str">
        <f>IFERROR(RANK(R36,$R$13:$R$46,1),"")</f>
        <v/>
      </c>
      <c r="T36" s="4" t="str">
        <f>IF(IFERROR(INDEX('[1]【第9戦】予選ヒート-レース結果表（貼付）'!$A:$Z,MATCH($A36,'[1]【第9戦】予選ヒート-レース結果表（貼付）'!$A:$A,0),MATCH(T$11,'[1]【第9戦】予選ヒート-レース結果表（貼付）'!$1:$1,0)),"")=0,"",IFERROR(INDEX('[1]【第9戦】予選ヒート-レース結果表（貼付）'!$A:$Z,MATCH($A36,'[1]【第9戦】予選ヒート-レース結果表（貼付）'!$A:$A,0),MATCH(T$11,'[1]【第9戦】予選ヒート-レース結果表（貼付）'!$1:$1,0)),""))</f>
        <v/>
      </c>
      <c r="U36" s="4">
        <f>IF(IFERROR(INDEX('[1]【第9戦】予選ヒート-レース結果表（貼付）'!$A:$Z,MATCH($B36,'[1]【第9戦】予選ヒート-レース結果表（貼付）'!$B:$B,0),MATCH(U$11,'[1]【第9戦】予選ヒート-レース結果表（貼付）'!$1:$1,0)),"")=0,"",IFERROR(INDEX('[1]【第9戦】予選ヒート-レース結果表（貼付）'!$A:$Z,MATCH($B36,'[1]【第9戦】予選ヒート-レース結果表（貼付）'!$B:$B,0),MATCH(U$11,'[1]【第9戦】予選ヒート-レース結果表（貼付）'!$1:$1,0)),""))</f>
        <v>100.077</v>
      </c>
      <c r="V36" s="4"/>
    </row>
    <row r="37" spans="1:22" ht="12.75" customHeight="1" x14ac:dyDescent="0.2">
      <c r="A37" s="77">
        <f>IF(OR('[1]【第9戦】予選ヒート-レース結果表（貼付）'!A26="DNF",'[1]【第9戦】予選ヒート-レース結果表（貼付）'!A26="DNS",'[1]【第9戦】予選ヒート-レース結果表（貼付）'!A26="DQ"),'[1]【第9戦】予選ヒート-レース結果表（貼付）'!A26,IF(MAX('[1]【第9戦】予選ヒート-レース結果表（貼付）'!A:A)&gt;A36,A36+1,""))</f>
        <v>25</v>
      </c>
      <c r="B37" s="76">
        <f>IFERROR(INDEX('[1]【第9戦】予選ヒート-レース結果表（貼付）'!A26:$Z$50,MATCH($A37,'[1]【第9戦】予選ヒート-レース結果表（貼付）'!A26:$A$50,0),MATCH('[1]公式予選（TT②）-結果表（印刷）'!B$11,'[1]【第9戦】予選ヒート-レース結果表（貼付）'!$1:$1,0)),"")</f>
        <v>27</v>
      </c>
      <c r="C37" s="75"/>
      <c r="D37" s="74"/>
      <c r="E37" s="73" t="str">
        <f>IFERROR(INDEX('[1]【第9戦】予選ヒート-レース結果表（貼付）'!$A:$Z,MATCH($B37,'[1]【第9戦】予選ヒート-レース結果表（貼付）'!$B:$B,0),MATCH('【第9戦】予選ヒート-レース結果表'!E$11,'[1]【第9戦】予選ヒート-レース結果表（貼付）'!$1:$1,0)),"")</f>
        <v>渡部 樹</v>
      </c>
      <c r="F37" s="72" t="str">
        <f>IFERROR(INDEX('[1]【第9戦】予選ヒート-レース結果表（貼付）'!$A:$Z,MATCH($B37,'[1]【第9戦】予選ヒート-レース結果表（貼付）'!$B:$B,0),MATCH('【第9戦】予選ヒート-レース結果表'!F$11,'[1]【第9戦】予選ヒート-レース結果表（貼付）'!$1:$1,0)),"")</f>
        <v>KOSMIC/VORTEX</v>
      </c>
      <c r="G37" s="71" t="str">
        <f>IFERROR(INDEX('[1]【第9戦】予選ヒート-レース結果表（貼付）'!$A:$Z,MATCH($B37,'[1]【第9戦】予選ヒート-レース結果表（貼付）'!$B:$B,0),MATCH('【第9戦】予選ヒート-レース結果表'!G$11,'[1]【第9戦】予選ヒート-レース結果表（貼付）'!$1:$1,0)),"")</f>
        <v>Team　KOSMIC　Karting</v>
      </c>
      <c r="H37" s="70" t="str">
        <f>IFERROR(INDEX('[1]【第9戦】予選ヒート-レース結果表（貼付）'!$A:$Z,MATCH($B37,'[1]【第9戦】予選ヒート-レース結果表（貼付）'!$B:$B,0),MATCH('【第9戦】予選ヒート-レース結果表'!H$11,'[1]【第9戦】予選ヒート-レース結果表（貼付）'!$1:$1,0)),"")</f>
        <v>BS</v>
      </c>
      <c r="I37" s="79">
        <f>IFERROR(INDEX('[1]【第9戦】予選ヒート-レース結果表（貼付）'!$A:$Z,MATCH($B37,'[1]【第9戦】予選ヒート-レース結果表（貼付）'!$B:$B,0),MATCH('【第9戦】予選ヒート-レース結果表'!I$11,'[1]【第9戦】予選ヒート-レース結果表（貼付）'!$1:$1,0)),"")</f>
        <v>12</v>
      </c>
      <c r="J37" s="68">
        <f>IFERROR(IF(A37="DNS","ｽﾀｰﾄ出来ず",IF(A37="DQ","失　格",INDEX('[1]【第9戦】予選ヒート-レース結果表（貼付）'!$A:$Z,MATCH($B37,'[1]【第9戦】予選ヒート-レース結果表（貼付）'!$B:$B,0),MATCH('【第9戦】予選ヒート-レース結果表'!J$11,'[1]【第9戦】予選ヒート-レース結果表（貼付）'!$1:$1,0)))),"")</f>
        <v>6.4737731481481478E-3</v>
      </c>
      <c r="K37" s="81">
        <f>IFERROR(IF(A37="DNS","",IF(A37="DQ","",INDEX('[1]【第9戦】予選ヒート-レース結果表（貼付）'!$A:$Z,MATCH($B37,'[1]【第9戦】予選ヒート-レース結果表（貼付）'!$B:$B,0),MATCH('【第9戦】予選ヒート-レース結果表'!K$11,'[1]【第9戦】予選ヒート-レース結果表（貼付）'!$1:$1,0)))),"")</f>
        <v>12.587999999999999</v>
      </c>
      <c r="L37" s="81">
        <f>IFERROR(IF(A37="DNS","",IF(A37="DQ","",INDEX('[1]【第9戦】予選ヒート-レース結果表（貼付）'!$A:$Z,MATCH($B37,'[1]【第9戦】予選ヒート-レース結果表（貼付）'!$B:$B,0),MATCH('【第9戦】予選ヒート-レース結果表'!L$11,'[1]【第9戦】予選ヒート-レース結果表（貼付）'!$1:$1,0)))),"")</f>
        <v>0.13100000000000001</v>
      </c>
      <c r="M37" s="80">
        <f>IFERROR(IF(A37="DNS","",IF(A37="DQ","",INDEX('[1]【第9戦】予選ヒート-レース結果表（貼付）'!$A:$Z,MATCH($B37,'[1]【第9戦】予選ヒート-レース結果表（貼付）'!$B:$B,0),MATCH('【第9戦】予選ヒート-レース結果表'!M$11,'[1]【第9戦】予選ヒート-レース結果表（貼付）'!$1:$1,0)))),"")</f>
        <v>45.862000000000002</v>
      </c>
      <c r="N37" s="65" t="str">
        <f>IF(M37&lt;1,"",IF($N$11&gt;M37,"R",""))</f>
        <v/>
      </c>
      <c r="O37" s="2"/>
      <c r="P37" s="55"/>
      <c r="Q37" s="4" t="str">
        <f>IF(IFERROR(INDEX('[1]【第9戦】予選ヒート-レース結果表（貼付）'!$A:$Z,MATCH($B37,'[1]【第9戦】予選ヒート-レース結果表（貼付）'!$B:$B,0),MATCH(Q$11,'[1]【第9戦】予選ヒート-レース結果表（貼付）'!$1:$1,0)),"")=0,"",IFERROR(INDEX('[1]【第9戦】予選ヒート-レース結果表（貼付）'!$A:$Z,MATCH($B37,'[1]【第9戦】予選ヒート-レース結果表（貼付）'!$B:$B,0),MATCH(Q$11,'[1]【第9戦】予選ヒート-レース結果表（貼付）'!$1:$1,0)),""))</f>
        <v/>
      </c>
      <c r="R37" s="4" t="str">
        <f>IF(Q37="","",COUNTIF($Q$13:Q37,"&lt;&gt;"&amp;""))</f>
        <v/>
      </c>
      <c r="S37" s="4" t="str">
        <f>IFERROR(RANK(R37,$R$13:$R$46,1),"")</f>
        <v/>
      </c>
      <c r="T37" s="4" t="str">
        <f>IF(IFERROR(INDEX('[1]【第9戦】予選ヒート-レース結果表（貼付）'!$A:$Z,MATCH($A37,'[1]【第9戦】予選ヒート-レース結果表（貼付）'!$A:$A,0),MATCH(T$11,'[1]【第9戦】予選ヒート-レース結果表（貼付）'!$1:$1,0)),"")=0,"",IFERROR(INDEX('[1]【第9戦】予選ヒート-レース結果表（貼付）'!$A:$Z,MATCH($A37,'[1]【第9戦】予選ヒート-レース結果表（貼付）'!$A:$A,0),MATCH(T$11,'[1]【第9戦】予選ヒート-レース結果表（貼付）'!$1:$1,0)),""))</f>
        <v/>
      </c>
      <c r="U37" s="4">
        <f>IF(IFERROR(INDEX('[1]【第9戦】予選ヒート-レース結果表（貼付）'!$A:$Z,MATCH($B37,'[1]【第9戦】予選ヒート-レース結果表（貼付）'!$B:$B,0),MATCH(U$11,'[1]【第9戦】予選ヒート-レース結果表（貼付）'!$1:$1,0)),"")=0,"",IFERROR(INDEX('[1]【第9戦】予選ヒート-レース結果表（貼付）'!$A:$Z,MATCH($B37,'[1]【第9戦】予選ヒート-レース結果表（貼付）'!$B:$B,0),MATCH(U$11,'[1]【第9戦】予選ヒート-レース結果表（貼付）'!$1:$1,0)),""))</f>
        <v>99.218999999999994</v>
      </c>
      <c r="V37" s="4"/>
    </row>
    <row r="38" spans="1:22" ht="12.75" customHeight="1" x14ac:dyDescent="0.2">
      <c r="A38" s="77">
        <f>IF(OR('[1]【第9戦】予選ヒート-レース結果表（貼付）'!A27="DNF",'[1]【第9戦】予選ヒート-レース結果表（貼付）'!A27="DNS",'[1]【第9戦】予選ヒート-レース結果表（貼付）'!A27="DQ"),'[1]【第9戦】予選ヒート-レース結果表（貼付）'!A27,IF(MAX('[1]【第9戦】予選ヒート-レース結果表（貼付）'!A:A)&gt;A37,A37+1,""))</f>
        <v>26</v>
      </c>
      <c r="B38" s="76">
        <f>IFERROR(INDEX('[1]【第9戦】予選ヒート-レース結果表（貼付）'!A27:$Z$50,MATCH($A38,'[1]【第9戦】予選ヒート-レース結果表（貼付）'!A27:$A$50,0),MATCH('[1]公式予選（TT②）-結果表（印刷）'!B$11,'[1]【第9戦】予選ヒート-レース結果表（貼付）'!$1:$1,0)),"")</f>
        <v>43</v>
      </c>
      <c r="C38" s="75"/>
      <c r="D38" s="74"/>
      <c r="E38" s="73" t="str">
        <f>IFERROR(INDEX('[1]【第9戦】予選ヒート-レース結果表（貼付）'!$A:$Z,MATCH($B38,'[1]【第9戦】予選ヒート-レース結果表（貼付）'!$B:$B,0),MATCH('【第9戦】予選ヒート-レース結果表'!E$11,'[1]【第9戦】予選ヒート-レース結果表（貼付）'!$1:$1,0)),"")</f>
        <v>皆木 駿輔</v>
      </c>
      <c r="F38" s="72" t="str">
        <f>IFERROR(INDEX('[1]【第9戦】予選ヒート-レース結果表（貼付）'!$A:$Z,MATCH($B38,'[1]【第9戦】予選ヒート-レース結果表（貼付）'!$B:$B,0),MATCH('【第9戦】予選ヒート-レース結果表'!F$11,'[1]【第9戦】予選ヒート-レース結果表（貼付）'!$1:$1,0)),"")</f>
        <v>CRO Cpromotion/TM</v>
      </c>
      <c r="G38" s="71" t="str">
        <f>IFERROR(INDEX('[1]【第9戦】予選ヒート-レース結果表（貼付）'!$A:$Z,MATCH($B38,'[1]【第9戦】予選ヒート-レース結果表（貼付）'!$B:$B,0),MATCH('【第9戦】予選ヒート-レース結果表'!G$11,'[1]【第9戦】予選ヒート-レース結果表（貼付）'!$1:$1,0)),"")</f>
        <v>CROC Promotion</v>
      </c>
      <c r="H38" s="70" t="str">
        <f>IFERROR(INDEX('[1]【第9戦】予選ヒート-レース結果表（貼付）'!$A:$Z,MATCH($B38,'[1]【第9戦】予選ヒート-レース結果表（貼付）'!$B:$B,0),MATCH('【第9戦】予選ヒート-レース結果表'!H$11,'[1]【第9戦】予選ヒート-レース結果表（貼付）'!$1:$1,0)),"")</f>
        <v>DL</v>
      </c>
      <c r="I38" s="79">
        <f>IFERROR(INDEX('[1]【第9戦】予選ヒート-レース結果表（貼付）'!$A:$Z,MATCH($B38,'[1]【第9戦】予選ヒート-レース結果表（貼付）'!$B:$B,0),MATCH('【第9戦】予選ヒート-レース結果表'!I$11,'[1]【第9戦】予選ヒート-レース結果表（貼付）'!$1:$1,0)),"")</f>
        <v>12</v>
      </c>
      <c r="J38" s="68">
        <f>IFERROR(IF(A38="DNS","ｽﾀｰﾄ出来ず",IF(A38="DQ","失　格",INDEX('[1]【第9戦】予選ヒート-レース結果表（貼付）'!$A:$Z,MATCH($B38,'[1]【第9戦】予選ヒート-レース結果表（貼付）'!$B:$B,0),MATCH('【第9戦】予選ヒート-レース結果表'!J$11,'[1]【第9戦】予選ヒート-レース結果表（貼付）'!$1:$1,0)))),"")</f>
        <v>6.4786574074074078E-3</v>
      </c>
      <c r="K38" s="81">
        <f>IFERROR(IF(A38="DNS","",IF(A38="DQ","",INDEX('[1]【第9戦】予選ヒート-レース結果表（貼付）'!$A:$Z,MATCH($B38,'[1]【第9戦】予選ヒート-レース結果表（貼付）'!$B:$B,0),MATCH('【第9戦】予選ヒート-レース結果表'!K$11,'[1]【第9戦】予選ヒート-レース結果表（貼付）'!$1:$1,0)))),"")</f>
        <v>13.01</v>
      </c>
      <c r="L38" s="81">
        <f>IFERROR(IF(A38="DNS","",IF(A38="DQ","",INDEX('[1]【第9戦】予選ヒート-レース結果表（貼付）'!$A:$Z,MATCH($B38,'[1]【第9戦】予選ヒート-レース結果表（貼付）'!$B:$B,0),MATCH('【第9戦】予選ヒート-レース結果表'!L$11,'[1]【第9戦】予選ヒート-レース結果表（貼付）'!$1:$1,0)))),"")</f>
        <v>0.42199999999999999</v>
      </c>
      <c r="M38" s="80">
        <f>IFERROR(IF(A38="DNS","",IF(A38="DQ","",INDEX('[1]【第9戦】予選ヒート-レース結果表（貼付）'!$A:$Z,MATCH($B38,'[1]【第9戦】予選ヒート-レース結果表（貼付）'!$B:$B,0),MATCH('【第9戦】予選ヒート-レース結果表'!M$11,'[1]【第9戦】予選ヒート-レース結果表（貼付）'!$1:$1,0)))),"")</f>
        <v>45.81</v>
      </c>
      <c r="N38" s="65" t="str">
        <f>IF(M38&lt;1,"",IF($N$11&gt;M38,"R",""))</f>
        <v/>
      </c>
      <c r="O38" s="2"/>
      <c r="P38" s="55"/>
      <c r="Q38" s="4" t="str">
        <f>IF(IFERROR(INDEX('[1]【第9戦】予選ヒート-レース結果表（貼付）'!$A:$Z,MATCH($B38,'[1]【第9戦】予選ヒート-レース結果表（貼付）'!$B:$B,0),MATCH(Q$11,'[1]【第9戦】予選ヒート-レース結果表（貼付）'!$1:$1,0)),"")=0,"",IFERROR(INDEX('[1]【第9戦】予選ヒート-レース結果表（貼付）'!$A:$Z,MATCH($B38,'[1]【第9戦】予選ヒート-レース結果表（貼付）'!$B:$B,0),MATCH(Q$11,'[1]【第9戦】予選ヒート-レース結果表（貼付）'!$1:$1,0)),""))</f>
        <v/>
      </c>
      <c r="R38" s="4" t="str">
        <f>IF(Q38="","",COUNTIF($Q$13:Q38,"&lt;&gt;"&amp;""))</f>
        <v/>
      </c>
      <c r="S38" s="4" t="str">
        <f>IFERROR(RANK(R38,$R$13:$R$46,1),"")</f>
        <v/>
      </c>
      <c r="T38" s="4" t="str">
        <f>IF(IFERROR(INDEX('[1]【第9戦】予選ヒート-レース結果表（貼付）'!$A:$Z,MATCH($A38,'[1]【第9戦】予選ヒート-レース結果表（貼付）'!$A:$A,0),MATCH(T$11,'[1]【第9戦】予選ヒート-レース結果表（貼付）'!$1:$1,0)),"")=0,"",IFERROR(INDEX('[1]【第9戦】予選ヒート-レース結果表（貼付）'!$A:$Z,MATCH($A38,'[1]【第9戦】予選ヒート-レース結果表（貼付）'!$A:$A,0),MATCH(T$11,'[1]【第9戦】予選ヒート-レース結果表（貼付）'!$1:$1,0)),""))</f>
        <v/>
      </c>
      <c r="U38" s="4">
        <f>IF(IFERROR(INDEX('[1]【第9戦】予選ヒート-レース結果表（貼付）'!$A:$Z,MATCH($B38,'[1]【第9戦】予選ヒート-レース結果表（貼付）'!$B:$B,0),MATCH(U$11,'[1]【第9戦】予選ヒート-レース結果表（貼付）'!$1:$1,0)),"")=0,"",IFERROR(INDEX('[1]【第9戦】予選ヒート-レース結果表（貼付）'!$A:$Z,MATCH($B38,'[1]【第9戦】予選ヒート-レース結果表（貼付）'!$B:$B,0),MATCH(U$11,'[1]【第9戦】予選ヒート-レース結果表（貼付）'!$1:$1,0)),""))</f>
        <v>99.331999999999994</v>
      </c>
      <c r="V38" s="4"/>
    </row>
    <row r="39" spans="1:22" ht="12.75" customHeight="1" x14ac:dyDescent="0.2">
      <c r="A39" s="77">
        <f>IF(OR('[1]【第9戦】予選ヒート-レース結果表（貼付）'!A28="DNF",'[1]【第9戦】予選ヒート-レース結果表（貼付）'!A28="DNS",'[1]【第9戦】予選ヒート-レース結果表（貼付）'!A28="DQ"),'[1]【第9戦】予選ヒート-レース結果表（貼付）'!A28,IF(MAX('[1]【第9戦】予選ヒート-レース結果表（貼付）'!A:A)&gt;A38,A38+1,""))</f>
        <v>27</v>
      </c>
      <c r="B39" s="76">
        <f>IFERROR(INDEX('[1]【第9戦】予選ヒート-レース結果表（貼付）'!A28:$Z$50,MATCH($A39,'[1]【第9戦】予選ヒート-レース結果表（貼付）'!A28:$A$50,0),MATCH('[1]公式予選（TT②）-結果表（印刷）'!B$11,'[1]【第9戦】予選ヒート-レース結果表（貼付）'!$1:$1,0)),"")</f>
        <v>20</v>
      </c>
      <c r="C39" s="75"/>
      <c r="D39" s="74"/>
      <c r="E39" s="73" t="str">
        <f>IFERROR(INDEX('[1]【第9戦】予選ヒート-レース結果表（貼付）'!$A:$Z,MATCH($B39,'[1]【第9戦】予選ヒート-レース結果表（貼付）'!$B:$B,0),MATCH('【第9戦】予選ヒート-レース結果表'!E$11,'[1]【第9戦】予選ヒート-レース結果表（貼付）'!$1:$1,0)),"")</f>
        <v>竹本 優月輝</v>
      </c>
      <c r="F39" s="72" t="str">
        <f>IFERROR(INDEX('[1]【第9戦】予選ヒート-レース結果表（貼付）'!$A:$Z,MATCH($B39,'[1]【第9戦】予選ヒート-レース結果表（貼付）'!$B:$B,0),MATCH('【第9戦】予選ヒート-レース結果表'!F$11,'[1]【第9戦】予選ヒート-レース結果表（貼付）'!$1:$1,0)),"")</f>
        <v>EXPRIT/TM</v>
      </c>
      <c r="G39" s="71" t="str">
        <f>IFERROR(INDEX('[1]【第9戦】予選ヒート-レース結果表（貼付）'!$A:$Z,MATCH($B39,'[1]【第9戦】予選ヒート-レース結果表（貼付）'!$B:$B,0),MATCH('【第9戦】予選ヒート-レース結果表'!G$11,'[1]【第9戦】予選ヒート-レース結果表（貼付）'!$1:$1,0)),"")</f>
        <v>TGR TEAM TAKAGI PLANNING</v>
      </c>
      <c r="H39" s="70" t="str">
        <f>IFERROR(INDEX('[1]【第9戦】予選ヒート-レース結果表（貼付）'!$A:$Z,MATCH($B39,'[1]【第9戦】予選ヒート-レース結果表（貼付）'!$B:$B,0),MATCH('【第9戦】予選ヒート-レース結果表'!H$11,'[1]【第9戦】予選ヒート-レース結果表（貼付）'!$1:$1,0)),"")</f>
        <v>DL</v>
      </c>
      <c r="I39" s="79">
        <f>IFERROR(INDEX('[1]【第9戦】予選ヒート-レース結果表（貼付）'!$A:$Z,MATCH($B39,'[1]【第9戦】予選ヒート-レース結果表（貼付）'!$B:$B,0),MATCH('【第9戦】予選ヒート-レース結果表'!I$11,'[1]【第9戦】予選ヒート-レース結果表（貼付）'!$1:$1,0)),"")</f>
        <v>12</v>
      </c>
      <c r="J39" s="68">
        <f>IFERROR(IF(A39="DNS","ｽﾀｰﾄ出来ず",IF(A39="DQ","失　格",INDEX('[1]【第9戦】予選ヒート-レース結果表（貼付）'!$A:$Z,MATCH($B39,'[1]【第9戦】予選ヒート-レース結果表（貼付）'!$B:$B,0),MATCH('【第9戦】予選ヒート-レース結果表'!J$11,'[1]【第9戦】予選ヒート-レース結果表（貼付）'!$1:$1,0)))),"")</f>
        <v>6.4859490740740737E-3</v>
      </c>
      <c r="K39" s="81">
        <f>IFERROR(IF(A39="DNS","",IF(A39="DQ","",INDEX('[1]【第9戦】予選ヒート-レース結果表（貼付）'!$A:$Z,MATCH($B39,'[1]【第9戦】予選ヒート-レース結果表（貼付）'!$B:$B,0),MATCH('【第9戦】予選ヒート-レース結果表'!K$11,'[1]【第9戦】予選ヒート-レース結果表（貼付）'!$1:$1,0)))),"")</f>
        <v>13.64</v>
      </c>
      <c r="L39" s="81">
        <f>IFERROR(IF(A39="DNS","",IF(A39="DQ","",INDEX('[1]【第9戦】予選ヒート-レース結果表（貼付）'!$A:$Z,MATCH($B39,'[1]【第9戦】予選ヒート-レース結果表（貼付）'!$B:$B,0),MATCH('【第9戦】予選ヒート-レース結果表'!L$11,'[1]【第9戦】予選ヒート-レース結果表（貼付）'!$1:$1,0)))),"")</f>
        <v>0.63</v>
      </c>
      <c r="M39" s="80">
        <f>IFERROR(IF(A39="DNS","",IF(A39="DQ","",INDEX('[1]【第9戦】予選ヒート-レース結果表（貼付）'!$A:$Z,MATCH($B39,'[1]【第9戦】予選ヒート-レース結果表（貼付）'!$B:$B,0),MATCH('【第9戦】予選ヒート-レース結果表'!M$11,'[1]【第9戦】予選ヒート-レース結果表（貼付）'!$1:$1,0)))),"")</f>
        <v>45.819000000000003</v>
      </c>
      <c r="N39" s="65" t="str">
        <f>IF(M39&lt;1,"",IF($N$11&gt;M39,"R",""))</f>
        <v/>
      </c>
      <c r="O39" s="2"/>
      <c r="P39" s="55"/>
      <c r="Q39" s="4" t="str">
        <f>IF(IFERROR(INDEX('[1]【第9戦】予選ヒート-レース結果表（貼付）'!$A:$Z,MATCH($B39,'[1]【第9戦】予選ヒート-レース結果表（貼付）'!$B:$B,0),MATCH(Q$11,'[1]【第9戦】予選ヒート-レース結果表（貼付）'!$1:$1,0)),"")=0,"",IFERROR(INDEX('[1]【第9戦】予選ヒート-レース結果表（貼付）'!$A:$Z,MATCH($B39,'[1]【第9戦】予選ヒート-レース結果表（貼付）'!$B:$B,0),MATCH(Q$11,'[1]【第9戦】予選ヒート-レース結果表（貼付）'!$1:$1,0)),""))</f>
        <v/>
      </c>
      <c r="R39" s="4" t="str">
        <f>IF(Q39="","",COUNTIF($Q$13:Q39,"&lt;&gt;"&amp;""))</f>
        <v/>
      </c>
      <c r="S39" s="4" t="str">
        <f>IFERROR(RANK(R39,$R$13:$R$46,1),"")</f>
        <v/>
      </c>
      <c r="T39" s="4" t="str">
        <f>IF(IFERROR(INDEX('[1]【第9戦】予選ヒート-レース結果表（貼付）'!$A:$Z,MATCH($A39,'[1]【第9戦】予選ヒート-レース結果表（貼付）'!$A:$A,0),MATCH(T$11,'[1]【第9戦】予選ヒート-レース結果表（貼付）'!$1:$1,0)),"")=0,"",IFERROR(INDEX('[1]【第9戦】予選ヒート-レース結果表（貼付）'!$A:$Z,MATCH($A39,'[1]【第9戦】予選ヒート-レース結果表（貼付）'!$A:$A,0),MATCH(T$11,'[1]【第9戦】予選ヒート-レース結果表（貼付）'!$1:$1,0)),""))</f>
        <v/>
      </c>
      <c r="U39" s="4">
        <f>IF(IFERROR(INDEX('[1]【第9戦】予選ヒート-レース結果表（貼付）'!$A:$Z,MATCH($B39,'[1]【第9戦】予選ヒート-レース結果表（貼付）'!$B:$B,0),MATCH(U$11,'[1]【第9戦】予選ヒート-レース結果表（貼付）'!$1:$1,0)),"")=0,"",IFERROR(INDEX('[1]【第9戦】予選ヒート-レース結果表（貼付）'!$A:$Z,MATCH($B39,'[1]【第9戦】予選ヒート-レース結果表（貼付）'!$B:$B,0),MATCH(U$11,'[1]【第9戦】予選ヒート-レース結果表（貼付）'!$1:$1,0)),""))</f>
        <v>99.313000000000002</v>
      </c>
      <c r="V39" s="4"/>
    </row>
    <row r="40" spans="1:22" ht="12.75" customHeight="1" x14ac:dyDescent="0.2">
      <c r="A40" s="77">
        <f>IF(OR('[1]【第9戦】予選ヒート-レース結果表（貼付）'!A29="DNF",'[1]【第9戦】予選ヒート-レース結果表（貼付）'!A29="DNS",'[1]【第9戦】予選ヒート-レース結果表（貼付）'!A29="DQ"),'[1]【第9戦】予選ヒート-レース結果表（貼付）'!A29,IF(MAX('[1]【第9戦】予選ヒート-レース結果表（貼付）'!A:A)&gt;A39,A39+1,""))</f>
        <v>28</v>
      </c>
      <c r="B40" s="76">
        <f>IFERROR(INDEX('[1]【第9戦】予選ヒート-レース結果表（貼付）'!A29:$Z$50,MATCH($A40,'[1]【第9戦】予選ヒート-レース結果表（貼付）'!A29:$A$50,0),MATCH('[1]公式予選（TT②）-結果表（印刷）'!B$11,'[1]【第9戦】予選ヒート-レース結果表（貼付）'!$1:$1,0)),"")</f>
        <v>95</v>
      </c>
      <c r="C40" s="75"/>
      <c r="D40" s="74"/>
      <c r="E40" s="73" t="str">
        <f>IFERROR(INDEX('[1]【第9戦】予選ヒート-レース結果表（貼付）'!$A:$Z,MATCH($B40,'[1]【第9戦】予選ヒート-レース結果表（貼付）'!$B:$B,0),MATCH('【第9戦】予選ヒート-レース結果表'!E$11,'[1]【第9戦】予選ヒート-レース結果表（貼付）'!$1:$1,0)),"")</f>
        <v>綿谷 浩明</v>
      </c>
      <c r="F40" s="72" t="str">
        <f>IFERROR(INDEX('[1]【第9戦】予選ヒート-レース結果表（貼付）'!$A:$Z,MATCH($B40,'[1]【第9戦】予選ヒート-レース結果表（貼付）'!$B:$B,0),MATCH('【第9戦】予選ヒート-レース結果表'!F$11,'[1]【第9戦】予選ヒート-レース結果表（貼付）'!$1:$1,0)),"")</f>
        <v>XENON KART/TM</v>
      </c>
      <c r="G40" s="71" t="str">
        <f>IFERROR(INDEX('[1]【第9戦】予選ヒート-レース結果表（貼付）'!$A:$Z,MATCH($B40,'[1]【第9戦】予選ヒート-レース結果表（貼付）'!$B:$B,0),MATCH('【第9戦】予選ヒート-レース結果表'!G$11,'[1]【第9戦】予選ヒート-レース結果表（貼付）'!$1:$1,0)),"")</f>
        <v>SPS川口</v>
      </c>
      <c r="H40" s="70" t="str">
        <f>IFERROR(INDEX('[1]【第9戦】予選ヒート-レース結果表（貼付）'!$A:$Z,MATCH($B40,'[1]【第9戦】予選ヒート-レース結果表（貼付）'!$B:$B,0),MATCH('【第9戦】予選ヒート-レース結果表'!H$11,'[1]【第9戦】予選ヒート-レース結果表（貼付）'!$1:$1,0)),"")</f>
        <v>BS</v>
      </c>
      <c r="I40" s="79">
        <f>IFERROR(INDEX('[1]【第9戦】予選ヒート-レース結果表（貼付）'!$A:$Z,MATCH($B40,'[1]【第9戦】予選ヒート-レース結果表（貼付）'!$B:$B,0),MATCH('【第9戦】予選ヒート-レース結果表'!I$11,'[1]【第9戦】予選ヒート-レース結果表（貼付）'!$1:$1,0)),"")</f>
        <v>12</v>
      </c>
      <c r="J40" s="68">
        <f>IFERROR(IF(A40="DNS","ｽﾀｰﾄ出来ず",IF(A40="DQ","失　格",INDEX('[1]【第9戦】予選ヒート-レース結果表（貼付）'!$A:$Z,MATCH($B40,'[1]【第9戦】予選ヒート-レース結果表（貼付）'!$B:$B,0),MATCH('【第9戦】予選ヒート-レース結果表'!J$11,'[1]【第9戦】予選ヒート-レース結果表（貼付）'!$1:$1,0)))),"")</f>
        <v>6.4861342592592583E-3</v>
      </c>
      <c r="K40" s="81">
        <f>IFERROR(IF(A40="DNS","",IF(A40="DQ","",INDEX('[1]【第9戦】予選ヒート-レース結果表（貼付）'!$A:$Z,MATCH($B40,'[1]【第9戦】予選ヒート-レース結果表（貼付）'!$B:$B,0),MATCH('【第9戦】予選ヒート-レース結果表'!K$11,'[1]【第9戦】予選ヒート-レース結果表（貼付）'!$1:$1,0)))),"")</f>
        <v>13.656000000000001</v>
      </c>
      <c r="L40" s="81">
        <f>IFERROR(IF(A40="DNS","",IF(A40="DQ","",INDEX('[1]【第9戦】予選ヒート-レース結果表（貼付）'!$A:$Z,MATCH($B40,'[1]【第9戦】予選ヒート-レース結果表（貼付）'!$B:$B,0),MATCH('【第9戦】予選ヒート-レース結果表'!L$11,'[1]【第9戦】予選ヒート-レース結果表（貼付）'!$1:$1,0)))),"")</f>
        <v>1.6E-2</v>
      </c>
      <c r="M40" s="80">
        <f>IFERROR(IF(A40="DNS","",IF(A40="DQ","",INDEX('[1]【第9戦】予選ヒート-レース結果表（貼付）'!$A:$Z,MATCH($B40,'[1]【第9戦】予選ヒート-レース結果表（貼付）'!$B:$B,0),MATCH('【第9戦】予選ヒート-レース結果表'!M$11,'[1]【第9戦】予選ヒート-レース結果表（貼付）'!$1:$1,0)))),"")</f>
        <v>45.893999999999998</v>
      </c>
      <c r="N40" s="65" t="str">
        <f>IF(M40&lt;1,"",IF($N$11&gt;M40,"R",""))</f>
        <v/>
      </c>
      <c r="O40" s="2"/>
      <c r="P40" s="55"/>
      <c r="Q40" s="4" t="str">
        <f>IF(IFERROR(INDEX('[1]【第9戦】予選ヒート-レース結果表（貼付）'!$A:$Z,MATCH($B40,'[1]【第9戦】予選ヒート-レース結果表（貼付）'!$B:$B,0),MATCH(Q$11,'[1]【第9戦】予選ヒート-レース結果表（貼付）'!$1:$1,0)),"")=0,"",IFERROR(INDEX('[1]【第9戦】予選ヒート-レース結果表（貼付）'!$A:$Z,MATCH($B40,'[1]【第9戦】予選ヒート-レース結果表（貼付）'!$B:$B,0),MATCH(Q$11,'[1]【第9戦】予選ヒート-レース結果表（貼付）'!$1:$1,0)),""))</f>
        <v/>
      </c>
      <c r="R40" s="4" t="str">
        <f>IF(Q40="","",COUNTIF($Q$13:Q40,"&lt;&gt;"&amp;""))</f>
        <v/>
      </c>
      <c r="S40" s="4" t="str">
        <f>IFERROR(RANK(R40,$R$13:$R$46,1),"")</f>
        <v/>
      </c>
      <c r="T40" s="4" t="str">
        <f>IF(IFERROR(INDEX('[1]【第9戦】予選ヒート-レース結果表（貼付）'!$A:$Z,MATCH($A40,'[1]【第9戦】予選ヒート-レース結果表（貼付）'!$A:$A,0),MATCH(T$11,'[1]【第9戦】予選ヒート-レース結果表（貼付）'!$1:$1,0)),"")=0,"",IFERROR(INDEX('[1]【第9戦】予選ヒート-レース結果表（貼付）'!$A:$Z,MATCH($A40,'[1]【第9戦】予選ヒート-レース結果表（貼付）'!$A:$A,0),MATCH(T$11,'[1]【第9戦】予選ヒート-レース結果表（貼付）'!$1:$1,0)),""))</f>
        <v/>
      </c>
      <c r="U40" s="4">
        <f>IF(IFERROR(INDEX('[1]【第9戦】予選ヒート-レース結果表（貼付）'!$A:$Z,MATCH($B40,'[1]【第9戦】予選ヒート-レース結果表（貼付）'!$B:$B,0),MATCH(U$11,'[1]【第9戦】予選ヒート-レース結果表（貼付）'!$1:$1,0)),"")=0,"",IFERROR(INDEX('[1]【第9戦】予選ヒート-レース結果表（貼付）'!$A:$Z,MATCH($B40,'[1]【第9戦】予選ヒート-レース結果表（貼付）'!$B:$B,0),MATCH(U$11,'[1]【第9戦】予選ヒート-レース結果表（貼付）'!$1:$1,0)),""))</f>
        <v>99.15</v>
      </c>
      <c r="V40" s="4"/>
    </row>
    <row r="41" spans="1:22" ht="12.75" customHeight="1" x14ac:dyDescent="0.2">
      <c r="A41" s="77">
        <f>IF(OR('[1]【第9戦】予選ヒート-レース結果表（貼付）'!A30="DNF",'[1]【第9戦】予選ヒート-レース結果表（貼付）'!A30="DNS",'[1]【第9戦】予選ヒート-レース結果表（貼付）'!A30="DQ"),'[1]【第9戦】予選ヒート-レース結果表（貼付）'!A30,IF(MAX('[1]【第9戦】予選ヒート-レース結果表（貼付）'!A:A)&gt;A40,A40+1,""))</f>
        <v>29</v>
      </c>
      <c r="B41" s="76">
        <f>IFERROR(INDEX('[1]【第9戦】予選ヒート-レース結果表（貼付）'!A30:$Z$50,MATCH($A41,'[1]【第9戦】予選ヒート-レース結果表（貼付）'!A30:$A$50,0),MATCH('[1]公式予選（TT②）-結果表（印刷）'!B$11,'[1]【第9戦】予選ヒート-レース結果表（貼付）'!$1:$1,0)),"")</f>
        <v>55</v>
      </c>
      <c r="C41" s="75"/>
      <c r="D41" s="74"/>
      <c r="E41" s="73" t="str">
        <f>IFERROR(INDEX('[1]【第9戦】予選ヒート-レース結果表（貼付）'!$A:$Z,MATCH($B41,'[1]【第9戦】予選ヒート-レース結果表（貼付）'!$B:$B,0),MATCH('【第9戦】予選ヒート-レース結果表'!E$11,'[1]【第9戦】予選ヒート-レース結果表（貼付）'!$1:$1,0)),"")</f>
        <v>藤井 翔大</v>
      </c>
      <c r="F41" s="72" t="str">
        <f>IFERROR(INDEX('[1]【第9戦】予選ヒート-レース結果表（貼付）'!$A:$Z,MATCH($B41,'[1]【第9戦】予選ヒート-レース結果表（貼付）'!$B:$B,0),MATCH('【第9戦】予選ヒート-レース結果表'!F$11,'[1]【第9戦】予選ヒート-レース結果表（貼付）'!$1:$1,0)),"")</f>
        <v>Drago CORSE/TM</v>
      </c>
      <c r="G41" s="71" t="str">
        <f>IFERROR(INDEX('[1]【第9戦】予選ヒート-レース結果表（貼付）'!$A:$Z,MATCH($B41,'[1]【第9戦】予選ヒート-レース結果表（貼付）'!$B:$B,0),MATCH('【第9戦】予選ヒート-レース結果表'!G$11,'[1]【第9戦】予選ヒート-レース結果表（貼付）'!$1:$1,0)),"")</f>
        <v>Croc Promotion</v>
      </c>
      <c r="H41" s="70" t="str">
        <f>IFERROR(INDEX('[1]【第9戦】予選ヒート-レース結果表（貼付）'!$A:$Z,MATCH($B41,'[1]【第9戦】予選ヒート-レース結果表（貼付）'!$B:$B,0),MATCH('【第9戦】予選ヒート-レース結果表'!H$11,'[1]【第9戦】予選ヒート-レース結果表（貼付）'!$1:$1,0)),"")</f>
        <v>BS</v>
      </c>
      <c r="I41" s="79">
        <f>IFERROR(INDEX('[1]【第9戦】予選ヒート-レース結果表（貼付）'!$A:$Z,MATCH($B41,'[1]【第9戦】予選ヒート-レース結果表（貼付）'!$B:$B,0),MATCH('【第9戦】予選ヒート-レース結果表'!I$11,'[1]【第9戦】予選ヒート-レース結果表（貼付）'!$1:$1,0)),"")</f>
        <v>1</v>
      </c>
      <c r="J41" s="68">
        <f>IFERROR(IF(A41="DNS","ｽﾀｰﾄ出来ず",IF(A41="DQ","失　格",INDEX('[1]【第9戦】予選ヒート-レース結果表（貼付）'!$A:$Z,MATCH($B41,'[1]【第9戦】予選ヒート-レース結果表（貼付）'!$B:$B,0),MATCH('【第9戦】予選ヒート-レース結果表'!J$11,'[1]【第9戦】予選ヒート-レース結果表（貼付）'!$1:$1,0)))),"")</f>
        <v>8.1381944444444438E-4</v>
      </c>
      <c r="K41" s="81" t="str">
        <f>IFERROR(IF(A41="DNS","",IF(A41="DQ","",INDEX('[1]【第9戦】予選ヒート-レース結果表（貼付）'!$A:$Z,MATCH($B41,'[1]【第9戦】予選ヒート-レース結果表（貼付）'!$B:$B,0),MATCH('【第9戦】予選ヒート-レース結果表'!K$11,'[1]【第9戦】予選ヒート-レース結果表（貼付）'!$1:$1,0)))),"")</f>
        <v>11 Laps</v>
      </c>
      <c r="L41" s="81" t="str">
        <f>IFERROR(IF(A41="DNS","",IF(A41="DQ","",INDEX('[1]【第9戦】予選ヒート-レース結果表（貼付）'!$A:$Z,MATCH($B41,'[1]【第9戦】予選ヒート-レース結果表（貼付）'!$B:$B,0),MATCH('【第9戦】予選ヒート-レース結果表'!L$11,'[1]【第9戦】予選ヒート-レース結果表（貼付）'!$1:$1,0)))),"")</f>
        <v>11 Laps</v>
      </c>
      <c r="M41" s="80">
        <f>IFERROR(IF(A41="DNS","",IF(A41="DQ","",INDEX('[1]【第9戦】予選ヒート-レース結果表（貼付）'!$A:$Z,MATCH($B41,'[1]【第9戦】予選ヒート-レース結果表（貼付）'!$B:$B,0),MATCH('【第9戦】予選ヒート-レース結果表'!M$11,'[1]【第9戦】予選ヒート-レース結果表（貼付）'!$1:$1,0)))),"")</f>
        <v>0</v>
      </c>
      <c r="N41" s="65" t="str">
        <f>IF(M41&lt;1,"",IF($N$11&gt;M41,"R",""))</f>
        <v/>
      </c>
      <c r="O41" s="2"/>
      <c r="P41" s="55"/>
      <c r="Q41" s="4" t="str">
        <f>IF(IFERROR(INDEX('[1]【第9戦】予選ヒート-レース結果表（貼付）'!$A:$Z,MATCH($B41,'[1]【第9戦】予選ヒート-レース結果表（貼付）'!$B:$B,0),MATCH(Q$11,'[1]【第9戦】予選ヒート-レース結果表（貼付）'!$1:$1,0)),"")=0,"",IFERROR(INDEX('[1]【第9戦】予選ヒート-レース結果表（貼付）'!$A:$Z,MATCH($B41,'[1]【第9戦】予選ヒート-レース結果表（貼付）'!$B:$B,0),MATCH(Q$11,'[1]【第9戦】予選ヒート-レース結果表（貼付）'!$1:$1,0)),""))</f>
        <v/>
      </c>
      <c r="R41" s="4" t="str">
        <f>IF(Q41="","",COUNTIF($Q$13:Q41,"&lt;&gt;"&amp;""))</f>
        <v/>
      </c>
      <c r="S41" s="4" t="str">
        <f>IFERROR(RANK(R41,$R$13:$R$46,1),"")</f>
        <v/>
      </c>
      <c r="T41" s="4" t="str">
        <f>IF(IFERROR(INDEX('[1]【第9戦】予選ヒート-レース結果表（貼付）'!$A:$Z,MATCH($A41,'[1]【第9戦】予選ヒート-レース結果表（貼付）'!$A:$A,0),MATCH(T$11,'[1]【第9戦】予選ヒート-レース結果表（貼付）'!$1:$1,0)),"")=0,"",IFERROR(INDEX('[1]【第9戦】予選ヒート-レース結果表（貼付）'!$A:$Z,MATCH($A41,'[1]【第9戦】予選ヒート-レース結果表（貼付）'!$A:$A,0),MATCH(T$11,'[1]【第9戦】予選ヒート-レース結果表（貼付）'!$1:$1,0)),""))</f>
        <v/>
      </c>
      <c r="U41" s="4" t="str">
        <f>IF(IFERROR(INDEX('[1]【第9戦】予選ヒート-レース結果表（貼付）'!$A:$Z,MATCH($B41,'[1]【第9戦】予選ヒート-レース結果表（貼付）'!$B:$B,0),MATCH(U$11,'[1]【第9戦】予選ヒート-レース結果表（貼付）'!$1:$1,0)),"")=0,"",IFERROR(INDEX('[1]【第9戦】予選ヒート-レース結果表（貼付）'!$A:$Z,MATCH($B41,'[1]【第9戦】予選ヒート-レース結果表（貼付）'!$B:$B,0),MATCH(U$11,'[1]【第9戦】予選ヒート-レース結果表（貼付）'!$1:$1,0)),""))</f>
        <v>-</v>
      </c>
      <c r="V41" s="4"/>
    </row>
    <row r="42" spans="1:22" ht="12.75" customHeight="1" x14ac:dyDescent="0.2">
      <c r="A42" s="77">
        <f>IF(OR('[1]【第9戦】予選ヒート-レース結果表（貼付）'!A31="DNF",'[1]【第9戦】予選ヒート-レース結果表（貼付）'!A31="DNS",'[1]【第9戦】予選ヒート-レース結果表（貼付）'!A31="DQ"),'[1]【第9戦】予選ヒート-レース結果表（貼付）'!A31,IF(MAX('[1]【第9戦】予選ヒート-レース結果表（貼付）'!A:A)&gt;A41,A41+1,""))</f>
        <v>30</v>
      </c>
      <c r="B42" s="76">
        <f>IFERROR(INDEX('[1]【第9戦】予選ヒート-レース結果表（貼付）'!A31:$Z$50,MATCH($A42,'[1]【第9戦】予選ヒート-レース結果表（貼付）'!A31:$A$50,0),MATCH('[1]公式予選（TT②）-結果表（印刷）'!B$11,'[1]【第9戦】予選ヒート-レース結果表（貼付）'!$1:$1,0)),"")</f>
        <v>12</v>
      </c>
      <c r="C42" s="75"/>
      <c r="D42" s="74"/>
      <c r="E42" s="73" t="str">
        <f>IFERROR(INDEX('[1]【第9戦】予選ヒート-レース結果表（貼付）'!$A:$Z,MATCH($B42,'[1]【第9戦】予選ヒート-レース結果表（貼付）'!$B:$B,0),MATCH('【第9戦】予選ヒート-レース結果表'!E$11,'[1]【第9戦】予選ヒート-レース結果表（貼付）'!$1:$1,0)),"")</f>
        <v>上野 晴紀</v>
      </c>
      <c r="F42" s="72" t="str">
        <f>IFERROR(INDEX('[1]【第9戦】予選ヒート-レース結果表（貼付）'!$A:$Z,MATCH($B42,'[1]【第9戦】予選ヒート-レース結果表（貼付）'!$B:$B,0),MATCH('【第9戦】予選ヒート-レース結果表'!F$11,'[1]【第9戦】予選ヒート-レース結果表（貼付）'!$1:$1,0)),"")</f>
        <v>Birel ART/IAME</v>
      </c>
      <c r="G42" s="71" t="str">
        <f>IFERROR(INDEX('[1]【第9戦】予選ヒート-レース結果表（貼付）'!$A:$Z,MATCH($B42,'[1]【第9戦】予選ヒート-レース結果表（貼付）'!$B:$B,0),MATCH('【第9戦】予選ヒート-レース結果表'!G$11,'[1]【第9戦】予選ヒート-レース結果表（貼付）'!$1:$1,0)),"")</f>
        <v>BirelART Access Racing</v>
      </c>
      <c r="H42" s="70" t="str">
        <f>IFERROR(INDEX('[1]【第9戦】予選ヒート-レース結果表（貼付）'!$A:$Z,MATCH($B42,'[1]【第9戦】予選ヒート-レース結果表（貼付）'!$B:$B,0),MATCH('【第9戦】予選ヒート-レース結果表'!H$11,'[1]【第9戦】予選ヒート-レース結果表（貼付）'!$1:$1,0)),"")</f>
        <v>BS</v>
      </c>
      <c r="I42" s="79">
        <f>IFERROR(INDEX('[1]【第9戦】予選ヒート-レース結果表（貼付）'!$A:$Z,MATCH($B42,'[1]【第9戦】予選ヒート-レース結果表（貼付）'!$B:$B,0),MATCH('【第9戦】予選ヒート-レース結果表'!I$11,'[1]【第9戦】予選ヒート-レース結果表（貼付）'!$1:$1,0)),"")</f>
        <v>0</v>
      </c>
      <c r="J42" s="78">
        <f>IFERROR(IF(A42="DNS","ｽﾀｰﾄ出来ず",IF(A42="DQ","失　格",INDEX('[1]【第9戦】予選ヒート-レース結果表（貼付）'!$A:$Z,MATCH($B42,'[1]【第9戦】予選ヒート-レース結果表（貼付）'!$B:$B,0),MATCH('【第9戦】予選ヒート-レース結果表'!J$11,'[1]【第9戦】予選ヒート-レース結果表（貼付）'!$1:$1,0)))),"")</f>
        <v>0</v>
      </c>
      <c r="K42" s="67">
        <f>IFERROR(IF(A42="DNS","",IF(A42="DQ","",INDEX('[1]【第9戦】予選ヒート-レース結果表（貼付）'!$A:$Z,MATCH($B42,'[1]【第9戦】予選ヒート-レース結果表（貼付）'!$B:$B,0),MATCH('【第9戦】予選ヒート-レース結果表'!K$11,'[1]【第9戦】予選ヒート-レース結果表（貼付）'!$1:$1,0)))),"")</f>
        <v>0</v>
      </c>
      <c r="L42" s="67">
        <f>IFERROR(IF(A42="DNS","",IF(A42="DQ","",INDEX('[1]【第9戦】予選ヒート-レース結果表（貼付）'!$A:$Z,MATCH($B42,'[1]【第9戦】予選ヒート-レース結果表（貼付）'!$B:$B,0),MATCH('【第9戦】予選ヒート-レース結果表'!L$11,'[1]【第9戦】予選ヒート-レース結果表（貼付）'!$1:$1,0)))),"")</f>
        <v>0</v>
      </c>
      <c r="M42" s="66">
        <f>IFERROR(IF(A42="DNS","",IF(A42="DQ","",INDEX('[1]【第9戦】予選ヒート-レース結果表（貼付）'!$A:$Z,MATCH($B42,'[1]【第9戦】予選ヒート-レース結果表（貼付）'!$B:$B,0),MATCH('【第9戦】予選ヒート-レース結果表'!M$11,'[1]【第9戦】予選ヒート-レース結果表（貼付）'!$1:$1,0)))),"")</f>
        <v>0</v>
      </c>
      <c r="N42" s="65" t="str">
        <f>IF(M42&lt;1,"",IF($N$11&gt;M42,"R",""))</f>
        <v/>
      </c>
      <c r="O42" s="2"/>
      <c r="P42" s="55"/>
      <c r="Q42" s="4" t="str">
        <f>IF(IFERROR(INDEX('[1]【第9戦】予選ヒート-レース結果表（貼付）'!$A:$Z,MATCH($B42,'[1]【第9戦】予選ヒート-レース結果表（貼付）'!$B:$B,0),MATCH(Q$11,'[1]【第9戦】予選ヒート-レース結果表（貼付）'!$1:$1,0)),"")=0,"",IFERROR(INDEX('[1]【第9戦】予選ヒート-レース結果表（貼付）'!$A:$Z,MATCH($B42,'[1]【第9戦】予選ヒート-レース結果表（貼付）'!$B:$B,0),MATCH(Q$11,'[1]【第9戦】予選ヒート-レース結果表（貼付）'!$1:$1,0)),""))</f>
        <v/>
      </c>
      <c r="R42" s="4" t="str">
        <f>IF(Q42="","",COUNTIF($Q$13:Q42,"&lt;&gt;"&amp;""))</f>
        <v/>
      </c>
      <c r="S42" s="4" t="str">
        <f>IFERROR(RANK(R42,$R$13:$R$46,1),"")</f>
        <v/>
      </c>
      <c r="T42" s="4" t="str">
        <f>IF(IFERROR(INDEX('[1]【第9戦】予選ヒート-レース結果表（貼付）'!$A:$Z,MATCH($A42,'[1]【第9戦】予選ヒート-レース結果表（貼付）'!$A:$A,0),MATCH(T$11,'[1]【第9戦】予選ヒート-レース結果表（貼付）'!$1:$1,0)),"")=0,"",IFERROR(INDEX('[1]【第9戦】予選ヒート-レース結果表（貼付）'!$A:$Z,MATCH($A42,'[1]【第9戦】予選ヒート-レース結果表（貼付）'!$A:$A,0),MATCH(T$11,'[1]【第9戦】予選ヒート-レース結果表（貼付）'!$1:$1,0)),""))</f>
        <v/>
      </c>
      <c r="U42" s="4" t="str">
        <f>IF(IFERROR(INDEX('[1]【第9戦】予選ヒート-レース結果表（貼付）'!$A:$Z,MATCH($B42,'[1]【第9戦】予選ヒート-レース結果表（貼付）'!$B:$B,0),MATCH(U$11,'[1]【第9戦】予選ヒート-レース結果表（貼付）'!$1:$1,0)),"")=0,"",IFERROR(INDEX('[1]【第9戦】予選ヒート-レース結果表（貼付）'!$A:$Z,MATCH($B42,'[1]【第9戦】予選ヒート-レース結果表（貼付）'!$B:$B,0),MATCH(U$11,'[1]【第9戦】予選ヒート-レース結果表（貼付）'!$1:$1,0)),""))</f>
        <v>-</v>
      </c>
      <c r="V42" s="4"/>
    </row>
    <row r="43" spans="1:22" ht="12.75" customHeight="1" x14ac:dyDescent="0.2">
      <c r="A43" s="77">
        <f>IF(OR('[1]【第9戦】予選ヒート-レース結果表（貼付）'!A32="DNF",'[1]【第9戦】予選ヒート-レース結果表（貼付）'!A32="DNS",'[1]【第9戦】予選ヒート-レース結果表（貼付）'!A32="DQ"),'[1]【第9戦】予選ヒート-レース結果表（貼付）'!A32,IF(MAX('[1]【第9戦】予選ヒート-レース結果表（貼付）'!A:A)&gt;A42,A42+1,""))</f>
        <v>31</v>
      </c>
      <c r="B43" s="76">
        <f>IFERROR(INDEX('[1]【第9戦】予選ヒート-レース結果表（貼付）'!A32:$Z$50,MATCH($A43,'[1]【第9戦】予選ヒート-レース結果表（貼付）'!A32:$A$50,0),MATCH('[1]公式予選（TT②）-結果表（印刷）'!B$11,'[1]【第9戦】予選ヒート-レース結果表（貼付）'!$1:$1,0)),"")</f>
        <v>15</v>
      </c>
      <c r="C43" s="75"/>
      <c r="D43" s="74"/>
      <c r="E43" s="73" t="str">
        <f>IFERROR(INDEX('[1]【第9戦】予選ヒート-レース結果表（貼付）'!$A:$Z,MATCH($B43,'[1]【第9戦】予選ヒート-レース結果表（貼付）'!$B:$B,0),MATCH('【第9戦】予選ヒート-レース結果表'!E$11,'[1]【第9戦】予選ヒート-レース結果表（貼付）'!$1:$1,0)),"")</f>
        <v>熊谷 憲太</v>
      </c>
      <c r="F43" s="72" t="str">
        <f>IFERROR(INDEX('[1]【第9戦】予選ヒート-レース結果表（貼付）'!$A:$Z,MATCH($B43,'[1]【第9戦】予選ヒート-レース結果表（貼付）'!$B:$B,0),MATCH('【第9戦】予選ヒート-レース結果表'!F$11,'[1]【第9戦】予選ヒート-レース結果表（貼付）'!$1:$1,0)),"")</f>
        <v>KR/TM</v>
      </c>
      <c r="G43" s="71" t="str">
        <f>IFERROR(INDEX('[1]【第9戦】予選ヒート-レース結果表（貼付）'!$A:$Z,MATCH($B43,'[1]【第9戦】予選ヒート-レース結果表（貼付）'!$B:$B,0),MATCH('【第9戦】予選ヒート-レース結果表'!G$11,'[1]【第9戦】予選ヒート-レース結果表（貼付）'!$1:$1,0)),"")</f>
        <v>kp  buzz with HIROTEX</v>
      </c>
      <c r="H43" s="70" t="str">
        <f>IFERROR(INDEX('[1]【第9戦】予選ヒート-レース結果表（貼付）'!$A:$Z,MATCH($B43,'[1]【第9戦】予選ヒート-レース結果表（貼付）'!$B:$B,0),MATCH('【第9戦】予選ヒート-レース結果表'!H$11,'[1]【第9戦】予選ヒート-レース結果表（貼付）'!$1:$1,0)),"")</f>
        <v>BS</v>
      </c>
      <c r="I43" s="79">
        <f>IFERROR(INDEX('[1]【第9戦】予選ヒート-レース結果表（貼付）'!$A:$Z,MATCH($B43,'[1]【第9戦】予選ヒート-レース結果表（貼付）'!$B:$B,0),MATCH('【第9戦】予選ヒート-レース結果表'!I$11,'[1]【第9戦】予選ヒート-レース結果表（貼付）'!$1:$1,0)),"")</f>
        <v>0</v>
      </c>
      <c r="J43" s="78">
        <f>IFERROR(IF(A43="DNS","ｽﾀｰﾄ出来ず",IF(A43="DQ","失　格",INDEX('[1]【第9戦】予選ヒート-レース結果表（貼付）'!$A:$Z,MATCH($B43,'[1]【第9戦】予選ヒート-レース結果表（貼付）'!$B:$B,0),MATCH('【第9戦】予選ヒート-レース結果表'!J$11,'[1]【第9戦】予選ヒート-レース結果表（貼付）'!$1:$1,0)))),"")</f>
        <v>0</v>
      </c>
      <c r="K43" s="67">
        <f>IFERROR(IF(A43="DNS","",IF(A43="DQ","",INDEX('[1]【第9戦】予選ヒート-レース結果表（貼付）'!$A:$Z,MATCH($B43,'[1]【第9戦】予選ヒート-レース結果表（貼付）'!$B:$B,0),MATCH('【第9戦】予選ヒート-レース結果表'!K$11,'[1]【第9戦】予選ヒート-レース結果表（貼付）'!$1:$1,0)))),"")</f>
        <v>0</v>
      </c>
      <c r="L43" s="67">
        <f>IFERROR(IF(A43="DNS","",IF(A43="DQ","",INDEX('[1]【第9戦】予選ヒート-レース結果表（貼付）'!$A:$Z,MATCH($B43,'[1]【第9戦】予選ヒート-レース結果表（貼付）'!$B:$B,0),MATCH('【第9戦】予選ヒート-レース結果表'!L$11,'[1]【第9戦】予選ヒート-レース結果表（貼付）'!$1:$1,0)))),"")</f>
        <v>0</v>
      </c>
      <c r="M43" s="66">
        <f>IFERROR(IF(A43="DNS","",IF(A43="DQ","",INDEX('[1]【第9戦】予選ヒート-レース結果表（貼付）'!$A:$Z,MATCH($B43,'[1]【第9戦】予選ヒート-レース結果表（貼付）'!$B:$B,0),MATCH('【第9戦】予選ヒート-レース結果表'!M$11,'[1]【第9戦】予選ヒート-レース結果表（貼付）'!$1:$1,0)))),"")</f>
        <v>0</v>
      </c>
      <c r="N43" s="65" t="str">
        <f>IF(M43&lt;1,"",IF($N$11&gt;M43,"R",""))</f>
        <v/>
      </c>
      <c r="O43" s="2"/>
      <c r="P43" s="55"/>
      <c r="Q43" s="4" t="str">
        <f>IF(IFERROR(INDEX('[1]【第9戦】予選ヒート-レース結果表（貼付）'!$A:$Z,MATCH($B43,'[1]【第9戦】予選ヒート-レース結果表（貼付）'!$B:$B,0),MATCH(Q$11,'[1]【第9戦】予選ヒート-レース結果表（貼付）'!$1:$1,0)),"")=0,"",IFERROR(INDEX('[1]【第9戦】予選ヒート-レース結果表（貼付）'!$A:$Z,MATCH($B43,'[1]【第9戦】予選ヒート-レース結果表（貼付）'!$B:$B,0),MATCH(Q$11,'[1]【第9戦】予選ヒート-レース結果表（貼付）'!$1:$1,0)),""))</f>
        <v/>
      </c>
      <c r="R43" s="4" t="str">
        <f>IF(Q43="","",COUNTIF($Q$13:Q43,"&lt;&gt;"&amp;""))</f>
        <v/>
      </c>
      <c r="S43" s="4" t="str">
        <f>IFERROR(RANK(R43,$R$13:$R$46,1),"")</f>
        <v/>
      </c>
      <c r="T43" s="4" t="str">
        <f>IF(IFERROR(INDEX('[1]【第9戦】予選ヒート-レース結果表（貼付）'!$A:$Z,MATCH($A43,'[1]【第9戦】予選ヒート-レース結果表（貼付）'!$A:$A,0),MATCH(T$11,'[1]【第9戦】予選ヒート-レース結果表（貼付）'!$1:$1,0)),"")=0,"",IFERROR(INDEX('[1]【第9戦】予選ヒート-レース結果表（貼付）'!$A:$Z,MATCH($A43,'[1]【第9戦】予選ヒート-レース結果表（貼付）'!$A:$A,0),MATCH(T$11,'[1]【第9戦】予選ヒート-レース結果表（貼付）'!$1:$1,0)),""))</f>
        <v/>
      </c>
      <c r="U43" s="4" t="str">
        <f>IF(IFERROR(INDEX('[1]【第9戦】予選ヒート-レース結果表（貼付）'!$A:$Z,MATCH($B43,'[1]【第9戦】予選ヒート-レース結果表（貼付）'!$B:$B,0),MATCH(U$11,'[1]【第9戦】予選ヒート-レース結果表（貼付）'!$1:$1,0)),"")=0,"",IFERROR(INDEX('[1]【第9戦】予選ヒート-レース結果表（貼付）'!$A:$Z,MATCH($B43,'[1]【第9戦】予選ヒート-レース結果表（貼付）'!$B:$B,0),MATCH(U$11,'[1]【第9戦】予選ヒート-レース結果表（貼付）'!$1:$1,0)),""))</f>
        <v>-</v>
      </c>
      <c r="V43" s="4"/>
    </row>
    <row r="44" spans="1:22" ht="12.75" customHeight="1" x14ac:dyDescent="0.2">
      <c r="A44" s="77">
        <f>IF(OR('[1]【第9戦】予選ヒート-レース結果表（貼付）'!A33="DNF",'[1]【第9戦】予選ヒート-レース結果表（貼付）'!A33="DNS",'[1]【第9戦】予選ヒート-レース結果表（貼付）'!A33="DQ"),'[1]【第9戦】予選ヒート-レース結果表（貼付）'!A33,IF(MAX('[1]【第9戦】予選ヒート-レース結果表（貼付）'!A:A)&gt;A43,A43+1,""))</f>
        <v>32</v>
      </c>
      <c r="B44" s="76">
        <f>IFERROR(INDEX('[1]【第9戦】予選ヒート-レース結果表（貼付）'!A33:$Z$50,MATCH($A44,'[1]【第9戦】予選ヒート-レース結果表（貼付）'!A33:$A$50,0),MATCH('[1]公式予選（TT②）-結果表（印刷）'!B$11,'[1]【第9戦】予選ヒート-レース結果表（貼付）'!$1:$1,0)),"")</f>
        <v>52</v>
      </c>
      <c r="C44" s="75"/>
      <c r="D44" s="74"/>
      <c r="E44" s="73" t="str">
        <f>IFERROR(INDEX('[1]【第9戦】予選ヒート-レース結果表（貼付）'!$A:$Z,MATCH($B44,'[1]【第9戦】予選ヒート-レース結果表（貼付）'!$B:$B,0),MATCH('【第9戦】予選ヒート-レース結果表'!E$11,'[1]【第9戦】予選ヒート-レース結果表（貼付）'!$1:$1,0)),"")</f>
        <v>伊藤 祐</v>
      </c>
      <c r="F44" s="72" t="str">
        <f>IFERROR(INDEX('[1]【第9戦】予選ヒート-レース結果表（貼付）'!$A:$Z,MATCH($B44,'[1]【第9戦】予選ヒート-レース結果表（貼付）'!$B:$B,0),MATCH('【第9戦】予選ヒート-レース結果表'!F$11,'[1]【第9戦】予選ヒート-レース結果表（貼付）'!$1:$1,0)),"")</f>
        <v>Praga/TM</v>
      </c>
      <c r="G44" s="71" t="str">
        <f>IFERROR(INDEX('[1]【第9戦】予選ヒート-レース結果表（貼付）'!$A:$Z,MATCH($B44,'[1]【第9戦】予選ヒート-レース結果表（貼付）'!$B:$B,0),MATCH('【第9戦】予選ヒート-レース結果表'!G$11,'[1]【第9戦】予選ヒート-レース結果表（貼付）'!$1:$1,0)),"")</f>
        <v>ガレージC</v>
      </c>
      <c r="H44" s="70" t="str">
        <f>IFERROR(INDEX('[1]【第9戦】予選ヒート-レース結果表（貼付）'!$A:$Z,MATCH($B44,'[1]【第9戦】予選ヒート-レース結果表（貼付）'!$B:$B,0),MATCH('【第9戦】予選ヒート-レース結果表'!H$11,'[1]【第9戦】予選ヒート-レース結果表（貼付）'!$1:$1,0)),"")</f>
        <v>DL</v>
      </c>
      <c r="I44" s="79">
        <f>IFERROR(INDEX('[1]【第9戦】予選ヒート-レース結果表（貼付）'!$A:$Z,MATCH($B44,'[1]【第9戦】予選ヒート-レース結果表（貼付）'!$B:$B,0),MATCH('【第9戦】予選ヒート-レース結果表'!I$11,'[1]【第9戦】予選ヒート-レース結果表（貼付）'!$1:$1,0)),"")</f>
        <v>0</v>
      </c>
      <c r="J44" s="78">
        <f>IFERROR(IF(A44="DNS","ｽﾀｰﾄ出来ず",IF(A44="DQ","失　格",INDEX('[1]【第9戦】予選ヒート-レース結果表（貼付）'!$A:$Z,MATCH($B44,'[1]【第9戦】予選ヒート-レース結果表（貼付）'!$B:$B,0),MATCH('【第9戦】予選ヒート-レース結果表'!J$11,'[1]【第9戦】予選ヒート-レース結果表（貼付）'!$1:$1,0)))),"")</f>
        <v>0</v>
      </c>
      <c r="K44" s="67">
        <f>IFERROR(IF(A44="DNS","",IF(A44="DQ","",INDEX('[1]【第9戦】予選ヒート-レース結果表（貼付）'!$A:$Z,MATCH($B44,'[1]【第9戦】予選ヒート-レース結果表（貼付）'!$B:$B,0),MATCH('【第9戦】予選ヒート-レース結果表'!K$11,'[1]【第9戦】予選ヒート-レース結果表（貼付）'!$1:$1,0)))),"")</f>
        <v>0</v>
      </c>
      <c r="L44" s="67">
        <f>IFERROR(IF(A44="DNS","",IF(A44="DQ","",INDEX('[1]【第9戦】予選ヒート-レース結果表（貼付）'!$A:$Z,MATCH($B44,'[1]【第9戦】予選ヒート-レース結果表（貼付）'!$B:$B,0),MATCH('【第9戦】予選ヒート-レース結果表'!L$11,'[1]【第9戦】予選ヒート-レース結果表（貼付）'!$1:$1,0)))),"")</f>
        <v>0</v>
      </c>
      <c r="M44" s="66">
        <f>IFERROR(IF(A44="DNS","",IF(A44="DQ","",INDEX('[1]【第9戦】予選ヒート-レース結果表（貼付）'!$A:$Z,MATCH($B44,'[1]【第9戦】予選ヒート-レース結果表（貼付）'!$B:$B,0),MATCH('【第9戦】予選ヒート-レース結果表'!M$11,'[1]【第9戦】予選ヒート-レース結果表（貼付）'!$1:$1,0)))),"")</f>
        <v>0</v>
      </c>
      <c r="N44" s="65" t="str">
        <f>IF(M44&lt;1,"",IF($N$11&gt;M44,"R",""))</f>
        <v/>
      </c>
      <c r="O44" s="2"/>
      <c r="P44" s="55"/>
      <c r="Q44" s="4" t="str">
        <f>IF(IFERROR(INDEX('[1]【第9戦】予選ヒート-レース結果表（貼付）'!$A:$Z,MATCH($B44,'[1]【第9戦】予選ヒート-レース結果表（貼付）'!$B:$B,0),MATCH(Q$11,'[1]【第9戦】予選ヒート-レース結果表（貼付）'!$1:$1,0)),"")=0,"",IFERROR(INDEX('[1]【第9戦】予選ヒート-レース結果表（貼付）'!$A:$Z,MATCH($B44,'[1]【第9戦】予選ヒート-レース結果表（貼付）'!$B:$B,0),MATCH(Q$11,'[1]【第9戦】予選ヒート-レース結果表（貼付）'!$1:$1,0)),""))</f>
        <v/>
      </c>
      <c r="R44" s="4" t="str">
        <f>IF(Q44="","",COUNTIF($Q$13:Q44,"&lt;&gt;"&amp;""))</f>
        <v/>
      </c>
      <c r="S44" s="4" t="str">
        <f>IFERROR(RANK(R44,$R$13:$R$46,1),"")</f>
        <v/>
      </c>
      <c r="T44" s="4" t="str">
        <f>IF(IFERROR(INDEX('[1]【第9戦】予選ヒート-レース結果表（貼付）'!$A:$Z,MATCH($A44,'[1]【第9戦】予選ヒート-レース結果表（貼付）'!$A:$A,0),MATCH(T$11,'[1]【第9戦】予選ヒート-レース結果表（貼付）'!$1:$1,0)),"")=0,"",IFERROR(INDEX('[1]【第9戦】予選ヒート-レース結果表（貼付）'!$A:$Z,MATCH($A44,'[1]【第9戦】予選ヒート-レース結果表（貼付）'!$A:$A,0),MATCH(T$11,'[1]【第9戦】予選ヒート-レース結果表（貼付）'!$1:$1,0)),""))</f>
        <v/>
      </c>
      <c r="U44" s="4" t="str">
        <f>IF(IFERROR(INDEX('[1]【第9戦】予選ヒート-レース結果表（貼付）'!$A:$Z,MATCH($B44,'[1]【第9戦】予選ヒート-レース結果表（貼付）'!$B:$B,0),MATCH(U$11,'[1]【第9戦】予選ヒート-レース結果表（貼付）'!$1:$1,0)),"")=0,"",IFERROR(INDEX('[1]【第9戦】予選ヒート-レース結果表（貼付）'!$A:$Z,MATCH($B44,'[1]【第9戦】予選ヒート-レース結果表（貼付）'!$B:$B,0),MATCH(U$11,'[1]【第9戦】予選ヒート-レース結果表（貼付）'!$1:$1,0)),""))</f>
        <v>-</v>
      </c>
      <c r="V44" s="4"/>
    </row>
    <row r="45" spans="1:22" ht="12.75" customHeight="1" x14ac:dyDescent="0.2">
      <c r="A45" s="77">
        <f>IF(OR('[1]【第9戦】予選ヒート-レース結果表（貼付）'!A34="DNF",'[1]【第9戦】予選ヒート-レース結果表（貼付）'!A34="DNS",'[1]【第9戦】予選ヒート-レース結果表（貼付）'!A34="DQ"),'[1]【第9戦】予選ヒート-レース結果表（貼付）'!A34,IF(MAX('[1]【第9戦】予選ヒート-レース結果表（貼付）'!A:A)&gt;A44,A44+1,""))</f>
        <v>33</v>
      </c>
      <c r="B45" s="76">
        <f>IFERROR(INDEX('[1]【第9戦】予選ヒート-レース結果表（貼付）'!A34:$Z$50,MATCH($A45,'[1]【第9戦】予選ヒート-レース結果表（貼付）'!A34:$A$50,0),MATCH('[1]公式予選（TT②）-結果表（印刷）'!B$11,'[1]【第9戦】予選ヒート-レース結果表（貼付）'!$1:$1,0)),"")</f>
        <v>71</v>
      </c>
      <c r="C45" s="75"/>
      <c r="D45" s="74"/>
      <c r="E45" s="73" t="str">
        <f>IFERROR(INDEX('[1]【第9戦】予選ヒート-レース結果表（貼付）'!$A:$Z,MATCH($B45,'[1]【第9戦】予選ヒート-レース結果表（貼付）'!$B:$B,0),MATCH('【第9戦】予選ヒート-レース結果表'!E$11,'[1]【第9戦】予選ヒート-レース結果表（貼付）'!$1:$1,0)),"")</f>
        <v>小林 利徠斗</v>
      </c>
      <c r="F45" s="72" t="str">
        <f>IFERROR(INDEX('[1]【第9戦】予選ヒート-レース結果表（貼付）'!$A:$Z,MATCH($B45,'[1]【第9戦】予選ヒート-レース結果表（貼付）'!$B:$B,0),MATCH('【第9戦】予選ヒート-レース結果表'!F$11,'[1]【第9戦】予選ヒート-レース結果表（貼付）'!$1:$1,0)),"")</f>
        <v>Birel ART/IAME</v>
      </c>
      <c r="G45" s="71" t="str">
        <f>IFERROR(INDEX('[1]【第9戦】予選ヒート-レース結果表（貼付）'!$A:$Z,MATCH($B45,'[1]【第9戦】予選ヒート-レース結果表（貼付）'!$B:$B,0),MATCH('【第9戦】予選ヒート-レース結果表'!G$11,'[1]【第9戦】予選ヒート-レース結果表（貼付）'!$1:$1,0)),"")</f>
        <v>bbR.Super Racing Junkie!</v>
      </c>
      <c r="H45" s="70" t="str">
        <f>IFERROR(INDEX('[1]【第9戦】予選ヒート-レース結果表（貼付）'!$A:$Z,MATCH($B45,'[1]【第9戦】予選ヒート-レース結果表（貼付）'!$B:$B,0),MATCH('【第9戦】予選ヒート-レース結果表'!H$11,'[1]【第9戦】予選ヒート-レース結果表（貼付）'!$1:$1,0)),"")</f>
        <v>DL</v>
      </c>
      <c r="I45" s="79">
        <f>IFERROR(INDEX('[1]【第9戦】予選ヒート-レース結果表（貼付）'!$A:$Z,MATCH($B45,'[1]【第9戦】予選ヒート-レース結果表（貼付）'!$B:$B,0),MATCH('【第9戦】予選ヒート-レース結果表'!I$11,'[1]【第9戦】予選ヒート-レース結果表（貼付）'!$1:$1,0)),"")</f>
        <v>0</v>
      </c>
      <c r="J45" s="78">
        <f>IFERROR(IF(A45="DNS","ｽﾀｰﾄ出来ず",IF(A45="DQ","失　格",INDEX('[1]【第9戦】予選ヒート-レース結果表（貼付）'!$A:$Z,MATCH($B45,'[1]【第9戦】予選ヒート-レース結果表（貼付）'!$B:$B,0),MATCH('【第9戦】予選ヒート-レース結果表'!J$11,'[1]【第9戦】予選ヒート-レース結果表（貼付）'!$1:$1,0)))),"")</f>
        <v>0</v>
      </c>
      <c r="K45" s="67">
        <f>IFERROR(IF(A45="DNS","",IF(A45="DQ","",INDEX('[1]【第9戦】予選ヒート-レース結果表（貼付）'!$A:$Z,MATCH($B45,'[1]【第9戦】予選ヒート-レース結果表（貼付）'!$B:$B,0),MATCH('【第9戦】予選ヒート-レース結果表'!K$11,'[1]【第9戦】予選ヒート-レース結果表（貼付）'!$1:$1,0)))),"")</f>
        <v>0</v>
      </c>
      <c r="L45" s="67">
        <f>IFERROR(IF(A45="DNS","",IF(A45="DQ","",INDEX('[1]【第9戦】予選ヒート-レース結果表（貼付）'!$A:$Z,MATCH($B45,'[1]【第9戦】予選ヒート-レース結果表（貼付）'!$B:$B,0),MATCH('【第9戦】予選ヒート-レース結果表'!L$11,'[1]【第9戦】予選ヒート-レース結果表（貼付）'!$1:$1,0)))),"")</f>
        <v>0</v>
      </c>
      <c r="M45" s="66">
        <f>IFERROR(IF(A45="DNS","",IF(A45="DQ","",INDEX('[1]【第9戦】予選ヒート-レース結果表（貼付）'!$A:$Z,MATCH($B45,'[1]【第9戦】予選ヒート-レース結果表（貼付）'!$B:$B,0),MATCH('【第9戦】予選ヒート-レース結果表'!M$11,'[1]【第9戦】予選ヒート-レース結果表（貼付）'!$1:$1,0)))),"")</f>
        <v>0</v>
      </c>
      <c r="N45" s="65" t="str">
        <f>IF(M45&lt;1,"",IF($N$11&gt;M45,"R",""))</f>
        <v/>
      </c>
      <c r="O45" s="2"/>
      <c r="P45" s="55"/>
      <c r="Q45" s="4" t="str">
        <f>IF(IFERROR(INDEX('[1]【第9戦】予選ヒート-レース結果表（貼付）'!$A:$Z,MATCH($B45,'[1]【第9戦】予選ヒート-レース結果表（貼付）'!$B:$B,0),MATCH(Q$11,'[1]【第9戦】予選ヒート-レース結果表（貼付）'!$1:$1,0)),"")=0,"",IFERROR(INDEX('[1]【第9戦】予選ヒート-レース結果表（貼付）'!$A:$Z,MATCH($B45,'[1]【第9戦】予選ヒート-レース結果表（貼付）'!$B:$B,0),MATCH(Q$11,'[1]【第9戦】予選ヒート-レース結果表（貼付）'!$1:$1,0)),""))</f>
        <v/>
      </c>
      <c r="R45" s="4" t="str">
        <f>IF(Q45="","",COUNTIF($Q$13:Q45,"&lt;&gt;"&amp;""))</f>
        <v/>
      </c>
      <c r="S45" s="4" t="str">
        <f>IFERROR(RANK(R45,$R$13:$R$46,1),"")</f>
        <v/>
      </c>
      <c r="T45" s="4" t="str">
        <f>IF(IFERROR(INDEX('[1]【第9戦】予選ヒート-レース結果表（貼付）'!$A:$Z,MATCH($A45,'[1]【第9戦】予選ヒート-レース結果表（貼付）'!$A:$A,0),MATCH(T$11,'[1]【第9戦】予選ヒート-レース結果表（貼付）'!$1:$1,0)),"")=0,"",IFERROR(INDEX('[1]【第9戦】予選ヒート-レース結果表（貼付）'!$A:$Z,MATCH($A45,'[1]【第9戦】予選ヒート-レース結果表（貼付）'!$A:$A,0),MATCH(T$11,'[1]【第9戦】予選ヒート-レース結果表（貼付）'!$1:$1,0)),""))</f>
        <v/>
      </c>
      <c r="U45" s="4" t="str">
        <f>IF(IFERROR(INDEX('[1]【第9戦】予選ヒート-レース結果表（貼付）'!$A:$Z,MATCH($B45,'[1]【第9戦】予選ヒート-レース結果表（貼付）'!$B:$B,0),MATCH(U$11,'[1]【第9戦】予選ヒート-レース結果表（貼付）'!$1:$1,0)),"")=0,"",IFERROR(INDEX('[1]【第9戦】予選ヒート-レース結果表（貼付）'!$A:$Z,MATCH($B45,'[1]【第9戦】予選ヒート-レース結果表（貼付）'!$B:$B,0),MATCH(U$11,'[1]【第9戦】予選ヒート-レース結果表（貼付）'!$1:$1,0)),""))</f>
        <v>-</v>
      </c>
      <c r="V45" s="4"/>
    </row>
    <row r="46" spans="1:22" ht="12.75" customHeight="1" x14ac:dyDescent="0.2">
      <c r="A46" s="77">
        <f>IF(OR('[1]【第9戦】予選ヒート-レース結果表（貼付）'!A35="DNF",'[1]【第9戦】予選ヒート-レース結果表（貼付）'!A35="DNS",'[1]【第9戦】予選ヒート-レース結果表（貼付）'!A35="DQ"),'[1]【第9戦】予選ヒート-レース結果表（貼付）'!A35,IF(MAX('[1]【第9戦】予選ヒート-レース結果表（貼付）'!A:A)&gt;A45,A45+1,""))</f>
        <v>34</v>
      </c>
      <c r="B46" s="76">
        <f>IFERROR(INDEX('[1]【第9戦】予選ヒート-レース結果表（貼付）'!A35:$Z$50,MATCH($A46,'[1]【第9戦】予選ヒート-レース結果表（貼付）'!A35:$A$50,0),MATCH('[1]公式予選（TT②）-結果表（印刷）'!B$11,'[1]【第9戦】予選ヒート-レース結果表（貼付）'!$1:$1,0)),"")</f>
        <v>51</v>
      </c>
      <c r="C46" s="75"/>
      <c r="D46" s="74"/>
      <c r="E46" s="73" t="str">
        <f>IFERROR(INDEX('[1]【第9戦】予選ヒート-レース結果表（貼付）'!$A:$Z,MATCH($B46,'[1]【第9戦】予選ヒート-レース結果表（貼付）'!$B:$B,0),MATCH('【第9戦】予選ヒート-レース結果表'!E$11,'[1]【第9戦】予選ヒート-レース結果表（貼付）'!$1:$1,0)),"")</f>
        <v>堂園 鷲</v>
      </c>
      <c r="F46" s="72" t="str">
        <f>IFERROR(INDEX('[1]【第9戦】予選ヒート-レース結果表（貼付）'!$A:$Z,MATCH($B46,'[1]【第9戦】予選ヒート-レース結果表（貼付）'!$B:$B,0),MATCH('【第9戦】予選ヒート-レース結果表'!F$11,'[1]【第9戦】予選ヒート-レース結果表（貼付）'!$1:$1,0)),"")</f>
        <v>ENERGY CORCE/TM</v>
      </c>
      <c r="G46" s="71" t="str">
        <f>IFERROR(INDEX('[1]【第9戦】予選ヒート-レース結果表（貼付）'!$A:$Z,MATCH($B46,'[1]【第9戦】予選ヒート-レース結果表（貼付）'!$B:$B,0),MATCH('【第9戦】予選ヒート-レース結果表'!G$11,'[1]【第9戦】予選ヒート-レース結果表（貼付）'!$1:$1,0)),"")</f>
        <v>ENERGY JAPAN</v>
      </c>
      <c r="H46" s="70" t="str">
        <f>IFERROR(INDEX('[1]【第9戦】予選ヒート-レース結果表（貼付）'!$A:$Z,MATCH($B46,'[1]【第9戦】予選ヒート-レース結果表（貼付）'!$B:$B,0),MATCH('【第9戦】予選ヒート-レース結果表'!H$11,'[1]【第9戦】予選ヒート-レース結果表（貼付）'!$1:$1,0)),"")</f>
        <v>BS</v>
      </c>
      <c r="I46" s="69">
        <f>IFERROR(INDEX('[1]【第9戦】予選ヒート-レース結果表（貼付）'!$A:$Z,MATCH($B46,'[1]【第9戦】予選ヒート-レース結果表（貼付）'!$B:$B,0),MATCH('【第9戦】予選ヒート-レース結果表'!I$11,'[1]【第9戦】予選ヒート-レース結果表（貼付）'!$1:$1,0)),"")</f>
        <v>0</v>
      </c>
      <c r="J46" s="68" t="str">
        <f>IFERROR(IF(A46="DNS","ｽﾀｰﾄ出来ず",IF(A46="DQ","失　格",INDEX('[1]【第9戦】予選ヒート-レース結果表（貼付）'!$A:$Z,MATCH($B46,'[1]【第9戦】予選ヒート-レース結果表（貼付）'!$B:$B,0),MATCH('【第9戦】予選ヒート-レース結果表'!J$11,'[1]【第9戦】予選ヒート-レース結果表（貼付）'!$1:$1,0)))),"")</f>
        <v>ｽﾀｰﾄ出来ず</v>
      </c>
      <c r="K46" s="67" t="str">
        <f>IFERROR(IF(A46="DNS","",IF(A46="DQ","",INDEX('[1]【第9戦】予選ヒート-レース結果表（貼付）'!$A:$Z,MATCH($B46,'[1]【第9戦】予選ヒート-レース結果表（貼付）'!$B:$B,0),MATCH('【第9戦】予選ヒート-レース結果表'!K$11,'[1]【第9戦】予選ヒート-レース結果表（貼付）'!$1:$1,0)))),"")</f>
        <v>DNS</v>
      </c>
      <c r="L46" s="67">
        <f>IFERROR(IF(A46="DNS","",IF(A46="DQ","",INDEX('[1]【第9戦】予選ヒート-レース結果表（貼付）'!$A:$Z,MATCH($B46,'[1]【第9戦】予選ヒート-レース結果表（貼付）'!$B:$B,0),MATCH('【第9戦】予選ヒート-レース結果表'!L$11,'[1]【第9戦】予選ヒート-レース結果表（貼付）'!$1:$1,0)))),"")</f>
        <v>0</v>
      </c>
      <c r="M46" s="66">
        <f>IFERROR(IF(A46="DNS","",IF(A46="DQ","",INDEX('[1]【第9戦】予選ヒート-レース結果表（貼付）'!$A:$Z,MATCH($B46,'[1]【第9戦】予選ヒート-レース結果表（貼付）'!$B:$B,0),MATCH('【第9戦】予選ヒート-レース結果表'!M$11,'[1]【第9戦】予選ヒート-レース結果表（貼付）'!$1:$1,0)))),"")</f>
        <v>0</v>
      </c>
      <c r="N46" s="65" t="str">
        <f>IF(M46&lt;1,"",IF($N$11&gt;M46,"R",""))</f>
        <v/>
      </c>
      <c r="O46" s="2"/>
      <c r="P46" s="55"/>
      <c r="Q46" s="4" t="str">
        <f>IF(IFERROR(INDEX('[1]【第9戦】予選ヒート-レース結果表（貼付）'!$A:$Z,MATCH($B46,'[1]【第9戦】予選ヒート-レース結果表（貼付）'!$B:$B,0),MATCH(Q$11,'[1]【第9戦】予選ヒート-レース結果表（貼付）'!$1:$1,0)),"")=0,"",IFERROR(INDEX('[1]【第9戦】予選ヒート-レース結果表（貼付）'!$A:$Z,MATCH($B46,'[1]【第9戦】予選ヒート-レース結果表（貼付）'!$B:$B,0),MATCH(Q$11,'[1]【第9戦】予選ヒート-レース結果表（貼付）'!$1:$1,0)),""))</f>
        <v/>
      </c>
      <c r="R46" s="4" t="str">
        <f>IF(Q46="","",COUNTIF($Q$13:Q46,"&lt;&gt;"&amp;""))</f>
        <v/>
      </c>
      <c r="S46" s="4" t="str">
        <f>IFERROR(RANK(R46,$R$13:$R$46,1),"")</f>
        <v/>
      </c>
      <c r="T46" s="4" t="str">
        <f>IF(IFERROR(INDEX('[1]【第9戦】予選ヒート-レース結果表（貼付）'!$A:$Z,MATCH($A46,'[1]【第9戦】予選ヒート-レース結果表（貼付）'!$A:$A,0),MATCH(T$11,'[1]【第9戦】予選ヒート-レース結果表（貼付）'!$1:$1,0)),"")=0,"",IFERROR(INDEX('[1]【第9戦】予選ヒート-レース結果表（貼付）'!$A:$Z,MATCH($A46,'[1]【第9戦】予選ヒート-レース結果表（貼付）'!$A:$A,0),MATCH(T$11,'[1]【第9戦】予選ヒート-レース結果表（貼付）'!$1:$1,0)),""))</f>
        <v/>
      </c>
      <c r="U46" s="4" t="str">
        <f>IF(IFERROR(INDEX('[1]【第9戦】予選ヒート-レース結果表（貼付）'!$A:$Z,MATCH($B46,'[1]【第9戦】予選ヒート-レース結果表（貼付）'!$B:$B,0),MATCH(U$11,'[1]【第9戦】予選ヒート-レース結果表（貼付）'!$1:$1,0)),"")=0,"",IFERROR(INDEX('[1]【第9戦】予選ヒート-レース結果表（貼付）'!$A:$Z,MATCH($B46,'[1]【第9戦】予選ヒート-レース結果表（貼付）'!$B:$B,0),MATCH(U$11,'[1]【第9戦】予選ヒート-レース結果表（貼付）'!$1:$1,0)),""))</f>
        <v>-</v>
      </c>
      <c r="V46" s="4"/>
    </row>
    <row r="47" spans="1:22" ht="12.75" customHeight="1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55"/>
      <c r="Q47" s="4"/>
      <c r="R47" s="4"/>
      <c r="S47" s="4"/>
      <c r="T47" s="4"/>
      <c r="U47" s="4"/>
      <c r="V47" s="4"/>
    </row>
    <row r="48" spans="1:22" s="55" customFormat="1" ht="12.75" customHeight="1" x14ac:dyDescent="0.2">
      <c r="A48" s="9" t="s">
        <v>11</v>
      </c>
      <c r="B48" s="2"/>
      <c r="C48" s="2"/>
      <c r="D48" s="2"/>
      <c r="E48" s="64" t="str">
        <f>"No."&amp;IFERROR(INDEX($A11:$Z46,MATCH($J$48,$U$11:$U$46,0),MATCH("No.",$11:$11,0)),"")&amp;"　"&amp;IFERROR(INDEX($A11:$Z46,MATCH($J$48,$U$11:$U$46,0),MATCH("名前",$11:$11,0)),"")</f>
        <v>No.81　山田 杯利</v>
      </c>
      <c r="F48" s="61" t="str">
        <f>IFERROR(INDEX($A11:$Z46,MATCH($J$48,$U$11:$U$46,0),MATCH("team",$11:$11,0)),"")</f>
        <v>DragoCorse</v>
      </c>
      <c r="G48" s="62">
        <f>1.264/MAX($U:$U)*3600</f>
        <v>44.935121363537611</v>
      </c>
      <c r="H48" s="1"/>
      <c r="I48" s="61" t="str">
        <f>INDEX('[1]【第9戦】予選ヒート-レース結果表（貼付）'!$A:$Z,MATCH(INDEX($A11:$Z44,MATCH($J$48,$U$12:$U$44,0),MATCH("No.",$11:$11,0)),'[1]【第9戦】予選ヒート-レース結果表（貼付）'!$B:$B,0),MATCH("In Lap",'[1]【第9戦】予選ヒート-レース結果表（貼付）'!$1:$1,0))&amp;"/"&amp;IFERROR(INDEX($A11:$Z44,MATCH($J$48,$U$12:$U$44,0),MATCH("laps",$11:$11,0)),"")</f>
        <v>9/12</v>
      </c>
      <c r="J48" s="60">
        <f>MAX($U:$U)</f>
        <v>101.26600000000001</v>
      </c>
      <c r="K48" s="59" t="s">
        <v>10</v>
      </c>
      <c r="L48" s="2"/>
      <c r="M48" s="7"/>
      <c r="N48" s="6"/>
      <c r="O48" s="2"/>
      <c r="P48" s="4"/>
      <c r="Q48" s="4"/>
      <c r="R48" s="4"/>
      <c r="S48" s="4"/>
      <c r="T48" s="4"/>
      <c r="U48" s="4"/>
      <c r="V48" s="4"/>
    </row>
    <row r="49" spans="1:22" ht="2.1" customHeight="1" x14ac:dyDescent="0.2">
      <c r="A49" s="9"/>
      <c r="B49" s="2"/>
      <c r="C49" s="2"/>
      <c r="D49" s="2"/>
      <c r="E49" s="63"/>
      <c r="F49" s="61"/>
      <c r="G49" s="62"/>
      <c r="I49" s="61"/>
      <c r="J49" s="60"/>
      <c r="K49" s="59"/>
      <c r="L49" s="2"/>
      <c r="M49" s="6"/>
      <c r="N49" s="2"/>
      <c r="O49" s="2"/>
      <c r="P49" s="4"/>
      <c r="Q49" s="4"/>
      <c r="R49" s="4"/>
      <c r="S49" s="4"/>
      <c r="T49" s="4"/>
      <c r="U49" s="4"/>
      <c r="V49" s="4"/>
    </row>
    <row r="50" spans="1:22" ht="12.75" customHeight="1" x14ac:dyDescent="0.2">
      <c r="A50" s="9" t="str">
        <f>IF(COUNTIF(N:N,"R")&gt;=1,"""R"" マークの車は、コースレコードを更新しました。従来のレコードタイムは"&amp;"　"&amp;N11,"")</f>
        <v>"R" マークの車は、コースレコードを更新しました。従来のレコードタイムは　45.239</v>
      </c>
      <c r="B50" s="2"/>
      <c r="C50" s="2"/>
      <c r="D50" s="2"/>
      <c r="E50" s="63"/>
      <c r="F50" s="61"/>
      <c r="G50" s="62"/>
      <c r="I50" s="61"/>
      <c r="J50" s="60"/>
      <c r="K50" s="59"/>
      <c r="L50" s="2"/>
      <c r="M50" s="6"/>
      <c r="N50" s="2"/>
      <c r="O50" s="2"/>
      <c r="P50" s="4"/>
      <c r="Q50" s="4"/>
      <c r="R50" s="4"/>
      <c r="S50" s="4"/>
      <c r="T50" s="4"/>
      <c r="U50" s="4"/>
      <c r="V50" s="4"/>
    </row>
    <row r="51" spans="1:22" ht="2.1" customHeight="1" x14ac:dyDescent="0.2">
      <c r="A51" s="9"/>
      <c r="B51" s="2"/>
      <c r="C51" s="2"/>
      <c r="D51" s="2"/>
      <c r="E51" s="63"/>
      <c r="F51" s="61"/>
      <c r="G51" s="62"/>
      <c r="I51" s="61"/>
      <c r="J51" s="60"/>
      <c r="K51" s="59"/>
      <c r="L51" s="2"/>
      <c r="M51" s="6"/>
      <c r="N51" s="2"/>
      <c r="O51" s="2"/>
      <c r="P51" s="4"/>
      <c r="Q51" s="4"/>
      <c r="R51" s="4"/>
      <c r="S51" s="4"/>
      <c r="T51" s="4"/>
      <c r="U51" s="4"/>
      <c r="V51" s="4"/>
    </row>
    <row r="52" spans="1:22" ht="12.75" customHeight="1" x14ac:dyDescent="0.15">
      <c r="A52" s="9" t="str">
        <f>IF(A53="","","ﾍﾟﾅﾙﾃｨ")</f>
        <v/>
      </c>
      <c r="B52" s="57" t="s">
        <v>9</v>
      </c>
      <c r="C52" s="57"/>
      <c r="D52" s="2"/>
      <c r="E52" s="2"/>
      <c r="F52" s="2"/>
      <c r="G52" s="2"/>
      <c r="H52" s="2"/>
      <c r="I52" s="2"/>
      <c r="J52" s="2"/>
      <c r="K52" s="2"/>
      <c r="L52" s="2"/>
      <c r="M52" s="6"/>
      <c r="N52" s="2"/>
      <c r="O52" s="2"/>
      <c r="P52" s="4"/>
      <c r="Q52" s="4"/>
      <c r="R52" s="4"/>
      <c r="S52" s="4"/>
      <c r="T52" s="4"/>
      <c r="U52" s="4"/>
      <c r="V52" s="4"/>
    </row>
    <row r="53" spans="1:22" ht="12.75" customHeight="1" x14ac:dyDescent="0.15">
      <c r="A53" s="58" t="str">
        <f>IF(MAX(R13:R46)&lt;1,"",1)</f>
        <v/>
      </c>
      <c r="B53" s="1" t="str">
        <f>IF(A53="","","No."&amp;INDEX($A$11:$V$46,MATCH($A53,$S$11:$S$46,0),MATCH("No.",$11:$11,0)))</f>
        <v/>
      </c>
      <c r="D53" s="2"/>
      <c r="E53" s="2"/>
      <c r="F53" s="2"/>
      <c r="G53" s="2"/>
      <c r="H53" s="2"/>
      <c r="I53" s="2"/>
      <c r="J53" s="2"/>
      <c r="K53" s="2"/>
      <c r="L53" s="2"/>
      <c r="M53" s="6"/>
      <c r="N53" s="2"/>
      <c r="O53" s="2"/>
      <c r="P53" s="4"/>
      <c r="Q53" s="4"/>
      <c r="R53" s="4"/>
      <c r="S53" s="4"/>
      <c r="T53" s="4"/>
      <c r="U53" s="4"/>
      <c r="V53" s="4"/>
    </row>
    <row r="54" spans="1:22" ht="12.75" hidden="1" customHeight="1" x14ac:dyDescent="0.15">
      <c r="A54" s="56" t="str">
        <f>IF(A53&lt;COUNTIF($S$12:$S$46,"&gt;"&amp;0),A53+1,"")</f>
        <v/>
      </c>
      <c r="B54" s="1" t="str">
        <f>IF(A54="","","No."&amp;INDEX($A$11:$V$46,MATCH($A54,$S$11:$S$46,0),MATCH("No.",$11:$11,0)))</f>
        <v/>
      </c>
      <c r="D54" s="2"/>
      <c r="E54" s="2"/>
      <c r="F54" s="2"/>
      <c r="G54" s="2"/>
      <c r="H54" s="2"/>
      <c r="I54" s="2"/>
      <c r="J54" s="2"/>
      <c r="K54" s="2"/>
      <c r="L54" s="2"/>
      <c r="M54" s="6"/>
      <c r="N54" s="2"/>
      <c r="O54" s="2"/>
      <c r="P54" s="4"/>
      <c r="Q54" s="4"/>
      <c r="R54" s="4"/>
      <c r="S54" s="4"/>
      <c r="T54" s="4"/>
      <c r="U54" s="4"/>
      <c r="V54" s="4"/>
    </row>
    <row r="55" spans="1:22" ht="12.75" hidden="1" customHeight="1" x14ac:dyDescent="0.15">
      <c r="A55" s="56" t="str">
        <f>IF(A54&lt;COUNTIF($S$12:$S$46,"&gt;"&amp;0),A54+1,"")</f>
        <v/>
      </c>
      <c r="B55" s="1" t="str">
        <f>IF(A55="","","No."&amp;INDEX($A$11:$V$46,MATCH($A55,$S$11:$S$46,0),MATCH("No.",$11:$11,0)))</f>
        <v/>
      </c>
      <c r="D55" s="2"/>
      <c r="E55" s="2"/>
      <c r="F55" s="2"/>
      <c r="G55" s="2"/>
      <c r="H55" s="2"/>
      <c r="I55" s="2"/>
      <c r="J55" s="2"/>
      <c r="K55" s="2"/>
      <c r="L55" s="2"/>
      <c r="M55" s="6"/>
      <c r="N55" s="2"/>
      <c r="O55" s="2"/>
      <c r="P55" s="4"/>
      <c r="Q55" s="4"/>
      <c r="R55" s="4"/>
      <c r="S55" s="4"/>
      <c r="T55" s="4"/>
      <c r="U55" s="4"/>
      <c r="V55" s="4"/>
    </row>
    <row r="56" spans="1:22" ht="12.75" hidden="1" customHeight="1" x14ac:dyDescent="0.15">
      <c r="A56" s="56" t="str">
        <f>IF(A55&lt;COUNTIF($S$12:$S$46,"&gt;"&amp;0),A55+1,"")</f>
        <v/>
      </c>
      <c r="B56" s="1" t="str">
        <f>IF(A56="","","No."&amp;INDEX($A$11:$V$46,MATCH($A56,$S$11:$S$46,0),MATCH("No.",$11:$11,0)))</f>
        <v/>
      </c>
      <c r="D56" s="2"/>
      <c r="E56" s="2"/>
      <c r="F56" s="2"/>
      <c r="G56" s="2"/>
      <c r="H56" s="2"/>
      <c r="I56" s="2"/>
      <c r="J56" s="2"/>
      <c r="K56" s="2"/>
      <c r="L56" s="2"/>
      <c r="M56" s="6"/>
      <c r="N56" s="2"/>
      <c r="O56" s="2"/>
      <c r="P56" s="4"/>
      <c r="Q56" s="4"/>
      <c r="R56" s="4"/>
      <c r="S56" s="4"/>
      <c r="T56" s="4"/>
      <c r="U56" s="4"/>
      <c r="V56" s="4"/>
    </row>
    <row r="57" spans="1:22" ht="12.75" customHeight="1" x14ac:dyDescent="0.15">
      <c r="A57" s="56" t="str">
        <f>IF(A56&lt;COUNTIF($S$12:$S$46,"&gt;"&amp;0),A56+1,"")</f>
        <v/>
      </c>
      <c r="B57" s="1" t="str">
        <f>IF(A57="","","No."&amp;INDEX($A$11:$V$46,MATCH($A57,$S$11:$S$46,0),MATCH("No.",$11:$11,0)))</f>
        <v/>
      </c>
      <c r="D57" s="57"/>
      <c r="E57" s="2"/>
      <c r="F57" s="2"/>
      <c r="G57" s="2"/>
      <c r="H57" s="2"/>
      <c r="I57" s="2"/>
      <c r="J57" s="2"/>
      <c r="K57" s="2"/>
      <c r="L57" s="2"/>
      <c r="M57" s="6"/>
      <c r="N57" s="2"/>
      <c r="O57" s="2"/>
      <c r="P57" s="4"/>
      <c r="Q57" s="4"/>
      <c r="R57" s="4"/>
      <c r="S57" s="4"/>
      <c r="T57" s="4"/>
      <c r="U57" s="4"/>
      <c r="V57" s="4"/>
    </row>
    <row r="58" spans="1:22" ht="12.75" customHeight="1" x14ac:dyDescent="0.15">
      <c r="A58" s="56" t="str">
        <f>IF(A57&lt;COUNTIF($S$12:$S$46,"&gt;"&amp;0),A57+1,"")</f>
        <v/>
      </c>
      <c r="B58" s="1" t="str">
        <f>IF(A58="","","No."&amp;INDEX($A$11:$V$46,MATCH($A58,$S$11:$S$46,0),MATCH("No.",$11:$11,0)))</f>
        <v/>
      </c>
      <c r="D58" s="57"/>
      <c r="E58" s="2"/>
      <c r="F58" s="2"/>
      <c r="G58" s="2"/>
      <c r="H58" s="2"/>
      <c r="I58" s="2"/>
      <c r="J58" s="2"/>
      <c r="K58" s="2"/>
      <c r="L58" s="2"/>
      <c r="M58" s="6"/>
      <c r="N58" s="2"/>
      <c r="O58" s="2"/>
      <c r="P58" s="4"/>
      <c r="Q58" s="4"/>
      <c r="R58" s="4"/>
      <c r="S58" s="4"/>
      <c r="T58" s="4"/>
      <c r="U58" s="4"/>
      <c r="V58" s="4"/>
    </row>
    <row r="59" spans="1:22" ht="12.75" customHeight="1" x14ac:dyDescent="0.15">
      <c r="A59" s="56" t="str">
        <f>IF(A58&lt;COUNTIF($S$12:$S$46,"&gt;"&amp;0),A58+1,"")</f>
        <v/>
      </c>
      <c r="B59" s="1" t="str">
        <f>IF(A59="","","No."&amp;INDEX($A$11:$V$46,MATCH($A59,$S$11:$S$46,0),MATCH("No.",$11:$11,0)))</f>
        <v/>
      </c>
      <c r="D59" s="57"/>
      <c r="E59" s="2"/>
      <c r="F59" s="2"/>
      <c r="G59" s="2"/>
      <c r="H59" s="2"/>
      <c r="I59" s="2"/>
      <c r="J59" s="2"/>
      <c r="K59" s="2"/>
      <c r="L59" s="2"/>
      <c r="M59" s="6"/>
      <c r="N59" s="2"/>
      <c r="O59" s="2"/>
      <c r="P59" s="4"/>
      <c r="Q59" s="4"/>
      <c r="R59" s="4"/>
      <c r="S59" s="4"/>
      <c r="T59" s="4"/>
      <c r="U59" s="4"/>
      <c r="V59" s="4"/>
    </row>
    <row r="60" spans="1:22" ht="12.75" customHeight="1" x14ac:dyDescent="0.15">
      <c r="A60" s="56" t="str">
        <f>IF(A59&lt;COUNTIF($S$12:$S$46,"&gt;"&amp;0),A59+1,"")</f>
        <v/>
      </c>
      <c r="B60" s="1" t="str">
        <f>IF(A60="","","No."&amp;INDEX($A$11:$V$46,MATCH($A60,$S$11:$S$46,0),MATCH("No.",$11:$11,0)))</f>
        <v/>
      </c>
      <c r="D60" s="57"/>
      <c r="E60" s="2"/>
      <c r="F60" s="2"/>
      <c r="G60" s="2"/>
      <c r="H60" s="2"/>
      <c r="I60" s="2"/>
      <c r="J60" s="2"/>
      <c r="K60" s="2"/>
      <c r="L60" s="2"/>
      <c r="M60" s="6"/>
      <c r="N60" s="2"/>
      <c r="O60" s="2"/>
      <c r="P60" s="4"/>
      <c r="Q60" s="4"/>
      <c r="R60" s="4"/>
      <c r="S60" s="4"/>
      <c r="T60" s="4"/>
      <c r="U60" s="4"/>
      <c r="V60" s="4"/>
    </row>
    <row r="61" spans="1:22" ht="12.75" customHeight="1" x14ac:dyDescent="0.15">
      <c r="A61" s="56" t="str">
        <f>IF(A60&lt;COUNTIF($S$12:$S$46,"&gt;"&amp;0),A60+1,"")</f>
        <v/>
      </c>
      <c r="B61" s="1" t="str">
        <f>IF(A61="","","No."&amp;INDEX($A$11:$V$46,MATCH($A61,$S$11:$S$46,0),MATCH("No.",$11:$11,0)))</f>
        <v/>
      </c>
      <c r="D61" s="2"/>
      <c r="E61" s="2"/>
      <c r="F61" s="2"/>
      <c r="G61" s="2"/>
      <c r="H61" s="2"/>
      <c r="I61" s="2"/>
      <c r="J61" s="2"/>
      <c r="K61" s="2"/>
      <c r="L61" s="2"/>
      <c r="M61" s="6"/>
      <c r="N61" s="2"/>
      <c r="O61" s="2"/>
      <c r="P61" s="4"/>
      <c r="Q61" s="4"/>
      <c r="R61" s="4"/>
      <c r="S61" s="4"/>
      <c r="T61" s="4"/>
      <c r="U61" s="4"/>
      <c r="V61" s="4"/>
    </row>
    <row r="62" spans="1:22" ht="12.75" customHeight="1" x14ac:dyDescent="0.15">
      <c r="A62" s="56" t="str">
        <f>IF(A61&lt;COUNTIF($S$12:$S$46,"&gt;"&amp;0),A61+1,"")</f>
        <v/>
      </c>
      <c r="B62" s="1" t="str">
        <f>IF(A62="","","No."&amp;INDEX($A$11:$V$46,MATCH($A62,$S$11:$S$46,0),MATCH("No.",$11:$11,0)))</f>
        <v/>
      </c>
      <c r="D62" s="2"/>
      <c r="E62" s="2"/>
      <c r="F62" s="2"/>
      <c r="G62" s="2"/>
      <c r="H62" s="2"/>
      <c r="I62" s="2"/>
      <c r="J62" s="2"/>
      <c r="K62" s="2"/>
      <c r="L62" s="2"/>
      <c r="M62" s="6"/>
      <c r="N62" s="2"/>
      <c r="O62" s="2"/>
      <c r="P62" s="4"/>
      <c r="Q62" s="4"/>
      <c r="R62" s="4"/>
      <c r="S62" s="4"/>
      <c r="T62" s="4"/>
      <c r="U62" s="4"/>
      <c r="V62" s="4"/>
    </row>
    <row r="63" spans="1:22" ht="12.75" customHeight="1" x14ac:dyDescent="0.15">
      <c r="A63" s="9"/>
      <c r="B63" s="8" t="str">
        <f>"審査委員長 ："&amp;" "&amp;[1]各種設定!$D$20</f>
        <v>審査委員長 ： Makoto SAITO</v>
      </c>
      <c r="C63" s="2"/>
      <c r="D63" s="2"/>
      <c r="E63" s="2"/>
      <c r="G63" s="7" t="str">
        <f>"競技委員長 ："&amp;" "&amp;[1]各種設定!$D$22</f>
        <v>競技委員長 ： Toshiaki KUBOTA</v>
      </c>
      <c r="H63" s="2"/>
      <c r="I63" s="2"/>
      <c r="J63" s="2" t="str">
        <f>"計時委員長 ："&amp;" "&amp;[1]各種設定!$D$24</f>
        <v>計時委員長 ： Tsutomu HAYAKAWA</v>
      </c>
      <c r="K63" s="2"/>
      <c r="L63" s="2"/>
      <c r="M63" s="6"/>
      <c r="N63" s="5"/>
      <c r="O63" s="2"/>
      <c r="P63" s="4"/>
      <c r="Q63" s="4"/>
      <c r="R63" s="4"/>
      <c r="S63" s="4"/>
      <c r="T63" s="4"/>
      <c r="U63" s="4"/>
      <c r="V63" s="4"/>
    </row>
    <row r="64" spans="1:22" ht="40.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55"/>
      <c r="Q64" s="4"/>
      <c r="R64" s="4"/>
      <c r="S64" s="4"/>
      <c r="T64" s="4"/>
      <c r="U64" s="4"/>
      <c r="V64" s="4"/>
    </row>
    <row r="65" spans="1:22" ht="12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55"/>
      <c r="Q65" s="4"/>
      <c r="R65" s="4"/>
      <c r="S65" s="4"/>
      <c r="T65" s="4"/>
      <c r="U65" s="4"/>
      <c r="V65" s="4"/>
    </row>
    <row r="66" spans="1:22" ht="12.75" customHeight="1" x14ac:dyDescent="0.1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2"/>
      <c r="P66" s="55"/>
      <c r="Q66" s="4"/>
      <c r="R66" s="4"/>
      <c r="S66" s="4"/>
      <c r="T66" s="4"/>
      <c r="U66" s="4"/>
      <c r="V66" s="4"/>
    </row>
    <row r="67" spans="1:22" ht="12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55"/>
      <c r="Q67" s="4"/>
      <c r="R67" s="4"/>
      <c r="S67" s="4"/>
      <c r="T67" s="4"/>
      <c r="U67" s="4"/>
      <c r="V67" s="4"/>
    </row>
    <row r="68" spans="1:22" ht="12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55"/>
      <c r="Q68" s="4"/>
      <c r="R68" s="4"/>
      <c r="S68" s="4"/>
      <c r="T68" s="4"/>
      <c r="U68" s="4"/>
      <c r="V68" s="4"/>
    </row>
    <row r="69" spans="1:22" ht="12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55"/>
      <c r="Q69" s="4"/>
      <c r="R69" s="4"/>
      <c r="S69" s="4"/>
      <c r="T69" s="4"/>
      <c r="U69" s="4"/>
      <c r="V69" s="4"/>
    </row>
    <row r="70" spans="1:22" ht="12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55"/>
      <c r="Q70" s="4"/>
      <c r="R70" s="4"/>
      <c r="S70" s="4"/>
      <c r="T70" s="4"/>
      <c r="U70" s="4"/>
      <c r="V70" s="4"/>
    </row>
    <row r="71" spans="1:22" ht="12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55"/>
      <c r="Q71" s="4"/>
      <c r="R71" s="4"/>
      <c r="S71" s="4"/>
      <c r="T71" s="4"/>
      <c r="U71" s="4"/>
      <c r="V71" s="4"/>
    </row>
    <row r="72" spans="1:22" ht="12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55"/>
      <c r="Q72" s="4"/>
      <c r="R72" s="4"/>
      <c r="S72" s="4"/>
      <c r="T72" s="4"/>
      <c r="U72" s="4"/>
      <c r="V72" s="4"/>
    </row>
    <row r="73" spans="1:22" ht="12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55"/>
      <c r="Q73" s="4"/>
      <c r="R73" s="4"/>
      <c r="S73" s="4"/>
      <c r="T73" s="4"/>
      <c r="U73" s="4"/>
      <c r="V73" s="4"/>
    </row>
    <row r="74" spans="1:22" ht="12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55"/>
      <c r="Q74" s="4"/>
      <c r="R74" s="4"/>
      <c r="S74" s="4"/>
      <c r="T74" s="4"/>
      <c r="U74" s="4"/>
      <c r="V74" s="4"/>
    </row>
    <row r="75" spans="1:22" ht="12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55"/>
      <c r="Q75" s="4"/>
      <c r="R75" s="4"/>
      <c r="S75" s="4"/>
      <c r="T75" s="4"/>
      <c r="U75" s="4"/>
      <c r="V75" s="4"/>
    </row>
    <row r="76" spans="1:22" ht="12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55"/>
      <c r="Q76" s="4" t="s">
        <v>8</v>
      </c>
      <c r="R76" s="4"/>
      <c r="S76" s="4"/>
      <c r="T76" s="4"/>
      <c r="U76" s="4"/>
      <c r="V76" s="4"/>
    </row>
    <row r="77" spans="1:22" ht="12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55"/>
      <c r="Q77" s="4"/>
      <c r="R77" s="4"/>
      <c r="S77" s="4"/>
      <c r="T77" s="4"/>
      <c r="U77" s="4"/>
      <c r="V77" s="4"/>
    </row>
    <row r="78" spans="1:22" ht="12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55"/>
      <c r="Q78" s="4"/>
      <c r="R78" s="4"/>
      <c r="S78" s="4"/>
      <c r="T78" s="4"/>
      <c r="U78" s="4"/>
      <c r="V78" s="4"/>
    </row>
    <row r="79" spans="1:22" ht="12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55"/>
      <c r="Q79" s="4"/>
      <c r="R79" s="4"/>
      <c r="S79" s="4"/>
      <c r="T79" s="4"/>
      <c r="U79" s="4"/>
      <c r="V79" s="4"/>
    </row>
    <row r="80" spans="1:22" ht="12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55"/>
      <c r="Q80" s="4"/>
      <c r="R80" s="4"/>
      <c r="S80" s="4"/>
      <c r="T80" s="4"/>
      <c r="U80" s="4"/>
      <c r="V80" s="4"/>
    </row>
    <row r="81" spans="1:22" ht="12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55"/>
      <c r="Q81" s="4"/>
      <c r="R81" s="4"/>
      <c r="S81" s="4"/>
      <c r="T81" s="4"/>
      <c r="U81" s="4"/>
      <c r="V81" s="4"/>
    </row>
    <row r="82" spans="1:22" ht="12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55"/>
      <c r="Q82" s="4"/>
      <c r="R82" s="4"/>
      <c r="S82" s="4"/>
      <c r="T82" s="4"/>
      <c r="U82" s="4"/>
      <c r="V82" s="4"/>
    </row>
    <row r="83" spans="1:22" ht="12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55"/>
      <c r="Q83" s="4"/>
      <c r="R83" s="4"/>
      <c r="S83" s="4"/>
      <c r="T83" s="4"/>
      <c r="U83" s="4"/>
      <c r="V83" s="4"/>
    </row>
    <row r="84" spans="1:22" ht="12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55"/>
      <c r="Q84" s="4"/>
      <c r="R84" s="4"/>
      <c r="S84" s="4"/>
      <c r="T84" s="4"/>
      <c r="U84" s="4"/>
      <c r="V84" s="4"/>
    </row>
    <row r="85" spans="1:22" ht="12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55"/>
      <c r="Q85" s="4"/>
      <c r="R85" s="4"/>
      <c r="S85" s="4"/>
      <c r="T85" s="4"/>
      <c r="U85" s="4"/>
      <c r="V85" s="4"/>
    </row>
    <row r="86" spans="1:22" ht="12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55"/>
      <c r="Q86" s="4"/>
      <c r="R86" s="4"/>
      <c r="S86" s="4"/>
      <c r="T86" s="4"/>
      <c r="U86" s="4"/>
      <c r="V86" s="4"/>
    </row>
    <row r="87" spans="1:22" ht="12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55"/>
      <c r="Q87" s="4"/>
      <c r="R87" s="4"/>
      <c r="S87" s="4"/>
      <c r="T87" s="4"/>
      <c r="U87" s="4"/>
      <c r="V87" s="4"/>
    </row>
    <row r="88" spans="1:22" ht="12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55"/>
      <c r="Q88" s="4"/>
      <c r="R88" s="4"/>
      <c r="S88" s="4"/>
      <c r="T88" s="4"/>
      <c r="U88" s="4"/>
      <c r="V88" s="4"/>
    </row>
    <row r="89" spans="1:22" ht="12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55"/>
      <c r="Q89" s="4"/>
      <c r="R89" s="4"/>
      <c r="S89" s="4"/>
      <c r="T89" s="4"/>
      <c r="U89" s="4"/>
      <c r="V89" s="4"/>
    </row>
    <row r="90" spans="1:22" ht="12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55"/>
      <c r="Q90" s="4"/>
      <c r="R90" s="4"/>
      <c r="S90" s="4"/>
      <c r="T90" s="4"/>
      <c r="U90" s="4"/>
      <c r="V90" s="4"/>
    </row>
    <row r="91" spans="1:22" ht="12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55"/>
      <c r="Q91" s="4"/>
      <c r="R91" s="4"/>
      <c r="S91" s="4"/>
      <c r="T91" s="4"/>
      <c r="U91" s="4"/>
      <c r="V91" s="4"/>
    </row>
    <row r="92" spans="1:22" ht="12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55"/>
      <c r="Q92" s="4"/>
      <c r="R92" s="4"/>
      <c r="S92" s="4"/>
      <c r="T92" s="4"/>
      <c r="U92" s="4"/>
      <c r="V92" s="4"/>
    </row>
    <row r="93" spans="1:22" ht="12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55"/>
      <c r="Q93" s="4"/>
      <c r="R93" s="4"/>
      <c r="S93" s="4"/>
      <c r="T93" s="4"/>
      <c r="U93" s="4"/>
      <c r="V93" s="4"/>
    </row>
    <row r="94" spans="1:22" ht="12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55"/>
      <c r="Q94" s="4"/>
      <c r="R94" s="4"/>
      <c r="S94" s="4"/>
      <c r="T94" s="4"/>
      <c r="U94" s="4"/>
      <c r="V94" s="4"/>
    </row>
    <row r="95" spans="1:22" ht="12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5"/>
      <c r="Q95" s="4"/>
      <c r="R95" s="4"/>
      <c r="S95" s="4"/>
      <c r="T95" s="4"/>
      <c r="U95" s="4"/>
      <c r="V95" s="4"/>
    </row>
    <row r="96" spans="1:22" ht="12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55"/>
      <c r="Q96" s="4"/>
      <c r="R96" s="4"/>
      <c r="S96" s="4"/>
      <c r="T96" s="4"/>
      <c r="U96" s="4"/>
      <c r="V96" s="4"/>
    </row>
    <row r="97" spans="1:22" ht="11.2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55"/>
      <c r="Q97" s="4"/>
      <c r="R97" s="4"/>
      <c r="S97" s="4"/>
      <c r="T97" s="4"/>
      <c r="U97" s="4"/>
      <c r="V97" s="4"/>
    </row>
    <row r="98" spans="1:22" ht="11.2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5"/>
      <c r="Q98" s="4"/>
      <c r="R98" s="4"/>
      <c r="S98" s="4"/>
      <c r="T98" s="4"/>
      <c r="U98" s="4"/>
      <c r="V98" s="4"/>
    </row>
    <row r="99" spans="1:22" ht="11.2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55"/>
      <c r="Q99" s="4"/>
      <c r="R99" s="4"/>
      <c r="S99" s="4"/>
      <c r="T99" s="4"/>
      <c r="U99" s="4"/>
      <c r="V99" s="4"/>
    </row>
    <row r="100" spans="1:22" ht="11.2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5"/>
      <c r="Q100" s="4"/>
      <c r="R100" s="4"/>
      <c r="S100" s="4"/>
      <c r="T100" s="4"/>
      <c r="U100" s="4"/>
      <c r="V100" s="4"/>
    </row>
    <row r="101" spans="1:22" ht="11.2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5"/>
      <c r="Q101" s="4"/>
      <c r="R101" s="4"/>
      <c r="S101" s="4"/>
      <c r="T101" s="4"/>
      <c r="U101" s="4"/>
      <c r="V101" s="4"/>
    </row>
    <row r="102" spans="1:22" ht="11.2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55"/>
      <c r="Q102" s="4"/>
      <c r="R102" s="4"/>
      <c r="S102" s="4"/>
      <c r="T102" s="4"/>
      <c r="U102" s="4"/>
      <c r="V102" s="4"/>
    </row>
    <row r="103" spans="1:22" ht="11.2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55"/>
      <c r="Q103" s="4"/>
      <c r="R103" s="4"/>
      <c r="S103" s="4"/>
      <c r="T103" s="4"/>
      <c r="U103" s="4"/>
      <c r="V103" s="4"/>
    </row>
    <row r="104" spans="1:22" ht="11.2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55"/>
      <c r="Q104" s="4"/>
      <c r="R104" s="4"/>
      <c r="S104" s="4"/>
      <c r="T104" s="4"/>
      <c r="U104" s="4"/>
      <c r="V104" s="4"/>
    </row>
    <row r="105" spans="1:22" ht="11.2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55"/>
      <c r="Q105" s="4"/>
      <c r="R105" s="4"/>
      <c r="S105" s="4"/>
      <c r="T105" s="4"/>
      <c r="U105" s="4"/>
      <c r="V105" s="4"/>
    </row>
    <row r="106" spans="1:22" ht="11.2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5"/>
      <c r="Q106" s="4"/>
      <c r="R106" s="4"/>
      <c r="S106" s="4"/>
      <c r="T106" s="4"/>
      <c r="U106" s="4"/>
      <c r="V106" s="4"/>
    </row>
    <row r="107" spans="1:22" ht="11.2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5"/>
      <c r="Q107" s="4"/>
      <c r="R107" s="4"/>
      <c r="S107" s="4"/>
      <c r="T107" s="4"/>
      <c r="U107" s="4"/>
      <c r="V107" s="4"/>
    </row>
    <row r="108" spans="1:22" ht="11.2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5"/>
      <c r="Q108" s="4"/>
      <c r="R108" s="4"/>
      <c r="S108" s="4"/>
      <c r="T108" s="4"/>
      <c r="U108" s="4"/>
      <c r="V108" s="4"/>
    </row>
    <row r="109" spans="1:22" ht="11.2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5"/>
      <c r="Q109" s="4"/>
      <c r="R109" s="4"/>
      <c r="S109" s="4"/>
      <c r="T109" s="4"/>
      <c r="U109" s="4"/>
      <c r="V109" s="4"/>
    </row>
    <row r="110" spans="1:22" ht="11.2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55"/>
      <c r="Q110" s="4"/>
      <c r="R110" s="4"/>
      <c r="S110" s="4"/>
      <c r="T110" s="4"/>
      <c r="U110" s="4"/>
      <c r="V110" s="4"/>
    </row>
    <row r="111" spans="1:22" ht="11.2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55"/>
      <c r="Q111" s="4"/>
      <c r="R111" s="4"/>
      <c r="S111" s="4"/>
      <c r="T111" s="4"/>
      <c r="U111" s="4"/>
      <c r="V111" s="4"/>
    </row>
    <row r="112" spans="1:22" ht="11.2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55"/>
      <c r="Q112" s="4"/>
      <c r="R112" s="4"/>
      <c r="S112" s="4"/>
      <c r="T112" s="4"/>
      <c r="U112" s="4"/>
      <c r="V112" s="4"/>
    </row>
    <row r="113" spans="1:22" ht="11.2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55"/>
      <c r="Q113" s="4"/>
      <c r="R113" s="4"/>
      <c r="S113" s="4"/>
      <c r="T113" s="4"/>
      <c r="U113" s="4"/>
      <c r="V113" s="4"/>
    </row>
    <row r="114" spans="1:22" ht="11.2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55"/>
      <c r="Q114" s="4"/>
      <c r="R114" s="4"/>
      <c r="S114" s="4"/>
      <c r="T114" s="4"/>
      <c r="U114" s="4"/>
      <c r="V114" s="4"/>
    </row>
    <row r="115" spans="1:22" ht="11.2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55"/>
      <c r="Q115" s="4"/>
      <c r="R115" s="4"/>
      <c r="S115" s="4"/>
      <c r="T115" s="4"/>
      <c r="U115" s="4"/>
      <c r="V115" s="4"/>
    </row>
    <row r="116" spans="1:22" ht="11.2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55"/>
      <c r="Q116" s="4"/>
      <c r="R116" s="4"/>
      <c r="S116" s="4"/>
      <c r="T116" s="4"/>
      <c r="U116" s="4"/>
      <c r="V116" s="4"/>
    </row>
    <row r="117" spans="1:22" ht="11.2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5"/>
      <c r="Q117" s="4"/>
      <c r="R117" s="4"/>
      <c r="S117" s="4"/>
      <c r="T117" s="4"/>
      <c r="U117" s="4"/>
      <c r="V117" s="4"/>
    </row>
    <row r="118" spans="1:22" ht="11.2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55"/>
      <c r="Q118" s="4"/>
      <c r="R118" s="4"/>
      <c r="S118" s="4"/>
      <c r="T118" s="4"/>
      <c r="U118" s="4"/>
      <c r="V118" s="4"/>
    </row>
    <row r="119" spans="1:22" ht="11.2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55"/>
      <c r="Q119" s="4"/>
      <c r="R119" s="4"/>
      <c r="S119" s="4"/>
      <c r="T119" s="4"/>
      <c r="U119" s="4"/>
      <c r="V119" s="4"/>
    </row>
    <row r="120" spans="1:22" ht="11.2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55"/>
      <c r="Q120" s="4"/>
      <c r="R120" s="4"/>
      <c r="S120" s="4"/>
      <c r="T120" s="4"/>
      <c r="U120" s="4"/>
      <c r="V120" s="4"/>
    </row>
    <row r="121" spans="1:22" ht="11.2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55"/>
      <c r="Q121" s="4"/>
      <c r="R121" s="4"/>
      <c r="S121" s="4"/>
      <c r="T121" s="4"/>
      <c r="U121" s="4"/>
      <c r="V121" s="4"/>
    </row>
    <row r="122" spans="1:22" ht="11.2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55"/>
      <c r="Q122" s="4"/>
      <c r="R122" s="4"/>
      <c r="S122" s="4"/>
      <c r="T122" s="4"/>
      <c r="U122" s="4"/>
      <c r="V122" s="4"/>
    </row>
    <row r="123" spans="1:22" ht="11.2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55"/>
      <c r="Q123" s="4"/>
      <c r="R123" s="4"/>
      <c r="S123" s="4"/>
      <c r="T123" s="4"/>
      <c r="U123" s="4"/>
      <c r="V123" s="4"/>
    </row>
    <row r="124" spans="1:22" ht="11.2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55"/>
      <c r="Q124" s="4"/>
      <c r="R124" s="4"/>
      <c r="S124" s="4"/>
      <c r="T124" s="4"/>
      <c r="U124" s="4"/>
      <c r="V124" s="4"/>
    </row>
    <row r="125" spans="1:22" ht="11.2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55"/>
      <c r="Q125" s="4"/>
      <c r="R125" s="4"/>
      <c r="S125" s="4"/>
      <c r="T125" s="4"/>
      <c r="U125" s="4"/>
      <c r="V125" s="4"/>
    </row>
    <row r="126" spans="1:22" ht="11.2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55"/>
      <c r="Q126" s="4"/>
      <c r="R126" s="4"/>
      <c r="S126" s="4"/>
      <c r="T126" s="4"/>
      <c r="U126" s="4"/>
      <c r="V126" s="4"/>
    </row>
    <row r="127" spans="1:22" ht="11.2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5"/>
      <c r="Q127" s="4"/>
      <c r="R127" s="4"/>
      <c r="S127" s="4"/>
      <c r="T127" s="4"/>
      <c r="U127" s="4"/>
      <c r="V127" s="4"/>
    </row>
    <row r="128" spans="1:22" ht="11.2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55"/>
      <c r="Q128" s="4"/>
      <c r="R128" s="4"/>
      <c r="S128" s="4"/>
      <c r="T128" s="4"/>
      <c r="U128" s="4"/>
      <c r="V128" s="4"/>
    </row>
    <row r="129" spans="1:22" ht="11.2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55"/>
      <c r="Q129" s="4"/>
      <c r="R129" s="4"/>
      <c r="S129" s="4"/>
      <c r="T129" s="4"/>
      <c r="U129" s="4"/>
      <c r="V129" s="4"/>
    </row>
    <row r="130" spans="1:22" ht="11.2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55"/>
      <c r="Q130" s="4"/>
      <c r="R130" s="4"/>
      <c r="S130" s="4"/>
      <c r="T130" s="4"/>
      <c r="U130" s="4"/>
      <c r="V130" s="4"/>
    </row>
    <row r="131" spans="1:22" ht="11.2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55"/>
      <c r="Q131" s="4"/>
      <c r="R131" s="4"/>
      <c r="S131" s="4"/>
      <c r="T131" s="4"/>
      <c r="U131" s="4"/>
      <c r="V131" s="4"/>
    </row>
    <row r="132" spans="1:22" ht="11.2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55"/>
      <c r="Q132" s="4"/>
      <c r="R132" s="4"/>
      <c r="S132" s="4"/>
      <c r="T132" s="4"/>
      <c r="U132" s="4"/>
      <c r="V132" s="4"/>
    </row>
    <row r="133" spans="1:22" ht="11.2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55"/>
      <c r="Q133" s="4"/>
      <c r="R133" s="4"/>
      <c r="S133" s="4"/>
      <c r="T133" s="4"/>
      <c r="U133" s="4"/>
      <c r="V133" s="4"/>
    </row>
    <row r="134" spans="1:22" ht="11.2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55"/>
      <c r="Q134" s="4"/>
      <c r="R134" s="4"/>
      <c r="S134" s="4"/>
      <c r="T134" s="4"/>
      <c r="U134" s="4"/>
      <c r="V134" s="4"/>
    </row>
    <row r="135" spans="1:22" ht="11.2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55"/>
      <c r="Q135" s="4"/>
      <c r="R135" s="4"/>
      <c r="S135" s="4"/>
      <c r="T135" s="4"/>
      <c r="U135" s="4"/>
      <c r="V135" s="4"/>
    </row>
    <row r="136" spans="1:22" ht="11.2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55"/>
      <c r="Q136" s="4"/>
      <c r="R136" s="4"/>
      <c r="S136" s="4"/>
      <c r="T136" s="4"/>
      <c r="U136" s="4"/>
      <c r="V136" s="4"/>
    </row>
    <row r="137" spans="1:22" ht="11.2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55"/>
      <c r="Q137" s="4"/>
      <c r="R137" s="4"/>
      <c r="S137" s="4"/>
      <c r="T137" s="4"/>
      <c r="U137" s="4"/>
      <c r="V137" s="4"/>
    </row>
    <row r="138" spans="1:22" ht="11.2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55"/>
      <c r="Q138" s="4"/>
      <c r="R138" s="4"/>
      <c r="S138" s="4"/>
      <c r="T138" s="4"/>
      <c r="U138" s="4"/>
      <c r="V138" s="4"/>
    </row>
    <row r="139" spans="1:22" ht="11.2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55"/>
      <c r="Q139" s="4"/>
      <c r="R139" s="4"/>
      <c r="S139" s="4"/>
      <c r="T139" s="4"/>
      <c r="U139" s="4"/>
      <c r="V139" s="4"/>
    </row>
    <row r="140" spans="1:22" ht="11.2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55"/>
      <c r="Q140" s="4"/>
      <c r="R140" s="4"/>
      <c r="S140" s="4"/>
      <c r="T140" s="4"/>
      <c r="U140" s="4"/>
      <c r="V140" s="4"/>
    </row>
    <row r="141" spans="1:22" ht="11.2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55"/>
      <c r="Q141" s="4"/>
      <c r="R141" s="4"/>
      <c r="S141" s="4"/>
      <c r="T141" s="4"/>
      <c r="U141" s="4"/>
      <c r="V141" s="4"/>
    </row>
    <row r="142" spans="1:22" ht="11.2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55"/>
      <c r="Q142" s="4"/>
      <c r="R142" s="4"/>
      <c r="S142" s="4"/>
      <c r="T142" s="4"/>
      <c r="U142" s="4"/>
      <c r="V142" s="4"/>
    </row>
    <row r="143" spans="1:22" ht="11.2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55"/>
      <c r="Q143" s="4"/>
      <c r="R143" s="4"/>
      <c r="S143" s="4"/>
      <c r="T143" s="4"/>
      <c r="U143" s="4"/>
      <c r="V143" s="4"/>
    </row>
    <row r="144" spans="1:22" ht="11.2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55"/>
      <c r="Q144" s="4"/>
      <c r="R144" s="4"/>
      <c r="S144" s="4"/>
      <c r="T144" s="4"/>
      <c r="U144" s="4"/>
      <c r="V144" s="4"/>
    </row>
    <row r="145" spans="1:22" ht="11.2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55"/>
      <c r="Q145" s="4"/>
      <c r="R145" s="4"/>
      <c r="S145" s="4"/>
      <c r="T145" s="4"/>
      <c r="U145" s="4"/>
      <c r="V145" s="4"/>
    </row>
    <row r="146" spans="1:22" ht="11.2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55"/>
      <c r="Q146" s="4"/>
      <c r="R146" s="4"/>
      <c r="S146" s="4"/>
      <c r="T146" s="4"/>
      <c r="U146" s="4"/>
      <c r="V146" s="4"/>
    </row>
    <row r="147" spans="1:22" ht="11.2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55"/>
      <c r="Q147" s="4"/>
      <c r="R147" s="4"/>
      <c r="S147" s="4"/>
      <c r="T147" s="4"/>
      <c r="U147" s="4"/>
      <c r="V147" s="4"/>
    </row>
    <row r="148" spans="1:22" ht="11.2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55"/>
      <c r="Q148" s="4"/>
      <c r="R148" s="4"/>
      <c r="S148" s="4"/>
      <c r="T148" s="4"/>
      <c r="U148" s="4"/>
      <c r="V148" s="4"/>
    </row>
    <row r="149" spans="1:22" ht="11.2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55"/>
      <c r="Q149" s="4"/>
      <c r="R149" s="4"/>
      <c r="S149" s="4"/>
      <c r="T149" s="4"/>
      <c r="U149" s="4"/>
      <c r="V149" s="4"/>
    </row>
    <row r="150" spans="1:22" ht="11.2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55"/>
      <c r="Q150" s="4"/>
      <c r="R150" s="4"/>
      <c r="S150" s="4"/>
      <c r="T150" s="4"/>
      <c r="U150" s="4"/>
      <c r="V150" s="4"/>
    </row>
    <row r="151" spans="1:22" ht="11.2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55"/>
      <c r="Q151" s="4"/>
      <c r="R151" s="4"/>
      <c r="S151" s="4"/>
      <c r="T151" s="4"/>
      <c r="U151" s="4"/>
      <c r="V151" s="4"/>
    </row>
    <row r="152" spans="1:22" ht="11.2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55"/>
      <c r="Q152" s="4"/>
      <c r="R152" s="4"/>
      <c r="S152" s="4"/>
      <c r="T152" s="4"/>
      <c r="U152" s="4"/>
      <c r="V152" s="4"/>
    </row>
    <row r="153" spans="1:22" ht="11.2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55"/>
      <c r="Q153" s="4"/>
      <c r="R153" s="4"/>
      <c r="S153" s="4"/>
      <c r="T153" s="4"/>
      <c r="U153" s="4"/>
      <c r="V153" s="4"/>
    </row>
    <row r="154" spans="1:22" ht="11.2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55"/>
      <c r="Q154" s="4"/>
      <c r="R154" s="4"/>
      <c r="S154" s="4"/>
      <c r="T154" s="4"/>
      <c r="U154" s="4"/>
      <c r="V154" s="4"/>
    </row>
    <row r="155" spans="1:22" ht="11.2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55"/>
      <c r="Q155" s="4"/>
      <c r="R155" s="4"/>
      <c r="S155" s="4"/>
      <c r="T155" s="4"/>
      <c r="U155" s="4"/>
      <c r="V155" s="4"/>
    </row>
    <row r="156" spans="1:22" ht="11.2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55"/>
      <c r="Q156" s="4"/>
      <c r="R156" s="4"/>
      <c r="S156" s="4"/>
      <c r="T156" s="4"/>
      <c r="U156" s="4"/>
      <c r="V156" s="4"/>
    </row>
    <row r="157" spans="1:22" ht="11.2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55"/>
      <c r="Q157" s="4"/>
      <c r="R157" s="4"/>
      <c r="S157" s="4"/>
      <c r="T157" s="4"/>
      <c r="U157" s="4"/>
      <c r="V157" s="4"/>
    </row>
    <row r="158" spans="1:22" ht="11.2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55"/>
      <c r="Q158" s="4"/>
      <c r="R158" s="4"/>
      <c r="S158" s="4"/>
      <c r="T158" s="4"/>
      <c r="U158" s="4"/>
      <c r="V158" s="4"/>
    </row>
    <row r="159" spans="1:22" ht="11.2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55"/>
      <c r="Q159" s="4"/>
      <c r="R159" s="4"/>
      <c r="S159" s="4"/>
      <c r="T159" s="4"/>
      <c r="U159" s="4"/>
      <c r="V159" s="4"/>
    </row>
    <row r="160" spans="1:22" ht="11.2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55"/>
      <c r="Q160" s="4"/>
      <c r="R160" s="4"/>
      <c r="S160" s="4"/>
      <c r="T160" s="4"/>
      <c r="U160" s="4"/>
      <c r="V160" s="4"/>
    </row>
    <row r="161" spans="1:22" ht="11.2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55"/>
      <c r="Q161" s="4"/>
      <c r="R161" s="4"/>
      <c r="S161" s="4"/>
      <c r="T161" s="4"/>
      <c r="U161" s="4"/>
      <c r="V161" s="4"/>
    </row>
    <row r="162" spans="1:22" ht="11.2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55"/>
      <c r="Q162" s="4"/>
      <c r="R162" s="4"/>
      <c r="S162" s="4"/>
      <c r="T162" s="4"/>
      <c r="U162" s="4"/>
      <c r="V162" s="4"/>
    </row>
    <row r="163" spans="1:22" ht="11.2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55"/>
      <c r="Q163" s="4"/>
      <c r="R163" s="4"/>
      <c r="S163" s="4"/>
      <c r="T163" s="4"/>
      <c r="U163" s="4"/>
      <c r="V163" s="4"/>
    </row>
    <row r="164" spans="1:22" ht="11.2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55"/>
      <c r="Q164" s="4"/>
      <c r="R164" s="4"/>
      <c r="S164" s="4"/>
      <c r="T164" s="4"/>
      <c r="U164" s="4"/>
      <c r="V164" s="4"/>
    </row>
    <row r="165" spans="1:22" ht="11.2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55"/>
      <c r="Q165" s="4"/>
      <c r="R165" s="4"/>
      <c r="S165" s="4"/>
      <c r="T165" s="4"/>
      <c r="U165" s="4"/>
      <c r="V165" s="4"/>
    </row>
    <row r="166" spans="1:22" ht="11.2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55"/>
      <c r="Q166" s="4"/>
      <c r="R166" s="4"/>
      <c r="S166" s="4"/>
      <c r="T166" s="4"/>
      <c r="U166" s="4"/>
      <c r="V166" s="4"/>
    </row>
    <row r="167" spans="1:22" ht="11.2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55"/>
      <c r="Q167" s="4"/>
      <c r="R167" s="4"/>
      <c r="S167" s="4"/>
      <c r="T167" s="4"/>
      <c r="U167" s="4"/>
      <c r="V167" s="4"/>
    </row>
    <row r="168" spans="1:22" ht="11.2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55"/>
      <c r="Q168" s="4"/>
      <c r="R168" s="4"/>
      <c r="S168" s="4"/>
      <c r="T168" s="4"/>
      <c r="U168" s="4"/>
      <c r="V168" s="4"/>
    </row>
    <row r="169" spans="1:22" ht="11.2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55"/>
      <c r="Q169" s="4"/>
      <c r="R169" s="4"/>
      <c r="S169" s="4"/>
      <c r="T169" s="4"/>
      <c r="U169" s="4"/>
      <c r="V169" s="4"/>
    </row>
    <row r="170" spans="1:22" ht="11.2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55"/>
      <c r="Q170" s="4"/>
      <c r="R170" s="4"/>
      <c r="S170" s="4"/>
      <c r="T170" s="4"/>
      <c r="U170" s="4"/>
      <c r="V170" s="4"/>
    </row>
    <row r="171" spans="1:22" ht="11.2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55"/>
      <c r="Q171" s="4"/>
      <c r="R171" s="4"/>
      <c r="S171" s="4"/>
      <c r="T171" s="4"/>
      <c r="U171" s="4"/>
      <c r="V171" s="4"/>
    </row>
    <row r="172" spans="1:22" ht="11.2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55"/>
      <c r="Q172" s="4"/>
      <c r="R172" s="4"/>
      <c r="S172" s="4"/>
      <c r="T172" s="4"/>
      <c r="U172" s="4"/>
      <c r="V172" s="4"/>
    </row>
    <row r="173" spans="1:22" ht="11.2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55"/>
      <c r="Q173" s="4"/>
      <c r="R173" s="4"/>
      <c r="S173" s="4"/>
      <c r="T173" s="4"/>
      <c r="U173" s="4"/>
      <c r="V173" s="4"/>
    </row>
    <row r="174" spans="1:22" ht="11.2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55"/>
      <c r="Q174" s="4"/>
      <c r="R174" s="4"/>
      <c r="S174" s="4"/>
      <c r="T174" s="4"/>
      <c r="U174" s="4"/>
      <c r="V174" s="4"/>
    </row>
    <row r="175" spans="1:22" ht="11.2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55"/>
      <c r="Q175" s="4"/>
      <c r="R175" s="4"/>
      <c r="S175" s="4"/>
      <c r="T175" s="4"/>
      <c r="U175" s="4"/>
      <c r="V175" s="4"/>
    </row>
    <row r="176" spans="1:22" ht="11.2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55"/>
      <c r="Q176" s="4"/>
      <c r="R176" s="4"/>
      <c r="S176" s="4"/>
      <c r="T176" s="4"/>
      <c r="U176" s="4"/>
      <c r="V176" s="4"/>
    </row>
    <row r="177" spans="1:22" ht="11.2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55"/>
      <c r="Q177" s="4"/>
      <c r="R177" s="4"/>
      <c r="S177" s="4"/>
      <c r="T177" s="4"/>
      <c r="U177" s="4"/>
      <c r="V177" s="4"/>
    </row>
    <row r="178" spans="1:22" ht="11.2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55"/>
      <c r="Q178" s="4"/>
      <c r="R178" s="4"/>
      <c r="S178" s="4"/>
      <c r="T178" s="4"/>
      <c r="U178" s="4"/>
      <c r="V178" s="4"/>
    </row>
    <row r="179" spans="1:22" ht="11.2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55"/>
      <c r="Q179" s="4"/>
      <c r="R179" s="4"/>
      <c r="S179" s="4"/>
      <c r="T179" s="4"/>
      <c r="U179" s="4"/>
      <c r="V179" s="4"/>
    </row>
    <row r="180" spans="1:22" ht="11.2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55"/>
      <c r="Q180" s="4"/>
      <c r="R180" s="4"/>
      <c r="S180" s="4"/>
      <c r="T180" s="4"/>
      <c r="U180" s="4"/>
      <c r="V180" s="4"/>
    </row>
    <row r="181" spans="1:22" ht="11.2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55"/>
      <c r="Q181" s="4"/>
      <c r="R181" s="4"/>
      <c r="S181" s="4"/>
      <c r="T181" s="4"/>
      <c r="U181" s="4"/>
      <c r="V181" s="4"/>
    </row>
    <row r="182" spans="1:22" ht="11.2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55"/>
      <c r="Q182" s="4"/>
      <c r="R182" s="4"/>
      <c r="S182" s="4"/>
      <c r="T182" s="4"/>
      <c r="U182" s="4"/>
      <c r="V182" s="4"/>
    </row>
    <row r="183" spans="1:22" ht="11.2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55"/>
      <c r="Q183" s="4"/>
      <c r="R183" s="4"/>
      <c r="S183" s="4"/>
      <c r="T183" s="4"/>
      <c r="U183" s="4"/>
      <c r="V183" s="4"/>
    </row>
    <row r="184" spans="1:22" ht="11.2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55"/>
      <c r="Q184" s="4"/>
      <c r="R184" s="4"/>
      <c r="S184" s="4"/>
      <c r="T184" s="4"/>
      <c r="U184" s="4"/>
      <c r="V184" s="4"/>
    </row>
    <row r="185" spans="1:22" ht="11.2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55"/>
      <c r="Q185" s="4"/>
      <c r="R185" s="4"/>
      <c r="S185" s="4"/>
      <c r="T185" s="4"/>
      <c r="U185" s="4"/>
      <c r="V185" s="4"/>
    </row>
    <row r="186" spans="1:22" ht="11.2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55"/>
      <c r="Q186" s="4"/>
      <c r="R186" s="4"/>
      <c r="S186" s="4"/>
      <c r="T186" s="4"/>
      <c r="U186" s="4"/>
      <c r="V186" s="4"/>
    </row>
    <row r="187" spans="1:22" ht="11.2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55"/>
      <c r="Q187" s="4"/>
      <c r="R187" s="4"/>
      <c r="S187" s="4"/>
      <c r="T187" s="4"/>
      <c r="U187" s="4"/>
      <c r="V187" s="4"/>
    </row>
    <row r="188" spans="1:22" ht="11.2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55"/>
      <c r="Q188" s="4"/>
      <c r="R188" s="4"/>
      <c r="S188" s="4"/>
      <c r="T188" s="4"/>
      <c r="U188" s="4"/>
      <c r="V188" s="4"/>
    </row>
    <row r="189" spans="1:22" ht="11.2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55"/>
      <c r="Q189" s="4"/>
      <c r="R189" s="4"/>
      <c r="S189" s="4"/>
      <c r="T189" s="4"/>
      <c r="U189" s="4"/>
      <c r="V189" s="4"/>
    </row>
    <row r="190" spans="1:22" ht="11.2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55"/>
      <c r="Q190" s="4"/>
      <c r="R190" s="4"/>
      <c r="S190" s="4"/>
      <c r="T190" s="4"/>
      <c r="U190" s="4"/>
      <c r="V190" s="4"/>
    </row>
    <row r="191" spans="1:22" ht="11.2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55"/>
      <c r="Q191" s="4"/>
      <c r="R191" s="4"/>
      <c r="S191" s="4"/>
      <c r="T191" s="4"/>
      <c r="U191" s="4"/>
      <c r="V191" s="4"/>
    </row>
    <row r="192" spans="1:22" ht="11.2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55"/>
      <c r="Q192" s="4"/>
      <c r="R192" s="4"/>
      <c r="S192" s="4"/>
      <c r="T192" s="4"/>
      <c r="U192" s="4"/>
      <c r="V192" s="4"/>
    </row>
    <row r="193" spans="1:22" ht="11.2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55"/>
      <c r="Q193" s="4"/>
      <c r="R193" s="4"/>
      <c r="S193" s="4"/>
      <c r="T193" s="4"/>
      <c r="U193" s="4"/>
      <c r="V193" s="4"/>
    </row>
    <row r="194" spans="1:22" ht="11.2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55"/>
      <c r="Q194" s="4"/>
      <c r="R194" s="4"/>
      <c r="S194" s="4"/>
      <c r="T194" s="4"/>
      <c r="U194" s="4"/>
      <c r="V194" s="4"/>
    </row>
    <row r="195" spans="1:22" ht="11.2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55"/>
      <c r="Q195" s="4"/>
      <c r="R195" s="4"/>
      <c r="S195" s="4"/>
      <c r="T195" s="4"/>
      <c r="U195" s="4"/>
      <c r="V195" s="4"/>
    </row>
    <row r="196" spans="1:22" ht="11.2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55"/>
      <c r="Q196" s="4"/>
      <c r="R196" s="4"/>
      <c r="S196" s="4"/>
      <c r="T196" s="4"/>
      <c r="U196" s="4"/>
      <c r="V196" s="4"/>
    </row>
    <row r="197" spans="1:22" ht="11.2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55"/>
      <c r="Q197" s="4"/>
      <c r="R197" s="4"/>
      <c r="S197" s="4"/>
      <c r="T197" s="4"/>
      <c r="U197" s="4"/>
      <c r="V197" s="4"/>
    </row>
    <row r="198" spans="1:22" ht="11.2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55"/>
      <c r="Q198" s="4"/>
      <c r="R198" s="4"/>
      <c r="S198" s="4"/>
      <c r="T198" s="4"/>
      <c r="U198" s="4"/>
      <c r="V198" s="4"/>
    </row>
    <row r="199" spans="1:22" ht="11.2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55"/>
      <c r="Q199" s="4"/>
      <c r="R199" s="4"/>
      <c r="S199" s="4"/>
      <c r="T199" s="4"/>
      <c r="U199" s="4"/>
      <c r="V199" s="4"/>
    </row>
    <row r="200" spans="1:22" ht="11.2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55"/>
      <c r="Q200" s="4"/>
      <c r="R200" s="4"/>
      <c r="S200" s="4"/>
      <c r="T200" s="4"/>
      <c r="U200" s="4"/>
      <c r="V200" s="4"/>
    </row>
    <row r="201" spans="1:22" ht="11.2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55"/>
      <c r="Q201" s="4"/>
      <c r="R201" s="4"/>
      <c r="S201" s="4"/>
      <c r="T201" s="4"/>
      <c r="U201" s="4"/>
      <c r="V201" s="4"/>
    </row>
    <row r="202" spans="1:22" ht="11.2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55"/>
      <c r="Q202" s="4"/>
      <c r="R202" s="4"/>
      <c r="S202" s="4"/>
      <c r="T202" s="4"/>
      <c r="U202" s="4"/>
      <c r="V202" s="4"/>
    </row>
    <row r="203" spans="1:22" ht="11.2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55"/>
      <c r="Q203" s="4"/>
      <c r="R203" s="4"/>
      <c r="S203" s="4"/>
      <c r="T203" s="4"/>
      <c r="U203" s="4"/>
      <c r="V203" s="4"/>
    </row>
    <row r="204" spans="1:22" ht="11.2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55"/>
      <c r="Q204" s="4"/>
      <c r="R204" s="4"/>
      <c r="S204" s="4"/>
      <c r="T204" s="4"/>
      <c r="U204" s="4"/>
      <c r="V204" s="4"/>
    </row>
    <row r="205" spans="1:22" ht="11.2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55"/>
      <c r="Q205" s="4"/>
      <c r="R205" s="4"/>
      <c r="S205" s="4"/>
      <c r="T205" s="4"/>
      <c r="U205" s="4"/>
      <c r="V205" s="4"/>
    </row>
    <row r="206" spans="1:22" ht="11.2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55"/>
      <c r="Q206" s="4"/>
      <c r="R206" s="4"/>
      <c r="S206" s="4"/>
      <c r="T206" s="4"/>
      <c r="U206" s="4"/>
      <c r="V206" s="4"/>
    </row>
    <row r="207" spans="1:22" ht="11.2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55"/>
      <c r="Q207" s="4"/>
      <c r="R207" s="4"/>
      <c r="S207" s="4"/>
      <c r="T207" s="4"/>
      <c r="U207" s="4"/>
      <c r="V207" s="4"/>
    </row>
    <row r="208" spans="1:22" ht="11.2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55"/>
      <c r="Q208" s="4"/>
      <c r="R208" s="4"/>
      <c r="S208" s="4"/>
      <c r="T208" s="4"/>
      <c r="U208" s="4"/>
      <c r="V208" s="4"/>
    </row>
    <row r="209" spans="1:22" ht="11.2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55"/>
      <c r="Q209" s="4"/>
      <c r="R209" s="4"/>
      <c r="S209" s="4"/>
      <c r="T209" s="4"/>
      <c r="U209" s="4"/>
      <c r="V209" s="4"/>
    </row>
    <row r="210" spans="1:22" ht="11.2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55"/>
      <c r="Q210" s="4"/>
      <c r="R210" s="4"/>
      <c r="S210" s="4"/>
      <c r="T210" s="4"/>
      <c r="U210" s="4"/>
      <c r="V210" s="4"/>
    </row>
    <row r="211" spans="1:22" ht="11.2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55"/>
      <c r="Q211" s="4"/>
      <c r="R211" s="4"/>
      <c r="S211" s="4"/>
      <c r="T211" s="4"/>
      <c r="U211" s="4"/>
      <c r="V211" s="4"/>
    </row>
    <row r="212" spans="1:22" ht="11.2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55"/>
      <c r="Q212" s="4"/>
      <c r="R212" s="4"/>
      <c r="S212" s="4"/>
      <c r="T212" s="4"/>
      <c r="U212" s="4"/>
      <c r="V212" s="4"/>
    </row>
    <row r="213" spans="1:22" ht="11.2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55"/>
      <c r="Q213" s="4"/>
      <c r="R213" s="4"/>
      <c r="S213" s="4"/>
      <c r="T213" s="4"/>
      <c r="U213" s="4"/>
      <c r="V213" s="4"/>
    </row>
    <row r="214" spans="1:22" ht="11.2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55"/>
      <c r="Q214" s="4"/>
      <c r="R214" s="4"/>
      <c r="S214" s="4"/>
      <c r="T214" s="4"/>
      <c r="U214" s="4"/>
      <c r="V214" s="4"/>
    </row>
    <row r="215" spans="1:22" ht="11.2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55"/>
      <c r="Q215" s="4"/>
      <c r="R215" s="4"/>
      <c r="S215" s="4"/>
      <c r="T215" s="4"/>
      <c r="U215" s="4"/>
      <c r="V215" s="4"/>
    </row>
    <row r="216" spans="1:22" ht="11.2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55"/>
      <c r="Q216" s="4"/>
      <c r="R216" s="4"/>
      <c r="S216" s="4"/>
      <c r="T216" s="4"/>
      <c r="U216" s="4"/>
      <c r="V216" s="4"/>
    </row>
    <row r="217" spans="1:22" ht="11.2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55"/>
      <c r="Q217" s="4"/>
      <c r="R217" s="4"/>
      <c r="S217" s="4"/>
      <c r="T217" s="4"/>
      <c r="U217" s="4"/>
      <c r="V217" s="4"/>
    </row>
    <row r="218" spans="1:22" ht="11.2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55"/>
      <c r="Q218" s="4"/>
      <c r="R218" s="4"/>
      <c r="S218" s="4"/>
      <c r="T218" s="4"/>
      <c r="U218" s="4"/>
      <c r="V218" s="4"/>
    </row>
    <row r="219" spans="1:22" ht="11.2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55"/>
      <c r="Q219" s="4"/>
      <c r="R219" s="4"/>
      <c r="S219" s="4"/>
      <c r="T219" s="4"/>
      <c r="U219" s="4"/>
      <c r="V219" s="4"/>
    </row>
    <row r="220" spans="1:22" ht="11.2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55"/>
      <c r="Q220" s="4"/>
      <c r="R220" s="4"/>
      <c r="S220" s="4"/>
      <c r="T220" s="4"/>
      <c r="U220" s="4"/>
      <c r="V220" s="4"/>
    </row>
    <row r="221" spans="1:22" ht="11.2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55"/>
      <c r="Q221" s="4"/>
      <c r="R221" s="4"/>
      <c r="S221" s="4"/>
      <c r="T221" s="4"/>
      <c r="U221" s="4"/>
      <c r="V221" s="4"/>
    </row>
    <row r="222" spans="1:22" ht="11.2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55"/>
      <c r="Q222" s="4"/>
      <c r="R222" s="4"/>
      <c r="S222" s="4"/>
      <c r="T222" s="4"/>
      <c r="U222" s="4"/>
      <c r="V222" s="4"/>
    </row>
    <row r="223" spans="1:22" ht="11.2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55"/>
      <c r="Q223" s="4"/>
      <c r="R223" s="4"/>
      <c r="S223" s="4"/>
      <c r="T223" s="4"/>
      <c r="U223" s="4"/>
      <c r="V223" s="4"/>
    </row>
    <row r="224" spans="1:22" ht="11.2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55"/>
      <c r="Q224" s="4"/>
      <c r="R224" s="4"/>
      <c r="S224" s="4"/>
      <c r="T224" s="4"/>
      <c r="U224" s="4"/>
      <c r="V224" s="4"/>
    </row>
    <row r="225" spans="1:22" ht="11.2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55"/>
      <c r="Q225" s="4"/>
      <c r="R225" s="4"/>
      <c r="S225" s="4"/>
      <c r="T225" s="4"/>
      <c r="U225" s="4"/>
      <c r="V225" s="4"/>
    </row>
    <row r="226" spans="1:22" ht="11.2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55"/>
      <c r="Q226" s="4"/>
      <c r="R226" s="4"/>
      <c r="S226" s="4"/>
      <c r="T226" s="4"/>
      <c r="U226" s="4"/>
      <c r="V226" s="4"/>
    </row>
    <row r="227" spans="1:22" ht="11.2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55"/>
      <c r="Q227" s="4"/>
      <c r="R227" s="4"/>
      <c r="S227" s="4"/>
      <c r="T227" s="4"/>
      <c r="U227" s="4"/>
      <c r="V227" s="4"/>
    </row>
    <row r="228" spans="1:22" ht="11.2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55"/>
      <c r="Q228" s="4"/>
      <c r="R228" s="4"/>
      <c r="S228" s="4"/>
      <c r="T228" s="4"/>
      <c r="U228" s="4"/>
      <c r="V228" s="4"/>
    </row>
    <row r="229" spans="1:22" ht="11.2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55"/>
      <c r="Q229" s="4"/>
      <c r="R229" s="4"/>
      <c r="S229" s="4"/>
      <c r="T229" s="4"/>
      <c r="U229" s="4"/>
      <c r="V229" s="4"/>
    </row>
    <row r="230" spans="1:22" ht="11.2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55"/>
      <c r="Q230" s="4"/>
      <c r="R230" s="4"/>
      <c r="S230" s="4"/>
      <c r="T230" s="4"/>
      <c r="U230" s="4"/>
      <c r="V230" s="4"/>
    </row>
    <row r="231" spans="1:22" ht="11.2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55"/>
      <c r="Q231" s="4"/>
      <c r="R231" s="4"/>
      <c r="S231" s="4"/>
      <c r="T231" s="4"/>
      <c r="U231" s="4"/>
      <c r="V231" s="4"/>
    </row>
    <row r="232" spans="1:22" ht="11.2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55"/>
      <c r="Q232" s="4"/>
      <c r="R232" s="4"/>
      <c r="S232" s="4"/>
      <c r="T232" s="4"/>
      <c r="U232" s="4"/>
      <c r="V232" s="4"/>
    </row>
    <row r="233" spans="1:22" ht="11.2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55"/>
      <c r="Q233" s="4"/>
      <c r="R233" s="4"/>
      <c r="S233" s="4"/>
      <c r="T233" s="4"/>
      <c r="U233" s="4"/>
      <c r="V233" s="4"/>
    </row>
    <row r="234" spans="1:22" ht="11.2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55"/>
      <c r="Q234" s="4"/>
      <c r="R234" s="4"/>
      <c r="S234" s="4"/>
      <c r="T234" s="4"/>
      <c r="U234" s="4"/>
      <c r="V234" s="4"/>
    </row>
    <row r="235" spans="1:22" ht="11.2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55"/>
      <c r="Q235" s="4"/>
      <c r="R235" s="4"/>
      <c r="S235" s="4"/>
      <c r="T235" s="4"/>
      <c r="U235" s="4"/>
      <c r="V235" s="4"/>
    </row>
    <row r="236" spans="1:22" ht="11.2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55"/>
      <c r="Q236" s="4"/>
      <c r="R236" s="4"/>
      <c r="S236" s="4"/>
      <c r="T236" s="4"/>
      <c r="U236" s="4"/>
      <c r="V236" s="4"/>
    </row>
    <row r="237" spans="1:22" ht="11.2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55"/>
      <c r="Q237" s="4"/>
      <c r="R237" s="4"/>
      <c r="S237" s="4"/>
      <c r="T237" s="4"/>
      <c r="U237" s="4"/>
      <c r="V237" s="4"/>
    </row>
    <row r="238" spans="1:22" ht="11.2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55"/>
      <c r="Q238" s="4"/>
      <c r="R238" s="4"/>
      <c r="S238" s="4"/>
      <c r="T238" s="4"/>
      <c r="U238" s="4"/>
      <c r="V238" s="4"/>
    </row>
    <row r="239" spans="1:22" ht="11.2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55"/>
      <c r="Q239" s="4"/>
      <c r="R239" s="4"/>
      <c r="S239" s="4"/>
      <c r="T239" s="4"/>
      <c r="U239" s="4"/>
      <c r="V239" s="4"/>
    </row>
    <row r="240" spans="1:22" ht="11.2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55"/>
      <c r="Q240" s="4"/>
      <c r="R240" s="4"/>
      <c r="S240" s="4"/>
      <c r="T240" s="4"/>
      <c r="U240" s="4"/>
      <c r="V240" s="4"/>
    </row>
    <row r="241" spans="1:22" ht="11.2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55"/>
      <c r="Q241" s="4"/>
      <c r="R241" s="4"/>
      <c r="S241" s="4"/>
      <c r="T241" s="4"/>
      <c r="U241" s="4"/>
      <c r="V241" s="4"/>
    </row>
    <row r="242" spans="1:22" ht="11.2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55"/>
      <c r="Q242" s="4"/>
      <c r="R242" s="4"/>
      <c r="S242" s="4"/>
      <c r="T242" s="4"/>
      <c r="U242" s="4"/>
      <c r="V242" s="4"/>
    </row>
    <row r="243" spans="1:22" ht="11.2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55"/>
      <c r="Q243" s="4"/>
      <c r="R243" s="4"/>
      <c r="S243" s="4"/>
      <c r="T243" s="4"/>
      <c r="U243" s="4"/>
      <c r="V243" s="4"/>
    </row>
    <row r="244" spans="1:22" ht="11.2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55"/>
      <c r="Q244" s="4"/>
      <c r="R244" s="4"/>
      <c r="S244" s="4"/>
      <c r="T244" s="4"/>
      <c r="U244" s="4"/>
      <c r="V244" s="4"/>
    </row>
    <row r="245" spans="1:22" ht="11.2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55"/>
      <c r="Q245" s="4"/>
      <c r="R245" s="4"/>
      <c r="S245" s="4"/>
      <c r="T245" s="4"/>
      <c r="U245" s="4"/>
      <c r="V245" s="4"/>
    </row>
    <row r="246" spans="1:22" ht="11.2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55"/>
      <c r="Q246" s="4"/>
      <c r="R246" s="4"/>
      <c r="S246" s="4"/>
      <c r="T246" s="4"/>
      <c r="U246" s="4"/>
      <c r="V246" s="4"/>
    </row>
    <row r="247" spans="1:22" ht="11.2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55"/>
      <c r="Q247" s="4"/>
      <c r="R247" s="4"/>
      <c r="S247" s="4"/>
      <c r="T247" s="4"/>
      <c r="U247" s="4"/>
      <c r="V247" s="4"/>
    </row>
    <row r="248" spans="1:22" ht="11.2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55"/>
      <c r="Q248" s="4"/>
      <c r="R248" s="4"/>
      <c r="S248" s="4"/>
      <c r="T248" s="4"/>
      <c r="U248" s="4"/>
      <c r="V248" s="4"/>
    </row>
    <row r="249" spans="1:22" ht="11.2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55"/>
      <c r="Q249" s="4"/>
      <c r="R249" s="4"/>
      <c r="S249" s="4"/>
      <c r="T249" s="4"/>
      <c r="U249" s="4"/>
      <c r="V249" s="4"/>
    </row>
    <row r="250" spans="1:22" ht="11.2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55"/>
      <c r="Q250" s="4"/>
      <c r="R250" s="4"/>
      <c r="S250" s="4"/>
      <c r="T250" s="4"/>
      <c r="U250" s="4"/>
      <c r="V250" s="4"/>
    </row>
    <row r="251" spans="1:22" ht="11.2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55"/>
      <c r="Q251" s="4"/>
      <c r="R251" s="4"/>
      <c r="S251" s="4"/>
      <c r="T251" s="4"/>
      <c r="U251" s="4"/>
      <c r="V251" s="4"/>
    </row>
    <row r="252" spans="1:22" ht="11.2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55"/>
      <c r="Q252" s="4"/>
      <c r="R252" s="4"/>
      <c r="S252" s="4"/>
      <c r="T252" s="4"/>
      <c r="U252" s="4"/>
      <c r="V252" s="4"/>
    </row>
    <row r="253" spans="1:22" ht="11.2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55"/>
      <c r="Q253" s="4"/>
      <c r="R253" s="4"/>
      <c r="S253" s="4"/>
      <c r="T253" s="4"/>
      <c r="U253" s="4"/>
      <c r="V253" s="4"/>
    </row>
    <row r="254" spans="1:22" ht="11.2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55"/>
      <c r="Q254" s="4"/>
      <c r="R254" s="4"/>
      <c r="S254" s="4"/>
      <c r="T254" s="4"/>
      <c r="U254" s="4"/>
      <c r="V254" s="4"/>
    </row>
    <row r="255" spans="1:22" ht="11.2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55"/>
      <c r="Q255" s="4"/>
      <c r="R255" s="4"/>
      <c r="S255" s="4"/>
      <c r="T255" s="4"/>
      <c r="U255" s="4"/>
      <c r="V255" s="4"/>
    </row>
    <row r="256" spans="1:22" ht="11.2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55"/>
      <c r="Q256" s="4"/>
      <c r="R256" s="4"/>
      <c r="S256" s="4"/>
      <c r="T256" s="4"/>
      <c r="U256" s="4"/>
      <c r="V256" s="4"/>
    </row>
    <row r="257" spans="1:22" ht="11.2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55"/>
      <c r="Q257" s="4"/>
      <c r="R257" s="4"/>
      <c r="S257" s="4"/>
      <c r="T257" s="4"/>
      <c r="U257" s="4"/>
      <c r="V257" s="4"/>
    </row>
    <row r="258" spans="1:22" ht="11.2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55"/>
      <c r="Q258" s="4"/>
      <c r="R258" s="4"/>
      <c r="S258" s="4"/>
      <c r="T258" s="4"/>
      <c r="U258" s="4"/>
      <c r="V258" s="4"/>
    </row>
    <row r="259" spans="1:22" ht="11.2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55"/>
      <c r="Q259" s="4"/>
      <c r="R259" s="4"/>
      <c r="S259" s="4"/>
      <c r="T259" s="4"/>
      <c r="U259" s="4"/>
      <c r="V259" s="4"/>
    </row>
    <row r="260" spans="1:22" ht="11.2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55"/>
      <c r="Q260" s="4"/>
      <c r="R260" s="4"/>
      <c r="S260" s="4"/>
      <c r="T260" s="4"/>
      <c r="U260" s="4"/>
      <c r="V260" s="4"/>
    </row>
    <row r="261" spans="1:22" ht="11.2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55"/>
      <c r="Q261" s="4"/>
      <c r="R261" s="4"/>
      <c r="S261" s="4"/>
      <c r="T261" s="4"/>
      <c r="U261" s="4"/>
      <c r="V261" s="4"/>
    </row>
    <row r="262" spans="1:22" ht="11.2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55"/>
      <c r="Q262" s="4"/>
      <c r="R262" s="4"/>
      <c r="S262" s="4"/>
      <c r="T262" s="4"/>
      <c r="U262" s="4"/>
      <c r="V262" s="4"/>
    </row>
    <row r="263" spans="1:22" ht="11.2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55"/>
      <c r="Q263" s="4"/>
      <c r="R263" s="4"/>
      <c r="S263" s="4"/>
      <c r="T263" s="4"/>
      <c r="U263" s="4"/>
      <c r="V263" s="4"/>
    </row>
    <row r="264" spans="1:22" ht="11.2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55"/>
      <c r="Q264" s="4"/>
      <c r="R264" s="4"/>
      <c r="S264" s="4"/>
      <c r="T264" s="4"/>
      <c r="U264" s="4"/>
      <c r="V264" s="4"/>
    </row>
    <row r="265" spans="1:22" ht="11.2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55"/>
      <c r="Q265" s="4"/>
      <c r="R265" s="4"/>
      <c r="S265" s="4"/>
      <c r="T265" s="4"/>
      <c r="U265" s="4"/>
      <c r="V265" s="4"/>
    </row>
    <row r="266" spans="1:22" ht="11.2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55"/>
      <c r="Q266" s="4"/>
      <c r="R266" s="4"/>
      <c r="S266" s="4"/>
      <c r="T266" s="4"/>
      <c r="U266" s="4"/>
      <c r="V266" s="4"/>
    </row>
    <row r="267" spans="1:22" ht="11.2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55"/>
      <c r="Q267" s="4"/>
      <c r="R267" s="4"/>
      <c r="S267" s="4"/>
      <c r="T267" s="4"/>
      <c r="U267" s="4"/>
      <c r="V267" s="4"/>
    </row>
    <row r="268" spans="1:22" ht="11.2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55"/>
      <c r="Q268" s="4"/>
      <c r="R268" s="4"/>
      <c r="S268" s="4"/>
      <c r="T268" s="4"/>
      <c r="U268" s="4"/>
      <c r="V268" s="4"/>
    </row>
    <row r="269" spans="1:22" ht="11.2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55"/>
      <c r="Q269" s="4"/>
      <c r="R269" s="4"/>
      <c r="S269" s="4"/>
      <c r="T269" s="4"/>
      <c r="U269" s="4"/>
      <c r="V269" s="4"/>
    </row>
    <row r="270" spans="1:22" ht="11.2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55"/>
      <c r="Q270" s="4"/>
      <c r="R270" s="4"/>
      <c r="S270" s="4"/>
      <c r="T270" s="4"/>
      <c r="U270" s="4"/>
      <c r="V270" s="4"/>
    </row>
    <row r="271" spans="1:22" ht="11.2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55"/>
      <c r="Q271" s="4"/>
      <c r="R271" s="4"/>
      <c r="S271" s="4"/>
      <c r="T271" s="4"/>
      <c r="U271" s="4"/>
      <c r="V271" s="4"/>
    </row>
    <row r="272" spans="1:22" ht="11.2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55"/>
      <c r="Q272" s="4"/>
      <c r="R272" s="4"/>
      <c r="S272" s="4"/>
      <c r="T272" s="4"/>
      <c r="U272" s="4"/>
      <c r="V272" s="4"/>
    </row>
    <row r="273" spans="1:22" ht="11.2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55"/>
      <c r="Q273" s="4"/>
      <c r="R273" s="4"/>
      <c r="S273" s="4"/>
      <c r="T273" s="4"/>
      <c r="U273" s="4"/>
      <c r="V273" s="4"/>
    </row>
    <row r="274" spans="1:22" ht="11.2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55"/>
      <c r="Q274" s="4"/>
      <c r="R274" s="4"/>
      <c r="S274" s="4"/>
      <c r="T274" s="4"/>
      <c r="U274" s="4"/>
      <c r="V274" s="4"/>
    </row>
    <row r="275" spans="1:22" ht="11.2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55"/>
      <c r="Q275" s="4"/>
      <c r="R275" s="4"/>
      <c r="S275" s="4"/>
      <c r="T275" s="4"/>
      <c r="U275" s="4"/>
      <c r="V275" s="4"/>
    </row>
    <row r="276" spans="1:22" ht="11.2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55"/>
      <c r="Q276" s="4"/>
      <c r="R276" s="4"/>
      <c r="S276" s="4"/>
      <c r="T276" s="4"/>
      <c r="U276" s="4"/>
      <c r="V276" s="4"/>
    </row>
    <row r="277" spans="1:22" ht="11.2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55"/>
      <c r="Q277" s="4"/>
      <c r="R277" s="4"/>
      <c r="S277" s="4"/>
      <c r="T277" s="4"/>
      <c r="U277" s="4"/>
      <c r="V277" s="4"/>
    </row>
    <row r="278" spans="1:22" ht="11.2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55"/>
      <c r="Q278" s="4"/>
      <c r="R278" s="4"/>
      <c r="S278" s="4"/>
      <c r="T278" s="4"/>
      <c r="U278" s="4"/>
      <c r="V278" s="4"/>
    </row>
    <row r="279" spans="1:22" ht="11.2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55"/>
      <c r="Q279" s="4"/>
      <c r="R279" s="4"/>
      <c r="S279" s="4"/>
      <c r="T279" s="4"/>
      <c r="U279" s="4"/>
      <c r="V279" s="4"/>
    </row>
    <row r="280" spans="1:22" ht="11.2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55"/>
      <c r="Q280" s="4"/>
      <c r="R280" s="4"/>
      <c r="S280" s="4"/>
      <c r="T280" s="4"/>
      <c r="U280" s="4"/>
      <c r="V280" s="4"/>
    </row>
    <row r="281" spans="1:22" ht="11.2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55"/>
      <c r="Q281" s="4"/>
      <c r="R281" s="4"/>
      <c r="S281" s="4"/>
      <c r="T281" s="4"/>
      <c r="U281" s="4"/>
      <c r="V281" s="4"/>
    </row>
    <row r="282" spans="1:22" ht="11.2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55"/>
      <c r="Q282" s="4"/>
      <c r="R282" s="4"/>
      <c r="S282" s="4"/>
      <c r="T282" s="4"/>
      <c r="U282" s="4"/>
      <c r="V282" s="4"/>
    </row>
    <row r="283" spans="1:22" ht="11.2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55"/>
      <c r="Q283" s="4"/>
      <c r="R283" s="4"/>
      <c r="S283" s="4"/>
      <c r="T283" s="4"/>
      <c r="U283" s="4"/>
      <c r="V283" s="4"/>
    </row>
    <row r="284" spans="1:22" ht="11.2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55"/>
      <c r="Q284" s="4"/>
      <c r="R284" s="4"/>
      <c r="S284" s="4"/>
      <c r="T284" s="4"/>
      <c r="U284" s="4"/>
      <c r="V284" s="4"/>
    </row>
    <row r="285" spans="1:22" ht="11.2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55"/>
      <c r="Q285" s="4"/>
      <c r="R285" s="4"/>
      <c r="S285" s="4"/>
      <c r="T285" s="4"/>
      <c r="U285" s="4"/>
      <c r="V285" s="4"/>
    </row>
    <row r="286" spans="1:22" ht="11.2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55"/>
      <c r="Q286" s="4"/>
      <c r="R286" s="4"/>
      <c r="S286" s="4"/>
      <c r="T286" s="4"/>
      <c r="U286" s="4"/>
      <c r="V286" s="4"/>
    </row>
    <row r="287" spans="1:22" ht="11.2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55"/>
      <c r="Q287" s="4"/>
      <c r="R287" s="4"/>
      <c r="S287" s="4"/>
      <c r="T287" s="4"/>
      <c r="U287" s="4"/>
      <c r="V287" s="4"/>
    </row>
    <row r="288" spans="1:22" ht="11.2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55"/>
      <c r="Q288" s="4"/>
      <c r="R288" s="4"/>
      <c r="S288" s="4"/>
      <c r="T288" s="4"/>
      <c r="U288" s="4"/>
      <c r="V288" s="4"/>
    </row>
    <row r="289" spans="1:22" ht="11.2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55"/>
      <c r="Q289" s="4"/>
      <c r="R289" s="4"/>
      <c r="S289" s="4"/>
      <c r="T289" s="4"/>
      <c r="U289" s="4"/>
      <c r="V289" s="4"/>
    </row>
    <row r="290" spans="1:22" ht="11.2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55"/>
      <c r="Q290" s="4"/>
      <c r="R290" s="4"/>
      <c r="S290" s="4"/>
      <c r="T290" s="4"/>
      <c r="U290" s="4"/>
      <c r="V290" s="4"/>
    </row>
    <row r="291" spans="1:22" ht="11.2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55"/>
      <c r="Q291" s="4"/>
      <c r="R291" s="4"/>
      <c r="S291" s="4"/>
      <c r="T291" s="4"/>
      <c r="U291" s="4"/>
      <c r="V291" s="4"/>
    </row>
    <row r="292" spans="1:22" ht="11.2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55"/>
      <c r="Q292" s="4"/>
      <c r="R292" s="4"/>
      <c r="S292" s="4"/>
      <c r="T292" s="4"/>
      <c r="U292" s="4"/>
      <c r="V292" s="4"/>
    </row>
    <row r="293" spans="1:22" ht="11.2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55"/>
      <c r="Q293" s="4"/>
      <c r="R293" s="4"/>
      <c r="S293" s="4"/>
      <c r="T293" s="4"/>
      <c r="U293" s="4"/>
      <c r="V293" s="4"/>
    </row>
    <row r="294" spans="1:22" ht="11.2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55"/>
      <c r="Q294" s="4"/>
      <c r="R294" s="4"/>
      <c r="S294" s="4"/>
      <c r="T294" s="4"/>
      <c r="U294" s="4"/>
      <c r="V294" s="4"/>
    </row>
    <row r="295" spans="1:22" ht="11.2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55"/>
      <c r="Q295" s="4"/>
      <c r="R295" s="4"/>
      <c r="S295" s="4"/>
      <c r="T295" s="4"/>
      <c r="U295" s="4"/>
      <c r="V295" s="4"/>
    </row>
    <row r="296" spans="1:22" ht="11.2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55"/>
      <c r="Q296" s="4"/>
      <c r="R296" s="4"/>
      <c r="S296" s="4"/>
      <c r="T296" s="4"/>
      <c r="U296" s="4"/>
      <c r="V296" s="4"/>
    </row>
    <row r="297" spans="1:22" ht="11.2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55"/>
      <c r="Q297" s="4"/>
      <c r="R297" s="4"/>
      <c r="S297" s="4"/>
      <c r="T297" s="4"/>
      <c r="U297" s="4"/>
      <c r="V297" s="4"/>
    </row>
    <row r="298" spans="1:22" ht="11.2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55"/>
      <c r="Q298" s="4"/>
      <c r="R298" s="4"/>
      <c r="S298" s="4"/>
      <c r="T298" s="4"/>
      <c r="U298" s="4"/>
      <c r="V298" s="4"/>
    </row>
    <row r="299" spans="1:22" ht="11.2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55"/>
      <c r="Q299" s="4"/>
      <c r="R299" s="4"/>
      <c r="S299" s="4"/>
      <c r="T299" s="4"/>
      <c r="U299" s="4"/>
      <c r="V299" s="4"/>
    </row>
    <row r="300" spans="1:22" ht="11.2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55"/>
      <c r="Q300" s="4"/>
      <c r="R300" s="4"/>
      <c r="S300" s="4"/>
      <c r="T300" s="4"/>
      <c r="U300" s="4"/>
      <c r="V300" s="4"/>
    </row>
    <row r="301" spans="1:22" ht="11.2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55"/>
      <c r="Q301" s="4"/>
      <c r="R301" s="4"/>
      <c r="S301" s="4"/>
      <c r="T301" s="4"/>
      <c r="U301" s="4"/>
      <c r="V301" s="4"/>
    </row>
    <row r="302" spans="1:22" ht="11.2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55"/>
      <c r="Q302" s="4"/>
      <c r="R302" s="4"/>
      <c r="S302" s="4"/>
      <c r="T302" s="4"/>
      <c r="U302" s="4"/>
      <c r="V302" s="4"/>
    </row>
    <row r="303" spans="1:22" ht="11.2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55"/>
      <c r="Q303" s="4"/>
      <c r="R303" s="4"/>
      <c r="S303" s="4"/>
      <c r="T303" s="4"/>
      <c r="U303" s="4"/>
      <c r="V303" s="4"/>
    </row>
    <row r="304" spans="1:22" ht="11.2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55"/>
      <c r="Q304" s="4"/>
      <c r="R304" s="4"/>
      <c r="S304" s="4"/>
      <c r="T304" s="4"/>
      <c r="U304" s="4"/>
      <c r="V304" s="4"/>
    </row>
    <row r="305" spans="1:22" ht="11.2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55"/>
      <c r="Q305" s="4"/>
      <c r="R305" s="4"/>
      <c r="S305" s="4"/>
      <c r="T305" s="4"/>
      <c r="U305" s="4"/>
      <c r="V305" s="4"/>
    </row>
    <row r="306" spans="1:22" ht="11.2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55"/>
      <c r="Q306" s="4"/>
      <c r="R306" s="4"/>
      <c r="S306" s="4"/>
      <c r="T306" s="4"/>
      <c r="U306" s="4"/>
      <c r="V306" s="4"/>
    </row>
    <row r="307" spans="1:22" ht="11.2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55"/>
      <c r="Q307" s="4"/>
      <c r="R307" s="4"/>
      <c r="S307" s="4"/>
      <c r="T307" s="4"/>
      <c r="U307" s="4"/>
      <c r="V307" s="4"/>
    </row>
    <row r="308" spans="1:22" ht="11.2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55"/>
      <c r="Q308" s="4"/>
      <c r="R308" s="4"/>
      <c r="S308" s="4"/>
      <c r="T308" s="4"/>
      <c r="U308" s="4"/>
      <c r="V308" s="4"/>
    </row>
    <row r="309" spans="1:22" ht="11.2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55"/>
      <c r="Q309" s="4"/>
      <c r="R309" s="4"/>
      <c r="S309" s="4"/>
      <c r="T309" s="4"/>
      <c r="U309" s="4"/>
      <c r="V309" s="4"/>
    </row>
    <row r="310" spans="1:22" ht="11.2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55"/>
      <c r="Q310" s="4"/>
      <c r="R310" s="4"/>
      <c r="S310" s="4"/>
      <c r="T310" s="4"/>
      <c r="U310" s="4"/>
      <c r="V310" s="4"/>
    </row>
    <row r="311" spans="1:22" ht="11.2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55"/>
      <c r="Q311" s="4"/>
      <c r="R311" s="4"/>
      <c r="S311" s="4"/>
      <c r="T311" s="4"/>
      <c r="U311" s="4"/>
      <c r="V311" s="4"/>
    </row>
    <row r="312" spans="1:22" ht="11.2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55"/>
      <c r="Q312" s="4"/>
      <c r="R312" s="4"/>
      <c r="S312" s="4"/>
      <c r="T312" s="4"/>
      <c r="U312" s="4"/>
      <c r="V312" s="4"/>
    </row>
    <row r="313" spans="1:22" ht="11.2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55"/>
      <c r="Q313" s="4"/>
      <c r="R313" s="4"/>
      <c r="S313" s="4"/>
      <c r="T313" s="4"/>
      <c r="U313" s="4"/>
      <c r="V313" s="4"/>
    </row>
    <row r="314" spans="1:22" ht="11.2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55"/>
      <c r="Q314" s="4"/>
      <c r="R314" s="4"/>
      <c r="S314" s="4"/>
      <c r="T314" s="4"/>
      <c r="U314" s="4"/>
      <c r="V314" s="4"/>
    </row>
    <row r="315" spans="1:22" ht="11.2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55"/>
      <c r="Q315" s="4"/>
      <c r="R315" s="4"/>
      <c r="S315" s="4"/>
      <c r="T315" s="4"/>
      <c r="U315" s="4"/>
      <c r="V315" s="4"/>
    </row>
    <row r="316" spans="1:22" ht="11.2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55"/>
      <c r="Q316" s="4"/>
      <c r="R316" s="4"/>
      <c r="S316" s="4"/>
      <c r="T316" s="4"/>
      <c r="U316" s="4"/>
      <c r="V316" s="4"/>
    </row>
    <row r="317" spans="1:22" ht="11.2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55"/>
      <c r="Q317" s="4"/>
      <c r="R317" s="4"/>
      <c r="S317" s="4"/>
      <c r="T317" s="4"/>
      <c r="U317" s="4"/>
      <c r="V317" s="4"/>
    </row>
    <row r="318" spans="1:22" ht="11.2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55"/>
      <c r="Q318" s="4"/>
      <c r="R318" s="4"/>
      <c r="S318" s="4"/>
      <c r="T318" s="4"/>
      <c r="U318" s="4"/>
      <c r="V318" s="4"/>
    </row>
    <row r="319" spans="1:22" ht="11.2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55"/>
      <c r="Q319" s="4"/>
      <c r="R319" s="4"/>
      <c r="S319" s="4"/>
      <c r="T319" s="4"/>
      <c r="U319" s="4"/>
      <c r="V319" s="4"/>
    </row>
    <row r="320" spans="1:22" ht="11.2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55"/>
      <c r="Q320" s="4"/>
      <c r="R320" s="4"/>
      <c r="S320" s="4"/>
      <c r="T320" s="4"/>
      <c r="U320" s="4"/>
      <c r="V320" s="4"/>
    </row>
    <row r="321" spans="1:22" ht="11.2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55"/>
      <c r="Q321" s="4"/>
      <c r="R321" s="4"/>
      <c r="S321" s="4"/>
      <c r="T321" s="4"/>
      <c r="U321" s="4"/>
      <c r="V321" s="4"/>
    </row>
    <row r="322" spans="1:22" ht="11.2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55"/>
      <c r="Q322" s="4"/>
      <c r="R322" s="4"/>
      <c r="S322" s="4"/>
      <c r="T322" s="4"/>
      <c r="U322" s="4"/>
      <c r="V322" s="4"/>
    </row>
    <row r="323" spans="1:22" ht="11.2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55"/>
      <c r="Q323" s="4"/>
      <c r="R323" s="4"/>
      <c r="S323" s="4"/>
      <c r="T323" s="4"/>
      <c r="U323" s="4"/>
      <c r="V323" s="4"/>
    </row>
    <row r="324" spans="1:22" ht="11.2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55"/>
      <c r="Q324" s="4"/>
      <c r="R324" s="4"/>
      <c r="S324" s="4"/>
      <c r="T324" s="4"/>
      <c r="U324" s="4"/>
      <c r="V324" s="4"/>
    </row>
    <row r="325" spans="1:22" ht="11.2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55"/>
      <c r="Q325" s="4"/>
      <c r="R325" s="4"/>
      <c r="S325" s="4"/>
      <c r="T325" s="4"/>
      <c r="U325" s="4"/>
      <c r="V325" s="4"/>
    </row>
    <row r="326" spans="1:22" ht="11.2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55"/>
      <c r="Q326" s="4"/>
      <c r="R326" s="4"/>
      <c r="S326" s="4"/>
      <c r="T326" s="4"/>
      <c r="U326" s="4"/>
      <c r="V326" s="4"/>
    </row>
    <row r="327" spans="1:22" ht="11.2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55"/>
      <c r="Q327" s="4"/>
      <c r="R327" s="4"/>
      <c r="S327" s="4"/>
      <c r="T327" s="4"/>
      <c r="U327" s="4"/>
      <c r="V327" s="4"/>
    </row>
    <row r="328" spans="1:22" ht="11.2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55"/>
      <c r="Q328" s="4"/>
      <c r="R328" s="4"/>
      <c r="S328" s="4"/>
      <c r="T328" s="4"/>
      <c r="U328" s="4"/>
      <c r="V328" s="4"/>
    </row>
    <row r="329" spans="1:22" ht="11.2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55"/>
      <c r="Q329" s="4"/>
      <c r="R329" s="4"/>
      <c r="S329" s="4"/>
      <c r="T329" s="4"/>
      <c r="U329" s="4"/>
      <c r="V329" s="4"/>
    </row>
    <row r="330" spans="1:22" ht="11.2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55"/>
      <c r="Q330" s="4"/>
      <c r="R330" s="4"/>
      <c r="S330" s="4"/>
      <c r="T330" s="4"/>
      <c r="U330" s="4"/>
      <c r="V330" s="4"/>
    </row>
    <row r="331" spans="1:22" ht="11.2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55"/>
      <c r="Q331" s="4"/>
      <c r="R331" s="4"/>
      <c r="S331" s="4"/>
      <c r="T331" s="4"/>
      <c r="U331" s="4"/>
      <c r="V331" s="4"/>
    </row>
    <row r="332" spans="1:22" ht="11.2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55"/>
      <c r="Q332" s="4"/>
      <c r="R332" s="4"/>
      <c r="S332" s="4"/>
      <c r="T332" s="4"/>
      <c r="U332" s="4"/>
      <c r="V332" s="4"/>
    </row>
    <row r="333" spans="1:22" ht="11.2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55"/>
      <c r="Q333" s="4"/>
      <c r="R333" s="4"/>
      <c r="S333" s="4"/>
      <c r="T333" s="4"/>
      <c r="U333" s="4"/>
      <c r="V333" s="4"/>
    </row>
    <row r="334" spans="1:22" ht="11.2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55"/>
      <c r="Q334" s="4"/>
      <c r="R334" s="4"/>
      <c r="S334" s="4"/>
      <c r="T334" s="4"/>
      <c r="U334" s="4"/>
      <c r="V334" s="4"/>
    </row>
    <row r="335" spans="1:22" ht="11.2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55"/>
      <c r="Q335" s="4"/>
      <c r="R335" s="4"/>
      <c r="S335" s="4"/>
      <c r="T335" s="4"/>
      <c r="U335" s="4"/>
      <c r="V335" s="4"/>
    </row>
    <row r="336" spans="1:22" ht="11.2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55"/>
      <c r="Q336" s="4"/>
      <c r="R336" s="4"/>
      <c r="S336" s="4"/>
      <c r="T336" s="4"/>
      <c r="U336" s="4"/>
      <c r="V336" s="4"/>
    </row>
    <row r="337" spans="1:22" ht="11.2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55"/>
      <c r="Q337" s="4"/>
      <c r="R337" s="4"/>
      <c r="S337" s="4"/>
      <c r="T337" s="4"/>
      <c r="U337" s="4"/>
      <c r="V337" s="4"/>
    </row>
    <row r="338" spans="1:22" ht="11.2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55"/>
      <c r="Q338" s="4"/>
      <c r="R338" s="4"/>
      <c r="S338" s="4"/>
      <c r="T338" s="4"/>
      <c r="U338" s="4"/>
      <c r="V338" s="4"/>
    </row>
    <row r="339" spans="1:22" ht="11.2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55"/>
      <c r="Q339" s="4"/>
      <c r="R339" s="4"/>
      <c r="S339" s="4"/>
      <c r="T339" s="4"/>
      <c r="U339" s="4"/>
      <c r="V339" s="4"/>
    </row>
    <row r="340" spans="1:22" ht="11.2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55"/>
      <c r="Q340" s="4"/>
      <c r="R340" s="4"/>
      <c r="S340" s="4"/>
      <c r="T340" s="4"/>
      <c r="U340" s="4"/>
      <c r="V340" s="4"/>
    </row>
    <row r="341" spans="1:22" ht="11.2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55"/>
      <c r="Q341" s="4"/>
      <c r="R341" s="4"/>
      <c r="S341" s="4"/>
      <c r="T341" s="4"/>
      <c r="U341" s="4"/>
      <c r="V341" s="4"/>
    </row>
    <row r="342" spans="1:22" ht="11.2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55"/>
      <c r="Q342" s="4"/>
      <c r="R342" s="4"/>
      <c r="S342" s="4"/>
      <c r="T342" s="4"/>
      <c r="U342" s="4"/>
      <c r="V342" s="4"/>
    </row>
    <row r="343" spans="1:22" ht="11.2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55"/>
      <c r="Q343" s="4"/>
      <c r="R343" s="4"/>
      <c r="S343" s="4"/>
      <c r="T343" s="4"/>
      <c r="U343" s="4"/>
      <c r="V343" s="4"/>
    </row>
    <row r="344" spans="1:22" ht="11.2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55"/>
      <c r="Q344" s="4"/>
      <c r="R344" s="4"/>
      <c r="S344" s="4"/>
      <c r="T344" s="4"/>
      <c r="U344" s="4"/>
      <c r="V344" s="4"/>
    </row>
    <row r="345" spans="1:22" ht="11.2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55"/>
      <c r="Q345" s="4"/>
      <c r="R345" s="4"/>
      <c r="S345" s="4"/>
      <c r="T345" s="4"/>
      <c r="U345" s="4"/>
      <c r="V345" s="4"/>
    </row>
    <row r="346" spans="1:22" ht="11.2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55"/>
      <c r="Q346" s="4"/>
      <c r="R346" s="4"/>
      <c r="S346" s="4"/>
      <c r="T346" s="4"/>
      <c r="U346" s="4"/>
      <c r="V346" s="4"/>
    </row>
    <row r="347" spans="1:22" ht="11.2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55"/>
      <c r="Q347" s="4"/>
      <c r="R347" s="4"/>
      <c r="S347" s="4"/>
      <c r="T347" s="4"/>
      <c r="U347" s="4"/>
      <c r="V347" s="4"/>
    </row>
    <row r="348" spans="1:22" ht="11.2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55"/>
      <c r="Q348" s="4"/>
      <c r="R348" s="4"/>
      <c r="S348" s="4"/>
      <c r="T348" s="4"/>
      <c r="U348" s="4"/>
      <c r="V348" s="4"/>
    </row>
    <row r="349" spans="1:22" ht="11.2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55"/>
      <c r="Q349" s="4"/>
      <c r="R349" s="4"/>
      <c r="S349" s="4"/>
      <c r="T349" s="4"/>
      <c r="U349" s="4"/>
      <c r="V349" s="4"/>
    </row>
    <row r="350" spans="1:22" ht="11.2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55"/>
      <c r="Q350" s="4"/>
      <c r="R350" s="4"/>
      <c r="S350" s="4"/>
      <c r="T350" s="4"/>
      <c r="U350" s="4"/>
      <c r="V350" s="4"/>
    </row>
    <row r="351" spans="1:22" ht="11.2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55"/>
      <c r="Q351" s="4"/>
      <c r="R351" s="4"/>
      <c r="S351" s="4"/>
      <c r="T351" s="4"/>
      <c r="U351" s="4"/>
      <c r="V351" s="4"/>
    </row>
    <row r="352" spans="1:22" ht="11.2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55"/>
      <c r="Q352" s="4"/>
      <c r="R352" s="4"/>
      <c r="S352" s="4"/>
      <c r="T352" s="4"/>
      <c r="U352" s="4"/>
      <c r="V352" s="4"/>
    </row>
    <row r="353" spans="1:22" ht="11.2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55"/>
      <c r="Q353" s="4"/>
      <c r="R353" s="4"/>
      <c r="S353" s="4"/>
      <c r="T353" s="4"/>
      <c r="U353" s="4"/>
      <c r="V353" s="4"/>
    </row>
    <row r="354" spans="1:22" ht="11.2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55"/>
      <c r="Q354" s="4"/>
      <c r="R354" s="4"/>
      <c r="S354" s="4"/>
      <c r="T354" s="4"/>
      <c r="U354" s="4"/>
      <c r="V354" s="4"/>
    </row>
    <row r="355" spans="1:22" ht="11.2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55"/>
      <c r="Q355" s="4"/>
      <c r="R355" s="4"/>
      <c r="S355" s="4"/>
      <c r="T355" s="4"/>
      <c r="U355" s="4"/>
      <c r="V355" s="4"/>
    </row>
    <row r="356" spans="1:22" ht="11.2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55"/>
      <c r="Q356" s="4"/>
      <c r="R356" s="4"/>
      <c r="S356" s="4"/>
      <c r="T356" s="4"/>
      <c r="U356" s="4"/>
      <c r="V356" s="4"/>
    </row>
    <row r="357" spans="1:22" ht="11.2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55"/>
      <c r="Q357" s="4"/>
      <c r="R357" s="4"/>
      <c r="S357" s="4"/>
      <c r="T357" s="4"/>
      <c r="U357" s="4"/>
      <c r="V357" s="4"/>
    </row>
    <row r="358" spans="1:22" ht="11.2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55"/>
      <c r="Q358" s="4"/>
      <c r="R358" s="4"/>
      <c r="S358" s="4"/>
      <c r="T358" s="4"/>
      <c r="U358" s="4"/>
      <c r="V358" s="4"/>
    </row>
    <row r="359" spans="1:22" ht="11.2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55"/>
      <c r="Q359" s="4"/>
      <c r="R359" s="4"/>
      <c r="S359" s="4"/>
      <c r="T359" s="4"/>
      <c r="U359" s="4"/>
      <c r="V359" s="4"/>
    </row>
    <row r="360" spans="1:22" ht="11.2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55"/>
      <c r="Q360" s="4"/>
      <c r="R360" s="4"/>
      <c r="S360" s="4"/>
      <c r="T360" s="4"/>
      <c r="U360" s="4"/>
      <c r="V360" s="4"/>
    </row>
    <row r="361" spans="1:22" ht="11.2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55"/>
      <c r="Q361" s="4"/>
      <c r="R361" s="4"/>
      <c r="S361" s="4"/>
      <c r="T361" s="4"/>
      <c r="U361" s="4"/>
      <c r="V361" s="4"/>
    </row>
    <row r="362" spans="1:22" ht="11.2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55"/>
      <c r="Q362" s="4"/>
      <c r="R362" s="4"/>
      <c r="S362" s="4"/>
      <c r="T362" s="4"/>
      <c r="U362" s="4"/>
      <c r="V362" s="4"/>
    </row>
    <row r="363" spans="1:22" ht="11.2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55"/>
      <c r="Q363" s="4"/>
      <c r="R363" s="4"/>
      <c r="S363" s="4"/>
      <c r="T363" s="4"/>
      <c r="U363" s="4"/>
      <c r="V363" s="4"/>
    </row>
    <row r="364" spans="1:22" ht="11.2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55"/>
      <c r="Q364" s="4"/>
      <c r="R364" s="4"/>
      <c r="S364" s="4"/>
      <c r="T364" s="4"/>
      <c r="U364" s="4"/>
      <c r="V364" s="4"/>
    </row>
    <row r="365" spans="1:22" ht="11.2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55"/>
      <c r="Q365" s="4"/>
      <c r="R365" s="4"/>
      <c r="S365" s="4"/>
      <c r="T365" s="4"/>
      <c r="U365" s="4"/>
      <c r="V365" s="4"/>
    </row>
    <row r="366" spans="1:22" ht="11.2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55"/>
      <c r="Q366" s="4"/>
      <c r="R366" s="4"/>
      <c r="S366" s="4"/>
      <c r="T366" s="4"/>
      <c r="U366" s="4"/>
      <c r="V366" s="4"/>
    </row>
    <row r="367" spans="1:22" ht="11.2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55"/>
      <c r="Q367" s="4"/>
      <c r="R367" s="4"/>
      <c r="S367" s="4"/>
      <c r="T367" s="4"/>
      <c r="U367" s="4"/>
      <c r="V367" s="4"/>
    </row>
    <row r="368" spans="1:22" ht="11.2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55"/>
      <c r="Q368" s="4"/>
      <c r="R368" s="4"/>
      <c r="S368" s="4"/>
      <c r="T368" s="4"/>
      <c r="U368" s="4"/>
      <c r="V368" s="4"/>
    </row>
    <row r="369" spans="1:22" ht="11.2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55"/>
      <c r="Q369" s="4"/>
      <c r="R369" s="4"/>
      <c r="S369" s="4"/>
      <c r="T369" s="4"/>
      <c r="U369" s="4"/>
      <c r="V369" s="4"/>
    </row>
    <row r="370" spans="1:22" ht="11.2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55"/>
      <c r="Q370" s="4"/>
      <c r="R370" s="4"/>
      <c r="S370" s="4"/>
      <c r="T370" s="4"/>
      <c r="U370" s="4"/>
      <c r="V370" s="4"/>
    </row>
    <row r="371" spans="1:22" ht="11.2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55"/>
      <c r="Q371" s="4"/>
      <c r="R371" s="4"/>
      <c r="S371" s="4"/>
      <c r="T371" s="4"/>
      <c r="U371" s="4"/>
      <c r="V371" s="4"/>
    </row>
    <row r="372" spans="1:22" ht="11.2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55"/>
      <c r="Q372" s="4"/>
      <c r="R372" s="4"/>
      <c r="S372" s="4"/>
      <c r="T372" s="4"/>
      <c r="U372" s="4"/>
      <c r="V372" s="4"/>
    </row>
    <row r="373" spans="1:22" ht="11.2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55"/>
      <c r="Q373" s="4"/>
      <c r="R373" s="4"/>
      <c r="S373" s="4"/>
      <c r="T373" s="4"/>
      <c r="U373" s="4"/>
      <c r="V373" s="4"/>
    </row>
    <row r="374" spans="1:22" ht="11.2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55"/>
      <c r="Q374" s="4"/>
      <c r="R374" s="4"/>
      <c r="S374" s="4"/>
      <c r="T374" s="4"/>
      <c r="U374" s="4"/>
      <c r="V374" s="4"/>
    </row>
    <row r="375" spans="1:22" ht="11.2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55"/>
      <c r="Q375" s="4"/>
      <c r="R375" s="4"/>
      <c r="S375" s="4"/>
      <c r="T375" s="4"/>
      <c r="U375" s="4"/>
      <c r="V375" s="4"/>
    </row>
    <row r="376" spans="1:22" ht="11.2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55"/>
      <c r="Q376" s="4"/>
      <c r="R376" s="4"/>
      <c r="S376" s="4"/>
      <c r="T376" s="4"/>
      <c r="U376" s="4"/>
      <c r="V376" s="4"/>
    </row>
    <row r="377" spans="1:22" ht="11.2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55"/>
      <c r="Q377" s="4"/>
      <c r="R377" s="4"/>
      <c r="S377" s="4"/>
      <c r="T377" s="4"/>
      <c r="U377" s="4"/>
      <c r="V377" s="4"/>
    </row>
    <row r="378" spans="1:22" ht="11.2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55"/>
      <c r="Q378" s="4"/>
      <c r="R378" s="4"/>
      <c r="S378" s="4"/>
      <c r="T378" s="4"/>
      <c r="U378" s="4"/>
      <c r="V378" s="4"/>
    </row>
    <row r="379" spans="1:22" ht="11.2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55"/>
      <c r="Q379" s="4"/>
      <c r="R379" s="4"/>
      <c r="S379" s="4"/>
      <c r="T379" s="4"/>
      <c r="U379" s="4"/>
      <c r="V379" s="4"/>
    </row>
    <row r="380" spans="1:22" ht="11.2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55"/>
      <c r="Q380" s="4"/>
      <c r="R380" s="4"/>
      <c r="S380" s="4"/>
      <c r="T380" s="4"/>
      <c r="U380" s="4"/>
      <c r="V380" s="4"/>
    </row>
    <row r="381" spans="1:22" ht="11.2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55"/>
      <c r="Q381" s="4"/>
      <c r="R381" s="4"/>
      <c r="S381" s="4"/>
      <c r="T381" s="4"/>
      <c r="U381" s="4"/>
      <c r="V381" s="4"/>
    </row>
    <row r="382" spans="1:22" ht="11.2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55"/>
      <c r="Q382" s="4"/>
      <c r="R382" s="4"/>
      <c r="S382" s="4"/>
      <c r="T382" s="4"/>
      <c r="U382" s="4"/>
      <c r="V382" s="4"/>
    </row>
    <row r="383" spans="1:22" ht="11.2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55"/>
      <c r="Q383" s="4"/>
      <c r="R383" s="4"/>
      <c r="S383" s="4"/>
      <c r="T383" s="4"/>
      <c r="U383" s="4"/>
      <c r="V383" s="4"/>
    </row>
    <row r="384" spans="1:22" ht="11.2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55"/>
      <c r="Q384" s="4"/>
      <c r="R384" s="4"/>
      <c r="S384" s="4"/>
      <c r="T384" s="4"/>
      <c r="U384" s="4"/>
      <c r="V384" s="4"/>
    </row>
    <row r="385" spans="1:22" ht="11.2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55"/>
      <c r="Q385" s="4"/>
      <c r="R385" s="4"/>
      <c r="S385" s="4"/>
      <c r="T385" s="4"/>
      <c r="U385" s="4"/>
      <c r="V385" s="4"/>
    </row>
    <row r="386" spans="1:22" ht="11.2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55"/>
      <c r="Q386" s="4"/>
      <c r="R386" s="4"/>
      <c r="S386" s="4"/>
      <c r="T386" s="4"/>
      <c r="U386" s="4"/>
      <c r="V386" s="4"/>
    </row>
    <row r="387" spans="1:22" ht="11.2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55"/>
      <c r="Q387" s="4"/>
      <c r="R387" s="4"/>
      <c r="S387" s="4"/>
      <c r="T387" s="4"/>
      <c r="U387" s="4"/>
      <c r="V387" s="4"/>
    </row>
    <row r="388" spans="1:22" ht="11.2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55"/>
      <c r="Q388" s="4"/>
      <c r="R388" s="4"/>
      <c r="S388" s="4"/>
      <c r="T388" s="4"/>
      <c r="U388" s="4"/>
      <c r="V388" s="4"/>
    </row>
    <row r="389" spans="1:22" ht="11.2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55"/>
      <c r="Q389" s="4"/>
      <c r="R389" s="4"/>
      <c r="S389" s="4"/>
      <c r="T389" s="4"/>
      <c r="U389" s="4"/>
      <c r="V389" s="4"/>
    </row>
    <row r="390" spans="1:22" ht="11.2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55"/>
      <c r="Q390" s="4"/>
      <c r="R390" s="4"/>
      <c r="S390" s="4"/>
      <c r="T390" s="4"/>
      <c r="U390" s="4"/>
      <c r="V390" s="4"/>
    </row>
    <row r="391" spans="1:22" ht="11.2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55"/>
      <c r="Q391" s="4"/>
      <c r="R391" s="4"/>
      <c r="S391" s="4"/>
      <c r="T391" s="4"/>
      <c r="U391" s="4"/>
      <c r="V391" s="4"/>
    </row>
    <row r="392" spans="1:22" ht="11.2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55"/>
      <c r="Q392" s="4"/>
      <c r="R392" s="4"/>
      <c r="S392" s="4"/>
      <c r="T392" s="4"/>
      <c r="U392" s="4"/>
      <c r="V392" s="4"/>
    </row>
    <row r="393" spans="1:22" ht="11.2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55"/>
      <c r="Q393" s="4"/>
      <c r="R393" s="4"/>
      <c r="S393" s="4"/>
      <c r="T393" s="4"/>
      <c r="U393" s="4"/>
      <c r="V393" s="4"/>
    </row>
    <row r="394" spans="1:22" ht="11.2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55"/>
      <c r="Q394" s="4"/>
      <c r="R394" s="4"/>
      <c r="S394" s="4"/>
      <c r="T394" s="4"/>
      <c r="U394" s="4"/>
      <c r="V394" s="4"/>
    </row>
    <row r="395" spans="1:22" ht="11.2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55"/>
      <c r="Q395" s="4"/>
      <c r="R395" s="4"/>
      <c r="S395" s="4"/>
      <c r="T395" s="4"/>
      <c r="U395" s="4"/>
      <c r="V395" s="4"/>
    </row>
    <row r="396" spans="1:22" ht="11.2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55"/>
      <c r="Q396" s="4"/>
      <c r="R396" s="4"/>
      <c r="S396" s="4"/>
      <c r="T396" s="4"/>
      <c r="U396" s="4"/>
      <c r="V396" s="4"/>
    </row>
    <row r="397" spans="1:22" ht="11.2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55"/>
      <c r="Q397" s="4"/>
      <c r="R397" s="4"/>
      <c r="S397" s="4"/>
      <c r="T397" s="4"/>
      <c r="U397" s="4"/>
      <c r="V397" s="4"/>
    </row>
    <row r="398" spans="1:22" ht="11.2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55"/>
      <c r="Q398" s="4"/>
      <c r="R398" s="4"/>
      <c r="S398" s="4"/>
      <c r="T398" s="4"/>
      <c r="U398" s="4"/>
      <c r="V398" s="4"/>
    </row>
    <row r="399" spans="1:22" ht="11.2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55"/>
      <c r="Q399" s="4"/>
      <c r="R399" s="4"/>
      <c r="S399" s="4"/>
      <c r="T399" s="4"/>
      <c r="U399" s="4"/>
      <c r="V399" s="4"/>
    </row>
    <row r="400" spans="1:22" ht="11.2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55"/>
      <c r="Q400" s="4"/>
      <c r="R400" s="4"/>
      <c r="S400" s="4"/>
      <c r="T400" s="4"/>
      <c r="U400" s="4"/>
      <c r="V400" s="4"/>
    </row>
    <row r="401" spans="1:22" ht="11.2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55"/>
      <c r="Q401" s="4"/>
      <c r="R401" s="4"/>
      <c r="S401" s="4"/>
      <c r="T401" s="4"/>
      <c r="U401" s="4"/>
      <c r="V401" s="4"/>
    </row>
    <row r="402" spans="1:22" ht="11.2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55"/>
      <c r="Q402" s="4"/>
      <c r="R402" s="4"/>
      <c r="S402" s="4"/>
      <c r="T402" s="4"/>
      <c r="U402" s="4"/>
      <c r="V402" s="4"/>
    </row>
    <row r="403" spans="1:22" ht="11.2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55"/>
      <c r="Q403" s="4"/>
      <c r="R403" s="4"/>
      <c r="S403" s="4"/>
      <c r="T403" s="4"/>
      <c r="U403" s="4"/>
      <c r="V403" s="4"/>
    </row>
    <row r="404" spans="1:22" ht="11.2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55"/>
      <c r="Q404" s="4"/>
      <c r="R404" s="4"/>
      <c r="S404" s="4"/>
      <c r="T404" s="4"/>
      <c r="U404" s="4"/>
      <c r="V404" s="4"/>
    </row>
    <row r="405" spans="1:22" ht="11.2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55"/>
      <c r="Q405" s="4"/>
      <c r="R405" s="4"/>
      <c r="S405" s="4"/>
      <c r="T405" s="4"/>
      <c r="U405" s="4"/>
      <c r="V405" s="4"/>
    </row>
    <row r="406" spans="1:22" ht="11.2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55"/>
      <c r="Q406" s="4"/>
      <c r="R406" s="4"/>
      <c r="S406" s="4"/>
      <c r="T406" s="4"/>
      <c r="U406" s="4"/>
      <c r="V406" s="4"/>
    </row>
    <row r="407" spans="1:22" ht="11.2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55"/>
      <c r="Q407" s="4"/>
      <c r="R407" s="4"/>
      <c r="S407" s="4"/>
      <c r="T407" s="4"/>
      <c r="U407" s="4"/>
      <c r="V407" s="4"/>
    </row>
    <row r="408" spans="1:22" ht="11.2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55"/>
      <c r="Q408" s="4"/>
      <c r="R408" s="4"/>
      <c r="S408" s="4"/>
      <c r="T408" s="4"/>
      <c r="U408" s="4"/>
      <c r="V408" s="4"/>
    </row>
    <row r="409" spans="1:22" ht="11.2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55"/>
      <c r="Q409" s="4"/>
      <c r="R409" s="4"/>
      <c r="S409" s="4"/>
      <c r="T409" s="4"/>
      <c r="U409" s="4"/>
      <c r="V409" s="4"/>
    </row>
    <row r="410" spans="1:22" ht="11.2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55"/>
      <c r="Q410" s="4"/>
      <c r="R410" s="4"/>
      <c r="S410" s="4"/>
      <c r="T410" s="4"/>
      <c r="U410" s="4"/>
      <c r="V410" s="4"/>
    </row>
    <row r="411" spans="1:22" ht="11.2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55"/>
      <c r="Q411" s="4"/>
      <c r="R411" s="4"/>
      <c r="S411" s="4"/>
      <c r="T411" s="4"/>
      <c r="U411" s="4"/>
      <c r="V411" s="4"/>
    </row>
    <row r="412" spans="1:22" ht="11.2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55"/>
      <c r="Q412" s="4"/>
      <c r="R412" s="4"/>
      <c r="S412" s="4"/>
      <c r="T412" s="4"/>
      <c r="U412" s="4"/>
      <c r="V412" s="4"/>
    </row>
    <row r="413" spans="1:22" ht="11.2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55"/>
      <c r="Q413" s="4"/>
      <c r="R413" s="4"/>
      <c r="S413" s="4"/>
      <c r="T413" s="4"/>
      <c r="U413" s="4"/>
      <c r="V413" s="4"/>
    </row>
    <row r="414" spans="1:22" ht="11.2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55"/>
      <c r="Q414" s="4"/>
      <c r="R414" s="4"/>
      <c r="S414" s="4"/>
      <c r="T414" s="4"/>
      <c r="U414" s="4"/>
      <c r="V414" s="4"/>
    </row>
    <row r="415" spans="1:22" ht="11.2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55"/>
      <c r="Q415" s="4"/>
      <c r="R415" s="4"/>
      <c r="S415" s="4"/>
      <c r="T415" s="4"/>
      <c r="U415" s="4"/>
      <c r="V415" s="4"/>
    </row>
    <row r="416" spans="1:22" ht="11.2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55"/>
      <c r="Q416" s="4"/>
      <c r="R416" s="4"/>
      <c r="S416" s="4"/>
      <c r="T416" s="4"/>
      <c r="U416" s="4"/>
      <c r="V416" s="4"/>
    </row>
    <row r="417" spans="1:22" ht="11.2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55"/>
      <c r="Q417" s="4"/>
      <c r="R417" s="4"/>
      <c r="S417" s="4"/>
      <c r="T417" s="4"/>
      <c r="U417" s="4"/>
      <c r="V417" s="4"/>
    </row>
    <row r="418" spans="1:22" ht="11.2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55"/>
      <c r="Q418" s="4"/>
      <c r="R418" s="4"/>
      <c r="S418" s="4"/>
      <c r="T418" s="4"/>
      <c r="U418" s="4"/>
      <c r="V418" s="4"/>
    </row>
    <row r="419" spans="1:22" ht="11.2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55"/>
      <c r="Q419" s="4"/>
      <c r="R419" s="4"/>
      <c r="S419" s="4"/>
      <c r="T419" s="4"/>
      <c r="U419" s="4"/>
      <c r="V419" s="4"/>
    </row>
    <row r="420" spans="1:22" ht="11.2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55"/>
      <c r="Q420" s="4"/>
      <c r="R420" s="4"/>
      <c r="S420" s="4"/>
      <c r="T420" s="4"/>
      <c r="U420" s="4"/>
      <c r="V420" s="4"/>
    </row>
    <row r="421" spans="1:22" ht="11.2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55"/>
      <c r="Q421" s="4"/>
      <c r="R421" s="4"/>
      <c r="S421" s="4"/>
      <c r="T421" s="4"/>
      <c r="U421" s="4"/>
      <c r="V421" s="4"/>
    </row>
    <row r="422" spans="1:22" ht="11.2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55"/>
      <c r="Q422" s="4"/>
      <c r="R422" s="4"/>
      <c r="S422" s="4"/>
      <c r="T422" s="4"/>
      <c r="U422" s="4"/>
      <c r="V422" s="4"/>
    </row>
    <row r="423" spans="1:22" ht="11.2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55"/>
      <c r="Q423" s="4"/>
      <c r="R423" s="4"/>
      <c r="S423" s="4"/>
      <c r="T423" s="4"/>
      <c r="U423" s="4"/>
      <c r="V423" s="4"/>
    </row>
    <row r="424" spans="1:22" ht="11.2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55"/>
      <c r="Q424" s="4"/>
      <c r="R424" s="4"/>
      <c r="S424" s="4"/>
      <c r="T424" s="4"/>
      <c r="U424" s="4"/>
      <c r="V424" s="4"/>
    </row>
    <row r="425" spans="1:22" ht="11.2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55"/>
      <c r="Q425" s="4"/>
      <c r="R425" s="4"/>
      <c r="S425" s="4"/>
      <c r="T425" s="4"/>
      <c r="U425" s="4"/>
      <c r="V425" s="4"/>
    </row>
    <row r="426" spans="1:22" ht="11.2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55"/>
      <c r="Q426" s="4"/>
      <c r="R426" s="4"/>
      <c r="S426" s="4"/>
      <c r="T426" s="4"/>
      <c r="U426" s="4"/>
      <c r="V426" s="4"/>
    </row>
    <row r="427" spans="1:22" ht="11.2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55"/>
      <c r="Q427" s="4"/>
      <c r="R427" s="4"/>
      <c r="S427" s="4"/>
      <c r="T427" s="4"/>
      <c r="U427" s="4"/>
      <c r="V427" s="4"/>
    </row>
    <row r="428" spans="1:22" ht="11.2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55"/>
      <c r="Q428" s="4"/>
      <c r="R428" s="4"/>
      <c r="S428" s="4"/>
      <c r="T428" s="4"/>
      <c r="U428" s="4"/>
      <c r="V428" s="4"/>
    </row>
    <row r="429" spans="1:22" ht="11.2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55"/>
      <c r="Q429" s="4"/>
      <c r="R429" s="4"/>
      <c r="S429" s="4"/>
      <c r="T429" s="4"/>
      <c r="U429" s="4"/>
      <c r="V429" s="4"/>
    </row>
    <row r="430" spans="1:22" ht="11.2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55"/>
      <c r="Q430" s="4"/>
      <c r="R430" s="4"/>
      <c r="S430" s="4"/>
      <c r="T430" s="4"/>
      <c r="U430" s="4"/>
      <c r="V430" s="4"/>
    </row>
    <row r="431" spans="1:22" ht="11.2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55"/>
      <c r="Q431" s="4"/>
      <c r="R431" s="4"/>
      <c r="S431" s="4"/>
      <c r="T431" s="4"/>
      <c r="U431" s="4"/>
      <c r="V431" s="4"/>
    </row>
    <row r="432" spans="1:22" ht="11.2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55"/>
      <c r="Q432" s="4"/>
      <c r="R432" s="4"/>
      <c r="S432" s="4"/>
      <c r="T432" s="4"/>
      <c r="U432" s="4"/>
      <c r="V432" s="4"/>
    </row>
    <row r="433" spans="1:22" ht="11.2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55"/>
      <c r="Q433" s="4"/>
      <c r="R433" s="4"/>
      <c r="S433" s="4"/>
      <c r="T433" s="4"/>
      <c r="U433" s="4"/>
      <c r="V433" s="4"/>
    </row>
    <row r="434" spans="1:22" ht="11.2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55"/>
      <c r="Q434" s="4"/>
      <c r="R434" s="4"/>
      <c r="S434" s="4"/>
      <c r="T434" s="4"/>
      <c r="U434" s="4"/>
      <c r="V434" s="4"/>
    </row>
    <row r="435" spans="1:22" ht="11.2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55"/>
      <c r="Q435" s="4"/>
      <c r="R435" s="4"/>
      <c r="S435" s="4"/>
      <c r="T435" s="4"/>
      <c r="U435" s="4"/>
      <c r="V435" s="4"/>
    </row>
    <row r="436" spans="1:22" ht="11.2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55"/>
      <c r="Q436" s="4"/>
      <c r="R436" s="4"/>
      <c r="S436" s="4"/>
      <c r="T436" s="4"/>
      <c r="U436" s="4"/>
      <c r="V436" s="4"/>
    </row>
    <row r="437" spans="1:22" ht="11.2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55"/>
      <c r="Q437" s="4"/>
      <c r="R437" s="4"/>
      <c r="S437" s="4"/>
      <c r="T437" s="4"/>
      <c r="U437" s="4"/>
      <c r="V437" s="4"/>
    </row>
    <row r="438" spans="1:22" ht="11.2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55"/>
      <c r="Q438" s="4"/>
      <c r="R438" s="4"/>
      <c r="S438" s="4"/>
      <c r="T438" s="4"/>
      <c r="U438" s="4"/>
      <c r="V438" s="4"/>
    </row>
    <row r="439" spans="1:22" ht="11.2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55"/>
      <c r="Q439" s="4"/>
      <c r="R439" s="4"/>
      <c r="S439" s="4"/>
      <c r="T439" s="4"/>
      <c r="U439" s="4"/>
      <c r="V439" s="4"/>
    </row>
    <row r="440" spans="1:22" ht="11.2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55"/>
      <c r="Q440" s="4"/>
      <c r="R440" s="4"/>
      <c r="S440" s="4"/>
      <c r="T440" s="4"/>
      <c r="U440" s="4"/>
      <c r="V440" s="4"/>
    </row>
    <row r="441" spans="1:22" ht="11.2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55"/>
      <c r="Q441" s="4"/>
      <c r="R441" s="4"/>
      <c r="S441" s="4"/>
      <c r="T441" s="4"/>
      <c r="U441" s="4"/>
      <c r="V441" s="4"/>
    </row>
    <row r="442" spans="1:22" ht="11.2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55"/>
      <c r="Q442" s="4"/>
      <c r="R442" s="4"/>
      <c r="S442" s="4"/>
      <c r="T442" s="4"/>
      <c r="U442" s="4"/>
      <c r="V442" s="4"/>
    </row>
    <row r="443" spans="1:22" ht="11.2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55"/>
      <c r="Q443" s="4"/>
      <c r="R443" s="4"/>
      <c r="S443" s="4"/>
      <c r="T443" s="4"/>
      <c r="U443" s="4"/>
      <c r="V443" s="4"/>
    </row>
    <row r="444" spans="1:22" ht="11.2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55"/>
      <c r="Q444" s="4"/>
      <c r="R444" s="4"/>
      <c r="S444" s="4"/>
      <c r="T444" s="4"/>
      <c r="U444" s="4"/>
      <c r="V444" s="4"/>
    </row>
    <row r="445" spans="1:22" ht="11.2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55"/>
      <c r="Q445" s="4"/>
      <c r="R445" s="4"/>
      <c r="S445" s="4"/>
      <c r="T445" s="4"/>
      <c r="U445" s="4"/>
      <c r="V445" s="4"/>
    </row>
    <row r="446" spans="1:22" ht="11.2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55"/>
      <c r="Q446" s="4"/>
      <c r="R446" s="4"/>
      <c r="S446" s="4"/>
      <c r="T446" s="4"/>
      <c r="U446" s="4"/>
      <c r="V446" s="4"/>
    </row>
    <row r="447" spans="1:22" ht="11.2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55"/>
      <c r="Q447" s="4"/>
      <c r="R447" s="4"/>
      <c r="S447" s="4"/>
      <c r="T447" s="4"/>
      <c r="U447" s="4"/>
      <c r="V447" s="4"/>
    </row>
    <row r="448" spans="1:22" ht="11.2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55"/>
      <c r="Q448" s="4"/>
      <c r="R448" s="4"/>
      <c r="S448" s="4"/>
      <c r="T448" s="4"/>
      <c r="U448" s="4"/>
      <c r="V448" s="4"/>
    </row>
    <row r="449" spans="1:22" ht="11.2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55"/>
      <c r="Q449" s="4"/>
      <c r="R449" s="4"/>
      <c r="S449" s="4"/>
      <c r="T449" s="4"/>
      <c r="U449" s="4"/>
      <c r="V449" s="4"/>
    </row>
    <row r="450" spans="1:22" ht="11.2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55"/>
      <c r="Q450" s="4"/>
      <c r="R450" s="4"/>
      <c r="S450" s="4"/>
      <c r="T450" s="4"/>
      <c r="U450" s="4"/>
      <c r="V450" s="4"/>
    </row>
    <row r="451" spans="1:22" ht="11.2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55"/>
      <c r="Q451" s="4"/>
      <c r="R451" s="4"/>
      <c r="S451" s="4"/>
      <c r="T451" s="4"/>
      <c r="U451" s="4"/>
      <c r="V451" s="4"/>
    </row>
    <row r="452" spans="1:22" ht="11.2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55"/>
      <c r="Q452" s="4"/>
      <c r="R452" s="4"/>
      <c r="S452" s="4"/>
      <c r="T452" s="4"/>
      <c r="U452" s="4"/>
      <c r="V452" s="4"/>
    </row>
    <row r="453" spans="1:22" ht="11.2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55"/>
      <c r="Q453" s="4"/>
      <c r="R453" s="4"/>
      <c r="S453" s="4"/>
      <c r="T453" s="4"/>
      <c r="U453" s="4"/>
      <c r="V453" s="4"/>
    </row>
    <row r="454" spans="1:22" ht="11.2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55"/>
      <c r="Q454" s="4"/>
      <c r="R454" s="4"/>
      <c r="S454" s="4"/>
      <c r="T454" s="4"/>
      <c r="U454" s="4"/>
      <c r="V454" s="4"/>
    </row>
    <row r="455" spans="1:22" ht="11.2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55"/>
      <c r="Q455" s="4"/>
      <c r="R455" s="4"/>
      <c r="S455" s="4"/>
      <c r="T455" s="4"/>
      <c r="U455" s="4"/>
      <c r="V455" s="4"/>
    </row>
    <row r="456" spans="1:22" ht="11.2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55"/>
      <c r="Q456" s="4"/>
      <c r="R456" s="4"/>
      <c r="S456" s="4"/>
      <c r="T456" s="4"/>
      <c r="U456" s="4"/>
      <c r="V456" s="4"/>
    </row>
    <row r="457" spans="1:22" ht="11.2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55"/>
      <c r="Q457" s="4"/>
      <c r="R457" s="4"/>
      <c r="S457" s="4"/>
      <c r="T457" s="4"/>
      <c r="U457" s="4"/>
      <c r="V457" s="4"/>
    </row>
    <row r="458" spans="1:22" ht="11.2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55"/>
      <c r="Q458" s="4"/>
      <c r="R458" s="4"/>
      <c r="S458" s="4"/>
      <c r="T458" s="4"/>
      <c r="U458" s="4"/>
      <c r="V458" s="4"/>
    </row>
    <row r="459" spans="1:22" ht="11.2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55"/>
      <c r="Q459" s="4"/>
      <c r="R459" s="4"/>
      <c r="S459" s="4"/>
      <c r="T459" s="4"/>
      <c r="U459" s="4"/>
      <c r="V459" s="4"/>
    </row>
    <row r="460" spans="1:22" ht="11.2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55"/>
      <c r="Q460" s="4"/>
      <c r="R460" s="4"/>
      <c r="S460" s="4"/>
      <c r="T460" s="4"/>
      <c r="U460" s="4"/>
      <c r="V460" s="4"/>
    </row>
    <row r="461" spans="1:22" ht="11.2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55"/>
      <c r="Q461" s="4"/>
      <c r="R461" s="4"/>
      <c r="S461" s="4"/>
      <c r="T461" s="4"/>
      <c r="U461" s="4"/>
      <c r="V461" s="4"/>
    </row>
    <row r="462" spans="1:22" ht="11.2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55"/>
      <c r="Q462" s="4"/>
      <c r="R462" s="4"/>
      <c r="S462" s="4"/>
      <c r="T462" s="4"/>
      <c r="U462" s="4"/>
      <c r="V462" s="4"/>
    </row>
    <row r="463" spans="1:22" ht="11.2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55"/>
      <c r="Q463" s="4"/>
      <c r="R463" s="4"/>
      <c r="S463" s="4"/>
      <c r="T463" s="4"/>
      <c r="U463" s="4"/>
      <c r="V463" s="4"/>
    </row>
    <row r="464" spans="1:22" ht="11.2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55"/>
      <c r="Q464" s="4"/>
      <c r="R464" s="4"/>
      <c r="S464" s="4"/>
      <c r="T464" s="4"/>
      <c r="U464" s="4"/>
      <c r="V464" s="4"/>
    </row>
    <row r="465" spans="1:22" ht="11.2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55"/>
      <c r="Q465" s="4"/>
      <c r="R465" s="4"/>
      <c r="S465" s="4"/>
      <c r="T465" s="4"/>
      <c r="U465" s="4"/>
      <c r="V465" s="4"/>
    </row>
    <row r="466" spans="1:22" ht="11.2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55"/>
      <c r="Q466" s="4"/>
      <c r="R466" s="4"/>
      <c r="S466" s="4"/>
      <c r="T466" s="4"/>
      <c r="U466" s="4"/>
      <c r="V466" s="4"/>
    </row>
    <row r="467" spans="1:22" ht="11.2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55"/>
      <c r="Q467" s="4"/>
      <c r="R467" s="4"/>
      <c r="S467" s="4"/>
      <c r="T467" s="4"/>
      <c r="U467" s="4"/>
      <c r="V467" s="4"/>
    </row>
    <row r="468" spans="1:22" ht="11.2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55"/>
      <c r="Q468" s="4"/>
      <c r="R468" s="4"/>
      <c r="S468" s="4"/>
      <c r="T468" s="4"/>
      <c r="U468" s="4"/>
      <c r="V468" s="4"/>
    </row>
    <row r="469" spans="1:22" ht="11.2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55"/>
      <c r="Q469" s="4"/>
      <c r="R469" s="4"/>
      <c r="S469" s="4"/>
      <c r="T469" s="4"/>
      <c r="U469" s="4"/>
      <c r="V469" s="4"/>
    </row>
    <row r="470" spans="1:22" ht="11.2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55"/>
      <c r="Q470" s="4"/>
      <c r="R470" s="4"/>
      <c r="S470" s="4"/>
      <c r="T470" s="4"/>
      <c r="U470" s="4"/>
      <c r="V470" s="4"/>
    </row>
    <row r="471" spans="1:22" ht="11.2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55"/>
      <c r="Q471" s="4"/>
      <c r="R471" s="4"/>
      <c r="S471" s="4"/>
      <c r="T471" s="4"/>
      <c r="U471" s="4"/>
      <c r="V471" s="4"/>
    </row>
    <row r="472" spans="1:22" ht="11.2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55"/>
      <c r="Q472" s="4"/>
      <c r="R472" s="4"/>
      <c r="S472" s="4"/>
      <c r="T472" s="4"/>
      <c r="U472" s="4"/>
      <c r="V472" s="4"/>
    </row>
    <row r="473" spans="1:22" ht="11.2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55"/>
      <c r="Q473" s="4"/>
      <c r="R473" s="4"/>
      <c r="S473" s="4"/>
      <c r="T473" s="4"/>
      <c r="U473" s="4"/>
      <c r="V473" s="4"/>
    </row>
    <row r="474" spans="1:22" ht="11.2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55"/>
      <c r="Q474" s="4"/>
      <c r="R474" s="4"/>
      <c r="S474" s="4"/>
      <c r="T474" s="4"/>
      <c r="U474" s="4"/>
      <c r="V474" s="4"/>
    </row>
    <row r="475" spans="1:22" ht="11.2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55"/>
      <c r="Q475" s="4"/>
      <c r="R475" s="4"/>
      <c r="S475" s="4"/>
      <c r="T475" s="4"/>
      <c r="U475" s="4"/>
      <c r="V475" s="4"/>
    </row>
    <row r="476" spans="1:22" ht="11.2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55"/>
      <c r="Q476" s="4"/>
      <c r="R476" s="4"/>
      <c r="S476" s="4"/>
      <c r="T476" s="4"/>
      <c r="U476" s="4"/>
      <c r="V476" s="4"/>
    </row>
    <row r="477" spans="1:22" ht="11.2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55"/>
      <c r="Q477" s="4"/>
      <c r="R477" s="4"/>
      <c r="S477" s="4"/>
      <c r="T477" s="4"/>
      <c r="U477" s="4"/>
      <c r="V477" s="4"/>
    </row>
    <row r="478" spans="1:22" ht="11.2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55"/>
      <c r="Q478" s="4"/>
      <c r="R478" s="4"/>
      <c r="S478" s="4"/>
      <c r="T478" s="4"/>
      <c r="U478" s="4"/>
      <c r="V478" s="4"/>
    </row>
    <row r="479" spans="1:22" ht="11.2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55"/>
      <c r="Q479" s="4"/>
      <c r="R479" s="4"/>
      <c r="S479" s="4"/>
      <c r="T479" s="4"/>
      <c r="U479" s="4"/>
      <c r="V479" s="4"/>
    </row>
    <row r="480" spans="1:22" ht="11.2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55"/>
      <c r="Q480" s="4"/>
      <c r="R480" s="4"/>
      <c r="S480" s="4"/>
      <c r="T480" s="4"/>
      <c r="U480" s="4"/>
      <c r="V480" s="4"/>
    </row>
    <row r="481" spans="1:22" ht="11.2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55"/>
      <c r="Q481" s="4"/>
      <c r="R481" s="4"/>
      <c r="S481" s="4"/>
      <c r="T481" s="4"/>
      <c r="U481" s="4"/>
      <c r="V481" s="4"/>
    </row>
    <row r="482" spans="1:22" ht="11.2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55"/>
      <c r="Q482" s="4"/>
      <c r="R482" s="4"/>
      <c r="S482" s="4"/>
      <c r="T482" s="4"/>
      <c r="U482" s="4"/>
      <c r="V482" s="4"/>
    </row>
    <row r="483" spans="1:22" ht="11.2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55"/>
      <c r="Q483" s="4"/>
      <c r="R483" s="4"/>
      <c r="S483" s="4"/>
      <c r="T483" s="4"/>
      <c r="U483" s="4"/>
      <c r="V483" s="4"/>
    </row>
    <row r="484" spans="1:22" ht="11.2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55"/>
      <c r="Q484" s="4"/>
      <c r="R484" s="4"/>
      <c r="S484" s="4"/>
      <c r="T484" s="4"/>
      <c r="U484" s="4"/>
      <c r="V484" s="4"/>
    </row>
    <row r="485" spans="1:22" ht="11.2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55"/>
      <c r="Q485" s="4"/>
      <c r="R485" s="4"/>
      <c r="S485" s="4"/>
      <c r="T485" s="4"/>
      <c r="U485" s="4"/>
      <c r="V485" s="4"/>
    </row>
    <row r="486" spans="1:22" ht="11.2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55"/>
      <c r="Q486" s="4"/>
      <c r="R486" s="4"/>
      <c r="S486" s="4"/>
      <c r="T486" s="4"/>
      <c r="U486" s="4"/>
      <c r="V486" s="4"/>
    </row>
    <row r="487" spans="1:22" ht="11.2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55"/>
      <c r="Q487" s="4"/>
      <c r="R487" s="4"/>
      <c r="S487" s="4"/>
      <c r="T487" s="4"/>
      <c r="U487" s="4"/>
      <c r="V487" s="4"/>
    </row>
    <row r="488" spans="1:22" ht="11.2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55"/>
      <c r="Q488" s="4"/>
      <c r="R488" s="4"/>
      <c r="S488" s="4"/>
      <c r="T488" s="4"/>
      <c r="U488" s="4"/>
      <c r="V488" s="4"/>
    </row>
    <row r="489" spans="1:22" ht="11.2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55"/>
      <c r="Q489" s="4"/>
      <c r="R489" s="4"/>
      <c r="S489" s="4"/>
      <c r="T489" s="4"/>
      <c r="U489" s="4"/>
      <c r="V489" s="4"/>
    </row>
    <row r="490" spans="1:22" ht="11.2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55"/>
      <c r="Q490" s="4"/>
      <c r="R490" s="4"/>
      <c r="S490" s="4"/>
      <c r="T490" s="4"/>
      <c r="U490" s="4"/>
      <c r="V490" s="4"/>
    </row>
    <row r="491" spans="1:22" ht="11.2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55"/>
      <c r="Q491" s="4"/>
      <c r="R491" s="4"/>
      <c r="S491" s="4"/>
      <c r="T491" s="4"/>
      <c r="U491" s="4"/>
      <c r="V491" s="4"/>
    </row>
    <row r="492" spans="1:22" ht="11.2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55"/>
      <c r="Q492" s="4"/>
      <c r="R492" s="4"/>
      <c r="S492" s="4"/>
      <c r="T492" s="4"/>
      <c r="U492" s="4"/>
      <c r="V492" s="4"/>
    </row>
    <row r="493" spans="1:22" ht="11.2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55"/>
      <c r="Q493" s="4"/>
      <c r="R493" s="4"/>
      <c r="S493" s="4"/>
      <c r="T493" s="4"/>
      <c r="U493" s="4"/>
      <c r="V493" s="4"/>
    </row>
    <row r="494" spans="1:22" ht="11.2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55"/>
      <c r="Q494" s="4"/>
      <c r="R494" s="4"/>
      <c r="S494" s="4"/>
      <c r="T494" s="4"/>
      <c r="U494" s="4"/>
      <c r="V494" s="4"/>
    </row>
    <row r="495" spans="1:22" ht="11.2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55"/>
      <c r="Q495" s="4"/>
      <c r="R495" s="4"/>
      <c r="S495" s="4"/>
      <c r="T495" s="4"/>
      <c r="U495" s="4"/>
      <c r="V495" s="4"/>
    </row>
    <row r="496" spans="1:22" ht="11.2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55"/>
      <c r="Q496" s="4"/>
      <c r="R496" s="4"/>
      <c r="S496" s="4"/>
      <c r="T496" s="4"/>
      <c r="U496" s="4"/>
      <c r="V496" s="4"/>
    </row>
    <row r="497" spans="1:22" ht="11.2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55"/>
      <c r="Q497" s="4"/>
      <c r="R497" s="4"/>
      <c r="S497" s="4"/>
      <c r="T497" s="4"/>
      <c r="U497" s="4"/>
      <c r="V497" s="4"/>
    </row>
    <row r="498" spans="1:22" ht="11.2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55"/>
      <c r="Q498" s="4"/>
      <c r="R498" s="4"/>
      <c r="S498" s="4"/>
      <c r="T498" s="4"/>
      <c r="U498" s="4"/>
      <c r="V498" s="4"/>
    </row>
    <row r="499" spans="1:22" ht="11.2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55"/>
      <c r="Q499" s="4"/>
      <c r="R499" s="4"/>
      <c r="S499" s="4"/>
      <c r="T499" s="4"/>
      <c r="U499" s="4"/>
      <c r="V499" s="4"/>
    </row>
    <row r="500" spans="1:22" ht="11.2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55"/>
      <c r="Q500" s="4"/>
      <c r="R500" s="4"/>
      <c r="S500" s="4"/>
      <c r="T500" s="4"/>
      <c r="U500" s="4"/>
      <c r="V500" s="4"/>
    </row>
    <row r="501" spans="1:22" ht="11.2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55"/>
      <c r="Q501" s="4"/>
      <c r="R501" s="4"/>
      <c r="S501" s="4"/>
      <c r="T501" s="4"/>
      <c r="U501" s="4"/>
      <c r="V501" s="4"/>
    </row>
    <row r="502" spans="1:22" ht="11.25" x14ac:dyDescent="0.1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55"/>
      <c r="Q502" s="4"/>
      <c r="R502" s="4"/>
      <c r="S502" s="4"/>
      <c r="T502" s="4"/>
      <c r="U502" s="4"/>
      <c r="V502" s="4"/>
    </row>
    <row r="503" spans="1:22" ht="11.25" x14ac:dyDescent="0.1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55"/>
      <c r="Q503" s="4"/>
      <c r="R503" s="4"/>
      <c r="S503" s="4"/>
      <c r="T503" s="4"/>
      <c r="U503" s="4"/>
      <c r="V503" s="4"/>
    </row>
    <row r="504" spans="1:22" ht="11.25" x14ac:dyDescent="0.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55"/>
      <c r="Q504" s="4"/>
      <c r="R504" s="4"/>
      <c r="S504" s="4"/>
      <c r="T504" s="4"/>
      <c r="U504" s="4"/>
      <c r="V504" s="4"/>
    </row>
    <row r="505" spans="1:22" ht="11.25" x14ac:dyDescent="0.1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55"/>
      <c r="Q505" s="4"/>
      <c r="R505" s="4"/>
      <c r="S505" s="4"/>
      <c r="T505" s="4"/>
      <c r="U505" s="4"/>
      <c r="V505" s="4"/>
    </row>
  </sheetData>
  <mergeCells count="1">
    <mergeCell ref="K6:L6"/>
  </mergeCells>
  <phoneticPr fontId="1"/>
  <conditionalFormatting sqref="A13">
    <cfRule type="expression" dxfId="127" priority="2">
      <formula>ISTEXT(A13)</formula>
    </cfRule>
  </conditionalFormatting>
  <conditionalFormatting sqref="A14:A46">
    <cfRule type="expression" dxfId="126" priority="1">
      <formula>ISTEXT(A14)</formula>
    </cfRule>
  </conditionalFormatting>
  <pageMargins left="0.15748031496062992" right="0.15748031496062992" top="0.39370078740157483" bottom="0" header="0.51181102362204722" footer="0.15748031496062992"/>
  <pageSetup scale="96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L7:L8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6:V503"/>
  <sheetViews>
    <sheetView zoomScaleNormal="100" zoomScaleSheetLayoutView="100" workbookViewId="0">
      <selection activeCell="E19" sqref="E19"/>
    </sheetView>
  </sheetViews>
  <sheetFormatPr defaultColWidth="10" defaultRowHeight="15" customHeight="1" x14ac:dyDescent="0.15"/>
  <cols>
    <col min="1" max="1" width="10" style="1" customWidth="1"/>
    <col min="2" max="2" width="3" style="1" bestFit="1" customWidth="1"/>
    <col min="3" max="3" width="5.125" style="1" customWidth="1"/>
    <col min="4" max="4" width="11.875" style="1" bestFit="1" customWidth="1"/>
    <col min="5" max="7" width="10" style="1" customWidth="1"/>
    <col min="8" max="8" width="5.125" style="1" customWidth="1"/>
    <col min="9" max="12" width="10" style="1" customWidth="1"/>
    <col min="13" max="13" width="0.625" style="1" customWidth="1"/>
    <col min="14" max="16384" width="10" style="1"/>
  </cols>
  <sheetData>
    <row r="6" spans="1:13" ht="12" x14ac:dyDescent="0.15">
      <c r="A6" s="53"/>
      <c r="B6" s="2"/>
      <c r="C6" s="2"/>
      <c r="D6" s="2"/>
      <c r="E6" s="2"/>
      <c r="F6" s="2"/>
      <c r="G6" s="2"/>
      <c r="H6" s="2"/>
      <c r="I6" s="2"/>
      <c r="J6" s="52">
        <v>44877</v>
      </c>
      <c r="K6" s="52"/>
      <c r="L6" s="51" t="s">
        <v>7</v>
      </c>
      <c r="M6" s="47"/>
    </row>
    <row r="7" spans="1:13" ht="19.5" customHeight="1" x14ac:dyDescent="0.2">
      <c r="A7" s="50" t="str">
        <f>+[1]各種設定!D2</f>
        <v>2022年 オートバックス全日本カート選手権 OK部門　第9戦/10戦</v>
      </c>
      <c r="B7" s="2"/>
      <c r="C7" s="2"/>
      <c r="D7" s="2"/>
      <c r="E7" s="2"/>
      <c r="F7" s="2"/>
      <c r="G7" s="2"/>
      <c r="H7" s="2"/>
      <c r="I7" s="2"/>
      <c r="J7" s="49" t="s">
        <v>6</v>
      </c>
      <c r="K7" s="49" t="s">
        <v>5</v>
      </c>
      <c r="L7" s="47"/>
      <c r="M7" s="47"/>
    </row>
    <row r="8" spans="1:13" ht="11.25" x14ac:dyDescent="0.15">
      <c r="A8" s="2"/>
      <c r="B8" s="2"/>
      <c r="C8" s="2"/>
      <c r="D8" s="2"/>
      <c r="E8" s="2"/>
      <c r="F8" s="2"/>
      <c r="G8" s="2"/>
      <c r="H8" s="2"/>
      <c r="I8" s="2"/>
      <c r="J8" s="49" t="s">
        <v>4</v>
      </c>
      <c r="K8" s="48" t="s">
        <v>3</v>
      </c>
      <c r="L8" s="47"/>
      <c r="M8" s="47"/>
    </row>
    <row r="9" spans="1:13" ht="17.25" customHeight="1" x14ac:dyDescent="0.15">
      <c r="A9" s="46" t="str">
        <f>+[1]各種設定!D4</f>
        <v>OK</v>
      </c>
      <c r="B9" s="2"/>
      <c r="C9" s="2"/>
      <c r="D9" s="2"/>
      <c r="E9" s="2"/>
      <c r="F9" s="2"/>
      <c r="G9" s="2"/>
      <c r="H9" s="2"/>
      <c r="I9" s="2"/>
      <c r="J9" s="45" t="s">
        <v>2</v>
      </c>
      <c r="K9" s="2"/>
      <c r="L9" s="44"/>
      <c r="M9" s="2"/>
    </row>
    <row r="10" spans="1:13" ht="19.5" customHeight="1" x14ac:dyDescent="0.2">
      <c r="A10" s="43" t="s">
        <v>1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2"/>
    </row>
    <row r="11" spans="1:13" ht="11.25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2.75" x14ac:dyDescent="0.15">
      <c r="A12" s="41"/>
      <c r="B12" s="41"/>
      <c r="C12" s="41"/>
      <c r="D12" s="40"/>
      <c r="E12" s="40"/>
      <c r="F12" s="23"/>
      <c r="G12" s="41"/>
      <c r="H12" s="41"/>
      <c r="I12" s="41"/>
      <c r="J12" s="41"/>
      <c r="K12" s="41"/>
      <c r="L12" s="41"/>
      <c r="M12" s="40"/>
    </row>
    <row r="13" spans="1:13" ht="12.75" x14ac:dyDescent="0.15">
      <c r="A13" s="24"/>
      <c r="B13" s="16"/>
      <c r="C13" s="28"/>
      <c r="D13" s="31"/>
      <c r="E13" s="30"/>
      <c r="F13" s="30"/>
      <c r="G13" s="28"/>
      <c r="H13" s="39"/>
      <c r="I13" s="26"/>
      <c r="J13" s="26"/>
      <c r="K13" s="26"/>
      <c r="L13" s="26"/>
      <c r="M13" s="23"/>
    </row>
    <row r="14" spans="1:13" ht="12.75" customHeight="1" x14ac:dyDescent="0.15">
      <c r="A14" s="24"/>
      <c r="B14" s="38" t="s">
        <v>0</v>
      </c>
      <c r="C14" s="37">
        <f>INDEX('[1]公式予選-結果表・グリッド用（貼付）'!$A:$Z,MATCH(1,'[1]公式予選-結果表・グリッド用（貼付）'!$A:$A,0),MATCH("No.",'[1]公式予選-結果表・グリッド用（貼付）'!$1:$1,0))</f>
        <v>89</v>
      </c>
      <c r="D14" s="20" t="str">
        <f>INDEX('[1]公式予選-結果表・グリッド用（貼付）'!$A:$Z,MATCH(1,'[1]公式予選-結果表・グリッド用（貼付）'!$A:$A,0),MATCH("名前",'[1]公式予選-結果表・グリッド用（貼付）'!$1:$1,0))</f>
        <v>加藤 大翔</v>
      </c>
      <c r="E14" s="36"/>
      <c r="F14" s="19">
        <f>INDEX('[1]公式予選-結果表・グリッド用（貼付）'!$A:$Z,MATCH(1,'[1]公式予選-結果表・グリッド用（貼付）'!$A:$A,0),MATCH("BestLap",'[1]公式予選-結果表・グリッド用（貼付）'!$1:$1,0))</f>
        <v>44.417000000000002</v>
      </c>
      <c r="G14" s="1">
        <v>2</v>
      </c>
      <c r="H14" s="21">
        <f>INDEX('[1]公式予選-結果表・グリッド用（貼付）'!$A:$Z,MATCH($G14,'[1]公式予選-結果表・グリッド用（貼付）'!$A:$A,0),MATCH("No.",'[1]公式予選-結果表・グリッド用（貼付）'!$1:$1,0))</f>
        <v>29</v>
      </c>
      <c r="I14" s="20" t="str">
        <f>IFERROR(INDEX('[1]公式予選-結果表・グリッド用（貼付）'!$A:$Z,MATCH($G14,'[1]公式予選-結果表・グリッド用（貼付）'!$A:$A,0),MATCH("名前",'[1]公式予選-結果表・グリッド用（貼付）'!$1:$1,0)),"")</f>
        <v>三村 壮太郎</v>
      </c>
      <c r="J14" s="20"/>
      <c r="K14" s="19">
        <f>IF(IFERROR(INDEX('[1]公式予選-結果表・グリッド用（貼付）'!$A:$Z,MATCH($G14,'[1]公式予選-結果表・グリッド用（貼付）'!$A:$A,0),MATCH("BestLap",'[1]公式予選-結果表・グリッド用（貼付）'!$1:$1,0)),"")=0,"",IFERROR(INDEX('[1]公式予選-結果表・グリッド用（貼付）'!$A:$Z,MATCH($G14,'[1]公式予選-結果表・グリッド用（貼付）'!$A:$A,0),MATCH("BestLap",'[1]公式予選-結果表・グリッド用（貼付）'!$1:$1,0)),""))</f>
        <v>44.515999999999998</v>
      </c>
      <c r="L14" s="25"/>
      <c r="M14" s="23"/>
    </row>
    <row r="15" spans="1:13" ht="6" customHeight="1" x14ac:dyDescent="0.15">
      <c r="A15" s="24"/>
      <c r="B15" s="16"/>
      <c r="C15" s="12" t="str">
        <f>IF(INDEX('[1]公式予選-結果表・グリッド用（貼付）'!$A:$Z,MATCH(1,'[1]公式予選-結果表・グリッド用（貼付）'!$A:$A,0),MATCH("クラス",'[1]公式予選-結果表・グリッド用（貼付）'!$1:$1,0))=0,"",INDEX('[1]公式予選-結果表・グリッド用（貼付）'!$A:$Z,MATCH(1,'[1]公式予選-結果表・グリッド用（貼付）'!$A:$A,0),MATCH("クラス",'[1]公式予選-結果表・グリッド用（貼付）'!$1:$1,0)))</f>
        <v/>
      </c>
      <c r="D15" s="18"/>
      <c r="E15" s="35"/>
      <c r="F15" s="12" t="str">
        <f>INDEX('[1]公式予選-結果表・グリッド用（貼付）'!$A:$Z,MATCH(1,'[1]公式予選-結果表・グリッド用（貼付）'!$A:$A,0),MATCH("Model/Engine",'[1]公式予選-結果表・グリッド用（貼付）'!$1:$1,0))</f>
        <v>KR/TM</v>
      </c>
      <c r="G15" s="16"/>
      <c r="H15" s="12" t="str">
        <f>IF(IFERROR(INDEX('[1]公式予選-結果表・グリッド用（貼付）'!$A:$Z,MATCH($G14,'[1]公式予選-結果表・グリッド用（貼付）'!$A:$A,0),MATCH("クラス",'[1]公式予選-結果表・グリッド用（貼付）'!$1:$1,0)),"")=0,"",IFERROR(INDEX('[1]公式予選-結果表・グリッド用（貼付）'!$A:$Z,MATCH($G14,'[1]公式予選-結果表・グリッド用（貼付）'!$A:$A,0),MATCH("クラス",'[1]公式予選-結果表・グリッド用（貼付）'!$1:$1,0)),""))</f>
        <v/>
      </c>
      <c r="I15" s="18"/>
      <c r="J15" s="17"/>
      <c r="K15" s="12" t="str">
        <f>IF(IFERROR(INDEX('[1]公式予選-結果表・グリッド用（貼付）'!$A:$Z,MATCH($G14,'[1]公式予選-結果表・グリッド用（貼付）'!$A:$A,0),MATCH("Model/Engine",'[1]公式予選-結果表・グリッド用（貼付）'!$1:$1,0)),"")=0,"",IFERROR(INDEX('[1]公式予選-結果表・グリッド用（貼付）'!$A:$Z,MATCH($G14,'[1]公式予選-結果表・グリッド用（貼付）'!$A:$A,0),MATCH("Model/Engine",'[1]公式予選-結果表・グリッド用（貼付）'!$1:$1,0)),""))</f>
        <v>Rosa Drago Corse/TM</v>
      </c>
      <c r="L15" s="25"/>
      <c r="M15" s="23"/>
    </row>
    <row r="16" spans="1:13" ht="9" customHeight="1" x14ac:dyDescent="0.15">
      <c r="A16" s="24"/>
      <c r="B16" s="16"/>
      <c r="C16" s="34" t="str">
        <f>INDEX('[1]公式予選-結果表・グリッド用（貼付）'!$A:$Z,MATCH(1,'[1]公式予選-結果表・グリッド用（貼付）'!$A:$A,0),MATCH("team",'[1]公式予選-結果表・グリッド用（貼付）'!$1:$1,0))</f>
        <v>PONOS HIROTEX RACING</v>
      </c>
      <c r="D16" s="33"/>
      <c r="E16" s="32"/>
      <c r="F16" s="11"/>
      <c r="G16" s="16"/>
      <c r="H16" s="14" t="str">
        <f>IF(IFERROR(INDEX('[1]公式予選-結果表・グリッド用（貼付）'!$A:$Z,MATCH($G14,'[1]公式予選-結果表・グリッド用（貼付）'!$A:$A,0),MATCH("team",'[1]公式予選-結果表・グリッド用（貼付）'!$1:$1,0)),"")=0,"",IFERROR(INDEX('[1]公式予選-結果表・グリッド用（貼付）'!$A:$Z,MATCH($G14,'[1]公式予選-結果表・グリッド用（貼付）'!$A:$A,0),MATCH("team",'[1]公式予選-結果表・グリッド用（貼付）'!$1:$1,0)),""))</f>
        <v>RosaDragoCorse</v>
      </c>
      <c r="I16" s="15"/>
      <c r="J16" s="14"/>
      <c r="K16" s="11"/>
      <c r="L16" s="13"/>
      <c r="M16" s="23"/>
    </row>
    <row r="17" spans="1:13" ht="6" customHeight="1" x14ac:dyDescent="0.15">
      <c r="A17" s="24"/>
      <c r="B17" s="16"/>
      <c r="C17" s="28"/>
      <c r="D17" s="31"/>
      <c r="E17" s="30"/>
      <c r="F17" s="11"/>
      <c r="G17" s="28"/>
      <c r="H17" s="27"/>
      <c r="I17" s="26"/>
      <c r="J17" s="26"/>
      <c r="K17" s="25"/>
      <c r="L17" s="12"/>
      <c r="M17" s="23"/>
    </row>
    <row r="18" spans="1:13" ht="12.75" x14ac:dyDescent="0.15">
      <c r="A18" s="24"/>
      <c r="B18" s="1">
        <f>IF(MAX('[1]公式予選-結果表・グリッド用（貼付）'!A:A)&gt;G14,G14+1,"")</f>
        <v>3</v>
      </c>
      <c r="C18" s="21">
        <f>IFERROR(INDEX('[1]公式予選-結果表・グリッド用（貼付）'!$A:$Z,MATCH($B18,'[1]公式予選-結果表・グリッド用（貼付）'!$A:$A,0),MATCH("No.",'[1]公式予選-結果表・グリッド用（貼付）'!$1:$1,0)),"")</f>
        <v>18</v>
      </c>
      <c r="D18" s="20" t="str">
        <f>IFERROR(INDEX('[1]公式予選-結果表・グリッド用（貼付）'!$A:$Z,MATCH($B18,'[1]公式予選-結果表・グリッド用（貼付）'!$A:$A,0),MATCH("名前",'[1]公式予選-結果表・グリッド用（貼付）'!$1:$1,0)),"")</f>
        <v>野澤 勇翔</v>
      </c>
      <c r="E18" s="20"/>
      <c r="F18" s="19">
        <f>IF(IFERROR(INDEX('[1]公式予選-結果表・グリッド用（貼付）'!$A:$Z,MATCH($B18,'[1]公式予選-結果表・グリッド用（貼付）'!$A:$A,0),MATCH("BestLap",'[1]公式予選-結果表・グリッド用（貼付）'!$1:$1,0)),"")=0,"",IFERROR(INDEX('[1]公式予選-結果表・グリッド用（貼付）'!$A:$Z,MATCH($B18,'[1]公式予選-結果表・グリッド用（貼付）'!$A:$A,0),MATCH("BestLap",'[1]公式予選-結果表・グリッド用（貼付）'!$1:$1,0)),""))</f>
        <v>44.53</v>
      </c>
      <c r="G18" s="1">
        <f>IF(MAX('[1]公式予選-結果表・グリッド用（貼付）'!$A:$A)&gt;B18,B18+1,"")</f>
        <v>4</v>
      </c>
      <c r="H18" s="21">
        <f>INDEX('[1]公式予選-結果表・グリッド用（貼付）'!$A:$Z,MATCH($G18,'[1]公式予選-結果表・グリッド用（貼付）'!$A:$A,0),MATCH("No.",'[1]公式予選-結果表・グリッド用（貼付）'!$1:$1,0))</f>
        <v>34</v>
      </c>
      <c r="I18" s="20" t="str">
        <f>IFERROR(INDEX('[1]公式予選-結果表・グリッド用（貼付）'!$A:$Z,MATCH($G18,'[1]公式予選-結果表・グリッド用（貼付）'!$A:$A,0),MATCH("名前",'[1]公式予選-結果表・グリッド用（貼付）'!$1:$1,0)),"")</f>
        <v>清水 啓伸</v>
      </c>
      <c r="J18" s="20"/>
      <c r="K18" s="19">
        <f>IF(IFERROR(INDEX('[1]公式予選-結果表・グリッド用（貼付）'!$A:$Z,MATCH($G18,'[1]公式予選-結果表・グリッド用（貼付）'!$A:$A,0),MATCH("BestLap",'[1]公式予選-結果表・グリッド用（貼付）'!$1:$1,0)),"")=0,"",IFERROR(INDEX('[1]公式予選-結果表・グリッド用（貼付）'!$A:$Z,MATCH($G18,'[1]公式予選-結果表・グリッド用（貼付）'!$A:$A,0),MATCH("BestLap",'[1]公式予選-結果表・グリッド用（貼付）'!$1:$1,0)),""))</f>
        <v>44.542999999999999</v>
      </c>
      <c r="L18" s="11"/>
      <c r="M18" s="23"/>
    </row>
    <row r="19" spans="1:13" ht="6" customHeight="1" x14ac:dyDescent="0.15">
      <c r="A19" s="24"/>
      <c r="B19" s="16"/>
      <c r="C19" s="12" t="str">
        <f>IF(IFERROR(INDEX('[1]公式予選-結果表・グリッド用（貼付）'!$A:$Z,MATCH($B18,'[1]公式予選-結果表・グリッド用（貼付）'!$A:$A,0),MATCH("クラス",'[1]公式予選-結果表・グリッド用（貼付）'!$1:$1,0)),"")=0,"",IFERROR(INDEX('[1]公式予選-結果表・グリッド用（貼付）'!$A:$Z,MATCH($B18,'[1]公式予選-結果表・グリッド用（貼付）'!$A:$A,0),MATCH("クラス",'[1]公式予選-結果表・グリッド用（貼付）'!$1:$1,0)),""))</f>
        <v/>
      </c>
      <c r="D19" s="18"/>
      <c r="E19" s="17"/>
      <c r="F19" s="12" t="str">
        <f>IF(IFERROR(INDEX('[1]公式予選-結果表・グリッド用（貼付）'!$A:$Z,MATCH($B18,'[1]公式予選-結果表・グリッド用（貼付）'!$A:$A,0),MATCH("Model/Engine",'[1]公式予選-結果表・グリッド用（貼付）'!$1:$1,0)),"")=0,"",IFERROR(INDEX('[1]公式予選-結果表・グリッド用（貼付）'!$A:$Z,MATCH($B18,'[1]公式予選-結果表・グリッド用（貼付）'!$A:$A,0),MATCH("Model/Engine",'[1]公式予選-結果表・グリッド用（貼付）'!$1:$1,0)),""))</f>
        <v>Birel ART/IAME</v>
      </c>
      <c r="G19" s="16"/>
      <c r="H19" s="12" t="str">
        <f>IF(IFERROR(INDEX('[1]公式予選-結果表・グリッド用（貼付）'!$A:$Z,MATCH($G18,'[1]公式予選-結果表・グリッド用（貼付）'!$A:$A,0),MATCH("クラス",'[1]公式予選-結果表・グリッド用（貼付）'!$1:$1,0)),"")=0,"",IFERROR(INDEX('[1]公式予選-結果表・グリッド用（貼付）'!$A:$Z,MATCH($G18,'[1]公式予選-結果表・グリッド用（貼付）'!$A:$A,0),MATCH("クラス",'[1]公式予選-結果表・グリッド用（貼付）'!$1:$1,0)),""))</f>
        <v/>
      </c>
      <c r="I19" s="18"/>
      <c r="J19" s="17"/>
      <c r="K19" s="12" t="str">
        <f>IF(IFERROR(INDEX('[1]公式予選-結果表・グリッド用（貼付）'!$A:$Z,MATCH($G18,'[1]公式予選-結果表・グリッド用（貼付）'!$A:$A,0),MATCH("Model/Engine",'[1]公式予選-結果表・グリッド用（貼付）'!$1:$1,0)),"")=0,"",IFERROR(INDEX('[1]公式予選-結果表・グリッド用（貼付）'!$A:$Z,MATCH($G18,'[1]公式予選-結果表・グリッド用（貼付）'!$A:$A,0),MATCH("Model/Engine",'[1]公式予選-結果表・グリッド用（貼付）'!$1:$1,0)),""))</f>
        <v>Drago CORSE/TM</v>
      </c>
      <c r="L19" s="25"/>
      <c r="M19" s="23"/>
    </row>
    <row r="20" spans="1:13" ht="9" customHeight="1" x14ac:dyDescent="0.15">
      <c r="A20" s="24"/>
      <c r="B20" s="16"/>
      <c r="C20" s="14" t="str">
        <f>IF(IFERROR(INDEX('[1]公式予選-結果表・グリッド用（貼付）'!$A:$Z,MATCH($B18,'[1]公式予選-結果表・グリッド用（貼付）'!$A:$A,0),MATCH("team",'[1]公式予選-結果表・グリッド用（貼付）'!$1:$1,0)),"")=0,"",IFERROR(INDEX('[1]公式予選-結果表・グリッド用（貼付）'!$A:$Z,MATCH($B18,'[1]公式予選-結果表・グリッド用（貼付）'!$A:$A,0),MATCH("team",'[1]公式予選-結果表・グリッド用（貼付）'!$1:$1,0)),""))</f>
        <v>bbR.チームエッフェガーラ</v>
      </c>
      <c r="D20" s="15"/>
      <c r="E20" s="14"/>
      <c r="F20" s="11"/>
      <c r="G20" s="16"/>
      <c r="H20" s="14" t="str">
        <f>IF(IFERROR(INDEX('[1]公式予選-結果表・グリッド用（貼付）'!$A:$Z,MATCH($G18,'[1]公式予選-結果表・グリッド用（貼付）'!$A:$A,0),MATCH("team",'[1]公式予選-結果表・グリッド用（貼付）'!$1:$1,0)),"")=0,"",IFERROR(INDEX('[1]公式予選-結果表・グリッド用（貼付）'!$A:$Z,MATCH($G18,'[1]公式予選-結果表・グリッド用（貼付）'!$A:$A,0),MATCH("team",'[1]公式予選-結果表・グリッド用（貼付）'!$1:$1,0)),""))</f>
        <v>DragoCORSE</v>
      </c>
      <c r="I20" s="15"/>
      <c r="J20" s="14"/>
      <c r="K20" s="11"/>
      <c r="L20" s="13"/>
      <c r="M20" s="23"/>
    </row>
    <row r="21" spans="1:13" ht="6" customHeight="1" x14ac:dyDescent="0.15">
      <c r="A21" s="24"/>
      <c r="B21" s="16"/>
      <c r="C21" s="28"/>
      <c r="D21" s="31"/>
      <c r="E21" s="30"/>
      <c r="F21" s="29"/>
      <c r="G21" s="28"/>
      <c r="H21" s="27"/>
      <c r="I21" s="26"/>
      <c r="J21" s="26"/>
      <c r="K21" s="25"/>
      <c r="L21" s="12"/>
      <c r="M21" s="23"/>
    </row>
    <row r="22" spans="1:13" ht="12.75" x14ac:dyDescent="0.15">
      <c r="A22" s="24"/>
      <c r="B22" s="1">
        <f>IF(MAX('[1]公式予選-結果表・グリッド用（貼付）'!A:A)&gt;G18,G18+1,"")</f>
        <v>5</v>
      </c>
      <c r="C22" s="21">
        <f>IFERROR(INDEX('[1]公式予選-結果表・グリッド用（貼付）'!$A:$Z,MATCH($B22,'[1]公式予選-結果表・グリッド用（貼付）'!$A:$A,0),MATCH("No.",'[1]公式予選-結果表・グリッド用（貼付）'!$1:$1,0)),"")</f>
        <v>1</v>
      </c>
      <c r="D22" s="20" t="str">
        <f>IFERROR(INDEX('[1]公式予選-結果表・グリッド用（貼付）'!$A:$Z,MATCH($B22,'[1]公式予選-結果表・グリッド用（貼付）'!$A:$A,0),MATCH("名前",'[1]公式予選-結果表・グリッド用（貼付）'!$1:$1,0)),"")</f>
        <v>佐々木 大樹</v>
      </c>
      <c r="E22" s="20"/>
      <c r="F22" s="19">
        <f>IF(IFERROR(INDEX('[1]公式予選-結果表・グリッド用（貼付）'!$A:$Z,MATCH($B22,'[1]公式予選-結果表・グリッド用（貼付）'!$A:$A,0),MATCH("BestLap",'[1]公式予選-結果表・グリッド用（貼付）'!$1:$1,0)),"")=0,"",IFERROR(INDEX('[1]公式予選-結果表・グリッド用（貼付）'!$A:$Z,MATCH($B22,'[1]公式予選-結果表・グリッド用（貼付）'!$A:$A,0),MATCH("BestLap",'[1]公式予選-結果表・グリッド用（貼付）'!$1:$1,0)),""))</f>
        <v>44.545999999999999</v>
      </c>
      <c r="G22" s="1">
        <f>IF(MAX('[1]公式予選-結果表・グリッド用（貼付）'!$A:$A)&gt;B22,B22+1,"")</f>
        <v>6</v>
      </c>
      <c r="H22" s="21">
        <f>INDEX('[1]公式予選-結果表・グリッド用（貼付）'!$A:$Z,MATCH($G22,'[1]公式予選-結果表・グリッド用（貼付）'!$A:$A,0),MATCH("No.",'[1]公式予選-結果表・グリッド用（貼付）'!$1:$1,0))</f>
        <v>85</v>
      </c>
      <c r="I22" s="20" t="str">
        <f>IFERROR(INDEX('[1]公式予選-結果表・グリッド用（貼付）'!$A:$Z,MATCH($G22,'[1]公式予選-結果表・グリッド用（貼付）'!$A:$A,0),MATCH("名前",'[1]公式予選-結果表・グリッド用（貼付）'!$1:$1,0)),"")</f>
        <v>佐藤 蓮</v>
      </c>
      <c r="J22" s="20"/>
      <c r="K22" s="19">
        <f>IF(IFERROR(INDEX('[1]公式予選-結果表・グリッド用（貼付）'!$A:$Z,MATCH($G22,'[1]公式予選-結果表・グリッド用（貼付）'!$A:$A,0),MATCH("BestLap",'[1]公式予選-結果表・グリッド用（貼付）'!$1:$1,0)),"")=0,"",IFERROR(INDEX('[1]公式予選-結果表・グリッド用（貼付）'!$A:$Z,MATCH($G22,'[1]公式予選-結果表・グリッド用（貼付）'!$A:$A,0),MATCH("BestLap",'[1]公式予選-結果表・グリッド用（貼付）'!$1:$1,0)),""))</f>
        <v>44.566000000000003</v>
      </c>
      <c r="L22" s="11"/>
      <c r="M22" s="23"/>
    </row>
    <row r="23" spans="1:13" ht="6" customHeight="1" x14ac:dyDescent="0.15">
      <c r="A23" s="24"/>
      <c r="B23" s="16"/>
      <c r="C23" s="12" t="str">
        <f>IF(IFERROR(INDEX('[1]公式予選-結果表・グリッド用（貼付）'!$A:$Z,MATCH($B22,'[1]公式予選-結果表・グリッド用（貼付）'!$A:$A,0),MATCH("クラス",'[1]公式予選-結果表・グリッド用（貼付）'!$1:$1,0)),"")=0,"",IFERROR(INDEX('[1]公式予選-結果表・グリッド用（貼付）'!$A:$Z,MATCH($B22,'[1]公式予選-結果表・グリッド用（貼付）'!$A:$A,0),MATCH("クラス",'[1]公式予選-結果表・グリッド用（貼付）'!$1:$1,0)),""))</f>
        <v/>
      </c>
      <c r="D23" s="18"/>
      <c r="E23" s="17"/>
      <c r="F23" s="12" t="str">
        <f>IF(IFERROR(INDEX('[1]公式予選-結果表・グリッド用（貼付）'!$A:$Z,MATCH($B22,'[1]公式予選-結果表・グリッド用（貼付）'!$A:$A,0),MATCH("Model/Engine",'[1]公式予選-結果表・グリッド用（貼付）'!$1:$1,0)),"")=0,"",IFERROR(INDEX('[1]公式予選-結果表・グリッド用（貼付）'!$A:$Z,MATCH($B22,'[1]公式予選-結果表・グリッド用（貼付）'!$A:$A,0),MATCH("Model/Engine",'[1]公式予選-結果表・グリッド用（貼付）'!$1:$1,0)),""))</f>
        <v>TONY KART/VORTEX</v>
      </c>
      <c r="G23" s="16"/>
      <c r="H23" s="12" t="str">
        <f>IF(IFERROR(INDEX('[1]公式予選-結果表・グリッド用（貼付）'!$A:$Z,MATCH($G22,'[1]公式予選-結果表・グリッド用（貼付）'!$A:$A,0),MATCH("クラス",'[1]公式予選-結果表・グリッド用（貼付）'!$1:$1,0)),"")=0,"",IFERROR(INDEX('[1]公式予選-結果表・グリッド用（貼付）'!$A:$Z,MATCH($G22,'[1]公式予選-結果表・グリッド用（貼付）'!$A:$A,0),MATCH("クラス",'[1]公式予選-結果表・グリッド用（貼付）'!$1:$1,0)),""))</f>
        <v/>
      </c>
      <c r="I23" s="18"/>
      <c r="J23" s="17"/>
      <c r="K23" s="12" t="str">
        <f>IF(IFERROR(INDEX('[1]公式予選-結果表・グリッド用（貼付）'!$A:$Z,MATCH($G22,'[1]公式予選-結果表・グリッド用（貼付）'!$A:$A,0),MATCH("Model/Engine",'[1]公式予選-結果表・グリッド用（貼付）'!$1:$1,0)),"")=0,"",IFERROR(INDEX('[1]公式予選-結果表・グリッド用（貼付）'!$A:$Z,MATCH($G22,'[1]公式予選-結果表・グリッド用（貼付）'!$A:$A,0),MATCH("Model/Engine",'[1]公式予選-結果表・グリッド用（貼付）'!$1:$1,0)),""))</f>
        <v>Drago CORSE/TM</v>
      </c>
      <c r="L23" s="25"/>
      <c r="M23" s="23"/>
    </row>
    <row r="24" spans="1:13" ht="9" customHeight="1" x14ac:dyDescent="0.15">
      <c r="A24" s="24"/>
      <c r="B24" s="16"/>
      <c r="C24" s="14" t="str">
        <f>IF(IFERROR(INDEX('[1]公式予選-結果表・グリッド用（貼付）'!$A:$Z,MATCH($B22,'[1]公式予選-結果表・グリッド用（貼付）'!$A:$A,0),MATCH("team",'[1]公式予選-結果表・グリッド用（貼付）'!$1:$1,0)),"")=0,"",IFERROR(INDEX('[1]公式予選-結果表・グリッド用（貼付）'!$A:$Z,MATCH($B22,'[1]公式予選-結果表・グリッド用（貼付）'!$A:$A,0),MATCH("team",'[1]公式予選-結果表・グリッド用（貼付）'!$1:$1,0)),""))</f>
        <v>TONYKART RACING TEAM JAPAN</v>
      </c>
      <c r="D24" s="15"/>
      <c r="E24" s="14"/>
      <c r="F24" s="11"/>
      <c r="G24" s="16"/>
      <c r="H24" s="14" t="str">
        <f>IF(IFERROR(INDEX('[1]公式予選-結果表・グリッド用（貼付）'!$A:$Z,MATCH($G22,'[1]公式予選-結果表・グリッド用（貼付）'!$A:$A,0),MATCH("team",'[1]公式予選-結果表・グリッド用（貼付）'!$1:$1,0)),"")=0,"",IFERROR(INDEX('[1]公式予選-結果表・グリッド用（貼付）'!$A:$Z,MATCH($G22,'[1]公式予選-結果表・グリッド用（貼付）'!$A:$A,0),MATCH("team",'[1]公式予選-結果表・グリッド用（貼付）'!$1:$1,0)),""))</f>
        <v>Drago Corse</v>
      </c>
      <c r="I24" s="15"/>
      <c r="J24" s="14"/>
      <c r="K24" s="11"/>
      <c r="L24" s="13"/>
      <c r="M24" s="23"/>
    </row>
    <row r="25" spans="1:13" ht="6" customHeight="1" x14ac:dyDescent="0.15">
      <c r="A25" s="24"/>
      <c r="B25" s="16"/>
      <c r="C25" s="28"/>
      <c r="D25" s="31"/>
      <c r="E25" s="30"/>
      <c r="F25" s="29"/>
      <c r="G25" s="28"/>
      <c r="H25" s="27"/>
      <c r="I25" s="26"/>
      <c r="J25" s="26"/>
      <c r="K25" s="25"/>
      <c r="L25" s="12"/>
      <c r="M25" s="23"/>
    </row>
    <row r="26" spans="1:13" ht="12.75" x14ac:dyDescent="0.15">
      <c r="A26" s="24"/>
      <c r="B26" s="1">
        <f>IF(MAX('[1]公式予選-結果表・グリッド用（貼付）'!A:A)&gt;G22,G22+1,"")</f>
        <v>7</v>
      </c>
      <c r="C26" s="21">
        <f>IFERROR(INDEX('[1]公式予選-結果表・グリッド用（貼付）'!$A:$Z,MATCH($B26,'[1]公式予選-結果表・グリッド用（貼付）'!$A:$A,0),MATCH("No.",'[1]公式予選-結果表・グリッド用（貼付）'!$1:$1,0)),"")</f>
        <v>25</v>
      </c>
      <c r="D26" s="20" t="str">
        <f>IFERROR(INDEX('[1]公式予選-結果表・グリッド用（貼付）'!$A:$Z,MATCH($B26,'[1]公式予選-結果表・グリッド用（貼付）'!$A:$A,0),MATCH("名前",'[1]公式予選-結果表・グリッド用（貼付）'!$1:$1,0)),"")</f>
        <v>小田 優</v>
      </c>
      <c r="E26" s="20"/>
      <c r="F26" s="19">
        <f>IF(IFERROR(INDEX('[1]公式予選-結果表・グリッド用（貼付）'!$A:$Z,MATCH($B26,'[1]公式予選-結果表・グリッド用（貼付）'!$A:$A,0),MATCH("BestLap",'[1]公式予選-結果表・グリッド用（貼付）'!$1:$1,0)),"")=0,"",IFERROR(INDEX('[1]公式予選-結果表・グリッド用（貼付）'!$A:$Z,MATCH($B26,'[1]公式予選-結果表・グリッド用（貼付）'!$A:$A,0),MATCH("BestLap",'[1]公式予選-結果表・グリッド用（貼付）'!$1:$1,0)),""))</f>
        <v>44.613</v>
      </c>
      <c r="G26" s="1">
        <f>IF(MAX('[1]公式予選-結果表・グリッド用（貼付）'!$A:$A)&gt;B26,B26+1,"")</f>
        <v>8</v>
      </c>
      <c r="H26" s="21">
        <f>INDEX('[1]公式予選-結果表・グリッド用（貼付）'!$A:$Z,MATCH($G26,'[1]公式予選-結果表・グリッド用（貼付）'!$A:$A,0),MATCH("No.",'[1]公式予選-結果表・グリッド用（貼付）'!$1:$1,0))</f>
        <v>13</v>
      </c>
      <c r="I26" s="20" t="str">
        <f>IFERROR(INDEX('[1]公式予選-結果表・グリッド用（貼付）'!$A:$Z,MATCH($G26,'[1]公式予選-結果表・グリッド用（貼付）'!$A:$A,0),MATCH("名前",'[1]公式予選-結果表・グリッド用（貼付）'!$1:$1,0)),"")</f>
        <v>梅垣 清</v>
      </c>
      <c r="J26" s="20"/>
      <c r="K26" s="19">
        <f>IF(IFERROR(INDEX('[1]公式予選-結果表・グリッド用（貼付）'!$A:$Z,MATCH($G26,'[1]公式予選-結果表・グリッド用（貼付）'!$A:$A,0),MATCH("BestLap",'[1]公式予選-結果表・グリッド用（貼付）'!$1:$1,0)),"")=0,"",IFERROR(INDEX('[1]公式予選-結果表・グリッド用（貼付）'!$A:$Z,MATCH($G26,'[1]公式予選-結果表・グリッド用（貼付）'!$A:$A,0),MATCH("BestLap",'[1]公式予選-結果表・グリッド用（貼付）'!$1:$1,0)),""))</f>
        <v>44.680999999999997</v>
      </c>
      <c r="L26" s="11"/>
      <c r="M26" s="23"/>
    </row>
    <row r="27" spans="1:13" ht="6" customHeight="1" x14ac:dyDescent="0.15">
      <c r="A27" s="24"/>
      <c r="B27" s="16"/>
      <c r="C27" s="12" t="str">
        <f>IF(IFERROR(INDEX('[1]公式予選-結果表・グリッド用（貼付）'!$A:$Z,MATCH($B26,'[1]公式予選-結果表・グリッド用（貼付）'!$A:$A,0),MATCH("クラス",'[1]公式予選-結果表・グリッド用（貼付）'!$1:$1,0)),"")=0,"",IFERROR(INDEX('[1]公式予選-結果表・グリッド用（貼付）'!$A:$Z,MATCH($B26,'[1]公式予選-結果表・グリッド用（貼付）'!$A:$A,0),MATCH("クラス",'[1]公式予選-結果表・グリッド用（貼付）'!$1:$1,0)),""))</f>
        <v/>
      </c>
      <c r="D27" s="18"/>
      <c r="E27" s="17"/>
      <c r="F27" s="12" t="str">
        <f>IF(IFERROR(INDEX('[1]公式予選-結果表・グリッド用（貼付）'!$A:$Z,MATCH($B26,'[1]公式予選-結果表・グリッド用（貼付）'!$A:$A,0),MATCH("Model/Engine",'[1]公式予選-結果表・グリッド用（貼付）'!$1:$1,0)),"")=0,"",IFERROR(INDEX('[1]公式予選-結果表・グリッド用（貼付）'!$A:$Z,MATCH($B26,'[1]公式予選-結果表・グリッド用（貼付）'!$A:$A,0),MATCH("Model/Engine",'[1]公式予選-結果表・グリッド用（貼付）'!$1:$1,0)),""))</f>
        <v>Drago CORSE/TM</v>
      </c>
      <c r="G27" s="16"/>
      <c r="H27" s="12" t="str">
        <f>IF(IFERROR(INDEX('[1]公式予選-結果表・グリッド用（貼付）'!$A:$Z,MATCH($G26,'[1]公式予選-結果表・グリッド用（貼付）'!$A:$A,0),MATCH("クラス",'[1]公式予選-結果表・グリッド用（貼付）'!$1:$1,0)),"")=0,"",IFERROR(INDEX('[1]公式予選-結果表・グリッド用（貼付）'!$A:$Z,MATCH($G26,'[1]公式予選-結果表・グリッド用（貼付）'!$A:$A,0),MATCH("クラス",'[1]公式予選-結果表・グリッド用（貼付）'!$1:$1,0)),""))</f>
        <v/>
      </c>
      <c r="I27" s="18"/>
      <c r="J27" s="17"/>
      <c r="K27" s="12" t="str">
        <f>IF(IFERROR(INDEX('[1]公式予選-結果表・グリッド用（貼付）'!$A:$Z,MATCH($G26,'[1]公式予選-結果表・グリッド用（貼付）'!$A:$A,0),MATCH("Model/Engine",'[1]公式予選-結果表・グリッド用（貼付）'!$1:$1,0)),"")=0,"",IFERROR(INDEX('[1]公式予選-結果表・グリッド用（貼付）'!$A:$Z,MATCH($G26,'[1]公式予選-結果表・グリッド用（貼付）'!$A:$A,0),MATCH("Model/Engine",'[1]公式予選-結果表・グリッド用（貼付）'!$1:$1,0)),""))</f>
        <v>Birel ART/IAME</v>
      </c>
      <c r="L27" s="25"/>
      <c r="M27" s="23"/>
    </row>
    <row r="28" spans="1:13" ht="9" customHeight="1" x14ac:dyDescent="0.15">
      <c r="A28" s="24"/>
      <c r="B28" s="16"/>
      <c r="C28" s="14" t="str">
        <f>IF(IFERROR(INDEX('[1]公式予選-結果表・グリッド用（貼付）'!$A:$Z,MATCH($B26,'[1]公式予選-結果表・グリッド用（貼付）'!$A:$A,0),MATCH("team",'[1]公式予選-結果表・グリッド用（貼付）'!$1:$1,0)),"")=0,"",IFERROR(INDEX('[1]公式予選-結果表・グリッド用（貼付）'!$A:$Z,MATCH($B26,'[1]公式予選-結果表・グリッド用（貼付）'!$A:$A,0),MATCH("team",'[1]公式予選-結果表・グリッド用（貼付）'!$1:$1,0)),""))</f>
        <v>Drago CORSE</v>
      </c>
      <c r="D28" s="15"/>
      <c r="E28" s="14"/>
      <c r="F28" s="11"/>
      <c r="G28" s="16"/>
      <c r="H28" s="14" t="str">
        <f>IF(IFERROR(INDEX('[1]公式予選-結果表・グリッド用（貼付）'!$A:$Z,MATCH($G26,'[1]公式予選-結果表・グリッド用（貼付）'!$A:$A,0),MATCH("team",'[1]公式予選-結果表・グリッド用（貼付）'!$1:$1,0)),"")=0,"",IFERROR(INDEX('[1]公式予選-結果表・グリッド用（貼付）'!$A:$Z,MATCH($G26,'[1]公式予選-結果表・グリッド用（貼付）'!$A:$A,0),MATCH("team",'[1]公式予選-結果表・グリッド用（貼付）'!$1:$1,0)),""))</f>
        <v>BirelART Access Racing</v>
      </c>
      <c r="I28" s="15"/>
      <c r="J28" s="14"/>
      <c r="K28" s="11"/>
      <c r="L28" s="13"/>
      <c r="M28" s="23"/>
    </row>
    <row r="29" spans="1:13" ht="6" customHeight="1" x14ac:dyDescent="0.15">
      <c r="A29" s="24"/>
      <c r="B29" s="16"/>
      <c r="C29" s="28"/>
      <c r="D29" s="31"/>
      <c r="E29" s="30"/>
      <c r="F29" s="29"/>
      <c r="G29" s="28"/>
      <c r="H29" s="27"/>
      <c r="I29" s="26"/>
      <c r="J29" s="26"/>
      <c r="K29" s="25"/>
      <c r="L29" s="12"/>
      <c r="M29" s="23"/>
    </row>
    <row r="30" spans="1:13" ht="12.75" x14ac:dyDescent="0.15">
      <c r="A30" s="24"/>
      <c r="B30" s="1">
        <f>IF(MAX('[1]公式予選-結果表・グリッド用（貼付）'!A:A)&gt;G26,G26+1,"")</f>
        <v>9</v>
      </c>
      <c r="C30" s="21">
        <f>IFERROR(INDEX('[1]公式予選-結果表・グリッド用（貼付）'!$A:$Z,MATCH($B30,'[1]公式予選-結果表・グリッド用（貼付）'!$A:$A,0),MATCH("No.",'[1]公式予選-結果表・グリッド用（貼付）'!$1:$1,0)),"")</f>
        <v>44</v>
      </c>
      <c r="D30" s="20" t="str">
        <f>IFERROR(INDEX('[1]公式予選-結果表・グリッド用（貼付）'!$A:$Z,MATCH($B30,'[1]公式予選-結果表・グリッド用（貼付）'!$A:$A,0),MATCH("名前",'[1]公式予選-結果表・グリッド用（貼付）'!$1:$1,0)),"")</f>
        <v>佐藤 凌音</v>
      </c>
      <c r="E30" s="20"/>
      <c r="F30" s="19">
        <f>IF(IFERROR(INDEX('[1]公式予選-結果表・グリッド用（貼付）'!$A:$Z,MATCH($B30,'[1]公式予選-結果表・グリッド用（貼付）'!$A:$A,0),MATCH("BestLap",'[1]公式予選-結果表・グリッド用（貼付）'!$1:$1,0)),"")=0,"",IFERROR(INDEX('[1]公式予選-結果表・グリッド用（貼付）'!$A:$Z,MATCH($B30,'[1]公式予選-結果表・グリッド用（貼付）'!$A:$A,0),MATCH("BestLap",'[1]公式予選-結果表・グリッド用（貼付）'!$1:$1,0)),""))</f>
        <v>44.680999999999997</v>
      </c>
      <c r="G30" s="1">
        <f>IF(MAX('[1]公式予選-結果表・グリッド用（貼付）'!$A:$A)&gt;B30,B30+1,"")</f>
        <v>10</v>
      </c>
      <c r="H30" s="21">
        <f>INDEX('[1]公式予選-結果表・グリッド用（貼付）'!$A:$Z,MATCH($G30,'[1]公式予選-結果表・グリッド用（貼付）'!$A:$A,0),MATCH("No.",'[1]公式予選-結果表・グリッド用（貼付）'!$1:$1,0))</f>
        <v>11</v>
      </c>
      <c r="I30" s="20" t="str">
        <f>IFERROR(INDEX('[1]公式予選-結果表・グリッド用（貼付）'!$A:$Z,MATCH($G30,'[1]公式予選-結果表・グリッド用（貼付）'!$A:$A,0),MATCH("名前",'[1]公式予選-結果表・グリッド用（貼付）'!$1:$1,0)),"")</f>
        <v>佐野 雄城</v>
      </c>
      <c r="J30" s="20"/>
      <c r="K30" s="19">
        <f>IF(IFERROR(INDEX('[1]公式予選-結果表・グリッド用（貼付）'!$A:$Z,MATCH($G30,'[1]公式予選-結果表・グリッド用（貼付）'!$A:$A,0),MATCH("BestLap",'[1]公式予選-結果表・グリッド用（貼付）'!$1:$1,0)),"")=0,"",IFERROR(INDEX('[1]公式予選-結果表・グリッド用（貼付）'!$A:$Z,MATCH($G30,'[1]公式予選-結果表・グリッド用（貼付）'!$A:$A,0),MATCH("BestLap",'[1]公式予選-結果表・グリッド用（貼付）'!$1:$1,0)),""))</f>
        <v>44.683999999999997</v>
      </c>
      <c r="L30" s="11"/>
      <c r="M30" s="23"/>
    </row>
    <row r="31" spans="1:13" ht="6" customHeight="1" x14ac:dyDescent="0.15">
      <c r="A31" s="24"/>
      <c r="B31" s="16"/>
      <c r="C31" s="12" t="str">
        <f>IF(IFERROR(INDEX('[1]公式予選-結果表・グリッド用（貼付）'!$A:$Z,MATCH($B30,'[1]公式予選-結果表・グリッド用（貼付）'!$A:$A,0),MATCH("クラス",'[1]公式予選-結果表・グリッド用（貼付）'!$1:$1,0)),"")=0,"",IFERROR(INDEX('[1]公式予選-結果表・グリッド用（貼付）'!$A:$Z,MATCH($B30,'[1]公式予選-結果表・グリッド用（貼付）'!$A:$A,0),MATCH("クラス",'[1]公式予選-結果表・グリッド用（貼付）'!$1:$1,0)),""))</f>
        <v/>
      </c>
      <c r="D31" s="18"/>
      <c r="E31" s="17"/>
      <c r="F31" s="12" t="str">
        <f>IF(IFERROR(INDEX('[1]公式予選-結果表・グリッド用（貼付）'!$A:$Z,MATCH($B30,'[1]公式予選-結果表・グリッド用（貼付）'!$A:$A,0),MATCH("Model/Engine",'[1]公式予選-結果表・グリッド用（貼付）'!$1:$1,0)),"")=0,"",IFERROR(INDEX('[1]公式予選-結果表・グリッド用（貼付）'!$A:$Z,MATCH($B30,'[1]公式予選-結果表・グリッド用（貼付）'!$A:$A,0),MATCH("Model/Engine",'[1]公式予選-結果表・グリッド用（貼付）'!$1:$1,0)),""))</f>
        <v>LN KART/TM</v>
      </c>
      <c r="G31" s="16"/>
      <c r="H31" s="12" t="str">
        <f>IF(IFERROR(INDEX('[1]公式予選-結果表・グリッド用（貼付）'!$A:$Z,MATCH($G30,'[1]公式予選-結果表・グリッド用（貼付）'!$A:$A,0),MATCH("クラス",'[1]公式予選-結果表・グリッド用（貼付）'!$1:$1,0)),"")=0,"",IFERROR(INDEX('[1]公式予選-結果表・グリッド用（貼付）'!$A:$Z,MATCH($G30,'[1]公式予選-結果表・グリッド用（貼付）'!$A:$A,0),MATCH("クラス",'[1]公式予選-結果表・グリッド用（貼付）'!$1:$1,0)),""))</f>
        <v/>
      </c>
      <c r="I31" s="18"/>
      <c r="J31" s="17"/>
      <c r="K31" s="12" t="str">
        <f>IF(IFERROR(INDEX('[1]公式予選-結果表・グリッド用（貼付）'!$A:$Z,MATCH($G30,'[1]公式予選-結果表・グリッド用（貼付）'!$A:$A,0),MATCH("Model/Engine",'[1]公式予選-結果表・グリッド用（貼付）'!$1:$1,0)),"")=0,"",IFERROR(INDEX('[1]公式予選-結果表・グリッド用（貼付）'!$A:$Z,MATCH($G30,'[1]公式予選-結果表・グリッド用（貼付）'!$A:$A,0),MATCH("Model/Engine",'[1]公式予選-結果表・グリッド用（貼付）'!$1:$1,0)),""))</f>
        <v>Birel ART/IAME</v>
      </c>
      <c r="L31" s="25"/>
      <c r="M31" s="23"/>
    </row>
    <row r="32" spans="1:13" ht="9" customHeight="1" x14ac:dyDescent="0.15">
      <c r="A32" s="24"/>
      <c r="B32" s="16"/>
      <c r="C32" s="14" t="str">
        <f>IF(IFERROR(INDEX('[1]公式予選-結果表・グリッド用（貼付）'!$A:$Z,MATCH($B30,'[1]公式予選-結果表・グリッド用（貼付）'!$A:$A,0),MATCH("team",'[1]公式予選-結果表・グリッド用（貼付）'!$1:$1,0)),"")=0,"",IFERROR(INDEX('[1]公式予選-結果表・グリッド用（貼付）'!$A:$Z,MATCH($B30,'[1]公式予選-結果表・グリッド用（貼付）'!$A:$A,0),MATCH("team",'[1]公式予選-結果表・グリッド用（貼付）'!$1:$1,0)),""))</f>
        <v>TOKAIDENSO  DSM</v>
      </c>
      <c r="D32" s="15"/>
      <c r="E32" s="14"/>
      <c r="F32" s="11"/>
      <c r="G32" s="16"/>
      <c r="H32" s="14" t="str">
        <f>IF(IFERROR(INDEX('[1]公式予選-結果表・グリッド用（貼付）'!$A:$Z,MATCH($G30,'[1]公式予選-結果表・グリッド用（貼付）'!$A:$A,0),MATCH("team",'[1]公式予選-結果表・グリッド用（貼付）'!$1:$1,0)),"")=0,"",IFERROR(INDEX('[1]公式予選-結果表・グリッド用（貼付）'!$A:$Z,MATCH($G30,'[1]公式予選-結果表・グリッド用（貼付）'!$A:$A,0),MATCH("team",'[1]公式予選-結果表・グリッド用（貼付）'!$1:$1,0)),""))</f>
        <v>BirelART Access Racing</v>
      </c>
      <c r="I32" s="15"/>
      <c r="J32" s="14"/>
      <c r="K32" s="11"/>
      <c r="L32" s="13"/>
      <c r="M32" s="23"/>
    </row>
    <row r="33" spans="1:15" ht="6" customHeight="1" x14ac:dyDescent="0.15">
      <c r="A33" s="2"/>
      <c r="B33" s="2"/>
      <c r="C33" s="2"/>
      <c r="D33" s="2"/>
      <c r="E33" s="2"/>
      <c r="F33" s="10"/>
      <c r="G33" s="2"/>
      <c r="H33" s="2"/>
      <c r="I33" s="2"/>
      <c r="J33" s="2"/>
      <c r="K33" s="10"/>
      <c r="L33" s="12"/>
      <c r="M33" s="2"/>
    </row>
    <row r="34" spans="1:15" ht="12.75" x14ac:dyDescent="0.15">
      <c r="A34" s="9"/>
      <c r="B34" s="1">
        <f>IF(MAX('[1]公式予選-結果表・グリッド用（貼付）'!A:A)&gt;G30,G30+1,"")</f>
        <v>11</v>
      </c>
      <c r="C34" s="21">
        <f>IFERROR(INDEX('[1]公式予選-結果表・グリッド用（貼付）'!$A:$Z,MATCH($B34,'[1]公式予選-結果表・グリッド用（貼付）'!$A:$A,0),MATCH("No.",'[1]公式予選-結果表・グリッド用（貼付）'!$1:$1,0)),"")</f>
        <v>22</v>
      </c>
      <c r="D34" s="20" t="str">
        <f>IFERROR(INDEX('[1]公式予選-結果表・グリッド用（貼付）'!$A:$Z,MATCH($B34,'[1]公式予選-結果表・グリッド用（貼付）'!$A:$A,0),MATCH("名前",'[1]公式予選-結果表・グリッド用（貼付）'!$1:$1,0)),"")</f>
        <v>金子 修</v>
      </c>
      <c r="E34" s="20"/>
      <c r="F34" s="19">
        <f>IF(IFERROR(INDEX('[1]公式予選-結果表・グリッド用（貼付）'!$A:$Z,MATCH($B34,'[1]公式予選-結果表・グリッド用（貼付）'!$A:$A,0),MATCH("BestLap",'[1]公式予選-結果表・グリッド用（貼付）'!$1:$1,0)),"")=0,"",IFERROR(INDEX('[1]公式予選-結果表・グリッド用（貼付）'!$A:$Z,MATCH($B34,'[1]公式予選-結果表・グリッド用（貼付）'!$A:$A,0),MATCH("BestLap",'[1]公式予選-結果表・グリッド用（貼付）'!$1:$1,0)),""))</f>
        <v>44.704999999999998</v>
      </c>
      <c r="G34" s="1">
        <f>IF(MAX('[1]公式予選-結果表・グリッド用（貼付）'!$A:$A)&gt;B34,B34+1,"")</f>
        <v>12</v>
      </c>
      <c r="H34" s="21">
        <f>INDEX('[1]公式予選-結果表・グリッド用（貼付）'!$A:$Z,MATCH($G34,'[1]公式予選-結果表・グリッド用（貼付）'!$A:$A,0),MATCH("No.",'[1]公式予選-結果表・グリッド用（貼付）'!$1:$1,0))</f>
        <v>81</v>
      </c>
      <c r="I34" s="20" t="str">
        <f>IFERROR(INDEX('[1]公式予選-結果表・グリッド用（貼付）'!$A:$Z,MATCH($G34,'[1]公式予選-結果表・グリッド用（貼付）'!$A:$A,0),MATCH("名前",'[1]公式予選-結果表・グリッド用（貼付）'!$1:$1,0)),"")</f>
        <v>山田 杯利</v>
      </c>
      <c r="J34" s="20"/>
      <c r="K34" s="19">
        <f>IF(IFERROR(INDEX('[1]公式予選-結果表・グリッド用（貼付）'!$A:$Z,MATCH($G34,'[1]公式予選-結果表・グリッド用（貼付）'!$A:$A,0),MATCH("BestLap",'[1]公式予選-結果表・グリッド用（貼付）'!$1:$1,0)),"")=0,"",IFERROR(INDEX('[1]公式予選-結果表・グリッド用（貼付）'!$A:$Z,MATCH($G34,'[1]公式予選-結果表・グリッド用（貼付）'!$A:$A,0),MATCH("BestLap",'[1]公式予選-結果表・グリッド用（貼付）'!$1:$1,0)),""))</f>
        <v>44.71</v>
      </c>
      <c r="L34" s="11"/>
      <c r="M34" s="2"/>
    </row>
    <row r="35" spans="1:15" ht="6" customHeight="1" x14ac:dyDescent="0.15">
      <c r="A35" s="9"/>
      <c r="B35" s="16"/>
      <c r="C35" s="12" t="str">
        <f>IF(IFERROR(INDEX('[1]公式予選-結果表・グリッド用（貼付）'!$A:$Z,MATCH($B34,'[1]公式予選-結果表・グリッド用（貼付）'!$A:$A,0),MATCH("クラス",'[1]公式予選-結果表・グリッド用（貼付）'!$1:$1,0)),"")=0,"",IFERROR(INDEX('[1]公式予選-結果表・グリッド用（貼付）'!$A:$Z,MATCH($B34,'[1]公式予選-結果表・グリッド用（貼付）'!$A:$A,0),MATCH("クラス",'[1]公式予選-結果表・グリッド用（貼付）'!$1:$1,0)),""))</f>
        <v/>
      </c>
      <c r="D35" s="18"/>
      <c r="E35" s="17"/>
      <c r="F35" s="12" t="str">
        <f>IF(IFERROR(INDEX('[1]公式予選-結果表・グリッド用（貼付）'!$A:$Z,MATCH($B34,'[1]公式予選-結果表・グリッド用（貼付）'!$A:$A,0),MATCH("Model/Engine",'[1]公式予選-結果表・グリッド用（貼付）'!$1:$1,0)),"")=0,"",IFERROR(INDEX('[1]公式予選-結果表・グリッド用（貼付）'!$A:$Z,MATCH($B34,'[1]公式予選-結果表・グリッド用（貼付）'!$A:$A,0),MATCH("Model/Engine",'[1]公式予選-結果表・グリッド用（貼付）'!$1:$1,0)),""))</f>
        <v>TONY KART/VORTEX</v>
      </c>
      <c r="G35" s="16"/>
      <c r="H35" s="12" t="str">
        <f>IF(IFERROR(INDEX('[1]公式予選-結果表・グリッド用（貼付）'!$A:$Z,MATCH($G34,'[1]公式予選-結果表・グリッド用（貼付）'!$A:$A,0),MATCH("クラス",'[1]公式予選-結果表・グリッド用（貼付）'!$1:$1,0)),"")=0,"",IFERROR(INDEX('[1]公式予選-結果表・グリッド用（貼付）'!$A:$Z,MATCH($G34,'[1]公式予選-結果表・グリッド用（貼付）'!$A:$A,0),MATCH("クラス",'[1]公式予選-結果表・グリッド用（貼付）'!$1:$1,0)),""))</f>
        <v/>
      </c>
      <c r="I35" s="18"/>
      <c r="J35" s="17"/>
      <c r="K35" s="12" t="str">
        <f>IF(IFERROR(INDEX('[1]公式予選-結果表・グリッド用（貼付）'!$A:$Z,MATCH($G34,'[1]公式予選-結果表・グリッド用（貼付）'!$A:$A,0),MATCH("Model/Engine",'[1]公式予選-結果表・グリッド用（貼付）'!$1:$1,0)),"")=0,"",IFERROR(INDEX('[1]公式予選-結果表・グリッド用（貼付）'!$A:$Z,MATCH($G34,'[1]公式予選-結果表・グリッド用（貼付）'!$A:$A,0),MATCH("Model/Engine",'[1]公式予選-結果表・グリッド用（貼付）'!$1:$1,0)),""))</f>
        <v>Drago CORSE/TM</v>
      </c>
      <c r="L35" s="10"/>
      <c r="M35" s="2"/>
    </row>
    <row r="36" spans="1:15" ht="9" customHeight="1" x14ac:dyDescent="0.15">
      <c r="A36" s="9"/>
      <c r="B36" s="16"/>
      <c r="C36" s="14" t="str">
        <f>IF(IFERROR(INDEX('[1]公式予選-結果表・グリッド用（貼付）'!$A:$Z,MATCH($B34,'[1]公式予選-結果表・グリッド用（貼付）'!$A:$A,0),MATCH("team",'[1]公式予選-結果表・グリッド用（貼付）'!$1:$1,0)),"")=0,"",IFERROR(INDEX('[1]公式予選-結果表・グリッド用（貼付）'!$A:$Z,MATCH($B34,'[1]公式予選-結果表・グリッド用（貼付）'!$A:$A,0),MATCH("team",'[1]公式予選-結果表・グリッド用（貼付）'!$1:$1,0)),""))</f>
        <v>TONYKART RACING TEAM JAPAN</v>
      </c>
      <c r="D36" s="15"/>
      <c r="E36" s="14"/>
      <c r="F36" s="11"/>
      <c r="G36" s="16"/>
      <c r="H36" s="14" t="str">
        <f>IF(IFERROR(INDEX('[1]公式予選-結果表・グリッド用（貼付）'!$A:$Z,MATCH($G34,'[1]公式予選-結果表・グリッド用（貼付）'!$A:$A,0),MATCH("team",'[1]公式予選-結果表・グリッド用（貼付）'!$1:$1,0)),"")=0,"",IFERROR(INDEX('[1]公式予選-結果表・グリッド用（貼付）'!$A:$Z,MATCH($G34,'[1]公式予選-結果表・グリッド用（貼付）'!$A:$A,0),MATCH("team",'[1]公式予選-結果表・グリッド用（貼付）'!$1:$1,0)),""))</f>
        <v>DragoCorse</v>
      </c>
      <c r="I36" s="15"/>
      <c r="J36" s="14"/>
      <c r="K36" s="11"/>
      <c r="L36" s="13"/>
      <c r="M36" s="2"/>
    </row>
    <row r="37" spans="1:15" ht="6" customHeight="1" x14ac:dyDescent="0.15">
      <c r="A37" s="9"/>
      <c r="B37" s="2"/>
      <c r="C37" s="2"/>
      <c r="D37" s="2"/>
      <c r="E37" s="2"/>
      <c r="F37" s="10"/>
      <c r="G37" s="2"/>
      <c r="H37" s="2"/>
      <c r="I37" s="2"/>
      <c r="J37" s="2"/>
      <c r="K37" s="10"/>
      <c r="L37" s="12"/>
      <c r="M37" s="2"/>
    </row>
    <row r="38" spans="1:15" ht="12.75" x14ac:dyDescent="0.15">
      <c r="A38" s="9"/>
      <c r="B38" s="1">
        <f>IF(MAX('[1]公式予選-結果表・グリッド用（貼付）'!A:A)&gt;G34,G34+1,"")</f>
        <v>13</v>
      </c>
      <c r="C38" s="21">
        <f>IFERROR(INDEX('[1]公式予選-結果表・グリッド用（貼付）'!$A:$Z,MATCH($B38,'[1]公式予選-結果表・グリッド用（貼付）'!$A:$A,0),MATCH("No.",'[1]公式予選-結果表・グリッド用（貼付）'!$1:$1,0)),"")</f>
        <v>51</v>
      </c>
      <c r="D38" s="20" t="str">
        <f>IFERROR(INDEX('[1]公式予選-結果表・グリッド用（貼付）'!$A:$Z,MATCH($B38,'[1]公式予選-結果表・グリッド用（貼付）'!$A:$A,0),MATCH("名前",'[1]公式予選-結果表・グリッド用（貼付）'!$1:$1,0)),"")</f>
        <v>堂園 鷲</v>
      </c>
      <c r="E38" s="20"/>
      <c r="F38" s="19">
        <f>IF(IFERROR(INDEX('[1]公式予選-結果表・グリッド用（貼付）'!$A:$Z,MATCH($B38,'[1]公式予選-結果表・グリッド用（貼付）'!$A:$A,0),MATCH("BestLap",'[1]公式予選-結果表・グリッド用（貼付）'!$1:$1,0)),"")=0,"",IFERROR(INDEX('[1]公式予選-結果表・グリッド用（貼付）'!$A:$Z,MATCH($B38,'[1]公式予選-結果表・グリッド用（貼付）'!$A:$A,0),MATCH("BestLap",'[1]公式予選-結果表・グリッド用（貼付）'!$1:$1,0)),""))</f>
        <v>44.767000000000003</v>
      </c>
      <c r="G38" s="1">
        <f>IF(MAX('[1]公式予選-結果表・グリッド用（貼付）'!$A:$A)&gt;B38,B38+1,"")</f>
        <v>14</v>
      </c>
      <c r="H38" s="21">
        <f>INDEX('[1]公式予選-結果表・グリッド用（貼付）'!$A:$Z,MATCH($G38,'[1]公式予選-結果表・グリッド用（貼付）'!$A:$A,0),MATCH("No.",'[1]公式予選-結果表・グリッド用（貼付）'!$1:$1,0))</f>
        <v>14</v>
      </c>
      <c r="I38" s="20" t="str">
        <f>IFERROR(INDEX('[1]公式予選-結果表・グリッド用（貼付）'!$A:$Z,MATCH($G38,'[1]公式予選-結果表・グリッド用（貼付）'!$A:$A,0),MATCH("名前",'[1]公式予選-結果表・グリッド用（貼付）'!$1:$1,0)),"")</f>
        <v>浅見 謙心</v>
      </c>
      <c r="J38" s="20"/>
      <c r="K38" s="19">
        <f>IF(IFERROR(INDEX('[1]公式予選-結果表・グリッド用（貼付）'!$A:$Z,MATCH($G38,'[1]公式予選-結果表・グリッド用（貼付）'!$A:$A,0),MATCH("BestLap",'[1]公式予選-結果表・グリッド用（貼付）'!$1:$1,0)),"")=0,"",IFERROR(INDEX('[1]公式予選-結果表・グリッド用（貼付）'!$A:$Z,MATCH($G38,'[1]公式予選-結果表・グリッド用（貼付）'!$A:$A,0),MATCH("BestLap",'[1]公式予選-結果表・グリッド用（貼付）'!$1:$1,0)),""))</f>
        <v>44.783999999999999</v>
      </c>
      <c r="L38" s="11"/>
      <c r="M38" s="2"/>
    </row>
    <row r="39" spans="1:15" ht="6" customHeight="1" x14ac:dyDescent="0.15">
      <c r="A39" s="2"/>
      <c r="B39" s="16"/>
      <c r="C39" s="12" t="str">
        <f>IF(IFERROR(INDEX('[1]公式予選-結果表・グリッド用（貼付）'!$A:$Z,MATCH($B38,'[1]公式予選-結果表・グリッド用（貼付）'!$A:$A,0),MATCH("クラス",'[1]公式予選-結果表・グリッド用（貼付）'!$1:$1,0)),"")=0,"",IFERROR(INDEX('[1]公式予選-結果表・グリッド用（貼付）'!$A:$Z,MATCH($B38,'[1]公式予選-結果表・グリッド用（貼付）'!$A:$A,0),MATCH("クラス",'[1]公式予選-結果表・グリッド用（貼付）'!$1:$1,0)),""))</f>
        <v/>
      </c>
      <c r="D39" s="18"/>
      <c r="E39" s="17"/>
      <c r="F39" s="12" t="str">
        <f>IF(IFERROR(INDEX('[1]公式予選-結果表・グリッド用（貼付）'!$A:$Z,MATCH($B38,'[1]公式予選-結果表・グリッド用（貼付）'!$A:$A,0),MATCH("Model/Engine",'[1]公式予選-結果表・グリッド用（貼付）'!$1:$1,0)),"")=0,"",IFERROR(INDEX('[1]公式予選-結果表・グリッド用（貼付）'!$A:$Z,MATCH($B38,'[1]公式予選-結果表・グリッド用（貼付）'!$A:$A,0),MATCH("Model/Engine",'[1]公式予選-結果表・グリッド用（貼付）'!$1:$1,0)),""))</f>
        <v>ENERGY CORCE/TM</v>
      </c>
      <c r="G39" s="16"/>
      <c r="H39" s="12" t="str">
        <f>IF(IFERROR(INDEX('[1]公式予選-結果表・グリッド用（貼付）'!$A:$Z,MATCH($G38,'[1]公式予選-結果表・グリッド用（貼付）'!$A:$A,0),MATCH("クラス",'[1]公式予選-結果表・グリッド用（貼付）'!$1:$1,0)),"")=0,"",IFERROR(INDEX('[1]公式予選-結果表・グリッド用（貼付）'!$A:$Z,MATCH($G38,'[1]公式予選-結果表・グリッド用（貼付）'!$A:$A,0),MATCH("クラス",'[1]公式予選-結果表・グリッド用（貼付）'!$1:$1,0)),""))</f>
        <v/>
      </c>
      <c r="I39" s="18"/>
      <c r="J39" s="17"/>
      <c r="K39" s="12" t="str">
        <f>IF(IFERROR(INDEX('[1]公式予選-結果表・グリッド用（貼付）'!$A:$Z,MATCH($G38,'[1]公式予選-結果表・グリッド用（貼付）'!$A:$A,0),MATCH("Model/Engine",'[1]公式予選-結果表・グリッド用（貼付）'!$1:$1,0)),"")=0,"",IFERROR(INDEX('[1]公式予選-結果表・グリッド用（貼付）'!$A:$Z,MATCH($G38,'[1]公式予選-結果表・グリッド用（貼付）'!$A:$A,0),MATCH("Model/Engine",'[1]公式予選-結果表・グリッド用（貼付）'!$1:$1,0)),""))</f>
        <v>Birel ART/IAME</v>
      </c>
      <c r="L39" s="10"/>
      <c r="M39" s="2"/>
    </row>
    <row r="40" spans="1:15" ht="9" customHeight="1" x14ac:dyDescent="0.15">
      <c r="A40" s="2"/>
      <c r="B40" s="16"/>
      <c r="C40" s="14" t="str">
        <f>IF(IFERROR(INDEX('[1]公式予選-結果表・グリッド用（貼付）'!$A:$Z,MATCH($B38,'[1]公式予選-結果表・グリッド用（貼付）'!$A:$A,0),MATCH("team",'[1]公式予選-結果表・グリッド用（貼付）'!$1:$1,0)),"")=0,"",IFERROR(INDEX('[1]公式予選-結果表・グリッド用（貼付）'!$A:$Z,MATCH($B38,'[1]公式予選-結果表・グリッド用（貼付）'!$A:$A,0),MATCH("team",'[1]公式予選-結果表・グリッド用（貼付）'!$1:$1,0)),""))</f>
        <v>ENERGY JAPAN</v>
      </c>
      <c r="D40" s="15"/>
      <c r="E40" s="14"/>
      <c r="F40" s="11"/>
      <c r="G40" s="16"/>
      <c r="H40" s="14" t="str">
        <f>IF(IFERROR(INDEX('[1]公式予選-結果表・グリッド用（貼付）'!$A:$Z,MATCH($G38,'[1]公式予選-結果表・グリッド用（貼付）'!$A:$A,0),MATCH("team",'[1]公式予選-結果表・グリッド用（貼付）'!$1:$1,0)),"")=0,"",IFERROR(INDEX('[1]公式予選-結果表・グリッド用（貼付）'!$A:$Z,MATCH($G38,'[1]公式予選-結果表・グリッド用（貼付）'!$A:$A,0),MATCH("team",'[1]公式予選-結果表・グリッド用（貼付）'!$1:$1,0)),""))</f>
        <v>BirelART Access Racing</v>
      </c>
      <c r="I40" s="15"/>
      <c r="J40" s="14"/>
      <c r="K40" s="11"/>
      <c r="L40" s="13"/>
      <c r="M40" s="2"/>
    </row>
    <row r="41" spans="1:15" ht="6" customHeight="1" x14ac:dyDescent="0.15">
      <c r="A41" s="2"/>
      <c r="B41" s="2"/>
      <c r="C41" s="2"/>
      <c r="D41" s="2"/>
      <c r="E41" s="2"/>
      <c r="F41" s="10"/>
      <c r="G41" s="2"/>
      <c r="H41" s="2"/>
      <c r="I41" s="2"/>
      <c r="J41" s="2"/>
      <c r="K41" s="10"/>
      <c r="L41" s="12"/>
      <c r="M41" s="2"/>
    </row>
    <row r="42" spans="1:15" ht="12.75" x14ac:dyDescent="0.15">
      <c r="A42" s="2"/>
      <c r="B42" s="1">
        <f>IF(MAX('[1]公式予選-結果表・グリッド用（貼付）'!A:A)&gt;G38,G38+1,"")</f>
        <v>15</v>
      </c>
      <c r="C42" s="21">
        <f>IFERROR(INDEX('[1]公式予選-結果表・グリッド用（貼付）'!$A:$Z,MATCH($B42,'[1]公式予選-結果表・グリッド用（貼付）'!$A:$A,0),MATCH("No.",'[1]公式予選-結果表・グリッド用（貼付）'!$1:$1,0)),"")</f>
        <v>77</v>
      </c>
      <c r="D42" s="20" t="str">
        <f>IFERROR(INDEX('[1]公式予選-結果表・グリッド用（貼付）'!$A:$Z,MATCH($B42,'[1]公式予選-結果表・グリッド用（貼付）'!$A:$A,0),MATCH("名前",'[1]公式予選-結果表・グリッド用（貼付）'!$1:$1,0)),"")</f>
        <v>渡部 智仁</v>
      </c>
      <c r="E42" s="20"/>
      <c r="F42" s="19">
        <f>IF(IFERROR(INDEX('[1]公式予選-結果表・グリッド用（貼付）'!$A:$Z,MATCH($B42,'[1]公式予選-結果表・グリッド用（貼付）'!$A:$A,0),MATCH("BestLap",'[1]公式予選-結果表・グリッド用（貼付）'!$1:$1,0)),"")=0,"",IFERROR(INDEX('[1]公式予選-結果表・グリッド用（貼付）'!$A:$Z,MATCH($B42,'[1]公式予選-結果表・グリッド用（貼付）'!$A:$A,0),MATCH("BestLap",'[1]公式予選-結果表・グリッド用（貼付）'!$1:$1,0)),""))</f>
        <v>44.795000000000002</v>
      </c>
      <c r="G42" s="1">
        <f>IF(MAX('[1]公式予選-結果表・グリッド用（貼付）'!$A:$A)&gt;B42,B42+1,"")</f>
        <v>16</v>
      </c>
      <c r="H42" s="21">
        <f>INDEX('[1]公式予選-結果表・グリッド用（貼付）'!$A:$Z,MATCH($G42,'[1]公式予選-結果表・グリッド用（貼付）'!$A:$A,0),MATCH("No.",'[1]公式予選-結果表・グリッド用（貼付）'!$1:$1,0))</f>
        <v>67</v>
      </c>
      <c r="I42" s="20" t="str">
        <f>IFERROR(INDEX('[1]公式予選-結果表・グリッド用（貼付）'!$A:$Z,MATCH($G42,'[1]公式予選-結果表・グリッド用（貼付）'!$A:$A,0),MATCH("名前",'[1]公式予選-結果表・グリッド用（貼付）'!$1:$1,0)),"")</f>
        <v>田中 照久</v>
      </c>
      <c r="J42" s="20"/>
      <c r="K42" s="19">
        <f>IF(IFERROR(INDEX('[1]公式予選-結果表・グリッド用（貼付）'!$A:$Z,MATCH($G42,'[1]公式予選-結果表・グリッド用（貼付）'!$A:$A,0),MATCH("BestLap",'[1]公式予選-結果表・グリッド用（貼付）'!$1:$1,0)),"")=0,"",IFERROR(INDEX('[1]公式予選-結果表・グリッド用（貼付）'!$A:$Z,MATCH($G42,'[1]公式予選-結果表・グリッド用（貼付）'!$A:$A,0),MATCH("BestLap",'[1]公式予選-結果表・グリッド用（貼付）'!$1:$1,0)),""))</f>
        <v>44.811</v>
      </c>
      <c r="L42" s="11"/>
      <c r="M42" s="2"/>
    </row>
    <row r="43" spans="1:15" ht="6" customHeight="1" x14ac:dyDescent="0.15">
      <c r="A43" s="2"/>
      <c r="B43" s="16"/>
      <c r="C43" s="12" t="str">
        <f>IF(IFERROR(INDEX('[1]公式予選-結果表・グリッド用（貼付）'!$A:$Z,MATCH($B42,'[1]公式予選-結果表・グリッド用（貼付）'!$A:$A,0),MATCH("クラス",'[1]公式予選-結果表・グリッド用（貼付）'!$1:$1,0)),"")=0,"",IFERROR(INDEX('[1]公式予選-結果表・グリッド用（貼付）'!$A:$Z,MATCH($B42,'[1]公式予選-結果表・グリッド用（貼付）'!$A:$A,0),MATCH("クラス",'[1]公式予選-結果表・グリッド用（貼付）'!$1:$1,0)),""))</f>
        <v/>
      </c>
      <c r="D43" s="18"/>
      <c r="E43" s="17"/>
      <c r="F43" s="12" t="str">
        <f>IF(IFERROR(INDEX('[1]公式予選-結果表・グリッド用（貼付）'!$A:$Z,MATCH($B42,'[1]公式予選-結果表・グリッド用（貼付）'!$A:$A,0),MATCH("Model/Engine",'[1]公式予選-結果表・グリッド用（貼付）'!$1:$1,0)),"")=0,"",IFERROR(INDEX('[1]公式予選-結果表・グリッド用（貼付）'!$A:$Z,MATCH($B42,'[1]公式予選-結果表・グリッド用（貼付）'!$A:$A,0),MATCH("Model/Engine",'[1]公式予選-結果表・グリッド用（貼付）'!$1:$1,0)),""))</f>
        <v>Rosa Drago CORSE/TM</v>
      </c>
      <c r="G43" s="16"/>
      <c r="H43" s="12" t="str">
        <f>IF(IFERROR(INDEX('[1]公式予選-結果表・グリッド用（貼付）'!$A:$Z,MATCH($G42,'[1]公式予選-結果表・グリッド用（貼付）'!$A:$A,0),MATCH("クラス",'[1]公式予選-結果表・グリッド用（貼付）'!$1:$1,0)),"")=0,"",IFERROR(INDEX('[1]公式予選-結果表・グリッド用（貼付）'!$A:$Z,MATCH($G42,'[1]公式予選-結果表・グリッド用（貼付）'!$A:$A,0),MATCH("クラス",'[1]公式予選-結果表・グリッド用（貼付）'!$1:$1,0)),""))</f>
        <v/>
      </c>
      <c r="I43" s="18"/>
      <c r="J43" s="17"/>
      <c r="K43" s="12" t="str">
        <f>IF(IFERROR(INDEX('[1]公式予選-結果表・グリッド用（貼付）'!$A:$Z,MATCH($G42,'[1]公式予選-結果表・グリッド用（貼付）'!$A:$A,0),MATCH("Model/Engine",'[1]公式予選-結果表・グリッド用（貼付）'!$1:$1,0)),"")=0,"",IFERROR(INDEX('[1]公式予選-結果表・グリッド用（貼付）'!$A:$Z,MATCH($G42,'[1]公式予選-結果表・グリッド用（貼付）'!$A:$A,0),MATCH("Model/Engine",'[1]公式予選-結果表・グリッド用（貼付）'!$1:$1,0)),""))</f>
        <v>GLEA TEQKK02/TM</v>
      </c>
      <c r="L43" s="10"/>
      <c r="M43" s="2"/>
    </row>
    <row r="44" spans="1:15" ht="9" customHeight="1" x14ac:dyDescent="0.15">
      <c r="A44" s="2"/>
      <c r="B44" s="16"/>
      <c r="C44" s="14" t="str">
        <f>IF(IFERROR(INDEX('[1]公式予選-結果表・グリッド用（貼付）'!$A:$Z,MATCH($B42,'[1]公式予選-結果表・グリッド用（貼付）'!$A:$A,0),MATCH("team",'[1]公式予選-結果表・グリッド用（貼付）'!$1:$1,0)),"")=0,"",IFERROR(INDEX('[1]公式予選-結果表・グリッド用（貼付）'!$A:$Z,MATCH($B42,'[1]公式予選-結果表・グリッド用（貼付）'!$A:$A,0),MATCH("team",'[1]公式予選-結果表・グリッド用（貼付）'!$1:$1,0)),""))</f>
        <v>RosaDragoCORSE</v>
      </c>
      <c r="D44" s="15"/>
      <c r="E44" s="14"/>
      <c r="F44" s="11"/>
      <c r="G44" s="16"/>
      <c r="H44" s="14" t="str">
        <f>IF(IFERROR(INDEX('[1]公式予選-結果表・グリッド用（貼付）'!$A:$Z,MATCH($G42,'[1]公式予選-結果表・グリッド用（貼付）'!$A:$A,0),MATCH("team",'[1]公式予選-結果表・グリッド用（貼付）'!$1:$1,0)),"")=0,"",IFERROR(INDEX('[1]公式予選-結果表・グリッド用（貼付）'!$A:$Z,MATCH($G42,'[1]公式予選-結果表・グリッド用（貼付）'!$A:$A,0),MATCH("team",'[1]公式予選-結果表・グリッド用（貼付）'!$1:$1,0)),""))</f>
        <v>GLEATEQ  RACING  TEAM</v>
      </c>
      <c r="I44" s="15"/>
      <c r="J44" s="14"/>
      <c r="K44" s="11"/>
      <c r="L44" s="13"/>
      <c r="M44" s="2"/>
    </row>
    <row r="45" spans="1:15" ht="6" customHeight="1" x14ac:dyDescent="0.15">
      <c r="A45" s="2"/>
      <c r="B45" s="2"/>
      <c r="C45" s="2"/>
      <c r="D45" s="2"/>
      <c r="E45" s="2"/>
      <c r="F45" s="10"/>
      <c r="G45" s="2"/>
      <c r="H45" s="2"/>
      <c r="I45" s="2"/>
      <c r="J45" s="2"/>
      <c r="K45" s="10"/>
      <c r="L45" s="12"/>
      <c r="M45" s="2"/>
    </row>
    <row r="46" spans="1:15" ht="12.75" x14ac:dyDescent="0.15">
      <c r="A46" s="2"/>
      <c r="B46" s="1">
        <f>IF(MAX('[1]公式予選-結果表・グリッド用（貼付）'!A:A)&gt;G42,G42+1,"")</f>
        <v>17</v>
      </c>
      <c r="C46" s="21">
        <f>IFERROR(INDEX('[1]公式予選-結果表・グリッド用（貼付）'!$A:$Z,MATCH($B46,'[1]公式予選-結果表・グリッド用（貼付）'!$A:$A,0),MATCH("No.",'[1]公式予選-結果表・グリッド用（貼付）'!$1:$1,0)),"")</f>
        <v>55</v>
      </c>
      <c r="D46" s="20" t="str">
        <f>IFERROR(INDEX('[1]公式予選-結果表・グリッド用（貼付）'!$A:$Z,MATCH($B46,'[1]公式予選-結果表・グリッド用（貼付）'!$A:$A,0),MATCH("名前",'[1]公式予選-結果表・グリッド用（貼付）'!$1:$1,0)),"")</f>
        <v>藤井 翔大</v>
      </c>
      <c r="E46" s="20"/>
      <c r="F46" s="19">
        <f>IF(IFERROR(INDEX('[1]公式予選-結果表・グリッド用（貼付）'!$A:$Z,MATCH($B46,'[1]公式予選-結果表・グリッド用（貼付）'!$A:$A,0),MATCH("BestLap",'[1]公式予選-結果表・グリッド用（貼付）'!$1:$1,0)),"")=0,"",IFERROR(INDEX('[1]公式予選-結果表・グリッド用（貼付）'!$A:$Z,MATCH($B46,'[1]公式予選-結果表・グリッド用（貼付）'!$A:$A,0),MATCH("BestLap",'[1]公式予選-結果表・グリッド用（貼付）'!$1:$1,0)),""))</f>
        <v>44.820999999999998</v>
      </c>
      <c r="G46" s="1">
        <f>IF(MAX('[1]公式予選-結果表・グリッド用（貼付）'!$A:$A)&gt;B46,B46+1,"")</f>
        <v>18</v>
      </c>
      <c r="H46" s="21">
        <f>INDEX('[1]公式予選-結果表・グリッド用（貼付）'!$A:$Z,MATCH($G46,'[1]公式予選-結果表・グリッド用（貼付）'!$A:$A,0),MATCH("No.",'[1]公式予選-結果表・グリッド用（貼付）'!$1:$1,0))</f>
        <v>7</v>
      </c>
      <c r="I46" s="20" t="str">
        <f>IFERROR(INDEX('[1]公式予選-結果表・グリッド用（貼付）'!$A:$Z,MATCH($G46,'[1]公式予選-結果表・グリッド用（貼付）'!$A:$A,0),MATCH("名前",'[1]公式予選-結果表・グリッド用（貼付）'!$1:$1,0)),"")</f>
        <v>高橋 悠之</v>
      </c>
      <c r="J46" s="20"/>
      <c r="K46" s="19">
        <f>IF(IFERROR(INDEX('[1]公式予選-結果表・グリッド用（貼付）'!$A:$Z,MATCH($G46,'[1]公式予選-結果表・グリッド用（貼付）'!$A:$A,0),MATCH("BestLap",'[1]公式予選-結果表・グリッド用（貼付）'!$1:$1,0)),"")=0,"",IFERROR(INDEX('[1]公式予選-結果表・グリッド用（貼付）'!$A:$Z,MATCH($G46,'[1]公式予選-結果表・グリッド用（貼付）'!$A:$A,0),MATCH("BestLap",'[1]公式予選-結果表・グリッド用（貼付）'!$1:$1,0)),""))</f>
        <v>44.835000000000001</v>
      </c>
      <c r="L46" s="11"/>
      <c r="M46" s="2"/>
    </row>
    <row r="47" spans="1:15" ht="6" customHeight="1" x14ac:dyDescent="0.15">
      <c r="A47" s="2"/>
      <c r="B47" s="16"/>
      <c r="C47" s="12" t="str">
        <f>IF(IFERROR(INDEX('[1]公式予選-結果表・グリッド用（貼付）'!$A:$Z,MATCH($B46,'[1]公式予選-結果表・グリッド用（貼付）'!$A:$A,0),MATCH("クラス",'[1]公式予選-結果表・グリッド用（貼付）'!$1:$1,0)),"")=0,"",IFERROR(INDEX('[1]公式予選-結果表・グリッド用（貼付）'!$A:$Z,MATCH($B46,'[1]公式予選-結果表・グリッド用（貼付）'!$A:$A,0),MATCH("クラス",'[1]公式予選-結果表・グリッド用（貼付）'!$1:$1,0)),""))</f>
        <v/>
      </c>
      <c r="D47" s="18"/>
      <c r="E47" s="17"/>
      <c r="F47" s="12" t="str">
        <f>IF(IFERROR(INDEX('[1]公式予選-結果表・グリッド用（貼付）'!$A:$Z,MATCH($B46,'[1]公式予選-結果表・グリッド用（貼付）'!$A:$A,0),MATCH("Model/Engine",'[1]公式予選-結果表・グリッド用（貼付）'!$1:$1,0)),"")=0,"",IFERROR(INDEX('[1]公式予選-結果表・グリッド用（貼付）'!$A:$Z,MATCH($B46,'[1]公式予選-結果表・グリッド用（貼付）'!$A:$A,0),MATCH("Model/Engine",'[1]公式予選-結果表・グリッド用（貼付）'!$1:$1,0)),""))</f>
        <v>Drago CORSE/TM</v>
      </c>
      <c r="G47" s="16"/>
      <c r="H47" s="12" t="str">
        <f>IF(IFERROR(INDEX('[1]公式予選-結果表・グリッド用（貼付）'!$A:$Z,MATCH($G46,'[1]公式予選-結果表・グリッド用（貼付）'!$A:$A,0),MATCH("クラス",'[1]公式予選-結果表・グリッド用（貼付）'!$1:$1,0)),"")=0,"",IFERROR(INDEX('[1]公式予選-結果表・グリッド用（貼付）'!$A:$Z,MATCH($G46,'[1]公式予選-結果表・グリッド用（貼付）'!$A:$A,0),MATCH("クラス",'[1]公式予選-結果表・グリッド用（貼付）'!$1:$1,0)),""))</f>
        <v/>
      </c>
      <c r="I47" s="18"/>
      <c r="J47" s="17"/>
      <c r="K47" s="12" t="str">
        <f>IF(IFERROR(INDEX('[1]公式予選-結果表・グリッド用（貼付）'!$A:$Z,MATCH($G46,'[1]公式予選-結果表・グリッド用（貼付）'!$A:$A,0),MATCH("Model/Engine",'[1]公式予選-結果表・グリッド用（貼付）'!$1:$1,0)),"")=0,"",IFERROR(INDEX('[1]公式予選-結果表・グリッド用（貼付）'!$A:$Z,MATCH($G46,'[1]公式予選-結果表・グリッド用（貼付）'!$A:$A,0),MATCH("Model/Engine",'[1]公式予選-結果表・グリッド用（貼付）'!$1:$1,0)),""))</f>
        <v>Birel ART/IAME</v>
      </c>
      <c r="L47" s="10"/>
      <c r="M47" s="2"/>
      <c r="O47" s="22"/>
    </row>
    <row r="48" spans="1:15" ht="9" customHeight="1" x14ac:dyDescent="0.15">
      <c r="A48" s="2"/>
      <c r="B48" s="16"/>
      <c r="C48" s="14" t="str">
        <f>IF(IFERROR(INDEX('[1]公式予選-結果表・グリッド用（貼付）'!$A:$Z,MATCH($B46,'[1]公式予選-結果表・グリッド用（貼付）'!$A:$A,0),MATCH("team",'[1]公式予選-結果表・グリッド用（貼付）'!$1:$1,0)),"")=0,"",IFERROR(INDEX('[1]公式予選-結果表・グリッド用（貼付）'!$A:$Z,MATCH($B46,'[1]公式予選-結果表・グリッド用（貼付）'!$A:$A,0),MATCH("team",'[1]公式予選-結果表・グリッド用（貼付）'!$1:$1,0)),""))</f>
        <v>Croc Promotion</v>
      </c>
      <c r="D48" s="15"/>
      <c r="E48" s="14"/>
      <c r="F48" s="11"/>
      <c r="G48" s="16"/>
      <c r="H48" s="14" t="str">
        <f>IF(IFERROR(INDEX('[1]公式予選-結果表・グリッド用（貼付）'!$A:$Z,MATCH($G46,'[1]公式予選-結果表・グリッド用（貼付）'!$A:$A,0),MATCH("team",'[1]公式予選-結果表・グリッド用（貼付）'!$1:$1,0)),"")=0,"",IFERROR(INDEX('[1]公式予選-結果表・グリッド用（貼付）'!$A:$Z,MATCH($G46,'[1]公式予選-結果表・グリッド用（貼付）'!$A:$A,0),MATCH("team",'[1]公式予選-結果表・グリッド用（貼付）'!$1:$1,0)),""))</f>
        <v>BirelART Access Racing</v>
      </c>
      <c r="I48" s="15"/>
      <c r="J48" s="14"/>
      <c r="K48" s="11"/>
      <c r="L48" s="13"/>
      <c r="M48" s="2"/>
    </row>
    <row r="49" spans="1:13" ht="6" customHeight="1" x14ac:dyDescent="0.15">
      <c r="A49" s="2"/>
      <c r="B49" s="2"/>
      <c r="C49" s="2"/>
      <c r="D49" s="2"/>
      <c r="E49" s="2"/>
      <c r="F49" s="10"/>
      <c r="G49" s="2"/>
      <c r="H49" s="2"/>
      <c r="I49" s="2"/>
      <c r="J49" s="2"/>
      <c r="K49" s="10"/>
      <c r="L49" s="12"/>
      <c r="M49" s="2"/>
    </row>
    <row r="50" spans="1:13" ht="12.75" x14ac:dyDescent="0.15">
      <c r="A50" s="2"/>
      <c r="B50" s="1">
        <f>IF(MAX('[1]公式予選-結果表・グリッド用（貼付）'!A:A)&gt;G46,G46+1,"")</f>
        <v>19</v>
      </c>
      <c r="C50" s="21">
        <f>IFERROR(INDEX('[1]公式予選-結果表・グリッド用（貼付）'!$A:$Z,MATCH($B50,'[1]公式予選-結果表・グリッド用（貼付）'!$A:$A,0),MATCH("No.",'[1]公式予選-結果表・グリッド用（貼付）'!$1:$1,0)),"")</f>
        <v>15</v>
      </c>
      <c r="D50" s="20" t="str">
        <f>IFERROR(INDEX('[1]公式予選-結果表・グリッド用（貼付）'!$A:$Z,MATCH($B50,'[1]公式予選-結果表・グリッド用（貼付）'!$A:$A,0),MATCH("名前",'[1]公式予選-結果表・グリッド用（貼付）'!$1:$1,0)),"")</f>
        <v>熊谷 憲太</v>
      </c>
      <c r="E50" s="20"/>
      <c r="F50" s="19">
        <f>IF(IFERROR(INDEX('[1]公式予選-結果表・グリッド用（貼付）'!$A:$Z,MATCH($B50,'[1]公式予選-結果表・グリッド用（貼付）'!$A:$A,0),MATCH("BestLap",'[1]公式予選-結果表・グリッド用（貼付）'!$1:$1,0)),"")=0,"",IFERROR(INDEX('[1]公式予選-結果表・グリッド用（貼付）'!$A:$Z,MATCH($B50,'[1]公式予選-結果表・グリッド用（貼付）'!$A:$A,0),MATCH("BestLap",'[1]公式予選-結果表・グリッド用（貼付）'!$1:$1,0)),""))</f>
        <v>44.844000000000001</v>
      </c>
      <c r="G50" s="1">
        <f>IF(MAX('[1]公式予選-結果表・グリッド用（貼付）'!$A:$A)&gt;B50,B50+1,"")</f>
        <v>20</v>
      </c>
      <c r="H50" s="21">
        <f>INDEX('[1]公式予選-結果表・グリッド用（貼付）'!$A:$Z,MATCH($G50,'[1]公式予選-結果表・グリッド用（貼付）'!$A:$A,0),MATCH("No.",'[1]公式予選-結果表・グリッド用（貼付）'!$1:$1,0))</f>
        <v>69</v>
      </c>
      <c r="I50" s="20" t="str">
        <f>IFERROR(INDEX('[1]公式予選-結果表・グリッド用（貼付）'!$A:$Z,MATCH($G50,'[1]公式予選-結果表・グリッド用（貼付）'!$A:$A,0),MATCH("名前",'[1]公式予選-結果表・グリッド用（貼付）'!$1:$1,0)),"")</f>
        <v>半田 昌宗</v>
      </c>
      <c r="J50" s="20"/>
      <c r="K50" s="19">
        <f>IF(IFERROR(INDEX('[1]公式予選-結果表・グリッド用（貼付）'!$A:$Z,MATCH($G50,'[1]公式予選-結果表・グリッド用（貼付）'!$A:$A,0),MATCH("BestLap",'[1]公式予選-結果表・グリッド用（貼付）'!$1:$1,0)),"")=0,"",IFERROR(INDEX('[1]公式予選-結果表・グリッド用（貼付）'!$A:$Z,MATCH($G50,'[1]公式予選-結果表・グリッド用（貼付）'!$A:$A,0),MATCH("BestLap",'[1]公式予選-結果表・グリッド用（貼付）'!$1:$1,0)),""))</f>
        <v>44.845999999999997</v>
      </c>
      <c r="L50" s="11"/>
      <c r="M50" s="2"/>
    </row>
    <row r="51" spans="1:13" ht="6" customHeight="1" x14ac:dyDescent="0.15">
      <c r="A51" s="2"/>
      <c r="B51" s="16"/>
      <c r="C51" s="12" t="str">
        <f>IF(IFERROR(INDEX('[1]公式予選-結果表・グリッド用（貼付）'!$A:$Z,MATCH($B50,'[1]公式予選-結果表・グリッド用（貼付）'!$A:$A,0),MATCH("クラス",'[1]公式予選-結果表・グリッド用（貼付）'!$1:$1,0)),"")=0,"",IFERROR(INDEX('[1]公式予選-結果表・グリッド用（貼付）'!$A:$Z,MATCH($B50,'[1]公式予選-結果表・グリッド用（貼付）'!$A:$A,0),MATCH("クラス",'[1]公式予選-結果表・グリッド用（貼付）'!$1:$1,0)),""))</f>
        <v/>
      </c>
      <c r="D51" s="18"/>
      <c r="E51" s="17"/>
      <c r="F51" s="12" t="str">
        <f>IF(IFERROR(INDEX('[1]公式予選-結果表・グリッド用（貼付）'!$A:$Z,MATCH($B50,'[1]公式予選-結果表・グリッド用（貼付）'!$A:$A,0),MATCH("Model/Engine",'[1]公式予選-結果表・グリッド用（貼付）'!$1:$1,0)),"")=0,"",IFERROR(INDEX('[1]公式予選-結果表・グリッド用（貼付）'!$A:$Z,MATCH($B50,'[1]公式予選-結果表・グリッド用（貼付）'!$A:$A,0),MATCH("Model/Engine",'[1]公式予選-結果表・グリッド用（貼付）'!$1:$1,0)),""))</f>
        <v>KR/TM</v>
      </c>
      <c r="G51" s="16"/>
      <c r="H51" s="12" t="str">
        <f>IF(IFERROR(INDEX('[1]公式予選-結果表・グリッド用（貼付）'!$A:$Z,MATCH($G50,'[1]公式予選-結果表・グリッド用（貼付）'!$A:$A,0),MATCH("クラス",'[1]公式予選-結果表・グリッド用（貼付）'!$1:$1,0)),"")=0,"",IFERROR(INDEX('[1]公式予選-結果表・グリッド用（貼付）'!$A:$Z,MATCH($G50,'[1]公式予選-結果表・グリッド用（貼付）'!$A:$A,0),MATCH("クラス",'[1]公式予選-結果表・グリッド用（貼付）'!$1:$1,0)),""))</f>
        <v/>
      </c>
      <c r="I51" s="18"/>
      <c r="J51" s="17"/>
      <c r="K51" s="12" t="str">
        <f>IF(IFERROR(INDEX('[1]公式予選-結果表・グリッド用（貼付）'!$A:$Z,MATCH($G50,'[1]公式予選-結果表・グリッド用（貼付）'!$A:$A,0),MATCH("Model/Engine",'[1]公式予選-結果表・グリッド用（貼付）'!$1:$1,0)),"")=0,"",IFERROR(INDEX('[1]公式予選-結果表・グリッド用（貼付）'!$A:$Z,MATCH($G50,'[1]公式予選-結果表・グリッド用（貼付）'!$A:$A,0),MATCH("Model/Engine",'[1]公式予選-結果表・グリッド用（貼付）'!$1:$1,0)),""))</f>
        <v>CRG/TM</v>
      </c>
      <c r="L51" s="10"/>
      <c r="M51" s="2"/>
    </row>
    <row r="52" spans="1:13" ht="9" customHeight="1" x14ac:dyDescent="0.15">
      <c r="A52" s="2"/>
      <c r="B52" s="16"/>
      <c r="C52" s="14" t="str">
        <f>IF(IFERROR(INDEX('[1]公式予選-結果表・グリッド用（貼付）'!$A:$Z,MATCH($B50,'[1]公式予選-結果表・グリッド用（貼付）'!$A:$A,0),MATCH("team",'[1]公式予選-結果表・グリッド用（貼付）'!$1:$1,0)),"")=0,"",IFERROR(INDEX('[1]公式予選-結果表・グリッド用（貼付）'!$A:$Z,MATCH($B50,'[1]公式予選-結果表・グリッド用（貼付）'!$A:$A,0),MATCH("team",'[1]公式予選-結果表・グリッド用（貼付）'!$1:$1,0)),""))</f>
        <v>kp  buzz with HIROTEX</v>
      </c>
      <c r="D52" s="15"/>
      <c r="E52" s="14"/>
      <c r="F52" s="11"/>
      <c r="G52" s="16"/>
      <c r="H52" s="14" t="str">
        <f>IF(IFERROR(INDEX('[1]公式予選-結果表・グリッド用（貼付）'!$A:$Z,MATCH($G50,'[1]公式予選-結果表・グリッド用（貼付）'!$A:$A,0),MATCH("team",'[1]公式予選-結果表・グリッド用（貼付）'!$1:$1,0)),"")=0,"",IFERROR(INDEX('[1]公式予選-結果表・グリッド用（貼付）'!$A:$Z,MATCH($G50,'[1]公式予選-結果表・グリッド用（貼付）'!$A:$A,0),MATCH("team",'[1]公式予選-結果表・グリッド用（貼付）'!$1:$1,0)),""))</f>
        <v>TEAM　WOLF</v>
      </c>
      <c r="I52" s="15"/>
      <c r="J52" s="14"/>
      <c r="K52" s="11"/>
      <c r="L52" s="13"/>
      <c r="M52" s="2"/>
    </row>
    <row r="53" spans="1:13" ht="6" customHeight="1" x14ac:dyDescent="0.15">
      <c r="A53" s="2"/>
      <c r="B53" s="2"/>
      <c r="C53" s="2"/>
      <c r="D53" s="2"/>
      <c r="E53" s="2"/>
      <c r="F53" s="10"/>
      <c r="G53" s="2"/>
      <c r="H53" s="2"/>
      <c r="I53" s="2"/>
      <c r="J53" s="2"/>
      <c r="K53" s="10"/>
      <c r="L53" s="12"/>
      <c r="M53" s="2"/>
    </row>
    <row r="54" spans="1:13" ht="12.75" x14ac:dyDescent="0.15">
      <c r="A54" s="2"/>
      <c r="B54" s="1">
        <f>IF(MAX('[1]公式予選-結果表・グリッド用（貼付）'!A:A)&gt;G50,G50+1,"")</f>
        <v>21</v>
      </c>
      <c r="C54" s="21">
        <f>IFERROR(INDEX('[1]公式予選-結果表・グリッド用（貼付）'!$A:$Z,MATCH($B54,'[1]公式予選-結果表・グリッド用（貼付）'!$A:$A,0),MATCH("No.",'[1]公式予選-結果表・グリッド用（貼付）'!$1:$1,0)),"")</f>
        <v>24</v>
      </c>
      <c r="D54" s="20" t="str">
        <f>IFERROR(INDEX('[1]公式予選-結果表・グリッド用（貼付）'!$A:$Z,MATCH($B54,'[1]公式予選-結果表・グリッド用（貼付）'!$A:$A,0),MATCH("名前",'[1]公式予選-結果表・グリッド用（貼付）'!$1:$1,0)),"")</f>
        <v>田中 風輝</v>
      </c>
      <c r="E54" s="20"/>
      <c r="F54" s="19">
        <f>IF(IFERROR(INDEX('[1]公式予選-結果表・グリッド用（貼付）'!$A:$Z,MATCH($B54,'[1]公式予選-結果表・グリッド用（貼付）'!$A:$A,0),MATCH("BestLap",'[1]公式予選-結果表・グリッド用（貼付）'!$1:$1,0)),"")=0,"",IFERROR(INDEX('[1]公式予選-結果表・グリッド用（貼付）'!$A:$Z,MATCH($B54,'[1]公式予選-結果表・グリッド用（貼付）'!$A:$A,0),MATCH("BestLap",'[1]公式予選-結果表・グリッド用（貼付）'!$1:$1,0)),""))</f>
        <v>44.911999999999999</v>
      </c>
      <c r="G54" s="1">
        <f>IF(MAX('[1]公式予選-結果表・グリッド用（貼付）'!$A:$A)&gt;B54,B54+1,"")</f>
        <v>22</v>
      </c>
      <c r="H54" s="21">
        <f>INDEX('[1]公式予選-結果表・グリッド用（貼付）'!$A:$Z,MATCH($G54,'[1]公式予選-結果表・グリッド用（貼付）'!$A:$A,0),MATCH("No.",'[1]公式予選-結果表・グリッド用（貼付）'!$1:$1,0))</f>
        <v>12</v>
      </c>
      <c r="I54" s="20" t="str">
        <f>IFERROR(INDEX('[1]公式予選-結果表・グリッド用（貼付）'!$A:$Z,MATCH($G54,'[1]公式予選-結果表・グリッド用（貼付）'!$A:$A,0),MATCH("名前",'[1]公式予選-結果表・グリッド用（貼付）'!$1:$1,0)),"")</f>
        <v>上野 晴紀</v>
      </c>
      <c r="J54" s="20"/>
      <c r="K54" s="19">
        <f>IF(IFERROR(INDEX('[1]公式予選-結果表・グリッド用（貼付）'!$A:$Z,MATCH($G54,'[1]公式予選-結果表・グリッド用（貼付）'!$A:$A,0),MATCH("BestLap",'[1]公式予選-結果表・グリッド用（貼付）'!$1:$1,0)),"")=0,"",IFERROR(INDEX('[1]公式予選-結果表・グリッド用（貼付）'!$A:$Z,MATCH($G54,'[1]公式予選-結果表・グリッド用（貼付）'!$A:$A,0),MATCH("BestLap",'[1]公式予選-結果表・グリッド用（貼付）'!$1:$1,0)),""))</f>
        <v>44.954999999999998</v>
      </c>
      <c r="L54" s="11"/>
      <c r="M54" s="2"/>
    </row>
    <row r="55" spans="1:13" ht="6" customHeight="1" x14ac:dyDescent="0.15">
      <c r="A55" s="2"/>
      <c r="B55" s="16"/>
      <c r="C55" s="12" t="str">
        <f>IF(IFERROR(INDEX('[1]公式予選-結果表・グリッド用（貼付）'!$A:$Z,MATCH($B54,'[1]公式予選-結果表・グリッド用（貼付）'!$A:$A,0),MATCH("クラス",'[1]公式予選-結果表・グリッド用（貼付）'!$1:$1,0)),"")=0,"",IFERROR(INDEX('[1]公式予選-結果表・グリッド用（貼付）'!$A:$Z,MATCH($B54,'[1]公式予選-結果表・グリッド用（貼付）'!$A:$A,0),MATCH("クラス",'[1]公式予選-結果表・グリッド用（貼付）'!$1:$1,0)),""))</f>
        <v/>
      </c>
      <c r="D55" s="18"/>
      <c r="E55" s="17"/>
      <c r="F55" s="12" t="str">
        <f>IF(IFERROR(INDEX('[1]公式予選-結果表・グリッド用（貼付）'!$A:$Z,MATCH($B54,'[1]公式予選-結果表・グリッド用（貼付）'!$A:$A,0),MATCH("Model/Engine",'[1]公式予選-結果表・グリッド用（貼付）'!$1:$1,0)),"")=0,"",IFERROR(INDEX('[1]公式予選-結果表・グリッド用（貼付）'!$A:$Z,MATCH($B54,'[1]公式予選-結果表・グリッド用（貼付）'!$A:$A,0),MATCH("Model/Engine",'[1]公式予選-結果表・グリッド用（貼付）'!$1:$1,0)),""))</f>
        <v>Praga/TM</v>
      </c>
      <c r="G55" s="16"/>
      <c r="H55" s="12" t="str">
        <f>IF(IFERROR(INDEX('[1]公式予選-結果表・グリッド用（貼付）'!$A:$Z,MATCH($G54,'[1]公式予選-結果表・グリッド用（貼付）'!$A:$A,0),MATCH("クラス",'[1]公式予選-結果表・グリッド用（貼付）'!$1:$1,0)),"")=0,"",IFERROR(INDEX('[1]公式予選-結果表・グリッド用（貼付）'!$A:$Z,MATCH($G54,'[1]公式予選-結果表・グリッド用（貼付）'!$A:$A,0),MATCH("クラス",'[1]公式予選-結果表・グリッド用（貼付）'!$1:$1,0)),""))</f>
        <v/>
      </c>
      <c r="I55" s="18"/>
      <c r="J55" s="17"/>
      <c r="K55" s="12" t="str">
        <f>IF(IFERROR(INDEX('[1]公式予選-結果表・グリッド用（貼付）'!$A:$Z,MATCH($G54,'[1]公式予選-結果表・グリッド用（貼付）'!$A:$A,0),MATCH("Model/Engine",'[1]公式予選-結果表・グリッド用（貼付）'!$1:$1,0)),"")=0,"",IFERROR(INDEX('[1]公式予選-結果表・グリッド用（貼付）'!$A:$Z,MATCH($G54,'[1]公式予選-結果表・グリッド用（貼付）'!$A:$A,0),MATCH("Model/Engine",'[1]公式予選-結果表・グリッド用（貼付）'!$1:$1,0)),""))</f>
        <v>Birel ART/IAME</v>
      </c>
      <c r="L55" s="10"/>
      <c r="M55" s="2"/>
    </row>
    <row r="56" spans="1:13" ht="9" customHeight="1" x14ac:dyDescent="0.15">
      <c r="A56" s="2"/>
      <c r="B56" s="16"/>
      <c r="C56" s="14" t="str">
        <f>IF(IFERROR(INDEX('[1]公式予選-結果表・グリッド用（貼付）'!$A:$Z,MATCH($B54,'[1]公式予選-結果表・グリッド用（貼付）'!$A:$A,0),MATCH("team",'[1]公式予選-結果表・グリッド用（貼付）'!$1:$1,0)),"")=0,"",IFERROR(INDEX('[1]公式予選-結果表・グリッド用（貼付）'!$A:$Z,MATCH($B54,'[1]公式予選-結果表・グリッド用（貼付）'!$A:$A,0),MATCH("team",'[1]公式予選-結果表・グリッド用（貼付）'!$1:$1,0)),""))</f>
        <v>MASUDA RACING PROJECT</v>
      </c>
      <c r="D56" s="15"/>
      <c r="E56" s="14"/>
      <c r="F56" s="11"/>
      <c r="G56" s="16"/>
      <c r="H56" s="14" t="str">
        <f>IF(IFERROR(INDEX('[1]公式予選-結果表・グリッド用（貼付）'!$A:$Z,MATCH($G54,'[1]公式予選-結果表・グリッド用（貼付）'!$A:$A,0),MATCH("team",'[1]公式予選-結果表・グリッド用（貼付）'!$1:$1,0)),"")=0,"",IFERROR(INDEX('[1]公式予選-結果表・グリッド用（貼付）'!$A:$Z,MATCH($G54,'[1]公式予選-結果表・グリッド用（貼付）'!$A:$A,0),MATCH("team",'[1]公式予選-結果表・グリッド用（貼付）'!$1:$1,0)),""))</f>
        <v>BirelART Access Racing</v>
      </c>
      <c r="I56" s="15"/>
      <c r="J56" s="14"/>
      <c r="K56" s="11"/>
      <c r="L56" s="13"/>
      <c r="M56" s="2"/>
    </row>
    <row r="57" spans="1:13" ht="6" customHeight="1" x14ac:dyDescent="0.15">
      <c r="A57" s="2"/>
      <c r="B57" s="2"/>
      <c r="C57" s="2"/>
      <c r="D57" s="2"/>
      <c r="E57" s="2"/>
      <c r="F57" s="10"/>
      <c r="G57" s="2"/>
      <c r="H57" s="2"/>
      <c r="I57" s="2"/>
      <c r="J57" s="2"/>
      <c r="K57" s="10"/>
      <c r="L57" s="12"/>
      <c r="M57" s="2"/>
    </row>
    <row r="58" spans="1:13" ht="12.75" x14ac:dyDescent="0.15">
      <c r="A58" s="2"/>
      <c r="B58" s="1">
        <f>IF(MAX('[1]公式予選-結果表・グリッド用（貼付）'!A:A)&gt;G54,G54+1,"")</f>
        <v>23</v>
      </c>
      <c r="C58" s="21">
        <f>IFERROR(INDEX('[1]公式予選-結果表・グリッド用（貼付）'!$A:$Z,MATCH($B58,'[1]公式予選-結果表・グリッド用（貼付）'!$A:$A,0),MATCH("No.",'[1]公式予選-結果表・グリッド用（貼付）'!$1:$1,0)),"")</f>
        <v>23</v>
      </c>
      <c r="D58" s="20" t="str">
        <f>IFERROR(INDEX('[1]公式予選-結果表・グリッド用（貼付）'!$A:$Z,MATCH($B58,'[1]公式予選-結果表・グリッド用（貼付）'!$A:$A,0),MATCH("名前",'[1]公式予選-結果表・グリッド用（貼付）'!$1:$1,0)),"")</f>
        <v>朝日 ターボ</v>
      </c>
      <c r="E58" s="20"/>
      <c r="F58" s="19">
        <f>IF(IFERROR(INDEX('[1]公式予選-結果表・グリッド用（貼付）'!$A:$Z,MATCH($B58,'[1]公式予選-結果表・グリッド用（貼付）'!$A:$A,0),MATCH("BestLap",'[1]公式予選-結果表・グリッド用（貼付）'!$1:$1,0)),"")=0,"",IFERROR(INDEX('[1]公式予選-結果表・グリッド用（貼付）'!$A:$Z,MATCH($B58,'[1]公式予選-結果表・グリッド用（貼付）'!$A:$A,0),MATCH("BestLap",'[1]公式予選-結果表・グリッド用（貼付）'!$1:$1,0)),""))</f>
        <v>44.957000000000001</v>
      </c>
      <c r="G58" s="1">
        <f>IF(MAX('[1]公式予選-結果表・グリッド用（貼付）'!$A:$A)&gt;B58,B58+1,"")</f>
        <v>24</v>
      </c>
      <c r="H58" s="21">
        <f>INDEX('[1]公式予選-結果表・グリッド用（貼付）'!$A:$Z,MATCH($G58,'[1]公式予選-結果表・グリッド用（貼付）'!$A:$A,0),MATCH("No.",'[1]公式予選-結果表・グリッド用（貼付）'!$1:$1,0))</f>
        <v>71</v>
      </c>
      <c r="I58" s="20" t="str">
        <f>IFERROR(INDEX('[1]公式予選-結果表・グリッド用（貼付）'!$A:$Z,MATCH($G58,'[1]公式予選-結果表・グリッド用（貼付）'!$A:$A,0),MATCH("名前",'[1]公式予選-結果表・グリッド用（貼付）'!$1:$1,0)),"")</f>
        <v>小林 利徠斗</v>
      </c>
      <c r="J58" s="20"/>
      <c r="K58" s="19">
        <f>IF(IFERROR(INDEX('[1]公式予選-結果表・グリッド用（貼付）'!$A:$Z,MATCH($G58,'[1]公式予選-結果表・グリッド用（貼付）'!$A:$A,0),MATCH("BestLap",'[1]公式予選-結果表・グリッド用（貼付）'!$1:$1,0)),"")=0,"",IFERROR(INDEX('[1]公式予選-結果表・グリッド用（貼付）'!$A:$Z,MATCH($G58,'[1]公式予選-結果表・グリッド用（貼付）'!$A:$A,0),MATCH("BestLap",'[1]公式予選-結果表・グリッド用（貼付）'!$1:$1,0)),""))</f>
        <v>44.966999999999999</v>
      </c>
      <c r="L58" s="11"/>
      <c r="M58" s="2"/>
    </row>
    <row r="59" spans="1:13" ht="6" customHeight="1" x14ac:dyDescent="0.15">
      <c r="A59" s="2"/>
      <c r="B59" s="16"/>
      <c r="C59" s="12" t="str">
        <f>IF(IFERROR(INDEX('[1]公式予選-結果表・グリッド用（貼付）'!$A:$Z,MATCH($B58,'[1]公式予選-結果表・グリッド用（貼付）'!$A:$A,0),MATCH("クラス",'[1]公式予選-結果表・グリッド用（貼付）'!$1:$1,0)),"")=0,"",IFERROR(INDEX('[1]公式予選-結果表・グリッド用（貼付）'!$A:$Z,MATCH($B58,'[1]公式予選-結果表・グリッド用（貼付）'!$A:$A,0),MATCH("クラス",'[1]公式予選-結果表・グリッド用（貼付）'!$1:$1,0)),""))</f>
        <v/>
      </c>
      <c r="D59" s="18"/>
      <c r="E59" s="17"/>
      <c r="F59" s="12" t="str">
        <f>IF(IFERROR(INDEX('[1]公式予選-結果表・グリッド用（貼付）'!$A:$Z,MATCH($B58,'[1]公式予選-結果表・グリッド用（貼付）'!$A:$A,0),MATCH("Model/Engine",'[1]公式予選-結果表・グリッド用（貼付）'!$1:$1,0)),"")=0,"",IFERROR(INDEX('[1]公式予選-結果表・グリッド用（貼付）'!$A:$Z,MATCH($B58,'[1]公式予選-結果表・グリッド用（貼付）'!$A:$A,0),MATCH("Model/Engine",'[1]公式予選-結果表・グリッド用（貼付）'!$1:$1,0)),""))</f>
        <v>Praga/TM</v>
      </c>
      <c r="G59" s="16"/>
      <c r="H59" s="12" t="str">
        <f>IF(IFERROR(INDEX('[1]公式予選-結果表・グリッド用（貼付）'!$A:$Z,MATCH($G58,'[1]公式予選-結果表・グリッド用（貼付）'!$A:$A,0),MATCH("クラス",'[1]公式予選-結果表・グリッド用（貼付）'!$1:$1,0)),"")=0,"",IFERROR(INDEX('[1]公式予選-結果表・グリッド用（貼付）'!$A:$Z,MATCH($G58,'[1]公式予選-結果表・グリッド用（貼付）'!$A:$A,0),MATCH("クラス",'[1]公式予選-結果表・グリッド用（貼付）'!$1:$1,0)),""))</f>
        <v/>
      </c>
      <c r="I59" s="18"/>
      <c r="J59" s="17"/>
      <c r="K59" s="12" t="str">
        <f>IF(IFERROR(INDEX('[1]公式予選-結果表・グリッド用（貼付）'!$A:$Z,MATCH($G58,'[1]公式予選-結果表・グリッド用（貼付）'!$A:$A,0),MATCH("Model/Engine",'[1]公式予選-結果表・グリッド用（貼付）'!$1:$1,0)),"")=0,"",IFERROR(INDEX('[1]公式予選-結果表・グリッド用（貼付）'!$A:$Z,MATCH($G58,'[1]公式予選-結果表・グリッド用（貼付）'!$A:$A,0),MATCH("Model/Engine",'[1]公式予選-結果表・グリッド用（貼付）'!$1:$1,0)),""))</f>
        <v>Birel ART/IAME</v>
      </c>
      <c r="L59" s="10"/>
      <c r="M59" s="2"/>
    </row>
    <row r="60" spans="1:13" ht="9" customHeight="1" x14ac:dyDescent="0.15">
      <c r="A60" s="2"/>
      <c r="B60" s="16"/>
      <c r="C60" s="14" t="str">
        <f>IF(IFERROR(INDEX('[1]公式予選-結果表・グリッド用（貼付）'!$A:$Z,MATCH($B58,'[1]公式予選-結果表・グリッド用（貼付）'!$A:$A,0),MATCH("team",'[1]公式予選-結果表・グリッド用（貼付）'!$1:$1,0)),"")=0,"",IFERROR(INDEX('[1]公式予選-結果表・グリッド用（貼付）'!$A:$Z,MATCH($B58,'[1]公式予選-結果表・グリッド用（貼付）'!$A:$A,0),MATCH("team",'[1]公式予選-結果表・グリッド用（貼付）'!$1:$1,0)),""))</f>
        <v>MASUDA RACING PROJECT</v>
      </c>
      <c r="D60" s="15"/>
      <c r="E60" s="14"/>
      <c r="F60" s="11"/>
      <c r="G60" s="16"/>
      <c r="H60" s="14" t="str">
        <f>IF(IFERROR(INDEX('[1]公式予選-結果表・グリッド用（貼付）'!$A:$Z,MATCH($G58,'[1]公式予選-結果表・グリッド用（貼付）'!$A:$A,0),MATCH("team",'[1]公式予選-結果表・グリッド用（貼付）'!$1:$1,0)),"")=0,"",IFERROR(INDEX('[1]公式予選-結果表・グリッド用（貼付）'!$A:$Z,MATCH($G58,'[1]公式予選-結果表・グリッド用（貼付）'!$A:$A,0),MATCH("team",'[1]公式予選-結果表・グリッド用（貼付）'!$1:$1,0)),""))</f>
        <v>bbR.Super Racing Junkie!</v>
      </c>
      <c r="I60" s="15"/>
      <c r="J60" s="14"/>
      <c r="K60" s="11"/>
      <c r="L60" s="13"/>
      <c r="M60" s="2"/>
    </row>
    <row r="61" spans="1:13" ht="6" customHeight="1" x14ac:dyDescent="0.15">
      <c r="A61" s="2"/>
      <c r="B61" s="2"/>
      <c r="C61" s="2"/>
      <c r="D61" s="2"/>
      <c r="E61" s="2"/>
      <c r="F61" s="10"/>
      <c r="G61" s="2"/>
      <c r="H61" s="2"/>
      <c r="I61" s="2"/>
      <c r="J61" s="2"/>
      <c r="K61" s="10"/>
      <c r="L61" s="12"/>
      <c r="M61" s="2"/>
    </row>
    <row r="62" spans="1:13" ht="12.75" x14ac:dyDescent="0.15">
      <c r="A62" s="2"/>
      <c r="B62" s="1">
        <f>IF(MAX('[1]公式予選-結果表・グリッド用（貼付）'!A:A)&gt;G58,G58+1,"")</f>
        <v>25</v>
      </c>
      <c r="C62" s="21">
        <f>IFERROR(INDEX('[1]公式予選-結果表・グリッド用（貼付）'!$A:$Z,MATCH($B62,'[1]公式予選-結果表・グリッド用（貼付）'!$A:$A,0),MATCH("No.",'[1]公式予選-結果表・グリッド用（貼付）'!$1:$1,0)),"")</f>
        <v>3</v>
      </c>
      <c r="D62" s="20" t="str">
        <f>IFERROR(INDEX('[1]公式予選-結果表・グリッド用（貼付）'!$A:$Z,MATCH($B62,'[1]公式予選-結果表・グリッド用（貼付）'!$A:$A,0),MATCH("名前",'[1]公式予選-結果表・グリッド用（貼付）'!$1:$1,0)),"")</f>
        <v>洞地 遼大</v>
      </c>
      <c r="E62" s="20"/>
      <c r="F62" s="19">
        <f>IF(IFERROR(INDEX('[1]公式予選-結果表・グリッド用（貼付）'!$A:$Z,MATCH($B62,'[1]公式予選-結果表・グリッド用（貼付）'!$A:$A,0),MATCH("BestLap",'[1]公式予選-結果表・グリッド用（貼付）'!$1:$1,0)),"")=0,"",IFERROR(INDEX('[1]公式予選-結果表・グリッド用（貼付）'!$A:$Z,MATCH($B62,'[1]公式予選-結果表・グリッド用（貼付）'!$A:$A,0),MATCH("BestLap",'[1]公式予選-結果表・グリッド用（貼付）'!$1:$1,0)),""))</f>
        <v>45.026000000000003</v>
      </c>
      <c r="G62" s="1">
        <f>IF(MAX('[1]公式予選-結果表・グリッド用（貼付）'!$A:$A)&gt;B62,B62+1,"")</f>
        <v>26</v>
      </c>
      <c r="H62" s="21">
        <f>INDEX('[1]公式予選-結果表・グリッド用（貼付）'!$A:$Z,MATCH($G62,'[1]公式予選-結果表・グリッド用（貼付）'!$A:$A,0),MATCH("No.",'[1]公式予選-結果表・グリッド用（貼付）'!$1:$1,0))</f>
        <v>64</v>
      </c>
      <c r="I62" s="20" t="str">
        <f>IFERROR(INDEX('[1]公式予選-結果表・グリッド用（貼付）'!$A:$Z,MATCH($G62,'[1]公式予選-結果表・グリッド用（貼付）'!$A:$A,0),MATCH("名前",'[1]公式予選-結果表・グリッド用（貼付）'!$1:$1,0)),"")</f>
        <v>井本 大雅</v>
      </c>
      <c r="J62" s="20"/>
      <c r="K62" s="19">
        <f>IF(IFERROR(INDEX('[1]公式予選-結果表・グリッド用（貼付）'!$A:$Z,MATCH($G62,'[1]公式予選-結果表・グリッド用（貼付）'!$A:$A,0),MATCH("BestLap",'[1]公式予選-結果表・グリッド用（貼付）'!$1:$1,0)),"")=0,"",IFERROR(INDEX('[1]公式予選-結果表・グリッド用（貼付）'!$A:$Z,MATCH($G62,'[1]公式予選-結果表・グリッド用（貼付）'!$A:$A,0),MATCH("BestLap",'[1]公式予選-結果表・グリッド用（貼付）'!$1:$1,0)),""))</f>
        <v>45.107999999999997</v>
      </c>
      <c r="L62" s="11"/>
      <c r="M62" s="2"/>
    </row>
    <row r="63" spans="1:13" ht="6" customHeight="1" x14ac:dyDescent="0.15">
      <c r="A63" s="2"/>
      <c r="B63" s="16"/>
      <c r="C63" s="12" t="str">
        <f>IF(IFERROR(INDEX('[1]公式予選-結果表・グリッド用（貼付）'!$A:$Z,MATCH($B62,'[1]公式予選-結果表・グリッド用（貼付）'!$A:$A,0),MATCH("クラス",'[1]公式予選-結果表・グリッド用（貼付）'!$1:$1,0)),"")=0,"",IFERROR(INDEX('[1]公式予選-結果表・グリッド用（貼付）'!$A:$Z,MATCH($B62,'[1]公式予選-結果表・グリッド用（貼付）'!$A:$A,0),MATCH("クラス",'[1]公式予選-結果表・グリッド用（貼付）'!$1:$1,0)),""))</f>
        <v/>
      </c>
      <c r="D63" s="18"/>
      <c r="E63" s="17"/>
      <c r="F63" s="12" t="str">
        <f>IF(IFERROR(INDEX('[1]公式予選-結果表・グリッド用（貼付）'!$A:$Z,MATCH($B62,'[1]公式予選-結果表・グリッド用（貼付）'!$A:$A,0),MATCH("Model/Engine",'[1]公式予選-結果表・グリッド用（貼付）'!$1:$1,0)),"")=0,"",IFERROR(INDEX('[1]公式予選-結果表・グリッド用（貼付）'!$A:$Z,MATCH($B62,'[1]公式予選-結果表・グリッド用（貼付）'!$A:$A,0),MATCH("Model/Engine",'[1]公式予選-結果表・グリッド用（貼付）'!$1:$1,0)),""))</f>
        <v>KR/TM</v>
      </c>
      <c r="G63" s="16"/>
      <c r="H63" s="12" t="str">
        <f>IF(IFERROR(INDEX('[1]公式予選-結果表・グリッド用（貼付）'!$A:$Z,MATCH($G62,'[1]公式予選-結果表・グリッド用（貼付）'!$A:$A,0),MATCH("クラス",'[1]公式予選-結果表・グリッド用（貼付）'!$1:$1,0)),"")=0,"",IFERROR(INDEX('[1]公式予選-結果表・グリッド用（貼付）'!$A:$Z,MATCH($G62,'[1]公式予選-結果表・グリッド用（貼付）'!$A:$A,0),MATCH("クラス",'[1]公式予選-結果表・グリッド用（貼付）'!$1:$1,0)),""))</f>
        <v/>
      </c>
      <c r="I63" s="18"/>
      <c r="J63" s="17"/>
      <c r="K63" s="12" t="str">
        <f>IF(IFERROR(INDEX('[1]公式予選-結果表・グリッド用（貼付）'!$A:$Z,MATCH($G62,'[1]公式予選-結果表・グリッド用（貼付）'!$A:$A,0),MATCH("Model/Engine",'[1]公式予選-結果表・グリッド用（貼付）'!$1:$1,0)),"")=0,"",IFERROR(INDEX('[1]公式予選-結果表・グリッド用（貼付）'!$A:$Z,MATCH($G62,'[1]公式予選-結果表・グリッド用（貼付）'!$A:$A,0),MATCH("Model/Engine",'[1]公式予選-結果表・グリッド用（貼付）'!$1:$1,0)),""))</f>
        <v>CL/IAME</v>
      </c>
      <c r="L63" s="10"/>
      <c r="M63" s="2"/>
    </row>
    <row r="64" spans="1:13" ht="9" customHeight="1" x14ac:dyDescent="0.15">
      <c r="A64" s="2"/>
      <c r="B64" s="16"/>
      <c r="C64" s="14" t="str">
        <f>IF(IFERROR(INDEX('[1]公式予選-結果表・グリッド用（貼付）'!$A:$Z,MATCH($B62,'[1]公式予選-結果表・グリッド用（貼付）'!$A:$A,0),MATCH("team",'[1]公式予選-結果表・グリッド用（貼付）'!$1:$1,0)),"")=0,"",IFERROR(INDEX('[1]公式予選-結果表・グリッド用（貼付）'!$A:$Z,MATCH($B62,'[1]公式予選-結果表・グリッド用（貼付）'!$A:$A,0),MATCH("team",'[1]公式予選-結果表・グリッド用（貼付）'!$1:$1,0)),""))</f>
        <v>PONOS HIROTEX RACING</v>
      </c>
      <c r="D64" s="15"/>
      <c r="E64" s="14"/>
      <c r="F64" s="11"/>
      <c r="G64" s="16"/>
      <c r="H64" s="14" t="str">
        <f>IF(IFERROR(INDEX('[1]公式予選-結果表・グリッド用（貼付）'!$A:$Z,MATCH($G62,'[1]公式予選-結果表・グリッド用（貼付）'!$A:$A,0),MATCH("team",'[1]公式予選-結果表・グリッド用（貼付）'!$1:$1,0)),"")=0,"",IFERROR(INDEX('[1]公式予選-結果表・グリッド用（貼付）'!$A:$Z,MATCH($G62,'[1]公式予選-結果表・グリッド用（貼付）'!$A:$A,0),MATCH("team",'[1]公式予選-結果表・グリッド用（貼付）'!$1:$1,0)),""))</f>
        <v>CUORE</v>
      </c>
      <c r="I64" s="15"/>
      <c r="J64" s="14"/>
      <c r="K64" s="11"/>
      <c r="L64" s="13"/>
      <c r="M64" s="2"/>
    </row>
    <row r="65" spans="1:13" ht="6" customHeight="1" x14ac:dyDescent="0.15">
      <c r="A65" s="2"/>
      <c r="B65" s="2"/>
      <c r="C65" s="2"/>
      <c r="D65" s="2"/>
      <c r="E65" s="2"/>
      <c r="F65" s="10"/>
      <c r="G65" s="2"/>
      <c r="H65" s="2"/>
      <c r="I65" s="2"/>
      <c r="J65" s="2"/>
      <c r="K65" s="10"/>
      <c r="L65" s="12"/>
      <c r="M65" s="2"/>
    </row>
    <row r="66" spans="1:13" ht="12.75" x14ac:dyDescent="0.15">
      <c r="A66" s="2"/>
      <c r="B66" s="1">
        <f>IF(MAX('[1]公式予選-結果表・グリッド用（貼付）'!A:A)&gt;G62,G62+1,"")</f>
        <v>27</v>
      </c>
      <c r="C66" s="21">
        <f>IFERROR(INDEX('[1]公式予選-結果表・グリッド用（貼付）'!$A:$Z,MATCH($B66,'[1]公式予選-結果表・グリッド用（貼付）'!$A:$A,0),MATCH("No.",'[1]公式予選-結果表・グリッド用（貼付）'!$1:$1,0)),"")</f>
        <v>19</v>
      </c>
      <c r="D66" s="20" t="str">
        <f>IFERROR(INDEX('[1]公式予選-結果表・グリッド用（貼付）'!$A:$Z,MATCH($B66,'[1]公式予選-結果表・グリッド用（貼付）'!$A:$A,0),MATCH("名前",'[1]公式予選-結果表・グリッド用（貼付）'!$1:$1,0)),"")</f>
        <v>中村 仁</v>
      </c>
      <c r="E66" s="20"/>
      <c r="F66" s="19">
        <f>IF(IFERROR(INDEX('[1]公式予選-結果表・グリッド用（貼付）'!$A:$Z,MATCH($B66,'[1]公式予選-結果表・グリッド用（貼付）'!$A:$A,0),MATCH("BestLap",'[1]公式予選-結果表・グリッド用（貼付）'!$1:$1,0)),"")=0,"",IFERROR(INDEX('[1]公式予選-結果表・グリッド用（貼付）'!$A:$Z,MATCH($B66,'[1]公式予選-結果表・グリッド用（貼付）'!$A:$A,0),MATCH("BestLap",'[1]公式予選-結果表・グリッド用（貼付）'!$1:$1,0)),""))</f>
        <v>45.146999999999998</v>
      </c>
      <c r="G66" s="1">
        <f>IF(MAX('[1]公式予選-結果表・グリッド用（貼付）'!$A:$A)&gt;B66,B66+1,"")</f>
        <v>28</v>
      </c>
      <c r="H66" s="21">
        <f>INDEX('[1]公式予選-結果表・グリッド用（貼付）'!$A:$Z,MATCH($G66,'[1]公式予選-結果表・グリッド用（貼付）'!$A:$A,0),MATCH("No.",'[1]公式予選-結果表・グリッド用（貼付）'!$1:$1,0))</f>
        <v>33</v>
      </c>
      <c r="I66" s="20" t="str">
        <f>IFERROR(INDEX('[1]公式予選-結果表・グリッド用（貼付）'!$A:$Z,MATCH($G66,'[1]公式予選-結果表・グリッド用（貼付）'!$A:$A,0),MATCH("名前",'[1]公式予選-結果表・グリッド用（貼付）'!$1:$1,0)),"")</f>
        <v>安藤 哉翔</v>
      </c>
      <c r="J66" s="20"/>
      <c r="K66" s="19">
        <f>IF(IFERROR(INDEX('[1]公式予選-結果表・グリッド用（貼付）'!$A:$Z,MATCH($G66,'[1]公式予選-結果表・グリッド用（貼付）'!$A:$A,0),MATCH("BestLap",'[1]公式予選-結果表・グリッド用（貼付）'!$1:$1,0)),"")=0,"",IFERROR(INDEX('[1]公式予選-結果表・グリッド用（貼付）'!$A:$Z,MATCH($G66,'[1]公式予選-結果表・グリッド用（貼付）'!$A:$A,0),MATCH("BestLap",'[1]公式予選-結果表・グリッド用（貼付）'!$1:$1,0)),""))</f>
        <v>45.197000000000003</v>
      </c>
      <c r="L66" s="11"/>
      <c r="M66" s="2"/>
    </row>
    <row r="67" spans="1:13" ht="6" customHeight="1" x14ac:dyDescent="0.15">
      <c r="A67" s="2"/>
      <c r="B67" s="16"/>
      <c r="C67" s="12" t="str">
        <f>IF(IFERROR(INDEX('[1]公式予選-結果表・グリッド用（貼付）'!$A:$Z,MATCH($B66,'[1]公式予選-結果表・グリッド用（貼付）'!$A:$A,0),MATCH("クラス",'[1]公式予選-結果表・グリッド用（貼付）'!$1:$1,0)),"")=0,"",IFERROR(INDEX('[1]公式予選-結果表・グリッド用（貼付）'!$A:$Z,MATCH($B66,'[1]公式予選-結果表・グリッド用（貼付）'!$A:$A,0),MATCH("クラス",'[1]公式予選-結果表・グリッド用（貼付）'!$1:$1,0)),""))</f>
        <v/>
      </c>
      <c r="D67" s="18"/>
      <c r="E67" s="17"/>
      <c r="F67" s="12" t="str">
        <f>IF(IFERROR(INDEX('[1]公式予選-結果表・グリッド用（貼付）'!$A:$Z,MATCH($B66,'[1]公式予選-結果表・グリッド用（貼付）'!$A:$A,0),MATCH("Model/Engine",'[1]公式予選-結果表・グリッド用（貼付）'!$1:$1,0)),"")=0,"",IFERROR(INDEX('[1]公式予選-結果表・グリッド用（貼付）'!$A:$Z,MATCH($B66,'[1]公式予選-結果表・グリッド用（貼付）'!$A:$A,0),MATCH("Model/Engine",'[1]公式予選-結果表・グリッド用（貼付）'!$1:$1,0)),""))</f>
        <v>REDSPEED/VORTEX</v>
      </c>
      <c r="G67" s="16"/>
      <c r="H67" s="12" t="str">
        <f>IF(IFERROR(INDEX('[1]公式予選-結果表・グリッド用（貼付）'!$A:$Z,MATCH($G66,'[1]公式予選-結果表・グリッド用（貼付）'!$A:$A,0),MATCH("クラス",'[1]公式予選-結果表・グリッド用（貼付）'!$1:$1,0)),"")=0,"",IFERROR(INDEX('[1]公式予選-結果表・グリッド用（貼付）'!$A:$Z,MATCH($G66,'[1]公式予選-結果表・グリッド用（貼付）'!$A:$A,0),MATCH("クラス",'[1]公式予選-結果表・グリッド用（貼付）'!$1:$1,0)),""))</f>
        <v/>
      </c>
      <c r="I67" s="18"/>
      <c r="J67" s="17"/>
      <c r="K67" s="12" t="str">
        <f>IF(IFERROR(INDEX('[1]公式予選-結果表・グリッド用（貼付）'!$A:$Z,MATCH($G66,'[1]公式予選-結果表・グリッド用（貼付）'!$A:$A,0),MATCH("Model/Engine",'[1]公式予選-結果表・グリッド用（貼付）'!$1:$1,0)),"")=0,"",IFERROR(INDEX('[1]公式予選-結果表・グリッド用（貼付）'!$A:$Z,MATCH($G66,'[1]公式予選-結果表・グリッド用（貼付）'!$A:$A,0),MATCH("Model/Engine",'[1]公式予選-結果表・グリッド用（貼付）'!$1:$1,0)),""))</f>
        <v>TONY KART/VORTEX</v>
      </c>
      <c r="L67" s="10"/>
      <c r="M67" s="2"/>
    </row>
    <row r="68" spans="1:13" ht="9" customHeight="1" x14ac:dyDescent="0.15">
      <c r="A68" s="2"/>
      <c r="B68" s="16"/>
      <c r="C68" s="14" t="str">
        <f>IF(IFERROR(INDEX('[1]公式予選-結果表・グリッド用（貼付）'!$A:$Z,MATCH($B66,'[1]公式予選-結果表・グリッド用（貼付）'!$A:$A,0),MATCH("team",'[1]公式予選-結果表・グリッド用（貼付）'!$1:$1,0)),"")=0,"",IFERROR(INDEX('[1]公式予選-結果表・グリッド用（貼付）'!$A:$Z,MATCH($B66,'[1]公式予選-結果表・グリッド用（貼付）'!$A:$A,0),MATCH("team",'[1]公式予選-結果表・グリッド用（貼付）'!$1:$1,0)),""))</f>
        <v>Moty's RACING TEAM</v>
      </c>
      <c r="D68" s="15"/>
      <c r="E68" s="14"/>
      <c r="F68" s="11"/>
      <c r="G68" s="16"/>
      <c r="H68" s="14" t="str">
        <f>IF(IFERROR(INDEX('[1]公式予選-結果表・グリッド用（貼付）'!$A:$Z,MATCH($G66,'[1]公式予選-結果表・グリッド用（貼付）'!$A:$A,0),MATCH("team",'[1]公式予選-結果表・グリッド用（貼付）'!$1:$1,0)),"")=0,"",IFERROR(INDEX('[1]公式予選-結果表・グリッド用（貼付）'!$A:$Z,MATCH($G66,'[1]公式予選-結果表・グリッド用（貼付）'!$A:$A,0),MATCH("team",'[1]公式予選-結果表・グリッド用（貼付）'!$1:$1,0)),""))</f>
        <v>TONYKART RACING TEAM JAPAN</v>
      </c>
      <c r="I68" s="15"/>
      <c r="J68" s="14"/>
      <c r="K68" s="11"/>
      <c r="L68" s="13"/>
      <c r="M68" s="2"/>
    </row>
    <row r="69" spans="1:13" ht="6" customHeight="1" x14ac:dyDescent="0.15">
      <c r="A69" s="2"/>
      <c r="B69" s="2"/>
      <c r="C69" s="2"/>
      <c r="D69" s="2"/>
      <c r="E69" s="2"/>
      <c r="F69" s="10"/>
      <c r="G69" s="2"/>
      <c r="H69" s="2"/>
      <c r="I69" s="2"/>
      <c r="J69" s="2"/>
      <c r="K69" s="10"/>
      <c r="L69" s="12"/>
      <c r="M69" s="2"/>
    </row>
    <row r="70" spans="1:13" ht="12.75" x14ac:dyDescent="0.15">
      <c r="A70" s="2"/>
      <c r="B70" s="1">
        <f>IF(MAX('[1]公式予選-結果表・グリッド用（貼付）'!A:A)&gt;G66,G66+1,"")</f>
        <v>29</v>
      </c>
      <c r="C70" s="21">
        <f>IFERROR(INDEX('[1]公式予選-結果表・グリッド用（貼付）'!$A:$Z,MATCH($B70,'[1]公式予選-結果表・グリッド用（貼付）'!$A:$A,0),MATCH("No.",'[1]公式予選-結果表・グリッド用（貼付）'!$1:$1,0)),"")</f>
        <v>52</v>
      </c>
      <c r="D70" s="20" t="str">
        <f>IFERROR(INDEX('[1]公式予選-結果表・グリッド用（貼付）'!$A:$Z,MATCH($B70,'[1]公式予選-結果表・グリッド用（貼付）'!$A:$A,0),MATCH("名前",'[1]公式予選-結果表・グリッド用（貼付）'!$1:$1,0)),"")</f>
        <v>伊藤 祐</v>
      </c>
      <c r="E70" s="20"/>
      <c r="F70" s="19">
        <f>IF(IFERROR(INDEX('[1]公式予選-結果表・グリッド用（貼付）'!$A:$Z,MATCH($B70,'[1]公式予選-結果表・グリッド用（貼付）'!$A:$A,0),MATCH("BestLap",'[1]公式予選-結果表・グリッド用（貼付）'!$1:$1,0)),"")=0,"",IFERROR(INDEX('[1]公式予選-結果表・グリッド用（貼付）'!$A:$Z,MATCH($B70,'[1]公式予選-結果表・グリッド用（貼付）'!$A:$A,0),MATCH("BestLap",'[1]公式予選-結果表・グリッド用（貼付）'!$1:$1,0)),""))</f>
        <v>45.201000000000001</v>
      </c>
      <c r="G70" s="1">
        <f>IF(MAX('[1]公式予選-結果表・グリッド用（貼付）'!$A:$A)&gt;B70,B70+1,"")</f>
        <v>30</v>
      </c>
      <c r="H70" s="21">
        <f>INDEX('[1]公式予選-結果表・グリッド用（貼付）'!$A:$Z,MATCH($G70,'[1]公式予選-結果表・グリッド用（貼付）'!$A:$A,0),MATCH("No.",'[1]公式予選-結果表・グリッド用（貼付）'!$1:$1,0))</f>
        <v>43</v>
      </c>
      <c r="I70" s="20" t="str">
        <f>IFERROR(INDEX('[1]公式予選-結果表・グリッド用（貼付）'!$A:$Z,MATCH($G70,'[1]公式予選-結果表・グリッド用（貼付）'!$A:$A,0),MATCH("名前",'[1]公式予選-結果表・グリッド用（貼付）'!$1:$1,0)),"")</f>
        <v>皆木 駿輔</v>
      </c>
      <c r="J70" s="20"/>
      <c r="K70" s="19">
        <f>IF(IFERROR(INDEX('[1]公式予選-結果表・グリッド用（貼付）'!$A:$Z,MATCH($G70,'[1]公式予選-結果表・グリッド用（貼付）'!$A:$A,0),MATCH("BestLap",'[1]公式予選-結果表・グリッド用（貼付）'!$1:$1,0)),"")=0,"",IFERROR(INDEX('[1]公式予選-結果表・グリッド用（貼付）'!$A:$Z,MATCH($G70,'[1]公式予選-結果表・グリッド用（貼付）'!$A:$A,0),MATCH("BestLap",'[1]公式予選-結果表・グリッド用（貼付）'!$1:$1,0)),""))</f>
        <v>45.276000000000003</v>
      </c>
      <c r="L70" s="11"/>
      <c r="M70" s="2"/>
    </row>
    <row r="71" spans="1:13" ht="6" customHeight="1" x14ac:dyDescent="0.15">
      <c r="A71" s="2"/>
      <c r="B71" s="16"/>
      <c r="C71" s="12" t="str">
        <f>IF(IFERROR(INDEX('[1]公式予選-結果表・グリッド用（貼付）'!$A:$Z,MATCH($B70,'[1]公式予選-結果表・グリッド用（貼付）'!$A:$A,0),MATCH("クラス",'[1]公式予選-結果表・グリッド用（貼付）'!$1:$1,0)),"")=0,"",IFERROR(INDEX('[1]公式予選-結果表・グリッド用（貼付）'!$A:$Z,MATCH($B70,'[1]公式予選-結果表・グリッド用（貼付）'!$A:$A,0),MATCH("クラス",'[1]公式予選-結果表・グリッド用（貼付）'!$1:$1,0)),""))</f>
        <v/>
      </c>
      <c r="D71" s="18"/>
      <c r="E71" s="17"/>
      <c r="F71" s="12" t="str">
        <f>IF(IFERROR(INDEX('[1]公式予選-結果表・グリッド用（貼付）'!$A:$Z,MATCH($B70,'[1]公式予選-結果表・グリッド用（貼付）'!$A:$A,0),MATCH("Model/Engine",'[1]公式予選-結果表・グリッド用（貼付）'!$1:$1,0)),"")=0,"",IFERROR(INDEX('[1]公式予選-結果表・グリッド用（貼付）'!$A:$Z,MATCH($B70,'[1]公式予選-結果表・グリッド用（貼付）'!$A:$A,0),MATCH("Model/Engine",'[1]公式予選-結果表・グリッド用（貼付）'!$1:$1,0)),""))</f>
        <v>Praga/TM</v>
      </c>
      <c r="G71" s="16"/>
      <c r="H71" s="12" t="str">
        <f>IF(IFERROR(INDEX('[1]公式予選-結果表・グリッド用（貼付）'!$A:$Z,MATCH($G70,'[1]公式予選-結果表・グリッド用（貼付）'!$A:$A,0),MATCH("クラス",'[1]公式予選-結果表・グリッド用（貼付）'!$1:$1,0)),"")=0,"",IFERROR(INDEX('[1]公式予選-結果表・グリッド用（貼付）'!$A:$Z,MATCH($G70,'[1]公式予選-結果表・グリッド用（貼付）'!$A:$A,0),MATCH("クラス",'[1]公式予選-結果表・グリッド用（貼付）'!$1:$1,0)),""))</f>
        <v/>
      </c>
      <c r="I71" s="18"/>
      <c r="J71" s="17"/>
      <c r="K71" s="12" t="str">
        <f>IF(IFERROR(INDEX('[1]公式予選-結果表・グリッド用（貼付）'!$A:$Z,MATCH($G70,'[1]公式予選-結果表・グリッド用（貼付）'!$A:$A,0),MATCH("Model/Engine",'[1]公式予選-結果表・グリッド用（貼付）'!$1:$1,0)),"")=0,"",IFERROR(INDEX('[1]公式予選-結果表・グリッド用（貼付）'!$A:$Z,MATCH($G70,'[1]公式予選-結果表・グリッド用（貼付）'!$A:$A,0),MATCH("Model/Engine",'[1]公式予選-結果表・グリッド用（貼付）'!$1:$1,0)),""))</f>
        <v>CRO Cpromotion/TM</v>
      </c>
      <c r="L71" s="10"/>
      <c r="M71" s="2"/>
    </row>
    <row r="72" spans="1:13" ht="9" customHeight="1" x14ac:dyDescent="0.15">
      <c r="A72" s="2"/>
      <c r="B72" s="16"/>
      <c r="C72" s="14" t="str">
        <f>IF(IFERROR(INDEX('[1]公式予選-結果表・グリッド用（貼付）'!$A:$Z,MATCH($B70,'[1]公式予選-結果表・グリッド用（貼付）'!$A:$A,0),MATCH("team",'[1]公式予選-結果表・グリッド用（貼付）'!$1:$1,0)),"")=0,"",IFERROR(INDEX('[1]公式予選-結果表・グリッド用（貼付）'!$A:$Z,MATCH($B70,'[1]公式予選-結果表・グリッド用（貼付）'!$A:$A,0),MATCH("team",'[1]公式予選-結果表・グリッド用（貼付）'!$1:$1,0)),""))</f>
        <v>ガレージC</v>
      </c>
      <c r="D72" s="15"/>
      <c r="E72" s="14"/>
      <c r="F72" s="11"/>
      <c r="G72" s="16"/>
      <c r="H72" s="14" t="str">
        <f>IF(IFERROR(INDEX('[1]公式予選-結果表・グリッド用（貼付）'!$A:$Z,MATCH($G70,'[1]公式予選-結果表・グリッド用（貼付）'!$A:$A,0),MATCH("team",'[1]公式予選-結果表・グリッド用（貼付）'!$1:$1,0)),"")=0,"",IFERROR(INDEX('[1]公式予選-結果表・グリッド用（貼付）'!$A:$Z,MATCH($G70,'[1]公式予選-結果表・グリッド用（貼付）'!$A:$A,0),MATCH("team",'[1]公式予選-結果表・グリッド用（貼付）'!$1:$1,0)),""))</f>
        <v>CROC Promotion</v>
      </c>
      <c r="I72" s="15"/>
      <c r="J72" s="14"/>
      <c r="K72" s="11"/>
      <c r="L72" s="13"/>
      <c r="M72" s="2"/>
    </row>
    <row r="73" spans="1:13" ht="6" customHeight="1" x14ac:dyDescent="0.15">
      <c r="A73" s="2"/>
      <c r="B73" s="2"/>
      <c r="C73" s="2"/>
      <c r="D73" s="2"/>
      <c r="E73" s="2"/>
      <c r="F73" s="10"/>
      <c r="G73" s="2"/>
      <c r="H73" s="2"/>
      <c r="I73" s="2"/>
      <c r="J73" s="2"/>
      <c r="K73" s="10"/>
      <c r="L73" s="12"/>
      <c r="M73" s="2"/>
    </row>
    <row r="74" spans="1:13" ht="12.75" x14ac:dyDescent="0.15">
      <c r="A74" s="2"/>
      <c r="B74" s="1">
        <f>IF(MAX('[1]公式予選-結果表・グリッド用（貼付）'!A:A)&gt;G70,G70+1,"")</f>
        <v>31</v>
      </c>
      <c r="C74" s="21">
        <f>IFERROR(INDEX('[1]公式予選-結果表・グリッド用（貼付）'!$A:$Z,MATCH($B74,'[1]公式予選-結果表・グリッド用（貼付）'!$A:$A,0),MATCH("No.",'[1]公式予選-結果表・グリッド用（貼付）'!$1:$1,0)),"")</f>
        <v>27</v>
      </c>
      <c r="D74" s="20" t="str">
        <f>IFERROR(INDEX('[1]公式予選-結果表・グリッド用（貼付）'!$A:$Z,MATCH($B74,'[1]公式予選-結果表・グリッド用（貼付）'!$A:$A,0),MATCH("名前",'[1]公式予選-結果表・グリッド用（貼付）'!$1:$1,0)),"")</f>
        <v>渡部 樹</v>
      </c>
      <c r="E74" s="20"/>
      <c r="F74" s="19">
        <f>IF(IFERROR(INDEX('[1]公式予選-結果表・グリッド用（貼付）'!$A:$Z,MATCH($B74,'[1]公式予選-結果表・グリッド用（貼付）'!$A:$A,0),MATCH("BestLap",'[1]公式予選-結果表・グリッド用（貼付）'!$1:$1,0)),"")=0,"",IFERROR(INDEX('[1]公式予選-結果表・グリッド用（貼付）'!$A:$Z,MATCH($B74,'[1]公式予選-結果表・グリッド用（貼付）'!$A:$A,0),MATCH("BestLap",'[1]公式予選-結果表・グリッド用（貼付）'!$1:$1,0)),""))</f>
        <v>45.332000000000001</v>
      </c>
      <c r="G74" s="1">
        <f>IF(MAX('[1]公式予選-結果表・グリッド用（貼付）'!$A:$A)&gt;B74,B74+1,"")</f>
        <v>32</v>
      </c>
      <c r="H74" s="21">
        <f>INDEX('[1]公式予選-結果表・グリッド用（貼付）'!$A:$Z,MATCH($G74,'[1]公式予選-結果表・グリッド用（貼付）'!$A:$A,0),MATCH("No.",'[1]公式予選-結果表・グリッド用（貼付）'!$1:$1,0))</f>
        <v>28</v>
      </c>
      <c r="I74" s="20" t="str">
        <f>IFERROR(INDEX('[1]公式予選-結果表・グリッド用（貼付）'!$A:$Z,MATCH($G74,'[1]公式予選-結果表・グリッド用（貼付）'!$A:$A,0),MATCH("名前",'[1]公式予選-結果表・グリッド用（貼付）'!$1:$1,0)),"")</f>
        <v>渡会 太一</v>
      </c>
      <c r="J74" s="20"/>
      <c r="K74" s="19">
        <f>IF(IFERROR(INDEX('[1]公式予選-結果表・グリッド用（貼付）'!$A:$Z,MATCH($G74,'[1]公式予選-結果表・グリッド用（貼付）'!$A:$A,0),MATCH("BestLap",'[1]公式予選-結果表・グリッド用（貼付）'!$1:$1,0)),"")=0,"",IFERROR(INDEX('[1]公式予選-結果表・グリッド用（貼付）'!$A:$Z,MATCH($G74,'[1]公式予選-結果表・グリッド用（貼付）'!$A:$A,0),MATCH("BestLap",'[1]公式予選-結果表・グリッド用（貼付）'!$1:$1,0)),""))</f>
        <v>45.378999999999998</v>
      </c>
      <c r="L74" s="11"/>
      <c r="M74" s="2"/>
    </row>
    <row r="75" spans="1:13" ht="6" customHeight="1" x14ac:dyDescent="0.15">
      <c r="A75" s="2"/>
      <c r="B75" s="16"/>
      <c r="C75" s="12" t="str">
        <f>IF(IFERROR(INDEX('[1]公式予選-結果表・グリッド用（貼付）'!$A:$Z,MATCH($B74,'[1]公式予選-結果表・グリッド用（貼付）'!$A:$A,0),MATCH("クラス",'[1]公式予選-結果表・グリッド用（貼付）'!$1:$1,0)),"")=0,"",IFERROR(INDEX('[1]公式予選-結果表・グリッド用（貼付）'!$A:$Z,MATCH($B74,'[1]公式予選-結果表・グリッド用（貼付）'!$A:$A,0),MATCH("クラス",'[1]公式予選-結果表・グリッド用（貼付）'!$1:$1,0)),""))</f>
        <v/>
      </c>
      <c r="D75" s="18"/>
      <c r="E75" s="17"/>
      <c r="F75" s="12" t="str">
        <f>IF(IFERROR(INDEX('[1]公式予選-結果表・グリッド用（貼付）'!$A:$Z,MATCH($B74,'[1]公式予選-結果表・グリッド用（貼付）'!$A:$A,0),MATCH("Model/Engine",'[1]公式予選-結果表・グリッド用（貼付）'!$1:$1,0)),"")=0,"",IFERROR(INDEX('[1]公式予選-結果表・グリッド用（貼付）'!$A:$Z,MATCH($B74,'[1]公式予選-結果表・グリッド用（貼付）'!$A:$A,0),MATCH("Model/Engine",'[1]公式予選-結果表・グリッド用（貼付）'!$1:$1,0)),""))</f>
        <v>KOSMIC/VORTEX</v>
      </c>
      <c r="G75" s="16"/>
      <c r="H75" s="12" t="str">
        <f>IF(IFERROR(INDEX('[1]公式予選-結果表・グリッド用（貼付）'!$A:$Z,MATCH($G74,'[1]公式予選-結果表・グリッド用（貼付）'!$A:$A,0),MATCH("クラス",'[1]公式予選-結果表・グリッド用（貼付）'!$1:$1,0)),"")=0,"",IFERROR(INDEX('[1]公式予選-結果表・グリッド用（貼付）'!$A:$Z,MATCH($G74,'[1]公式予選-結果表・グリッド用（貼付）'!$A:$A,0),MATCH("クラス",'[1]公式予選-結果表・グリッド用（貼付）'!$1:$1,0)),""))</f>
        <v/>
      </c>
      <c r="I75" s="18"/>
      <c r="J75" s="17"/>
      <c r="K75" s="12" t="str">
        <f>IF(IFERROR(INDEX('[1]公式予選-結果表・グリッド用（貼付）'!$A:$Z,MATCH($G74,'[1]公式予選-結果表・グリッド用（貼付）'!$A:$A,0),MATCH("Model/Engine",'[1]公式予選-結果表・グリッド用（貼付）'!$1:$1,0)),"")=0,"",IFERROR(INDEX('[1]公式予選-結果表・グリッド用（貼付）'!$A:$Z,MATCH($G74,'[1]公式予選-結果表・グリッド用（貼付）'!$A:$A,0),MATCH("Model/Engine",'[1]公式予選-結果表・グリッド用（貼付）'!$1:$1,0)),""))</f>
        <v>Drago CORSE/TM</v>
      </c>
      <c r="L75" s="10"/>
      <c r="M75" s="2"/>
    </row>
    <row r="76" spans="1:13" ht="9" customHeight="1" x14ac:dyDescent="0.15">
      <c r="A76" s="2"/>
      <c r="B76" s="16"/>
      <c r="C76" s="14" t="str">
        <f>IF(IFERROR(INDEX('[1]公式予選-結果表・グリッド用（貼付）'!$A:$Z,MATCH($B74,'[1]公式予選-結果表・グリッド用（貼付）'!$A:$A,0),MATCH("team",'[1]公式予選-結果表・グリッド用（貼付）'!$1:$1,0)),"")=0,"",IFERROR(INDEX('[1]公式予選-結果表・グリッド用（貼付）'!$A:$Z,MATCH($B74,'[1]公式予選-結果表・グリッド用（貼付）'!$A:$A,0),MATCH("team",'[1]公式予選-結果表・グリッド用（貼付）'!$1:$1,0)),""))</f>
        <v>Team　KOSMIC　Karting</v>
      </c>
      <c r="D76" s="15"/>
      <c r="E76" s="14"/>
      <c r="F76" s="11"/>
      <c r="G76" s="16"/>
      <c r="H76" s="14" t="str">
        <f>IF(IFERROR(INDEX('[1]公式予選-結果表・グリッド用（貼付）'!$A:$Z,MATCH($G74,'[1]公式予選-結果表・グリッド用（貼付）'!$A:$A,0),MATCH("team",'[1]公式予選-結果表・グリッド用（貼付）'!$1:$1,0)),"")=0,"",IFERROR(INDEX('[1]公式予選-結果表・グリッド用（貼付）'!$A:$Z,MATCH($G74,'[1]公式予選-結果表・グリッド用（貼付）'!$A:$A,0),MATCH("team",'[1]公式予選-結果表・グリッド用（貼付）'!$1:$1,0)),""))</f>
        <v>DragoCorse</v>
      </c>
      <c r="I76" s="15"/>
      <c r="J76" s="14"/>
      <c r="K76" s="11"/>
      <c r="L76" s="13"/>
      <c r="M76" s="2"/>
    </row>
    <row r="77" spans="1:13" ht="6" customHeight="1" x14ac:dyDescent="0.15">
      <c r="A77" s="2"/>
      <c r="B77" s="2"/>
      <c r="C77" s="2"/>
      <c r="D77" s="2"/>
      <c r="E77" s="2"/>
      <c r="F77" s="10"/>
      <c r="G77" s="2"/>
      <c r="H77" s="2"/>
      <c r="I77" s="2"/>
      <c r="J77" s="2"/>
      <c r="K77" s="10"/>
      <c r="L77" s="12"/>
      <c r="M77" s="2"/>
    </row>
    <row r="78" spans="1:13" ht="12.75" x14ac:dyDescent="0.15">
      <c r="A78" s="2"/>
      <c r="B78" s="1">
        <f>IF(MAX('[1]公式予選-結果表・グリッド用（貼付）'!A:A)&gt;G74,G74+1,"")</f>
        <v>33</v>
      </c>
      <c r="C78" s="21">
        <f>IFERROR(INDEX('[1]公式予選-結果表・グリッド用（貼付）'!$A:$Z,MATCH($B78,'[1]公式予選-結果表・グリッド用（貼付）'!$A:$A,0),MATCH("No.",'[1]公式予選-結果表・グリッド用（貼付）'!$1:$1,0)),"")</f>
        <v>20</v>
      </c>
      <c r="D78" s="20" t="str">
        <f>IFERROR(INDEX('[1]公式予選-結果表・グリッド用（貼付）'!$A:$Z,MATCH($B78,'[1]公式予選-結果表・グリッド用（貼付）'!$A:$A,0),MATCH("名前",'[1]公式予選-結果表・グリッド用（貼付）'!$1:$1,0)),"")</f>
        <v>竹本 優月輝</v>
      </c>
      <c r="E78" s="20"/>
      <c r="F78" s="19">
        <f>IF(IFERROR(INDEX('[1]公式予選-結果表・グリッド用（貼付）'!$A:$Z,MATCH($B78,'[1]公式予選-結果表・グリッド用（貼付）'!$A:$A,0),MATCH("BestLap",'[1]公式予選-結果表・グリッド用（貼付）'!$1:$1,0)),"")=0,"",IFERROR(INDEX('[1]公式予選-結果表・グリッド用（貼付）'!$A:$Z,MATCH($B78,'[1]公式予選-結果表・グリッド用（貼付）'!$A:$A,0),MATCH("BestLap",'[1]公式予選-結果表・グリッド用（貼付）'!$1:$1,0)),""))</f>
        <v>45.58</v>
      </c>
      <c r="G78" s="1">
        <f>IF(MAX('[1]公式予選-結果表・グリッド用（貼付）'!$A:$A)&gt;B78,B78+1,"")</f>
        <v>34</v>
      </c>
      <c r="H78" s="21">
        <f>INDEX('[1]公式予選-結果表・グリッド用（貼付）'!$A:$Z,MATCH($G78,'[1]公式予選-結果表・グリッド用（貼付）'!$A:$A,0),MATCH("No.",'[1]公式予選-結果表・グリッド用（貼付）'!$1:$1,0))</f>
        <v>95</v>
      </c>
      <c r="I78" s="20" t="str">
        <f>IFERROR(INDEX('[1]公式予選-結果表・グリッド用（貼付）'!$A:$Z,MATCH($G78,'[1]公式予選-結果表・グリッド用（貼付）'!$A:$A,0),MATCH("名前",'[1]公式予選-結果表・グリッド用（貼付）'!$1:$1,0)),"")</f>
        <v>綿谷 浩明</v>
      </c>
      <c r="J78" s="20"/>
      <c r="K78" s="19">
        <f>IF(IFERROR(INDEX('[1]公式予選-結果表・グリッド用（貼付）'!$A:$Z,MATCH($G78,'[1]公式予選-結果表・グリッド用（貼付）'!$A:$A,0),MATCH("BestLap",'[1]公式予選-結果表・グリッド用（貼付）'!$1:$1,0)),"")=0,"",IFERROR(INDEX('[1]公式予選-結果表・グリッド用（貼付）'!$A:$Z,MATCH($G78,'[1]公式予選-結果表・グリッド用（貼付）'!$A:$A,0),MATCH("BestLap",'[1]公式予選-結果表・グリッド用（貼付）'!$1:$1,0)),""))</f>
        <v>45.786000000000001</v>
      </c>
      <c r="L78" s="11"/>
      <c r="M78" s="2"/>
    </row>
    <row r="79" spans="1:13" ht="6" customHeight="1" x14ac:dyDescent="0.15">
      <c r="A79" s="2"/>
      <c r="B79" s="16"/>
      <c r="C79" s="12" t="str">
        <f>IF(IFERROR(INDEX('[1]公式予選-結果表・グリッド用（貼付）'!$A:$Z,MATCH($B78,'[1]公式予選-結果表・グリッド用（貼付）'!$A:$A,0),MATCH("クラス",'[1]公式予選-結果表・グリッド用（貼付）'!$1:$1,0)),"")=0,"",IFERROR(INDEX('[1]公式予選-結果表・グリッド用（貼付）'!$A:$Z,MATCH($B78,'[1]公式予選-結果表・グリッド用（貼付）'!$A:$A,0),MATCH("クラス",'[1]公式予選-結果表・グリッド用（貼付）'!$1:$1,0)),""))</f>
        <v/>
      </c>
      <c r="D79" s="18"/>
      <c r="E79" s="17"/>
      <c r="F79" s="12" t="str">
        <f>IF(IFERROR(INDEX('[1]公式予選-結果表・グリッド用（貼付）'!$A:$Z,MATCH($B78,'[1]公式予選-結果表・グリッド用（貼付）'!$A:$A,0),MATCH("Model/Engine",'[1]公式予選-結果表・グリッド用（貼付）'!$1:$1,0)),"")=0,"",IFERROR(INDEX('[1]公式予選-結果表・グリッド用（貼付）'!$A:$Z,MATCH($B78,'[1]公式予選-結果表・グリッド用（貼付）'!$A:$A,0),MATCH("Model/Engine",'[1]公式予選-結果表・グリッド用（貼付）'!$1:$1,0)),""))</f>
        <v>EXPRIT/TM</v>
      </c>
      <c r="G79" s="16"/>
      <c r="H79" s="12" t="str">
        <f>IF(IFERROR(INDEX('[1]公式予選-結果表・グリッド用（貼付）'!$A:$Z,MATCH($G78,'[1]公式予選-結果表・グリッド用（貼付）'!$A:$A,0),MATCH("クラス",'[1]公式予選-結果表・グリッド用（貼付）'!$1:$1,0)),"")=0,"",IFERROR(INDEX('[1]公式予選-結果表・グリッド用（貼付）'!$A:$Z,MATCH($G78,'[1]公式予選-結果表・グリッド用（貼付）'!$A:$A,0),MATCH("クラス",'[1]公式予選-結果表・グリッド用（貼付）'!$1:$1,0)),""))</f>
        <v/>
      </c>
      <c r="I79" s="18"/>
      <c r="J79" s="17"/>
      <c r="K79" s="12" t="str">
        <f>IF(IFERROR(INDEX('[1]公式予選-結果表・グリッド用（貼付）'!$A:$Z,MATCH($G78,'[1]公式予選-結果表・グリッド用（貼付）'!$A:$A,0),MATCH("Model/Engine",'[1]公式予選-結果表・グリッド用（貼付）'!$1:$1,0)),"")=0,"",IFERROR(INDEX('[1]公式予選-結果表・グリッド用（貼付）'!$A:$Z,MATCH($G78,'[1]公式予選-結果表・グリッド用（貼付）'!$A:$A,0),MATCH("Model/Engine",'[1]公式予選-結果表・グリッド用（貼付）'!$1:$1,0)),""))</f>
        <v>XENON KART/TM</v>
      </c>
      <c r="L79" s="10"/>
      <c r="M79" s="2"/>
    </row>
    <row r="80" spans="1:13" ht="9" customHeight="1" x14ac:dyDescent="0.15">
      <c r="A80" s="2"/>
      <c r="B80" s="16"/>
      <c r="C80" s="14" t="str">
        <f>IF(IFERROR(INDEX('[1]公式予選-結果表・グリッド用（貼付）'!$A:$Z,MATCH($B78,'[1]公式予選-結果表・グリッド用（貼付）'!$A:$A,0),MATCH("team",'[1]公式予選-結果表・グリッド用（貼付）'!$1:$1,0)),"")=0,"",IFERROR(INDEX('[1]公式予選-結果表・グリッド用（貼付）'!$A:$Z,MATCH($B78,'[1]公式予選-結果表・グリッド用（貼付）'!$A:$A,0),MATCH("team",'[1]公式予選-結果表・グリッド用（貼付）'!$1:$1,0)),""))</f>
        <v>TGR TEAM TAKAGI PLANNING</v>
      </c>
      <c r="D80" s="15"/>
      <c r="E80" s="14"/>
      <c r="F80" s="11"/>
      <c r="G80" s="16"/>
      <c r="H80" s="14" t="str">
        <f>IF(IFERROR(INDEX('[1]公式予選-結果表・グリッド用（貼付）'!$A:$Z,MATCH($G78,'[1]公式予選-結果表・グリッド用（貼付）'!$A:$A,0),MATCH("team",'[1]公式予選-結果表・グリッド用（貼付）'!$1:$1,0)),"")=0,"",IFERROR(INDEX('[1]公式予選-結果表・グリッド用（貼付）'!$A:$Z,MATCH($G78,'[1]公式予選-結果表・グリッド用（貼付）'!$A:$A,0),MATCH("team",'[1]公式予選-結果表・グリッド用（貼付）'!$1:$1,0)),""))</f>
        <v>SPS川口</v>
      </c>
      <c r="I80" s="15"/>
      <c r="J80" s="14"/>
      <c r="K80" s="11"/>
      <c r="L80" s="13"/>
      <c r="M80" s="2"/>
    </row>
    <row r="81" spans="1:22" ht="6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10"/>
      <c r="L81" s="12"/>
      <c r="M81" s="2"/>
    </row>
    <row r="82" spans="1:22" ht="11.2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11"/>
      <c r="M82" s="2"/>
    </row>
    <row r="83" spans="1:22" ht="11.25" x14ac:dyDescent="0.15">
      <c r="A83" s="2"/>
      <c r="C83" s="2"/>
      <c r="D83" s="2"/>
      <c r="E83" s="2"/>
      <c r="F83" s="2"/>
      <c r="G83" s="2"/>
      <c r="H83" s="2"/>
      <c r="I83" s="2"/>
      <c r="J83" s="2"/>
      <c r="K83" s="2"/>
      <c r="L83" s="10"/>
      <c r="M83" s="2"/>
    </row>
    <row r="84" spans="1:22" ht="11.2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22" ht="11.2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22" ht="11.2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22" ht="11.2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22" ht="12.75" customHeight="1" x14ac:dyDescent="0.15">
      <c r="A88" s="9"/>
      <c r="B88" s="8" t="str">
        <f>"審査委員長 ："&amp;" "&amp;[1]各種設定!$D$20</f>
        <v>審査委員長 ： Makoto SAITO</v>
      </c>
      <c r="C88" s="2"/>
      <c r="D88" s="2"/>
      <c r="E88" s="2"/>
      <c r="F88" s="7" t="str">
        <f>"競技委員長 ："&amp;" "&amp;[1]各種設定!$D$22</f>
        <v>競技委員長 ： Toshiaki KUBOTA</v>
      </c>
      <c r="H88" s="2"/>
      <c r="I88" s="2"/>
      <c r="J88" s="2" t="str">
        <f>"計時委員長 ："&amp;" "&amp;[1]各種設定!$D$24</f>
        <v>計時委員長 ： Tsutomu HAYAKAWA</v>
      </c>
      <c r="K88" s="2"/>
      <c r="L88" s="2"/>
      <c r="M88" s="6"/>
      <c r="N88" s="5"/>
      <c r="O88" s="2"/>
      <c r="P88" s="4"/>
      <c r="Q88" s="4"/>
      <c r="R88" s="4"/>
      <c r="S88" s="4"/>
      <c r="T88" s="4"/>
      <c r="U88" s="4"/>
      <c r="V88" s="4"/>
    </row>
    <row r="89" spans="1:22" ht="11.25" x14ac:dyDescent="0.15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22" ht="11.2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22" ht="11.2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22" ht="11.2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22" ht="11.25" x14ac:dyDescent="0.1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2"/>
    </row>
    <row r="94" spans="1:22" ht="11.2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22" ht="11.2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22" ht="11.2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1.2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1.2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1.2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1.2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1.2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1.2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1.2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1.2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1.2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1.2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1.2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1.2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1.2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1.2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1.2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1.2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1.2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1.2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1.2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1.2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1.2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1.2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1.2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1.2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1.2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1.2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1.2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1.2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1.2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1.2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1.2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1.2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1.2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1.2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1.2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1.2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1.2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1.2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1.2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1.2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1.2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1.2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1.2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1.2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1.2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1.2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1.2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1.2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1.2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1.2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1.2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1.2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1.2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1.2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1.2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1.2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1.2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1.2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1.2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1.2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1.2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1.2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1.2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1.2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1.2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1.2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1.2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1.2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1.2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1.2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1.2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1.2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1.2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1.2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1.2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1.2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1.2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1.2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1.2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1.2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1.2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1.2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1.2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1.2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1.2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1.2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1.2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1.2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1.2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1.2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1.2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1.2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1.2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1.2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1.2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1.2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1.2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1.2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1.2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1.2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1.2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1.2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1.2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1.2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1.2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1.2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1.2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1.2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1.2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1.2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1.2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1.2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1.2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1.2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1.2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1.2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1.2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1.2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1.2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1.2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1.2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1.2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1.2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1.2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1.2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1.2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1.2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1.2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1.2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1.2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1.2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1.2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1.2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1.2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1.2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1.2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1.2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1.2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1.2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1.2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1.2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1.2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1.2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1.2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1.2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1.2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1.2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1.2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1.2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1.2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1.2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1.2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1.2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1.2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1.2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1.2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1.2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1.2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1.2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1.2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1.2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1.2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1.2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1.2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1.2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1.2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1.2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1.2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1.2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1.2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1.2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1.2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1.2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1.2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1.2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1.2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1.2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1.2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1.2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1.2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1.2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1.2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1.2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1.2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1.2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1.2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1.2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1.2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1.2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1.2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1.2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1.2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1.2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1.2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1.2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1.2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1.2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1.2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1.2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1.2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1.2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1.2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1.2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1.2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1.2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1.2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1.2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1.2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1.2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1.2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1.2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1.2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1.2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1.2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1.2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1.2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1.2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1.2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1.2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1.2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1.2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1.2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1.2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1.2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1.2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1.2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1.2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1.2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1.2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1.2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1.2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1.2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1.2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1.2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1.2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1.2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1.2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1.2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1.2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1.2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1.2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1.2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1.2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1.2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1.2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1.2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1.2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1.2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1.2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1.2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1.2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1.2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1.2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1.2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1.2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1.2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1.2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1.2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1.2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1.2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1.2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1.2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1.2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1.2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1.2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1.2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1.2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1.2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1.2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1.2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1.2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1.2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1.2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1.2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1.2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1.2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1.2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1.2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1.2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1.2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1.2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1.2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1.2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1.2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1.2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1.2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1.2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1.2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1.2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1.2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1.2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1.2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1.2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1.2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1.2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1.2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1.2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1.2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1.2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1.2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1.2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1.2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1.2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1.2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1.2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1.2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1.2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1.2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1.2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1.2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1.2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1.2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1.2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1.2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1.2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1.2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1.2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1.2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1.2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1.2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1.2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1.2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1.2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1.2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1.2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1.2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1.2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1.2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1.2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1.2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1.2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1.2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1.2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1.2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1.2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1.2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1.2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1.2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1.2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1.2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1.2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1.2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1.2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1.2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1.2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1.2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1.2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1.2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1.2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1.2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1.2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1.2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1.2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1.2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1.2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1.2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1.2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1.2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1.2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1.2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1.2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1.2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1.2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1.2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1.2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1.2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1.2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1.2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1.2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1.2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1.2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1.2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1.2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1.2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1.2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1.2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1.2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1.2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1.2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1.2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1.2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1.2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1.2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1.2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1.2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1.2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1.2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1.2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1.2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1.2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1.2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1.2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1.2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1.2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1.2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1.2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1.2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1.2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1.2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1.2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1.2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1.2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1.2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1.2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1.2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1.25" x14ac:dyDescent="0.15">
      <c r="A502" s="2"/>
      <c r="B502" s="2"/>
      <c r="C502" s="2"/>
      <c r="D502" s="2"/>
      <c r="E502" s="2"/>
      <c r="F502" s="2"/>
      <c r="G502" s="2"/>
      <c r="L502" s="2"/>
      <c r="M502" s="2"/>
    </row>
    <row r="503" spans="1:13" ht="11.25" x14ac:dyDescent="0.15">
      <c r="A503" s="2"/>
      <c r="B503" s="2"/>
      <c r="C503" s="2"/>
      <c r="D503" s="2"/>
      <c r="E503" s="2"/>
      <c r="F503" s="2"/>
      <c r="G503" s="2"/>
      <c r="L503" s="2"/>
      <c r="M503" s="2"/>
    </row>
  </sheetData>
  <mergeCells count="35">
    <mergeCell ref="D22:E22"/>
    <mergeCell ref="I22:J22"/>
    <mergeCell ref="J6:K6"/>
    <mergeCell ref="D14:E14"/>
    <mergeCell ref="I14:J14"/>
    <mergeCell ref="D18:E18"/>
    <mergeCell ref="I18:J18"/>
    <mergeCell ref="D26:E26"/>
    <mergeCell ref="I26:J26"/>
    <mergeCell ref="D30:E30"/>
    <mergeCell ref="I30:J30"/>
    <mergeCell ref="D34:E34"/>
    <mergeCell ref="I34:J34"/>
    <mergeCell ref="D38:E38"/>
    <mergeCell ref="I38:J38"/>
    <mergeCell ref="D42:E42"/>
    <mergeCell ref="I42:J42"/>
    <mergeCell ref="D46:E46"/>
    <mergeCell ref="I46:J46"/>
    <mergeCell ref="D50:E50"/>
    <mergeCell ref="I50:J50"/>
    <mergeCell ref="D54:E54"/>
    <mergeCell ref="I54:J54"/>
    <mergeCell ref="D58:E58"/>
    <mergeCell ref="I58:J58"/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</mergeCells>
  <phoneticPr fontId="1"/>
  <conditionalFormatting sqref="G78">
    <cfRule type="expression" dxfId="125" priority="126" stopIfTrue="1">
      <formula>$H$78=""</formula>
    </cfRule>
  </conditionalFormatting>
  <conditionalFormatting sqref="C18">
    <cfRule type="expression" dxfId="124" priority="125" stopIfTrue="1">
      <formula>C18&lt;&gt;""</formula>
    </cfRule>
  </conditionalFormatting>
  <conditionalFormatting sqref="C20">
    <cfRule type="expression" dxfId="123" priority="124" stopIfTrue="1">
      <formula>C18&lt;&gt;""</formula>
    </cfRule>
  </conditionalFormatting>
  <conditionalFormatting sqref="D20">
    <cfRule type="expression" dxfId="122" priority="123" stopIfTrue="1">
      <formula>C18&lt;&gt;""</formula>
    </cfRule>
  </conditionalFormatting>
  <conditionalFormatting sqref="E20">
    <cfRule type="expression" dxfId="121" priority="122" stopIfTrue="1">
      <formula>C18&lt;&gt;""</formula>
    </cfRule>
  </conditionalFormatting>
  <conditionalFormatting sqref="E19">
    <cfRule type="expression" dxfId="120" priority="121" stopIfTrue="1">
      <formula>C18&lt;&gt;""</formula>
    </cfRule>
  </conditionalFormatting>
  <conditionalFormatting sqref="D18:E18">
    <cfRule type="expression" dxfId="119" priority="120" stopIfTrue="1">
      <formula>C18&lt;&gt;""</formula>
    </cfRule>
  </conditionalFormatting>
  <conditionalFormatting sqref="H14">
    <cfRule type="expression" dxfId="118" priority="119" stopIfTrue="1">
      <formula>H14&lt;&gt;""</formula>
    </cfRule>
  </conditionalFormatting>
  <conditionalFormatting sqref="I16">
    <cfRule type="expression" dxfId="117" priority="118" stopIfTrue="1">
      <formula>H14&lt;&gt;""</formula>
    </cfRule>
  </conditionalFormatting>
  <conditionalFormatting sqref="J16">
    <cfRule type="expression" dxfId="116" priority="117" stopIfTrue="1">
      <formula>H14&lt;&gt;""</formula>
    </cfRule>
  </conditionalFormatting>
  <conditionalFormatting sqref="J15">
    <cfRule type="expression" dxfId="115" priority="116" stopIfTrue="1">
      <formula>H14&lt;&gt;""</formula>
    </cfRule>
  </conditionalFormatting>
  <conditionalFormatting sqref="I14:J14">
    <cfRule type="expression" dxfId="114" priority="115" stopIfTrue="1">
      <formula>H14&lt;&gt;""</formula>
    </cfRule>
  </conditionalFormatting>
  <conditionalFormatting sqref="H18">
    <cfRule type="expression" dxfId="113" priority="114" stopIfTrue="1">
      <formula>H18&lt;&gt;""</formula>
    </cfRule>
  </conditionalFormatting>
  <conditionalFormatting sqref="I18:J18">
    <cfRule type="expression" dxfId="112" priority="113" stopIfTrue="1">
      <formula>H18&lt;&gt;""</formula>
    </cfRule>
  </conditionalFormatting>
  <conditionalFormatting sqref="H22">
    <cfRule type="expression" dxfId="111" priority="112" stopIfTrue="1">
      <formula>H22&lt;&gt;""</formula>
    </cfRule>
  </conditionalFormatting>
  <conditionalFormatting sqref="I22:J22">
    <cfRule type="expression" dxfId="110" priority="111" stopIfTrue="1">
      <formula>H22&lt;&gt;""</formula>
    </cfRule>
  </conditionalFormatting>
  <conditionalFormatting sqref="H26">
    <cfRule type="expression" dxfId="109" priority="110" stopIfTrue="1">
      <formula>H26&lt;&gt;""</formula>
    </cfRule>
  </conditionalFormatting>
  <conditionalFormatting sqref="I26:J26">
    <cfRule type="expression" dxfId="108" priority="109" stopIfTrue="1">
      <formula>H26&lt;&gt;""</formula>
    </cfRule>
  </conditionalFormatting>
  <conditionalFormatting sqref="H30">
    <cfRule type="expression" dxfId="107" priority="108" stopIfTrue="1">
      <formula>H30&lt;&gt;""</formula>
    </cfRule>
  </conditionalFormatting>
  <conditionalFormatting sqref="I30:J30">
    <cfRule type="expression" dxfId="106" priority="107" stopIfTrue="1">
      <formula>H30&lt;&gt;""</formula>
    </cfRule>
  </conditionalFormatting>
  <conditionalFormatting sqref="H34">
    <cfRule type="expression" dxfId="105" priority="106" stopIfTrue="1">
      <formula>H34&lt;&gt;""</formula>
    </cfRule>
  </conditionalFormatting>
  <conditionalFormatting sqref="I34:J34">
    <cfRule type="expression" dxfId="104" priority="105" stopIfTrue="1">
      <formula>H34&lt;&gt;""</formula>
    </cfRule>
  </conditionalFormatting>
  <conditionalFormatting sqref="H38">
    <cfRule type="expression" dxfId="103" priority="104" stopIfTrue="1">
      <formula>H38&lt;&gt;""</formula>
    </cfRule>
  </conditionalFormatting>
  <conditionalFormatting sqref="I38:J38">
    <cfRule type="expression" dxfId="102" priority="103" stopIfTrue="1">
      <formula>H38&lt;&gt;""</formula>
    </cfRule>
  </conditionalFormatting>
  <conditionalFormatting sqref="H42">
    <cfRule type="expression" dxfId="101" priority="102" stopIfTrue="1">
      <formula>H42&lt;&gt;""</formula>
    </cfRule>
  </conditionalFormatting>
  <conditionalFormatting sqref="I42:J42">
    <cfRule type="expression" dxfId="100" priority="101" stopIfTrue="1">
      <formula>H42&lt;&gt;""</formula>
    </cfRule>
  </conditionalFormatting>
  <conditionalFormatting sqref="H46">
    <cfRule type="expression" dxfId="99" priority="100" stopIfTrue="1">
      <formula>H46&lt;&gt;""</formula>
    </cfRule>
  </conditionalFormatting>
  <conditionalFormatting sqref="I46:J46">
    <cfRule type="expression" dxfId="98" priority="99" stopIfTrue="1">
      <formula>H46&lt;&gt;""</formula>
    </cfRule>
  </conditionalFormatting>
  <conditionalFormatting sqref="H50">
    <cfRule type="expression" dxfId="97" priority="98" stopIfTrue="1">
      <formula>H50&lt;&gt;""</formula>
    </cfRule>
  </conditionalFormatting>
  <conditionalFormatting sqref="I50:J50">
    <cfRule type="expression" dxfId="96" priority="97" stopIfTrue="1">
      <formula>H50&lt;&gt;""</formula>
    </cfRule>
  </conditionalFormatting>
  <conditionalFormatting sqref="H54">
    <cfRule type="expression" dxfId="95" priority="96" stopIfTrue="1">
      <formula>H54&lt;&gt;""</formula>
    </cfRule>
  </conditionalFormatting>
  <conditionalFormatting sqref="I54:J54">
    <cfRule type="expression" dxfId="94" priority="95" stopIfTrue="1">
      <formula>H54&lt;&gt;""</formula>
    </cfRule>
  </conditionalFormatting>
  <conditionalFormatting sqref="H58">
    <cfRule type="expression" dxfId="93" priority="94" stopIfTrue="1">
      <formula>H58&lt;&gt;""</formula>
    </cfRule>
  </conditionalFormatting>
  <conditionalFormatting sqref="I58:J58">
    <cfRule type="expression" dxfId="92" priority="93" stopIfTrue="1">
      <formula>H58&lt;&gt;""</formula>
    </cfRule>
  </conditionalFormatting>
  <conditionalFormatting sqref="H62">
    <cfRule type="expression" dxfId="91" priority="92" stopIfTrue="1">
      <formula>H62&lt;&gt;""</formula>
    </cfRule>
  </conditionalFormatting>
  <conditionalFormatting sqref="I62:J62">
    <cfRule type="expression" dxfId="90" priority="91" stopIfTrue="1">
      <formula>H62&lt;&gt;""</formula>
    </cfRule>
  </conditionalFormatting>
  <conditionalFormatting sqref="H66">
    <cfRule type="expression" dxfId="89" priority="90" stopIfTrue="1">
      <formula>H66&lt;&gt;""</formula>
    </cfRule>
  </conditionalFormatting>
  <conditionalFormatting sqref="I66:J66">
    <cfRule type="expression" dxfId="88" priority="89" stopIfTrue="1">
      <formula>H66&lt;&gt;""</formula>
    </cfRule>
  </conditionalFormatting>
  <conditionalFormatting sqref="H70">
    <cfRule type="expression" dxfId="87" priority="88" stopIfTrue="1">
      <formula>H70&lt;&gt;""</formula>
    </cfRule>
  </conditionalFormatting>
  <conditionalFormatting sqref="I70:J70">
    <cfRule type="expression" dxfId="86" priority="87" stopIfTrue="1">
      <formula>H70&lt;&gt;""</formula>
    </cfRule>
  </conditionalFormatting>
  <conditionalFormatting sqref="H74">
    <cfRule type="expression" dxfId="85" priority="86" stopIfTrue="1">
      <formula>H74&lt;&gt;""</formula>
    </cfRule>
  </conditionalFormatting>
  <conditionalFormatting sqref="I74:J74">
    <cfRule type="expression" dxfId="84" priority="85" stopIfTrue="1">
      <formula>H74&lt;&gt;""</formula>
    </cfRule>
  </conditionalFormatting>
  <conditionalFormatting sqref="H78">
    <cfRule type="expression" dxfId="83" priority="84" stopIfTrue="1">
      <formula>H78&lt;&gt;""</formula>
    </cfRule>
  </conditionalFormatting>
  <conditionalFormatting sqref="I78:J78">
    <cfRule type="expression" dxfId="82" priority="83" stopIfTrue="1">
      <formula>H78&lt;&gt;""</formula>
    </cfRule>
  </conditionalFormatting>
  <conditionalFormatting sqref="C26">
    <cfRule type="expression" dxfId="81" priority="82" stopIfTrue="1">
      <formula>C26&lt;&gt;""</formula>
    </cfRule>
  </conditionalFormatting>
  <conditionalFormatting sqref="D28">
    <cfRule type="expression" dxfId="80" priority="81" stopIfTrue="1">
      <formula>C26&lt;&gt;""</formula>
    </cfRule>
  </conditionalFormatting>
  <conditionalFormatting sqref="E28">
    <cfRule type="expression" dxfId="79" priority="80" stopIfTrue="1">
      <formula>C26&lt;&gt;""</formula>
    </cfRule>
  </conditionalFormatting>
  <conditionalFormatting sqref="E27">
    <cfRule type="expression" dxfId="78" priority="79" stopIfTrue="1">
      <formula>C26&lt;&gt;""</formula>
    </cfRule>
  </conditionalFormatting>
  <conditionalFormatting sqref="D26:E26">
    <cfRule type="expression" dxfId="77" priority="78" stopIfTrue="1">
      <formula>C26&lt;&gt;""</formula>
    </cfRule>
  </conditionalFormatting>
  <conditionalFormatting sqref="C30">
    <cfRule type="expression" dxfId="76" priority="77" stopIfTrue="1">
      <formula>C30&lt;&gt;""</formula>
    </cfRule>
  </conditionalFormatting>
  <conditionalFormatting sqref="D32">
    <cfRule type="expression" dxfId="75" priority="76" stopIfTrue="1">
      <formula>C30&lt;&gt;""</formula>
    </cfRule>
  </conditionalFormatting>
  <conditionalFormatting sqref="E32">
    <cfRule type="expression" dxfId="74" priority="75" stopIfTrue="1">
      <formula>C30&lt;&gt;""</formula>
    </cfRule>
  </conditionalFormatting>
  <conditionalFormatting sqref="E31">
    <cfRule type="expression" dxfId="73" priority="74" stopIfTrue="1">
      <formula>C30&lt;&gt;""</formula>
    </cfRule>
  </conditionalFormatting>
  <conditionalFormatting sqref="D30:E30">
    <cfRule type="expression" dxfId="72" priority="73" stopIfTrue="1">
      <formula>C30&lt;&gt;""</formula>
    </cfRule>
  </conditionalFormatting>
  <conditionalFormatting sqref="C34">
    <cfRule type="expression" dxfId="71" priority="72" stopIfTrue="1">
      <formula>C34&lt;&gt;""</formula>
    </cfRule>
  </conditionalFormatting>
  <conditionalFormatting sqref="D36">
    <cfRule type="expression" dxfId="70" priority="71" stopIfTrue="1">
      <formula>C34&lt;&gt;""</formula>
    </cfRule>
  </conditionalFormatting>
  <conditionalFormatting sqref="E36">
    <cfRule type="expression" dxfId="69" priority="70" stopIfTrue="1">
      <formula>C34&lt;&gt;""</formula>
    </cfRule>
  </conditionalFormatting>
  <conditionalFormatting sqref="E35">
    <cfRule type="expression" dxfId="68" priority="69" stopIfTrue="1">
      <formula>C34&lt;&gt;""</formula>
    </cfRule>
  </conditionalFormatting>
  <conditionalFormatting sqref="D34:E34">
    <cfRule type="expression" dxfId="67" priority="68" stopIfTrue="1">
      <formula>C34&lt;&gt;""</formula>
    </cfRule>
  </conditionalFormatting>
  <conditionalFormatting sqref="C38">
    <cfRule type="expression" dxfId="66" priority="67" stopIfTrue="1">
      <formula>C38&lt;&gt;""</formula>
    </cfRule>
  </conditionalFormatting>
  <conditionalFormatting sqref="D40">
    <cfRule type="expression" dxfId="65" priority="66" stopIfTrue="1">
      <formula>C38&lt;&gt;""</formula>
    </cfRule>
  </conditionalFormatting>
  <conditionalFormatting sqref="E40">
    <cfRule type="expression" dxfId="64" priority="65" stopIfTrue="1">
      <formula>C38&lt;&gt;""</formula>
    </cfRule>
  </conditionalFormatting>
  <conditionalFormatting sqref="E39">
    <cfRule type="expression" dxfId="63" priority="64" stopIfTrue="1">
      <formula>C38&lt;&gt;""</formula>
    </cfRule>
  </conditionalFormatting>
  <conditionalFormatting sqref="D38:E38">
    <cfRule type="expression" dxfId="62" priority="63" stopIfTrue="1">
      <formula>C38&lt;&gt;""</formula>
    </cfRule>
  </conditionalFormatting>
  <conditionalFormatting sqref="C42">
    <cfRule type="expression" dxfId="61" priority="62" stopIfTrue="1">
      <formula>C42&lt;&gt;""</formula>
    </cfRule>
  </conditionalFormatting>
  <conditionalFormatting sqref="D44">
    <cfRule type="expression" dxfId="60" priority="61" stopIfTrue="1">
      <formula>C42&lt;&gt;""</formula>
    </cfRule>
  </conditionalFormatting>
  <conditionalFormatting sqref="E44">
    <cfRule type="expression" dxfId="59" priority="60" stopIfTrue="1">
      <formula>C42&lt;&gt;""</formula>
    </cfRule>
  </conditionalFormatting>
  <conditionalFormatting sqref="E43">
    <cfRule type="expression" dxfId="58" priority="59" stopIfTrue="1">
      <formula>C42&lt;&gt;""</formula>
    </cfRule>
  </conditionalFormatting>
  <conditionalFormatting sqref="D42:E42">
    <cfRule type="expression" dxfId="57" priority="58" stopIfTrue="1">
      <formula>C42&lt;&gt;""</formula>
    </cfRule>
  </conditionalFormatting>
  <conditionalFormatting sqref="C46">
    <cfRule type="expression" dxfId="56" priority="57" stopIfTrue="1">
      <formula>C46&lt;&gt;""</formula>
    </cfRule>
  </conditionalFormatting>
  <conditionalFormatting sqref="D48">
    <cfRule type="expression" dxfId="55" priority="56" stopIfTrue="1">
      <formula>C46&lt;&gt;""</formula>
    </cfRule>
  </conditionalFormatting>
  <conditionalFormatting sqref="E48">
    <cfRule type="expression" dxfId="54" priority="55" stopIfTrue="1">
      <formula>C46&lt;&gt;""</formula>
    </cfRule>
  </conditionalFormatting>
  <conditionalFormatting sqref="E47">
    <cfRule type="expression" dxfId="53" priority="54" stopIfTrue="1">
      <formula>C46&lt;&gt;""</formula>
    </cfRule>
  </conditionalFormatting>
  <conditionalFormatting sqref="D46:E46">
    <cfRule type="expression" dxfId="52" priority="53" stopIfTrue="1">
      <formula>C46&lt;&gt;""</formula>
    </cfRule>
  </conditionalFormatting>
  <conditionalFormatting sqref="C50">
    <cfRule type="expression" dxfId="51" priority="52" stopIfTrue="1">
      <formula>C50&lt;&gt;""</formula>
    </cfRule>
  </conditionalFormatting>
  <conditionalFormatting sqref="D52">
    <cfRule type="expression" dxfId="50" priority="51" stopIfTrue="1">
      <formula>C50&lt;&gt;""</formula>
    </cfRule>
  </conditionalFormatting>
  <conditionalFormatting sqref="E52">
    <cfRule type="expression" dxfId="49" priority="50" stopIfTrue="1">
      <formula>C50&lt;&gt;""</formula>
    </cfRule>
  </conditionalFormatting>
  <conditionalFormatting sqref="E51">
    <cfRule type="expression" dxfId="48" priority="49" stopIfTrue="1">
      <formula>C50&lt;&gt;""</formula>
    </cfRule>
  </conditionalFormatting>
  <conditionalFormatting sqref="D50:E50">
    <cfRule type="expression" dxfId="47" priority="48" stopIfTrue="1">
      <formula>C50&lt;&gt;""</formula>
    </cfRule>
  </conditionalFormatting>
  <conditionalFormatting sqref="C54">
    <cfRule type="expression" dxfId="46" priority="47" stopIfTrue="1">
      <formula>C54&lt;&gt;""</formula>
    </cfRule>
  </conditionalFormatting>
  <conditionalFormatting sqref="D56">
    <cfRule type="expression" dxfId="45" priority="46" stopIfTrue="1">
      <formula>C54&lt;&gt;""</formula>
    </cfRule>
  </conditionalFormatting>
  <conditionalFormatting sqref="E56">
    <cfRule type="expression" dxfId="44" priority="45" stopIfTrue="1">
      <formula>C54&lt;&gt;""</formula>
    </cfRule>
  </conditionalFormatting>
  <conditionalFormatting sqref="E55">
    <cfRule type="expression" dxfId="43" priority="44" stopIfTrue="1">
      <formula>C54&lt;&gt;""</formula>
    </cfRule>
  </conditionalFormatting>
  <conditionalFormatting sqref="D54:E54">
    <cfRule type="expression" dxfId="42" priority="43" stopIfTrue="1">
      <formula>C54&lt;&gt;""</formula>
    </cfRule>
  </conditionalFormatting>
  <conditionalFormatting sqref="C58">
    <cfRule type="expression" dxfId="41" priority="42" stopIfTrue="1">
      <formula>C58&lt;&gt;""</formula>
    </cfRule>
  </conditionalFormatting>
  <conditionalFormatting sqref="D60">
    <cfRule type="expression" dxfId="40" priority="41" stopIfTrue="1">
      <formula>C58&lt;&gt;""</formula>
    </cfRule>
  </conditionalFormatting>
  <conditionalFormatting sqref="E60">
    <cfRule type="expression" dxfId="39" priority="40" stopIfTrue="1">
      <formula>C58&lt;&gt;""</formula>
    </cfRule>
  </conditionalFormatting>
  <conditionalFormatting sqref="E59">
    <cfRule type="expression" dxfId="38" priority="39" stopIfTrue="1">
      <formula>C58&lt;&gt;""</formula>
    </cfRule>
  </conditionalFormatting>
  <conditionalFormatting sqref="D58:E58">
    <cfRule type="expression" dxfId="37" priority="38" stopIfTrue="1">
      <formula>C58&lt;&gt;""</formula>
    </cfRule>
  </conditionalFormatting>
  <conditionalFormatting sqref="C62">
    <cfRule type="expression" dxfId="36" priority="37" stopIfTrue="1">
      <formula>C62&lt;&gt;""</formula>
    </cfRule>
  </conditionalFormatting>
  <conditionalFormatting sqref="D64">
    <cfRule type="expression" dxfId="35" priority="36" stopIfTrue="1">
      <formula>C62&lt;&gt;""</formula>
    </cfRule>
  </conditionalFormatting>
  <conditionalFormatting sqref="E64">
    <cfRule type="expression" dxfId="34" priority="35" stopIfTrue="1">
      <formula>C62&lt;&gt;""</formula>
    </cfRule>
  </conditionalFormatting>
  <conditionalFormatting sqref="E63">
    <cfRule type="expression" dxfId="33" priority="34" stopIfTrue="1">
      <formula>C62&lt;&gt;""</formula>
    </cfRule>
  </conditionalFormatting>
  <conditionalFormatting sqref="D62:E62">
    <cfRule type="expression" dxfId="32" priority="33" stopIfTrue="1">
      <formula>C62&lt;&gt;""</formula>
    </cfRule>
  </conditionalFormatting>
  <conditionalFormatting sqref="C66">
    <cfRule type="expression" dxfId="31" priority="32" stopIfTrue="1">
      <formula>C66&lt;&gt;""</formula>
    </cfRule>
  </conditionalFormatting>
  <conditionalFormatting sqref="D68">
    <cfRule type="expression" dxfId="30" priority="31" stopIfTrue="1">
      <formula>C66&lt;&gt;""</formula>
    </cfRule>
  </conditionalFormatting>
  <conditionalFormatting sqref="E68">
    <cfRule type="expression" dxfId="29" priority="30" stopIfTrue="1">
      <formula>C66&lt;&gt;""</formula>
    </cfRule>
  </conditionalFormatting>
  <conditionalFormatting sqref="E67">
    <cfRule type="expression" dxfId="28" priority="29" stopIfTrue="1">
      <formula>C66&lt;&gt;""</formula>
    </cfRule>
  </conditionalFormatting>
  <conditionalFormatting sqref="D66:E66">
    <cfRule type="expression" dxfId="27" priority="28" stopIfTrue="1">
      <formula>C66&lt;&gt;""</formula>
    </cfRule>
  </conditionalFormatting>
  <conditionalFormatting sqref="C70">
    <cfRule type="expression" dxfId="26" priority="27" stopIfTrue="1">
      <formula>C70&lt;&gt;""</formula>
    </cfRule>
  </conditionalFormatting>
  <conditionalFormatting sqref="D72">
    <cfRule type="expression" dxfId="25" priority="26" stopIfTrue="1">
      <formula>C70&lt;&gt;""</formula>
    </cfRule>
  </conditionalFormatting>
  <conditionalFormatting sqref="E72">
    <cfRule type="expression" dxfId="24" priority="25" stopIfTrue="1">
      <formula>C70&lt;&gt;""</formula>
    </cfRule>
  </conditionalFormatting>
  <conditionalFormatting sqref="E71">
    <cfRule type="expression" dxfId="23" priority="24" stopIfTrue="1">
      <formula>C70&lt;&gt;""</formula>
    </cfRule>
  </conditionalFormatting>
  <conditionalFormatting sqref="D70:E70">
    <cfRule type="expression" dxfId="22" priority="23" stopIfTrue="1">
      <formula>C70&lt;&gt;""</formula>
    </cfRule>
  </conditionalFormatting>
  <conditionalFormatting sqref="C74">
    <cfRule type="expression" dxfId="21" priority="22" stopIfTrue="1">
      <formula>C74&lt;&gt;""</formula>
    </cfRule>
  </conditionalFormatting>
  <conditionalFormatting sqref="D76">
    <cfRule type="expression" dxfId="20" priority="21" stopIfTrue="1">
      <formula>C74&lt;&gt;""</formula>
    </cfRule>
  </conditionalFormatting>
  <conditionalFormatting sqref="E76">
    <cfRule type="expression" dxfId="19" priority="20" stopIfTrue="1">
      <formula>C74&lt;&gt;""</formula>
    </cfRule>
  </conditionalFormatting>
  <conditionalFormatting sqref="E75">
    <cfRule type="expression" dxfId="18" priority="19" stopIfTrue="1">
      <formula>C74&lt;&gt;""</formula>
    </cfRule>
  </conditionalFormatting>
  <conditionalFormatting sqref="D74:E74">
    <cfRule type="expression" dxfId="17" priority="18" stopIfTrue="1">
      <formula>C74&lt;&gt;""</formula>
    </cfRule>
  </conditionalFormatting>
  <conditionalFormatting sqref="C78">
    <cfRule type="expression" dxfId="16" priority="17" stopIfTrue="1">
      <formula>C78&lt;&gt;""</formula>
    </cfRule>
  </conditionalFormatting>
  <conditionalFormatting sqref="D80">
    <cfRule type="expression" dxfId="15" priority="16" stopIfTrue="1">
      <formula>C78&lt;&gt;""</formula>
    </cfRule>
  </conditionalFormatting>
  <conditionalFormatting sqref="E80">
    <cfRule type="expression" dxfId="14" priority="15" stopIfTrue="1">
      <formula>C78&lt;&gt;""</formula>
    </cfRule>
  </conditionalFormatting>
  <conditionalFormatting sqref="E79">
    <cfRule type="expression" dxfId="13" priority="14" stopIfTrue="1">
      <formula>C78&lt;&gt;""</formula>
    </cfRule>
  </conditionalFormatting>
  <conditionalFormatting sqref="D78:E78">
    <cfRule type="expression" dxfId="12" priority="13" stopIfTrue="1">
      <formula>C78&lt;&gt;""</formula>
    </cfRule>
  </conditionalFormatting>
  <conditionalFormatting sqref="C80 C76 C72 C68 C64 C60 C56 C52 C48 C44 C40 C36 C32 C28">
    <cfRule type="expression" dxfId="11" priority="12" stopIfTrue="1">
      <formula>C26&lt;&gt;""</formula>
    </cfRule>
  </conditionalFormatting>
  <conditionalFormatting sqref="H16">
    <cfRule type="expression" dxfId="10" priority="11" stopIfTrue="1">
      <formula>H14&lt;&gt;""</formula>
    </cfRule>
  </conditionalFormatting>
  <conditionalFormatting sqref="I80 I76 I72 I68 I64 I60 I56 I52 I48 I44 I40 I36 I32 I28 I24 I20">
    <cfRule type="expression" dxfId="9" priority="10" stopIfTrue="1">
      <formula>H18&lt;&gt;""</formula>
    </cfRule>
  </conditionalFormatting>
  <conditionalFormatting sqref="J80 J76 J72 J68 J64 J60 J56 J52 J48 J44 J40 J36 J32 J28 J24 J20">
    <cfRule type="expression" dxfId="8" priority="9" stopIfTrue="1">
      <formula>H18&lt;&gt;""</formula>
    </cfRule>
  </conditionalFormatting>
  <conditionalFormatting sqref="J79 J75 J71 J67 J63 J59 J55 J51 J47 J43 J39 J35 J31 J27 J23 J19">
    <cfRule type="expression" dxfId="7" priority="8" stopIfTrue="1">
      <formula>H18&lt;&gt;""</formula>
    </cfRule>
  </conditionalFormatting>
  <conditionalFormatting sqref="H80 H76 H72 H68 H64 H60 H56 H52 H48 H44 H40 H36 H32 H28 H24 H20">
    <cfRule type="expression" dxfId="6" priority="7" stopIfTrue="1">
      <formula>H18&lt;&gt;""</formula>
    </cfRule>
  </conditionalFormatting>
  <conditionalFormatting sqref="C22">
    <cfRule type="expression" dxfId="5" priority="6" stopIfTrue="1">
      <formula>C22&lt;&gt;""</formula>
    </cfRule>
  </conditionalFormatting>
  <conditionalFormatting sqref="C24">
    <cfRule type="expression" dxfId="4" priority="5" stopIfTrue="1">
      <formula>C22&lt;&gt;""</formula>
    </cfRule>
  </conditionalFormatting>
  <conditionalFormatting sqref="D24">
    <cfRule type="expression" dxfId="3" priority="4" stopIfTrue="1">
      <formula>C22&lt;&gt;""</formula>
    </cfRule>
  </conditionalFormatting>
  <conditionalFormatting sqref="E24">
    <cfRule type="expression" dxfId="2" priority="3" stopIfTrue="1">
      <formula>C22&lt;&gt;""</formula>
    </cfRule>
  </conditionalFormatting>
  <conditionalFormatting sqref="E23">
    <cfRule type="expression" dxfId="1" priority="2" stopIfTrue="1">
      <formula>C22&lt;&gt;""</formula>
    </cfRule>
  </conditionalFormatting>
  <conditionalFormatting sqref="D22:E22">
    <cfRule type="expression" dxfId="0" priority="1" stopIfTrue="1">
      <formula>C22&lt;&gt;""</formula>
    </cfRule>
  </conditionalFormatting>
  <pageMargins left="0.15748031496062992" right="0.15748031496062992" top="0.39370078740157483" bottom="0" header="0.15748031496062992" footer="0.15748031496062992"/>
  <pageSetup scale="87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K7</xm:sqref>
        </x14:dataValidation>
        <x14:dataValidation type="list" allowBlank="1" showInputMessage="1" showErrorMessage="1">
          <x14:formula1>
            <xm:f>[1]各種設定!#REF!</xm:f>
          </x14:formula1>
          <xm:sqref>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【第9戦】予選ヒート-レース結果表</vt:lpstr>
      <vt:lpstr>予選ヒート-グリッド表</vt:lpstr>
      <vt:lpstr>'【第9戦】予選ヒート-レース結果表'!Print_Area</vt:lpstr>
      <vt:lpstr>'予選ヒート-グリッド表'!Print_Area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2022-11-14T01:10:37Z</dcterms:created>
  <dcterms:modified xsi:type="dcterms:W3CDTF">2022-11-14T01:20:33Z</dcterms:modified>
</cp:coreProperties>
</file>