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【第9戦】決勝ヒート - レース暫定結果表" sheetId="2" r:id="rId1"/>
    <sheet name="【第9戦】決勝ヒート - レース正式結果表" sheetId="3" r:id="rId2"/>
    <sheet name="【第9戦】決勝ヒート - グリッド表" sheetId="4" r:id="rId3"/>
  </sheets>
  <externalReferences>
    <externalReference r:id="rId4"/>
    <externalReference r:id="rId5"/>
  </externalReferences>
  <definedNames>
    <definedName name="_xlnm.Print_Area" localSheetId="0">'【第9戦】決勝ヒート - レース暫定結果表'!$A$1:$O$76</definedName>
    <definedName name="_xlnm.Print_Area" localSheetId="1">'【第9戦】決勝ヒート - レース正式結果表'!$A$1:$O$72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4" l="1"/>
  <c r="A10" i="4"/>
  <c r="C15" i="4"/>
  <c r="D15" i="4"/>
  <c r="H15" i="4"/>
  <c r="I15" i="4"/>
  <c r="C16" i="4"/>
  <c r="F16" i="4"/>
  <c r="H16" i="4"/>
  <c r="K16" i="4"/>
  <c r="C17" i="4"/>
  <c r="H17" i="4"/>
  <c r="B19" i="4"/>
  <c r="C19" i="4" s="1"/>
  <c r="B94" i="4"/>
  <c r="F94" i="4"/>
  <c r="J94" i="4"/>
  <c r="J6" i="3"/>
  <c r="A7" i="3"/>
  <c r="A9" i="3"/>
  <c r="N11" i="3" s="1"/>
  <c r="B13" i="3"/>
  <c r="E13" i="3" s="1"/>
  <c r="T13" i="3"/>
  <c r="A14" i="3"/>
  <c r="B14" i="3" s="1"/>
  <c r="B64" i="3"/>
  <c r="G64" i="3"/>
  <c r="J64" i="3"/>
  <c r="A7" i="2"/>
  <c r="A9" i="2"/>
  <c r="N11" i="2" s="1"/>
  <c r="B13" i="2"/>
  <c r="E13" i="2" s="1"/>
  <c r="H13" i="2"/>
  <c r="T13" i="2"/>
  <c r="A14" i="2"/>
  <c r="I14" i="2" s="1"/>
  <c r="D62" i="2" a="1"/>
  <c r="D62" i="2"/>
  <c r="D63" i="2" a="1"/>
  <c r="D63" i="2" s="1"/>
  <c r="D64" i="2" a="1"/>
  <c r="D64" i="2" s="1"/>
  <c r="B68" i="2"/>
  <c r="G68" i="2"/>
  <c r="J68" i="2"/>
  <c r="J13" i="3" l="1"/>
  <c r="H13" i="3"/>
  <c r="G19" i="4"/>
  <c r="C21" i="4"/>
  <c r="C20" i="4"/>
  <c r="D19" i="4"/>
  <c r="F20" i="4"/>
  <c r="K14" i="3"/>
  <c r="Q13" i="3"/>
  <c r="R13" i="3" s="1"/>
  <c r="S13" i="3" s="1"/>
  <c r="G13" i="3"/>
  <c r="U13" i="3"/>
  <c r="M13" i="3"/>
  <c r="N13" i="3" s="1"/>
  <c r="F13" i="3"/>
  <c r="H14" i="3"/>
  <c r="E14" i="3"/>
  <c r="F14" i="3"/>
  <c r="G14" i="3"/>
  <c r="Q14" i="3"/>
  <c r="R14" i="3" s="1"/>
  <c r="U14" i="3"/>
  <c r="T14" i="3"/>
  <c r="J14" i="3"/>
  <c r="M14" i="3"/>
  <c r="N14" i="3" s="1"/>
  <c r="I14" i="3"/>
  <c r="I13" i="3"/>
  <c r="K13" i="3" s="1"/>
  <c r="A15" i="3"/>
  <c r="L14" i="3"/>
  <c r="K14" i="2"/>
  <c r="M13" i="2"/>
  <c r="N13" i="2" s="1"/>
  <c r="A15" i="2"/>
  <c r="L14" i="2"/>
  <c r="B14" i="2"/>
  <c r="G13" i="2"/>
  <c r="T14" i="2"/>
  <c r="J14" i="2"/>
  <c r="U13" i="2"/>
  <c r="Q13" i="2"/>
  <c r="R13" i="2" s="1"/>
  <c r="J13" i="2"/>
  <c r="F13" i="2"/>
  <c r="M14" i="2"/>
  <c r="N14" i="2" s="1"/>
  <c r="I13" i="2"/>
  <c r="H19" i="4" l="1"/>
  <c r="H20" i="4"/>
  <c r="B23" i="4"/>
  <c r="I19" i="4"/>
  <c r="K20" i="4"/>
  <c r="H21" i="4"/>
  <c r="K15" i="3"/>
  <c r="B15" i="3"/>
  <c r="J15" i="3" s="1"/>
  <c r="L15" i="3"/>
  <c r="A16" i="3"/>
  <c r="I15" i="3"/>
  <c r="M15" i="3"/>
  <c r="N15" i="3" s="1"/>
  <c r="T15" i="3"/>
  <c r="S14" i="3"/>
  <c r="S13" i="2"/>
  <c r="E14" i="2"/>
  <c r="F14" i="2"/>
  <c r="G14" i="2"/>
  <c r="Q14" i="2"/>
  <c r="R14" i="2" s="1"/>
  <c r="S14" i="2" s="1"/>
  <c r="U14" i="2"/>
  <c r="H14" i="2"/>
  <c r="K13" i="2"/>
  <c r="B15" i="2"/>
  <c r="J15" i="2" s="1"/>
  <c r="L15" i="2"/>
  <c r="A16" i="2"/>
  <c r="I15" i="2"/>
  <c r="M15" i="2"/>
  <c r="N15" i="2" s="1"/>
  <c r="T15" i="2"/>
  <c r="K15" i="2"/>
  <c r="C23" i="4" l="1"/>
  <c r="G23" i="4"/>
  <c r="D23" i="4"/>
  <c r="C24" i="4"/>
  <c r="C25" i="4"/>
  <c r="F24" i="4"/>
  <c r="T16" i="3"/>
  <c r="K16" i="3"/>
  <c r="B16" i="3"/>
  <c r="L16" i="3"/>
  <c r="A17" i="3"/>
  <c r="I16" i="3"/>
  <c r="M16" i="3"/>
  <c r="N16" i="3" s="1"/>
  <c r="G15" i="3"/>
  <c r="Q15" i="3"/>
  <c r="R15" i="3" s="1"/>
  <c r="U15" i="3"/>
  <c r="H15" i="3"/>
  <c r="E15" i="3"/>
  <c r="F15" i="3"/>
  <c r="H15" i="2"/>
  <c r="E15" i="2"/>
  <c r="F15" i="2"/>
  <c r="G15" i="2"/>
  <c r="Q15" i="2"/>
  <c r="R15" i="2" s="1"/>
  <c r="S15" i="2" s="1"/>
  <c r="U15" i="2"/>
  <c r="K16" i="2"/>
  <c r="B16" i="2"/>
  <c r="L16" i="2"/>
  <c r="A17" i="2"/>
  <c r="I16" i="2"/>
  <c r="J16" i="2"/>
  <c r="T16" i="2"/>
  <c r="H23" i="4" l="1"/>
  <c r="H24" i="4"/>
  <c r="B27" i="4"/>
  <c r="I23" i="4"/>
  <c r="K24" i="4"/>
  <c r="H25" i="4"/>
  <c r="S15" i="3"/>
  <c r="F16" i="3"/>
  <c r="G16" i="3"/>
  <c r="Q16" i="3"/>
  <c r="R16" i="3" s="1"/>
  <c r="S16" i="3" s="1"/>
  <c r="U16" i="3"/>
  <c r="H16" i="3"/>
  <c r="E16" i="3"/>
  <c r="I17" i="3"/>
  <c r="T17" i="3"/>
  <c r="K17" i="3"/>
  <c r="B17" i="3"/>
  <c r="J17" i="3" s="1"/>
  <c r="L17" i="3"/>
  <c r="A18" i="3"/>
  <c r="J16" i="3"/>
  <c r="T17" i="2"/>
  <c r="K17" i="2"/>
  <c r="B17" i="2"/>
  <c r="L17" i="2"/>
  <c r="A18" i="2"/>
  <c r="I17" i="2"/>
  <c r="M17" i="2"/>
  <c r="N17" i="2" s="1"/>
  <c r="G16" i="2"/>
  <c r="Q16" i="2"/>
  <c r="R16" i="2" s="1"/>
  <c r="U16" i="2"/>
  <c r="H16" i="2"/>
  <c r="E16" i="2"/>
  <c r="F16" i="2"/>
  <c r="M16" i="2"/>
  <c r="N16" i="2" s="1"/>
  <c r="C27" i="4" l="1"/>
  <c r="F28" i="4"/>
  <c r="D27" i="4"/>
  <c r="C28" i="4"/>
  <c r="C29" i="4"/>
  <c r="G27" i="4"/>
  <c r="B18" i="3"/>
  <c r="J18" i="3" s="1"/>
  <c r="L18" i="3"/>
  <c r="A19" i="3"/>
  <c r="I18" i="3"/>
  <c r="M18" i="3"/>
  <c r="N18" i="3" s="1"/>
  <c r="T18" i="3"/>
  <c r="K18" i="3"/>
  <c r="E17" i="3"/>
  <c r="F17" i="3"/>
  <c r="G17" i="3"/>
  <c r="Q17" i="3"/>
  <c r="R17" i="3" s="1"/>
  <c r="S17" i="3" s="1"/>
  <c r="U17" i="3"/>
  <c r="H17" i="3"/>
  <c r="M17" i="3"/>
  <c r="N17" i="3" s="1"/>
  <c r="F17" i="2"/>
  <c r="G17" i="2"/>
  <c r="Q17" i="2"/>
  <c r="R17" i="2" s="1"/>
  <c r="S17" i="2" s="1"/>
  <c r="U17" i="2"/>
  <c r="H17" i="2"/>
  <c r="E17" i="2"/>
  <c r="S16" i="2"/>
  <c r="I18" i="2"/>
  <c r="T18" i="2"/>
  <c r="K18" i="2"/>
  <c r="B18" i="2"/>
  <c r="J18" i="2" s="1"/>
  <c r="L18" i="2"/>
  <c r="A19" i="2"/>
  <c r="J17" i="2"/>
  <c r="H27" i="4" l="1"/>
  <c r="H28" i="4"/>
  <c r="B31" i="4"/>
  <c r="I27" i="4"/>
  <c r="K28" i="4"/>
  <c r="H29" i="4"/>
  <c r="K19" i="3"/>
  <c r="B19" i="3"/>
  <c r="J19" i="3" s="1"/>
  <c r="L19" i="3"/>
  <c r="A20" i="3"/>
  <c r="I19" i="3"/>
  <c r="M19" i="3"/>
  <c r="N19" i="3" s="1"/>
  <c r="T19" i="3"/>
  <c r="H18" i="3"/>
  <c r="E18" i="3"/>
  <c r="F18" i="3"/>
  <c r="G18" i="3"/>
  <c r="Q18" i="3"/>
  <c r="R18" i="3" s="1"/>
  <c r="S18" i="3" s="1"/>
  <c r="U18" i="3"/>
  <c r="E18" i="2"/>
  <c r="F18" i="2"/>
  <c r="G18" i="2"/>
  <c r="Q18" i="2"/>
  <c r="R18" i="2" s="1"/>
  <c r="U18" i="2"/>
  <c r="H18" i="2"/>
  <c r="M18" i="2"/>
  <c r="N18" i="2" s="1"/>
  <c r="B19" i="2"/>
  <c r="J19" i="2" s="1"/>
  <c r="L19" i="2"/>
  <c r="A20" i="2"/>
  <c r="I19" i="2"/>
  <c r="M19" i="2"/>
  <c r="N19" i="2" s="1"/>
  <c r="T19" i="2"/>
  <c r="K19" i="2"/>
  <c r="C31" i="4" l="1"/>
  <c r="G31" i="4"/>
  <c r="D31" i="4"/>
  <c r="C32" i="4"/>
  <c r="C33" i="4"/>
  <c r="F32" i="4"/>
  <c r="T20" i="3"/>
  <c r="K20" i="3"/>
  <c r="B20" i="3"/>
  <c r="L20" i="3"/>
  <c r="A21" i="3"/>
  <c r="I20" i="3"/>
  <c r="G19" i="3"/>
  <c r="Q19" i="3"/>
  <c r="R19" i="3" s="1"/>
  <c r="S19" i="3" s="1"/>
  <c r="U19" i="3"/>
  <c r="H19" i="3"/>
  <c r="E19" i="3"/>
  <c r="F19" i="3"/>
  <c r="H19" i="2"/>
  <c r="E19" i="2"/>
  <c r="F19" i="2"/>
  <c r="G19" i="2"/>
  <c r="Q19" i="2"/>
  <c r="R19" i="2" s="1"/>
  <c r="S19" i="2" s="1"/>
  <c r="U19" i="2"/>
  <c r="S18" i="2"/>
  <c r="K20" i="2"/>
  <c r="B20" i="2"/>
  <c r="J20" i="2" s="1"/>
  <c r="L20" i="2"/>
  <c r="A21" i="2"/>
  <c r="I20" i="2"/>
  <c r="M20" i="2"/>
  <c r="N20" i="2" s="1"/>
  <c r="T20" i="2"/>
  <c r="H31" i="4" l="1"/>
  <c r="H32" i="4"/>
  <c r="B35" i="4"/>
  <c r="I31" i="4"/>
  <c r="K32" i="4"/>
  <c r="H33" i="4"/>
  <c r="F20" i="3"/>
  <c r="G20" i="3"/>
  <c r="Q20" i="3"/>
  <c r="R20" i="3" s="1"/>
  <c r="S20" i="3" s="1"/>
  <c r="U20" i="3"/>
  <c r="H20" i="3"/>
  <c r="E20" i="3"/>
  <c r="I21" i="3"/>
  <c r="T21" i="3"/>
  <c r="K21" i="3"/>
  <c r="B21" i="3"/>
  <c r="J21" i="3" s="1"/>
  <c r="L21" i="3"/>
  <c r="J20" i="3"/>
  <c r="M20" i="3"/>
  <c r="N20" i="3" s="1"/>
  <c r="T21" i="2"/>
  <c r="K21" i="2"/>
  <c r="B21" i="2"/>
  <c r="L21" i="2"/>
  <c r="A22" i="2"/>
  <c r="I21" i="2"/>
  <c r="M21" i="2"/>
  <c r="N21" i="2" s="1"/>
  <c r="G20" i="2"/>
  <c r="Q20" i="2"/>
  <c r="R20" i="2" s="1"/>
  <c r="S20" i="2" s="1"/>
  <c r="U20" i="2"/>
  <c r="H20" i="2"/>
  <c r="E20" i="2"/>
  <c r="F20" i="2"/>
  <c r="C35" i="4" l="1"/>
  <c r="D35" i="4"/>
  <c r="C36" i="4"/>
  <c r="C37" i="4"/>
  <c r="G35" i="4"/>
  <c r="F36" i="4"/>
  <c r="E21" i="3"/>
  <c r="F21" i="3"/>
  <c r="G21" i="3"/>
  <c r="Q21" i="3"/>
  <c r="R21" i="3" s="1"/>
  <c r="S21" i="3" s="1"/>
  <c r="U21" i="3"/>
  <c r="H21" i="3"/>
  <c r="M21" i="3"/>
  <c r="N21" i="3" s="1"/>
  <c r="A23" i="3"/>
  <c r="F21" i="2"/>
  <c r="G21" i="2"/>
  <c r="Q21" i="2"/>
  <c r="R21" i="2" s="1"/>
  <c r="S21" i="2" s="1"/>
  <c r="U21" i="2"/>
  <c r="H21" i="2"/>
  <c r="E21" i="2"/>
  <c r="I22" i="2"/>
  <c r="T22" i="2"/>
  <c r="K22" i="2"/>
  <c r="B22" i="2"/>
  <c r="L22" i="2"/>
  <c r="A23" i="2"/>
  <c r="J21" i="2"/>
  <c r="I35" i="4" l="1"/>
  <c r="K36" i="4"/>
  <c r="H35" i="4"/>
  <c r="H36" i="4"/>
  <c r="B39" i="4"/>
  <c r="H37" i="4"/>
  <c r="B23" i="3"/>
  <c r="M23" i="3" s="1"/>
  <c r="N23" i="3" s="1"/>
  <c r="L23" i="3"/>
  <c r="A24" i="3"/>
  <c r="I23" i="3"/>
  <c r="K23" i="3"/>
  <c r="T23" i="3"/>
  <c r="E22" i="2"/>
  <c r="F22" i="2"/>
  <c r="G22" i="2"/>
  <c r="Q22" i="2"/>
  <c r="R22" i="2" s="1"/>
  <c r="U22" i="2"/>
  <c r="H22" i="2"/>
  <c r="M22" i="2"/>
  <c r="N22" i="2" s="1"/>
  <c r="B23" i="2"/>
  <c r="L23" i="2"/>
  <c r="A24" i="2"/>
  <c r="I23" i="2"/>
  <c r="M23" i="2"/>
  <c r="N23" i="2" s="1"/>
  <c r="T23" i="2"/>
  <c r="K23" i="2"/>
  <c r="J22" i="2"/>
  <c r="C39" i="4" l="1"/>
  <c r="D39" i="4"/>
  <c r="C40" i="4"/>
  <c r="C41" i="4"/>
  <c r="F40" i="4"/>
  <c r="G39" i="4"/>
  <c r="H23" i="3"/>
  <c r="E23" i="3"/>
  <c r="G23" i="3"/>
  <c r="Q23" i="3"/>
  <c r="R23" i="3" s="1"/>
  <c r="U23" i="3"/>
  <c r="F23" i="3"/>
  <c r="J23" i="3"/>
  <c r="K24" i="3"/>
  <c r="B24" i="3"/>
  <c r="M24" i="3" s="1"/>
  <c r="N24" i="3" s="1"/>
  <c r="L24" i="3"/>
  <c r="A25" i="3"/>
  <c r="T24" i="3"/>
  <c r="I24" i="3"/>
  <c r="H23" i="2"/>
  <c r="E23" i="2"/>
  <c r="F23" i="2"/>
  <c r="G23" i="2"/>
  <c r="Q23" i="2"/>
  <c r="R23" i="2" s="1"/>
  <c r="S23" i="2" s="1"/>
  <c r="U23" i="2"/>
  <c r="K24" i="2"/>
  <c r="B24" i="2"/>
  <c r="L24" i="2"/>
  <c r="A25" i="2"/>
  <c r="I24" i="2"/>
  <c r="M24" i="2"/>
  <c r="N24" i="2" s="1"/>
  <c r="J24" i="2"/>
  <c r="T24" i="2"/>
  <c r="J23" i="2"/>
  <c r="S23" i="3" l="1"/>
  <c r="H39" i="4"/>
  <c r="H40" i="4"/>
  <c r="B43" i="4"/>
  <c r="I39" i="4"/>
  <c r="K40" i="4"/>
  <c r="H41" i="4"/>
  <c r="J24" i="3"/>
  <c r="T25" i="3"/>
  <c r="K25" i="3"/>
  <c r="I25" i="3"/>
  <c r="L25" i="3"/>
  <c r="B25" i="3"/>
  <c r="A26" i="3"/>
  <c r="G24" i="3"/>
  <c r="Q24" i="3"/>
  <c r="R24" i="3" s="1"/>
  <c r="S24" i="3" s="1"/>
  <c r="U24" i="3"/>
  <c r="H24" i="3"/>
  <c r="F24" i="3"/>
  <c r="E24" i="3"/>
  <c r="T25" i="2"/>
  <c r="K25" i="2"/>
  <c r="B25" i="2"/>
  <c r="L25" i="2"/>
  <c r="A26" i="2"/>
  <c r="I25" i="2"/>
  <c r="M25" i="2"/>
  <c r="N25" i="2" s="1"/>
  <c r="G24" i="2"/>
  <c r="Q24" i="2"/>
  <c r="R24" i="2" s="1"/>
  <c r="S24" i="2" s="1"/>
  <c r="U24" i="2"/>
  <c r="H24" i="2"/>
  <c r="E24" i="2"/>
  <c r="F24" i="2"/>
  <c r="C43" i="4" l="1"/>
  <c r="F44" i="4"/>
  <c r="D43" i="4"/>
  <c r="C44" i="4"/>
  <c r="C45" i="4"/>
  <c r="G43" i="4"/>
  <c r="I26" i="3"/>
  <c r="T26" i="3"/>
  <c r="B26" i="3"/>
  <c r="M26" i="3" s="1"/>
  <c r="N26" i="3" s="1"/>
  <c r="L26" i="3"/>
  <c r="A27" i="3"/>
  <c r="K26" i="3"/>
  <c r="F25" i="3"/>
  <c r="G25" i="3"/>
  <c r="Q25" i="3"/>
  <c r="R25" i="3" s="1"/>
  <c r="S25" i="3" s="1"/>
  <c r="U25" i="3"/>
  <c r="E25" i="3"/>
  <c r="H25" i="3"/>
  <c r="M25" i="3"/>
  <c r="N25" i="3" s="1"/>
  <c r="J25" i="3"/>
  <c r="F25" i="2"/>
  <c r="G25" i="2"/>
  <c r="Q25" i="2"/>
  <c r="R25" i="2" s="1"/>
  <c r="S25" i="2" s="1"/>
  <c r="U25" i="2"/>
  <c r="H25" i="2"/>
  <c r="E25" i="2"/>
  <c r="I26" i="2"/>
  <c r="J26" i="2"/>
  <c r="T26" i="2"/>
  <c r="K26" i="2"/>
  <c r="B26" i="2"/>
  <c r="L26" i="2"/>
  <c r="A27" i="2"/>
  <c r="J25" i="2"/>
  <c r="I43" i="4" l="1"/>
  <c r="K44" i="4"/>
  <c r="H45" i="4"/>
  <c r="H43" i="4"/>
  <c r="H44" i="4"/>
  <c r="B47" i="4"/>
  <c r="B27" i="3"/>
  <c r="J27" i="3" s="1"/>
  <c r="L27" i="3"/>
  <c r="A28" i="3"/>
  <c r="I27" i="3"/>
  <c r="M27" i="3"/>
  <c r="N27" i="3" s="1"/>
  <c r="T27" i="3"/>
  <c r="K27" i="3"/>
  <c r="J26" i="3"/>
  <c r="E26" i="3"/>
  <c r="F26" i="3"/>
  <c r="H26" i="3"/>
  <c r="Q26" i="3"/>
  <c r="R26" i="3" s="1"/>
  <c r="S26" i="3" s="1"/>
  <c r="U26" i="3"/>
  <c r="G26" i="3"/>
  <c r="E26" i="2"/>
  <c r="F26" i="2"/>
  <c r="G26" i="2"/>
  <c r="Q26" i="2"/>
  <c r="R26" i="2" s="1"/>
  <c r="U26" i="2"/>
  <c r="H26" i="2"/>
  <c r="M26" i="2"/>
  <c r="N26" i="2" s="1"/>
  <c r="B27" i="2"/>
  <c r="J27" i="2" s="1"/>
  <c r="L27" i="2"/>
  <c r="I27" i="2"/>
  <c r="T27" i="2"/>
  <c r="K27" i="2"/>
  <c r="A28" i="2"/>
  <c r="M27" i="2" l="1"/>
  <c r="C47" i="4"/>
  <c r="G47" i="4"/>
  <c r="D47" i="4"/>
  <c r="C48" i="4"/>
  <c r="C49" i="4"/>
  <c r="F48" i="4"/>
  <c r="K28" i="3"/>
  <c r="B28" i="3"/>
  <c r="L28" i="3"/>
  <c r="A29" i="3"/>
  <c r="I28" i="3"/>
  <c r="J28" i="3"/>
  <c r="T28" i="3"/>
  <c r="M28" i="3"/>
  <c r="N28" i="3" s="1"/>
  <c r="H27" i="3"/>
  <c r="E27" i="3"/>
  <c r="G27" i="3"/>
  <c r="Q27" i="3"/>
  <c r="R27" i="3" s="1"/>
  <c r="U27" i="3"/>
  <c r="F27" i="3"/>
  <c r="H27" i="2"/>
  <c r="E27" i="2"/>
  <c r="F27" i="2"/>
  <c r="Q27" i="2"/>
  <c r="R27" i="2" s="1"/>
  <c r="U27" i="2"/>
  <c r="G27" i="2"/>
  <c r="S26" i="2"/>
  <c r="B28" i="2"/>
  <c r="L28" i="2"/>
  <c r="A29" i="2"/>
  <c r="I28" i="2"/>
  <c r="M28" i="2"/>
  <c r="N28" i="2" s="1"/>
  <c r="J28" i="2"/>
  <c r="T28" i="2"/>
  <c r="K28" i="2"/>
  <c r="I47" i="4" l="1"/>
  <c r="K48" i="4"/>
  <c r="H47" i="4"/>
  <c r="H48" i="4"/>
  <c r="B51" i="4"/>
  <c r="H49" i="4"/>
  <c r="T29" i="3"/>
  <c r="K29" i="3"/>
  <c r="I29" i="3"/>
  <c r="B29" i="3"/>
  <c r="M29" i="3" s="1"/>
  <c r="N29" i="3" s="1"/>
  <c r="L29" i="3"/>
  <c r="A30" i="3"/>
  <c r="G28" i="3"/>
  <c r="Q28" i="3"/>
  <c r="R28" i="3" s="1"/>
  <c r="S28" i="3" s="1"/>
  <c r="U28" i="3"/>
  <c r="H28" i="3"/>
  <c r="F28" i="3"/>
  <c r="E28" i="3"/>
  <c r="K29" i="2"/>
  <c r="B29" i="2"/>
  <c r="J29" i="2" s="1"/>
  <c r="L29" i="2"/>
  <c r="A30" i="2"/>
  <c r="I29" i="2"/>
  <c r="M29" i="2"/>
  <c r="N29" i="2" s="1"/>
  <c r="T29" i="2"/>
  <c r="H28" i="2"/>
  <c r="E28" i="2"/>
  <c r="F28" i="2"/>
  <c r="G28" i="2"/>
  <c r="Q28" i="2"/>
  <c r="R28" i="2" s="1"/>
  <c r="S28" i="2" s="1"/>
  <c r="U28" i="2"/>
  <c r="C51" i="4" l="1"/>
  <c r="D51" i="4"/>
  <c r="C52" i="4"/>
  <c r="C53" i="4"/>
  <c r="F52" i="4"/>
  <c r="G51" i="4"/>
  <c r="I30" i="3"/>
  <c r="T30" i="3"/>
  <c r="B30" i="3"/>
  <c r="M30" i="3" s="1"/>
  <c r="N30" i="3" s="1"/>
  <c r="L30" i="3"/>
  <c r="A31" i="3"/>
  <c r="K30" i="3"/>
  <c r="F29" i="3"/>
  <c r="G29" i="3"/>
  <c r="Q29" i="3"/>
  <c r="R29" i="3" s="1"/>
  <c r="S29" i="3" s="1"/>
  <c r="U29" i="3"/>
  <c r="E29" i="3"/>
  <c r="H29" i="3"/>
  <c r="J29" i="3"/>
  <c r="G29" i="2"/>
  <c r="Q29" i="2"/>
  <c r="R29" i="2" s="1"/>
  <c r="S29" i="2" s="1"/>
  <c r="U29" i="2"/>
  <c r="H29" i="2"/>
  <c r="E29" i="2"/>
  <c r="F29" i="2"/>
  <c r="T30" i="2"/>
  <c r="K30" i="2"/>
  <c r="B30" i="2"/>
  <c r="M30" i="2" s="1"/>
  <c r="N30" i="2" s="1"/>
  <c r="L30" i="2"/>
  <c r="A31" i="2"/>
  <c r="I30" i="2"/>
  <c r="I51" i="4" l="1"/>
  <c r="K52" i="4"/>
  <c r="H53" i="4"/>
  <c r="H51" i="4"/>
  <c r="H52" i="4"/>
  <c r="B55" i="4"/>
  <c r="B31" i="3"/>
  <c r="J31" i="3" s="1"/>
  <c r="L31" i="3"/>
  <c r="A32" i="3"/>
  <c r="I31" i="3"/>
  <c r="K31" i="3"/>
  <c r="T31" i="3"/>
  <c r="J30" i="3"/>
  <c r="E30" i="3"/>
  <c r="F30" i="3"/>
  <c r="G30" i="3"/>
  <c r="Q30" i="3"/>
  <c r="R30" i="3" s="1"/>
  <c r="S30" i="3" s="1"/>
  <c r="H30" i="3"/>
  <c r="U30" i="3"/>
  <c r="I31" i="2"/>
  <c r="T31" i="2"/>
  <c r="B31" i="2"/>
  <c r="M31" i="2" s="1"/>
  <c r="N31" i="2" s="1"/>
  <c r="L31" i="2"/>
  <c r="A32" i="2"/>
  <c r="K31" i="2"/>
  <c r="J30" i="2"/>
  <c r="F30" i="2"/>
  <c r="G30" i="2"/>
  <c r="Q30" i="2"/>
  <c r="R30" i="2" s="1"/>
  <c r="U30" i="2"/>
  <c r="H30" i="2"/>
  <c r="E30" i="2"/>
  <c r="M31" i="3" l="1"/>
  <c r="N31" i="3" s="1"/>
  <c r="C55" i="4"/>
  <c r="F56" i="4"/>
  <c r="D55" i="4"/>
  <c r="C56" i="4"/>
  <c r="C57" i="4"/>
  <c r="G55" i="4"/>
  <c r="B32" i="3"/>
  <c r="M32" i="3" s="1"/>
  <c r="N32" i="3" s="1"/>
  <c r="L32" i="3"/>
  <c r="A33" i="3"/>
  <c r="I32" i="3"/>
  <c r="K32" i="3"/>
  <c r="T32" i="3"/>
  <c r="H31" i="3"/>
  <c r="E31" i="3"/>
  <c r="U31" i="3"/>
  <c r="F31" i="3"/>
  <c r="G31" i="3"/>
  <c r="Q31" i="3"/>
  <c r="R31" i="3" s="1"/>
  <c r="S31" i="3" s="1"/>
  <c r="B32" i="2"/>
  <c r="L32" i="2"/>
  <c r="A33" i="2"/>
  <c r="I32" i="2"/>
  <c r="M32" i="2"/>
  <c r="N32" i="2" s="1"/>
  <c r="K32" i="2"/>
  <c r="J32" i="2"/>
  <c r="T32" i="2"/>
  <c r="J31" i="2"/>
  <c r="S30" i="2"/>
  <c r="E31" i="2"/>
  <c r="F31" i="2"/>
  <c r="G31" i="2"/>
  <c r="Q31" i="2"/>
  <c r="R31" i="2" s="1"/>
  <c r="S31" i="2" s="1"/>
  <c r="H31" i="2"/>
  <c r="U31" i="2"/>
  <c r="J32" i="3" l="1"/>
  <c r="H55" i="4"/>
  <c r="H56" i="4"/>
  <c r="B59" i="4"/>
  <c r="I55" i="4"/>
  <c r="K56" i="4"/>
  <c r="H57" i="4"/>
  <c r="K33" i="3"/>
  <c r="B33" i="3"/>
  <c r="I33" i="3"/>
  <c r="T33" i="3"/>
  <c r="L33" i="3"/>
  <c r="A34" i="3"/>
  <c r="H32" i="3"/>
  <c r="U32" i="3"/>
  <c r="E32" i="3"/>
  <c r="Q32" i="3"/>
  <c r="R32" i="3" s="1"/>
  <c r="S32" i="3" s="1"/>
  <c r="F32" i="3"/>
  <c r="G32" i="3"/>
  <c r="B33" i="2"/>
  <c r="J33" i="2" s="1"/>
  <c r="L33" i="2"/>
  <c r="A34" i="2"/>
  <c r="I33" i="2"/>
  <c r="T33" i="2"/>
  <c r="K33" i="2"/>
  <c r="H32" i="2"/>
  <c r="E32" i="2"/>
  <c r="U32" i="2"/>
  <c r="F32" i="2"/>
  <c r="G32" i="2"/>
  <c r="Q32" i="2"/>
  <c r="R32" i="2" s="1"/>
  <c r="S32" i="2" s="1"/>
  <c r="M33" i="2" l="1"/>
  <c r="N33" i="2" s="1"/>
  <c r="C59" i="4"/>
  <c r="G59" i="4"/>
  <c r="D59" i="4"/>
  <c r="C60" i="4"/>
  <c r="C61" i="4"/>
  <c r="F60" i="4"/>
  <c r="B34" i="3"/>
  <c r="J34" i="3" s="1"/>
  <c r="L34" i="3"/>
  <c r="A35" i="3"/>
  <c r="I34" i="3"/>
  <c r="M34" i="3"/>
  <c r="N34" i="3" s="1"/>
  <c r="T34" i="3"/>
  <c r="K34" i="3"/>
  <c r="G33" i="3"/>
  <c r="H33" i="3"/>
  <c r="E33" i="3"/>
  <c r="Q33" i="3"/>
  <c r="R33" i="3" s="1"/>
  <c r="S33" i="3" s="1"/>
  <c r="U33" i="3"/>
  <c r="F33" i="3"/>
  <c r="J33" i="3"/>
  <c r="M33" i="3"/>
  <c r="N33" i="3" s="1"/>
  <c r="K34" i="2"/>
  <c r="B34" i="2"/>
  <c r="J34" i="2" s="1"/>
  <c r="L34" i="2"/>
  <c r="A35" i="2"/>
  <c r="I34" i="2"/>
  <c r="M34" i="2"/>
  <c r="N34" i="2" s="1"/>
  <c r="T34" i="2"/>
  <c r="H33" i="2"/>
  <c r="E33" i="2"/>
  <c r="F33" i="2"/>
  <c r="G33" i="2"/>
  <c r="Q33" i="2"/>
  <c r="R33" i="2" s="1"/>
  <c r="S33" i="2" s="1"/>
  <c r="U33" i="2"/>
  <c r="I59" i="4" l="1"/>
  <c r="K60" i="4"/>
  <c r="H61" i="4"/>
  <c r="H59" i="4"/>
  <c r="H60" i="4"/>
  <c r="B63" i="4"/>
  <c r="K35" i="3"/>
  <c r="B35" i="3"/>
  <c r="J35" i="3" s="1"/>
  <c r="L35" i="3"/>
  <c r="A36" i="3"/>
  <c r="I35" i="3"/>
  <c r="T35" i="3"/>
  <c r="H34" i="3"/>
  <c r="E34" i="3"/>
  <c r="F34" i="3"/>
  <c r="G34" i="3"/>
  <c r="Q34" i="3"/>
  <c r="R34" i="3" s="1"/>
  <c r="S34" i="3" s="1"/>
  <c r="U34" i="3"/>
  <c r="T35" i="2"/>
  <c r="K35" i="2"/>
  <c r="B35" i="2"/>
  <c r="L35" i="2"/>
  <c r="A36" i="2"/>
  <c r="I35" i="2"/>
  <c r="M35" i="2"/>
  <c r="N35" i="2" s="1"/>
  <c r="G34" i="2"/>
  <c r="Q34" i="2"/>
  <c r="R34" i="2" s="1"/>
  <c r="S34" i="2" s="1"/>
  <c r="U34" i="2"/>
  <c r="H34" i="2"/>
  <c r="E34" i="2"/>
  <c r="F34" i="2"/>
  <c r="M35" i="3" l="1"/>
  <c r="N35" i="3" s="1"/>
  <c r="C63" i="4"/>
  <c r="F64" i="4"/>
  <c r="D63" i="4"/>
  <c r="C64" i="4"/>
  <c r="C65" i="4"/>
  <c r="G63" i="4"/>
  <c r="T36" i="3"/>
  <c r="K36" i="3"/>
  <c r="B36" i="3"/>
  <c r="J36" i="3" s="1"/>
  <c r="L36" i="3"/>
  <c r="A37" i="3"/>
  <c r="I36" i="3"/>
  <c r="M36" i="3"/>
  <c r="N36" i="3" s="1"/>
  <c r="G35" i="3"/>
  <c r="Q35" i="3"/>
  <c r="R35" i="3" s="1"/>
  <c r="S35" i="3" s="1"/>
  <c r="U35" i="3"/>
  <c r="H35" i="3"/>
  <c r="E35" i="3"/>
  <c r="F35" i="3"/>
  <c r="I36" i="2"/>
  <c r="T36" i="2"/>
  <c r="K36" i="2"/>
  <c r="B36" i="2"/>
  <c r="J36" i="2" s="1"/>
  <c r="L36" i="2"/>
  <c r="A37" i="2"/>
  <c r="F35" i="2"/>
  <c r="G35" i="2"/>
  <c r="Q35" i="2"/>
  <c r="R35" i="2" s="1"/>
  <c r="S35" i="2" s="1"/>
  <c r="U35" i="2"/>
  <c r="H35" i="2"/>
  <c r="E35" i="2"/>
  <c r="J35" i="2"/>
  <c r="I63" i="4" l="1"/>
  <c r="K64" i="4"/>
  <c r="H65" i="4"/>
  <c r="H63" i="4"/>
  <c r="H64" i="4"/>
  <c r="B67" i="4"/>
  <c r="I37" i="3"/>
  <c r="T37" i="3"/>
  <c r="K37" i="3"/>
  <c r="B37" i="3"/>
  <c r="J37" i="3" s="1"/>
  <c r="L37" i="3"/>
  <c r="A38" i="3"/>
  <c r="F36" i="3"/>
  <c r="G36" i="3"/>
  <c r="Q36" i="3"/>
  <c r="R36" i="3" s="1"/>
  <c r="S36" i="3" s="1"/>
  <c r="U36" i="3"/>
  <c r="H36" i="3"/>
  <c r="E36" i="3"/>
  <c r="B37" i="2"/>
  <c r="L37" i="2"/>
  <c r="A38" i="2"/>
  <c r="I37" i="2"/>
  <c r="M37" i="2"/>
  <c r="N37" i="2" s="1"/>
  <c r="J37" i="2"/>
  <c r="T37" i="2"/>
  <c r="K37" i="2"/>
  <c r="E36" i="2"/>
  <c r="F36" i="2"/>
  <c r="G36" i="2"/>
  <c r="Q36" i="2"/>
  <c r="R36" i="2" s="1"/>
  <c r="S36" i="2" s="1"/>
  <c r="U36" i="2"/>
  <c r="H36" i="2"/>
  <c r="M36" i="2"/>
  <c r="N36" i="2" s="1"/>
  <c r="C67" i="4" l="1"/>
  <c r="G67" i="4"/>
  <c r="D67" i="4"/>
  <c r="C68" i="4"/>
  <c r="C69" i="4"/>
  <c r="F68" i="4"/>
  <c r="B38" i="3"/>
  <c r="J38" i="3" s="1"/>
  <c r="L38" i="3"/>
  <c r="A39" i="3"/>
  <c r="I38" i="3"/>
  <c r="M38" i="3"/>
  <c r="N38" i="3" s="1"/>
  <c r="K38" i="3"/>
  <c r="T38" i="3"/>
  <c r="E37" i="3"/>
  <c r="F37" i="3"/>
  <c r="G37" i="3"/>
  <c r="Q37" i="3"/>
  <c r="R37" i="3" s="1"/>
  <c r="U37" i="3"/>
  <c r="H37" i="3"/>
  <c r="M37" i="3"/>
  <c r="N37" i="3" s="1"/>
  <c r="B38" i="2"/>
  <c r="J38" i="2" s="1"/>
  <c r="L38" i="2"/>
  <c r="A39" i="2"/>
  <c r="I38" i="2"/>
  <c r="M38" i="2"/>
  <c r="N38" i="2" s="1"/>
  <c r="T38" i="2"/>
  <c r="K38" i="2"/>
  <c r="H37" i="2"/>
  <c r="E37" i="2"/>
  <c r="F37" i="2"/>
  <c r="G37" i="2"/>
  <c r="Q37" i="2"/>
  <c r="R37" i="2" s="1"/>
  <c r="U37" i="2"/>
  <c r="I67" i="4" l="1"/>
  <c r="K68" i="4"/>
  <c r="H67" i="4"/>
  <c r="H68" i="4"/>
  <c r="B71" i="4"/>
  <c r="H69" i="4"/>
  <c r="K39" i="3"/>
  <c r="B39" i="3"/>
  <c r="M39" i="3" s="1"/>
  <c r="N39" i="3" s="1"/>
  <c r="L39" i="3"/>
  <c r="A40" i="3"/>
  <c r="T39" i="3"/>
  <c r="I39" i="3"/>
  <c r="H38" i="3"/>
  <c r="E38" i="3"/>
  <c r="G38" i="3"/>
  <c r="Q38" i="3"/>
  <c r="R38" i="3" s="1"/>
  <c r="S38" i="3" s="1"/>
  <c r="U38" i="3"/>
  <c r="F38" i="3"/>
  <c r="K39" i="2"/>
  <c r="B39" i="2"/>
  <c r="J39" i="2" s="1"/>
  <c r="L39" i="2"/>
  <c r="A40" i="2"/>
  <c r="I39" i="2"/>
  <c r="M39" i="2"/>
  <c r="N39" i="2" s="1"/>
  <c r="T39" i="2"/>
  <c r="H38" i="2"/>
  <c r="E38" i="2"/>
  <c r="F38" i="2"/>
  <c r="G38" i="2"/>
  <c r="Q38" i="2"/>
  <c r="R38" i="2" s="1"/>
  <c r="S38" i="2" s="1"/>
  <c r="U38" i="2"/>
  <c r="J39" i="3" l="1"/>
  <c r="C71" i="4"/>
  <c r="D71" i="4"/>
  <c r="C72" i="4"/>
  <c r="C73" i="4"/>
  <c r="G71" i="4"/>
  <c r="F72" i="4"/>
  <c r="T40" i="3"/>
  <c r="K40" i="3"/>
  <c r="I40" i="3"/>
  <c r="B40" i="3"/>
  <c r="L40" i="3"/>
  <c r="A41" i="3"/>
  <c r="G39" i="3"/>
  <c r="Q39" i="3"/>
  <c r="R39" i="3" s="1"/>
  <c r="S39" i="3" s="1"/>
  <c r="U39" i="3"/>
  <c r="H39" i="3"/>
  <c r="F39" i="3"/>
  <c r="E39" i="3"/>
  <c r="T40" i="2"/>
  <c r="K40" i="2"/>
  <c r="B40" i="2"/>
  <c r="J40" i="2" s="1"/>
  <c r="L40" i="2"/>
  <c r="A41" i="2"/>
  <c r="I40" i="2"/>
  <c r="M40" i="2"/>
  <c r="N40" i="2" s="1"/>
  <c r="G39" i="2"/>
  <c r="Q39" i="2"/>
  <c r="R39" i="2" s="1"/>
  <c r="S39" i="2" s="1"/>
  <c r="U39" i="2"/>
  <c r="H39" i="2"/>
  <c r="E39" i="2"/>
  <c r="F39" i="2"/>
  <c r="H71" i="4" l="1"/>
  <c r="H72" i="4"/>
  <c r="B75" i="4"/>
  <c r="I71" i="4"/>
  <c r="K72" i="4"/>
  <c r="H73" i="4"/>
  <c r="I41" i="3"/>
  <c r="T41" i="3"/>
  <c r="B41" i="3"/>
  <c r="M41" i="3" s="1"/>
  <c r="N41" i="3" s="1"/>
  <c r="L41" i="3"/>
  <c r="A42" i="3"/>
  <c r="K41" i="3"/>
  <c r="F40" i="3"/>
  <c r="G40" i="3"/>
  <c r="Q40" i="3"/>
  <c r="R40" i="3" s="1"/>
  <c r="U40" i="3"/>
  <c r="E40" i="3"/>
  <c r="H40" i="3"/>
  <c r="M40" i="3"/>
  <c r="N40" i="3" s="1"/>
  <c r="J40" i="3"/>
  <c r="F40" i="2"/>
  <c r="G40" i="2"/>
  <c r="Q40" i="2"/>
  <c r="R40" i="2" s="1"/>
  <c r="U40" i="2"/>
  <c r="H40" i="2"/>
  <c r="E40" i="2"/>
  <c r="I41" i="2"/>
  <c r="K41" i="2"/>
  <c r="T41" i="2"/>
  <c r="B41" i="2"/>
  <c r="L41" i="2"/>
  <c r="A42" i="2"/>
  <c r="C75" i="4" l="1"/>
  <c r="F76" i="4"/>
  <c r="D75" i="4"/>
  <c r="C76" i="4"/>
  <c r="C77" i="4"/>
  <c r="G75" i="4"/>
  <c r="B42" i="3"/>
  <c r="J42" i="3" s="1"/>
  <c r="L42" i="3"/>
  <c r="A44" i="3"/>
  <c r="I42" i="3"/>
  <c r="T42" i="3"/>
  <c r="K42" i="3"/>
  <c r="J41" i="3"/>
  <c r="S40" i="3"/>
  <c r="E41" i="3"/>
  <c r="F41" i="3"/>
  <c r="H41" i="3"/>
  <c r="G41" i="3"/>
  <c r="Q41" i="3"/>
  <c r="R41" i="3" s="1"/>
  <c r="S41" i="3" s="1"/>
  <c r="U41" i="3"/>
  <c r="E41" i="2"/>
  <c r="G41" i="2"/>
  <c r="Q41" i="2"/>
  <c r="R41" i="2" s="1"/>
  <c r="S41" i="2" s="1"/>
  <c r="U41" i="2"/>
  <c r="F41" i="2"/>
  <c r="H41" i="2"/>
  <c r="M41" i="2"/>
  <c r="N41" i="2" s="1"/>
  <c r="S40" i="2"/>
  <c r="K42" i="2"/>
  <c r="B42" i="2"/>
  <c r="M42" i="2" s="1"/>
  <c r="N42" i="2" s="1"/>
  <c r="L42" i="2"/>
  <c r="A44" i="2"/>
  <c r="T42" i="2"/>
  <c r="I42" i="2"/>
  <c r="J41" i="2"/>
  <c r="I75" i="4" l="1"/>
  <c r="K76" i="4"/>
  <c r="H77" i="4"/>
  <c r="H75" i="4"/>
  <c r="H76" i="4"/>
  <c r="B79" i="4"/>
  <c r="M42" i="3"/>
  <c r="N42" i="3" s="1"/>
  <c r="B44" i="3"/>
  <c r="J44" i="3" s="1"/>
  <c r="L44" i="3"/>
  <c r="A45" i="3"/>
  <c r="I44" i="3"/>
  <c r="M44" i="3"/>
  <c r="N44" i="3" s="1"/>
  <c r="K44" i="3"/>
  <c r="T44" i="3"/>
  <c r="H42" i="3"/>
  <c r="E42" i="3"/>
  <c r="F42" i="3"/>
  <c r="G42" i="3"/>
  <c r="Q42" i="3"/>
  <c r="R42" i="3" s="1"/>
  <c r="U42" i="3"/>
  <c r="G42" i="2"/>
  <c r="Q42" i="2"/>
  <c r="R42" i="2" s="1"/>
  <c r="U42" i="2"/>
  <c r="H42" i="2"/>
  <c r="F42" i="2"/>
  <c r="E42" i="2"/>
  <c r="J42" i="2"/>
  <c r="T44" i="2"/>
  <c r="K44" i="2"/>
  <c r="I44" i="2"/>
  <c r="B44" i="2"/>
  <c r="J44" i="2" s="1"/>
  <c r="L44" i="2"/>
  <c r="A45" i="2"/>
  <c r="C79" i="4" l="1"/>
  <c r="D79" i="4"/>
  <c r="C81" i="4"/>
  <c r="G79" i="4"/>
  <c r="C80" i="4"/>
  <c r="F80" i="4"/>
  <c r="K45" i="3"/>
  <c r="B45" i="3"/>
  <c r="M45" i="3" s="1"/>
  <c r="N45" i="3" s="1"/>
  <c r="L45" i="3"/>
  <c r="A46" i="3"/>
  <c r="I45" i="3"/>
  <c r="T45" i="3"/>
  <c r="S42" i="3"/>
  <c r="H44" i="3"/>
  <c r="E44" i="3"/>
  <c r="G44" i="3"/>
  <c r="Q44" i="3"/>
  <c r="R44" i="3" s="1"/>
  <c r="U44" i="3"/>
  <c r="F44" i="3"/>
  <c r="M44" i="2"/>
  <c r="N44" i="2" s="1"/>
  <c r="I45" i="2"/>
  <c r="T45" i="2"/>
  <c r="K45" i="2"/>
  <c r="B45" i="2"/>
  <c r="J45" i="2" s="1"/>
  <c r="L45" i="2"/>
  <c r="A46" i="2"/>
  <c r="S42" i="2"/>
  <c r="F44" i="2"/>
  <c r="G44" i="2"/>
  <c r="Q44" i="2"/>
  <c r="R44" i="2" s="1"/>
  <c r="U44" i="2"/>
  <c r="E44" i="2"/>
  <c r="H44" i="2"/>
  <c r="J45" i="3" l="1"/>
  <c r="I79" i="4"/>
  <c r="K80" i="4"/>
  <c r="H81" i="4"/>
  <c r="H79" i="4"/>
  <c r="H80" i="4"/>
  <c r="T46" i="3"/>
  <c r="K46" i="3"/>
  <c r="B46" i="3"/>
  <c r="J46" i="3" s="1"/>
  <c r="L46" i="3"/>
  <c r="A47" i="3"/>
  <c r="I46" i="3"/>
  <c r="G45" i="3"/>
  <c r="Q45" i="3"/>
  <c r="R45" i="3" s="1"/>
  <c r="S45" i="3" s="1"/>
  <c r="U45" i="3"/>
  <c r="H45" i="3"/>
  <c r="F45" i="3"/>
  <c r="E45" i="3"/>
  <c r="E45" i="2"/>
  <c r="F45" i="2"/>
  <c r="G45" i="2"/>
  <c r="Q45" i="2"/>
  <c r="R45" i="2" s="1"/>
  <c r="S45" i="2" s="1"/>
  <c r="U45" i="2"/>
  <c r="H45" i="2"/>
  <c r="M45" i="2"/>
  <c r="N45" i="2" s="1"/>
  <c r="B46" i="2"/>
  <c r="L46" i="2"/>
  <c r="A47" i="2"/>
  <c r="I46" i="2"/>
  <c r="M46" i="2"/>
  <c r="N46" i="2" s="1"/>
  <c r="T46" i="2"/>
  <c r="K46" i="2"/>
  <c r="M46" i="3" l="1"/>
  <c r="N46" i="3" s="1"/>
  <c r="I47" i="3"/>
  <c r="T47" i="3"/>
  <c r="K47" i="3"/>
  <c r="B47" i="3"/>
  <c r="J47" i="3" s="1"/>
  <c r="L47" i="3"/>
  <c r="F46" i="3"/>
  <c r="G46" i="3"/>
  <c r="Q46" i="3"/>
  <c r="R46" i="3" s="1"/>
  <c r="S46" i="3" s="1"/>
  <c r="U46" i="3"/>
  <c r="H46" i="3"/>
  <c r="E46" i="3"/>
  <c r="H46" i="2"/>
  <c r="E46" i="2"/>
  <c r="F46" i="2"/>
  <c r="G46" i="2"/>
  <c r="Q46" i="2"/>
  <c r="R46" i="2" s="1"/>
  <c r="U46" i="2"/>
  <c r="B47" i="2"/>
  <c r="J47" i="2" s="1"/>
  <c r="L47" i="2"/>
  <c r="I47" i="2"/>
  <c r="K47" i="2"/>
  <c r="T47" i="2"/>
  <c r="J46" i="2"/>
  <c r="E47" i="3" l="1"/>
  <c r="F47" i="3"/>
  <c r="G47" i="3"/>
  <c r="Q47" i="3"/>
  <c r="R47" i="3" s="1"/>
  <c r="U47" i="3"/>
  <c r="H47" i="3"/>
  <c r="M47" i="3"/>
  <c r="N47" i="3" s="1"/>
  <c r="S46" i="2"/>
  <c r="H47" i="2"/>
  <c r="E47" i="2"/>
  <c r="G47" i="2"/>
  <c r="Q47" i="2"/>
  <c r="R47" i="2" s="1"/>
  <c r="U47" i="2"/>
  <c r="F47" i="2"/>
  <c r="M47" i="2"/>
  <c r="N47" i="2" s="1"/>
  <c r="S47" i="3" l="1"/>
  <c r="A61" i="3" s="1"/>
  <c r="S27" i="3"/>
  <c r="S37" i="3"/>
  <c r="S44" i="3"/>
  <c r="G50" i="2"/>
  <c r="J50" i="2"/>
  <c r="S47" i="2"/>
  <c r="A58" i="2"/>
  <c r="S22" i="2"/>
  <c r="S27" i="2"/>
  <c r="S37" i="2"/>
  <c r="S44" i="2"/>
  <c r="A62" i="3" l="1"/>
  <c r="B62" i="3" s="1"/>
  <c r="B61" i="3"/>
  <c r="B58" i="2"/>
  <c r="C58" i="2"/>
  <c r="A57" i="2"/>
  <c r="A59" i="2"/>
  <c r="C59" i="2" l="1"/>
  <c r="A60" i="2"/>
  <c r="B59" i="2"/>
  <c r="A61" i="2" l="1"/>
  <c r="C60" i="2"/>
  <c r="B60" i="2"/>
  <c r="B61" i="2" l="1"/>
  <c r="A62" i="2"/>
  <c r="C61" i="2"/>
  <c r="B62" i="2" l="1"/>
  <c r="A63" i="2"/>
  <c r="C62" i="2"/>
  <c r="B63" i="2" l="1"/>
  <c r="A64" i="2"/>
  <c r="C63" i="2"/>
  <c r="C64" i="2" l="1"/>
  <c r="B64" i="2"/>
  <c r="A63" i="3" l="1"/>
  <c r="B63" i="3" s="1"/>
</calcChain>
</file>

<file path=xl/sharedStrings.xml><?xml version="1.0" encoding="utf-8"?>
<sst xmlns="http://schemas.openxmlformats.org/spreadsheetml/2006/main" count="110" uniqueCount="62">
  <si>
    <t>km/h</t>
  </si>
  <si>
    <t>9/12</t>
  </si>
  <si>
    <t>DragoCorse</t>
  </si>
  <si>
    <t>No.81　山田 杯利</t>
  </si>
  <si>
    <t xml:space="preserve">Fastest Lap </t>
  </si>
  <si>
    <t>C700賞：</t>
    <rPh sb="4" eb="5">
      <t>ショウ</t>
    </rPh>
    <phoneticPr fontId="7"/>
  </si>
  <si>
    <t>km/h</t>
    <phoneticPr fontId="7"/>
  </si>
  <si>
    <t>7/24</t>
    <phoneticPr fontId="7"/>
  </si>
  <si>
    <t>ENERGY JAPAN</t>
  </si>
  <si>
    <r>
      <t>No.51</t>
    </r>
    <r>
      <rPr>
        <sz val="9"/>
        <rFont val="ＭＳ Ｐゴシック"/>
        <family val="3"/>
        <charset val="128"/>
      </rPr>
      <t>　堂園　鷲</t>
    </r>
    <rPh sb="6" eb="8">
      <t>ドウゾノ</t>
    </rPh>
    <rPh sb="9" eb="10">
      <t>ワシ</t>
    </rPh>
    <phoneticPr fontId="7"/>
  </si>
  <si>
    <t xml:space="preserve">Fastest Lap </t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</si>
  <si>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</si>
  <si>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以下ﾌｨﾆｯｼｭﾗｲﾝ不通過：</t>
    <phoneticPr fontId="7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</si>
  <si>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</si>
  <si>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</si>
  <si>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</si>
  <si>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</si>
  <si>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</si>
  <si>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</si>
  <si>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</si>
  <si>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</si>
  <si>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</si>
  <si>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</si>
  <si>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</si>
  <si>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</si>
  <si>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</si>
  <si>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7"/>
  </si>
  <si>
    <t>コメント</t>
  </si>
  <si>
    <t>BestLap</t>
  </si>
  <si>
    <t>GAP</t>
  </si>
  <si>
    <t>差</t>
  </si>
  <si>
    <t>Tires</t>
  </si>
  <si>
    <t>Model/Engine</t>
  </si>
  <si>
    <t>名前</t>
  </si>
  <si>
    <t>第９戦 決勝ヒート暫定結果表</t>
    <rPh sb="9" eb="11">
      <t>ザンテイ</t>
    </rPh>
    <phoneticPr fontId="7"/>
  </si>
  <si>
    <t>南コース 1.264Km</t>
  </si>
  <si>
    <t>Dry</t>
  </si>
  <si>
    <t xml:space="preserve">COURSE : </t>
  </si>
  <si>
    <t>Cloudy</t>
  </si>
  <si>
    <t>WEATHER:</t>
  </si>
  <si>
    <t>:</t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</si>
  <si>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</si>
  <si>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第９戦 決勝ヒート正式結果表</t>
    <rPh sb="9" eb="11">
      <t>セイシキ</t>
    </rPh>
    <rPh sb="11" eb="13">
      <t>ケッカ</t>
    </rPh>
    <phoneticPr fontId="7"/>
  </si>
  <si>
    <t>Fine</t>
  </si>
  <si>
    <t>:</t>
    <phoneticPr fontId="7"/>
  </si>
  <si>
    <t>PP</t>
    <phoneticPr fontId="7"/>
  </si>
  <si>
    <t>第９戦 決勝ヒート グリッド表</t>
    <rPh sb="14" eb="15">
      <t>ヒョウ</t>
    </rPh>
    <phoneticPr fontId="7"/>
  </si>
  <si>
    <t>:</t>
    <phoneticPr fontId="7"/>
  </si>
  <si>
    <t>渡部 智仁</t>
  </si>
  <si>
    <t>Rosa Drago CORSE/TM</t>
  </si>
  <si>
    <t>RosaDragoCORSE</t>
  </si>
  <si>
    <t>BS</t>
  </si>
  <si>
    <t/>
  </si>
  <si>
    <t>全日本カート選手権統一規則書 第38条(25)(フロントフェアリングが正しい装着状態でない)により5秒加算した。</t>
  </si>
  <si>
    <t>7/24</t>
  </si>
  <si>
    <t>ﾍﾟﾅﾙﾃｨ</t>
  </si>
  <si>
    <t>No.77</t>
  </si>
  <si>
    <t>No.51</t>
  </si>
  <si>
    <t>JAF国内ｶｰﾄ競技規則 ｶｰﾄ競技会運営に関する規定 22条(妨害の禁止(プッシング・ブロッキング))違反により、10秒加算とした。</t>
  </si>
  <si>
    <t>No.43</t>
  </si>
  <si>
    <t>No.19</t>
  </si>
  <si>
    <t>JAF国内ｶｰﾄ競技規則 ｶｰﾄ競技会運営に関する規定 22条(妨害の禁止(無理な進入))違反により、10秒加算とした。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</si>
</sst>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[&lt;1]m\'ss.000;##0.000"/>
    <numFmt numFmtId="179" formatCode="yyyy\-mm\-dd"/>
    <numFmt numFmtId="180" formatCode="[&lt;1]m:ss.000;General"/>
  </numFmts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6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9"/>
      <name val="ＭＳ Ｐゴシック"/>
      <family val="3"/>
      <charset val="128"/>
    </font>
    <font>
      <b/>
      <sz val="10"/>
      <color rgb="FF0000FF"/>
      <name val="Microsoft Sans Serif"/>
      <family val="2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10"/>
      <color rgb="FF0000FF"/>
      <name val="ＭＳ Ｐゴシック"/>
      <family val="3"/>
      <charset val="128"/>
    </font>
    <font>
      <b/>
      <sz val="9.75"/>
      <color indexed="8"/>
      <name val="Microsoft Sans Serif"/>
      <family val="2"/>
    </font>
    <font>
      <sz val="9.75"/>
      <color indexed="8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14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left"/>
    </xf>
    <xf numFmtId="0" fontId="5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0" fontId="7" fillId="0" borderId="1" xfId="1" applyFont="1" applyFill="1" applyBorder="1" applyAlignment="1" applyProtection="1">
      <alignment horizontal="left" vertical="center"/>
    </xf>
    <xf numFmtId="0" fontId="8" fillId="0" borderId="1" xfId="1" applyFont="1" applyFill="1" applyBorder="1" applyAlignment="1" applyProtection="1">
      <alignment vertical="center"/>
    </xf>
    <xf numFmtId="0" fontId="6" fillId="0" borderId="1" xfId="1" applyFont="1" applyFill="1" applyBorder="1" applyAlignment="1" applyProtection="1">
      <alignment vertical="center"/>
    </xf>
    <xf numFmtId="0" fontId="6" fillId="0" borderId="0" xfId="1" applyFont="1" applyFill="1" applyAlignment="1" applyProtection="1">
      <alignment horizontal="left" vertical="center"/>
    </xf>
    <xf numFmtId="0" fontId="9" fillId="0" borderId="0" xfId="1" applyFont="1" applyFill="1" applyAlignment="1" applyProtection="1">
      <alignment vertical="center"/>
    </xf>
    <xf numFmtId="0" fontId="10" fillId="0" borderId="0" xfId="1" applyFont="1" applyFill="1" applyAlignment="1" applyProtection="1">
      <alignment vertical="center"/>
    </xf>
    <xf numFmtId="176" fontId="10" fillId="0" borderId="0" xfId="1" applyNumberFormat="1" applyFont="1" applyFill="1" applyAlignment="1" applyProtection="1">
      <alignment vertical="center"/>
    </xf>
    <xf numFmtId="0" fontId="2" fillId="0" borderId="0" xfId="1" applyAlignment="1">
      <alignment vertical="center"/>
    </xf>
    <xf numFmtId="176" fontId="11" fillId="0" borderId="0" xfId="1" applyNumberFormat="1" applyFont="1" applyFill="1" applyBorder="1" applyAlignment="1" applyProtection="1"/>
    <xf numFmtId="176" fontId="2" fillId="0" borderId="0" xfId="1" applyNumberFormat="1" applyAlignment="1">
      <alignment vertical="center"/>
    </xf>
    <xf numFmtId="176" fontId="12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Alignment="1" applyProtection="1">
      <alignment vertical="center" shrinkToFit="1"/>
    </xf>
    <xf numFmtId="2" fontId="13" fillId="0" borderId="0" xfId="1" applyNumberFormat="1" applyFont="1" applyFill="1" applyAlignment="1" applyProtection="1">
      <alignment vertical="center" shrinkToFit="1"/>
    </xf>
    <xf numFmtId="0" fontId="13" fillId="0" borderId="0" xfId="1" applyFont="1" applyFill="1" applyAlignment="1" applyProtection="1">
      <alignment horizontal="center" vertical="center" shrinkToFit="1"/>
    </xf>
    <xf numFmtId="177" fontId="14" fillId="0" borderId="0" xfId="2" applyNumberFormat="1" applyFont="1" applyFill="1" applyAlignment="1" applyProtection="1">
      <alignment shrinkToFit="1"/>
    </xf>
    <xf numFmtId="0" fontId="13" fillId="0" borderId="0" xfId="1" applyFont="1" applyFill="1" applyAlignment="1" applyProtection="1">
      <alignment horizontal="left" vertical="center" shrinkToFit="1"/>
    </xf>
    <xf numFmtId="0" fontId="14" fillId="0" borderId="0" xfId="1" applyNumberFormat="1" applyFont="1" applyFill="1" applyBorder="1" applyAlignment="1" applyProtection="1">
      <alignment horizontal="left" shrinkToFit="1"/>
    </xf>
    <xf numFmtId="176" fontId="2" fillId="0" borderId="0" xfId="1" applyNumberFormat="1" applyFont="1" applyFill="1" applyBorder="1" applyAlignment="1" applyProtection="1"/>
    <xf numFmtId="56" fontId="13" fillId="0" borderId="0" xfId="1" quotePrefix="1" applyNumberFormat="1" applyFont="1" applyFill="1" applyAlignment="1" applyProtection="1">
      <alignment horizontal="center" vertical="center" shrinkToFit="1"/>
    </xf>
    <xf numFmtId="0" fontId="16" fillId="0" borderId="0" xfId="1" applyNumberFormat="1" applyFont="1" applyFill="1" applyBorder="1" applyAlignment="1" applyProtection="1"/>
    <xf numFmtId="0" fontId="17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left" shrinkToFit="1"/>
    </xf>
    <xf numFmtId="178" fontId="19" fillId="0" borderId="0" xfId="1" applyNumberFormat="1" applyFont="1" applyFill="1" applyAlignment="1" applyProtection="1">
      <alignment horizontal="right" shrinkToFit="1"/>
    </xf>
    <xf numFmtId="177" fontId="20" fillId="0" borderId="0" xfId="2" applyNumberFormat="1" applyFont="1" applyFill="1" applyAlignment="1" applyProtection="1">
      <alignment horizontal="right" shrinkToFit="1"/>
    </xf>
    <xf numFmtId="178" fontId="21" fillId="0" borderId="0" xfId="1" applyNumberFormat="1" applyFont="1" applyFill="1" applyAlignment="1" applyProtection="1">
      <alignment horizontal="right" shrinkToFit="1"/>
    </xf>
    <xf numFmtId="0" fontId="21" fillId="0" borderId="0" xfId="1" applyFont="1" applyFill="1" applyAlignment="1" applyProtection="1">
      <alignment horizontal="right" shrinkToFit="1"/>
    </xf>
    <xf numFmtId="0" fontId="22" fillId="0" borderId="0" xfId="1" applyFont="1" applyFill="1" applyAlignment="1" applyProtection="1">
      <alignment horizontal="center" shrinkToFit="1"/>
    </xf>
    <xf numFmtId="0" fontId="22" fillId="0" borderId="0" xfId="1" applyFont="1" applyFill="1" applyAlignment="1" applyProtection="1">
      <alignment horizontal="right" shrinkToFit="1"/>
    </xf>
    <xf numFmtId="0" fontId="23" fillId="0" borderId="0" xfId="1" applyFont="1" applyFill="1" applyAlignment="1" applyProtection="1">
      <alignment horizontal="left" shrinkToFit="1"/>
    </xf>
    <xf numFmtId="0" fontId="18" fillId="0" borderId="0" xfId="1" applyFont="1" applyFill="1" applyAlignment="1" applyProtection="1">
      <alignment horizontal="center" vertical="center" shrinkToFit="1"/>
    </xf>
    <xf numFmtId="0" fontId="18" fillId="0" borderId="0" xfId="1" applyFont="1" applyFill="1" applyAlignment="1" applyProtection="1">
      <alignment horizontal="center" vertical="center"/>
    </xf>
    <xf numFmtId="0" fontId="14" fillId="0" borderId="0" xfId="1" applyFont="1" applyFill="1" applyAlignment="1" applyProtection="1">
      <alignment horizontal="right" vertical="top"/>
    </xf>
    <xf numFmtId="0" fontId="25" fillId="0" borderId="0" xfId="1" applyFont="1" applyFill="1" applyAlignment="1" applyProtection="1">
      <alignment horizontal="right"/>
    </xf>
    <xf numFmtId="0" fontId="20" fillId="0" borderId="0" xfId="1" applyFont="1" applyFill="1" applyAlignment="1" applyProtection="1">
      <alignment horizontal="right" shrinkToFit="1"/>
    </xf>
    <xf numFmtId="0" fontId="26" fillId="0" borderId="0" xfId="1" applyFont="1" applyFill="1" applyAlignment="1" applyProtection="1">
      <alignment horizontal="left" vertical="top"/>
    </xf>
    <xf numFmtId="0" fontId="18" fillId="0" borderId="1" xfId="1" applyFont="1" applyFill="1" applyBorder="1" applyAlignment="1" applyProtection="1">
      <alignment horizontal="left" vertical="top"/>
    </xf>
    <xf numFmtId="0" fontId="26" fillId="0" borderId="1" xfId="1" applyFont="1" applyFill="1" applyBorder="1" applyAlignment="1" applyProtection="1">
      <alignment horizontal="center" vertical="top"/>
    </xf>
    <xf numFmtId="0" fontId="26" fillId="0" borderId="1" xfId="1" applyFont="1" applyFill="1" applyBorder="1" applyAlignment="1" applyProtection="1">
      <alignment horizontal="right" vertical="top"/>
    </xf>
    <xf numFmtId="0" fontId="14" fillId="0" borderId="1" xfId="1" applyFont="1" applyFill="1" applyBorder="1" applyAlignment="1" applyProtection="1">
      <alignment horizontal="left" vertical="top"/>
    </xf>
    <xf numFmtId="0" fontId="26" fillId="0" borderId="1" xfId="1" applyFont="1" applyFill="1" applyBorder="1" applyAlignment="1" applyProtection="1">
      <alignment horizontal="left" vertical="top"/>
    </xf>
    <xf numFmtId="176" fontId="7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centerContinuous" vertical="center"/>
    </xf>
    <xf numFmtId="0" fontId="6" fillId="0" borderId="0" xfId="1" applyFont="1" applyFill="1" applyAlignment="1" applyProtection="1">
      <alignment horizontal="centerContinuous" vertical="center"/>
    </xf>
    <xf numFmtId="0" fontId="27" fillId="0" borderId="0" xfId="1" applyFont="1" applyFill="1" applyAlignment="1" applyProtection="1">
      <alignment horizontal="centerContinuous"/>
    </xf>
    <xf numFmtId="0" fontId="6" fillId="0" borderId="0" xfId="1" applyNumberFormat="1" applyFont="1" applyFill="1" applyBorder="1" applyAlignment="1" applyProtection="1"/>
    <xf numFmtId="0" fontId="28" fillId="0" borderId="0" xfId="1" applyFont="1" applyFill="1" applyAlignment="1" applyProtection="1">
      <alignment horizontal="left"/>
    </xf>
    <xf numFmtId="0" fontId="29" fillId="0" borderId="0" xfId="1" applyFont="1" applyFill="1" applyAlignment="1" applyProtection="1">
      <alignment horizontal="left"/>
    </xf>
    <xf numFmtId="0" fontId="30" fillId="0" borderId="0" xfId="1" applyFont="1" applyFill="1" applyAlignment="1" applyProtection="1">
      <alignment horizontal="left" vertical="center"/>
    </xf>
    <xf numFmtId="0" fontId="31" fillId="0" borderId="0" xfId="1" applyFont="1" applyFill="1" applyAlignment="1" applyProtection="1">
      <alignment horizontal="right"/>
    </xf>
    <xf numFmtId="0" fontId="31" fillId="0" borderId="0" xfId="1" applyFont="1" applyFill="1" applyAlignment="1" applyProtection="1">
      <alignment vertical="center"/>
    </xf>
    <xf numFmtId="0" fontId="31" fillId="0" borderId="0" xfId="1" applyFont="1" applyFill="1" applyAlignment="1" applyProtection="1"/>
    <xf numFmtId="0" fontId="30" fillId="0" borderId="0" xfId="1" applyFont="1" applyFill="1" applyAlignment="1" applyProtection="1">
      <alignment horizontal="left"/>
    </xf>
    <xf numFmtId="0" fontId="27" fillId="0" borderId="0" xfId="1" applyFont="1" applyFill="1" applyAlignment="1" applyProtection="1">
      <alignment horizontal="left"/>
    </xf>
    <xf numFmtId="20" fontId="30" fillId="0" borderId="0" xfId="1" quotePrefix="1" applyNumberFormat="1" applyFont="1" applyFill="1" applyAlignment="1" applyProtection="1">
      <alignment horizontal="left"/>
    </xf>
    <xf numFmtId="0" fontId="31" fillId="0" borderId="0" xfId="1" applyFont="1" applyFill="1" applyAlignment="1" applyProtection="1">
      <alignment horizontal="left"/>
    </xf>
    <xf numFmtId="0" fontId="6" fillId="0" borderId="0" xfId="1" applyNumberFormat="1" applyFont="1" applyFill="1" applyBorder="1" applyAlignment="1" applyProtection="1">
      <alignment horizontal="left"/>
    </xf>
    <xf numFmtId="0" fontId="32" fillId="0" borderId="0" xfId="1" applyFont="1" applyFill="1" applyAlignment="1" applyProtection="1">
      <alignment horizontal="left"/>
    </xf>
    <xf numFmtId="0" fontId="28" fillId="0" borderId="0" xfId="1" applyFont="1" applyFill="1" applyAlignment="1" applyProtection="1">
      <alignment horizontal="right"/>
    </xf>
    <xf numFmtId="20" fontId="31" fillId="0" borderId="0" xfId="1" quotePrefix="1" applyNumberFormat="1" applyFont="1" applyFill="1" applyAlignment="1" applyProtection="1">
      <alignment horizontal="right"/>
    </xf>
    <xf numFmtId="0" fontId="6" fillId="0" borderId="0" xfId="1" applyNumberFormat="1" applyFont="1" applyFill="1" applyBorder="1" applyAlignment="1" applyProtection="1">
      <alignment horizontal="centerContinuous"/>
    </xf>
    <xf numFmtId="179" fontId="6" fillId="0" borderId="0" xfId="1" applyNumberFormat="1" applyFont="1" applyFill="1" applyAlignment="1" applyProtection="1">
      <alignment horizontal="centerContinuous" vertical="center" shrinkToFit="1"/>
    </xf>
    <xf numFmtId="0" fontId="2" fillId="0" borderId="1" xfId="1" applyNumberFormat="1" applyFont="1" applyFill="1" applyBorder="1" applyAlignment="1" applyProtection="1"/>
    <xf numFmtId="0" fontId="9" fillId="0" borderId="0" xfId="1" applyFont="1" applyFill="1" applyAlignment="1" applyProtection="1">
      <alignment horizontal="center" vertical="center"/>
    </xf>
    <xf numFmtId="0" fontId="33" fillId="0" borderId="0" xfId="1" applyFont="1" applyFill="1" applyAlignment="1" applyProtection="1">
      <alignment vertical="center"/>
    </xf>
    <xf numFmtId="0" fontId="6" fillId="0" borderId="0" xfId="1" applyFont="1" applyFill="1" applyAlignment="1" applyProtection="1">
      <alignment horizontal="center" vertical="center" shrinkToFit="1"/>
    </xf>
    <xf numFmtId="0" fontId="17" fillId="0" borderId="0" xfId="1" applyFont="1" applyFill="1" applyBorder="1" applyAlignment="1" applyProtection="1">
      <alignment horizontal="center" vertical="center" shrinkToFit="1"/>
    </xf>
    <xf numFmtId="0" fontId="18" fillId="0" borderId="0" xfId="1" applyFont="1" applyFill="1" applyBorder="1" applyAlignment="1" applyProtection="1">
      <alignment horizontal="center" vertical="center" shrinkToFit="1"/>
    </xf>
    <xf numFmtId="0" fontId="34" fillId="0" borderId="0" xfId="1" applyFont="1" applyFill="1" applyBorder="1" applyAlignment="1" applyProtection="1">
      <alignment horizontal="center" vertical="center" shrinkToFit="1"/>
    </xf>
    <xf numFmtId="0" fontId="17" fillId="0" borderId="0" xfId="1" applyFont="1" applyFill="1" applyBorder="1" applyAlignment="1" applyProtection="1">
      <alignment horizontal="centerContinuous" vertical="center"/>
    </xf>
    <xf numFmtId="0" fontId="25" fillId="0" borderId="0" xfId="1" applyFont="1" applyFill="1" applyBorder="1" applyAlignment="1" applyProtection="1">
      <alignment horizontal="centerContinuous" vertical="center"/>
    </xf>
    <xf numFmtId="0" fontId="14" fillId="0" borderId="0" xfId="1" applyFont="1" applyFill="1" applyAlignment="1" applyProtection="1">
      <alignment horizontal="right" vertical="center"/>
    </xf>
    <xf numFmtId="0" fontId="17" fillId="0" borderId="0" xfId="1" applyFont="1" applyFill="1" applyBorder="1" applyAlignment="1" applyProtection="1">
      <alignment horizontal="left" vertical="center"/>
    </xf>
    <xf numFmtId="0" fontId="25" fillId="0" borderId="0" xfId="1" applyFont="1" applyFill="1" applyBorder="1" applyAlignment="1" applyProtection="1">
      <alignment horizontal="left" vertical="center"/>
    </xf>
    <xf numFmtId="0" fontId="18" fillId="0" borderId="0" xfId="1" applyFont="1" applyFill="1" applyBorder="1" applyAlignment="1" applyProtection="1">
      <alignment horizontal="center" vertical="center"/>
    </xf>
    <xf numFmtId="180" fontId="22" fillId="0" borderId="0" xfId="1" applyNumberFormat="1" applyFont="1" applyFill="1" applyBorder="1" applyAlignment="1" applyProtection="1">
      <alignment horizontal="center" vertical="center" shrinkToFit="1"/>
    </xf>
    <xf numFmtId="0" fontId="35" fillId="0" borderId="0" xfId="1" applyFont="1" applyFill="1" applyBorder="1" applyAlignment="1" applyProtection="1">
      <alignment horizontal="center" vertical="center"/>
    </xf>
    <xf numFmtId="0" fontId="14" fillId="0" borderId="0" xfId="1" applyFont="1" applyFill="1" applyAlignment="1" applyProtection="1">
      <alignment horizontal="left" vertical="top"/>
    </xf>
    <xf numFmtId="0" fontId="21" fillId="0" borderId="0" xfId="1" applyFont="1" applyFill="1" applyAlignment="1" applyProtection="1">
      <alignment horizontal="right" vertical="center"/>
    </xf>
    <xf numFmtId="0" fontId="36" fillId="0" borderId="0" xfId="1" applyFont="1" applyFill="1" applyAlignment="1" applyProtection="1">
      <alignment horizontal="center" vertical="center" shrinkToFit="1"/>
    </xf>
    <xf numFmtId="0" fontId="36" fillId="0" borderId="0" xfId="1" applyFont="1" applyFill="1" applyAlignment="1" applyProtection="1">
      <alignment horizontal="right" vertical="center"/>
    </xf>
    <xf numFmtId="0" fontId="26" fillId="0" borderId="0" xfId="1" applyFont="1" applyFill="1" applyAlignment="1" applyProtection="1">
      <alignment horizontal="right" vertical="center"/>
    </xf>
    <xf numFmtId="0" fontId="17" fillId="0" borderId="0" xfId="1" applyFont="1" applyFill="1" applyAlignment="1" applyProtection="1">
      <alignment horizontal="right" vertical="center"/>
    </xf>
    <xf numFmtId="0" fontId="17" fillId="0" borderId="0" xfId="1" applyFont="1" applyFill="1" applyAlignment="1" applyProtection="1">
      <alignment horizontal="center" vertical="center" shrinkToFit="1"/>
    </xf>
    <xf numFmtId="0" fontId="17" fillId="0" borderId="0" xfId="1" applyFont="1" applyFill="1" applyAlignment="1" applyProtection="1">
      <alignment horizontal="left" vertical="center"/>
    </xf>
    <xf numFmtId="0" fontId="25" fillId="0" borderId="0" xfId="1" applyFont="1" applyFill="1" applyAlignment="1" applyProtection="1">
      <alignment horizontal="left" vertical="center"/>
    </xf>
    <xf numFmtId="0" fontId="17" fillId="0" borderId="2" xfId="1" applyFont="1" applyFill="1" applyBorder="1" applyAlignment="1" applyProtection="1">
      <alignment horizontal="centerContinuous" vertical="center"/>
    </xf>
    <xf numFmtId="0" fontId="25" fillId="0" borderId="1" xfId="1" applyFont="1" applyFill="1" applyBorder="1" applyAlignment="1" applyProtection="1">
      <alignment horizontal="centerContinuous" vertical="center"/>
    </xf>
    <xf numFmtId="0" fontId="17" fillId="0" borderId="1" xfId="1" applyFont="1" applyFill="1" applyBorder="1" applyAlignment="1" applyProtection="1">
      <alignment horizontal="centerContinuous" vertical="center"/>
    </xf>
    <xf numFmtId="0" fontId="17" fillId="0" borderId="3" xfId="1" applyFont="1" applyFill="1" applyBorder="1" applyAlignment="1" applyProtection="1">
      <alignment horizontal="left" vertical="center"/>
    </xf>
    <xf numFmtId="0" fontId="35" fillId="2" borderId="0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right"/>
    </xf>
    <xf numFmtId="0" fontId="37" fillId="0" borderId="0" xfId="1" applyFont="1" applyFill="1" applyAlignment="1" applyProtection="1">
      <alignment horizontal="right" vertical="center"/>
    </xf>
    <xf numFmtId="0" fontId="26" fillId="0" borderId="0" xfId="1" applyFont="1" applyFill="1" applyAlignment="1" applyProtection="1">
      <alignment horizontal="right" vertical="top"/>
    </xf>
    <xf numFmtId="0" fontId="6" fillId="0" borderId="0" xfId="1" applyFont="1" applyAlignment="1" applyProtection="1">
      <alignment vertical="center"/>
    </xf>
    <xf numFmtId="0" fontId="6" fillId="0" borderId="0" xfId="1" applyFont="1" applyAlignment="1" applyProtection="1">
      <alignment horizontal="centerContinuous" vertical="center"/>
    </xf>
    <xf numFmtId="0" fontId="27" fillId="0" borderId="0" xfId="1" applyFont="1" applyAlignment="1" applyProtection="1">
      <alignment horizontal="centerContinuous"/>
    </xf>
    <xf numFmtId="0" fontId="29" fillId="0" borderId="0" xfId="1" applyFont="1" applyAlignment="1" applyProtection="1">
      <alignment horizontal="left"/>
    </xf>
    <xf numFmtId="0" fontId="31" fillId="0" borderId="0" xfId="1" applyFont="1" applyFill="1" applyAlignment="1" applyProtection="1">
      <alignment horizontal="center"/>
    </xf>
    <xf numFmtId="0" fontId="27" fillId="0" borderId="0" xfId="1" applyFont="1" applyAlignment="1" applyProtection="1">
      <alignment horizontal="left"/>
    </xf>
    <xf numFmtId="0" fontId="32" fillId="0" borderId="0" xfId="1" applyFont="1" applyAlignment="1" applyProtection="1">
      <alignment horizontal="left"/>
    </xf>
    <xf numFmtId="179" fontId="6" fillId="0" borderId="0" xfId="1" applyNumberFormat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horizontal="left" vertical="center"/>
    </xf>
    <xf numFmtId="0" fontId="25" fillId="0" borderId="0" xfId="1" applyFont="1" applyFill="1" applyBorder="1" applyAlignment="1" applyProtection="1">
      <alignment horizontal="left" vertical="center" shrinkToFit="1"/>
    </xf>
    <xf numFmtId="0" fontId="25" fillId="0" borderId="3" xfId="1" applyFont="1" applyFill="1" applyBorder="1" applyAlignment="1" applyProtection="1">
      <alignment horizontal="left" vertical="center" shrinkToFit="1"/>
    </xf>
  </cellXfs>
  <cellStyles count="3">
    <cellStyle name="桁区切り 2" xfId="2"/>
    <cellStyle name="標準" xfId="0" builtinId="0"/>
    <cellStyle name="標準 2" xfId="1"/>
  </cellStyles>
  <dxfs count="55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72</xdr:row>
      <xdr:rowOff>19050</xdr:rowOff>
    </xdr:from>
    <xdr:ext cx="3770900" cy="514348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10306050"/>
          <a:ext cx="3770900" cy="514348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68</xdr:row>
      <xdr:rowOff>19050</xdr:rowOff>
    </xdr:from>
    <xdr:ext cx="3770900" cy="514348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9734550"/>
          <a:ext cx="3770900" cy="514348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666875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581151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28575</xdr:colOff>
      <xdr:row>99</xdr:row>
      <xdr:rowOff>28575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41732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247650</xdr:colOff>
      <xdr:row>0</xdr:row>
      <xdr:rowOff>47625</xdr:rowOff>
    </xdr:from>
    <xdr:ext cx="728662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47625"/>
          <a:ext cx="728662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29</v>
          </cell>
          <cell r="C2" t="str">
            <v>三村 壮太郎</v>
          </cell>
          <cell r="E2">
            <v>12</v>
          </cell>
          <cell r="F2">
            <v>6.3280787037037038E-3</v>
          </cell>
          <cell r="I2">
            <v>45.165999999999997</v>
          </cell>
          <cell r="J2">
            <v>8</v>
          </cell>
          <cell r="K2">
            <v>45.213000000000001</v>
          </cell>
          <cell r="M2">
            <v>616</v>
          </cell>
          <cell r="N2" t="str">
            <v>BS</v>
          </cell>
          <cell r="O2" t="str">
            <v>Rosa Drago Corse/TM</v>
          </cell>
          <cell r="P2" t="str">
            <v>RosaDragoCorse</v>
          </cell>
          <cell r="Q2">
            <v>100.748</v>
          </cell>
        </row>
        <row r="3">
          <cell r="A3">
            <v>2</v>
          </cell>
          <cell r="B3">
            <v>1</v>
          </cell>
          <cell r="C3" t="str">
            <v>佐々木 大樹</v>
          </cell>
          <cell r="E3">
            <v>12</v>
          </cell>
          <cell r="F3">
            <v>6.3291898148148153E-3</v>
          </cell>
          <cell r="G3">
            <v>9.6000000000000002E-2</v>
          </cell>
          <cell r="H3">
            <v>9.6000000000000002E-2</v>
          </cell>
          <cell r="I3">
            <v>45.152999999999999</v>
          </cell>
          <cell r="J3">
            <v>6</v>
          </cell>
          <cell r="K3">
            <v>45.177999999999997</v>
          </cell>
          <cell r="M3">
            <v>601</v>
          </cell>
          <cell r="N3" t="str">
            <v>BS</v>
          </cell>
          <cell r="O3" t="str">
            <v>TONY KART/VORTEX</v>
          </cell>
          <cell r="P3" t="str">
            <v>TONYKART RACING TEAM JAPAN</v>
          </cell>
          <cell r="Q3">
            <v>100.777</v>
          </cell>
        </row>
        <row r="4">
          <cell r="A4">
            <v>3</v>
          </cell>
          <cell r="B4">
            <v>18</v>
          </cell>
          <cell r="C4" t="str">
            <v>野澤 勇翔</v>
          </cell>
          <cell r="E4">
            <v>12</v>
          </cell>
          <cell r="F4">
            <v>6.3360763888888894E-3</v>
          </cell>
          <cell r="G4">
            <v>0.69099999999999995</v>
          </cell>
          <cell r="H4">
            <v>0.59499999999999997</v>
          </cell>
          <cell r="I4">
            <v>45.244</v>
          </cell>
          <cell r="J4">
            <v>9</v>
          </cell>
          <cell r="K4">
            <v>45.265000000000001</v>
          </cell>
          <cell r="M4">
            <v>609</v>
          </cell>
          <cell r="N4" t="str">
            <v>BS</v>
          </cell>
          <cell r="O4" t="str">
            <v>Birel ART/IAME</v>
          </cell>
          <cell r="P4" t="str">
            <v>bbR.チームエッフェガーラ</v>
          </cell>
          <cell r="Q4">
            <v>100.575</v>
          </cell>
        </row>
        <row r="5">
          <cell r="A5">
            <v>4</v>
          </cell>
          <cell r="B5">
            <v>81</v>
          </cell>
          <cell r="C5" t="str">
            <v>山田 杯利</v>
          </cell>
          <cell r="E5">
            <v>12</v>
          </cell>
          <cell r="F5">
            <v>6.3452314814814803E-3</v>
          </cell>
          <cell r="G5">
            <v>1.482</v>
          </cell>
          <cell r="H5">
            <v>0.79100000000000004</v>
          </cell>
          <cell r="I5">
            <v>44.935000000000002</v>
          </cell>
          <cell r="J5">
            <v>6</v>
          </cell>
          <cell r="K5">
            <v>45.079000000000001</v>
          </cell>
          <cell r="M5">
            <v>629</v>
          </cell>
          <cell r="N5" t="str">
            <v>BS</v>
          </cell>
          <cell r="O5" t="str">
            <v>Drago CORSE/TM</v>
          </cell>
          <cell r="P5" t="str">
            <v>DragoCorse</v>
          </cell>
          <cell r="Q5">
            <v>101.26600000000001</v>
          </cell>
        </row>
        <row r="6">
          <cell r="A6">
            <v>5</v>
          </cell>
          <cell r="B6">
            <v>89</v>
          </cell>
          <cell r="C6" t="str">
            <v>加藤 大翔</v>
          </cell>
          <cell r="E6">
            <v>12</v>
          </cell>
          <cell r="F6">
            <v>6.3477083333333337E-3</v>
          </cell>
          <cell r="G6">
            <v>1.696</v>
          </cell>
          <cell r="H6">
            <v>0.214</v>
          </cell>
          <cell r="I6">
            <v>45.283000000000001</v>
          </cell>
          <cell r="J6">
            <v>9</v>
          </cell>
          <cell r="K6">
            <v>45.3</v>
          </cell>
          <cell r="M6">
            <v>631</v>
          </cell>
          <cell r="N6" t="str">
            <v>YH</v>
          </cell>
          <cell r="O6" t="str">
            <v>KR/TM</v>
          </cell>
          <cell r="P6" t="str">
            <v>PONOS HIROTEX RACING</v>
          </cell>
          <cell r="Q6">
            <v>100.488</v>
          </cell>
        </row>
        <row r="7">
          <cell r="A7">
            <v>6</v>
          </cell>
          <cell r="B7">
            <v>11</v>
          </cell>
          <cell r="C7" t="str">
            <v>佐野 雄城</v>
          </cell>
          <cell r="E7">
            <v>12</v>
          </cell>
          <cell r="F7">
            <v>6.3518518518518516E-3</v>
          </cell>
          <cell r="G7">
            <v>2.0539999999999998</v>
          </cell>
          <cell r="H7">
            <v>0.35799999999999998</v>
          </cell>
          <cell r="I7">
            <v>45.24</v>
          </cell>
          <cell r="J7">
            <v>6</v>
          </cell>
          <cell r="K7">
            <v>45.255000000000003</v>
          </cell>
          <cell r="M7">
            <v>604</v>
          </cell>
          <cell r="N7" t="str">
            <v>BS</v>
          </cell>
          <cell r="O7" t="str">
            <v>Birel ART/IAME</v>
          </cell>
          <cell r="P7" t="str">
            <v>BirelART Access Racing</v>
          </cell>
          <cell r="Q7">
            <v>100.584</v>
          </cell>
        </row>
        <row r="8">
          <cell r="A8">
            <v>7</v>
          </cell>
          <cell r="B8">
            <v>25</v>
          </cell>
          <cell r="C8" t="str">
            <v>小田 優</v>
          </cell>
          <cell r="E8">
            <v>12</v>
          </cell>
          <cell r="F8">
            <v>6.3716898148148153E-3</v>
          </cell>
          <cell r="G8">
            <v>3.7679999999999998</v>
          </cell>
          <cell r="H8">
            <v>1.714</v>
          </cell>
          <cell r="I8">
            <v>45.082000000000001</v>
          </cell>
          <cell r="J8">
            <v>7</v>
          </cell>
          <cell r="K8">
            <v>45.268999999999998</v>
          </cell>
          <cell r="M8">
            <v>613</v>
          </cell>
          <cell r="N8" t="str">
            <v>BS</v>
          </cell>
          <cell r="O8" t="str">
            <v>Drago CORSE/TM</v>
          </cell>
          <cell r="P8" t="str">
            <v>Drago CORSE</v>
          </cell>
          <cell r="Q8">
            <v>100.93600000000001</v>
          </cell>
        </row>
        <row r="9">
          <cell r="A9">
            <v>8</v>
          </cell>
          <cell r="B9">
            <v>44</v>
          </cell>
          <cell r="C9" t="str">
            <v>佐藤 凌音</v>
          </cell>
          <cell r="E9">
            <v>12</v>
          </cell>
          <cell r="F9">
            <v>6.3835300925925926E-3</v>
          </cell>
          <cell r="G9">
            <v>4.7910000000000004</v>
          </cell>
          <cell r="H9">
            <v>1.0229999999999999</v>
          </cell>
          <cell r="I9">
            <v>45.311</v>
          </cell>
          <cell r="J9">
            <v>6</v>
          </cell>
          <cell r="K9">
            <v>45.48</v>
          </cell>
          <cell r="M9">
            <v>620</v>
          </cell>
          <cell r="N9" t="str">
            <v>BS</v>
          </cell>
          <cell r="O9" t="str">
            <v>LN KART/TM</v>
          </cell>
          <cell r="P9" t="str">
            <v>TOKAIDENSO  DSM</v>
          </cell>
          <cell r="Q9">
            <v>100.426</v>
          </cell>
        </row>
        <row r="10">
          <cell r="A10">
            <v>9</v>
          </cell>
          <cell r="B10">
            <v>85</v>
          </cell>
          <cell r="C10" t="str">
            <v>佐藤 蓮</v>
          </cell>
          <cell r="E10">
            <v>12</v>
          </cell>
          <cell r="F10">
            <v>6.3858796296296294E-3</v>
          </cell>
          <cell r="G10">
            <v>4.9939999999999998</v>
          </cell>
          <cell r="H10">
            <v>0.20300000000000001</v>
          </cell>
          <cell r="I10">
            <v>45.396999999999998</v>
          </cell>
          <cell r="J10">
            <v>7</v>
          </cell>
          <cell r="K10">
            <v>45.411999999999999</v>
          </cell>
          <cell r="M10">
            <v>630</v>
          </cell>
          <cell r="N10" t="str">
            <v>YH</v>
          </cell>
          <cell r="O10" t="str">
            <v>Drago CORSE/TM</v>
          </cell>
          <cell r="P10" t="str">
            <v>Drago Corse</v>
          </cell>
          <cell r="Q10">
            <v>100.236</v>
          </cell>
        </row>
        <row r="11">
          <cell r="A11">
            <v>10</v>
          </cell>
          <cell r="B11">
            <v>22</v>
          </cell>
          <cell r="C11" t="str">
            <v>金子 修</v>
          </cell>
          <cell r="E11">
            <v>12</v>
          </cell>
          <cell r="F11">
            <v>6.3866666666666664E-3</v>
          </cell>
          <cell r="G11">
            <v>5.0620000000000003</v>
          </cell>
          <cell r="H11">
            <v>6.8000000000000005E-2</v>
          </cell>
          <cell r="I11">
            <v>45.183999999999997</v>
          </cell>
          <cell r="J11">
            <v>6</v>
          </cell>
          <cell r="K11">
            <v>45.201999999999998</v>
          </cell>
          <cell r="M11">
            <v>612</v>
          </cell>
          <cell r="N11" t="str">
            <v>BS</v>
          </cell>
          <cell r="O11" t="str">
            <v>TONY KART/VORTEX</v>
          </cell>
          <cell r="P11" t="str">
            <v>TONYKART RACING TEAM JAPAN</v>
          </cell>
          <cell r="Q11">
            <v>100.708</v>
          </cell>
        </row>
        <row r="12">
          <cell r="A12">
            <v>11</v>
          </cell>
          <cell r="B12">
            <v>13</v>
          </cell>
          <cell r="C12" t="str">
            <v>梅垣 清</v>
          </cell>
          <cell r="E12">
            <v>12</v>
          </cell>
          <cell r="F12">
            <v>6.3876851851851846E-3</v>
          </cell>
          <cell r="G12">
            <v>5.15</v>
          </cell>
          <cell r="H12">
            <v>8.7999999999999995E-2</v>
          </cell>
          <cell r="I12">
            <v>45.222000000000001</v>
          </cell>
          <cell r="J12">
            <v>7</v>
          </cell>
          <cell r="K12">
            <v>45.228000000000002</v>
          </cell>
          <cell r="M12">
            <v>606</v>
          </cell>
          <cell r="N12" t="str">
            <v>BS</v>
          </cell>
          <cell r="O12" t="str">
            <v>Birel ART/IAME</v>
          </cell>
          <cell r="P12" t="str">
            <v>BirelART Access Racing</v>
          </cell>
          <cell r="Q12">
            <v>100.624</v>
          </cell>
        </row>
        <row r="13">
          <cell r="A13">
            <v>12</v>
          </cell>
          <cell r="B13">
            <v>77</v>
          </cell>
          <cell r="C13" t="str">
            <v>渡部 智仁</v>
          </cell>
          <cell r="E13">
            <v>12</v>
          </cell>
          <cell r="F13">
            <v>6.393958333333334E-3</v>
          </cell>
          <cell r="G13">
            <v>5.6920000000000002</v>
          </cell>
          <cell r="H13">
            <v>0.54200000000000004</v>
          </cell>
          <cell r="I13">
            <v>44.994</v>
          </cell>
          <cell r="J13">
            <v>8</v>
          </cell>
          <cell r="K13">
            <v>45.142000000000003</v>
          </cell>
          <cell r="M13">
            <v>628</v>
          </cell>
          <cell r="N13" t="str">
            <v>BS</v>
          </cell>
          <cell r="O13" t="str">
            <v>Rosa Drago CORSE/TM</v>
          </cell>
          <cell r="P13" t="str">
            <v>RosaDragoCORSE</v>
          </cell>
          <cell r="Q13">
            <v>101.133</v>
          </cell>
        </row>
        <row r="14">
          <cell r="A14">
            <v>13</v>
          </cell>
          <cell r="B14">
            <v>14</v>
          </cell>
          <cell r="C14" t="str">
            <v>浅見 謙心</v>
          </cell>
          <cell r="E14">
            <v>12</v>
          </cell>
          <cell r="F14">
            <v>6.3957986111111108E-3</v>
          </cell>
          <cell r="G14">
            <v>5.851</v>
          </cell>
          <cell r="H14">
            <v>0.159</v>
          </cell>
          <cell r="I14">
            <v>45.341999999999999</v>
          </cell>
          <cell r="J14">
            <v>7</v>
          </cell>
          <cell r="K14">
            <v>45.35</v>
          </cell>
          <cell r="M14">
            <v>607</v>
          </cell>
          <cell r="N14" t="str">
            <v>BS</v>
          </cell>
          <cell r="O14" t="str">
            <v>Birel ART/IAME</v>
          </cell>
          <cell r="P14" t="str">
            <v>BirelART Access Racing</v>
          </cell>
          <cell r="Q14">
            <v>100.357</v>
          </cell>
        </row>
        <row r="15">
          <cell r="A15">
            <v>14</v>
          </cell>
          <cell r="B15">
            <v>67</v>
          </cell>
          <cell r="C15" t="str">
            <v>田中 照久</v>
          </cell>
          <cell r="E15">
            <v>12</v>
          </cell>
          <cell r="F15">
            <v>6.4023032407407405E-3</v>
          </cell>
          <cell r="G15">
            <v>6.4130000000000003</v>
          </cell>
          <cell r="H15">
            <v>0.56200000000000006</v>
          </cell>
          <cell r="I15">
            <v>45.27</v>
          </cell>
          <cell r="J15">
            <v>8</v>
          </cell>
          <cell r="K15">
            <v>45.316000000000003</v>
          </cell>
          <cell r="M15">
            <v>625</v>
          </cell>
          <cell r="N15" t="str">
            <v>BS</v>
          </cell>
          <cell r="O15" t="str">
            <v>GLEA TEQKK02/TM</v>
          </cell>
          <cell r="P15" t="str">
            <v>GLEATEQ  RACING  TEAM</v>
          </cell>
          <cell r="Q15">
            <v>100.517</v>
          </cell>
        </row>
        <row r="16">
          <cell r="A16">
            <v>15</v>
          </cell>
          <cell r="B16">
            <v>7</v>
          </cell>
          <cell r="C16" t="str">
            <v>高橋 悠之</v>
          </cell>
          <cell r="E16">
            <v>12</v>
          </cell>
          <cell r="F16">
            <v>6.4052314814814814E-3</v>
          </cell>
          <cell r="G16">
            <v>6.6660000000000004</v>
          </cell>
          <cell r="H16">
            <v>0.253</v>
          </cell>
          <cell r="I16">
            <v>45.375999999999998</v>
          </cell>
          <cell r="J16">
            <v>5</v>
          </cell>
          <cell r="K16">
            <v>45.448999999999998</v>
          </cell>
          <cell r="M16">
            <v>603</v>
          </cell>
          <cell r="N16" t="str">
            <v>BS</v>
          </cell>
          <cell r="O16" t="str">
            <v>Birel ART/IAME</v>
          </cell>
          <cell r="P16" t="str">
            <v>BirelART Access Racing</v>
          </cell>
          <cell r="Q16">
            <v>100.282</v>
          </cell>
        </row>
        <row r="17">
          <cell r="A17">
            <v>16</v>
          </cell>
          <cell r="B17">
            <v>23</v>
          </cell>
          <cell r="C17" t="str">
            <v>朝日 ターボ</v>
          </cell>
          <cell r="E17">
            <v>12</v>
          </cell>
          <cell r="F17">
            <v>6.408067129629629E-3</v>
          </cell>
          <cell r="G17">
            <v>6.9109999999999996</v>
          </cell>
          <cell r="H17">
            <v>0.245</v>
          </cell>
          <cell r="I17">
            <v>45.494999999999997</v>
          </cell>
          <cell r="J17">
            <v>5</v>
          </cell>
          <cell r="K17">
            <v>45.537999999999997</v>
          </cell>
          <cell r="M17">
            <v>770</v>
          </cell>
          <cell r="N17" t="str">
            <v>DL</v>
          </cell>
          <cell r="O17" t="str">
            <v>Praga/TM</v>
          </cell>
          <cell r="P17" t="str">
            <v>MASUDA RACING PROJECT</v>
          </cell>
          <cell r="Q17">
            <v>100.02</v>
          </cell>
        </row>
        <row r="18">
          <cell r="A18">
            <v>17</v>
          </cell>
          <cell r="B18">
            <v>69</v>
          </cell>
          <cell r="C18" t="str">
            <v>半田 昌宗</v>
          </cell>
          <cell r="E18">
            <v>12</v>
          </cell>
          <cell r="F18">
            <v>6.4135995370370362E-3</v>
          </cell>
          <cell r="G18">
            <v>7.3890000000000002</v>
          </cell>
          <cell r="H18">
            <v>0.47799999999999998</v>
          </cell>
          <cell r="I18">
            <v>45.238</v>
          </cell>
          <cell r="J18">
            <v>8</v>
          </cell>
          <cell r="K18">
            <v>45.344000000000001</v>
          </cell>
          <cell r="M18">
            <v>626</v>
          </cell>
          <cell r="N18" t="str">
            <v>BS</v>
          </cell>
          <cell r="O18" t="str">
            <v>CRG/TM</v>
          </cell>
          <cell r="P18" t="str">
            <v>TEAM　WOLF</v>
          </cell>
          <cell r="Q18">
            <v>100.58799999999999</v>
          </cell>
        </row>
        <row r="19">
          <cell r="A19">
            <v>18</v>
          </cell>
          <cell r="B19">
            <v>3</v>
          </cell>
          <cell r="C19" t="str">
            <v>洞地 遼大</v>
          </cell>
          <cell r="E19">
            <v>12</v>
          </cell>
          <cell r="F19">
            <v>6.4243055555555546E-3</v>
          </cell>
          <cell r="G19">
            <v>8.3140000000000001</v>
          </cell>
          <cell r="H19">
            <v>0.92500000000000004</v>
          </cell>
          <cell r="I19">
            <v>45.414000000000001</v>
          </cell>
          <cell r="J19">
            <v>6</v>
          </cell>
          <cell r="K19">
            <v>45.491</v>
          </cell>
          <cell r="M19">
            <v>602</v>
          </cell>
          <cell r="N19" t="str">
            <v>DL</v>
          </cell>
          <cell r="O19" t="str">
            <v>KR/TM</v>
          </cell>
          <cell r="P19" t="str">
            <v>PONOS HIROTEX RACING</v>
          </cell>
          <cell r="Q19">
            <v>100.19799999999999</v>
          </cell>
        </row>
        <row r="20">
          <cell r="A20">
            <v>19</v>
          </cell>
          <cell r="B20">
            <v>19</v>
          </cell>
          <cell r="C20" t="str">
            <v>中村 仁</v>
          </cell>
          <cell r="E20">
            <v>12</v>
          </cell>
          <cell r="F20">
            <v>6.4500347222222225E-3</v>
          </cell>
          <cell r="G20">
            <v>10.537000000000001</v>
          </cell>
          <cell r="H20">
            <v>2.2229999999999999</v>
          </cell>
          <cell r="I20">
            <v>45.521000000000001</v>
          </cell>
          <cell r="J20">
            <v>7</v>
          </cell>
          <cell r="K20">
            <v>45.524999999999999</v>
          </cell>
          <cell r="M20">
            <v>610</v>
          </cell>
          <cell r="N20" t="str">
            <v>BS</v>
          </cell>
          <cell r="O20" t="str">
            <v>REDSPEED/VORTEX</v>
          </cell>
          <cell r="P20" t="str">
            <v>Moty's RACING TEAM</v>
          </cell>
          <cell r="Q20">
            <v>99.962999999999994</v>
          </cell>
        </row>
        <row r="21">
          <cell r="A21">
            <v>20</v>
          </cell>
          <cell r="B21">
            <v>34</v>
          </cell>
          <cell r="C21" t="str">
            <v>清水 啓伸</v>
          </cell>
          <cell r="E21">
            <v>12</v>
          </cell>
          <cell r="F21">
            <v>6.4543402777777785E-3</v>
          </cell>
          <cell r="G21">
            <v>10.909000000000001</v>
          </cell>
          <cell r="H21">
            <v>0.372</v>
          </cell>
          <cell r="I21">
            <v>45.265999999999998</v>
          </cell>
          <cell r="J21">
            <v>5</v>
          </cell>
          <cell r="K21">
            <v>45.418999999999997</v>
          </cell>
          <cell r="M21">
            <v>618</v>
          </cell>
          <cell r="N21" t="str">
            <v>BS</v>
          </cell>
          <cell r="O21" t="str">
            <v>Drago CORSE/TM</v>
          </cell>
          <cell r="P21" t="str">
            <v>DragoCORSE</v>
          </cell>
          <cell r="Q21">
            <v>100.526</v>
          </cell>
        </row>
        <row r="22">
          <cell r="A22">
            <v>21</v>
          </cell>
          <cell r="B22">
            <v>24</v>
          </cell>
          <cell r="C22" t="str">
            <v>田中 風輝</v>
          </cell>
          <cell r="E22">
            <v>12</v>
          </cell>
          <cell r="F22">
            <v>6.4586111111111103E-3</v>
          </cell>
          <cell r="G22">
            <v>11.278</v>
          </cell>
          <cell r="H22">
            <v>0.36899999999999999</v>
          </cell>
          <cell r="I22">
            <v>45.534999999999997</v>
          </cell>
          <cell r="J22">
            <v>9</v>
          </cell>
          <cell r="K22">
            <v>45.606000000000002</v>
          </cell>
          <cell r="M22">
            <v>769</v>
          </cell>
          <cell r="N22" t="str">
            <v>DL</v>
          </cell>
          <cell r="O22" t="str">
            <v>Praga/TM</v>
          </cell>
          <cell r="P22" t="str">
            <v>MASUDA RACING PROJECT</v>
          </cell>
          <cell r="Q22">
            <v>99.932000000000002</v>
          </cell>
        </row>
        <row r="23">
          <cell r="A23">
            <v>22</v>
          </cell>
          <cell r="B23">
            <v>64</v>
          </cell>
          <cell r="C23" t="str">
            <v>井本 大雅</v>
          </cell>
          <cell r="E23">
            <v>12</v>
          </cell>
          <cell r="F23">
            <v>6.4623263888888881E-3</v>
          </cell>
          <cell r="G23">
            <v>11.599</v>
          </cell>
          <cell r="H23">
            <v>0.32100000000000001</v>
          </cell>
          <cell r="I23">
            <v>45.543999999999997</v>
          </cell>
          <cell r="J23">
            <v>7</v>
          </cell>
          <cell r="K23">
            <v>45.676000000000002</v>
          </cell>
          <cell r="M23">
            <v>624</v>
          </cell>
          <cell r="N23" t="str">
            <v>DL</v>
          </cell>
          <cell r="O23" t="str">
            <v>CL/IAME</v>
          </cell>
          <cell r="P23" t="str">
            <v>CUORE</v>
          </cell>
          <cell r="Q23">
            <v>99.912000000000006</v>
          </cell>
        </row>
        <row r="24">
          <cell r="A24">
            <v>23</v>
          </cell>
          <cell r="B24">
            <v>33</v>
          </cell>
          <cell r="C24" t="str">
            <v>安藤 哉翔</v>
          </cell>
          <cell r="E24">
            <v>12</v>
          </cell>
          <cell r="F24">
            <v>6.4667708333333339E-3</v>
          </cell>
          <cell r="G24">
            <v>11.983000000000001</v>
          </cell>
          <cell r="H24">
            <v>0.38400000000000001</v>
          </cell>
          <cell r="I24">
            <v>45.597999999999999</v>
          </cell>
          <cell r="J24">
            <v>6</v>
          </cell>
          <cell r="K24">
            <v>45.72</v>
          </cell>
          <cell r="M24">
            <v>617</v>
          </cell>
          <cell r="N24" t="str">
            <v>BS</v>
          </cell>
          <cell r="O24" t="str">
            <v>TONY KART/VORTEX</v>
          </cell>
          <cell r="P24" t="str">
            <v>TONYKART RACING TEAM JAPAN</v>
          </cell>
          <cell r="Q24">
            <v>99.793999999999997</v>
          </cell>
        </row>
        <row r="25">
          <cell r="A25">
            <v>24</v>
          </cell>
          <cell r="B25">
            <v>28</v>
          </cell>
          <cell r="C25" t="str">
            <v>渡会 太一</v>
          </cell>
          <cell r="E25">
            <v>12</v>
          </cell>
          <cell r="F25">
            <v>6.4722569444444445E-3</v>
          </cell>
          <cell r="G25">
            <v>12.457000000000001</v>
          </cell>
          <cell r="H25">
            <v>0.47399999999999998</v>
          </cell>
          <cell r="I25">
            <v>45.469000000000001</v>
          </cell>
          <cell r="J25">
            <v>5</v>
          </cell>
          <cell r="K25">
            <v>45.603999999999999</v>
          </cell>
          <cell r="M25">
            <v>615</v>
          </cell>
          <cell r="N25" t="str">
            <v>YH</v>
          </cell>
          <cell r="O25" t="str">
            <v>Drago CORSE/TM</v>
          </cell>
          <cell r="P25" t="str">
            <v>DragoCorse</v>
          </cell>
          <cell r="Q25">
            <v>100.077</v>
          </cell>
        </row>
        <row r="26">
          <cell r="A26">
            <v>25</v>
          </cell>
          <cell r="B26">
            <v>27</v>
          </cell>
          <cell r="C26" t="str">
            <v>渡部 樹</v>
          </cell>
          <cell r="E26">
            <v>12</v>
          </cell>
          <cell r="F26">
            <v>6.4737731481481478E-3</v>
          </cell>
          <cell r="G26">
            <v>12.587999999999999</v>
          </cell>
          <cell r="H26">
            <v>0.13100000000000001</v>
          </cell>
          <cell r="I26">
            <v>45.862000000000002</v>
          </cell>
          <cell r="J26">
            <v>6</v>
          </cell>
          <cell r="K26">
            <v>45.88</v>
          </cell>
          <cell r="M26">
            <v>614</v>
          </cell>
          <cell r="N26" t="str">
            <v>BS</v>
          </cell>
          <cell r="O26" t="str">
            <v>KOSMIC/VORTEX</v>
          </cell>
          <cell r="P26" t="str">
            <v>Team　KOSMIC　Karting</v>
          </cell>
          <cell r="Q26">
            <v>99.218999999999994</v>
          </cell>
        </row>
        <row r="27">
          <cell r="A27">
            <v>26</v>
          </cell>
          <cell r="B27">
            <v>43</v>
          </cell>
          <cell r="C27" t="str">
            <v>皆木 駿輔</v>
          </cell>
          <cell r="E27">
            <v>12</v>
          </cell>
          <cell r="F27">
            <v>6.4786574074074078E-3</v>
          </cell>
          <cell r="G27">
            <v>13.01</v>
          </cell>
          <cell r="H27">
            <v>0.42199999999999999</v>
          </cell>
          <cell r="I27">
            <v>45.81</v>
          </cell>
          <cell r="J27">
            <v>6</v>
          </cell>
          <cell r="K27">
            <v>45.926000000000002</v>
          </cell>
          <cell r="M27">
            <v>619</v>
          </cell>
          <cell r="N27" t="str">
            <v>DL</v>
          </cell>
          <cell r="O27" t="str">
            <v>CRO Cpromotion/TM</v>
          </cell>
          <cell r="P27" t="str">
            <v>CROC Promotion</v>
          </cell>
          <cell r="Q27">
            <v>99.331999999999994</v>
          </cell>
        </row>
        <row r="28">
          <cell r="A28">
            <v>27</v>
          </cell>
          <cell r="B28">
            <v>20</v>
          </cell>
          <cell r="C28" t="str">
            <v>竹本 優月輝</v>
          </cell>
          <cell r="E28">
            <v>12</v>
          </cell>
          <cell r="F28">
            <v>6.4859490740740737E-3</v>
          </cell>
          <cell r="G28">
            <v>13.64</v>
          </cell>
          <cell r="H28">
            <v>0.63</v>
          </cell>
          <cell r="I28">
            <v>45.819000000000003</v>
          </cell>
          <cell r="J28">
            <v>6</v>
          </cell>
          <cell r="K28">
            <v>45.912999999999997</v>
          </cell>
          <cell r="M28">
            <v>611</v>
          </cell>
          <cell r="N28" t="str">
            <v>DL</v>
          </cell>
          <cell r="O28" t="str">
            <v>EXPRIT/TM</v>
          </cell>
          <cell r="P28" t="str">
            <v>TGR TEAM TAKAGI PLANNING</v>
          </cell>
          <cell r="Q28">
            <v>99.313000000000002</v>
          </cell>
        </row>
        <row r="29">
          <cell r="A29">
            <v>28</v>
          </cell>
          <cell r="B29">
            <v>95</v>
          </cell>
          <cell r="C29" t="str">
            <v>綿谷 浩明</v>
          </cell>
          <cell r="E29">
            <v>12</v>
          </cell>
          <cell r="F29">
            <v>6.4861342592592583E-3</v>
          </cell>
          <cell r="G29">
            <v>13.656000000000001</v>
          </cell>
          <cell r="H29">
            <v>1.6E-2</v>
          </cell>
          <cell r="I29">
            <v>45.893999999999998</v>
          </cell>
          <cell r="J29">
            <v>7</v>
          </cell>
          <cell r="K29">
            <v>45.923999999999999</v>
          </cell>
          <cell r="M29">
            <v>632</v>
          </cell>
          <cell r="N29" t="str">
            <v>BS</v>
          </cell>
          <cell r="O29" t="str">
            <v>XENON KART/TM</v>
          </cell>
          <cell r="P29" t="str">
            <v>SPS川口</v>
          </cell>
          <cell r="Q29">
            <v>99.15</v>
          </cell>
        </row>
        <row r="30">
          <cell r="A30">
            <v>29</v>
          </cell>
          <cell r="B30">
            <v>55</v>
          </cell>
          <cell r="C30" t="str">
            <v>藤井 翔大</v>
          </cell>
          <cell r="E30">
            <v>1</v>
          </cell>
          <cell r="F30">
            <v>8.1381944444444438E-4</v>
          </cell>
          <cell r="G30" t="str">
            <v>11 Laps</v>
          </cell>
          <cell r="H30" t="str">
            <v>11 Laps</v>
          </cell>
          <cell r="J30">
            <v>0</v>
          </cell>
          <cell r="M30">
            <v>623</v>
          </cell>
          <cell r="N30" t="str">
            <v>BS</v>
          </cell>
          <cell r="O30" t="str">
            <v>Drago CORSE/TM</v>
          </cell>
          <cell r="P30" t="str">
            <v>Croc Promotion</v>
          </cell>
          <cell r="Q30" t="str">
            <v>-</v>
          </cell>
        </row>
        <row r="31">
          <cell r="A31">
            <v>30</v>
          </cell>
          <cell r="B31">
            <v>12</v>
          </cell>
          <cell r="C31" t="str">
            <v>上野 晴紀</v>
          </cell>
          <cell r="J31">
            <v>0</v>
          </cell>
          <cell r="M31">
            <v>605</v>
          </cell>
          <cell r="N31" t="str">
            <v>BS</v>
          </cell>
          <cell r="O31" t="str">
            <v>Birel ART/IAME</v>
          </cell>
          <cell r="P31" t="str">
            <v>BirelART Access Racing</v>
          </cell>
          <cell r="Q31" t="str">
            <v>-</v>
          </cell>
        </row>
        <row r="32">
          <cell r="A32">
            <v>31</v>
          </cell>
          <cell r="B32">
            <v>15</v>
          </cell>
          <cell r="C32" t="str">
            <v>熊谷 憲太</v>
          </cell>
          <cell r="J32">
            <v>0</v>
          </cell>
          <cell r="M32">
            <v>608</v>
          </cell>
          <cell r="N32" t="str">
            <v>BS</v>
          </cell>
          <cell r="O32" t="str">
            <v>KR/TM</v>
          </cell>
          <cell r="P32" t="str">
            <v>kp  buzz with HIROTEX</v>
          </cell>
          <cell r="Q32" t="str">
            <v>-</v>
          </cell>
        </row>
        <row r="33">
          <cell r="A33">
            <v>32</v>
          </cell>
          <cell r="B33">
            <v>52</v>
          </cell>
          <cell r="C33" t="str">
            <v>伊藤 祐</v>
          </cell>
          <cell r="J33">
            <v>0</v>
          </cell>
          <cell r="M33">
            <v>622</v>
          </cell>
          <cell r="N33" t="str">
            <v>DL</v>
          </cell>
          <cell r="O33" t="str">
            <v>Praga/TM</v>
          </cell>
          <cell r="P33" t="str">
            <v>ガレージC</v>
          </cell>
          <cell r="Q33" t="str">
            <v>-</v>
          </cell>
        </row>
        <row r="34">
          <cell r="A34">
            <v>33</v>
          </cell>
          <cell r="B34">
            <v>71</v>
          </cell>
          <cell r="C34" t="str">
            <v>小林 利徠斗</v>
          </cell>
          <cell r="J34">
            <v>0</v>
          </cell>
          <cell r="M34">
            <v>627</v>
          </cell>
          <cell r="N34" t="str">
            <v>DL</v>
          </cell>
          <cell r="O34" t="str">
            <v>Birel ART/IAME</v>
          </cell>
          <cell r="P34" t="str">
            <v>bbR.Super Racing Junkie!</v>
          </cell>
          <cell r="Q34" t="str">
            <v>-</v>
          </cell>
        </row>
        <row r="35">
          <cell r="A35">
            <v>34</v>
          </cell>
          <cell r="B35">
            <v>51</v>
          </cell>
          <cell r="C35" t="str">
            <v>堂園 鷲</v>
          </cell>
          <cell r="F35" t="str">
            <v>ｽﾀｰﾄ出来ず</v>
          </cell>
          <cell r="G35" t="str">
            <v>DNS</v>
          </cell>
          <cell r="J35">
            <v>0</v>
          </cell>
          <cell r="M35">
            <v>621</v>
          </cell>
          <cell r="N35" t="str">
            <v>BS</v>
          </cell>
          <cell r="O35" t="str">
            <v>ENERGY CORCE/TM</v>
          </cell>
          <cell r="P35" t="str">
            <v>ENERGY JAPAN</v>
          </cell>
          <cell r="Q35" t="str">
            <v>-</v>
          </cell>
        </row>
      </sheetData>
      <sheetData sheetId="17"/>
      <sheetData sheetId="18"/>
      <sheetData sheetId="19"/>
      <sheetData sheetId="20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25</v>
          </cell>
          <cell r="C2" t="str">
            <v>小田 優</v>
          </cell>
          <cell r="D2" t="str">
            <v>OK</v>
          </cell>
          <cell r="E2">
            <v>24</v>
          </cell>
          <cell r="F2">
            <v>1.2743055555555556E-2</v>
          </cell>
          <cell r="J2">
            <v>45.307000000000002</v>
          </cell>
          <cell r="K2">
            <v>8</v>
          </cell>
          <cell r="L2">
            <v>45.347000000000001</v>
          </cell>
          <cell r="M2">
            <v>613</v>
          </cell>
          <cell r="N2" t="str">
            <v>BS</v>
          </cell>
          <cell r="O2" t="str">
            <v>Drago CORSE/TM</v>
          </cell>
          <cell r="P2" t="str">
            <v>Drago CORSE</v>
          </cell>
          <cell r="Q2">
            <v>100.988</v>
          </cell>
        </row>
        <row r="3">
          <cell r="A3">
            <v>2</v>
          </cell>
          <cell r="B3">
            <v>34</v>
          </cell>
          <cell r="C3" t="str">
            <v>清水 啓伸</v>
          </cell>
          <cell r="D3" t="str">
            <v>OK</v>
          </cell>
          <cell r="E3">
            <v>24</v>
          </cell>
          <cell r="F3">
            <v>1.2752199074074074E-2</v>
          </cell>
          <cell r="G3">
            <v>0.79</v>
          </cell>
          <cell r="H3">
            <v>0.79</v>
          </cell>
          <cell r="J3">
            <v>45.271000000000001</v>
          </cell>
          <cell r="K3">
            <v>8</v>
          </cell>
          <cell r="L3">
            <v>45.271999999999998</v>
          </cell>
          <cell r="M3">
            <v>618</v>
          </cell>
          <cell r="N3" t="str">
            <v>BS</v>
          </cell>
          <cell r="O3" t="str">
            <v>Drago CORSE/TM</v>
          </cell>
          <cell r="P3" t="str">
            <v>DragoCORSE</v>
          </cell>
          <cell r="Q3">
            <v>100.435</v>
          </cell>
        </row>
        <row r="4">
          <cell r="A4">
            <v>3</v>
          </cell>
          <cell r="B4">
            <v>81</v>
          </cell>
          <cell r="C4" t="str">
            <v>山田 杯利</v>
          </cell>
          <cell r="D4" t="str">
            <v>OK</v>
          </cell>
          <cell r="E4">
            <v>24</v>
          </cell>
          <cell r="F4">
            <v>1.2758807870370372E-2</v>
          </cell>
          <cell r="G4">
            <v>1.361</v>
          </cell>
          <cell r="H4">
            <v>0.57099999999999995</v>
          </cell>
          <cell r="J4">
            <v>45.320999999999998</v>
          </cell>
          <cell r="K4">
            <v>9</v>
          </cell>
          <cell r="L4">
            <v>45.427</v>
          </cell>
          <cell r="M4">
            <v>629</v>
          </cell>
          <cell r="N4" t="str">
            <v>BS</v>
          </cell>
          <cell r="O4" t="str">
            <v>Drago CORSE/TM</v>
          </cell>
          <cell r="P4" t="str">
            <v>DragoCorse</v>
          </cell>
          <cell r="Q4">
            <v>100.515</v>
          </cell>
        </row>
        <row r="5">
          <cell r="A5">
            <v>4</v>
          </cell>
          <cell r="B5">
            <v>29</v>
          </cell>
          <cell r="C5" t="str">
            <v>三村 壮太郎</v>
          </cell>
          <cell r="D5" t="str">
            <v>OK</v>
          </cell>
          <cell r="E5">
            <v>24</v>
          </cell>
          <cell r="F5">
            <v>1.2759675925925926E-2</v>
          </cell>
          <cell r="G5">
            <v>1.4359999999999999</v>
          </cell>
          <cell r="H5">
            <v>7.4999999999999997E-2</v>
          </cell>
          <cell r="J5">
            <v>45.418999999999997</v>
          </cell>
          <cell r="K5">
            <v>6</v>
          </cell>
          <cell r="L5">
            <v>45.421999999999997</v>
          </cell>
          <cell r="M5">
            <v>616</v>
          </cell>
          <cell r="N5" t="str">
            <v>BS</v>
          </cell>
          <cell r="O5" t="str">
            <v>Rosa Drago Corse/TM</v>
          </cell>
          <cell r="P5" t="str">
            <v>RosaDragoCorse</v>
          </cell>
          <cell r="Q5">
            <v>100.39</v>
          </cell>
        </row>
        <row r="6">
          <cell r="A6">
            <v>5</v>
          </cell>
          <cell r="B6">
            <v>18</v>
          </cell>
          <cell r="C6" t="str">
            <v>野澤 勇翔</v>
          </cell>
          <cell r="D6" t="str">
            <v>OK</v>
          </cell>
          <cell r="E6">
            <v>24</v>
          </cell>
          <cell r="F6">
            <v>1.2760347222222223E-2</v>
          </cell>
          <cell r="G6">
            <v>1.494</v>
          </cell>
          <cell r="H6">
            <v>5.8000000000000003E-2</v>
          </cell>
          <cell r="J6">
            <v>45.351999999999997</v>
          </cell>
          <cell r="K6">
            <v>5</v>
          </cell>
          <cell r="L6">
            <v>45.399000000000001</v>
          </cell>
          <cell r="M6">
            <v>609</v>
          </cell>
          <cell r="N6" t="str">
            <v>BS</v>
          </cell>
          <cell r="O6" t="str">
            <v>Birel ART/IAME</v>
          </cell>
          <cell r="P6" t="str">
            <v>bbR.チームエッフェガーラ</v>
          </cell>
          <cell r="Q6">
            <v>100.404</v>
          </cell>
        </row>
        <row r="7">
          <cell r="A7">
            <v>6</v>
          </cell>
          <cell r="B7">
            <v>1</v>
          </cell>
          <cell r="C7" t="str">
            <v>佐々木 大樹</v>
          </cell>
          <cell r="D7" t="str">
            <v>OK</v>
          </cell>
          <cell r="E7">
            <v>24</v>
          </cell>
          <cell r="F7">
            <v>1.2763564814814816E-2</v>
          </cell>
          <cell r="G7">
            <v>1.772</v>
          </cell>
          <cell r="H7">
            <v>0.27800000000000002</v>
          </cell>
          <cell r="J7">
            <v>45.389000000000003</v>
          </cell>
          <cell r="K7">
            <v>6</v>
          </cell>
          <cell r="L7">
            <v>45.399000000000001</v>
          </cell>
          <cell r="M7">
            <v>601</v>
          </cell>
          <cell r="N7" t="str">
            <v>BS</v>
          </cell>
          <cell r="O7" t="str">
            <v>TONY KART/VORTEX</v>
          </cell>
          <cell r="P7" t="str">
            <v>TONYKART RACING TEAM JAPAN</v>
          </cell>
          <cell r="Q7">
            <v>100.187</v>
          </cell>
        </row>
        <row r="8">
          <cell r="A8">
            <v>7</v>
          </cell>
          <cell r="B8">
            <v>13</v>
          </cell>
          <cell r="C8" t="str">
            <v>梅垣 清</v>
          </cell>
          <cell r="D8" t="str">
            <v>OK</v>
          </cell>
          <cell r="E8">
            <v>24</v>
          </cell>
          <cell r="F8">
            <v>1.2777164351851854E-2</v>
          </cell>
          <cell r="G8">
            <v>2.9470000000000001</v>
          </cell>
          <cell r="H8">
            <v>1.175</v>
          </cell>
          <cell r="J8">
            <v>45.454000000000001</v>
          </cell>
          <cell r="K8">
            <v>9</v>
          </cell>
          <cell r="L8">
            <v>45.508000000000003</v>
          </cell>
          <cell r="M8">
            <v>606</v>
          </cell>
          <cell r="N8" t="str">
            <v>BS</v>
          </cell>
          <cell r="O8" t="str">
            <v>Birel ART/IAME</v>
          </cell>
          <cell r="P8" t="str">
            <v>BirelART Access Racing</v>
          </cell>
          <cell r="Q8">
            <v>100.33499999999999</v>
          </cell>
        </row>
        <row r="9">
          <cell r="A9">
            <v>8</v>
          </cell>
          <cell r="B9">
            <v>11</v>
          </cell>
          <cell r="C9" t="str">
            <v>佐野 雄城</v>
          </cell>
          <cell r="D9" t="str">
            <v>OK</v>
          </cell>
          <cell r="E9">
            <v>24</v>
          </cell>
          <cell r="F9">
            <v>1.2792962962962963E-2</v>
          </cell>
          <cell r="G9">
            <v>4.3120000000000003</v>
          </cell>
          <cell r="H9">
            <v>1.365</v>
          </cell>
          <cell r="J9">
            <v>45.540999999999997</v>
          </cell>
          <cell r="K9">
            <v>4</v>
          </cell>
          <cell r="L9">
            <v>45.57</v>
          </cell>
          <cell r="M9">
            <v>604</v>
          </cell>
          <cell r="N9" t="str">
            <v>BS</v>
          </cell>
          <cell r="O9" t="str">
            <v>Birel ART/IAME</v>
          </cell>
          <cell r="P9" t="str">
            <v>BirelART Access Racing</v>
          </cell>
          <cell r="Q9">
            <v>100.253</v>
          </cell>
        </row>
        <row r="10">
          <cell r="A10">
            <v>9</v>
          </cell>
          <cell r="B10">
            <v>44</v>
          </cell>
          <cell r="C10" t="str">
            <v>佐藤 凌音</v>
          </cell>
          <cell r="D10" t="str">
            <v>OK</v>
          </cell>
          <cell r="E10">
            <v>24</v>
          </cell>
          <cell r="F10">
            <v>1.2811597222222221E-2</v>
          </cell>
          <cell r="G10">
            <v>5.9219999999999997</v>
          </cell>
          <cell r="H10">
            <v>1.61</v>
          </cell>
          <cell r="J10">
            <v>45.572000000000003</v>
          </cell>
          <cell r="K10">
            <v>5</v>
          </cell>
          <cell r="L10">
            <v>45.591999999999999</v>
          </cell>
          <cell r="M10">
            <v>620</v>
          </cell>
          <cell r="N10" t="str">
            <v>BS</v>
          </cell>
          <cell r="O10" t="str">
            <v>LN KART/TM</v>
          </cell>
          <cell r="P10" t="str">
            <v>TOKAIDENSO  DSM</v>
          </cell>
          <cell r="Q10">
            <v>100.11</v>
          </cell>
        </row>
        <row r="11">
          <cell r="A11">
            <v>10</v>
          </cell>
          <cell r="B11">
            <v>77</v>
          </cell>
          <cell r="C11" t="str">
            <v>渡部 智仁</v>
          </cell>
          <cell r="D11" t="str">
            <v>OK</v>
          </cell>
          <cell r="E11">
            <v>24</v>
          </cell>
          <cell r="F11">
            <v>1.281246527777778E-2</v>
          </cell>
          <cell r="G11">
            <v>5.9969999999999999</v>
          </cell>
          <cell r="H11">
            <v>7.4999999999999997E-2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45.326999999999998</v>
          </cell>
          <cell r="K11">
            <v>9</v>
          </cell>
          <cell r="L11">
            <v>45.366999999999997</v>
          </cell>
          <cell r="M11">
            <v>628</v>
          </cell>
          <cell r="N11" t="str">
            <v>BS</v>
          </cell>
          <cell r="O11" t="str">
            <v>Rosa Drago CORSE/TM</v>
          </cell>
          <cell r="P11" t="str">
            <v>RosaDragoCORSE</v>
          </cell>
          <cell r="Q11">
            <v>99.918999999999997</v>
          </cell>
        </row>
        <row r="12">
          <cell r="A12">
            <v>11</v>
          </cell>
          <cell r="B12">
            <v>22</v>
          </cell>
          <cell r="C12" t="str">
            <v>金子 修</v>
          </cell>
          <cell r="D12" t="str">
            <v>OK</v>
          </cell>
          <cell r="E12">
            <v>24</v>
          </cell>
          <cell r="F12">
            <v>1.2816701388888891E-2</v>
          </cell>
          <cell r="G12">
            <v>6.3630000000000004</v>
          </cell>
          <cell r="H12">
            <v>0.36599999999999999</v>
          </cell>
          <cell r="J12">
            <v>45.405999999999999</v>
          </cell>
          <cell r="K12">
            <v>6</v>
          </cell>
          <cell r="L12">
            <v>45.430999999999997</v>
          </cell>
          <cell r="M12">
            <v>612</v>
          </cell>
          <cell r="N12" t="str">
            <v>BS</v>
          </cell>
          <cell r="O12" t="str">
            <v>TONY KART/VORTEX</v>
          </cell>
          <cell r="P12" t="str">
            <v>TONYKART RACING TEAM JAPAN</v>
          </cell>
          <cell r="Q12">
            <v>99.850999999999999</v>
          </cell>
        </row>
        <row r="13">
          <cell r="A13">
            <v>12</v>
          </cell>
          <cell r="B13">
            <v>69</v>
          </cell>
          <cell r="C13" t="str">
            <v>半田 昌宗</v>
          </cell>
          <cell r="D13" t="str">
            <v>OK</v>
          </cell>
          <cell r="E13">
            <v>24</v>
          </cell>
          <cell r="F13">
            <v>1.2817662037037039E-2</v>
          </cell>
          <cell r="G13">
            <v>6.4459999999999997</v>
          </cell>
          <cell r="H13">
            <v>8.3000000000000004E-2</v>
          </cell>
          <cell r="J13">
            <v>45.545000000000002</v>
          </cell>
          <cell r="K13">
            <v>12</v>
          </cell>
          <cell r="L13">
            <v>45.567999999999998</v>
          </cell>
          <cell r="M13">
            <v>626</v>
          </cell>
          <cell r="N13" t="str">
            <v>BS</v>
          </cell>
          <cell r="O13" t="str">
            <v>CRG/TM</v>
          </cell>
          <cell r="P13" t="str">
            <v>TEAM　WOLF</v>
          </cell>
          <cell r="Q13">
            <v>100.21599999999999</v>
          </cell>
        </row>
        <row r="14">
          <cell r="A14">
            <v>13</v>
          </cell>
          <cell r="B14">
            <v>23</v>
          </cell>
          <cell r="C14" t="str">
            <v>朝日 ターボ</v>
          </cell>
          <cell r="D14" t="str">
            <v>OK</v>
          </cell>
          <cell r="E14">
            <v>24</v>
          </cell>
          <cell r="F14">
            <v>1.283909722222222E-2</v>
          </cell>
          <cell r="G14">
            <v>8.298</v>
          </cell>
          <cell r="H14">
            <v>1.8520000000000001</v>
          </cell>
          <cell r="J14">
            <v>45.744999999999997</v>
          </cell>
          <cell r="K14">
            <v>6</v>
          </cell>
          <cell r="L14">
            <v>45.746000000000002</v>
          </cell>
          <cell r="M14">
            <v>770</v>
          </cell>
          <cell r="N14" t="str">
            <v>DL</v>
          </cell>
          <cell r="O14" t="str">
            <v>Praga/TM</v>
          </cell>
          <cell r="P14" t="str">
            <v>MASUDA RACING PROJECT</v>
          </cell>
          <cell r="Q14">
            <v>99.91</v>
          </cell>
        </row>
        <row r="15">
          <cell r="A15">
            <v>14</v>
          </cell>
          <cell r="B15">
            <v>89</v>
          </cell>
          <cell r="C15" t="str">
            <v>加藤 大翔</v>
          </cell>
          <cell r="D15" t="str">
            <v>OK</v>
          </cell>
          <cell r="E15">
            <v>24</v>
          </cell>
          <cell r="F15">
            <v>1.2842511574074074E-2</v>
          </cell>
          <cell r="G15">
            <v>8.593</v>
          </cell>
          <cell r="H15">
            <v>0.29499999999999998</v>
          </cell>
          <cell r="J15">
            <v>45.56</v>
          </cell>
          <cell r="K15">
            <v>4</v>
          </cell>
          <cell r="L15">
            <v>45.716999999999999</v>
          </cell>
          <cell r="M15">
            <v>631</v>
          </cell>
          <cell r="N15" t="str">
            <v>YH</v>
          </cell>
          <cell r="O15" t="str">
            <v>KR/TM</v>
          </cell>
          <cell r="P15" t="str">
            <v>PONOS HIROTEX RACING</v>
          </cell>
          <cell r="Q15">
            <v>99.472999999999999</v>
          </cell>
        </row>
        <row r="16">
          <cell r="A16">
            <v>15</v>
          </cell>
          <cell r="B16">
            <v>51</v>
          </cell>
          <cell r="C16" t="str">
            <v>堂園 鷲</v>
          </cell>
          <cell r="D16" t="str">
            <v>OK</v>
          </cell>
          <cell r="E16">
            <v>24</v>
          </cell>
          <cell r="F16">
            <v>1.2853553240740742E-2</v>
          </cell>
          <cell r="G16">
            <v>9.5470000000000006</v>
          </cell>
          <cell r="H16">
            <v>0.95399999999999996</v>
          </cell>
          <cell r="I16" t="str">
            <v>JAF国内ｶｰﾄ競技規則 ｶｰﾄ競技会運営に関する規定 22条(妨害の禁止(プッシング・ブロッキング))違反により、10秒加算とした。</v>
          </cell>
          <cell r="J16">
            <v>45.058999999999997</v>
          </cell>
          <cell r="K16">
            <v>7</v>
          </cell>
          <cell r="L16">
            <v>45.137999999999998</v>
          </cell>
          <cell r="M16">
            <v>621</v>
          </cell>
          <cell r="N16" t="str">
            <v>BS</v>
          </cell>
          <cell r="O16" t="str">
            <v>ENERGY CORCE/TM</v>
          </cell>
          <cell r="P16" t="str">
            <v>ENERGY JAPAN</v>
          </cell>
          <cell r="Q16">
            <v>99.876999999999995</v>
          </cell>
        </row>
        <row r="17">
          <cell r="A17">
            <v>16</v>
          </cell>
          <cell r="B17">
            <v>12</v>
          </cell>
          <cell r="C17" t="str">
            <v>上野 晴紀</v>
          </cell>
          <cell r="D17" t="str">
            <v>OK</v>
          </cell>
          <cell r="E17">
            <v>24</v>
          </cell>
          <cell r="F17">
            <v>1.2860162037037036E-2</v>
          </cell>
          <cell r="G17">
            <v>10.118</v>
          </cell>
          <cell r="H17">
            <v>0.57099999999999995</v>
          </cell>
          <cell r="J17">
            <v>45.593000000000004</v>
          </cell>
          <cell r="K17">
            <v>10</v>
          </cell>
          <cell r="L17">
            <v>45.6</v>
          </cell>
          <cell r="M17">
            <v>605</v>
          </cell>
          <cell r="N17" t="str">
            <v>BS</v>
          </cell>
          <cell r="O17" t="str">
            <v>Birel ART/IAME</v>
          </cell>
          <cell r="P17" t="str">
            <v>BirelART Access Racing</v>
          </cell>
          <cell r="Q17">
            <v>99.805000000000007</v>
          </cell>
        </row>
        <row r="18">
          <cell r="A18">
            <v>17</v>
          </cell>
          <cell r="B18">
            <v>3</v>
          </cell>
          <cell r="C18" t="str">
            <v>洞地 遼大</v>
          </cell>
          <cell r="D18" t="str">
            <v>OK</v>
          </cell>
          <cell r="E18">
            <v>24</v>
          </cell>
          <cell r="F18">
            <v>1.2860405092592593E-2</v>
          </cell>
          <cell r="G18">
            <v>10.138999999999999</v>
          </cell>
          <cell r="H18">
            <v>2.1000000000000001E-2</v>
          </cell>
          <cell r="J18">
            <v>45.784999999999997</v>
          </cell>
          <cell r="K18">
            <v>9</v>
          </cell>
          <cell r="L18">
            <v>45.787999999999997</v>
          </cell>
          <cell r="M18">
            <v>602</v>
          </cell>
          <cell r="N18" t="str">
            <v>DL</v>
          </cell>
          <cell r="O18" t="str">
            <v>KR/TM</v>
          </cell>
          <cell r="P18" t="str">
            <v>PONOS HIROTEX RACING</v>
          </cell>
          <cell r="Q18">
            <v>99.385999999999996</v>
          </cell>
        </row>
        <row r="19">
          <cell r="A19">
            <v>18</v>
          </cell>
          <cell r="B19">
            <v>55</v>
          </cell>
          <cell r="C19" t="str">
            <v>藤井 翔大</v>
          </cell>
          <cell r="D19" t="str">
            <v>OK</v>
          </cell>
          <cell r="E19">
            <v>24</v>
          </cell>
          <cell r="F19">
            <v>1.2865462962962966E-2</v>
          </cell>
          <cell r="G19">
            <v>10.576000000000001</v>
          </cell>
          <cell r="H19">
            <v>0.437</v>
          </cell>
          <cell r="J19">
            <v>45.412999999999997</v>
          </cell>
          <cell r="K19">
            <v>8</v>
          </cell>
          <cell r="L19">
            <v>45.488</v>
          </cell>
          <cell r="M19">
            <v>623</v>
          </cell>
          <cell r="N19" t="str">
            <v>BS</v>
          </cell>
          <cell r="O19" t="str">
            <v>Drago CORSE/TM</v>
          </cell>
          <cell r="P19" t="str">
            <v>Croc Promotion</v>
          </cell>
          <cell r="Q19">
            <v>100.2</v>
          </cell>
        </row>
        <row r="20">
          <cell r="A20">
            <v>19</v>
          </cell>
          <cell r="B20">
            <v>64</v>
          </cell>
          <cell r="C20" t="str">
            <v>井本 大雅</v>
          </cell>
          <cell r="D20" t="str">
            <v>OK</v>
          </cell>
          <cell r="E20">
            <v>24</v>
          </cell>
          <cell r="F20">
            <v>1.2868958333333335E-2</v>
          </cell>
          <cell r="G20">
            <v>10.878</v>
          </cell>
          <cell r="H20">
            <v>0.30199999999999999</v>
          </cell>
          <cell r="J20">
            <v>45.822000000000003</v>
          </cell>
          <cell r="K20">
            <v>6</v>
          </cell>
          <cell r="L20">
            <v>45.84</v>
          </cell>
          <cell r="M20">
            <v>624</v>
          </cell>
          <cell r="N20" t="str">
            <v>DL</v>
          </cell>
          <cell r="O20" t="str">
            <v>CL/IAME</v>
          </cell>
          <cell r="P20" t="str">
            <v>CUORE</v>
          </cell>
          <cell r="Q20">
            <v>99.305999999999997</v>
          </cell>
        </row>
        <row r="21">
          <cell r="A21">
            <v>20</v>
          </cell>
          <cell r="B21">
            <v>24</v>
          </cell>
          <cell r="C21" t="str">
            <v>田中 風輝</v>
          </cell>
          <cell r="D21" t="str">
            <v>OK</v>
          </cell>
          <cell r="E21">
            <v>24</v>
          </cell>
          <cell r="F21">
            <v>1.2881608796296296E-2</v>
          </cell>
          <cell r="G21">
            <v>11.971</v>
          </cell>
          <cell r="H21">
            <v>1.093</v>
          </cell>
          <cell r="J21">
            <v>45.767000000000003</v>
          </cell>
          <cell r="K21">
            <v>6</v>
          </cell>
          <cell r="L21">
            <v>45.777999999999999</v>
          </cell>
          <cell r="M21">
            <v>769</v>
          </cell>
          <cell r="N21" t="str">
            <v>DL</v>
          </cell>
          <cell r="O21" t="str">
            <v>Praga/TM</v>
          </cell>
          <cell r="P21" t="str">
            <v>MASUDA RACING PROJECT</v>
          </cell>
          <cell r="Q21">
            <v>99.424999999999997</v>
          </cell>
        </row>
        <row r="22">
          <cell r="A22">
            <v>21</v>
          </cell>
          <cell r="B22">
            <v>14</v>
          </cell>
          <cell r="C22" t="str">
            <v>浅見 謙心</v>
          </cell>
          <cell r="D22" t="str">
            <v>OK</v>
          </cell>
          <cell r="E22">
            <v>24</v>
          </cell>
          <cell r="F22">
            <v>1.2910023148148148E-2</v>
          </cell>
          <cell r="G22">
            <v>14.426</v>
          </cell>
          <cell r="H22">
            <v>2.4550000000000001</v>
          </cell>
          <cell r="J22">
            <v>45.679000000000002</v>
          </cell>
          <cell r="K22">
            <v>9</v>
          </cell>
          <cell r="L22">
            <v>45.679000000000002</v>
          </cell>
          <cell r="M22">
            <v>607</v>
          </cell>
          <cell r="N22" t="str">
            <v>BS</v>
          </cell>
          <cell r="O22" t="str">
            <v>Birel ART/IAME</v>
          </cell>
          <cell r="P22" t="str">
            <v>BirelART Access Racing</v>
          </cell>
          <cell r="Q22">
            <v>99.617000000000004</v>
          </cell>
        </row>
        <row r="23">
          <cell r="A23">
            <v>22</v>
          </cell>
          <cell r="B23">
            <v>67</v>
          </cell>
          <cell r="C23" t="str">
            <v>田中 照久</v>
          </cell>
          <cell r="D23" t="str">
            <v>OK</v>
          </cell>
          <cell r="E23">
            <v>24</v>
          </cell>
          <cell r="F23">
            <v>1.2912511574074075E-2</v>
          </cell>
          <cell r="G23">
            <v>14.641</v>
          </cell>
          <cell r="H23">
            <v>0.215</v>
          </cell>
          <cell r="J23">
            <v>45.804000000000002</v>
          </cell>
          <cell r="K23">
            <v>7</v>
          </cell>
          <cell r="L23">
            <v>45.82</v>
          </cell>
          <cell r="M23">
            <v>625</v>
          </cell>
          <cell r="N23" t="str">
            <v>BS</v>
          </cell>
          <cell r="O23" t="str">
            <v>GLEA TEQKK02/TM</v>
          </cell>
          <cell r="P23" t="str">
            <v>GLEATEQ  RACING  TEAM</v>
          </cell>
          <cell r="Q23">
            <v>99.706000000000003</v>
          </cell>
        </row>
        <row r="24">
          <cell r="A24">
            <v>23</v>
          </cell>
          <cell r="B24">
            <v>15</v>
          </cell>
          <cell r="C24" t="str">
            <v>熊谷 憲太</v>
          </cell>
          <cell r="D24" t="str">
            <v>OK</v>
          </cell>
          <cell r="E24">
            <v>24</v>
          </cell>
          <cell r="F24">
            <v>1.2912581018518519E-2</v>
          </cell>
          <cell r="G24">
            <v>14.647</v>
          </cell>
          <cell r="H24">
            <v>6.0000000000000001E-3</v>
          </cell>
          <cell r="J24">
            <v>45.454999999999998</v>
          </cell>
          <cell r="K24">
            <v>7</v>
          </cell>
          <cell r="L24">
            <v>45.527999999999999</v>
          </cell>
          <cell r="M24">
            <v>608</v>
          </cell>
          <cell r="N24" t="str">
            <v>BS</v>
          </cell>
          <cell r="O24" t="str">
            <v>KR/TM</v>
          </cell>
          <cell r="P24" t="str">
            <v>kp  buzz with HIROTEX</v>
          </cell>
          <cell r="Q24">
            <v>99.344999999999999</v>
          </cell>
        </row>
        <row r="25">
          <cell r="A25">
            <v>24</v>
          </cell>
          <cell r="B25">
            <v>71</v>
          </cell>
          <cell r="C25" t="str">
            <v>小林 利徠斗</v>
          </cell>
          <cell r="D25" t="str">
            <v>OK</v>
          </cell>
          <cell r="E25">
            <v>24</v>
          </cell>
          <cell r="F25">
            <v>1.2918553240740739E-2</v>
          </cell>
          <cell r="G25">
            <v>15.163</v>
          </cell>
          <cell r="H25">
            <v>0.51600000000000001</v>
          </cell>
          <cell r="J25">
            <v>45.704000000000001</v>
          </cell>
          <cell r="K25">
            <v>11</v>
          </cell>
          <cell r="L25">
            <v>45.756999999999998</v>
          </cell>
          <cell r="M25">
            <v>627</v>
          </cell>
          <cell r="N25" t="str">
            <v>DL</v>
          </cell>
          <cell r="O25" t="str">
            <v>Birel ART/IAME</v>
          </cell>
          <cell r="P25" t="str">
            <v>bbR.Super Racing Junkie!</v>
          </cell>
          <cell r="Q25">
            <v>100.108</v>
          </cell>
        </row>
        <row r="26">
          <cell r="A26">
            <v>25</v>
          </cell>
          <cell r="B26">
            <v>43</v>
          </cell>
          <cell r="C26" t="str">
            <v>皆木 駿輔</v>
          </cell>
          <cell r="D26" t="str">
            <v>OK</v>
          </cell>
          <cell r="E26">
            <v>24</v>
          </cell>
          <cell r="F26">
            <v>1.2968171296296299E-2</v>
          </cell>
          <cell r="G26">
            <v>19.45</v>
          </cell>
          <cell r="H26">
            <v>4.2869999999999999</v>
          </cell>
          <cell r="I26" t="str">
            <v>全日本カート選手権統一規則書 第38条(25)(フロントフェアリングが正しい装着状態でない)により5秒加算した。</v>
          </cell>
          <cell r="J26">
            <v>45.637999999999998</v>
          </cell>
          <cell r="K26">
            <v>7</v>
          </cell>
          <cell r="L26">
            <v>45.732999999999997</v>
          </cell>
          <cell r="M26">
            <v>619</v>
          </cell>
          <cell r="N26" t="str">
            <v>DL</v>
          </cell>
          <cell r="O26" t="str">
            <v>CRO Cpromotion/TM</v>
          </cell>
          <cell r="P26" t="str">
            <v>CROC Promotion</v>
          </cell>
          <cell r="Q26">
            <v>99.561999999999998</v>
          </cell>
        </row>
        <row r="27">
          <cell r="A27">
            <v>26</v>
          </cell>
          <cell r="B27">
            <v>85</v>
          </cell>
          <cell r="C27" t="str">
            <v>佐藤 蓮</v>
          </cell>
          <cell r="D27" t="str">
            <v>OK</v>
          </cell>
          <cell r="E27">
            <v>24</v>
          </cell>
          <cell r="F27">
            <v>1.2979872685185185E-2</v>
          </cell>
          <cell r="G27">
            <v>20.460999999999999</v>
          </cell>
          <cell r="H27">
            <v>1.0109999999999999</v>
          </cell>
          <cell r="J27">
            <v>45.551000000000002</v>
          </cell>
          <cell r="K27">
            <v>5</v>
          </cell>
          <cell r="L27">
            <v>45.642000000000003</v>
          </cell>
          <cell r="M27">
            <v>630</v>
          </cell>
          <cell r="N27" t="str">
            <v>YH</v>
          </cell>
          <cell r="O27" t="str">
            <v>Drago CORSE/TM</v>
          </cell>
          <cell r="P27" t="str">
            <v>Drago Corse</v>
          </cell>
          <cell r="Q27">
            <v>99.897000000000006</v>
          </cell>
        </row>
        <row r="28">
          <cell r="A28">
            <v>27</v>
          </cell>
          <cell r="B28">
            <v>33</v>
          </cell>
          <cell r="C28" t="str">
            <v>安藤 哉翔</v>
          </cell>
          <cell r="D28" t="str">
            <v>OK</v>
          </cell>
          <cell r="E28">
            <v>24</v>
          </cell>
          <cell r="F28">
            <v>1.2996712962962965E-2</v>
          </cell>
          <cell r="G28">
            <v>21.916</v>
          </cell>
          <cell r="H28">
            <v>1.4550000000000001</v>
          </cell>
          <cell r="J28">
            <v>45.825000000000003</v>
          </cell>
          <cell r="K28">
            <v>7</v>
          </cell>
          <cell r="L28">
            <v>45.92</v>
          </cell>
          <cell r="M28">
            <v>617</v>
          </cell>
          <cell r="N28" t="str">
            <v>BS</v>
          </cell>
          <cell r="O28" t="str">
            <v>TONY KART/VORTEX</v>
          </cell>
          <cell r="P28" t="str">
            <v>TONYKART RACING TEAM JAPAN</v>
          </cell>
          <cell r="Q28">
            <v>99.3</v>
          </cell>
        </row>
        <row r="29">
          <cell r="A29">
            <v>28</v>
          </cell>
          <cell r="B29">
            <v>20</v>
          </cell>
          <cell r="C29" t="str">
            <v>竹本 優月輝</v>
          </cell>
          <cell r="D29" t="str">
            <v>OK</v>
          </cell>
          <cell r="E29">
            <v>24</v>
          </cell>
          <cell r="F29">
            <v>1.301138888888889E-2</v>
          </cell>
          <cell r="G29">
            <v>23.184000000000001</v>
          </cell>
          <cell r="H29">
            <v>1.268</v>
          </cell>
          <cell r="J29">
            <v>46.162999999999997</v>
          </cell>
          <cell r="K29">
            <v>10</v>
          </cell>
          <cell r="L29">
            <v>46.186</v>
          </cell>
          <cell r="M29">
            <v>611</v>
          </cell>
          <cell r="N29" t="str">
            <v>DL</v>
          </cell>
          <cell r="O29" t="str">
            <v>EXPRIT/TM</v>
          </cell>
          <cell r="P29" t="str">
            <v>TGR TEAM TAKAGI PLANNING</v>
          </cell>
          <cell r="Q29">
            <v>98.572000000000003</v>
          </cell>
        </row>
        <row r="30">
          <cell r="A30">
            <v>29</v>
          </cell>
          <cell r="B30">
            <v>95</v>
          </cell>
          <cell r="C30" t="str">
            <v>綿谷 浩明</v>
          </cell>
          <cell r="D30" t="str">
            <v>OK</v>
          </cell>
          <cell r="E30">
            <v>24</v>
          </cell>
          <cell r="F30">
            <v>1.30765625E-2</v>
          </cell>
          <cell r="G30">
            <v>28.815000000000001</v>
          </cell>
          <cell r="H30">
            <v>5.6310000000000002</v>
          </cell>
          <cell r="J30">
            <v>46.32</v>
          </cell>
          <cell r="K30">
            <v>7</v>
          </cell>
          <cell r="L30">
            <v>46.453000000000003</v>
          </cell>
          <cell r="M30">
            <v>632</v>
          </cell>
          <cell r="N30" t="str">
            <v>BS</v>
          </cell>
          <cell r="O30" t="str">
            <v>XENON KART/TM</v>
          </cell>
          <cell r="P30" t="str">
            <v>SPS川口</v>
          </cell>
          <cell r="Q30">
            <v>98.238</v>
          </cell>
        </row>
        <row r="31">
          <cell r="A31">
            <v>30</v>
          </cell>
          <cell r="B31">
            <v>28</v>
          </cell>
          <cell r="C31" t="str">
            <v>渡会 太一</v>
          </cell>
          <cell r="D31" t="str">
            <v>OK</v>
          </cell>
          <cell r="E31">
            <v>24</v>
          </cell>
          <cell r="F31">
            <v>1.3112037037037038E-2</v>
          </cell>
          <cell r="G31">
            <v>31.88</v>
          </cell>
          <cell r="H31">
            <v>3.0649999999999999</v>
          </cell>
          <cell r="J31">
            <v>45.945999999999998</v>
          </cell>
          <cell r="K31">
            <v>4</v>
          </cell>
          <cell r="L31">
            <v>45.994999999999997</v>
          </cell>
          <cell r="M31">
            <v>615</v>
          </cell>
          <cell r="N31" t="str">
            <v>YH</v>
          </cell>
          <cell r="O31" t="str">
            <v>Drago CORSE/TM</v>
          </cell>
          <cell r="P31" t="str">
            <v>DragoCorse</v>
          </cell>
          <cell r="Q31">
            <v>99.037999999999997</v>
          </cell>
        </row>
        <row r="32">
          <cell r="A32">
            <v>31</v>
          </cell>
          <cell r="B32">
            <v>19</v>
          </cell>
          <cell r="C32" t="str">
            <v>中村 仁</v>
          </cell>
          <cell r="D32" t="str">
            <v>OK</v>
          </cell>
          <cell r="E32">
            <v>21</v>
          </cell>
          <cell r="F32">
            <v>1.205991898148148E-2</v>
          </cell>
          <cell r="G32" t="str">
            <v>3 Laps</v>
          </cell>
          <cell r="H32" t="str">
            <v>3 Laps</v>
          </cell>
          <cell r="I32" t="str">
            <v>JAF国内ｶｰﾄ競技規則 ｶｰﾄ競技会運営に関する規定 22条(妨害の禁止(無理な進入))違反により、10秒加算とした。</v>
          </cell>
          <cell r="J32">
            <v>45.911999999999999</v>
          </cell>
          <cell r="K32">
            <v>4</v>
          </cell>
          <cell r="L32">
            <v>45.953000000000003</v>
          </cell>
          <cell r="M32">
            <v>610</v>
          </cell>
          <cell r="N32" t="str">
            <v>BS</v>
          </cell>
          <cell r="O32" t="str">
            <v>REDSPEED/VORTEX</v>
          </cell>
          <cell r="P32" t="str">
            <v>Moty's RACING TEAM</v>
          </cell>
          <cell r="Q32">
            <v>99.111000000000004</v>
          </cell>
        </row>
        <row r="33">
          <cell r="A33">
            <v>32</v>
          </cell>
          <cell r="B33">
            <v>52</v>
          </cell>
          <cell r="C33" t="str">
            <v>伊藤 祐</v>
          </cell>
          <cell r="D33" t="str">
            <v>OK</v>
          </cell>
          <cell r="E33">
            <v>19</v>
          </cell>
          <cell r="F33">
            <v>1.0302650462962963E-2</v>
          </cell>
          <cell r="G33" t="str">
            <v>5 Laps</v>
          </cell>
          <cell r="H33" t="str">
            <v>2 Laps</v>
          </cell>
          <cell r="J33">
            <v>45.88</v>
          </cell>
          <cell r="K33">
            <v>5</v>
          </cell>
          <cell r="L33">
            <v>46.008000000000003</v>
          </cell>
          <cell r="M33">
            <v>622</v>
          </cell>
          <cell r="N33" t="str">
            <v>DL</v>
          </cell>
          <cell r="O33" t="str">
            <v>Praga/TM</v>
          </cell>
          <cell r="P33" t="str">
            <v>ガレージC</v>
          </cell>
          <cell r="Q33">
            <v>99.18</v>
          </cell>
        </row>
        <row r="34">
          <cell r="A34">
            <v>33</v>
          </cell>
          <cell r="B34">
            <v>7</v>
          </cell>
          <cell r="C34" t="str">
            <v>高橋 悠之</v>
          </cell>
          <cell r="D34" t="str">
            <v>OK</v>
          </cell>
          <cell r="E34">
            <v>17</v>
          </cell>
          <cell r="F34">
            <v>9.2563194444444438E-3</v>
          </cell>
          <cell r="G34" t="str">
            <v>7 Laps</v>
          </cell>
          <cell r="H34" t="str">
            <v>2 Laps</v>
          </cell>
          <cell r="J34">
            <v>45.759</v>
          </cell>
          <cell r="K34">
            <v>4</v>
          </cell>
          <cell r="L34">
            <v>45.857999999999997</v>
          </cell>
          <cell r="M34">
            <v>603</v>
          </cell>
          <cell r="N34" t="str">
            <v>BS</v>
          </cell>
          <cell r="O34" t="str">
            <v>Birel ART/IAME</v>
          </cell>
          <cell r="P34" t="str">
            <v>BirelART Access Racing</v>
          </cell>
          <cell r="Q34">
            <v>99.442999999999998</v>
          </cell>
        </row>
        <row r="35">
          <cell r="A35">
            <v>34</v>
          </cell>
          <cell r="B35">
            <v>27</v>
          </cell>
          <cell r="C35" t="str">
            <v>渡部 樹</v>
          </cell>
          <cell r="D35" t="str">
            <v>OK</v>
          </cell>
          <cell r="E35">
            <v>14</v>
          </cell>
          <cell r="F35">
            <v>7.9105555555555544E-3</v>
          </cell>
          <cell r="G35" t="str">
            <v>10 Laps</v>
          </cell>
          <cell r="H35" t="str">
            <v>3 Laps</v>
          </cell>
          <cell r="J35">
            <v>45.99</v>
          </cell>
          <cell r="K35">
            <v>4</v>
          </cell>
          <cell r="L35">
            <v>46.212000000000003</v>
          </cell>
          <cell r="M35">
            <v>614</v>
          </cell>
          <cell r="N35" t="str">
            <v>BS</v>
          </cell>
          <cell r="O35" t="str">
            <v>KOSMIC/VORTEX</v>
          </cell>
          <cell r="P35" t="str">
            <v>Team　KOSMIC　Karting</v>
          </cell>
          <cell r="Q35">
            <v>98.942999999999998</v>
          </cell>
          <cell r="R35">
            <v>0</v>
          </cell>
        </row>
      </sheetData>
      <sheetData sheetId="21"/>
      <sheetData sheetId="22">
        <row r="11">
          <cell r="U11" t="str">
            <v>ベスト平均時速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5"/>
  <sheetViews>
    <sheetView tabSelected="1" zoomScaleNormal="100" zoomScaleSheetLayoutView="115" workbookViewId="0">
      <selection activeCell="A50" sqref="A50:XFD61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1.6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66"/>
      <c r="B6" s="6"/>
      <c r="C6" s="6"/>
      <c r="D6" s="6"/>
      <c r="E6" s="6"/>
      <c r="F6" s="6"/>
      <c r="G6" s="6"/>
      <c r="H6" s="6"/>
      <c r="I6" s="54"/>
      <c r="J6" s="65"/>
      <c r="K6" s="110">
        <v>44878</v>
      </c>
      <c r="L6" s="110"/>
      <c r="M6" s="64" t="s">
        <v>40</v>
      </c>
      <c r="N6" s="63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2" t="str">
        <f>+[1]各種設定!D2</f>
        <v>2022年 オートバックス全日本カート選手権 OK部門　第9戦/10戦</v>
      </c>
      <c r="B7" s="6"/>
      <c r="C7" s="6"/>
      <c r="D7" s="6"/>
      <c r="E7" s="6"/>
      <c r="F7" s="6"/>
      <c r="G7" s="6"/>
      <c r="H7" s="6"/>
      <c r="I7" s="54"/>
      <c r="J7" s="12"/>
      <c r="K7" s="60" t="s">
        <v>39</v>
      </c>
      <c r="L7" s="60" t="s">
        <v>38</v>
      </c>
      <c r="M7" s="58"/>
      <c r="N7" s="61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12"/>
      <c r="K8" s="60" t="s">
        <v>37</v>
      </c>
      <c r="L8" s="59" t="s">
        <v>36</v>
      </c>
      <c r="M8" s="58"/>
      <c r="N8" s="57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56" t="str">
        <f>+[1]各種設定!D4</f>
        <v>OK</v>
      </c>
      <c r="B9" s="6"/>
      <c r="C9" s="6"/>
      <c r="D9" s="6"/>
      <c r="E9" s="6"/>
      <c r="F9" s="6"/>
      <c r="G9" s="6"/>
      <c r="H9" s="6"/>
      <c r="I9" s="6"/>
      <c r="J9" s="12"/>
      <c r="K9" s="55" t="s">
        <v>35</v>
      </c>
      <c r="L9" s="6"/>
      <c r="M9" s="54"/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3" t="s">
        <v>34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1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0"/>
      <c r="B11" s="50" t="s">
        <v>22</v>
      </c>
      <c r="C11" s="50"/>
      <c r="D11" s="50"/>
      <c r="E11" s="50" t="s">
        <v>33</v>
      </c>
      <c r="F11" s="26" t="s">
        <v>32</v>
      </c>
      <c r="G11" s="50" t="s">
        <v>19</v>
      </c>
      <c r="H11" s="50" t="s">
        <v>31</v>
      </c>
      <c r="I11" s="50" t="s">
        <v>17</v>
      </c>
      <c r="J11" s="50" t="s">
        <v>16</v>
      </c>
      <c r="K11" s="50" t="s">
        <v>30</v>
      </c>
      <c r="L11" s="50" t="s">
        <v>29</v>
      </c>
      <c r="M11" s="50" t="s">
        <v>28</v>
      </c>
      <c r="N11" s="49">
        <f>VLOOKUP(A9,[1]コースレコード!$A:$G,3,FALSE)</f>
        <v>45.238999999999997</v>
      </c>
      <c r="O11" s="6"/>
      <c r="P11" s="5"/>
      <c r="Q11" s="5" t="s">
        <v>27</v>
      </c>
      <c r="R11" s="5"/>
      <c r="S11" s="5" t="s">
        <v>26</v>
      </c>
      <c r="T11" s="5" t="s">
        <v>25</v>
      </c>
      <c r="U11" s="5" t="s">
        <v>24</v>
      </c>
      <c r="V11" s="5"/>
    </row>
    <row r="12" spans="1:22" ht="12.75" x14ac:dyDescent="0.15">
      <c r="A12" s="46" t="s">
        <v>23</v>
      </c>
      <c r="B12" s="46" t="s">
        <v>22</v>
      </c>
      <c r="C12" s="45"/>
      <c r="D12" s="48"/>
      <c r="E12" s="48" t="s">
        <v>21</v>
      </c>
      <c r="F12" s="48" t="s">
        <v>20</v>
      </c>
      <c r="G12" s="46" t="s">
        <v>19</v>
      </c>
      <c r="H12" s="47" t="s">
        <v>18</v>
      </c>
      <c r="I12" s="46" t="s">
        <v>17</v>
      </c>
      <c r="J12" s="46" t="s">
        <v>16</v>
      </c>
      <c r="K12" s="46" t="s">
        <v>15</v>
      </c>
      <c r="L12" s="46" t="s">
        <v>14</v>
      </c>
      <c r="M12" s="45" t="s">
        <v>13</v>
      </c>
      <c r="N12" s="44"/>
      <c r="O12" s="43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41">
        <v>1</v>
      </c>
      <c r="B13" s="40">
        <f>IFERROR(INDEX('[1]【第9戦】決勝ヒート - レース結果（貼付）'!A2:$Z$50,MATCH($A13,'[1]【第9戦】決勝ヒート - レース結果（貼付）'!A2:$A$50,0),MATCH('【第9戦】決勝ヒート - レース暫定結果表'!B$11,'[1]【第9戦】決勝ヒート - レース結果（貼付）'!$1:$1,0)),"")</f>
        <v>25</v>
      </c>
      <c r="C13" s="39"/>
      <c r="D13" s="38"/>
      <c r="E13" s="37" t="str">
        <f>IFERROR(INDEX('[1]【第9戦】決勝ヒート - レース結果（貼付）'!$A:$Z,MATCH($B13,'[1]【第9戦】決勝ヒート - レース結果（貼付）'!$B:$B,0),MATCH('【第9戦】決勝ヒート - レース暫定結果表'!E$11,'[1]【第9戦】決勝ヒート - レース結果（貼付）'!$1:$1,0)),"")</f>
        <v>小田 優</v>
      </c>
      <c r="F13" s="30" t="str">
        <f>IFERROR(INDEX('[1]【第9戦】決勝ヒート - レース結果（貼付）'!$A:$Z,MATCH($B13,'[1]【第9戦】決勝ヒート - レース結果（貼付）'!$B:$B,0),MATCH('【第9戦】決勝ヒート - レース暫定結果表'!F$11,'[1]【第9戦】決勝ヒート - レース結果（貼付）'!$1:$1,0)),"")</f>
        <v>Drago CORSE/TM</v>
      </c>
      <c r="G13" s="36" t="str">
        <f>IFERROR(INDEX('[1]【第9戦】決勝ヒート - レース結果（貼付）'!$A:$Z,MATCH($B13,'[1]【第9戦】決勝ヒート - レース結果（貼付）'!$B:$B,0),MATCH('【第9戦】決勝ヒート - レース暫定結果表'!G$11,'[1]【第9戦】決勝ヒート - レース結果（貼付）'!$1:$1,0)),"")</f>
        <v>Drago CORSE</v>
      </c>
      <c r="H13" s="35" t="str">
        <f>IFERROR(INDEX('[1]【第9戦】決勝ヒート - レース結果（貼付）'!$A:$Z,MATCH($B13,'[1]【第9戦】決勝ヒート - レース結果（貼付）'!$B:$B,0),MATCH('【第9戦】決勝ヒート - レース暫定結果表'!H$11,'[1]【第9戦】決勝ヒート - レース結果（貼付）'!$1:$1,0)),"")</f>
        <v>BS</v>
      </c>
      <c r="I13" s="34">
        <f>IFERROR(INDEX('[1]【第9戦】決勝ヒート - レース結果（貼付）'!$A:$Z,MATCH($B13,'[1]【第9戦】決勝ヒート - レース結果（貼付）'!$B:$B,0),MATCH('【第9戦】決勝ヒート - レース暫定結果表'!I$11,'[1]【第9戦】決勝ヒート - レース結果（貼付）'!$1:$1,0)),"")</f>
        <v>24</v>
      </c>
      <c r="J13" s="33">
        <f>IF(A13="DNS","ｽﾀｰﾄ出来ず",IF(A13="DQ","失　格",IFERROR(INDEX('[1]【第9戦】決勝ヒート - レース結果（貼付）'!$A:$Z,MATCH($B13,'[1]【第9戦】決勝ヒート - レース結果（貼付）'!$B:$B,0),MATCH('【第9戦】決勝ヒート - レース暫定結果表'!J$11,'[1]【第9戦】決勝ヒート - レース結果（貼付）'!$1:$1,0)),"")))</f>
        <v>1.2743055555555556E-2</v>
      </c>
      <c r="K13" s="42" t="str">
        <f>ROUND((1.264*I13)/(J13*24),2)&amp;"km/h"</f>
        <v>99.19km/h</v>
      </c>
      <c r="L13" s="42"/>
      <c r="M13" s="31">
        <f>IFERROR(INDEX('[1]【第9戦】決勝ヒート - レース結果（貼付）'!$A:$Z,MATCH($B13,'[1]【第9戦】決勝ヒート - レース結果（貼付）'!$B:$B,0),MATCH('【第9戦】決勝ヒート - レース暫定結果表'!M$11,'[1]【第9戦】決勝ヒート - レース結果（貼付）'!$1:$1,0)),"")</f>
        <v>45.307000000000002</v>
      </c>
      <c r="N13" s="30" t="str">
        <f t="shared" ref="N13:N26" si="0">IF(M13&lt;1,"",IF($N$11&gt;M13,"R",""))</f>
        <v/>
      </c>
      <c r="O13" s="29"/>
      <c r="P13" s="5"/>
      <c r="Q13" s="5" t="str">
        <f>IF(IFERROR(INDEX('[1]【第9戦】決勝ヒート - レース結果（貼付）'!$A:$Z,MATCH($B13,'[1]【第9戦】決勝ヒート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レース結果（貼付）'!$A:$Z,MATCH($B13,'[1]【第9戦】決勝ヒート - レース結果（貼付）'!$B:$B,0),MATCH('【第9戦】決勝ヒート - レース暫定結果表'!Q$11,'[1]【第9戦】決勝ヒート - レース結果（貼付）'!$1:$1,0)),""))</f>
        <v/>
      </c>
      <c r="R13" s="5" t="str">
        <f>IF(Q13="","",COUNTIF($Q$13:Q13,"&lt;&gt;"&amp;""))</f>
        <v/>
      </c>
      <c r="S13" s="5" t="str">
        <f t="shared" ref="S13:S42" si="1">IFERROR(RANK(R13,$R$13:$R$47,1),"")</f>
        <v/>
      </c>
      <c r="T13" s="5" t="str">
        <f>IF(IFERROR(INDEX('[1]【第9戦】決勝ヒート - レース結果（貼付）'!$A:$Z,MATCH($A13,'[1]【第9戦】決勝ヒート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レース結果（貼付）'!$A:$Z,MATCH($A13,'[1]【第9戦】決勝ヒート - レース結果（貼付）'!$A:$A,0),MATCH('【第9戦】決勝ヒート - レース暫定結果表'!T$11,'[1]【第9戦】決勝ヒート - レース結果（貼付）'!$1:$1,0)),""))</f>
        <v/>
      </c>
      <c r="U13" s="5">
        <f>IF(IFERROR(INDEX('[1]【第9戦】決勝ヒート - レース結果（貼付）'!$A:$Z,MATCH($B13,'[1]【第9戦】決勝ヒート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レース結果（貼付）'!$A:$Z,MATCH($B13,'[1]【第9戦】決勝ヒート - レース結果（貼付）'!$B:$B,0),MATCH('[1]【第9戦】決勝ヒート - レース正式結果表（印刷）'!U$11,'[1]【第9戦】決勝ヒート - レース結果（貼付）'!$1:$1,0)),""))</f>
        <v>100.988</v>
      </c>
      <c r="V13" s="5"/>
    </row>
    <row r="14" spans="1:22" ht="12.75" customHeight="1" x14ac:dyDescent="0.2">
      <c r="A14" s="41">
        <f>IF(OR('[1]【第9戦】決勝ヒート - レース結果（貼付）'!A3="DNF",'[1]【第9戦】決勝ヒート - レース結果（貼付）'!A3="DNS",'[1]【第9戦】決勝ヒート - レース結果（貼付）'!A3="DQ"),'[1]【第9戦】決勝ヒート - レース結果（貼付）'!A3,IF(MAX('[1]【第9戦】決勝ヒート - レース結果（貼付）'!A:A)&gt;A13,A13+1,""))</f>
        <v>2</v>
      </c>
      <c r="B14" s="40">
        <f>IFERROR(INDEX('[1]【第9戦】決勝ヒート - レース結果（貼付）'!A3:$Z$50,MATCH($A14,'[1]【第9戦】決勝ヒート - レース結果（貼付）'!A3:$A$50,0),MATCH('【第9戦】決勝ヒート - レース暫定結果表'!B$11,'[1]【第9戦】決勝ヒート - レース結果（貼付）'!$1:$1,0)),"")</f>
        <v>34</v>
      </c>
      <c r="C14" s="39"/>
      <c r="D14" s="38"/>
      <c r="E14" s="37" t="str">
        <f>IFERROR(INDEX('[1]【第9戦】決勝ヒート - レース結果（貼付）'!$A:$Z,MATCH($B14,'[1]【第9戦】決勝ヒート - レース結果（貼付）'!$B:$B,0),MATCH('【第9戦】決勝ヒート - レース暫定結果表'!E$11,'[1]【第9戦】決勝ヒート - レース結果（貼付）'!$1:$1,0)),"")</f>
        <v>清水 啓伸</v>
      </c>
      <c r="F14" s="30" t="str">
        <f>IFERROR(INDEX('[1]【第9戦】決勝ヒート - レース結果（貼付）'!$A:$Z,MATCH($B14,'[1]【第9戦】決勝ヒート - レース結果（貼付）'!$B:$B,0),MATCH('【第9戦】決勝ヒート - レース暫定結果表'!F$11,'[1]【第9戦】決勝ヒート - レース結果（貼付）'!$1:$1,0)),"")</f>
        <v>Drago CORSE/TM</v>
      </c>
      <c r="G14" s="36" t="str">
        <f>IFERROR(INDEX('[1]【第9戦】決勝ヒート - レース結果（貼付）'!$A:$Z,MATCH($B14,'[1]【第9戦】決勝ヒート - レース結果（貼付）'!$B:$B,0),MATCH('【第9戦】決勝ヒート - レース暫定結果表'!G$11,'[1]【第9戦】決勝ヒート - レース結果（貼付）'!$1:$1,0)),"")</f>
        <v>DragoCORSE</v>
      </c>
      <c r="H14" s="35" t="str">
        <f>IFERROR(INDEX('[1]【第9戦】決勝ヒート - レース結果（貼付）'!$A:$Z,MATCH($B14,'[1]【第9戦】決勝ヒート - レース結果（貼付）'!$B:$B,0),MATCH('【第9戦】決勝ヒート - レース暫定結果表'!H$11,'[1]【第9戦】決勝ヒート - レース結果（貼付）'!$1:$1,0)),"")</f>
        <v>BS</v>
      </c>
      <c r="I14" s="34">
        <f>IF(A14="DNS","",IF(A14="DQ","",IFERROR(INDEX('[1]【第9戦】決勝ヒート - レース結果（貼付）'!$A:$Z,MATCH($A14,'[1]【第9戦】決勝ヒート - レース結果（貼付）'!$A:$A,0),MATCH('【第9戦】決勝ヒート - レース暫定結果表'!I$11,'[1]【第9戦】決勝ヒート - レース結果（貼付）'!$1:$1,0)),"")))</f>
        <v>24</v>
      </c>
      <c r="J14" s="33">
        <f>IF(A14="DNS","ｽﾀｰﾄ出来ず",IF(A14="DQ","失　格",IFERROR(INDEX('[1]【第9戦】決勝ヒート - レース結果（貼付）'!$A:$Z,MATCH($B14,'[1]【第9戦】決勝ヒート - レース結果（貼付）'!$B:$B,0),MATCH('【第9戦】決勝ヒート - レース暫定結果表'!J$11,'[1]【第9戦】決勝ヒート - レース結果（貼付）'!$1:$1,0)),"")))</f>
        <v>1.2752199074074074E-2</v>
      </c>
      <c r="K14" s="32">
        <f>IF(A14="DNS","",IF(A14="DQ","",IFERROR(INDEX('[1]【第9戦】決勝ヒート - レース結果（貼付）'!$A:$Z,MATCH($A14,'[1]【第9戦】決勝ヒート - レース結果（貼付）'!$A:$A,0),MATCH('【第9戦】決勝ヒート - レース暫定結果表'!K$11,'[1]【第9戦】決勝ヒート - レース結果（貼付）'!$1:$1,0)),"")))</f>
        <v>0.79</v>
      </c>
      <c r="L14" s="32">
        <f>IF(A14="DNS","",IF(A14="DQ","",IFERROR(INDEX('[1]【第9戦】決勝ヒート - レース結果（貼付）'!$A:$Z,MATCH($A14,'[1]【第9戦】決勝ヒート - レース結果（貼付）'!$A:$A,0),MATCH('【第9戦】決勝ヒート - レース暫定結果表'!L$11,'[1]【第9戦】決勝ヒート - レース結果（貼付）'!$1:$1,0)),"")))</f>
        <v>0.79</v>
      </c>
      <c r="M14" s="31">
        <f>IF(A14="DNS","",IF(A14="DQ","",IFERROR(INDEX('[1]【第9戦】決勝ヒート - レース結果（貼付）'!$A:$Z,MATCH($B14,'[1]【第9戦】決勝ヒート - レース結果（貼付）'!$B:$B,0),MATCH('【第9戦】決勝ヒート - レース暫定結果表'!M$11,'[1]【第9戦】決勝ヒート - レース結果（貼付）'!$1:$1,0)),"")))</f>
        <v>45.271000000000001</v>
      </c>
      <c r="N14" s="30" t="str">
        <f t="shared" si="0"/>
        <v/>
      </c>
      <c r="O14" s="29"/>
      <c r="P14" s="5"/>
      <c r="Q14" s="5" t="str">
        <f>IF(IFERROR(INDEX('[1]【第9戦】決勝ヒート - レース結果（貼付）'!$A:$Z,MATCH($B14,'[1]【第9戦】決勝ヒート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レース結果（貼付）'!$A:$Z,MATCH($B14,'[1]【第9戦】決勝ヒート - レース結果（貼付）'!$B:$B,0),MATCH('【第9戦】決勝ヒート - レース暫定結果表'!Q$11,'[1]【第9戦】決勝ヒート - レース結果（貼付）'!$1:$1,0)),""))</f>
        <v/>
      </c>
      <c r="R14" s="5" t="str">
        <f>IF(Q14="","",COUNTIF($Q$13:Q14,"&lt;&gt;"&amp;""))</f>
        <v/>
      </c>
      <c r="S14" s="5" t="str">
        <f t="shared" si="1"/>
        <v/>
      </c>
      <c r="T14" s="5" t="str">
        <f>IF(IFERROR(INDEX('[1]【第9戦】決勝ヒート - レース結果（貼付）'!$A:$Z,MATCH($A14,'[1]【第9戦】決勝ヒート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レース結果（貼付）'!$A:$Z,MATCH($A14,'[1]【第9戦】決勝ヒート - レース結果（貼付）'!$A:$A,0),MATCH('【第9戦】決勝ヒート - レース暫定結果表'!T$11,'[1]【第9戦】決勝ヒート - レース結果（貼付）'!$1:$1,0)),""))</f>
        <v/>
      </c>
      <c r="U14" s="5">
        <f>IF(IFERROR(INDEX('[1]【第9戦】決勝ヒート - レース結果（貼付）'!$A:$Z,MATCH($B14,'[1]【第9戦】決勝ヒート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レース結果（貼付）'!$A:$Z,MATCH($B14,'[1]【第9戦】決勝ヒート - レース結果（貼付）'!$B:$B,0),MATCH('[1]【第9戦】決勝ヒート - レース正式結果表（印刷）'!U$11,'[1]【第9戦】決勝ヒート - レース結果（貼付）'!$1:$1,0)),""))</f>
        <v>100.435</v>
      </c>
      <c r="V14" s="5"/>
    </row>
    <row r="15" spans="1:22" ht="12.75" customHeight="1" x14ac:dyDescent="0.2">
      <c r="A15" s="41">
        <f>IF(OR('[1]【第9戦】決勝ヒート - レース結果（貼付）'!A4="DNF",'[1]【第9戦】決勝ヒート - レース結果（貼付）'!A4="DNS",'[1]【第9戦】決勝ヒート - レース結果（貼付）'!A4="DQ"),'[1]【第9戦】決勝ヒート - レース結果（貼付）'!A4,IF(MAX('[1]【第9戦】決勝ヒート - レース結果（貼付）'!A:A)&gt;A14,A14+1,""))</f>
        <v>3</v>
      </c>
      <c r="B15" s="40">
        <f>IFERROR(INDEX('[1]【第9戦】決勝ヒート - レース結果（貼付）'!A4:$Z$50,MATCH($A15,'[1]【第9戦】決勝ヒート - レース結果（貼付）'!A4:$A$50,0),MATCH('【第9戦】決勝ヒート - レース暫定結果表'!B$11,'[1]【第9戦】決勝ヒート - レース結果（貼付）'!$1:$1,0)),"")</f>
        <v>81</v>
      </c>
      <c r="C15" s="39"/>
      <c r="D15" s="38"/>
      <c r="E15" s="37" t="str">
        <f>IFERROR(INDEX('[1]【第9戦】決勝ヒート - レース結果（貼付）'!$A:$Z,MATCH($B15,'[1]【第9戦】決勝ヒート - レース結果（貼付）'!$B:$B,0),MATCH('【第9戦】決勝ヒート - レース暫定結果表'!E$11,'[1]【第9戦】決勝ヒート - レース結果（貼付）'!$1:$1,0)),"")</f>
        <v>山田 杯利</v>
      </c>
      <c r="F15" s="30" t="str">
        <f>IFERROR(INDEX('[1]【第9戦】決勝ヒート - レース結果（貼付）'!$A:$Z,MATCH($B15,'[1]【第9戦】決勝ヒート - レース結果（貼付）'!$B:$B,0),MATCH('【第9戦】決勝ヒート - レース暫定結果表'!F$11,'[1]【第9戦】決勝ヒート - レース結果（貼付）'!$1:$1,0)),"")</f>
        <v>Drago CORSE/TM</v>
      </c>
      <c r="G15" s="36" t="str">
        <f>IFERROR(INDEX('[1]【第9戦】決勝ヒート - レース結果（貼付）'!$A:$Z,MATCH($B15,'[1]【第9戦】決勝ヒート - レース結果（貼付）'!$B:$B,0),MATCH('【第9戦】決勝ヒート - レース暫定結果表'!G$11,'[1]【第9戦】決勝ヒート - レース結果（貼付）'!$1:$1,0)),"")</f>
        <v>DragoCorse</v>
      </c>
      <c r="H15" s="35" t="str">
        <f>IFERROR(INDEX('[1]【第9戦】決勝ヒート - レース結果（貼付）'!$A:$Z,MATCH($B15,'[1]【第9戦】決勝ヒート - レース結果（貼付）'!$B:$B,0),MATCH('【第9戦】決勝ヒート - レース暫定結果表'!H$11,'[1]【第9戦】決勝ヒート - レース結果（貼付）'!$1:$1,0)),"")</f>
        <v>BS</v>
      </c>
      <c r="I15" s="34">
        <f>IF(A15="DNS","",IF(A15="DQ","",IFERROR(INDEX('[1]【第9戦】決勝ヒート - レース結果（貼付）'!$A:$Z,MATCH($A15,'[1]【第9戦】決勝ヒート - レース結果（貼付）'!$A:$A,0),MATCH('【第9戦】決勝ヒート - レース暫定結果表'!I$11,'[1]【第9戦】決勝ヒート - レース結果（貼付）'!$1:$1,0)),"")))</f>
        <v>24</v>
      </c>
      <c r="J15" s="33">
        <f>IF(A15="DNS","ｽﾀｰﾄ出来ず",IF(A15="DQ","失　格",IFERROR(INDEX('[1]【第9戦】決勝ヒート - レース結果（貼付）'!$A:$Z,MATCH($B15,'[1]【第9戦】決勝ヒート - レース結果（貼付）'!$B:$B,0),MATCH('【第9戦】決勝ヒート - レース暫定結果表'!J$11,'[1]【第9戦】決勝ヒート - レース結果（貼付）'!$1:$1,0)),"")))</f>
        <v>1.2758807870370372E-2</v>
      </c>
      <c r="K15" s="32">
        <f>IF(A15="DNS","",IF(A15="DQ","",IFERROR(INDEX('[1]【第9戦】決勝ヒート - レース結果（貼付）'!$A:$Z,MATCH($A15,'[1]【第9戦】決勝ヒート - レース結果（貼付）'!$A:$A,0),MATCH('【第9戦】決勝ヒート - レース暫定結果表'!K$11,'[1]【第9戦】決勝ヒート - レース結果（貼付）'!$1:$1,0)),"")))</f>
        <v>1.361</v>
      </c>
      <c r="L15" s="32">
        <f>IF(A15="DNS","",IF(A15="DQ","",IFERROR(INDEX('[1]【第9戦】決勝ヒート - レース結果（貼付）'!$A:$Z,MATCH($A15,'[1]【第9戦】決勝ヒート - レース結果（貼付）'!$A:$A,0),MATCH('【第9戦】決勝ヒート - レース暫定結果表'!L$11,'[1]【第9戦】決勝ヒート - レース結果（貼付）'!$1:$1,0)),"")))</f>
        <v>0.57099999999999995</v>
      </c>
      <c r="M15" s="31">
        <f>IF(A15="DNS","",IF(A15="DQ","",IFERROR(INDEX('[1]【第9戦】決勝ヒート - レース結果（貼付）'!$A:$Z,MATCH($B15,'[1]【第9戦】決勝ヒート - レース結果（貼付）'!$B:$B,0),MATCH('【第9戦】決勝ヒート - レース暫定結果表'!M$11,'[1]【第9戦】決勝ヒート - レース結果（貼付）'!$1:$1,0)),"")))</f>
        <v>45.320999999999998</v>
      </c>
      <c r="N15" s="30" t="str">
        <f t="shared" si="0"/>
        <v/>
      </c>
      <c r="O15" s="29"/>
      <c r="P15" s="5"/>
      <c r="Q15" s="5" t="str">
        <f>IF(IFERROR(INDEX('[1]【第9戦】決勝ヒート - レース結果（貼付）'!$A:$Z,MATCH($B15,'[1]【第9戦】決勝ヒート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レース結果（貼付）'!$A:$Z,MATCH($B15,'[1]【第9戦】決勝ヒート - レース結果（貼付）'!$B:$B,0),MATCH('【第9戦】決勝ヒート - レース暫定結果表'!Q$11,'[1]【第9戦】決勝ヒート - レース結果（貼付）'!$1:$1,0)),""))</f>
        <v/>
      </c>
      <c r="R15" s="5" t="str">
        <f>IF(Q15="","",COUNTIF($Q$13:Q15,"&lt;&gt;"&amp;""))</f>
        <v/>
      </c>
      <c r="S15" s="5" t="str">
        <f t="shared" si="1"/>
        <v/>
      </c>
      <c r="T15" s="5" t="str">
        <f>IF(IFERROR(INDEX('[1]【第9戦】決勝ヒート - レース結果（貼付）'!$A:$Z,MATCH($A15,'[1]【第9戦】決勝ヒート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レース結果（貼付）'!$A:$Z,MATCH($A15,'[1]【第9戦】決勝ヒート - レース結果（貼付）'!$A:$A,0),MATCH('【第9戦】決勝ヒート - レース暫定結果表'!T$11,'[1]【第9戦】決勝ヒート - レース結果（貼付）'!$1:$1,0)),""))</f>
        <v/>
      </c>
      <c r="U15" s="5">
        <f>IF(IFERROR(INDEX('[1]【第9戦】決勝ヒート - レース結果（貼付）'!$A:$Z,MATCH($B15,'[1]【第9戦】決勝ヒート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レース結果（貼付）'!$A:$Z,MATCH($B15,'[1]【第9戦】決勝ヒート - レース結果（貼付）'!$B:$B,0),MATCH('[1]【第9戦】決勝ヒート - レース正式結果表（印刷）'!U$11,'[1]【第9戦】決勝ヒート - レース結果（貼付）'!$1:$1,0)),""))</f>
        <v>100.515</v>
      </c>
      <c r="V15" s="5"/>
    </row>
    <row r="16" spans="1:22" ht="12.75" customHeight="1" x14ac:dyDescent="0.2">
      <c r="A16" s="41">
        <f>IF(OR('[1]【第9戦】決勝ヒート - レース結果（貼付）'!A5="DNF",'[1]【第9戦】決勝ヒート - レース結果（貼付）'!A5="DNS",'[1]【第9戦】決勝ヒート - レース結果（貼付）'!A5="DQ"),'[1]【第9戦】決勝ヒート - レース結果（貼付）'!A5,IF(MAX('[1]【第9戦】決勝ヒート - レース結果（貼付）'!A:A)&gt;A15,A15+1,""))</f>
        <v>4</v>
      </c>
      <c r="B16" s="40">
        <f>IFERROR(INDEX('[1]【第9戦】決勝ヒート - レース結果（貼付）'!A5:$Z$50,MATCH($A16,'[1]【第9戦】決勝ヒート - レース結果（貼付）'!A5:$A$50,0),MATCH('【第9戦】決勝ヒート - レース暫定結果表'!B$11,'[1]【第9戦】決勝ヒート - レース結果（貼付）'!$1:$1,0)),"")</f>
        <v>29</v>
      </c>
      <c r="C16" s="39"/>
      <c r="D16" s="38"/>
      <c r="E16" s="37" t="str">
        <f>IFERROR(INDEX('[1]【第9戦】決勝ヒート - レース結果（貼付）'!$A:$Z,MATCH($B16,'[1]【第9戦】決勝ヒート - レース結果（貼付）'!$B:$B,0),MATCH('【第9戦】決勝ヒート - レース暫定結果表'!E$11,'[1]【第9戦】決勝ヒート - レース結果（貼付）'!$1:$1,0)),"")</f>
        <v>三村 壮太郎</v>
      </c>
      <c r="F16" s="30" t="str">
        <f>IFERROR(INDEX('[1]【第9戦】決勝ヒート - レース結果（貼付）'!$A:$Z,MATCH($B16,'[1]【第9戦】決勝ヒート - レース結果（貼付）'!$B:$B,0),MATCH('【第9戦】決勝ヒート - レース暫定結果表'!F$11,'[1]【第9戦】決勝ヒート - レース結果（貼付）'!$1:$1,0)),"")</f>
        <v>Rosa Drago Corse/TM</v>
      </c>
      <c r="G16" s="36" t="str">
        <f>IFERROR(INDEX('[1]【第9戦】決勝ヒート - レース結果（貼付）'!$A:$Z,MATCH($B16,'[1]【第9戦】決勝ヒート - レース結果（貼付）'!$B:$B,0),MATCH('【第9戦】決勝ヒート - レース暫定結果表'!G$11,'[1]【第9戦】決勝ヒート - レース結果（貼付）'!$1:$1,0)),"")</f>
        <v>RosaDragoCorse</v>
      </c>
      <c r="H16" s="35" t="str">
        <f>IFERROR(INDEX('[1]【第9戦】決勝ヒート - レース結果（貼付）'!$A:$Z,MATCH($B16,'[1]【第9戦】決勝ヒート - レース結果（貼付）'!$B:$B,0),MATCH('【第9戦】決勝ヒート - レース暫定結果表'!H$11,'[1]【第9戦】決勝ヒート - レース結果（貼付）'!$1:$1,0)),"")</f>
        <v>BS</v>
      </c>
      <c r="I16" s="34">
        <f>IF(A16="DNS","",IF(A16="DQ","",IFERROR(INDEX('[1]【第9戦】決勝ヒート - レース結果（貼付）'!$A:$Z,MATCH($A16,'[1]【第9戦】決勝ヒート - レース結果（貼付）'!$A:$A,0),MATCH('【第9戦】決勝ヒート - レース暫定結果表'!I$11,'[1]【第9戦】決勝ヒート - レース結果（貼付）'!$1:$1,0)),"")))</f>
        <v>24</v>
      </c>
      <c r="J16" s="33">
        <f>IF(A16="DNS","ｽﾀｰﾄ出来ず",IF(A16="DQ","失　格",IFERROR(INDEX('[1]【第9戦】決勝ヒート - レース結果（貼付）'!$A:$Z,MATCH($B16,'[1]【第9戦】決勝ヒート - レース結果（貼付）'!$B:$B,0),MATCH('【第9戦】決勝ヒート - レース暫定結果表'!J$11,'[1]【第9戦】決勝ヒート - レース結果（貼付）'!$1:$1,0)),"")))</f>
        <v>1.2759675925925926E-2</v>
      </c>
      <c r="K16" s="32">
        <f>IF(A16="DNS","",IF(A16="DQ","",IFERROR(INDEX('[1]【第9戦】決勝ヒート - レース結果（貼付）'!$A:$Z,MATCH($A16,'[1]【第9戦】決勝ヒート - レース結果（貼付）'!$A:$A,0),MATCH('【第9戦】決勝ヒート - レース暫定結果表'!K$11,'[1]【第9戦】決勝ヒート - レース結果（貼付）'!$1:$1,0)),"")))</f>
        <v>1.4359999999999999</v>
      </c>
      <c r="L16" s="32">
        <f>IF(A16="DNS","",IF(A16="DQ","",IFERROR(INDEX('[1]【第9戦】決勝ヒート - レース結果（貼付）'!$A:$Z,MATCH($A16,'[1]【第9戦】決勝ヒート - レース結果（貼付）'!$A:$A,0),MATCH('【第9戦】決勝ヒート - レース暫定結果表'!L$11,'[1]【第9戦】決勝ヒート - レース結果（貼付）'!$1:$1,0)),"")))</f>
        <v>7.4999999999999997E-2</v>
      </c>
      <c r="M16" s="31">
        <f>IF(A16="DNS","",IF(A16="DQ","",IFERROR(INDEX('[1]【第9戦】決勝ヒート - レース結果（貼付）'!$A:$Z,MATCH($B16,'[1]【第9戦】決勝ヒート - レース結果（貼付）'!$B:$B,0),MATCH('【第9戦】決勝ヒート - レース暫定結果表'!M$11,'[1]【第9戦】決勝ヒート - レース結果（貼付）'!$1:$1,0)),"")))</f>
        <v>45.418999999999997</v>
      </c>
      <c r="N16" s="30" t="str">
        <f t="shared" si="0"/>
        <v/>
      </c>
      <c r="O16" s="29"/>
      <c r="P16" s="5"/>
      <c r="Q16" s="5" t="str">
        <f>IF(IFERROR(INDEX('[1]【第9戦】決勝ヒート - レース結果（貼付）'!$A:$Z,MATCH($B16,'[1]【第9戦】決勝ヒート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レース結果（貼付）'!$A:$Z,MATCH($B16,'[1]【第9戦】決勝ヒート - レース結果（貼付）'!$B:$B,0),MATCH('【第9戦】決勝ヒート - レース暫定結果表'!Q$11,'[1]【第9戦】決勝ヒート - レース結果（貼付）'!$1:$1,0)),""))</f>
        <v/>
      </c>
      <c r="R16" s="5" t="str">
        <f>IF(Q16="","",COUNTIF($Q$13:Q16,"&lt;&gt;"&amp;""))</f>
        <v/>
      </c>
      <c r="S16" s="5" t="str">
        <f t="shared" si="1"/>
        <v/>
      </c>
      <c r="T16" s="5" t="str">
        <f>IF(IFERROR(INDEX('[1]【第9戦】決勝ヒート - レース結果（貼付）'!$A:$Z,MATCH($A16,'[1]【第9戦】決勝ヒート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レース結果（貼付）'!$A:$Z,MATCH($A16,'[1]【第9戦】決勝ヒート - レース結果（貼付）'!$A:$A,0),MATCH('【第9戦】決勝ヒート - レース暫定結果表'!T$11,'[1]【第9戦】決勝ヒート - レース結果（貼付）'!$1:$1,0)),""))</f>
        <v/>
      </c>
      <c r="U16" s="5">
        <f>IF(IFERROR(INDEX('[1]【第9戦】決勝ヒート - レース結果（貼付）'!$A:$Z,MATCH($B16,'[1]【第9戦】決勝ヒート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レース結果（貼付）'!$A:$Z,MATCH($B16,'[1]【第9戦】決勝ヒート - レース結果（貼付）'!$B:$B,0),MATCH('[1]【第9戦】決勝ヒート - レース正式結果表（印刷）'!U$11,'[1]【第9戦】決勝ヒート - レース結果（貼付）'!$1:$1,0)),""))</f>
        <v>100.39</v>
      </c>
      <c r="V16" s="5"/>
    </row>
    <row r="17" spans="1:22" ht="12.75" customHeight="1" x14ac:dyDescent="0.2">
      <c r="A17" s="41">
        <f>IF(OR('[1]【第9戦】決勝ヒート - レース結果（貼付）'!A6="DNF",'[1]【第9戦】決勝ヒート - レース結果（貼付）'!A6="DNS",'[1]【第9戦】決勝ヒート - レース結果（貼付）'!A6="DQ"),'[1]【第9戦】決勝ヒート - レース結果（貼付）'!A6,IF(MAX('[1]【第9戦】決勝ヒート - レース結果（貼付）'!A:A)&gt;A16,A16+1,""))</f>
        <v>5</v>
      </c>
      <c r="B17" s="40">
        <f>IFERROR(INDEX('[1]【第9戦】決勝ヒート - レース結果（貼付）'!A6:$Z$50,MATCH($A17,'[1]【第9戦】決勝ヒート - レース結果（貼付）'!A6:$A$50,0),MATCH('【第9戦】決勝ヒート - レース暫定結果表'!B$11,'[1]【第9戦】決勝ヒート - レース結果（貼付）'!$1:$1,0)),"")</f>
        <v>18</v>
      </c>
      <c r="C17" s="39"/>
      <c r="D17" s="38"/>
      <c r="E17" s="37" t="str">
        <f>IFERROR(INDEX('[1]【第9戦】決勝ヒート - レース結果（貼付）'!$A:$Z,MATCH($B17,'[1]【第9戦】決勝ヒート - レース結果（貼付）'!$B:$B,0),MATCH('【第9戦】決勝ヒート - レース暫定結果表'!E$11,'[1]【第9戦】決勝ヒート - レース結果（貼付）'!$1:$1,0)),"")</f>
        <v>野澤 勇翔</v>
      </c>
      <c r="F17" s="30" t="str">
        <f>IFERROR(INDEX('[1]【第9戦】決勝ヒート - レース結果（貼付）'!$A:$Z,MATCH($B17,'[1]【第9戦】決勝ヒート - レース結果（貼付）'!$B:$B,0),MATCH('【第9戦】決勝ヒート - レース暫定結果表'!F$11,'[1]【第9戦】決勝ヒート - レース結果（貼付）'!$1:$1,0)),"")</f>
        <v>Birel ART/IAME</v>
      </c>
      <c r="G17" s="36" t="str">
        <f>IFERROR(INDEX('[1]【第9戦】決勝ヒート - レース結果（貼付）'!$A:$Z,MATCH($B17,'[1]【第9戦】決勝ヒート - レース結果（貼付）'!$B:$B,0),MATCH('【第9戦】決勝ヒート - レース暫定結果表'!G$11,'[1]【第9戦】決勝ヒート - レース結果（貼付）'!$1:$1,0)),"")</f>
        <v>bbR.チームエッフェガーラ</v>
      </c>
      <c r="H17" s="35" t="str">
        <f>IFERROR(INDEX('[1]【第9戦】決勝ヒート - レース結果（貼付）'!$A:$Z,MATCH($B17,'[1]【第9戦】決勝ヒート - レース結果（貼付）'!$B:$B,0),MATCH('【第9戦】決勝ヒート - レース暫定結果表'!H$11,'[1]【第9戦】決勝ヒート - レース結果（貼付）'!$1:$1,0)),"")</f>
        <v>BS</v>
      </c>
      <c r="I17" s="34">
        <f>IF(A17="DNS","",IF(A17="DQ","",IFERROR(INDEX('[1]【第9戦】決勝ヒート - レース結果（貼付）'!$A:$Z,MATCH($A17,'[1]【第9戦】決勝ヒート - レース結果（貼付）'!$A:$A,0),MATCH('【第9戦】決勝ヒート - レース暫定結果表'!I$11,'[1]【第9戦】決勝ヒート - レース結果（貼付）'!$1:$1,0)),"")))</f>
        <v>24</v>
      </c>
      <c r="J17" s="33">
        <f>IF(A17="DNS","ｽﾀｰﾄ出来ず",IF(A17="DQ","失　格",IFERROR(INDEX('[1]【第9戦】決勝ヒート - レース結果（貼付）'!$A:$Z,MATCH($B17,'[1]【第9戦】決勝ヒート - レース結果（貼付）'!$B:$B,0),MATCH('【第9戦】決勝ヒート - レース暫定結果表'!J$11,'[1]【第9戦】決勝ヒート - レース結果（貼付）'!$1:$1,0)),"")))</f>
        <v>1.2760347222222223E-2</v>
      </c>
      <c r="K17" s="32">
        <f>IF(A17="DNS","",IF(A17="DQ","",IFERROR(INDEX('[1]【第9戦】決勝ヒート - レース結果（貼付）'!$A:$Z,MATCH($A17,'[1]【第9戦】決勝ヒート - レース結果（貼付）'!$A:$A,0),MATCH('【第9戦】決勝ヒート - レース暫定結果表'!K$11,'[1]【第9戦】決勝ヒート - レース結果（貼付）'!$1:$1,0)),"")))</f>
        <v>1.494</v>
      </c>
      <c r="L17" s="32">
        <f>IF(A17="DNS","",IF(A17="DQ","",IFERROR(INDEX('[1]【第9戦】決勝ヒート - レース結果（貼付）'!$A:$Z,MATCH($A17,'[1]【第9戦】決勝ヒート - レース結果（貼付）'!$A:$A,0),MATCH('【第9戦】決勝ヒート - レース暫定結果表'!L$11,'[1]【第9戦】決勝ヒート - レース結果（貼付）'!$1:$1,0)),"")))</f>
        <v>5.8000000000000003E-2</v>
      </c>
      <c r="M17" s="31">
        <f>IF(A17="DNS","",IF(A17="DQ","",IFERROR(INDEX('[1]【第9戦】決勝ヒート - レース結果（貼付）'!$A:$Z,MATCH($B17,'[1]【第9戦】決勝ヒート - レース結果（貼付）'!$B:$B,0),MATCH('【第9戦】決勝ヒート - レース暫定結果表'!M$11,'[1]【第9戦】決勝ヒート - レース結果（貼付）'!$1:$1,0)),"")))</f>
        <v>45.351999999999997</v>
      </c>
      <c r="N17" s="30" t="str">
        <f t="shared" si="0"/>
        <v/>
      </c>
      <c r="O17" s="29"/>
      <c r="P17" s="5"/>
      <c r="Q17" s="5" t="str">
        <f>IF(IFERROR(INDEX('[1]【第9戦】決勝ヒート - レース結果（貼付）'!$A:$Z,MATCH($B17,'[1]【第9戦】決勝ヒート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レース結果（貼付）'!$A:$Z,MATCH($B17,'[1]【第9戦】決勝ヒート - レース結果（貼付）'!$B:$B,0),MATCH('【第9戦】決勝ヒート - レース暫定結果表'!Q$11,'[1]【第9戦】決勝ヒート - レース結果（貼付）'!$1:$1,0)),""))</f>
        <v/>
      </c>
      <c r="R17" s="5" t="str">
        <f>IF(Q17="","",COUNTIF($Q$13:Q17,"&lt;&gt;"&amp;""))</f>
        <v/>
      </c>
      <c r="S17" s="5" t="str">
        <f t="shared" si="1"/>
        <v/>
      </c>
      <c r="T17" s="5" t="str">
        <f>IF(IFERROR(INDEX('[1]【第9戦】決勝ヒート - レース結果（貼付）'!$A:$Z,MATCH($A17,'[1]【第9戦】決勝ヒート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レース結果（貼付）'!$A:$Z,MATCH($A17,'[1]【第9戦】決勝ヒート - レース結果（貼付）'!$A:$A,0),MATCH('【第9戦】決勝ヒート - レース暫定結果表'!T$11,'[1]【第9戦】決勝ヒート - レース結果（貼付）'!$1:$1,0)),""))</f>
        <v/>
      </c>
      <c r="U17" s="5">
        <f>IF(IFERROR(INDEX('[1]【第9戦】決勝ヒート - レース結果（貼付）'!$A:$Z,MATCH($B17,'[1]【第9戦】決勝ヒート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レース結果（貼付）'!$A:$Z,MATCH($B17,'[1]【第9戦】決勝ヒート - レース結果（貼付）'!$B:$B,0),MATCH('[1]【第9戦】決勝ヒート - レース正式結果表（印刷）'!U$11,'[1]【第9戦】決勝ヒート - レース結果（貼付）'!$1:$1,0)),""))</f>
        <v>100.404</v>
      </c>
      <c r="V17" s="5"/>
    </row>
    <row r="18" spans="1:22" ht="12.75" customHeight="1" x14ac:dyDescent="0.2">
      <c r="A18" s="41">
        <f>IF(OR('[1]【第9戦】決勝ヒート - レース結果（貼付）'!A7="DNF",'[1]【第9戦】決勝ヒート - レース結果（貼付）'!A7="DNS",'[1]【第9戦】決勝ヒート - レース結果（貼付）'!A7="DQ"),'[1]【第9戦】決勝ヒート - レース結果（貼付）'!A7,IF(MAX('[1]【第9戦】決勝ヒート - レース結果（貼付）'!A:A)&gt;A17,A17+1,""))</f>
        <v>6</v>
      </c>
      <c r="B18" s="40">
        <f>IFERROR(INDEX('[1]【第9戦】決勝ヒート - レース結果（貼付）'!A7:$Z$50,MATCH($A18,'[1]【第9戦】決勝ヒート - レース結果（貼付）'!A7:$A$50,0),MATCH('【第9戦】決勝ヒート - レース暫定結果表'!B$11,'[1]【第9戦】決勝ヒート - レース結果（貼付）'!$1:$1,0)),"")</f>
        <v>1</v>
      </c>
      <c r="C18" s="39"/>
      <c r="D18" s="38"/>
      <c r="E18" s="37" t="str">
        <f>IFERROR(INDEX('[1]【第9戦】決勝ヒート - レース結果（貼付）'!$A:$Z,MATCH($B18,'[1]【第9戦】決勝ヒート - レース結果（貼付）'!$B:$B,0),MATCH('【第9戦】決勝ヒート - レース暫定結果表'!E$11,'[1]【第9戦】決勝ヒート - レース結果（貼付）'!$1:$1,0)),"")</f>
        <v>佐々木 大樹</v>
      </c>
      <c r="F18" s="30" t="str">
        <f>IFERROR(INDEX('[1]【第9戦】決勝ヒート - レース結果（貼付）'!$A:$Z,MATCH($B18,'[1]【第9戦】決勝ヒート - レース結果（貼付）'!$B:$B,0),MATCH('【第9戦】決勝ヒート - レース暫定結果表'!F$11,'[1]【第9戦】決勝ヒート - レース結果（貼付）'!$1:$1,0)),"")</f>
        <v>TONY KART/VORTEX</v>
      </c>
      <c r="G18" s="36" t="str">
        <f>IFERROR(INDEX('[1]【第9戦】決勝ヒート - レース結果（貼付）'!$A:$Z,MATCH($B18,'[1]【第9戦】決勝ヒート - レース結果（貼付）'!$B:$B,0),MATCH('【第9戦】決勝ヒート - レース暫定結果表'!G$11,'[1]【第9戦】決勝ヒート - レース結果（貼付）'!$1:$1,0)),"")</f>
        <v>TONYKART RACING TEAM JAPAN</v>
      </c>
      <c r="H18" s="35" t="str">
        <f>IFERROR(INDEX('[1]【第9戦】決勝ヒート - レース結果（貼付）'!$A:$Z,MATCH($B18,'[1]【第9戦】決勝ヒート - レース結果（貼付）'!$B:$B,0),MATCH('【第9戦】決勝ヒート - レース暫定結果表'!H$11,'[1]【第9戦】決勝ヒート - レース結果（貼付）'!$1:$1,0)),"")</f>
        <v>BS</v>
      </c>
      <c r="I18" s="34">
        <f>IF(A18="DNS","",IF(A18="DQ","",IFERROR(INDEX('[1]【第9戦】決勝ヒート - レース結果（貼付）'!$A:$Z,MATCH($A18,'[1]【第9戦】決勝ヒート - レース結果（貼付）'!$A:$A,0),MATCH('【第9戦】決勝ヒート - レース暫定結果表'!I$11,'[1]【第9戦】決勝ヒート - レース結果（貼付）'!$1:$1,0)),"")))</f>
        <v>24</v>
      </c>
      <c r="J18" s="33">
        <f>IF(A18="DNS","ｽﾀｰﾄ出来ず",IF(A18="DQ","失　格",IFERROR(INDEX('[1]【第9戦】決勝ヒート - レース結果（貼付）'!$A:$Z,MATCH($B18,'[1]【第9戦】決勝ヒート - レース結果（貼付）'!$B:$B,0),MATCH('【第9戦】決勝ヒート - レース暫定結果表'!J$11,'[1]【第9戦】決勝ヒート - レース結果（貼付）'!$1:$1,0)),"")))</f>
        <v>1.2763564814814816E-2</v>
      </c>
      <c r="K18" s="32">
        <f>IF(A18="DNS","",IF(A18="DQ","",IFERROR(INDEX('[1]【第9戦】決勝ヒート - レース結果（貼付）'!$A:$Z,MATCH($A18,'[1]【第9戦】決勝ヒート - レース結果（貼付）'!$A:$A,0),MATCH('【第9戦】決勝ヒート - レース暫定結果表'!K$11,'[1]【第9戦】決勝ヒート - レース結果（貼付）'!$1:$1,0)),"")))</f>
        <v>1.772</v>
      </c>
      <c r="L18" s="32">
        <f>IF(A18="DNS","",IF(A18="DQ","",IFERROR(INDEX('[1]【第9戦】決勝ヒート - レース結果（貼付）'!$A:$Z,MATCH($A18,'[1]【第9戦】決勝ヒート - レース結果（貼付）'!$A:$A,0),MATCH('【第9戦】決勝ヒート - レース暫定結果表'!L$11,'[1]【第9戦】決勝ヒート - レース結果（貼付）'!$1:$1,0)),"")))</f>
        <v>0.27800000000000002</v>
      </c>
      <c r="M18" s="31">
        <f>IF(A18="DNS","",IF(A18="DQ","",IFERROR(INDEX('[1]【第9戦】決勝ヒート - レース結果（貼付）'!$A:$Z,MATCH($B18,'[1]【第9戦】決勝ヒート - レース結果（貼付）'!$B:$B,0),MATCH('【第9戦】決勝ヒート - レース暫定結果表'!M$11,'[1]【第9戦】決勝ヒート - レース結果（貼付）'!$1:$1,0)),"")))</f>
        <v>45.389000000000003</v>
      </c>
      <c r="N18" s="30" t="str">
        <f t="shared" si="0"/>
        <v/>
      </c>
      <c r="O18" s="29"/>
      <c r="P18" s="5"/>
      <c r="Q18" s="5" t="str">
        <f>IF(IFERROR(INDEX('[1]【第9戦】決勝ヒート - レース結果（貼付）'!$A:$Z,MATCH($B18,'[1]【第9戦】決勝ヒート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レース結果（貼付）'!$A:$Z,MATCH($B18,'[1]【第9戦】決勝ヒート - レース結果（貼付）'!$B:$B,0),MATCH('【第9戦】決勝ヒート - レース暫定結果表'!Q$11,'[1]【第9戦】決勝ヒート - レース結果（貼付）'!$1:$1,0)),""))</f>
        <v/>
      </c>
      <c r="R18" s="5" t="str">
        <f>IF(Q18="","",COUNTIF($Q$13:Q18,"&lt;&gt;"&amp;""))</f>
        <v/>
      </c>
      <c r="S18" s="5" t="str">
        <f t="shared" si="1"/>
        <v/>
      </c>
      <c r="T18" s="5" t="str">
        <f>IF(IFERROR(INDEX('[1]【第9戦】決勝ヒート - レース結果（貼付）'!$A:$Z,MATCH($A18,'[1]【第9戦】決勝ヒート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レース結果（貼付）'!$A:$Z,MATCH($A18,'[1]【第9戦】決勝ヒート - レース結果（貼付）'!$A:$A,0),MATCH('【第9戦】決勝ヒート - レース暫定結果表'!T$11,'[1]【第9戦】決勝ヒート - レース結果（貼付）'!$1:$1,0)),""))</f>
        <v/>
      </c>
      <c r="U18" s="5">
        <f>IF(IFERROR(INDEX('[1]【第9戦】決勝ヒート - レース結果（貼付）'!$A:$Z,MATCH($B18,'[1]【第9戦】決勝ヒート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レース結果（貼付）'!$A:$Z,MATCH($B18,'[1]【第9戦】決勝ヒート - レース結果（貼付）'!$B:$B,0),MATCH('[1]【第9戦】決勝ヒート - レース正式結果表（印刷）'!U$11,'[1]【第9戦】決勝ヒート - レース結果（貼付）'!$1:$1,0)),""))</f>
        <v>100.187</v>
      </c>
      <c r="V18" s="5"/>
    </row>
    <row r="19" spans="1:22" ht="12.75" customHeight="1" x14ac:dyDescent="0.2">
      <c r="A19" s="41">
        <f>IF(OR('[1]【第9戦】決勝ヒート - レース結果（貼付）'!A8="DNF",'[1]【第9戦】決勝ヒート - レース結果（貼付）'!A8="DNS",'[1]【第9戦】決勝ヒート - レース結果（貼付）'!A8="DQ"),'[1]【第9戦】決勝ヒート - レース結果（貼付）'!A8,IF(MAX('[1]【第9戦】決勝ヒート - レース結果（貼付）'!A:A)&gt;A18,A18+1,""))</f>
        <v>7</v>
      </c>
      <c r="B19" s="40">
        <f>IFERROR(INDEX('[1]【第9戦】決勝ヒート - レース結果（貼付）'!A8:$Z$50,MATCH($A19,'[1]【第9戦】決勝ヒート - レース結果（貼付）'!A8:$A$50,0),MATCH('【第9戦】決勝ヒート - レース暫定結果表'!B$11,'[1]【第9戦】決勝ヒート - レース結果（貼付）'!$1:$1,0)),"")</f>
        <v>13</v>
      </c>
      <c r="C19" s="39"/>
      <c r="D19" s="38"/>
      <c r="E19" s="37" t="str">
        <f>IFERROR(INDEX('[1]【第9戦】決勝ヒート - レース結果（貼付）'!$A:$Z,MATCH($B19,'[1]【第9戦】決勝ヒート - レース結果（貼付）'!$B:$B,0),MATCH('【第9戦】決勝ヒート - レース暫定結果表'!E$11,'[1]【第9戦】決勝ヒート - レース結果（貼付）'!$1:$1,0)),"")</f>
        <v>梅垣 清</v>
      </c>
      <c r="F19" s="30" t="str">
        <f>IFERROR(INDEX('[1]【第9戦】決勝ヒート - レース結果（貼付）'!$A:$Z,MATCH($B19,'[1]【第9戦】決勝ヒート - レース結果（貼付）'!$B:$B,0),MATCH('【第9戦】決勝ヒート - レース暫定結果表'!F$11,'[1]【第9戦】決勝ヒート - レース結果（貼付）'!$1:$1,0)),"")</f>
        <v>Birel ART/IAME</v>
      </c>
      <c r="G19" s="36" t="str">
        <f>IFERROR(INDEX('[1]【第9戦】決勝ヒート - レース結果（貼付）'!$A:$Z,MATCH($B19,'[1]【第9戦】決勝ヒート - レース結果（貼付）'!$B:$B,0),MATCH('【第9戦】決勝ヒート - レース暫定結果表'!G$11,'[1]【第9戦】決勝ヒート - レース結果（貼付）'!$1:$1,0)),"")</f>
        <v>BirelART Access Racing</v>
      </c>
      <c r="H19" s="35" t="str">
        <f>IFERROR(INDEX('[1]【第9戦】決勝ヒート - レース結果（貼付）'!$A:$Z,MATCH($B19,'[1]【第9戦】決勝ヒート - レース結果（貼付）'!$B:$B,0),MATCH('【第9戦】決勝ヒート - レース暫定結果表'!H$11,'[1]【第9戦】決勝ヒート - レース結果（貼付）'!$1:$1,0)),"")</f>
        <v>BS</v>
      </c>
      <c r="I19" s="34">
        <f>IF(A19="DNS","",IF(A19="DQ","",IFERROR(INDEX('[1]【第9戦】決勝ヒート - レース結果（貼付）'!$A:$Z,MATCH($A19,'[1]【第9戦】決勝ヒート - レース結果（貼付）'!$A:$A,0),MATCH('【第9戦】決勝ヒート - レース暫定結果表'!I$11,'[1]【第9戦】決勝ヒート - レース結果（貼付）'!$1:$1,0)),"")))</f>
        <v>24</v>
      </c>
      <c r="J19" s="33">
        <f>IF(A19="DNS","ｽﾀｰﾄ出来ず",IF(A19="DQ","失　格",IFERROR(INDEX('[1]【第9戦】決勝ヒート - レース結果（貼付）'!$A:$Z,MATCH($B19,'[1]【第9戦】決勝ヒート - レース結果（貼付）'!$B:$B,0),MATCH('【第9戦】決勝ヒート - レース暫定結果表'!J$11,'[1]【第9戦】決勝ヒート - レース結果（貼付）'!$1:$1,0)),"")))</f>
        <v>1.2777164351851854E-2</v>
      </c>
      <c r="K19" s="32">
        <f>IF(A19="DNS","",IF(A19="DQ","",IFERROR(INDEX('[1]【第9戦】決勝ヒート - レース結果（貼付）'!$A:$Z,MATCH($A19,'[1]【第9戦】決勝ヒート - レース結果（貼付）'!$A:$A,0),MATCH('【第9戦】決勝ヒート - レース暫定結果表'!K$11,'[1]【第9戦】決勝ヒート - レース結果（貼付）'!$1:$1,0)),"")))</f>
        <v>2.9470000000000001</v>
      </c>
      <c r="L19" s="32">
        <f>IF(A19="DNS","",IF(A19="DQ","",IFERROR(INDEX('[1]【第9戦】決勝ヒート - レース結果（貼付）'!$A:$Z,MATCH($A19,'[1]【第9戦】決勝ヒート - レース結果（貼付）'!$A:$A,0),MATCH('【第9戦】決勝ヒート - レース暫定結果表'!L$11,'[1]【第9戦】決勝ヒート - レース結果（貼付）'!$1:$1,0)),"")))</f>
        <v>1.175</v>
      </c>
      <c r="M19" s="31">
        <f>IF(A19="DNS","",IF(A19="DQ","",IFERROR(INDEX('[1]【第9戦】決勝ヒート - レース結果（貼付）'!$A:$Z,MATCH($B19,'[1]【第9戦】決勝ヒート - レース結果（貼付）'!$B:$B,0),MATCH('【第9戦】決勝ヒート - レース暫定結果表'!M$11,'[1]【第9戦】決勝ヒート - レース結果（貼付）'!$1:$1,0)),"")))</f>
        <v>45.454000000000001</v>
      </c>
      <c r="N19" s="30" t="str">
        <f t="shared" si="0"/>
        <v/>
      </c>
      <c r="O19" s="29"/>
      <c r="P19" s="5"/>
      <c r="Q19" s="5" t="str">
        <f>IF(IFERROR(INDEX('[1]【第9戦】決勝ヒート - レース結果（貼付）'!$A:$Z,MATCH($B19,'[1]【第9戦】決勝ヒート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レース結果（貼付）'!$A:$Z,MATCH($B19,'[1]【第9戦】決勝ヒート - レース結果（貼付）'!$B:$B,0),MATCH('【第9戦】決勝ヒート - レース暫定結果表'!Q$11,'[1]【第9戦】決勝ヒート - レース結果（貼付）'!$1:$1,0)),""))</f>
        <v/>
      </c>
      <c r="R19" s="5" t="str">
        <f>IF(Q19="","",COUNTIF($Q$13:Q19,"&lt;&gt;"&amp;""))</f>
        <v/>
      </c>
      <c r="S19" s="5" t="str">
        <f t="shared" si="1"/>
        <v/>
      </c>
      <c r="T19" s="5" t="str">
        <f>IF(IFERROR(INDEX('[1]【第9戦】決勝ヒート - レース結果（貼付）'!$A:$Z,MATCH($A19,'[1]【第9戦】決勝ヒート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レース結果（貼付）'!$A:$Z,MATCH($A19,'[1]【第9戦】決勝ヒート - レース結果（貼付）'!$A:$A,0),MATCH('【第9戦】決勝ヒート - レース暫定結果表'!T$11,'[1]【第9戦】決勝ヒート - レース結果（貼付）'!$1:$1,0)),""))</f>
        <v/>
      </c>
      <c r="U19" s="5">
        <f>IF(IFERROR(INDEX('[1]【第9戦】決勝ヒート - レース結果（貼付）'!$A:$Z,MATCH($B19,'[1]【第9戦】決勝ヒート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レース結果（貼付）'!$A:$Z,MATCH($B19,'[1]【第9戦】決勝ヒート - レース結果（貼付）'!$B:$B,0),MATCH('[1]【第9戦】決勝ヒート - レース正式結果表（印刷）'!U$11,'[1]【第9戦】決勝ヒート - レース結果（貼付）'!$1:$1,0)),""))</f>
        <v>100.33499999999999</v>
      </c>
      <c r="V19" s="5"/>
    </row>
    <row r="20" spans="1:22" ht="12.75" customHeight="1" x14ac:dyDescent="0.2">
      <c r="A20" s="41">
        <f>IF(OR('[1]【第9戦】決勝ヒート - レース結果（貼付）'!A9="DNF",'[1]【第9戦】決勝ヒート - レース結果（貼付）'!A9="DNS",'[1]【第9戦】決勝ヒート - レース結果（貼付）'!A9="DQ"),'[1]【第9戦】決勝ヒート - レース結果（貼付）'!A9,IF(MAX('[1]【第9戦】決勝ヒート - レース結果（貼付）'!A:A)&gt;A19,A19+1,""))</f>
        <v>8</v>
      </c>
      <c r="B20" s="40">
        <f>IFERROR(INDEX('[1]【第9戦】決勝ヒート - レース結果（貼付）'!A9:$Z$50,MATCH($A20,'[1]【第9戦】決勝ヒート - レース結果（貼付）'!A9:$A$50,0),MATCH('【第9戦】決勝ヒート - レース暫定結果表'!B$11,'[1]【第9戦】決勝ヒート - レース結果（貼付）'!$1:$1,0)),"")</f>
        <v>11</v>
      </c>
      <c r="C20" s="39"/>
      <c r="D20" s="38"/>
      <c r="E20" s="37" t="str">
        <f>IFERROR(INDEX('[1]【第9戦】決勝ヒート - レース結果（貼付）'!$A:$Z,MATCH($B20,'[1]【第9戦】決勝ヒート - レース結果（貼付）'!$B:$B,0),MATCH('【第9戦】決勝ヒート - レース暫定結果表'!E$11,'[1]【第9戦】決勝ヒート - レース結果（貼付）'!$1:$1,0)),"")</f>
        <v>佐野 雄城</v>
      </c>
      <c r="F20" s="30" t="str">
        <f>IFERROR(INDEX('[1]【第9戦】決勝ヒート - レース結果（貼付）'!$A:$Z,MATCH($B20,'[1]【第9戦】決勝ヒート - レース結果（貼付）'!$B:$B,0),MATCH('【第9戦】決勝ヒート - レース暫定結果表'!F$11,'[1]【第9戦】決勝ヒート - レース結果（貼付）'!$1:$1,0)),"")</f>
        <v>Birel ART/IAME</v>
      </c>
      <c r="G20" s="36" t="str">
        <f>IFERROR(INDEX('[1]【第9戦】決勝ヒート - レース結果（貼付）'!$A:$Z,MATCH($B20,'[1]【第9戦】決勝ヒート - レース結果（貼付）'!$B:$B,0),MATCH('【第9戦】決勝ヒート - レース暫定結果表'!G$11,'[1]【第9戦】決勝ヒート - レース結果（貼付）'!$1:$1,0)),"")</f>
        <v>BirelART Access Racing</v>
      </c>
      <c r="H20" s="35" t="str">
        <f>IFERROR(INDEX('[1]【第9戦】決勝ヒート - レース結果（貼付）'!$A:$Z,MATCH($B20,'[1]【第9戦】決勝ヒート - レース結果（貼付）'!$B:$B,0),MATCH('【第9戦】決勝ヒート - レース暫定結果表'!H$11,'[1]【第9戦】決勝ヒート - レース結果（貼付）'!$1:$1,0)),"")</f>
        <v>BS</v>
      </c>
      <c r="I20" s="34">
        <f>IF(A20="DNS","",IF(A20="DQ","",IFERROR(INDEX('[1]【第9戦】決勝ヒート - レース結果（貼付）'!$A:$Z,MATCH($A20,'[1]【第9戦】決勝ヒート - レース結果（貼付）'!$A:$A,0),MATCH('【第9戦】決勝ヒート - レース暫定結果表'!I$11,'[1]【第9戦】決勝ヒート - レース結果（貼付）'!$1:$1,0)),"")))</f>
        <v>24</v>
      </c>
      <c r="J20" s="33">
        <f>IF(A20="DNS","ｽﾀｰﾄ出来ず",IF(A20="DQ","失　格",IFERROR(INDEX('[1]【第9戦】決勝ヒート - レース結果（貼付）'!$A:$Z,MATCH($B20,'[1]【第9戦】決勝ヒート - レース結果（貼付）'!$B:$B,0),MATCH('【第9戦】決勝ヒート - レース暫定結果表'!J$11,'[1]【第9戦】決勝ヒート - レース結果（貼付）'!$1:$1,0)),"")))</f>
        <v>1.2792962962962963E-2</v>
      </c>
      <c r="K20" s="32">
        <f>IF(A20="DNS","",IF(A20="DQ","",IFERROR(INDEX('[1]【第9戦】決勝ヒート - レース結果（貼付）'!$A:$Z,MATCH($A20,'[1]【第9戦】決勝ヒート - レース結果（貼付）'!$A:$A,0),MATCH('【第9戦】決勝ヒート - レース暫定結果表'!K$11,'[1]【第9戦】決勝ヒート - レース結果（貼付）'!$1:$1,0)),"")))</f>
        <v>4.3120000000000003</v>
      </c>
      <c r="L20" s="32">
        <f>IF(A20="DNS","",IF(A20="DQ","",IFERROR(INDEX('[1]【第9戦】決勝ヒート - レース結果（貼付）'!$A:$Z,MATCH($A20,'[1]【第9戦】決勝ヒート - レース結果（貼付）'!$A:$A,0),MATCH('【第9戦】決勝ヒート - レース暫定結果表'!L$11,'[1]【第9戦】決勝ヒート - レース結果（貼付）'!$1:$1,0)),"")))</f>
        <v>1.365</v>
      </c>
      <c r="M20" s="31">
        <f>IF(A20="DNS","",IF(A20="DQ","",IFERROR(INDEX('[1]【第9戦】決勝ヒート - レース結果（貼付）'!$A:$Z,MATCH($B20,'[1]【第9戦】決勝ヒート - レース結果（貼付）'!$B:$B,0),MATCH('【第9戦】決勝ヒート - レース暫定結果表'!M$11,'[1]【第9戦】決勝ヒート - レース結果（貼付）'!$1:$1,0)),"")))</f>
        <v>45.540999999999997</v>
      </c>
      <c r="N20" s="30" t="str">
        <f t="shared" si="0"/>
        <v/>
      </c>
      <c r="O20" s="29"/>
      <c r="P20" s="5"/>
      <c r="Q20" s="5" t="str">
        <f>IF(IFERROR(INDEX('[1]【第9戦】決勝ヒート - レース結果（貼付）'!$A:$Z,MATCH($B20,'[1]【第9戦】決勝ヒート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レース結果（貼付）'!$A:$Z,MATCH($B20,'[1]【第9戦】決勝ヒート - レース結果（貼付）'!$B:$B,0),MATCH('【第9戦】決勝ヒート - レース暫定結果表'!Q$11,'[1]【第9戦】決勝ヒート - レース結果（貼付）'!$1:$1,0)),""))</f>
        <v/>
      </c>
      <c r="R20" s="5" t="str">
        <f>IF(Q20="","",COUNTIF($Q$13:Q20,"&lt;&gt;"&amp;""))</f>
        <v/>
      </c>
      <c r="S20" s="5" t="str">
        <f t="shared" si="1"/>
        <v/>
      </c>
      <c r="T20" s="5" t="str">
        <f>IF(IFERROR(INDEX('[1]【第9戦】決勝ヒート - レース結果（貼付）'!$A:$Z,MATCH($A20,'[1]【第9戦】決勝ヒート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レース結果（貼付）'!$A:$Z,MATCH($A20,'[1]【第9戦】決勝ヒート - レース結果（貼付）'!$A:$A,0),MATCH('【第9戦】決勝ヒート - レース暫定結果表'!T$11,'[1]【第9戦】決勝ヒート - レース結果（貼付）'!$1:$1,0)),""))</f>
        <v/>
      </c>
      <c r="U20" s="5">
        <f>IF(IFERROR(INDEX('[1]【第9戦】決勝ヒート - レース結果（貼付）'!$A:$Z,MATCH($B20,'[1]【第9戦】決勝ヒート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レース結果（貼付）'!$A:$Z,MATCH($B20,'[1]【第9戦】決勝ヒート - レース結果（貼付）'!$B:$B,0),MATCH('[1]【第9戦】決勝ヒート - レース正式結果表（印刷）'!U$11,'[1]【第9戦】決勝ヒート - レース結果（貼付）'!$1:$1,0)),""))</f>
        <v>100.253</v>
      </c>
      <c r="V20" s="5"/>
    </row>
    <row r="21" spans="1:22" ht="12.75" customHeight="1" x14ac:dyDescent="0.2">
      <c r="A21" s="41">
        <f>IF(OR('[1]【第9戦】決勝ヒート - レース結果（貼付）'!A10="DNF",'[1]【第9戦】決勝ヒート - レース結果（貼付）'!A10="DNS",'[1]【第9戦】決勝ヒート - レース結果（貼付）'!A10="DQ"),'[1]【第9戦】決勝ヒート - レース結果（貼付）'!A10,IF(MAX('[1]【第9戦】決勝ヒート - レース結果（貼付）'!A:A)&gt;A20,A20+1,""))</f>
        <v>9</v>
      </c>
      <c r="B21" s="40">
        <f>IFERROR(INDEX('[1]【第9戦】決勝ヒート - レース結果（貼付）'!A10:$Z$50,MATCH($A21,'[1]【第9戦】決勝ヒート - レース結果（貼付）'!A10:$A$50,0),MATCH('【第9戦】決勝ヒート - レース暫定結果表'!B$11,'[1]【第9戦】決勝ヒート - レース結果（貼付）'!$1:$1,0)),"")</f>
        <v>44</v>
      </c>
      <c r="C21" s="39"/>
      <c r="D21" s="38"/>
      <c r="E21" s="37" t="str">
        <f>IFERROR(INDEX('[1]【第9戦】決勝ヒート - レース結果（貼付）'!$A:$Z,MATCH($B21,'[1]【第9戦】決勝ヒート - レース結果（貼付）'!$B:$B,0),MATCH('【第9戦】決勝ヒート - レース暫定結果表'!E$11,'[1]【第9戦】決勝ヒート - レース結果（貼付）'!$1:$1,0)),"")</f>
        <v>佐藤 凌音</v>
      </c>
      <c r="F21" s="30" t="str">
        <f>IFERROR(INDEX('[1]【第9戦】決勝ヒート - レース結果（貼付）'!$A:$Z,MATCH($B21,'[1]【第9戦】決勝ヒート - レース結果（貼付）'!$B:$B,0),MATCH('【第9戦】決勝ヒート - レース暫定結果表'!F$11,'[1]【第9戦】決勝ヒート - レース結果（貼付）'!$1:$1,0)),"")</f>
        <v>LN KART/TM</v>
      </c>
      <c r="G21" s="36" t="str">
        <f>IFERROR(INDEX('[1]【第9戦】決勝ヒート - レース結果（貼付）'!$A:$Z,MATCH($B21,'[1]【第9戦】決勝ヒート - レース結果（貼付）'!$B:$B,0),MATCH('【第9戦】決勝ヒート - レース暫定結果表'!G$11,'[1]【第9戦】決勝ヒート - レース結果（貼付）'!$1:$1,0)),"")</f>
        <v>TOKAIDENSO  DSM</v>
      </c>
      <c r="H21" s="35" t="str">
        <f>IFERROR(INDEX('[1]【第9戦】決勝ヒート - レース結果（貼付）'!$A:$Z,MATCH($B21,'[1]【第9戦】決勝ヒート - レース結果（貼付）'!$B:$B,0),MATCH('【第9戦】決勝ヒート - レース暫定結果表'!H$11,'[1]【第9戦】決勝ヒート - レース結果（貼付）'!$1:$1,0)),"")</f>
        <v>BS</v>
      </c>
      <c r="I21" s="34">
        <f>IF(A21="DNS","",IF(A21="DQ","",IFERROR(INDEX('[1]【第9戦】決勝ヒート - レース結果（貼付）'!$A:$Z,MATCH($A21,'[1]【第9戦】決勝ヒート - レース結果（貼付）'!$A:$A,0),MATCH('【第9戦】決勝ヒート - レース暫定結果表'!I$11,'[1]【第9戦】決勝ヒート - レース結果（貼付）'!$1:$1,0)),"")))</f>
        <v>24</v>
      </c>
      <c r="J21" s="33">
        <f>IF(A21="DNS","ｽﾀｰﾄ出来ず",IF(A21="DQ","失　格",IFERROR(INDEX('[1]【第9戦】決勝ヒート - レース結果（貼付）'!$A:$Z,MATCH($B21,'[1]【第9戦】決勝ヒート - レース結果（貼付）'!$B:$B,0),MATCH('【第9戦】決勝ヒート - レース暫定結果表'!J$11,'[1]【第9戦】決勝ヒート - レース結果（貼付）'!$1:$1,0)),"")))</f>
        <v>1.2811597222222221E-2</v>
      </c>
      <c r="K21" s="32">
        <f>IF(A21="DNS","",IF(A21="DQ","",IFERROR(INDEX('[1]【第9戦】決勝ヒート - レース結果（貼付）'!$A:$Z,MATCH($A21,'[1]【第9戦】決勝ヒート - レース結果（貼付）'!$A:$A,0),MATCH('【第9戦】決勝ヒート - レース暫定結果表'!K$11,'[1]【第9戦】決勝ヒート - レース結果（貼付）'!$1:$1,0)),"")))</f>
        <v>5.9219999999999997</v>
      </c>
      <c r="L21" s="32">
        <f>IF(A21="DNS","",IF(A21="DQ","",IFERROR(INDEX('[1]【第9戦】決勝ヒート - レース結果（貼付）'!$A:$Z,MATCH($A21,'[1]【第9戦】決勝ヒート - レース結果（貼付）'!$A:$A,0),MATCH('【第9戦】決勝ヒート - レース暫定結果表'!L$11,'[1]【第9戦】決勝ヒート - レース結果（貼付）'!$1:$1,0)),"")))</f>
        <v>1.61</v>
      </c>
      <c r="M21" s="31">
        <f>IF(A21="DNS","",IF(A21="DQ","",IFERROR(INDEX('[1]【第9戦】決勝ヒート - レース結果（貼付）'!$A:$Z,MATCH($B21,'[1]【第9戦】決勝ヒート - レース結果（貼付）'!$B:$B,0),MATCH('【第9戦】決勝ヒート - レース暫定結果表'!M$11,'[1]【第9戦】決勝ヒート - レース結果（貼付）'!$1:$1,0)),"")))</f>
        <v>45.572000000000003</v>
      </c>
      <c r="N21" s="30" t="str">
        <f t="shared" si="0"/>
        <v/>
      </c>
      <c r="O21" s="29"/>
      <c r="P21" s="5"/>
      <c r="Q21" s="5" t="str">
        <f>IF(IFERROR(INDEX('[1]【第9戦】決勝ヒート - レース結果（貼付）'!$A:$Z,MATCH($B21,'[1]【第9戦】決勝ヒート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レース結果（貼付）'!$A:$Z,MATCH($B21,'[1]【第9戦】決勝ヒート - レース結果（貼付）'!$B:$B,0),MATCH('【第9戦】決勝ヒート - レース暫定結果表'!Q$11,'[1]【第9戦】決勝ヒート - レース結果（貼付）'!$1:$1,0)),""))</f>
        <v/>
      </c>
      <c r="R21" s="5" t="str">
        <f>IF(Q21="","",COUNTIF($Q$13:Q21,"&lt;&gt;"&amp;""))</f>
        <v/>
      </c>
      <c r="S21" s="5" t="str">
        <f t="shared" si="1"/>
        <v/>
      </c>
      <c r="T21" s="5" t="str">
        <f>IF(IFERROR(INDEX('[1]【第9戦】決勝ヒート - レース結果（貼付）'!$A:$Z,MATCH($A21,'[1]【第9戦】決勝ヒート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レース結果（貼付）'!$A:$Z,MATCH($A21,'[1]【第9戦】決勝ヒート - レース結果（貼付）'!$A:$A,0),MATCH('【第9戦】決勝ヒート - レース暫定結果表'!T$11,'[1]【第9戦】決勝ヒート - レース結果（貼付）'!$1:$1,0)),""))</f>
        <v/>
      </c>
      <c r="U21" s="5">
        <f>IF(IFERROR(INDEX('[1]【第9戦】決勝ヒート - レース結果（貼付）'!$A:$Z,MATCH($B21,'[1]【第9戦】決勝ヒート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レース結果（貼付）'!$A:$Z,MATCH($B21,'[1]【第9戦】決勝ヒート - レース結果（貼付）'!$B:$B,0),MATCH('[1]【第9戦】決勝ヒート - レース正式結果表（印刷）'!U$11,'[1]【第9戦】決勝ヒート - レース結果（貼付）'!$1:$1,0)),""))</f>
        <v>100.11</v>
      </c>
      <c r="V21" s="5"/>
    </row>
    <row r="22" spans="1:22" ht="12.75" customHeight="1" x14ac:dyDescent="0.2">
      <c r="A22" s="41">
        <f>IF(OR('[1]【第9戦】決勝ヒート - レース結果（貼付）'!A11="DNF",'[1]【第9戦】決勝ヒート - レース結果（貼付）'!A11="DNS",'[1]【第9戦】決勝ヒート - レース結果（貼付）'!A11="DQ"),'[1]【第9戦】決勝ヒート - レース結果（貼付）'!A11,IF(MAX('[1]【第9戦】決勝ヒート - レース結果（貼付）'!A:A)&gt;A21,A21+1,""))</f>
        <v>10</v>
      </c>
      <c r="B22" s="40">
        <f>IFERROR(INDEX('[1]【第9戦】決勝ヒート - レース結果（貼付）'!A11:$Z$50,MATCH($A22,'[1]【第9戦】決勝ヒート - レース結果（貼付）'!A11:$A$50,0),MATCH('【第9戦】決勝ヒート - レース暫定結果表'!B$11,'[1]【第9戦】決勝ヒート - レース結果（貼付）'!$1:$1,0)),"")</f>
        <v>77</v>
      </c>
      <c r="C22" s="39"/>
      <c r="D22" s="38"/>
      <c r="E22" s="37" t="str">
        <f>IFERROR(INDEX('[1]【第9戦】決勝ヒート - レース結果（貼付）'!$A:$Z,MATCH($B22,'[1]【第9戦】決勝ヒート - レース結果（貼付）'!$B:$B,0),MATCH('【第9戦】決勝ヒート - レース暫定結果表'!E$11,'[1]【第9戦】決勝ヒート - レース結果（貼付）'!$1:$1,0)),"")</f>
        <v>渡部 智仁</v>
      </c>
      <c r="F22" s="30" t="str">
        <f>IFERROR(INDEX('[1]【第9戦】決勝ヒート - レース結果（貼付）'!$A:$Z,MATCH($B22,'[1]【第9戦】決勝ヒート - レース結果（貼付）'!$B:$B,0),MATCH('【第9戦】決勝ヒート - レース暫定結果表'!F$11,'[1]【第9戦】決勝ヒート - レース結果（貼付）'!$1:$1,0)),"")</f>
        <v>Rosa Drago CORSE/TM</v>
      </c>
      <c r="G22" s="36" t="str">
        <f>IFERROR(INDEX('[1]【第9戦】決勝ヒート - レース結果（貼付）'!$A:$Z,MATCH($B22,'[1]【第9戦】決勝ヒート - レース結果（貼付）'!$B:$B,0),MATCH('【第9戦】決勝ヒート - レース暫定結果表'!G$11,'[1]【第9戦】決勝ヒート - レース結果（貼付）'!$1:$1,0)),"")</f>
        <v>RosaDragoCORSE</v>
      </c>
      <c r="H22" s="35" t="str">
        <f>IFERROR(INDEX('[1]【第9戦】決勝ヒート - レース結果（貼付）'!$A:$Z,MATCH($B22,'[1]【第9戦】決勝ヒート - レース結果（貼付）'!$B:$B,0),MATCH('【第9戦】決勝ヒート - レース暫定結果表'!H$11,'[1]【第9戦】決勝ヒート - レース結果（貼付）'!$1:$1,0)),"")</f>
        <v>BS</v>
      </c>
      <c r="I22" s="34">
        <f>IF(A22="DNS","",IF(A22="DQ","",IFERROR(INDEX('[1]【第9戦】決勝ヒート - レース結果（貼付）'!$A:$Z,MATCH($A22,'[1]【第9戦】決勝ヒート - レース結果（貼付）'!$A:$A,0),MATCH('【第9戦】決勝ヒート - レース暫定結果表'!I$11,'[1]【第9戦】決勝ヒート - レース結果（貼付）'!$1:$1,0)),"")))</f>
        <v>24</v>
      </c>
      <c r="J22" s="33">
        <f>IF(A22="DNS","ｽﾀｰﾄ出来ず",IF(A22="DQ","失　格",IFERROR(INDEX('[1]【第9戦】決勝ヒート - レース結果（貼付）'!$A:$Z,MATCH($B22,'[1]【第9戦】決勝ヒート - レース結果（貼付）'!$B:$B,0),MATCH('【第9戦】決勝ヒート - レース暫定結果表'!J$11,'[1]【第9戦】決勝ヒート - レース結果（貼付）'!$1:$1,0)),"")))</f>
        <v>1.281246527777778E-2</v>
      </c>
      <c r="K22" s="32">
        <f>IF(A22="DNS","",IF(A22="DQ","",IFERROR(INDEX('[1]【第9戦】決勝ヒート - レース結果（貼付）'!$A:$Z,MATCH($A22,'[1]【第9戦】決勝ヒート - レース結果（貼付）'!$A:$A,0),MATCH('【第9戦】決勝ヒート - レース暫定結果表'!K$11,'[1]【第9戦】決勝ヒート - レース結果（貼付）'!$1:$1,0)),"")))</f>
        <v>5.9969999999999999</v>
      </c>
      <c r="L22" s="32">
        <f>IF(A22="DNS","",IF(A22="DQ","",IFERROR(INDEX('[1]【第9戦】決勝ヒート - レース結果（貼付）'!$A:$Z,MATCH($A22,'[1]【第9戦】決勝ヒート - レース結果（貼付）'!$A:$A,0),MATCH('【第9戦】決勝ヒート - レース暫定結果表'!L$11,'[1]【第9戦】決勝ヒート - レース結果（貼付）'!$1:$1,0)),"")))</f>
        <v>7.4999999999999997E-2</v>
      </c>
      <c r="M22" s="31">
        <f>IF(A22="DNS","",IF(A22="DQ","",IFERROR(INDEX('[1]【第9戦】決勝ヒート - レース結果（貼付）'!$A:$Z,MATCH($B22,'[1]【第9戦】決勝ヒート - レース結果（貼付）'!$B:$B,0),MATCH('【第9戦】決勝ヒート - レース暫定結果表'!M$11,'[1]【第9戦】決勝ヒート - レース結果（貼付）'!$1:$1,0)),"")))</f>
        <v>45.326999999999998</v>
      </c>
      <c r="N22" s="30" t="str">
        <f t="shared" si="0"/>
        <v/>
      </c>
      <c r="O22" s="29"/>
      <c r="P22" s="5"/>
      <c r="Q22" s="5" t="str">
        <f>IF(IFERROR(INDEX('[1]【第9戦】決勝ヒート - レース結果（貼付）'!$A:$Z,MATCH($B22,'[1]【第9戦】決勝ヒート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レース結果（貼付）'!$A:$Z,MATCH($B22,'[1]【第9戦】決勝ヒート - レース結果（貼付）'!$B:$B,0),MATCH('【第9戦】決勝ヒート - レース暫定結果表'!Q$11,'[1]【第9戦】決勝ヒート - レース結果（貼付）'!$1:$1,0)),""))</f>
        <v>全日本カート選手権統一規則書 第38条(25)(フロントフェアリングが正しい装着状態でない)により5秒加算した。</v>
      </c>
      <c r="R22" s="5">
        <f>IF(Q22="","",COUNTIF($Q$13:Q22,"&lt;&gt;"&amp;""))</f>
        <v>10</v>
      </c>
      <c r="S22" s="5">
        <f t="shared" si="1"/>
        <v>1</v>
      </c>
      <c r="T22" s="5" t="str">
        <f>IF(IFERROR(INDEX('[1]【第9戦】決勝ヒート - レース結果（貼付）'!$A:$Z,MATCH($A22,'[1]【第9戦】決勝ヒート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レース結果（貼付）'!$A:$Z,MATCH($A22,'[1]【第9戦】決勝ヒート - レース結果（貼付）'!$A:$A,0),MATCH('【第9戦】決勝ヒート - レース暫定結果表'!T$11,'[1]【第9戦】決勝ヒート - レース結果（貼付）'!$1:$1,0)),""))</f>
        <v/>
      </c>
      <c r="U22" s="5">
        <f>IF(IFERROR(INDEX('[1]【第9戦】決勝ヒート - レース結果（貼付）'!$A:$Z,MATCH($B22,'[1]【第9戦】決勝ヒート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レース結果（貼付）'!$A:$Z,MATCH($B22,'[1]【第9戦】決勝ヒート - レース結果（貼付）'!$B:$B,0),MATCH('[1]【第9戦】決勝ヒート - レース正式結果表（印刷）'!U$11,'[1]【第9戦】決勝ヒート - レース結果（貼付）'!$1:$1,0)),""))</f>
        <v>99.918999999999997</v>
      </c>
      <c r="V22" s="5"/>
    </row>
    <row r="23" spans="1:22" ht="12.75" customHeight="1" x14ac:dyDescent="0.2">
      <c r="A23" s="41">
        <f>IF(OR('[1]【第9戦】決勝ヒート - レース結果（貼付）'!A12="DNF",'[1]【第9戦】決勝ヒート - レース結果（貼付）'!A12="DNS",'[1]【第9戦】決勝ヒート - レース結果（貼付）'!A12="DQ"),'[1]【第9戦】決勝ヒート - レース結果（貼付）'!A12,IF(MAX('[1]【第9戦】決勝ヒート - レース結果（貼付）'!A:A)&gt;A22,A22+1,""))</f>
        <v>11</v>
      </c>
      <c r="B23" s="40">
        <f>IFERROR(INDEX('[1]【第9戦】決勝ヒート - レース結果（貼付）'!A12:$Z$50,MATCH($A23,'[1]【第9戦】決勝ヒート - レース結果（貼付）'!A12:$A$50,0),MATCH('【第9戦】決勝ヒート - レース暫定結果表'!B$11,'[1]【第9戦】決勝ヒート - レース結果（貼付）'!$1:$1,0)),"")</f>
        <v>22</v>
      </c>
      <c r="C23" s="39"/>
      <c r="D23" s="38"/>
      <c r="E23" s="37" t="str">
        <f>IFERROR(INDEX('[1]【第9戦】決勝ヒート - レース結果（貼付）'!$A:$Z,MATCH($B23,'[1]【第9戦】決勝ヒート - レース結果（貼付）'!$B:$B,0),MATCH('【第9戦】決勝ヒート - レース暫定結果表'!E$11,'[1]【第9戦】決勝ヒート - レース結果（貼付）'!$1:$1,0)),"")</f>
        <v>金子 修</v>
      </c>
      <c r="F23" s="30" t="str">
        <f>IFERROR(INDEX('[1]【第9戦】決勝ヒート - レース結果（貼付）'!$A:$Z,MATCH($B23,'[1]【第9戦】決勝ヒート - レース結果（貼付）'!$B:$B,0),MATCH('【第9戦】決勝ヒート - レース暫定結果表'!F$11,'[1]【第9戦】決勝ヒート - レース結果（貼付）'!$1:$1,0)),"")</f>
        <v>TONY KART/VORTEX</v>
      </c>
      <c r="G23" s="36" t="str">
        <f>IFERROR(INDEX('[1]【第9戦】決勝ヒート - レース結果（貼付）'!$A:$Z,MATCH($B23,'[1]【第9戦】決勝ヒート - レース結果（貼付）'!$B:$B,0),MATCH('【第9戦】決勝ヒート - レース暫定結果表'!G$11,'[1]【第9戦】決勝ヒート - レース結果（貼付）'!$1:$1,0)),"")</f>
        <v>TONYKART RACING TEAM JAPAN</v>
      </c>
      <c r="H23" s="35" t="str">
        <f>IFERROR(INDEX('[1]【第9戦】決勝ヒート - レース結果（貼付）'!$A:$Z,MATCH($B23,'[1]【第9戦】決勝ヒート - レース結果（貼付）'!$B:$B,0),MATCH('【第9戦】決勝ヒート - レース暫定結果表'!H$11,'[1]【第9戦】決勝ヒート - レース結果（貼付）'!$1:$1,0)),"")</f>
        <v>BS</v>
      </c>
      <c r="I23" s="34">
        <f>IF(A23="DNS","",IF(A23="DQ","",IFERROR(INDEX('[1]【第9戦】決勝ヒート - レース結果（貼付）'!$A:$Z,MATCH($A23,'[1]【第9戦】決勝ヒート - レース結果（貼付）'!$A:$A,0),MATCH('【第9戦】決勝ヒート - レース暫定結果表'!I$11,'[1]【第9戦】決勝ヒート - レース結果（貼付）'!$1:$1,0)),"")))</f>
        <v>24</v>
      </c>
      <c r="J23" s="33">
        <f>IF(A23="DNS","ｽﾀｰﾄ出来ず",IF(A23="DQ","失　格",IFERROR(INDEX('[1]【第9戦】決勝ヒート - レース結果（貼付）'!$A:$Z,MATCH($B23,'[1]【第9戦】決勝ヒート - レース結果（貼付）'!$B:$B,0),MATCH('【第9戦】決勝ヒート - レース暫定結果表'!J$11,'[1]【第9戦】決勝ヒート - レース結果（貼付）'!$1:$1,0)),"")))</f>
        <v>1.2816701388888891E-2</v>
      </c>
      <c r="K23" s="32">
        <f>IF(A23="DNS","",IF(A23="DQ","",IFERROR(INDEX('[1]【第9戦】決勝ヒート - レース結果（貼付）'!$A:$Z,MATCH($A23,'[1]【第9戦】決勝ヒート - レース結果（貼付）'!$A:$A,0),MATCH('【第9戦】決勝ヒート - レース暫定結果表'!K$11,'[1]【第9戦】決勝ヒート - レース結果（貼付）'!$1:$1,0)),"")))</f>
        <v>6.3630000000000004</v>
      </c>
      <c r="L23" s="32">
        <f>IF(A23="DNS","",IF(A23="DQ","",IFERROR(INDEX('[1]【第9戦】決勝ヒート - レース結果（貼付）'!$A:$Z,MATCH($A23,'[1]【第9戦】決勝ヒート - レース結果（貼付）'!$A:$A,0),MATCH('【第9戦】決勝ヒート - レース暫定結果表'!L$11,'[1]【第9戦】決勝ヒート - レース結果（貼付）'!$1:$1,0)),"")))</f>
        <v>0.36599999999999999</v>
      </c>
      <c r="M23" s="31">
        <f>IF(A23="DNS","",IF(A23="DQ","",IFERROR(INDEX('[1]【第9戦】決勝ヒート - レース結果（貼付）'!$A:$Z,MATCH($B23,'[1]【第9戦】決勝ヒート - レース結果（貼付）'!$B:$B,0),MATCH('【第9戦】決勝ヒート - レース暫定結果表'!M$11,'[1]【第9戦】決勝ヒート - レース結果（貼付）'!$1:$1,0)),"")))</f>
        <v>45.405999999999999</v>
      </c>
      <c r="N23" s="30" t="str">
        <f t="shared" si="0"/>
        <v/>
      </c>
      <c r="O23" s="29"/>
      <c r="P23" s="5"/>
      <c r="Q23" s="5" t="str">
        <f>IF(IFERROR(INDEX('[1]【第9戦】決勝ヒート - レース結果（貼付）'!$A:$Z,MATCH($B23,'[1]【第9戦】決勝ヒート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レース結果（貼付）'!$A:$Z,MATCH($B23,'[1]【第9戦】決勝ヒート - レース結果（貼付）'!$B:$B,0),MATCH('【第9戦】決勝ヒート - レース暫定結果表'!Q$11,'[1]【第9戦】決勝ヒート - レース結果（貼付）'!$1:$1,0)),""))</f>
        <v/>
      </c>
      <c r="R23" s="5" t="str">
        <f>IF(Q23="","",COUNTIF($Q$13:Q23,"&lt;&gt;"&amp;""))</f>
        <v/>
      </c>
      <c r="S23" s="5" t="str">
        <f t="shared" si="1"/>
        <v/>
      </c>
      <c r="T23" s="5" t="str">
        <f>IF(IFERROR(INDEX('[1]【第9戦】決勝ヒート - レース結果（貼付）'!$A:$Z,MATCH($A23,'[1]【第9戦】決勝ヒート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レース結果（貼付）'!$A:$Z,MATCH($A23,'[1]【第9戦】決勝ヒート - レース結果（貼付）'!$A:$A,0),MATCH('【第9戦】決勝ヒート - レース暫定結果表'!T$11,'[1]【第9戦】決勝ヒート - レース結果（貼付）'!$1:$1,0)),""))</f>
        <v/>
      </c>
      <c r="U23" s="5">
        <f>IF(IFERROR(INDEX('[1]【第9戦】決勝ヒート - レース結果（貼付）'!$A:$Z,MATCH($B23,'[1]【第9戦】決勝ヒート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レース結果（貼付）'!$A:$Z,MATCH($B23,'[1]【第9戦】決勝ヒート - レース結果（貼付）'!$B:$B,0),MATCH('[1]【第9戦】決勝ヒート - レース正式結果表（印刷）'!U$11,'[1]【第9戦】決勝ヒート - レース結果（貼付）'!$1:$1,0)),""))</f>
        <v>99.850999999999999</v>
      </c>
      <c r="V23" s="5"/>
    </row>
    <row r="24" spans="1:22" ht="12.75" customHeight="1" x14ac:dyDescent="0.2">
      <c r="A24" s="41">
        <f>IF(OR('[1]【第9戦】決勝ヒート - レース結果（貼付）'!A13="DNF",'[1]【第9戦】決勝ヒート - レース結果（貼付）'!A13="DNS",'[1]【第9戦】決勝ヒート - レース結果（貼付）'!A13="DQ"),'[1]【第9戦】決勝ヒート - レース結果（貼付）'!A13,IF(MAX('[1]【第9戦】決勝ヒート - レース結果（貼付）'!A:A)&gt;A23,A23+1,""))</f>
        <v>12</v>
      </c>
      <c r="B24" s="40">
        <f>IFERROR(INDEX('[1]【第9戦】決勝ヒート - レース結果（貼付）'!A13:$Z$50,MATCH($A24,'[1]【第9戦】決勝ヒート - レース結果（貼付）'!A13:$A$50,0),MATCH('【第9戦】決勝ヒート - レース暫定結果表'!B$11,'[1]【第9戦】決勝ヒート - レース結果（貼付）'!$1:$1,0)),"")</f>
        <v>69</v>
      </c>
      <c r="C24" s="39"/>
      <c r="D24" s="38"/>
      <c r="E24" s="37" t="str">
        <f>IFERROR(INDEX('[1]【第9戦】決勝ヒート - レース結果（貼付）'!$A:$Z,MATCH($B24,'[1]【第9戦】決勝ヒート - レース結果（貼付）'!$B:$B,0),MATCH('【第9戦】決勝ヒート - レース暫定結果表'!E$11,'[1]【第9戦】決勝ヒート - レース結果（貼付）'!$1:$1,0)),"")</f>
        <v>半田 昌宗</v>
      </c>
      <c r="F24" s="30" t="str">
        <f>IFERROR(INDEX('[1]【第9戦】決勝ヒート - レース結果（貼付）'!$A:$Z,MATCH($B24,'[1]【第9戦】決勝ヒート - レース結果（貼付）'!$B:$B,0),MATCH('【第9戦】決勝ヒート - レース暫定結果表'!F$11,'[1]【第9戦】決勝ヒート - レース結果（貼付）'!$1:$1,0)),"")</f>
        <v>CRG/TM</v>
      </c>
      <c r="G24" s="36" t="str">
        <f>IFERROR(INDEX('[1]【第9戦】決勝ヒート - レース結果（貼付）'!$A:$Z,MATCH($B24,'[1]【第9戦】決勝ヒート - レース結果（貼付）'!$B:$B,0),MATCH('【第9戦】決勝ヒート - レース暫定結果表'!G$11,'[1]【第9戦】決勝ヒート - レース結果（貼付）'!$1:$1,0)),"")</f>
        <v>TEAM　WOLF</v>
      </c>
      <c r="H24" s="35" t="str">
        <f>IFERROR(INDEX('[1]【第9戦】決勝ヒート - レース結果（貼付）'!$A:$Z,MATCH($B24,'[1]【第9戦】決勝ヒート - レース結果（貼付）'!$B:$B,0),MATCH('【第9戦】決勝ヒート - レース暫定結果表'!H$11,'[1]【第9戦】決勝ヒート - レース結果（貼付）'!$1:$1,0)),"")</f>
        <v>BS</v>
      </c>
      <c r="I24" s="34">
        <f>IF(A24="DNS","",IF(A24="DQ","",IFERROR(INDEX('[1]【第9戦】決勝ヒート - レース結果（貼付）'!$A:$Z,MATCH($A24,'[1]【第9戦】決勝ヒート - レース結果（貼付）'!$A:$A,0),MATCH('【第9戦】決勝ヒート - レース暫定結果表'!I$11,'[1]【第9戦】決勝ヒート - レース結果（貼付）'!$1:$1,0)),"")))</f>
        <v>24</v>
      </c>
      <c r="J24" s="33">
        <f>IF(A24="DNS","ｽﾀｰﾄ出来ず",IF(A24="DQ","失　格",IFERROR(INDEX('[1]【第9戦】決勝ヒート - レース結果（貼付）'!$A:$Z,MATCH($B24,'[1]【第9戦】決勝ヒート - レース結果（貼付）'!$B:$B,0),MATCH('【第9戦】決勝ヒート - レース暫定結果表'!J$11,'[1]【第9戦】決勝ヒート - レース結果（貼付）'!$1:$1,0)),"")))</f>
        <v>1.2817662037037039E-2</v>
      </c>
      <c r="K24" s="32">
        <f>IF(A24="DNS","",IF(A24="DQ","",IFERROR(INDEX('[1]【第9戦】決勝ヒート - レース結果（貼付）'!$A:$Z,MATCH($A24,'[1]【第9戦】決勝ヒート - レース結果（貼付）'!$A:$A,0),MATCH('【第9戦】決勝ヒート - レース暫定結果表'!K$11,'[1]【第9戦】決勝ヒート - レース結果（貼付）'!$1:$1,0)),"")))</f>
        <v>6.4459999999999997</v>
      </c>
      <c r="L24" s="32">
        <f>IF(A24="DNS","",IF(A24="DQ","",IFERROR(INDEX('[1]【第9戦】決勝ヒート - レース結果（貼付）'!$A:$Z,MATCH($A24,'[1]【第9戦】決勝ヒート - レース結果（貼付）'!$A:$A,0),MATCH('【第9戦】決勝ヒート - レース暫定結果表'!L$11,'[1]【第9戦】決勝ヒート - レース結果（貼付）'!$1:$1,0)),"")))</f>
        <v>8.3000000000000004E-2</v>
      </c>
      <c r="M24" s="31">
        <f>IF(A24="DNS","",IF(A24="DQ","",IFERROR(INDEX('[1]【第9戦】決勝ヒート - レース結果（貼付）'!$A:$Z,MATCH($B24,'[1]【第9戦】決勝ヒート - レース結果（貼付）'!$B:$B,0),MATCH('【第9戦】決勝ヒート - レース暫定結果表'!M$11,'[1]【第9戦】決勝ヒート - レース結果（貼付）'!$1:$1,0)),"")))</f>
        <v>45.545000000000002</v>
      </c>
      <c r="N24" s="30" t="str">
        <f t="shared" si="0"/>
        <v/>
      </c>
      <c r="O24" s="29"/>
      <c r="P24" s="5"/>
      <c r="Q24" s="5" t="str">
        <f>IF(IFERROR(INDEX('[1]【第9戦】決勝ヒート - レース結果（貼付）'!$A:$Z,MATCH($B24,'[1]【第9戦】決勝ヒート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レース結果（貼付）'!$A:$Z,MATCH($B24,'[1]【第9戦】決勝ヒート - レース結果（貼付）'!$B:$B,0),MATCH('【第9戦】決勝ヒート - レース暫定結果表'!Q$11,'[1]【第9戦】決勝ヒート - レース結果（貼付）'!$1:$1,0)),""))</f>
        <v/>
      </c>
      <c r="R24" s="5" t="str">
        <f>IF(Q24="","",COUNTIF($Q$13:Q24,"&lt;&gt;"&amp;""))</f>
        <v/>
      </c>
      <c r="S24" s="5" t="str">
        <f t="shared" si="1"/>
        <v/>
      </c>
      <c r="T24" s="5" t="str">
        <f>IF(IFERROR(INDEX('[1]【第9戦】決勝ヒート - レース結果（貼付）'!$A:$Z,MATCH($A24,'[1]【第9戦】決勝ヒート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レース結果（貼付）'!$A:$Z,MATCH($A24,'[1]【第9戦】決勝ヒート - レース結果（貼付）'!$A:$A,0),MATCH('【第9戦】決勝ヒート - レース暫定結果表'!T$11,'[1]【第9戦】決勝ヒート - レース結果（貼付）'!$1:$1,0)),""))</f>
        <v/>
      </c>
      <c r="U24" s="5">
        <f>IF(IFERROR(INDEX('[1]【第9戦】決勝ヒート - レース結果（貼付）'!$A:$Z,MATCH($B24,'[1]【第9戦】決勝ヒート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レース結果（貼付）'!$A:$Z,MATCH($B24,'[1]【第9戦】決勝ヒート - レース結果（貼付）'!$B:$B,0),MATCH('[1]【第9戦】決勝ヒート - レース正式結果表（印刷）'!U$11,'[1]【第9戦】決勝ヒート - レース結果（貼付）'!$1:$1,0)),""))</f>
        <v>100.21599999999999</v>
      </c>
      <c r="V24" s="5"/>
    </row>
    <row r="25" spans="1:22" ht="12.75" customHeight="1" x14ac:dyDescent="0.2">
      <c r="A25" s="41">
        <f>IF(OR('[1]【第9戦】決勝ヒート - レース結果（貼付）'!A14="DNF",'[1]【第9戦】決勝ヒート - レース結果（貼付）'!A14="DNS",'[1]【第9戦】決勝ヒート - レース結果（貼付）'!A14="DQ"),'[1]【第9戦】決勝ヒート - レース結果（貼付）'!A14,IF(MAX('[1]【第9戦】決勝ヒート - レース結果（貼付）'!A:A)&gt;A24,A24+1,""))</f>
        <v>13</v>
      </c>
      <c r="B25" s="40">
        <f>IFERROR(INDEX('[1]【第9戦】決勝ヒート - レース結果（貼付）'!A14:$Z$50,MATCH($A25,'[1]【第9戦】決勝ヒート - レース結果（貼付）'!A14:$A$50,0),MATCH('【第9戦】決勝ヒート - レース暫定結果表'!B$11,'[1]【第9戦】決勝ヒート - レース結果（貼付）'!$1:$1,0)),"")</f>
        <v>23</v>
      </c>
      <c r="C25" s="39"/>
      <c r="D25" s="38"/>
      <c r="E25" s="37" t="str">
        <f>IFERROR(INDEX('[1]【第9戦】決勝ヒート - レース結果（貼付）'!$A:$Z,MATCH($B25,'[1]【第9戦】決勝ヒート - レース結果（貼付）'!$B:$B,0),MATCH('【第9戦】決勝ヒート - レース暫定結果表'!E$11,'[1]【第9戦】決勝ヒート - レース結果（貼付）'!$1:$1,0)),"")</f>
        <v>朝日 ターボ</v>
      </c>
      <c r="F25" s="30" t="str">
        <f>IFERROR(INDEX('[1]【第9戦】決勝ヒート - レース結果（貼付）'!$A:$Z,MATCH($B25,'[1]【第9戦】決勝ヒート - レース結果（貼付）'!$B:$B,0),MATCH('【第9戦】決勝ヒート - レース暫定結果表'!F$11,'[1]【第9戦】決勝ヒート - レース結果（貼付）'!$1:$1,0)),"")</f>
        <v>Praga/TM</v>
      </c>
      <c r="G25" s="36" t="str">
        <f>IFERROR(INDEX('[1]【第9戦】決勝ヒート - レース結果（貼付）'!$A:$Z,MATCH($B25,'[1]【第9戦】決勝ヒート - レース結果（貼付）'!$B:$B,0),MATCH('【第9戦】決勝ヒート - レース暫定結果表'!G$11,'[1]【第9戦】決勝ヒート - レース結果（貼付）'!$1:$1,0)),"")</f>
        <v>MASUDA RACING PROJECT</v>
      </c>
      <c r="H25" s="35" t="str">
        <f>IFERROR(INDEX('[1]【第9戦】決勝ヒート - レース結果（貼付）'!$A:$Z,MATCH($B25,'[1]【第9戦】決勝ヒート - レース結果（貼付）'!$B:$B,0),MATCH('【第9戦】決勝ヒート - レース暫定結果表'!H$11,'[1]【第9戦】決勝ヒート - レース結果（貼付）'!$1:$1,0)),"")</f>
        <v>DL</v>
      </c>
      <c r="I25" s="34">
        <f>IF(A25="DNS","",IF(A25="DQ","",IFERROR(INDEX('[1]【第9戦】決勝ヒート - レース結果（貼付）'!$A:$Z,MATCH($A25,'[1]【第9戦】決勝ヒート - レース結果（貼付）'!$A:$A,0),MATCH('【第9戦】決勝ヒート - レース暫定結果表'!I$11,'[1]【第9戦】決勝ヒート - レース結果（貼付）'!$1:$1,0)),"")))</f>
        <v>24</v>
      </c>
      <c r="J25" s="33">
        <f>IF(A25="DNS","ｽﾀｰﾄ出来ず",IF(A25="DQ","失　格",IFERROR(INDEX('[1]【第9戦】決勝ヒート - レース結果（貼付）'!$A:$Z,MATCH($B25,'[1]【第9戦】決勝ヒート - レース結果（貼付）'!$B:$B,0),MATCH('【第9戦】決勝ヒート - レース暫定結果表'!J$11,'[1]【第9戦】決勝ヒート - レース結果（貼付）'!$1:$1,0)),"")))</f>
        <v>1.283909722222222E-2</v>
      </c>
      <c r="K25" s="32">
        <f>IF(A25="DNS","",IF(A25="DQ","",IFERROR(INDEX('[1]【第9戦】決勝ヒート - レース結果（貼付）'!$A:$Z,MATCH($A25,'[1]【第9戦】決勝ヒート - レース結果（貼付）'!$A:$A,0),MATCH('【第9戦】決勝ヒート - レース暫定結果表'!K$11,'[1]【第9戦】決勝ヒート - レース結果（貼付）'!$1:$1,0)),"")))</f>
        <v>8.298</v>
      </c>
      <c r="L25" s="32">
        <f>IF(A25="DNS","",IF(A25="DQ","",IFERROR(INDEX('[1]【第9戦】決勝ヒート - レース結果（貼付）'!$A:$Z,MATCH($A25,'[1]【第9戦】決勝ヒート - レース結果（貼付）'!$A:$A,0),MATCH('【第9戦】決勝ヒート - レース暫定結果表'!L$11,'[1]【第9戦】決勝ヒート - レース結果（貼付）'!$1:$1,0)),"")))</f>
        <v>1.8520000000000001</v>
      </c>
      <c r="M25" s="31">
        <f>IF(A25="DNS","",IF(A25="DQ","",IFERROR(INDEX('[1]【第9戦】決勝ヒート - レース結果（貼付）'!$A:$Z,MATCH($B25,'[1]【第9戦】決勝ヒート - レース結果（貼付）'!$B:$B,0),MATCH('【第9戦】決勝ヒート - レース暫定結果表'!M$11,'[1]【第9戦】決勝ヒート - レース結果（貼付）'!$1:$1,0)),"")))</f>
        <v>45.744999999999997</v>
      </c>
      <c r="N25" s="30" t="str">
        <f t="shared" si="0"/>
        <v/>
      </c>
      <c r="O25" s="29"/>
      <c r="P25" s="5"/>
      <c r="Q25" s="5" t="str">
        <f>IF(IFERROR(INDEX('[1]【第9戦】決勝ヒート - レース結果（貼付）'!$A:$Z,MATCH($B25,'[1]【第9戦】決勝ヒート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レース結果（貼付）'!$A:$Z,MATCH($B25,'[1]【第9戦】決勝ヒート - レース結果（貼付）'!$B:$B,0),MATCH('【第9戦】決勝ヒート - レース暫定結果表'!Q$11,'[1]【第9戦】決勝ヒート - レース結果（貼付）'!$1:$1,0)),""))</f>
        <v/>
      </c>
      <c r="R25" s="5" t="str">
        <f>IF(Q25="","",COUNTIF($Q$13:Q25,"&lt;&gt;"&amp;""))</f>
        <v/>
      </c>
      <c r="S25" s="5" t="str">
        <f t="shared" si="1"/>
        <v/>
      </c>
      <c r="T25" s="5" t="str">
        <f>IF(IFERROR(INDEX('[1]【第9戦】決勝ヒート - レース結果（貼付）'!$A:$Z,MATCH($A25,'[1]【第9戦】決勝ヒート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レース結果（貼付）'!$A:$Z,MATCH($A25,'[1]【第9戦】決勝ヒート - レース結果（貼付）'!$A:$A,0),MATCH('【第9戦】決勝ヒート - レース暫定結果表'!T$11,'[1]【第9戦】決勝ヒート - レース結果（貼付）'!$1:$1,0)),""))</f>
        <v/>
      </c>
      <c r="U25" s="5">
        <f>IF(IFERROR(INDEX('[1]【第9戦】決勝ヒート - レース結果（貼付）'!$A:$Z,MATCH($B25,'[1]【第9戦】決勝ヒート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レース結果（貼付）'!$A:$Z,MATCH($B25,'[1]【第9戦】決勝ヒート - レース結果（貼付）'!$B:$B,0),MATCH('[1]【第9戦】決勝ヒート - レース正式結果表（印刷）'!U$11,'[1]【第9戦】決勝ヒート - レース結果（貼付）'!$1:$1,0)),""))</f>
        <v>99.91</v>
      </c>
      <c r="V25" s="5"/>
    </row>
    <row r="26" spans="1:22" ht="12.75" customHeight="1" x14ac:dyDescent="0.2">
      <c r="A26" s="41">
        <f>IF(OR('[1]【第9戦】決勝ヒート - レース結果（貼付）'!A15="DNF",'[1]【第9戦】決勝ヒート - レース結果（貼付）'!A15="DNS",'[1]【第9戦】決勝ヒート - レース結果（貼付）'!A15="DQ"),'[1]【第9戦】決勝ヒート - レース結果（貼付）'!A15,IF(MAX('[1]【第9戦】決勝ヒート - レース結果（貼付）'!A:A)&gt;A25,A25+1,""))</f>
        <v>14</v>
      </c>
      <c r="B26" s="40">
        <f>IFERROR(INDEX('[1]【第9戦】決勝ヒート - レース結果（貼付）'!A15:$Z$50,MATCH($A26,'[1]【第9戦】決勝ヒート - レース結果（貼付）'!A15:$A$50,0),MATCH('【第9戦】決勝ヒート - レース暫定結果表'!B$11,'[1]【第9戦】決勝ヒート - レース結果（貼付）'!$1:$1,0)),"")</f>
        <v>89</v>
      </c>
      <c r="C26" s="39"/>
      <c r="D26" s="38"/>
      <c r="E26" s="37" t="str">
        <f>IFERROR(INDEX('[1]【第9戦】決勝ヒート - レース結果（貼付）'!$A:$Z,MATCH($B26,'[1]【第9戦】決勝ヒート - レース結果（貼付）'!$B:$B,0),MATCH('【第9戦】決勝ヒート - レース暫定結果表'!E$11,'[1]【第9戦】決勝ヒート - レース結果（貼付）'!$1:$1,0)),"")</f>
        <v>加藤 大翔</v>
      </c>
      <c r="F26" s="30" t="str">
        <f>IFERROR(INDEX('[1]【第9戦】決勝ヒート - レース結果（貼付）'!$A:$Z,MATCH($B26,'[1]【第9戦】決勝ヒート - レース結果（貼付）'!$B:$B,0),MATCH('【第9戦】決勝ヒート - レース暫定結果表'!F$11,'[1]【第9戦】決勝ヒート - レース結果（貼付）'!$1:$1,0)),"")</f>
        <v>KR/TM</v>
      </c>
      <c r="G26" s="36" t="str">
        <f>IFERROR(INDEX('[1]【第9戦】決勝ヒート - レース結果（貼付）'!$A:$Z,MATCH($B26,'[1]【第9戦】決勝ヒート - レース結果（貼付）'!$B:$B,0),MATCH('【第9戦】決勝ヒート - レース暫定結果表'!G$11,'[1]【第9戦】決勝ヒート - レース結果（貼付）'!$1:$1,0)),"")</f>
        <v>PONOS HIROTEX RACING</v>
      </c>
      <c r="H26" s="35" t="str">
        <f>IFERROR(INDEX('[1]【第9戦】決勝ヒート - レース結果（貼付）'!$A:$Z,MATCH($B26,'[1]【第9戦】決勝ヒート - レース結果（貼付）'!$B:$B,0),MATCH('【第9戦】決勝ヒート - レース暫定結果表'!H$11,'[1]【第9戦】決勝ヒート - レース結果（貼付）'!$1:$1,0)),"")</f>
        <v>YH</v>
      </c>
      <c r="I26" s="34">
        <f>IF(A26="DNS","",IF(A26="DQ","",IFERROR(INDEX('[1]【第9戦】決勝ヒート - レース結果（貼付）'!$A:$Z,MATCH($A26,'[1]【第9戦】決勝ヒート - レース結果（貼付）'!$A:$A,0),MATCH('【第9戦】決勝ヒート - レース暫定結果表'!I$11,'[1]【第9戦】決勝ヒート - レース結果（貼付）'!$1:$1,0)),"")))</f>
        <v>24</v>
      </c>
      <c r="J26" s="33">
        <f>IF(A26="DNS","ｽﾀｰﾄ出来ず",IF(A26="DQ","失　格",IFERROR(INDEX('[1]【第9戦】決勝ヒート - レース結果（貼付）'!$A:$Z,MATCH($B26,'[1]【第9戦】決勝ヒート - レース結果（貼付）'!$B:$B,0),MATCH('【第9戦】決勝ヒート - レース暫定結果表'!J$11,'[1]【第9戦】決勝ヒート - レース結果（貼付）'!$1:$1,0)),"")))</f>
        <v>1.2842511574074074E-2</v>
      </c>
      <c r="K26" s="32">
        <f>IF(A26="DNS","",IF(A26="DQ","",IFERROR(INDEX('[1]【第9戦】決勝ヒート - レース結果（貼付）'!$A:$Z,MATCH($A26,'[1]【第9戦】決勝ヒート - レース結果（貼付）'!$A:$A,0),MATCH('【第9戦】決勝ヒート - レース暫定結果表'!K$11,'[1]【第9戦】決勝ヒート - レース結果（貼付）'!$1:$1,0)),"")))</f>
        <v>8.593</v>
      </c>
      <c r="L26" s="32">
        <f>IF(A26="DNS","",IF(A26="DQ","",IFERROR(INDEX('[1]【第9戦】決勝ヒート - レース結果（貼付）'!$A:$Z,MATCH($A26,'[1]【第9戦】決勝ヒート - レース結果（貼付）'!$A:$A,0),MATCH('【第9戦】決勝ヒート - レース暫定結果表'!L$11,'[1]【第9戦】決勝ヒート - レース結果（貼付）'!$1:$1,0)),"")))</f>
        <v>0.29499999999999998</v>
      </c>
      <c r="M26" s="31">
        <f>IF(A26="DNS","",IF(A26="DQ","",IFERROR(INDEX('[1]【第9戦】決勝ヒート - レース結果（貼付）'!$A:$Z,MATCH($B26,'[1]【第9戦】決勝ヒート - レース結果（貼付）'!$B:$B,0),MATCH('【第9戦】決勝ヒート - レース暫定結果表'!M$11,'[1]【第9戦】決勝ヒート - レース結果（貼付）'!$1:$1,0)),"")))</f>
        <v>45.56</v>
      </c>
      <c r="N26" s="30" t="str">
        <f t="shared" si="0"/>
        <v/>
      </c>
      <c r="O26" s="29"/>
      <c r="P26" s="5"/>
      <c r="Q26" s="5" t="str">
        <f>IF(IFERROR(INDEX('[1]【第9戦】決勝ヒート - レース結果（貼付）'!$A:$Z,MATCH($B26,'[1]【第9戦】決勝ヒート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レース結果（貼付）'!$A:$Z,MATCH($B26,'[1]【第9戦】決勝ヒート - レース結果（貼付）'!$B:$B,0),MATCH('【第9戦】決勝ヒート - レース暫定結果表'!Q$11,'[1]【第9戦】決勝ヒート - レース結果（貼付）'!$1:$1,0)),""))</f>
        <v/>
      </c>
      <c r="R26" s="5" t="str">
        <f>IF(Q26="","",COUNTIF($Q$13:Q26,"&lt;&gt;"&amp;""))</f>
        <v/>
      </c>
      <c r="S26" s="5" t="str">
        <f t="shared" si="1"/>
        <v/>
      </c>
      <c r="T26" s="5" t="str">
        <f>IF(IFERROR(INDEX('[1]【第9戦】決勝ヒート - レース結果（貼付）'!$A:$Z,MATCH($A26,'[1]【第9戦】決勝ヒート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レース結果（貼付）'!$A:$Z,MATCH($A26,'[1]【第9戦】決勝ヒート - レース結果（貼付）'!$A:$A,0),MATCH('【第9戦】決勝ヒート - レース暫定結果表'!T$11,'[1]【第9戦】決勝ヒート - レース結果（貼付）'!$1:$1,0)),""))</f>
        <v/>
      </c>
      <c r="U26" s="5">
        <f>IF(IFERROR(INDEX('[1]【第9戦】決勝ヒート - レース結果（貼付）'!$A:$Z,MATCH($B26,'[1]【第9戦】決勝ヒート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レース結果（貼付）'!$A:$Z,MATCH($B26,'[1]【第9戦】決勝ヒート - レース結果（貼付）'!$B:$B,0),MATCH('[1]【第9戦】決勝ヒート - レース正式結果表（印刷）'!U$11,'[1]【第9戦】決勝ヒート - レース結果（貼付）'!$1:$1,0)),""))</f>
        <v>99.472999999999999</v>
      </c>
      <c r="V26" s="5"/>
    </row>
    <row r="27" spans="1:22" ht="12.75" customHeight="1" x14ac:dyDescent="0.2">
      <c r="A27" s="41">
        <f>IF(OR('[1]【第9戦】決勝ヒート - レース結果（貼付）'!A16="DNF",'[1]【第9戦】決勝ヒート - レース結果（貼付）'!A16="DNS",'[1]【第9戦】決勝ヒート - レース結果（貼付）'!A16="DQ"),'[1]【第9戦】決勝ヒート - レース結果（貼付）'!A16,IF(MAX('[1]【第9戦】決勝ヒート - レース結果（貼付）'!A:A)&gt;A26,A26+1,""))</f>
        <v>15</v>
      </c>
      <c r="B27" s="40">
        <f>IFERROR(INDEX('[1]【第9戦】決勝ヒート - レース結果（貼付）'!A16:$Z$50,MATCH($A27,'[1]【第9戦】決勝ヒート - レース結果（貼付）'!A16:$A$50,0),MATCH('【第9戦】決勝ヒート - レース暫定結果表'!B$11,'[1]【第9戦】決勝ヒート - レース結果（貼付）'!$1:$1,0)),"")</f>
        <v>51</v>
      </c>
      <c r="C27" s="39"/>
      <c r="D27" s="38"/>
      <c r="E27" s="37" t="str">
        <f>IFERROR(INDEX('[1]【第9戦】決勝ヒート - レース結果（貼付）'!$A:$Z,MATCH($B27,'[1]【第9戦】決勝ヒート - レース結果（貼付）'!$B:$B,0),MATCH('【第9戦】決勝ヒート - レース暫定結果表'!E$11,'[1]【第9戦】決勝ヒート - レース結果（貼付）'!$1:$1,0)),"")</f>
        <v>堂園 鷲</v>
      </c>
      <c r="F27" s="30" t="str">
        <f>IFERROR(INDEX('[1]【第9戦】決勝ヒート - レース結果（貼付）'!$A:$Z,MATCH($B27,'[1]【第9戦】決勝ヒート - レース結果（貼付）'!$B:$B,0),MATCH('【第9戦】決勝ヒート - レース暫定結果表'!F$11,'[1]【第9戦】決勝ヒート - レース結果（貼付）'!$1:$1,0)),"")</f>
        <v>ENERGY CORCE/TM</v>
      </c>
      <c r="G27" s="36" t="str">
        <f>IFERROR(INDEX('[1]【第9戦】決勝ヒート - レース結果（貼付）'!$A:$Z,MATCH($B27,'[1]【第9戦】決勝ヒート - レース結果（貼付）'!$B:$B,0),MATCH('【第9戦】決勝ヒート - レース暫定結果表'!G$11,'[1]【第9戦】決勝ヒート - レース結果（貼付）'!$1:$1,0)),"")</f>
        <v>ENERGY JAPAN</v>
      </c>
      <c r="H27" s="35" t="str">
        <f>IFERROR(INDEX('[1]【第9戦】決勝ヒート - レース結果（貼付）'!$A:$Z,MATCH($B27,'[1]【第9戦】決勝ヒート - レース結果（貼付）'!$B:$B,0),MATCH('【第9戦】決勝ヒート - レース暫定結果表'!H$11,'[1]【第9戦】決勝ヒート - レース結果（貼付）'!$1:$1,0)),"")</f>
        <v>BS</v>
      </c>
      <c r="I27" s="34">
        <f>IF(A27="DNS","",IF(A27="DQ","",IFERROR(INDEX('[1]【第9戦】決勝ヒート - レース結果（貼付）'!$A:$Z,MATCH($A27,'[1]【第9戦】決勝ヒート - レース結果（貼付）'!$A:$A,0),MATCH('【第9戦】決勝ヒート - レース暫定結果表'!I$11,'[1]【第9戦】決勝ヒート - レース結果（貼付）'!$1:$1,0)),"")))</f>
        <v>24</v>
      </c>
      <c r="J27" s="33">
        <f>IF(A27="DNS","ｽﾀｰﾄ出来ず",IF(A27="DQ","失　格",IFERROR(INDEX('[1]【第9戦】決勝ヒート - レース結果（貼付）'!$A:$Z,MATCH($B27,'[1]【第9戦】決勝ヒート - レース結果（貼付）'!$B:$B,0),MATCH('【第9戦】決勝ヒート - レース暫定結果表'!J$11,'[1]【第9戦】決勝ヒート - レース結果（貼付）'!$1:$1,0)),"")))</f>
        <v>1.2853553240740742E-2</v>
      </c>
      <c r="K27" s="32">
        <f>IF(A27="DNS","",IF(A27="DQ","",IFERROR(INDEX('[1]【第9戦】決勝ヒート - レース結果（貼付）'!$A:$Z,MATCH($A27,'[1]【第9戦】決勝ヒート - レース結果（貼付）'!$A:$A,0),MATCH('【第9戦】決勝ヒート - レース暫定結果表'!K$11,'[1]【第9戦】決勝ヒート - レース結果（貼付）'!$1:$1,0)),"")))</f>
        <v>9.5470000000000006</v>
      </c>
      <c r="L27" s="32">
        <f>IF(A27="DNS","",IF(A27="DQ","",IFERROR(INDEX('[1]【第9戦】決勝ヒート - レース結果（貼付）'!$A:$Z,MATCH($A27,'[1]【第9戦】決勝ヒート - レース結果（貼付）'!$A:$A,0),MATCH('【第9戦】決勝ヒート - レース暫定結果表'!L$11,'[1]【第9戦】決勝ヒート - レース結果（貼付）'!$1:$1,0)),"")))</f>
        <v>0.95399999999999996</v>
      </c>
      <c r="M27" s="31">
        <f>IF(A27="DNS","",IF(A27="DQ","",IFERROR(INDEX('[1]【第9戦】決勝ヒート - レース結果（貼付）'!$A:$Z,MATCH($B27,'[1]【第9戦】決勝ヒート - レース結果（貼付）'!$B:$B,0),MATCH('【第9戦】決勝ヒート - レース暫定結果表'!M$11,'[1]【第9戦】決勝ヒート - レース結果（貼付）'!$1:$1,0)),"")))</f>
        <v>45.058999999999997</v>
      </c>
      <c r="N27" s="30"/>
      <c r="O27" s="29"/>
      <c r="P27" s="5"/>
      <c r="Q27" s="5" t="str">
        <f>IF(IFERROR(INDEX('[1]【第9戦】決勝ヒート - レース結果（貼付）'!$A:$Z,MATCH($B27,'[1]【第9戦】決勝ヒート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レース結果（貼付）'!$A:$Z,MATCH($B27,'[1]【第9戦】決勝ヒート - レース結果（貼付）'!$B:$B,0),MATCH('【第9戦】決勝ヒート - レース暫定結果表'!Q$11,'[1]【第9戦】決勝ヒート - レース結果（貼付）'!$1:$1,0)),""))</f>
        <v>JAF国内ｶｰﾄ競技規則 ｶｰﾄ競技会運営に関する規定 22条(妨害の禁止(プッシング・ブロッキング))違反により、10秒加算とした。</v>
      </c>
      <c r="R27" s="5">
        <f>IF(Q27="","",COUNTIF($Q$13:Q27,"&lt;&gt;"&amp;""))</f>
        <v>15</v>
      </c>
      <c r="S27" s="5">
        <f t="shared" si="1"/>
        <v>2</v>
      </c>
      <c r="T27" s="5" t="str">
        <f>IF(IFERROR(INDEX('[1]【第9戦】決勝ヒート - レース結果（貼付）'!$A:$Z,MATCH($A27,'[1]【第9戦】決勝ヒート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レース結果（貼付）'!$A:$Z,MATCH($A27,'[1]【第9戦】決勝ヒート - レース結果（貼付）'!$A:$A,0),MATCH('【第9戦】決勝ヒート - レース暫定結果表'!T$11,'[1]【第9戦】決勝ヒート - レース結果（貼付）'!$1:$1,0)),""))</f>
        <v/>
      </c>
      <c r="U27" s="5">
        <f>IF(IFERROR(INDEX('[1]【第9戦】決勝ヒート - レース結果（貼付）'!$A:$Z,MATCH($B27,'[1]【第9戦】決勝ヒート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レース結果（貼付）'!$A:$Z,MATCH($B27,'[1]【第9戦】決勝ヒート - レース結果（貼付）'!$B:$B,0),MATCH('[1]【第9戦】決勝ヒート - レース正式結果表（印刷）'!U$11,'[1]【第9戦】決勝ヒート - レース結果（貼付）'!$1:$1,0)),""))</f>
        <v>99.876999999999995</v>
      </c>
      <c r="V27" s="5"/>
    </row>
    <row r="28" spans="1:22" ht="12.75" customHeight="1" x14ac:dyDescent="0.2">
      <c r="A28" s="41">
        <f>IF(OR('[1]【第9戦】決勝ヒート - レース結果（貼付）'!A17="DNF",'[1]【第9戦】決勝ヒート - レース結果（貼付）'!A17="DNS",'[1]【第9戦】決勝ヒート - レース結果（貼付）'!A17="DQ"),'[1]【第9戦】決勝ヒート - レース結果（貼付）'!A17,IF(MAX('[1]【第9戦】決勝ヒート - レース結果（貼付）'!A:A)&gt;A27,A27+1,""))</f>
        <v>16</v>
      </c>
      <c r="B28" s="40">
        <f>IFERROR(INDEX('[1]【第9戦】決勝ヒート - レース結果（貼付）'!A17:$Z$50,MATCH($A28,'[1]【第9戦】決勝ヒート - レース結果（貼付）'!A17:$A$50,0),MATCH('【第9戦】決勝ヒート - レース暫定結果表'!B$11,'[1]【第9戦】決勝ヒート - レース結果（貼付）'!$1:$1,0)),"")</f>
        <v>12</v>
      </c>
      <c r="C28" s="39"/>
      <c r="D28" s="38"/>
      <c r="E28" s="37" t="str">
        <f>IFERROR(INDEX('[1]【第9戦】決勝ヒート - レース結果（貼付）'!$A:$Z,MATCH($B28,'[1]【第9戦】決勝ヒート - レース結果（貼付）'!$B:$B,0),MATCH('【第9戦】決勝ヒート - レース暫定結果表'!E$11,'[1]【第9戦】決勝ヒート - レース結果（貼付）'!$1:$1,0)),"")</f>
        <v>上野 晴紀</v>
      </c>
      <c r="F28" s="30" t="str">
        <f>IFERROR(INDEX('[1]【第9戦】決勝ヒート - レース結果（貼付）'!$A:$Z,MATCH($B28,'[1]【第9戦】決勝ヒート - レース結果（貼付）'!$B:$B,0),MATCH('【第9戦】決勝ヒート - レース暫定結果表'!F$11,'[1]【第9戦】決勝ヒート - レース結果（貼付）'!$1:$1,0)),"")</f>
        <v>Birel ART/IAME</v>
      </c>
      <c r="G28" s="36" t="str">
        <f>IFERROR(INDEX('[1]【第9戦】決勝ヒート - レース結果（貼付）'!$A:$Z,MATCH($B28,'[1]【第9戦】決勝ヒート - レース結果（貼付）'!$B:$B,0),MATCH('【第9戦】決勝ヒート - レース暫定結果表'!G$11,'[1]【第9戦】決勝ヒート - レース結果（貼付）'!$1:$1,0)),"")</f>
        <v>BirelART Access Racing</v>
      </c>
      <c r="H28" s="35" t="str">
        <f>IFERROR(INDEX('[1]【第9戦】決勝ヒート - レース結果（貼付）'!$A:$Z,MATCH($B28,'[1]【第9戦】決勝ヒート - レース結果（貼付）'!$B:$B,0),MATCH('【第9戦】決勝ヒート - レース暫定結果表'!H$11,'[1]【第9戦】決勝ヒート - レース結果（貼付）'!$1:$1,0)),"")</f>
        <v>BS</v>
      </c>
      <c r="I28" s="34">
        <f>IF(A28="DNS","",IF(A28="DQ","",IFERROR(INDEX('[1]【第9戦】決勝ヒート - レース結果（貼付）'!$A:$Z,MATCH($A28,'[1]【第9戦】決勝ヒート - レース結果（貼付）'!$A:$A,0),MATCH('【第9戦】決勝ヒート - レース暫定結果表'!I$11,'[1]【第9戦】決勝ヒート - レース結果（貼付）'!$1:$1,0)),"")))</f>
        <v>24</v>
      </c>
      <c r="J28" s="33">
        <f>IF(A28="DNS","ｽﾀｰﾄ出来ず",IF(A28="DQ","失　格",IFERROR(INDEX('[1]【第9戦】決勝ヒート - レース結果（貼付）'!$A:$Z,MATCH($B28,'[1]【第9戦】決勝ヒート - レース結果（貼付）'!$B:$B,0),MATCH('【第9戦】決勝ヒート - レース暫定結果表'!J$11,'[1]【第9戦】決勝ヒート - レース結果（貼付）'!$1:$1,0)),"")))</f>
        <v>1.2860162037037036E-2</v>
      </c>
      <c r="K28" s="32">
        <f>IF(A28="DNS","",IF(A28="DQ","",IFERROR(INDEX('[1]【第9戦】決勝ヒート - レース結果（貼付）'!$A:$Z,MATCH($A28,'[1]【第9戦】決勝ヒート - レース結果（貼付）'!$A:$A,0),MATCH('【第9戦】決勝ヒート - レース暫定結果表'!K$11,'[1]【第9戦】決勝ヒート - レース結果（貼付）'!$1:$1,0)),"")))</f>
        <v>10.118</v>
      </c>
      <c r="L28" s="32">
        <f>IF(A28="DNS","",IF(A28="DQ","",IFERROR(INDEX('[1]【第9戦】決勝ヒート - レース結果（貼付）'!$A:$Z,MATCH($A28,'[1]【第9戦】決勝ヒート - レース結果（貼付）'!$A:$A,0),MATCH('【第9戦】決勝ヒート - レース暫定結果表'!L$11,'[1]【第9戦】決勝ヒート - レース結果（貼付）'!$1:$1,0)),"")))</f>
        <v>0.57099999999999995</v>
      </c>
      <c r="M28" s="31">
        <f>IF(A28="DNS","",IF(A28="DQ","",IFERROR(INDEX('[1]【第9戦】決勝ヒート - レース結果（貼付）'!$A:$Z,MATCH($B28,'[1]【第9戦】決勝ヒート - レース結果（貼付）'!$B:$B,0),MATCH('【第9戦】決勝ヒート - レース暫定結果表'!M$11,'[1]【第9戦】決勝ヒート - レース結果（貼付）'!$1:$1,0)),"")))</f>
        <v>45.593000000000004</v>
      </c>
      <c r="N28" s="30" t="str">
        <f t="shared" ref="N28:N42" si="2">IF(M28&lt;1,"",IF($N$11&gt;M28,"R",""))</f>
        <v/>
      </c>
      <c r="O28" s="29"/>
      <c r="P28" s="5"/>
      <c r="Q28" s="5" t="str">
        <f>IF(IFERROR(INDEX('[1]【第9戦】決勝ヒート - レース結果（貼付）'!$A:$Z,MATCH($B28,'[1]【第9戦】決勝ヒート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レース結果（貼付）'!$A:$Z,MATCH($B28,'[1]【第9戦】決勝ヒート - レース結果（貼付）'!$B:$B,0),MATCH('【第9戦】決勝ヒート - レース暫定結果表'!Q$11,'[1]【第9戦】決勝ヒート - レース結果（貼付）'!$1:$1,0)),""))</f>
        <v/>
      </c>
      <c r="R28" s="5" t="str">
        <f>IF(Q28="","",COUNTIF($Q$13:Q28,"&lt;&gt;"&amp;""))</f>
        <v/>
      </c>
      <c r="S28" s="5" t="str">
        <f t="shared" si="1"/>
        <v/>
      </c>
      <c r="T28" s="5" t="str">
        <f>IF(IFERROR(INDEX('[1]【第9戦】決勝ヒート - レース結果（貼付）'!$A:$Z,MATCH($A28,'[1]【第9戦】決勝ヒート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レース結果（貼付）'!$A:$Z,MATCH($A28,'[1]【第9戦】決勝ヒート - レース結果（貼付）'!$A:$A,0),MATCH('【第9戦】決勝ヒート - レース暫定結果表'!T$11,'[1]【第9戦】決勝ヒート - レース結果（貼付）'!$1:$1,0)),""))</f>
        <v/>
      </c>
      <c r="U28" s="5">
        <f>IF(IFERROR(INDEX('[1]【第9戦】決勝ヒート - レース結果（貼付）'!$A:$Z,MATCH($B28,'[1]【第9戦】決勝ヒート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レース結果（貼付）'!$A:$Z,MATCH($B28,'[1]【第9戦】決勝ヒート - レース結果（貼付）'!$B:$B,0),MATCH('[1]【第9戦】決勝ヒート - レース正式結果表（印刷）'!U$11,'[1]【第9戦】決勝ヒート - レース結果（貼付）'!$1:$1,0)),""))</f>
        <v>99.805000000000007</v>
      </c>
      <c r="V28" s="5"/>
    </row>
    <row r="29" spans="1:22" ht="12.75" customHeight="1" x14ac:dyDescent="0.2">
      <c r="A29" s="41">
        <f>IF(OR('[1]【第9戦】決勝ヒート - レース結果（貼付）'!A18="DNF",'[1]【第9戦】決勝ヒート - レース結果（貼付）'!A18="DNS",'[1]【第9戦】決勝ヒート - レース結果（貼付）'!A18="DQ"),'[1]【第9戦】決勝ヒート - レース結果（貼付）'!A18,IF(MAX('[1]【第9戦】決勝ヒート - レース結果（貼付）'!A:A)&gt;A28,A28+1,""))</f>
        <v>17</v>
      </c>
      <c r="B29" s="40">
        <f>IFERROR(INDEX('[1]【第9戦】決勝ヒート - レース結果（貼付）'!A18:$Z$50,MATCH($A29,'[1]【第9戦】決勝ヒート - レース結果（貼付）'!A18:$A$50,0),MATCH('【第9戦】決勝ヒート - レース暫定結果表'!B$11,'[1]【第9戦】決勝ヒート - レース結果（貼付）'!$1:$1,0)),"")</f>
        <v>3</v>
      </c>
      <c r="C29" s="39"/>
      <c r="D29" s="38"/>
      <c r="E29" s="37" t="str">
        <f>IFERROR(INDEX('[1]【第9戦】決勝ヒート - レース結果（貼付）'!$A:$Z,MATCH($B29,'[1]【第9戦】決勝ヒート - レース結果（貼付）'!$B:$B,0),MATCH('【第9戦】決勝ヒート - レース暫定結果表'!E$11,'[1]【第9戦】決勝ヒート - レース結果（貼付）'!$1:$1,0)),"")</f>
        <v>洞地 遼大</v>
      </c>
      <c r="F29" s="30" t="str">
        <f>IFERROR(INDEX('[1]【第9戦】決勝ヒート - レース結果（貼付）'!$A:$Z,MATCH($B29,'[1]【第9戦】決勝ヒート - レース結果（貼付）'!$B:$B,0),MATCH('【第9戦】決勝ヒート - レース暫定結果表'!F$11,'[1]【第9戦】決勝ヒート - レース結果（貼付）'!$1:$1,0)),"")</f>
        <v>KR/TM</v>
      </c>
      <c r="G29" s="36" t="str">
        <f>IFERROR(INDEX('[1]【第9戦】決勝ヒート - レース結果（貼付）'!$A:$Z,MATCH($B29,'[1]【第9戦】決勝ヒート - レース結果（貼付）'!$B:$B,0),MATCH('【第9戦】決勝ヒート - レース暫定結果表'!G$11,'[1]【第9戦】決勝ヒート - レース結果（貼付）'!$1:$1,0)),"")</f>
        <v>PONOS HIROTEX RACING</v>
      </c>
      <c r="H29" s="35" t="str">
        <f>IFERROR(INDEX('[1]【第9戦】決勝ヒート - レース結果（貼付）'!$A:$Z,MATCH($B29,'[1]【第9戦】決勝ヒート - レース結果（貼付）'!$B:$B,0),MATCH('【第9戦】決勝ヒート - レース暫定結果表'!H$11,'[1]【第9戦】決勝ヒート - レース結果（貼付）'!$1:$1,0)),"")</f>
        <v>DL</v>
      </c>
      <c r="I29" s="34">
        <f>IF(A29="DNS","",IF(A29="DQ","",IFERROR(INDEX('[1]【第9戦】決勝ヒート - レース結果（貼付）'!$A:$Z,MATCH($A29,'[1]【第9戦】決勝ヒート - レース結果（貼付）'!$A:$A,0),MATCH('【第9戦】決勝ヒート - レース暫定結果表'!I$11,'[1]【第9戦】決勝ヒート - レース結果（貼付）'!$1:$1,0)),"")))</f>
        <v>24</v>
      </c>
      <c r="J29" s="33">
        <f>IF(A29="DNS","ｽﾀｰﾄ出来ず",IF(A29="DQ","失　格",IFERROR(INDEX('[1]【第9戦】決勝ヒート - レース結果（貼付）'!$A:$Z,MATCH($B29,'[1]【第9戦】決勝ヒート - レース結果（貼付）'!$B:$B,0),MATCH('【第9戦】決勝ヒート - レース暫定結果表'!J$11,'[1]【第9戦】決勝ヒート - レース結果（貼付）'!$1:$1,0)),"")))</f>
        <v>1.2860405092592593E-2</v>
      </c>
      <c r="K29" s="32">
        <f>IF(A29="DNS","",IF(A29="DQ","",IFERROR(INDEX('[1]【第9戦】決勝ヒート - レース結果（貼付）'!$A:$Z,MATCH($A29,'[1]【第9戦】決勝ヒート - レース結果（貼付）'!$A:$A,0),MATCH('【第9戦】決勝ヒート - レース暫定結果表'!K$11,'[1]【第9戦】決勝ヒート - レース結果（貼付）'!$1:$1,0)),"")))</f>
        <v>10.138999999999999</v>
      </c>
      <c r="L29" s="32">
        <f>IF(A29="DNS","",IF(A29="DQ","",IFERROR(INDEX('[1]【第9戦】決勝ヒート - レース結果（貼付）'!$A:$Z,MATCH($A29,'[1]【第9戦】決勝ヒート - レース結果（貼付）'!$A:$A,0),MATCH('【第9戦】決勝ヒート - レース暫定結果表'!L$11,'[1]【第9戦】決勝ヒート - レース結果（貼付）'!$1:$1,0)),"")))</f>
        <v>2.1000000000000001E-2</v>
      </c>
      <c r="M29" s="31">
        <f>IF(A29="DNS","",IF(A29="DQ","",IFERROR(INDEX('[1]【第9戦】決勝ヒート - レース結果（貼付）'!$A:$Z,MATCH($B29,'[1]【第9戦】決勝ヒート - レース結果（貼付）'!$B:$B,0),MATCH('【第9戦】決勝ヒート - レース暫定結果表'!M$11,'[1]【第9戦】決勝ヒート - レース結果（貼付）'!$1:$1,0)),"")))</f>
        <v>45.784999999999997</v>
      </c>
      <c r="N29" s="30" t="str">
        <f t="shared" si="2"/>
        <v/>
      </c>
      <c r="O29" s="29"/>
      <c r="P29" s="5"/>
      <c r="Q29" s="5" t="str">
        <f>IF(IFERROR(INDEX('[1]【第9戦】決勝ヒート - レース結果（貼付）'!$A:$Z,MATCH($B29,'[1]【第9戦】決勝ヒート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レース結果（貼付）'!$A:$Z,MATCH($B29,'[1]【第9戦】決勝ヒート - レース結果（貼付）'!$B:$B,0),MATCH('【第9戦】決勝ヒート - レース暫定結果表'!Q$11,'[1]【第9戦】決勝ヒート - レース結果（貼付）'!$1:$1,0)),""))</f>
        <v/>
      </c>
      <c r="R29" s="5" t="str">
        <f>IF(Q29="","",COUNTIF($Q$13:Q29,"&lt;&gt;"&amp;""))</f>
        <v/>
      </c>
      <c r="S29" s="5" t="str">
        <f t="shared" si="1"/>
        <v/>
      </c>
      <c r="T29" s="5" t="str">
        <f>IF(IFERROR(INDEX('[1]【第9戦】決勝ヒート - レース結果（貼付）'!$A:$Z,MATCH($A29,'[1]【第9戦】決勝ヒート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レース結果（貼付）'!$A:$Z,MATCH($A29,'[1]【第9戦】決勝ヒート - レース結果（貼付）'!$A:$A,0),MATCH('【第9戦】決勝ヒート - レース暫定結果表'!T$11,'[1]【第9戦】決勝ヒート - レース結果（貼付）'!$1:$1,0)),""))</f>
        <v/>
      </c>
      <c r="U29" s="5">
        <f>IF(IFERROR(INDEX('[1]【第9戦】決勝ヒート - レース結果（貼付）'!$A:$Z,MATCH($B29,'[1]【第9戦】決勝ヒート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レース結果（貼付）'!$A:$Z,MATCH($B29,'[1]【第9戦】決勝ヒート - レース結果（貼付）'!$B:$B,0),MATCH('[1]【第9戦】決勝ヒート - レース正式結果表（印刷）'!U$11,'[1]【第9戦】決勝ヒート - レース結果（貼付）'!$1:$1,0)),""))</f>
        <v>99.385999999999996</v>
      </c>
      <c r="V29" s="5"/>
    </row>
    <row r="30" spans="1:22" ht="12.75" customHeight="1" x14ac:dyDescent="0.2">
      <c r="A30" s="41">
        <f>IF(OR('[1]【第9戦】決勝ヒート - レース結果（貼付）'!A19="DNF",'[1]【第9戦】決勝ヒート - レース結果（貼付）'!A19="DNS",'[1]【第9戦】決勝ヒート - レース結果（貼付）'!A19="DQ"),'[1]【第9戦】決勝ヒート - レース結果（貼付）'!A19,IF(MAX('[1]【第9戦】決勝ヒート - レース結果（貼付）'!A:A)&gt;A29,A29+1,""))</f>
        <v>18</v>
      </c>
      <c r="B30" s="40">
        <f>IFERROR(INDEX('[1]【第9戦】決勝ヒート - レース結果（貼付）'!A19:$Z$50,MATCH($A30,'[1]【第9戦】決勝ヒート - レース結果（貼付）'!A19:$A$50,0),MATCH('【第9戦】決勝ヒート - レース暫定結果表'!B$11,'[1]【第9戦】決勝ヒート - レース結果（貼付）'!$1:$1,0)),"")</f>
        <v>55</v>
      </c>
      <c r="C30" s="39"/>
      <c r="D30" s="38"/>
      <c r="E30" s="37" t="str">
        <f>IFERROR(INDEX('[1]【第9戦】決勝ヒート - レース結果（貼付）'!$A:$Z,MATCH($B30,'[1]【第9戦】決勝ヒート - レース結果（貼付）'!$B:$B,0),MATCH('【第9戦】決勝ヒート - レース暫定結果表'!E$11,'[1]【第9戦】決勝ヒート - レース結果（貼付）'!$1:$1,0)),"")</f>
        <v>藤井 翔大</v>
      </c>
      <c r="F30" s="30" t="str">
        <f>IFERROR(INDEX('[1]【第9戦】決勝ヒート - レース結果（貼付）'!$A:$Z,MATCH($B30,'[1]【第9戦】決勝ヒート - レース結果（貼付）'!$B:$B,0),MATCH('【第9戦】決勝ヒート - レース暫定結果表'!F$11,'[1]【第9戦】決勝ヒート - レース結果（貼付）'!$1:$1,0)),"")</f>
        <v>Drago CORSE/TM</v>
      </c>
      <c r="G30" s="36" t="str">
        <f>IFERROR(INDEX('[1]【第9戦】決勝ヒート - レース結果（貼付）'!$A:$Z,MATCH($B30,'[1]【第9戦】決勝ヒート - レース結果（貼付）'!$B:$B,0),MATCH('【第9戦】決勝ヒート - レース暫定結果表'!G$11,'[1]【第9戦】決勝ヒート - レース結果（貼付）'!$1:$1,0)),"")</f>
        <v>Croc Promotion</v>
      </c>
      <c r="H30" s="35" t="str">
        <f>IFERROR(INDEX('[1]【第9戦】決勝ヒート - レース結果（貼付）'!$A:$Z,MATCH($B30,'[1]【第9戦】決勝ヒート - レース結果（貼付）'!$B:$B,0),MATCH('【第9戦】決勝ヒート - レース暫定結果表'!H$11,'[1]【第9戦】決勝ヒート - レース結果（貼付）'!$1:$1,0)),"")</f>
        <v>BS</v>
      </c>
      <c r="I30" s="34">
        <f>IF(A30="DNS","",IF(A30="DQ","",IFERROR(INDEX('[1]【第9戦】決勝ヒート - レース結果（貼付）'!$A:$Z,MATCH($A30,'[1]【第9戦】決勝ヒート - レース結果（貼付）'!$A:$A,0),MATCH('【第9戦】決勝ヒート - レース暫定結果表'!I$11,'[1]【第9戦】決勝ヒート - レース結果（貼付）'!$1:$1,0)),"")))</f>
        <v>24</v>
      </c>
      <c r="J30" s="33">
        <f>IF(A30="DNS","ｽﾀｰﾄ出来ず",IF(A30="DQ","失　格",IFERROR(INDEX('[1]【第9戦】決勝ヒート - レース結果（貼付）'!$A:$Z,MATCH($B30,'[1]【第9戦】決勝ヒート - レース結果（貼付）'!$B:$B,0),MATCH('【第9戦】決勝ヒート - レース暫定結果表'!J$11,'[1]【第9戦】決勝ヒート - レース結果（貼付）'!$1:$1,0)),"")))</f>
        <v>1.2865462962962966E-2</v>
      </c>
      <c r="K30" s="32">
        <f>IF(A30="DNS","",IF(A30="DQ","",IFERROR(INDEX('[1]【第9戦】決勝ヒート - レース結果（貼付）'!$A:$Z,MATCH($A30,'[1]【第9戦】決勝ヒート - レース結果（貼付）'!$A:$A,0),MATCH('【第9戦】決勝ヒート - レース暫定結果表'!K$11,'[1]【第9戦】決勝ヒート - レース結果（貼付）'!$1:$1,0)),"")))</f>
        <v>10.576000000000001</v>
      </c>
      <c r="L30" s="32">
        <f>IF(A30="DNS","",IF(A30="DQ","",IFERROR(INDEX('[1]【第9戦】決勝ヒート - レース結果（貼付）'!$A:$Z,MATCH($A30,'[1]【第9戦】決勝ヒート - レース結果（貼付）'!$A:$A,0),MATCH('【第9戦】決勝ヒート - レース暫定結果表'!L$11,'[1]【第9戦】決勝ヒート - レース結果（貼付）'!$1:$1,0)),"")))</f>
        <v>0.437</v>
      </c>
      <c r="M30" s="31">
        <f>IF(A30="DNS","",IF(A30="DQ","",IFERROR(INDEX('[1]【第9戦】決勝ヒート - レース結果（貼付）'!$A:$Z,MATCH($B30,'[1]【第9戦】決勝ヒート - レース結果（貼付）'!$B:$B,0),MATCH('【第9戦】決勝ヒート - レース暫定結果表'!M$11,'[1]【第9戦】決勝ヒート - レース結果（貼付）'!$1:$1,0)),"")))</f>
        <v>45.412999999999997</v>
      </c>
      <c r="N30" s="30" t="str">
        <f t="shared" si="2"/>
        <v/>
      </c>
      <c r="O30" s="29"/>
      <c r="P30" s="5"/>
      <c r="Q30" s="5" t="str">
        <f>IF(IFERROR(INDEX('[1]【第9戦】決勝ヒート - レース結果（貼付）'!$A:$Z,MATCH($B30,'[1]【第9戦】決勝ヒート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レース結果（貼付）'!$A:$Z,MATCH($B30,'[1]【第9戦】決勝ヒート - レース結果（貼付）'!$B:$B,0),MATCH('【第9戦】決勝ヒート - レース暫定結果表'!Q$11,'[1]【第9戦】決勝ヒート - レース結果（貼付）'!$1:$1,0)),""))</f>
        <v/>
      </c>
      <c r="R30" s="5" t="str">
        <f>IF(Q30="","",COUNTIF($Q$13:Q30,"&lt;&gt;"&amp;""))</f>
        <v/>
      </c>
      <c r="S30" s="5" t="str">
        <f t="shared" si="1"/>
        <v/>
      </c>
      <c r="T30" s="5" t="str">
        <f>IF(IFERROR(INDEX('[1]【第9戦】決勝ヒート - レース結果（貼付）'!$A:$Z,MATCH($A30,'[1]【第9戦】決勝ヒート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レース結果（貼付）'!$A:$Z,MATCH($A30,'[1]【第9戦】決勝ヒート - レース結果（貼付）'!$A:$A,0),MATCH('【第9戦】決勝ヒート - レース暫定結果表'!T$11,'[1]【第9戦】決勝ヒート - レース結果（貼付）'!$1:$1,0)),""))</f>
        <v/>
      </c>
      <c r="U30" s="5">
        <f>IF(IFERROR(INDEX('[1]【第9戦】決勝ヒート - レース結果（貼付）'!$A:$Z,MATCH($B30,'[1]【第9戦】決勝ヒート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レース結果（貼付）'!$A:$Z,MATCH($B30,'[1]【第9戦】決勝ヒート - レース結果（貼付）'!$B:$B,0),MATCH('[1]【第9戦】決勝ヒート - レース正式結果表（印刷）'!U$11,'[1]【第9戦】決勝ヒート - レース結果（貼付）'!$1:$1,0)),""))</f>
        <v>100.2</v>
      </c>
      <c r="V30" s="5"/>
    </row>
    <row r="31" spans="1:22" ht="12.75" customHeight="1" x14ac:dyDescent="0.2">
      <c r="A31" s="41">
        <f>IF(OR('[1]【第9戦】決勝ヒート - レース結果（貼付）'!A20="DNF",'[1]【第9戦】決勝ヒート - レース結果（貼付）'!A20="DNS",'[1]【第9戦】決勝ヒート - レース結果（貼付）'!A20="DQ"),'[1]【第9戦】決勝ヒート - レース結果（貼付）'!A20,IF(MAX('[1]【第9戦】決勝ヒート - レース結果（貼付）'!A:A)&gt;A30,A30+1,""))</f>
        <v>19</v>
      </c>
      <c r="B31" s="40">
        <f>IFERROR(INDEX('[1]【第9戦】決勝ヒート - レース結果（貼付）'!A20:$Z$50,MATCH($A31,'[1]【第9戦】決勝ヒート - レース結果（貼付）'!A20:$A$50,0),MATCH('【第9戦】決勝ヒート - レース暫定結果表'!B$11,'[1]【第9戦】決勝ヒート - レース結果（貼付）'!$1:$1,0)),"")</f>
        <v>64</v>
      </c>
      <c r="C31" s="39"/>
      <c r="D31" s="38"/>
      <c r="E31" s="37" t="str">
        <f>IFERROR(INDEX('[1]【第9戦】決勝ヒート - レース結果（貼付）'!$A:$Z,MATCH($B31,'[1]【第9戦】決勝ヒート - レース結果（貼付）'!$B:$B,0),MATCH('【第9戦】決勝ヒート - レース暫定結果表'!E$11,'[1]【第9戦】決勝ヒート - レース結果（貼付）'!$1:$1,0)),"")</f>
        <v>井本 大雅</v>
      </c>
      <c r="F31" s="30" t="str">
        <f>IFERROR(INDEX('[1]【第9戦】決勝ヒート - レース結果（貼付）'!$A:$Z,MATCH($B31,'[1]【第9戦】決勝ヒート - レース結果（貼付）'!$B:$B,0),MATCH('【第9戦】決勝ヒート - レース暫定結果表'!F$11,'[1]【第9戦】決勝ヒート - レース結果（貼付）'!$1:$1,0)),"")</f>
        <v>CL/IAME</v>
      </c>
      <c r="G31" s="36" t="str">
        <f>IFERROR(INDEX('[1]【第9戦】決勝ヒート - レース結果（貼付）'!$A:$Z,MATCH($B31,'[1]【第9戦】決勝ヒート - レース結果（貼付）'!$B:$B,0),MATCH('【第9戦】決勝ヒート - レース暫定結果表'!G$11,'[1]【第9戦】決勝ヒート - レース結果（貼付）'!$1:$1,0)),"")</f>
        <v>CUORE</v>
      </c>
      <c r="H31" s="35" t="str">
        <f>IFERROR(INDEX('[1]【第9戦】決勝ヒート - レース結果（貼付）'!$A:$Z,MATCH($B31,'[1]【第9戦】決勝ヒート - レース結果（貼付）'!$B:$B,0),MATCH('【第9戦】決勝ヒート - レース暫定結果表'!H$11,'[1]【第9戦】決勝ヒート - レース結果（貼付）'!$1:$1,0)),"")</f>
        <v>DL</v>
      </c>
      <c r="I31" s="34">
        <f>IF(A31="DNS","",IF(A31="DQ","",IFERROR(INDEX('[1]【第9戦】決勝ヒート - レース結果（貼付）'!$A:$Z,MATCH($A31,'[1]【第9戦】決勝ヒート - レース結果（貼付）'!$A:$A,0),MATCH('【第9戦】決勝ヒート - レース暫定結果表'!I$11,'[1]【第9戦】決勝ヒート - レース結果（貼付）'!$1:$1,0)),"")))</f>
        <v>24</v>
      </c>
      <c r="J31" s="33">
        <f>IF(A31="DNS","ｽﾀｰﾄ出来ず",IF(A31="DQ","失　格",IFERROR(INDEX('[1]【第9戦】決勝ヒート - レース結果（貼付）'!$A:$Z,MATCH($B31,'[1]【第9戦】決勝ヒート - レース結果（貼付）'!$B:$B,0),MATCH('【第9戦】決勝ヒート - レース暫定結果表'!J$11,'[1]【第9戦】決勝ヒート - レース結果（貼付）'!$1:$1,0)),"")))</f>
        <v>1.2868958333333335E-2</v>
      </c>
      <c r="K31" s="32">
        <f>IF(A31="DNS","",IF(A31="DQ","",IFERROR(INDEX('[1]【第9戦】決勝ヒート - レース結果（貼付）'!$A:$Z,MATCH($A31,'[1]【第9戦】決勝ヒート - レース結果（貼付）'!$A:$A,0),MATCH('【第9戦】決勝ヒート - レース暫定結果表'!K$11,'[1]【第9戦】決勝ヒート - レース結果（貼付）'!$1:$1,0)),"")))</f>
        <v>10.878</v>
      </c>
      <c r="L31" s="32">
        <f>IF(A31="DNS","",IF(A31="DQ","",IFERROR(INDEX('[1]【第9戦】決勝ヒート - レース結果（貼付）'!$A:$Z,MATCH($A31,'[1]【第9戦】決勝ヒート - レース結果（貼付）'!$A:$A,0),MATCH('【第9戦】決勝ヒート - レース暫定結果表'!L$11,'[1]【第9戦】決勝ヒート - レース結果（貼付）'!$1:$1,0)),"")))</f>
        <v>0.30199999999999999</v>
      </c>
      <c r="M31" s="31">
        <f>IF(A31="DNS","",IF(A31="DQ","",IFERROR(INDEX('[1]【第9戦】決勝ヒート - レース結果（貼付）'!$A:$Z,MATCH($B31,'[1]【第9戦】決勝ヒート - レース結果（貼付）'!$B:$B,0),MATCH('【第9戦】決勝ヒート - レース暫定結果表'!M$11,'[1]【第9戦】決勝ヒート - レース結果（貼付）'!$1:$1,0)),"")))</f>
        <v>45.822000000000003</v>
      </c>
      <c r="N31" s="30" t="str">
        <f t="shared" si="2"/>
        <v/>
      </c>
      <c r="O31" s="29"/>
      <c r="P31" s="5"/>
      <c r="Q31" s="5" t="str">
        <f>IF(IFERROR(INDEX('[1]【第9戦】決勝ヒート - レース結果（貼付）'!$A:$Z,MATCH($B31,'[1]【第9戦】決勝ヒート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レース結果（貼付）'!$A:$Z,MATCH($B31,'[1]【第9戦】決勝ヒート - レース結果（貼付）'!$B:$B,0),MATCH('【第9戦】決勝ヒート - レース暫定結果表'!Q$11,'[1]【第9戦】決勝ヒート - レース結果（貼付）'!$1:$1,0)),""))</f>
        <v/>
      </c>
      <c r="R31" s="5" t="str">
        <f>IF(Q31="","",COUNTIF($Q$13:Q31,"&lt;&gt;"&amp;""))</f>
        <v/>
      </c>
      <c r="S31" s="5" t="str">
        <f t="shared" si="1"/>
        <v/>
      </c>
      <c r="T31" s="5" t="str">
        <f>IF(IFERROR(INDEX('[1]【第9戦】決勝ヒート - レース結果（貼付）'!$A:$Z,MATCH($A31,'[1]【第9戦】決勝ヒート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レース結果（貼付）'!$A:$Z,MATCH($A31,'[1]【第9戦】決勝ヒート - レース結果（貼付）'!$A:$A,0),MATCH('【第9戦】決勝ヒート - レース暫定結果表'!T$11,'[1]【第9戦】決勝ヒート - レース結果（貼付）'!$1:$1,0)),""))</f>
        <v/>
      </c>
      <c r="U31" s="5">
        <f>IF(IFERROR(INDEX('[1]【第9戦】決勝ヒート - レース結果（貼付）'!$A:$Z,MATCH($B31,'[1]【第9戦】決勝ヒート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レース結果（貼付）'!$A:$Z,MATCH($B31,'[1]【第9戦】決勝ヒート - レース結果（貼付）'!$B:$B,0),MATCH('[1]【第9戦】決勝ヒート - レース正式結果表（印刷）'!U$11,'[1]【第9戦】決勝ヒート - レース結果（貼付）'!$1:$1,0)),""))</f>
        <v>99.305999999999997</v>
      </c>
      <c r="V31" s="5"/>
    </row>
    <row r="32" spans="1:22" ht="12.75" customHeight="1" x14ac:dyDescent="0.2">
      <c r="A32" s="41">
        <f>IF(OR('[1]【第9戦】決勝ヒート - レース結果（貼付）'!A21="DNF",'[1]【第9戦】決勝ヒート - レース結果（貼付）'!A21="DNS",'[1]【第9戦】決勝ヒート - レース結果（貼付）'!A21="DQ"),'[1]【第9戦】決勝ヒート - レース結果（貼付）'!A21,IF(MAX('[1]【第9戦】決勝ヒート - レース結果（貼付）'!A:A)&gt;A31,A31+1,""))</f>
        <v>20</v>
      </c>
      <c r="B32" s="40">
        <f>IFERROR(INDEX('[1]【第9戦】決勝ヒート - レース結果（貼付）'!A21:$Z$50,MATCH($A32,'[1]【第9戦】決勝ヒート - レース結果（貼付）'!A21:$A$50,0),MATCH('【第9戦】決勝ヒート - レース暫定結果表'!B$11,'[1]【第9戦】決勝ヒート - レース結果（貼付）'!$1:$1,0)),"")</f>
        <v>24</v>
      </c>
      <c r="C32" s="39"/>
      <c r="D32" s="38"/>
      <c r="E32" s="37" t="str">
        <f>IFERROR(INDEX('[1]【第9戦】決勝ヒート - レース結果（貼付）'!$A:$Z,MATCH($B32,'[1]【第9戦】決勝ヒート - レース結果（貼付）'!$B:$B,0),MATCH('【第9戦】決勝ヒート - レース暫定結果表'!E$11,'[1]【第9戦】決勝ヒート - レース結果（貼付）'!$1:$1,0)),"")</f>
        <v>田中 風輝</v>
      </c>
      <c r="F32" s="30" t="str">
        <f>IFERROR(INDEX('[1]【第9戦】決勝ヒート - レース結果（貼付）'!$A:$Z,MATCH($B32,'[1]【第9戦】決勝ヒート - レース結果（貼付）'!$B:$B,0),MATCH('【第9戦】決勝ヒート - レース暫定結果表'!F$11,'[1]【第9戦】決勝ヒート - レース結果（貼付）'!$1:$1,0)),"")</f>
        <v>Praga/TM</v>
      </c>
      <c r="G32" s="36" t="str">
        <f>IFERROR(INDEX('[1]【第9戦】決勝ヒート - レース結果（貼付）'!$A:$Z,MATCH($B32,'[1]【第9戦】決勝ヒート - レース結果（貼付）'!$B:$B,0),MATCH('【第9戦】決勝ヒート - レース暫定結果表'!G$11,'[1]【第9戦】決勝ヒート - レース結果（貼付）'!$1:$1,0)),"")</f>
        <v>MASUDA RACING PROJECT</v>
      </c>
      <c r="H32" s="35" t="str">
        <f>IFERROR(INDEX('[1]【第9戦】決勝ヒート - レース結果（貼付）'!$A:$Z,MATCH($B32,'[1]【第9戦】決勝ヒート - レース結果（貼付）'!$B:$B,0),MATCH('【第9戦】決勝ヒート - レース暫定結果表'!H$11,'[1]【第9戦】決勝ヒート - レース結果（貼付）'!$1:$1,0)),"")</f>
        <v>DL</v>
      </c>
      <c r="I32" s="34">
        <f>IF(A32="DNS","",IF(A32="DQ","",IFERROR(INDEX('[1]【第9戦】決勝ヒート - レース結果（貼付）'!$A:$Z,MATCH($A32,'[1]【第9戦】決勝ヒート - レース結果（貼付）'!$A:$A,0),MATCH('【第9戦】決勝ヒート - レース暫定結果表'!I$11,'[1]【第9戦】決勝ヒート - レース結果（貼付）'!$1:$1,0)),"")))</f>
        <v>24</v>
      </c>
      <c r="J32" s="33">
        <f>IF(A32="DNS","ｽﾀｰﾄ出来ず",IF(A32="DQ","失　格",IFERROR(INDEX('[1]【第9戦】決勝ヒート - レース結果（貼付）'!$A:$Z,MATCH($B32,'[1]【第9戦】決勝ヒート - レース結果（貼付）'!$B:$B,0),MATCH('【第9戦】決勝ヒート - レース暫定結果表'!J$11,'[1]【第9戦】決勝ヒート - レース結果（貼付）'!$1:$1,0)),"")))</f>
        <v>1.2881608796296296E-2</v>
      </c>
      <c r="K32" s="32">
        <f>IF(A32="DNS","",IF(A32="DQ","",IFERROR(INDEX('[1]【第9戦】決勝ヒート - レース結果（貼付）'!$A:$Z,MATCH($A32,'[1]【第9戦】決勝ヒート - レース結果（貼付）'!$A:$A,0),MATCH('【第9戦】決勝ヒート - レース暫定結果表'!K$11,'[1]【第9戦】決勝ヒート - レース結果（貼付）'!$1:$1,0)),"")))</f>
        <v>11.971</v>
      </c>
      <c r="L32" s="32">
        <f>IF(A32="DNS","",IF(A32="DQ","",IFERROR(INDEX('[1]【第9戦】決勝ヒート - レース結果（貼付）'!$A:$Z,MATCH($A32,'[1]【第9戦】決勝ヒート - レース結果（貼付）'!$A:$A,0),MATCH('【第9戦】決勝ヒート - レース暫定結果表'!L$11,'[1]【第9戦】決勝ヒート - レース結果（貼付）'!$1:$1,0)),"")))</f>
        <v>1.093</v>
      </c>
      <c r="M32" s="31">
        <f>IF(A32="DNS","",IF(A32="DQ","",IFERROR(INDEX('[1]【第9戦】決勝ヒート - レース結果（貼付）'!$A:$Z,MATCH($B32,'[1]【第9戦】決勝ヒート - レース結果（貼付）'!$B:$B,0),MATCH('【第9戦】決勝ヒート - レース暫定結果表'!M$11,'[1]【第9戦】決勝ヒート - レース結果（貼付）'!$1:$1,0)),"")))</f>
        <v>45.767000000000003</v>
      </c>
      <c r="N32" s="30" t="str">
        <f t="shared" si="2"/>
        <v/>
      </c>
      <c r="O32" s="29"/>
      <c r="P32" s="5"/>
      <c r="Q32" s="5" t="str">
        <f>IF(IFERROR(INDEX('[1]【第9戦】決勝ヒート - レース結果（貼付）'!$A:$Z,MATCH($B32,'[1]【第9戦】決勝ヒート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レース結果（貼付）'!$A:$Z,MATCH($B32,'[1]【第9戦】決勝ヒート - レース結果（貼付）'!$B:$B,0),MATCH('【第9戦】決勝ヒート - レース暫定結果表'!Q$11,'[1]【第9戦】決勝ヒート - レース結果（貼付）'!$1:$1,0)),""))</f>
        <v/>
      </c>
      <c r="R32" s="5" t="str">
        <f>IF(Q32="","",COUNTIF($Q$13:Q32,"&lt;&gt;"&amp;""))</f>
        <v/>
      </c>
      <c r="S32" s="5" t="str">
        <f t="shared" si="1"/>
        <v/>
      </c>
      <c r="T32" s="5" t="str">
        <f>IF(IFERROR(INDEX('[1]【第9戦】決勝ヒート - レース結果（貼付）'!$A:$Z,MATCH($A32,'[1]【第9戦】決勝ヒート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レース結果（貼付）'!$A:$Z,MATCH($A32,'[1]【第9戦】決勝ヒート - レース結果（貼付）'!$A:$A,0),MATCH('【第9戦】決勝ヒート - レース暫定結果表'!T$11,'[1]【第9戦】決勝ヒート - レース結果（貼付）'!$1:$1,0)),""))</f>
        <v/>
      </c>
      <c r="U32" s="5">
        <f>IF(IFERROR(INDEX('[1]【第9戦】決勝ヒート - レース結果（貼付）'!$A:$Z,MATCH($B32,'[1]【第9戦】決勝ヒート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レース結果（貼付）'!$A:$Z,MATCH($B32,'[1]【第9戦】決勝ヒート - レース結果（貼付）'!$B:$B,0),MATCH('[1]【第9戦】決勝ヒート - レース正式結果表（印刷）'!U$11,'[1]【第9戦】決勝ヒート - レース結果（貼付）'!$1:$1,0)),""))</f>
        <v>99.424999999999997</v>
      </c>
      <c r="V32" s="5"/>
    </row>
    <row r="33" spans="1:22" ht="12.75" customHeight="1" x14ac:dyDescent="0.2">
      <c r="A33" s="41">
        <f>IF(OR('[1]【第9戦】決勝ヒート - レース結果（貼付）'!A22="DNF",'[1]【第9戦】決勝ヒート - レース結果（貼付）'!A22="DNS",'[1]【第9戦】決勝ヒート - レース結果（貼付）'!A22="DQ"),'[1]【第9戦】決勝ヒート - レース結果（貼付）'!A22,IF(MAX('[1]【第9戦】決勝ヒート - レース結果（貼付）'!A:A)&gt;A32,A32+1,""))</f>
        <v>21</v>
      </c>
      <c r="B33" s="40">
        <f>IFERROR(INDEX('[1]【第9戦】決勝ヒート - レース結果（貼付）'!A22:$Z$50,MATCH($A33,'[1]【第9戦】決勝ヒート - レース結果（貼付）'!A22:$A$50,0),MATCH('【第9戦】決勝ヒート - レース暫定結果表'!B$11,'[1]【第9戦】決勝ヒート - レース結果（貼付）'!$1:$1,0)),"")</f>
        <v>14</v>
      </c>
      <c r="C33" s="39"/>
      <c r="D33" s="38"/>
      <c r="E33" s="37" t="str">
        <f>IFERROR(INDEX('[1]【第9戦】決勝ヒート - レース結果（貼付）'!$A:$Z,MATCH($B33,'[1]【第9戦】決勝ヒート - レース結果（貼付）'!$B:$B,0),MATCH('【第9戦】決勝ヒート - レース暫定結果表'!E$11,'[1]【第9戦】決勝ヒート - レース結果（貼付）'!$1:$1,0)),"")</f>
        <v>浅見 謙心</v>
      </c>
      <c r="F33" s="30" t="str">
        <f>IFERROR(INDEX('[1]【第9戦】決勝ヒート - レース結果（貼付）'!$A:$Z,MATCH($B33,'[1]【第9戦】決勝ヒート - レース結果（貼付）'!$B:$B,0),MATCH('【第9戦】決勝ヒート - レース暫定結果表'!F$11,'[1]【第9戦】決勝ヒート - レース結果（貼付）'!$1:$1,0)),"")</f>
        <v>Birel ART/IAME</v>
      </c>
      <c r="G33" s="36" t="str">
        <f>IFERROR(INDEX('[1]【第9戦】決勝ヒート - レース結果（貼付）'!$A:$Z,MATCH($B33,'[1]【第9戦】決勝ヒート - レース結果（貼付）'!$B:$B,0),MATCH('【第9戦】決勝ヒート - レース暫定結果表'!G$11,'[1]【第9戦】決勝ヒート - レース結果（貼付）'!$1:$1,0)),"")</f>
        <v>BirelART Access Racing</v>
      </c>
      <c r="H33" s="35" t="str">
        <f>IFERROR(INDEX('[1]【第9戦】決勝ヒート - レース結果（貼付）'!$A:$Z,MATCH($B33,'[1]【第9戦】決勝ヒート - レース結果（貼付）'!$B:$B,0),MATCH('【第9戦】決勝ヒート - レース暫定結果表'!H$11,'[1]【第9戦】決勝ヒート - レース結果（貼付）'!$1:$1,0)),"")</f>
        <v>BS</v>
      </c>
      <c r="I33" s="34">
        <f>IF(A33="DNS","",IF(A33="DQ","",IFERROR(INDEX('[1]【第9戦】決勝ヒート - レース結果（貼付）'!$A:$Z,MATCH($A33,'[1]【第9戦】決勝ヒート - レース結果（貼付）'!$A:$A,0),MATCH('【第9戦】決勝ヒート - レース暫定結果表'!I$11,'[1]【第9戦】決勝ヒート - レース結果（貼付）'!$1:$1,0)),"")))</f>
        <v>24</v>
      </c>
      <c r="J33" s="33">
        <f>IF(A33="DNS","ｽﾀｰﾄ出来ず",IF(A33="DQ","失　格",IFERROR(INDEX('[1]【第9戦】決勝ヒート - レース結果（貼付）'!$A:$Z,MATCH($B33,'[1]【第9戦】決勝ヒート - レース結果（貼付）'!$B:$B,0),MATCH('【第9戦】決勝ヒート - レース暫定結果表'!J$11,'[1]【第9戦】決勝ヒート - レース結果（貼付）'!$1:$1,0)),"")))</f>
        <v>1.2910023148148148E-2</v>
      </c>
      <c r="K33" s="32">
        <f>IF(A33="DNS","",IF(A33="DQ","",IFERROR(INDEX('[1]【第9戦】決勝ヒート - レース結果（貼付）'!$A:$Z,MATCH($A33,'[1]【第9戦】決勝ヒート - レース結果（貼付）'!$A:$A,0),MATCH('【第9戦】決勝ヒート - レース暫定結果表'!K$11,'[1]【第9戦】決勝ヒート - レース結果（貼付）'!$1:$1,0)),"")))</f>
        <v>14.426</v>
      </c>
      <c r="L33" s="32">
        <f>IF(A33="DNS","",IF(A33="DQ","",IFERROR(INDEX('[1]【第9戦】決勝ヒート - レース結果（貼付）'!$A:$Z,MATCH($A33,'[1]【第9戦】決勝ヒート - レース結果（貼付）'!$A:$A,0),MATCH('【第9戦】決勝ヒート - レース暫定結果表'!L$11,'[1]【第9戦】決勝ヒート - レース結果（貼付）'!$1:$1,0)),"")))</f>
        <v>2.4550000000000001</v>
      </c>
      <c r="M33" s="31">
        <f>IF(A33="DNS","",IF(A33="DQ","",IFERROR(INDEX('[1]【第9戦】決勝ヒート - レース結果（貼付）'!$A:$Z,MATCH($B33,'[1]【第9戦】決勝ヒート - レース結果（貼付）'!$B:$B,0),MATCH('【第9戦】決勝ヒート - レース暫定結果表'!M$11,'[1]【第9戦】決勝ヒート - レース結果（貼付）'!$1:$1,0)),"")))</f>
        <v>45.679000000000002</v>
      </c>
      <c r="N33" s="30" t="str">
        <f t="shared" si="2"/>
        <v/>
      </c>
      <c r="O33" s="29"/>
      <c r="P33" s="5"/>
      <c r="Q33" s="5" t="str">
        <f>IF(IFERROR(INDEX('[1]【第9戦】決勝ヒート - レース結果（貼付）'!$A:$Z,MATCH($B33,'[1]【第9戦】決勝ヒート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レース結果（貼付）'!$A:$Z,MATCH($B33,'[1]【第9戦】決勝ヒート - レース結果（貼付）'!$B:$B,0),MATCH('【第9戦】決勝ヒート - レース暫定結果表'!Q$11,'[1]【第9戦】決勝ヒート - レース結果（貼付）'!$1:$1,0)),""))</f>
        <v/>
      </c>
      <c r="R33" s="5" t="str">
        <f>IF(Q33="","",COUNTIF($Q$13:Q33,"&lt;&gt;"&amp;""))</f>
        <v/>
      </c>
      <c r="S33" s="5" t="str">
        <f t="shared" si="1"/>
        <v/>
      </c>
      <c r="T33" s="5" t="str">
        <f>IF(IFERROR(INDEX('[1]【第9戦】決勝ヒート - レース結果（貼付）'!$A:$Z,MATCH($A33,'[1]【第9戦】決勝ヒート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レース結果（貼付）'!$A:$Z,MATCH($A33,'[1]【第9戦】決勝ヒート - レース結果（貼付）'!$A:$A,0),MATCH('【第9戦】決勝ヒート - レース暫定結果表'!T$11,'[1]【第9戦】決勝ヒート - レース結果（貼付）'!$1:$1,0)),""))</f>
        <v/>
      </c>
      <c r="U33" s="5">
        <f>IF(IFERROR(INDEX('[1]【第9戦】決勝ヒート - レース結果（貼付）'!$A:$Z,MATCH($B33,'[1]【第9戦】決勝ヒート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レース結果（貼付）'!$A:$Z,MATCH($B33,'[1]【第9戦】決勝ヒート - レース結果（貼付）'!$B:$B,0),MATCH('[1]【第9戦】決勝ヒート - レース正式結果表（印刷）'!U$11,'[1]【第9戦】決勝ヒート - レース結果（貼付）'!$1:$1,0)),""))</f>
        <v>99.617000000000004</v>
      </c>
      <c r="V33" s="5"/>
    </row>
    <row r="34" spans="1:22" ht="12.75" customHeight="1" x14ac:dyDescent="0.2">
      <c r="A34" s="41">
        <f>IF(OR('[1]【第9戦】決勝ヒート - レース結果（貼付）'!A23="DNF",'[1]【第9戦】決勝ヒート - レース結果（貼付）'!A23="DNS",'[1]【第9戦】決勝ヒート - レース結果（貼付）'!A23="DQ"),'[1]【第9戦】決勝ヒート - レース結果（貼付）'!A23,IF(MAX('[1]【第9戦】決勝ヒート - レース結果（貼付）'!A:A)&gt;A33,A33+1,""))</f>
        <v>22</v>
      </c>
      <c r="B34" s="40">
        <f>IFERROR(INDEX('[1]【第9戦】決勝ヒート - レース結果（貼付）'!A23:$Z$50,MATCH($A34,'[1]【第9戦】決勝ヒート - レース結果（貼付）'!A23:$A$50,0),MATCH('【第9戦】決勝ヒート - レース暫定結果表'!B$11,'[1]【第9戦】決勝ヒート - レース結果（貼付）'!$1:$1,0)),"")</f>
        <v>67</v>
      </c>
      <c r="C34" s="39"/>
      <c r="D34" s="38"/>
      <c r="E34" s="37" t="str">
        <f>IFERROR(INDEX('[1]【第9戦】決勝ヒート - レース結果（貼付）'!$A:$Z,MATCH($B34,'[1]【第9戦】決勝ヒート - レース結果（貼付）'!$B:$B,0),MATCH('【第9戦】決勝ヒート - レース暫定結果表'!E$11,'[1]【第9戦】決勝ヒート - レース結果（貼付）'!$1:$1,0)),"")</f>
        <v>田中 照久</v>
      </c>
      <c r="F34" s="30" t="str">
        <f>IFERROR(INDEX('[1]【第9戦】決勝ヒート - レース結果（貼付）'!$A:$Z,MATCH($B34,'[1]【第9戦】決勝ヒート - レース結果（貼付）'!$B:$B,0),MATCH('【第9戦】決勝ヒート - レース暫定結果表'!F$11,'[1]【第9戦】決勝ヒート - レース結果（貼付）'!$1:$1,0)),"")</f>
        <v>GLEA TEQKK02/TM</v>
      </c>
      <c r="G34" s="36" t="str">
        <f>IFERROR(INDEX('[1]【第9戦】決勝ヒート - レース結果（貼付）'!$A:$Z,MATCH($B34,'[1]【第9戦】決勝ヒート - レース結果（貼付）'!$B:$B,0),MATCH('【第9戦】決勝ヒート - レース暫定結果表'!G$11,'[1]【第9戦】決勝ヒート - レース結果（貼付）'!$1:$1,0)),"")</f>
        <v>GLEATEQ  RACING  TEAM</v>
      </c>
      <c r="H34" s="35" t="str">
        <f>IFERROR(INDEX('[1]【第9戦】決勝ヒート - レース結果（貼付）'!$A:$Z,MATCH($B34,'[1]【第9戦】決勝ヒート - レース結果（貼付）'!$B:$B,0),MATCH('【第9戦】決勝ヒート - レース暫定結果表'!H$11,'[1]【第9戦】決勝ヒート - レース結果（貼付）'!$1:$1,0)),"")</f>
        <v>BS</v>
      </c>
      <c r="I34" s="34">
        <f>IF(A34="DNS","",IF(A34="DQ","",IFERROR(INDEX('[1]【第9戦】決勝ヒート - レース結果（貼付）'!$A:$Z,MATCH($A34,'[1]【第9戦】決勝ヒート - レース結果（貼付）'!$A:$A,0),MATCH('【第9戦】決勝ヒート - レース暫定結果表'!I$11,'[1]【第9戦】決勝ヒート - レース結果（貼付）'!$1:$1,0)),"")))</f>
        <v>24</v>
      </c>
      <c r="J34" s="33">
        <f>IF(A34="DNS","ｽﾀｰﾄ出来ず",IF(A34="DQ","失　格",IFERROR(INDEX('[1]【第9戦】決勝ヒート - レース結果（貼付）'!$A:$Z,MATCH($B34,'[1]【第9戦】決勝ヒート - レース結果（貼付）'!$B:$B,0),MATCH('【第9戦】決勝ヒート - レース暫定結果表'!J$11,'[1]【第9戦】決勝ヒート - レース結果（貼付）'!$1:$1,0)),"")))</f>
        <v>1.2912511574074075E-2</v>
      </c>
      <c r="K34" s="32">
        <f>IF(A34="DNS","",IF(A34="DQ","",IFERROR(INDEX('[1]【第9戦】決勝ヒート - レース結果（貼付）'!$A:$Z,MATCH($A34,'[1]【第9戦】決勝ヒート - レース結果（貼付）'!$A:$A,0),MATCH('【第9戦】決勝ヒート - レース暫定結果表'!K$11,'[1]【第9戦】決勝ヒート - レース結果（貼付）'!$1:$1,0)),"")))</f>
        <v>14.641</v>
      </c>
      <c r="L34" s="32">
        <f>IF(A34="DNS","",IF(A34="DQ","",IFERROR(INDEX('[1]【第9戦】決勝ヒート - レース結果（貼付）'!$A:$Z,MATCH($A34,'[1]【第9戦】決勝ヒート - レース結果（貼付）'!$A:$A,0),MATCH('【第9戦】決勝ヒート - レース暫定結果表'!L$11,'[1]【第9戦】決勝ヒート - レース結果（貼付）'!$1:$1,0)),"")))</f>
        <v>0.215</v>
      </c>
      <c r="M34" s="31">
        <f>IF(A34="DNS","",IF(A34="DQ","",IFERROR(INDEX('[1]【第9戦】決勝ヒート - レース結果（貼付）'!$A:$Z,MATCH($B34,'[1]【第9戦】決勝ヒート - レース結果（貼付）'!$B:$B,0),MATCH('【第9戦】決勝ヒート - レース暫定結果表'!M$11,'[1]【第9戦】決勝ヒート - レース結果（貼付）'!$1:$1,0)),"")))</f>
        <v>45.804000000000002</v>
      </c>
      <c r="N34" s="30" t="str">
        <f t="shared" si="2"/>
        <v/>
      </c>
      <c r="O34" s="29"/>
      <c r="P34" s="5"/>
      <c r="Q34" s="5" t="str">
        <f>IF(IFERROR(INDEX('[1]【第9戦】決勝ヒート - レース結果（貼付）'!$A:$Z,MATCH($B34,'[1]【第9戦】決勝ヒート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レース結果（貼付）'!$A:$Z,MATCH($B34,'[1]【第9戦】決勝ヒート - レース結果（貼付）'!$B:$B,0),MATCH('【第9戦】決勝ヒート - レース暫定結果表'!Q$11,'[1]【第9戦】決勝ヒート - レース結果（貼付）'!$1:$1,0)),""))</f>
        <v/>
      </c>
      <c r="R34" s="5" t="str">
        <f>IF(Q34="","",COUNTIF($Q$13:Q34,"&lt;&gt;"&amp;""))</f>
        <v/>
      </c>
      <c r="S34" s="5" t="str">
        <f t="shared" si="1"/>
        <v/>
      </c>
      <c r="T34" s="5" t="str">
        <f>IF(IFERROR(INDEX('[1]【第9戦】決勝ヒート - レース結果（貼付）'!$A:$Z,MATCH($A34,'[1]【第9戦】決勝ヒート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レース結果（貼付）'!$A:$Z,MATCH($A34,'[1]【第9戦】決勝ヒート - レース結果（貼付）'!$A:$A,0),MATCH('【第9戦】決勝ヒート - レース暫定結果表'!T$11,'[1]【第9戦】決勝ヒート - レース結果（貼付）'!$1:$1,0)),""))</f>
        <v/>
      </c>
      <c r="U34" s="5">
        <f>IF(IFERROR(INDEX('[1]【第9戦】決勝ヒート - レース結果（貼付）'!$A:$Z,MATCH($B34,'[1]【第9戦】決勝ヒート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レース結果（貼付）'!$A:$Z,MATCH($B34,'[1]【第9戦】決勝ヒート - レース結果（貼付）'!$B:$B,0),MATCH('[1]【第9戦】決勝ヒート - レース正式結果表（印刷）'!U$11,'[1]【第9戦】決勝ヒート - レース結果（貼付）'!$1:$1,0)),""))</f>
        <v>99.706000000000003</v>
      </c>
      <c r="V34" s="5"/>
    </row>
    <row r="35" spans="1:22" ht="12.75" customHeight="1" x14ac:dyDescent="0.2">
      <c r="A35" s="41">
        <f>IF(OR('[1]【第9戦】決勝ヒート - レース結果（貼付）'!A24="DNF",'[1]【第9戦】決勝ヒート - レース結果（貼付）'!A24="DNS",'[1]【第9戦】決勝ヒート - レース結果（貼付）'!A24="DQ"),'[1]【第9戦】決勝ヒート - レース結果（貼付）'!A24,IF(MAX('[1]【第9戦】決勝ヒート - レース結果（貼付）'!A:A)&gt;A34,A34+1,""))</f>
        <v>23</v>
      </c>
      <c r="B35" s="40">
        <f>IFERROR(INDEX('[1]【第9戦】決勝ヒート - レース結果（貼付）'!A24:$Z$50,MATCH($A35,'[1]【第9戦】決勝ヒート - レース結果（貼付）'!A24:$A$50,0),MATCH('【第9戦】決勝ヒート - レース暫定結果表'!B$11,'[1]【第9戦】決勝ヒート - レース結果（貼付）'!$1:$1,0)),"")</f>
        <v>15</v>
      </c>
      <c r="C35" s="39"/>
      <c r="D35" s="38"/>
      <c r="E35" s="37" t="str">
        <f>IFERROR(INDEX('[1]【第9戦】決勝ヒート - レース結果（貼付）'!$A:$Z,MATCH($B35,'[1]【第9戦】決勝ヒート - レース結果（貼付）'!$B:$B,0),MATCH('【第9戦】決勝ヒート - レース暫定結果表'!E$11,'[1]【第9戦】決勝ヒート - レース結果（貼付）'!$1:$1,0)),"")</f>
        <v>熊谷 憲太</v>
      </c>
      <c r="F35" s="30" t="str">
        <f>IFERROR(INDEX('[1]【第9戦】決勝ヒート - レース結果（貼付）'!$A:$Z,MATCH($B35,'[1]【第9戦】決勝ヒート - レース結果（貼付）'!$B:$B,0),MATCH('【第9戦】決勝ヒート - レース暫定結果表'!F$11,'[1]【第9戦】決勝ヒート - レース結果（貼付）'!$1:$1,0)),"")</f>
        <v>KR/TM</v>
      </c>
      <c r="G35" s="36" t="str">
        <f>IFERROR(INDEX('[1]【第9戦】決勝ヒート - レース結果（貼付）'!$A:$Z,MATCH($B35,'[1]【第9戦】決勝ヒート - レース結果（貼付）'!$B:$B,0),MATCH('【第9戦】決勝ヒート - レース暫定結果表'!G$11,'[1]【第9戦】決勝ヒート - レース結果（貼付）'!$1:$1,0)),"")</f>
        <v>kp  buzz with HIROTEX</v>
      </c>
      <c r="H35" s="35" t="str">
        <f>IFERROR(INDEX('[1]【第9戦】決勝ヒート - レース結果（貼付）'!$A:$Z,MATCH($B35,'[1]【第9戦】決勝ヒート - レース結果（貼付）'!$B:$B,0),MATCH('【第9戦】決勝ヒート - レース暫定結果表'!H$11,'[1]【第9戦】決勝ヒート - レース結果（貼付）'!$1:$1,0)),"")</f>
        <v>BS</v>
      </c>
      <c r="I35" s="34">
        <f>IF(A35="DNS","",IF(A35="DQ","",IFERROR(INDEX('[1]【第9戦】決勝ヒート - レース結果（貼付）'!$A:$Z,MATCH($A35,'[1]【第9戦】決勝ヒート - レース結果（貼付）'!$A:$A,0),MATCH('【第9戦】決勝ヒート - レース暫定結果表'!I$11,'[1]【第9戦】決勝ヒート - レース結果（貼付）'!$1:$1,0)),"")))</f>
        <v>24</v>
      </c>
      <c r="J35" s="33">
        <f>IF(A35="DNS","ｽﾀｰﾄ出来ず",IF(A35="DQ","失　格",IFERROR(INDEX('[1]【第9戦】決勝ヒート - レース結果（貼付）'!$A:$Z,MATCH($B35,'[1]【第9戦】決勝ヒート - レース結果（貼付）'!$B:$B,0),MATCH('【第9戦】決勝ヒート - レース暫定結果表'!J$11,'[1]【第9戦】決勝ヒート - レース結果（貼付）'!$1:$1,0)),"")))</f>
        <v>1.2912581018518519E-2</v>
      </c>
      <c r="K35" s="32">
        <f>IF(A35="DNS","",IF(A35="DQ","",IFERROR(INDEX('[1]【第9戦】決勝ヒート - レース結果（貼付）'!$A:$Z,MATCH($A35,'[1]【第9戦】決勝ヒート - レース結果（貼付）'!$A:$A,0),MATCH('【第9戦】決勝ヒート - レース暫定結果表'!K$11,'[1]【第9戦】決勝ヒート - レース結果（貼付）'!$1:$1,0)),"")))</f>
        <v>14.647</v>
      </c>
      <c r="L35" s="32">
        <f>IF(A35="DNS","",IF(A35="DQ","",IFERROR(INDEX('[1]【第9戦】決勝ヒート - レース結果（貼付）'!$A:$Z,MATCH($A35,'[1]【第9戦】決勝ヒート - レース結果（貼付）'!$A:$A,0),MATCH('【第9戦】決勝ヒート - レース暫定結果表'!L$11,'[1]【第9戦】決勝ヒート - レース結果（貼付）'!$1:$1,0)),"")))</f>
        <v>6.0000000000000001E-3</v>
      </c>
      <c r="M35" s="31">
        <f>IF(A35="DNS","",IF(A35="DQ","",IFERROR(INDEX('[1]【第9戦】決勝ヒート - レース結果（貼付）'!$A:$Z,MATCH($B35,'[1]【第9戦】決勝ヒート - レース結果（貼付）'!$B:$B,0),MATCH('【第9戦】決勝ヒート - レース暫定結果表'!M$11,'[1]【第9戦】決勝ヒート - レース結果（貼付）'!$1:$1,0)),"")))</f>
        <v>45.454999999999998</v>
      </c>
      <c r="N35" s="30" t="str">
        <f t="shared" si="2"/>
        <v/>
      </c>
      <c r="O35" s="29"/>
      <c r="P35" s="5"/>
      <c r="Q35" s="5" t="str">
        <f>IF(IFERROR(INDEX('[1]【第9戦】決勝ヒート - レース結果（貼付）'!$A:$Z,MATCH($B35,'[1]【第9戦】決勝ヒート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レース結果（貼付）'!$A:$Z,MATCH($B35,'[1]【第9戦】決勝ヒート - レース結果（貼付）'!$B:$B,0),MATCH('【第9戦】決勝ヒート - レース暫定結果表'!Q$11,'[1]【第9戦】決勝ヒート - レース結果（貼付）'!$1:$1,0)),""))</f>
        <v/>
      </c>
      <c r="R35" s="5" t="str">
        <f>IF(Q35="","",COUNTIF($Q$13:Q35,"&lt;&gt;"&amp;""))</f>
        <v/>
      </c>
      <c r="S35" s="5" t="str">
        <f t="shared" si="1"/>
        <v/>
      </c>
      <c r="T35" s="5" t="str">
        <f>IF(IFERROR(INDEX('[1]【第9戦】決勝ヒート - レース結果（貼付）'!$A:$Z,MATCH($A35,'[1]【第9戦】決勝ヒート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レース結果（貼付）'!$A:$Z,MATCH($A35,'[1]【第9戦】決勝ヒート - レース結果（貼付）'!$A:$A,0),MATCH('【第9戦】決勝ヒート - レース暫定結果表'!T$11,'[1]【第9戦】決勝ヒート - レース結果（貼付）'!$1:$1,0)),""))</f>
        <v/>
      </c>
      <c r="U35" s="5">
        <f>IF(IFERROR(INDEX('[1]【第9戦】決勝ヒート - レース結果（貼付）'!$A:$Z,MATCH($B35,'[1]【第9戦】決勝ヒート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レース結果（貼付）'!$A:$Z,MATCH($B35,'[1]【第9戦】決勝ヒート - レース結果（貼付）'!$B:$B,0),MATCH('[1]【第9戦】決勝ヒート - レース正式結果表（印刷）'!U$11,'[1]【第9戦】決勝ヒート - レース結果（貼付）'!$1:$1,0)),""))</f>
        <v>99.344999999999999</v>
      </c>
      <c r="V35" s="5"/>
    </row>
    <row r="36" spans="1:22" ht="12.75" customHeight="1" x14ac:dyDescent="0.2">
      <c r="A36" s="41">
        <f>IF(OR('[1]【第9戦】決勝ヒート - レース結果（貼付）'!A25="DNF",'[1]【第9戦】決勝ヒート - レース結果（貼付）'!A25="DNS",'[1]【第9戦】決勝ヒート - レース結果（貼付）'!A25="DQ"),'[1]【第9戦】決勝ヒート - レース結果（貼付）'!A25,IF(MAX('[1]【第9戦】決勝ヒート - レース結果（貼付）'!A:A)&gt;A35,A35+1,""))</f>
        <v>24</v>
      </c>
      <c r="B36" s="40">
        <f>IFERROR(INDEX('[1]【第9戦】決勝ヒート - レース結果（貼付）'!A25:$Z$50,MATCH($A36,'[1]【第9戦】決勝ヒート - レース結果（貼付）'!A25:$A$50,0),MATCH('【第9戦】決勝ヒート - レース暫定結果表'!B$11,'[1]【第9戦】決勝ヒート - レース結果（貼付）'!$1:$1,0)),"")</f>
        <v>71</v>
      </c>
      <c r="C36" s="39"/>
      <c r="D36" s="38"/>
      <c r="E36" s="37" t="str">
        <f>IFERROR(INDEX('[1]【第9戦】決勝ヒート - レース結果（貼付）'!$A:$Z,MATCH($B36,'[1]【第9戦】決勝ヒート - レース結果（貼付）'!$B:$B,0),MATCH('【第9戦】決勝ヒート - レース暫定結果表'!E$11,'[1]【第9戦】決勝ヒート - レース結果（貼付）'!$1:$1,0)),"")</f>
        <v>小林 利徠斗</v>
      </c>
      <c r="F36" s="30" t="str">
        <f>IFERROR(INDEX('[1]【第9戦】決勝ヒート - レース結果（貼付）'!$A:$Z,MATCH($B36,'[1]【第9戦】決勝ヒート - レース結果（貼付）'!$B:$B,0),MATCH('【第9戦】決勝ヒート - レース暫定結果表'!F$11,'[1]【第9戦】決勝ヒート - レース結果（貼付）'!$1:$1,0)),"")</f>
        <v>Birel ART/IAME</v>
      </c>
      <c r="G36" s="36" t="str">
        <f>IFERROR(INDEX('[1]【第9戦】決勝ヒート - レース結果（貼付）'!$A:$Z,MATCH($B36,'[1]【第9戦】決勝ヒート - レース結果（貼付）'!$B:$B,0),MATCH('【第9戦】決勝ヒート - レース暫定結果表'!G$11,'[1]【第9戦】決勝ヒート - レース結果（貼付）'!$1:$1,0)),"")</f>
        <v>bbR.Super Racing Junkie!</v>
      </c>
      <c r="H36" s="35" t="str">
        <f>IFERROR(INDEX('[1]【第9戦】決勝ヒート - レース結果（貼付）'!$A:$Z,MATCH($B36,'[1]【第9戦】決勝ヒート - レース結果（貼付）'!$B:$B,0),MATCH('【第9戦】決勝ヒート - レース暫定結果表'!H$11,'[1]【第9戦】決勝ヒート - レース結果（貼付）'!$1:$1,0)),"")</f>
        <v>DL</v>
      </c>
      <c r="I36" s="34">
        <f>IF(A36="DNS","",IF(A36="DQ","",IFERROR(INDEX('[1]【第9戦】決勝ヒート - レース結果（貼付）'!$A:$Z,MATCH($A36,'[1]【第9戦】決勝ヒート - レース結果（貼付）'!$A:$A,0),MATCH('【第9戦】決勝ヒート - レース暫定結果表'!I$11,'[1]【第9戦】決勝ヒート - レース結果（貼付）'!$1:$1,0)),"")))</f>
        <v>24</v>
      </c>
      <c r="J36" s="33">
        <f>IF(A36="DNS","ｽﾀｰﾄ出来ず",IF(A36="DQ","失　格",IFERROR(INDEX('[1]【第9戦】決勝ヒート - レース結果（貼付）'!$A:$Z,MATCH($B36,'[1]【第9戦】決勝ヒート - レース結果（貼付）'!$B:$B,0),MATCH('【第9戦】決勝ヒート - レース暫定結果表'!J$11,'[1]【第9戦】決勝ヒート - レース結果（貼付）'!$1:$1,0)),"")))</f>
        <v>1.2918553240740739E-2</v>
      </c>
      <c r="K36" s="32">
        <f>IF(A36="DNS","",IF(A36="DQ","",IFERROR(INDEX('[1]【第9戦】決勝ヒート - レース結果（貼付）'!$A:$Z,MATCH($A36,'[1]【第9戦】決勝ヒート - レース結果（貼付）'!$A:$A,0),MATCH('【第9戦】決勝ヒート - レース暫定結果表'!K$11,'[1]【第9戦】決勝ヒート - レース結果（貼付）'!$1:$1,0)),"")))</f>
        <v>15.163</v>
      </c>
      <c r="L36" s="32">
        <f>IF(A36="DNS","",IF(A36="DQ","",IFERROR(INDEX('[1]【第9戦】決勝ヒート - レース結果（貼付）'!$A:$Z,MATCH($A36,'[1]【第9戦】決勝ヒート - レース結果（貼付）'!$A:$A,0),MATCH('【第9戦】決勝ヒート - レース暫定結果表'!L$11,'[1]【第9戦】決勝ヒート - レース結果（貼付）'!$1:$1,0)),"")))</f>
        <v>0.51600000000000001</v>
      </c>
      <c r="M36" s="31">
        <f>IF(A36="DNS","",IF(A36="DQ","",IFERROR(INDEX('[1]【第9戦】決勝ヒート - レース結果（貼付）'!$A:$Z,MATCH($B36,'[1]【第9戦】決勝ヒート - レース結果（貼付）'!$B:$B,0),MATCH('【第9戦】決勝ヒート - レース暫定結果表'!M$11,'[1]【第9戦】決勝ヒート - レース結果（貼付）'!$1:$1,0)),"")))</f>
        <v>45.704000000000001</v>
      </c>
      <c r="N36" s="30" t="str">
        <f t="shared" si="2"/>
        <v/>
      </c>
      <c r="O36" s="29"/>
      <c r="P36" s="5"/>
      <c r="Q36" s="5" t="str">
        <f>IF(IFERROR(INDEX('[1]【第9戦】決勝ヒート - レース結果（貼付）'!$A:$Z,MATCH($B36,'[1]【第9戦】決勝ヒート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レース結果（貼付）'!$A:$Z,MATCH($B36,'[1]【第9戦】決勝ヒート - レース結果（貼付）'!$B:$B,0),MATCH('【第9戦】決勝ヒート - レース暫定結果表'!Q$11,'[1]【第9戦】決勝ヒート - レース結果（貼付）'!$1:$1,0)),""))</f>
        <v/>
      </c>
      <c r="R36" s="5" t="str">
        <f>IF(Q36="","",COUNTIF($Q$13:Q36,"&lt;&gt;"&amp;""))</f>
        <v/>
      </c>
      <c r="S36" s="5" t="str">
        <f t="shared" si="1"/>
        <v/>
      </c>
      <c r="T36" s="5" t="str">
        <f>IF(IFERROR(INDEX('[1]【第9戦】決勝ヒート - レース結果（貼付）'!$A:$Z,MATCH($A36,'[1]【第9戦】決勝ヒート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レース結果（貼付）'!$A:$Z,MATCH($A36,'[1]【第9戦】決勝ヒート - レース結果（貼付）'!$A:$A,0),MATCH('【第9戦】決勝ヒート - レース暫定結果表'!T$11,'[1]【第9戦】決勝ヒート - レース結果（貼付）'!$1:$1,0)),""))</f>
        <v/>
      </c>
      <c r="U36" s="5">
        <f>IF(IFERROR(INDEX('[1]【第9戦】決勝ヒート - レース結果（貼付）'!$A:$Z,MATCH($B36,'[1]【第9戦】決勝ヒート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レース結果（貼付）'!$A:$Z,MATCH($B36,'[1]【第9戦】決勝ヒート - レース結果（貼付）'!$B:$B,0),MATCH('[1]【第9戦】決勝ヒート - レース正式結果表（印刷）'!U$11,'[1]【第9戦】決勝ヒート - レース結果（貼付）'!$1:$1,0)),""))</f>
        <v>100.108</v>
      </c>
      <c r="V36" s="5"/>
    </row>
    <row r="37" spans="1:22" ht="12.75" customHeight="1" x14ac:dyDescent="0.2">
      <c r="A37" s="41">
        <f>IF(OR('[1]【第9戦】決勝ヒート - レース結果（貼付）'!A26="DNF",'[1]【第9戦】決勝ヒート - レース結果（貼付）'!A26="DNS",'[1]【第9戦】決勝ヒート - レース結果（貼付）'!A26="DQ"),'[1]【第9戦】決勝ヒート - レース結果（貼付）'!A26,IF(MAX('[1]【第9戦】決勝ヒート - レース結果（貼付）'!A:A)&gt;A36,A36+1,""))</f>
        <v>25</v>
      </c>
      <c r="B37" s="40">
        <f>IFERROR(INDEX('[1]【第9戦】決勝ヒート - レース結果（貼付）'!A26:$Z$50,MATCH($A37,'[1]【第9戦】決勝ヒート - レース結果（貼付）'!A26:$A$50,0),MATCH('【第9戦】決勝ヒート - レース暫定結果表'!B$11,'[1]【第9戦】決勝ヒート - レース結果（貼付）'!$1:$1,0)),"")</f>
        <v>43</v>
      </c>
      <c r="C37" s="39"/>
      <c r="D37" s="38"/>
      <c r="E37" s="37" t="str">
        <f>IFERROR(INDEX('[1]【第9戦】決勝ヒート - レース結果（貼付）'!$A:$Z,MATCH($B37,'[1]【第9戦】決勝ヒート - レース結果（貼付）'!$B:$B,0),MATCH('【第9戦】決勝ヒート - レース暫定結果表'!E$11,'[1]【第9戦】決勝ヒート - レース結果（貼付）'!$1:$1,0)),"")</f>
        <v>皆木 駿輔</v>
      </c>
      <c r="F37" s="30" t="str">
        <f>IFERROR(INDEX('[1]【第9戦】決勝ヒート - レース結果（貼付）'!$A:$Z,MATCH($B37,'[1]【第9戦】決勝ヒート - レース結果（貼付）'!$B:$B,0),MATCH('【第9戦】決勝ヒート - レース暫定結果表'!F$11,'[1]【第9戦】決勝ヒート - レース結果（貼付）'!$1:$1,0)),"")</f>
        <v>CRO Cpromotion/TM</v>
      </c>
      <c r="G37" s="36" t="str">
        <f>IFERROR(INDEX('[1]【第9戦】決勝ヒート - レース結果（貼付）'!$A:$Z,MATCH($B37,'[1]【第9戦】決勝ヒート - レース結果（貼付）'!$B:$B,0),MATCH('【第9戦】決勝ヒート - レース暫定結果表'!G$11,'[1]【第9戦】決勝ヒート - レース結果（貼付）'!$1:$1,0)),"")</f>
        <v>CROC Promotion</v>
      </c>
      <c r="H37" s="35" t="str">
        <f>IFERROR(INDEX('[1]【第9戦】決勝ヒート - レース結果（貼付）'!$A:$Z,MATCH($B37,'[1]【第9戦】決勝ヒート - レース結果（貼付）'!$B:$B,0),MATCH('【第9戦】決勝ヒート - レース暫定結果表'!H$11,'[1]【第9戦】決勝ヒート - レース結果（貼付）'!$1:$1,0)),"")</f>
        <v>DL</v>
      </c>
      <c r="I37" s="34">
        <f>IF(A37="DNS","",IF(A37="DQ","",IFERROR(INDEX('[1]【第9戦】決勝ヒート - レース結果（貼付）'!$A:$Z,MATCH($A37,'[1]【第9戦】決勝ヒート - レース結果（貼付）'!$A:$A,0),MATCH('【第9戦】決勝ヒート - レース暫定結果表'!I$11,'[1]【第9戦】決勝ヒート - レース結果（貼付）'!$1:$1,0)),"")))</f>
        <v>24</v>
      </c>
      <c r="J37" s="33">
        <f>IF(A37="DNS","ｽﾀｰﾄ出来ず",IF(A37="DQ","失　格",IFERROR(INDEX('[1]【第9戦】決勝ヒート - レース結果（貼付）'!$A:$Z,MATCH($B37,'[1]【第9戦】決勝ヒート - レース結果（貼付）'!$B:$B,0),MATCH('【第9戦】決勝ヒート - レース暫定結果表'!J$11,'[1]【第9戦】決勝ヒート - レース結果（貼付）'!$1:$1,0)),"")))</f>
        <v>1.2968171296296299E-2</v>
      </c>
      <c r="K37" s="32">
        <f>IF(A37="DNS","",IF(A37="DQ","",IFERROR(INDEX('[1]【第9戦】決勝ヒート - レース結果（貼付）'!$A:$Z,MATCH($A37,'[1]【第9戦】決勝ヒート - レース結果（貼付）'!$A:$A,0),MATCH('【第9戦】決勝ヒート - レース暫定結果表'!K$11,'[1]【第9戦】決勝ヒート - レース結果（貼付）'!$1:$1,0)),"")))</f>
        <v>19.45</v>
      </c>
      <c r="L37" s="32">
        <f>IF(A37="DNS","",IF(A37="DQ","",IFERROR(INDEX('[1]【第9戦】決勝ヒート - レース結果（貼付）'!$A:$Z,MATCH($A37,'[1]【第9戦】決勝ヒート - レース結果（貼付）'!$A:$A,0),MATCH('【第9戦】決勝ヒート - レース暫定結果表'!L$11,'[1]【第9戦】決勝ヒート - レース結果（貼付）'!$1:$1,0)),"")))</f>
        <v>4.2869999999999999</v>
      </c>
      <c r="M37" s="31">
        <f>IF(A37="DNS","",IF(A37="DQ","",IFERROR(INDEX('[1]【第9戦】決勝ヒート - レース結果（貼付）'!$A:$Z,MATCH($B37,'[1]【第9戦】決勝ヒート - レース結果（貼付）'!$B:$B,0),MATCH('【第9戦】決勝ヒート - レース暫定結果表'!M$11,'[1]【第9戦】決勝ヒート - レース結果（貼付）'!$1:$1,0)),"")))</f>
        <v>45.637999999999998</v>
      </c>
      <c r="N37" s="30" t="str">
        <f t="shared" si="2"/>
        <v/>
      </c>
      <c r="O37" s="29"/>
      <c r="P37" s="5"/>
      <c r="Q37" s="5" t="str">
        <f>IF(IFERROR(INDEX('[1]【第9戦】決勝ヒート - レース結果（貼付）'!$A:$Z,MATCH($B37,'[1]【第9戦】決勝ヒート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レース結果（貼付）'!$A:$Z,MATCH($B37,'[1]【第9戦】決勝ヒート - レース結果（貼付）'!$B:$B,0),MATCH('【第9戦】決勝ヒート - レース暫定結果表'!Q$11,'[1]【第9戦】決勝ヒート - レース結果（貼付）'!$1:$1,0)),""))</f>
        <v>全日本カート選手権統一規則書 第38条(25)(フロントフェアリングが正しい装着状態でない)により5秒加算した。</v>
      </c>
      <c r="R37" s="5">
        <f>IF(Q37="","",COUNTIF($Q$13:Q37,"&lt;&gt;"&amp;""))</f>
        <v>25</v>
      </c>
      <c r="S37" s="5">
        <f t="shared" si="1"/>
        <v>3</v>
      </c>
      <c r="T37" s="5" t="str">
        <f>IF(IFERROR(INDEX('[1]【第9戦】決勝ヒート - レース結果（貼付）'!$A:$Z,MATCH($A37,'[1]【第9戦】決勝ヒート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レース結果（貼付）'!$A:$Z,MATCH($A37,'[1]【第9戦】決勝ヒート - レース結果（貼付）'!$A:$A,0),MATCH('【第9戦】決勝ヒート - レース暫定結果表'!T$11,'[1]【第9戦】決勝ヒート - レース結果（貼付）'!$1:$1,0)),""))</f>
        <v/>
      </c>
      <c r="U37" s="5">
        <f>IF(IFERROR(INDEX('[1]【第9戦】決勝ヒート - レース結果（貼付）'!$A:$Z,MATCH($B37,'[1]【第9戦】決勝ヒート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レース結果（貼付）'!$A:$Z,MATCH($B37,'[1]【第9戦】決勝ヒート - レース結果（貼付）'!$B:$B,0),MATCH('[1]【第9戦】決勝ヒート - レース正式結果表（印刷）'!U$11,'[1]【第9戦】決勝ヒート - レース結果（貼付）'!$1:$1,0)),""))</f>
        <v>99.561999999999998</v>
      </c>
      <c r="V37" s="5"/>
    </row>
    <row r="38" spans="1:22" ht="12.75" customHeight="1" x14ac:dyDescent="0.2">
      <c r="A38" s="41">
        <f>IF(OR('[1]【第9戦】決勝ヒート - レース結果（貼付）'!A27="DNF",'[1]【第9戦】決勝ヒート - レース結果（貼付）'!A27="DNS",'[1]【第9戦】決勝ヒート - レース結果（貼付）'!A27="DQ"),'[1]【第9戦】決勝ヒート - レース結果（貼付）'!A27,IF(MAX('[1]【第9戦】決勝ヒート - レース結果（貼付）'!A:A)&gt;A37,A37+1,""))</f>
        <v>26</v>
      </c>
      <c r="B38" s="40">
        <f>IFERROR(INDEX('[1]【第9戦】決勝ヒート - レース結果（貼付）'!A27:$Z$50,MATCH($A38,'[1]【第9戦】決勝ヒート - レース結果（貼付）'!A27:$A$50,0),MATCH('【第9戦】決勝ヒート - レース暫定結果表'!B$11,'[1]【第9戦】決勝ヒート - レース結果（貼付）'!$1:$1,0)),"")</f>
        <v>85</v>
      </c>
      <c r="C38" s="39"/>
      <c r="D38" s="38"/>
      <c r="E38" s="37" t="str">
        <f>IFERROR(INDEX('[1]【第9戦】決勝ヒート - レース結果（貼付）'!$A:$Z,MATCH($B38,'[1]【第9戦】決勝ヒート - レース結果（貼付）'!$B:$B,0),MATCH('【第9戦】決勝ヒート - レース暫定結果表'!E$11,'[1]【第9戦】決勝ヒート - レース結果（貼付）'!$1:$1,0)),"")</f>
        <v>佐藤 蓮</v>
      </c>
      <c r="F38" s="30" t="str">
        <f>IFERROR(INDEX('[1]【第9戦】決勝ヒート - レース結果（貼付）'!$A:$Z,MATCH($B38,'[1]【第9戦】決勝ヒート - レース結果（貼付）'!$B:$B,0),MATCH('【第9戦】決勝ヒート - レース暫定結果表'!F$11,'[1]【第9戦】決勝ヒート - レース結果（貼付）'!$1:$1,0)),"")</f>
        <v>Drago CORSE/TM</v>
      </c>
      <c r="G38" s="36" t="str">
        <f>IFERROR(INDEX('[1]【第9戦】決勝ヒート - レース結果（貼付）'!$A:$Z,MATCH($B38,'[1]【第9戦】決勝ヒート - レース結果（貼付）'!$B:$B,0),MATCH('【第9戦】決勝ヒート - レース暫定結果表'!G$11,'[1]【第9戦】決勝ヒート - レース結果（貼付）'!$1:$1,0)),"")</f>
        <v>Drago Corse</v>
      </c>
      <c r="H38" s="35" t="str">
        <f>IFERROR(INDEX('[1]【第9戦】決勝ヒート - レース結果（貼付）'!$A:$Z,MATCH($B38,'[1]【第9戦】決勝ヒート - レース結果（貼付）'!$B:$B,0),MATCH('【第9戦】決勝ヒート - レース暫定結果表'!H$11,'[1]【第9戦】決勝ヒート - レース結果（貼付）'!$1:$1,0)),"")</f>
        <v>YH</v>
      </c>
      <c r="I38" s="34">
        <f>IF(A38="DNS","",IF(A38="DQ","",IFERROR(INDEX('[1]【第9戦】決勝ヒート - レース結果（貼付）'!$A:$Z,MATCH($A38,'[1]【第9戦】決勝ヒート - レース結果（貼付）'!$A:$A,0),MATCH('【第9戦】決勝ヒート - レース暫定結果表'!I$11,'[1]【第9戦】決勝ヒート - レース結果（貼付）'!$1:$1,0)),"")))</f>
        <v>24</v>
      </c>
      <c r="J38" s="33">
        <f>IF(A38="DNS","ｽﾀｰﾄ出来ず",IF(A38="DQ","失　格",IFERROR(INDEX('[1]【第9戦】決勝ヒート - レース結果（貼付）'!$A:$Z,MATCH($B38,'[1]【第9戦】決勝ヒート - レース結果（貼付）'!$B:$B,0),MATCH('【第9戦】決勝ヒート - レース暫定結果表'!J$11,'[1]【第9戦】決勝ヒート - レース結果（貼付）'!$1:$1,0)),"")))</f>
        <v>1.2979872685185185E-2</v>
      </c>
      <c r="K38" s="32">
        <f>IF(A38="DNS","",IF(A38="DQ","",IFERROR(INDEX('[1]【第9戦】決勝ヒート - レース結果（貼付）'!$A:$Z,MATCH($A38,'[1]【第9戦】決勝ヒート - レース結果（貼付）'!$A:$A,0),MATCH('【第9戦】決勝ヒート - レース暫定結果表'!K$11,'[1]【第9戦】決勝ヒート - レース結果（貼付）'!$1:$1,0)),"")))</f>
        <v>20.460999999999999</v>
      </c>
      <c r="L38" s="32">
        <f>IF(A38="DNS","",IF(A38="DQ","",IFERROR(INDEX('[1]【第9戦】決勝ヒート - レース結果（貼付）'!$A:$Z,MATCH($A38,'[1]【第9戦】決勝ヒート - レース結果（貼付）'!$A:$A,0),MATCH('【第9戦】決勝ヒート - レース暫定結果表'!L$11,'[1]【第9戦】決勝ヒート - レース結果（貼付）'!$1:$1,0)),"")))</f>
        <v>1.0109999999999999</v>
      </c>
      <c r="M38" s="31">
        <f>IF(A38="DNS","",IF(A38="DQ","",IFERROR(INDEX('[1]【第9戦】決勝ヒート - レース結果（貼付）'!$A:$Z,MATCH($B38,'[1]【第9戦】決勝ヒート - レース結果（貼付）'!$B:$B,0),MATCH('【第9戦】決勝ヒート - レース暫定結果表'!M$11,'[1]【第9戦】決勝ヒート - レース結果（貼付）'!$1:$1,0)),"")))</f>
        <v>45.551000000000002</v>
      </c>
      <c r="N38" s="30" t="str">
        <f t="shared" si="2"/>
        <v/>
      </c>
      <c r="O38" s="29"/>
      <c r="P38" s="5"/>
      <c r="Q38" s="5" t="str">
        <f>IF(IFERROR(INDEX('[1]【第9戦】決勝ヒート - レース結果（貼付）'!$A:$Z,MATCH($B38,'[1]【第9戦】決勝ヒート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レース結果（貼付）'!$A:$Z,MATCH($B38,'[1]【第9戦】決勝ヒート - レース結果（貼付）'!$B:$B,0),MATCH('【第9戦】決勝ヒート - レース暫定結果表'!Q$11,'[1]【第9戦】決勝ヒート - レース結果（貼付）'!$1:$1,0)),""))</f>
        <v/>
      </c>
      <c r="R38" s="5" t="str">
        <f>IF(Q38="","",COUNTIF($Q$13:Q38,"&lt;&gt;"&amp;""))</f>
        <v/>
      </c>
      <c r="S38" s="5" t="str">
        <f t="shared" si="1"/>
        <v/>
      </c>
      <c r="T38" s="5" t="str">
        <f>IF(IFERROR(INDEX('[1]【第9戦】決勝ヒート - レース結果（貼付）'!$A:$Z,MATCH($A38,'[1]【第9戦】決勝ヒート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レース結果（貼付）'!$A:$Z,MATCH($A38,'[1]【第9戦】決勝ヒート - レース結果（貼付）'!$A:$A,0),MATCH('【第9戦】決勝ヒート - レース暫定結果表'!T$11,'[1]【第9戦】決勝ヒート - レース結果（貼付）'!$1:$1,0)),""))</f>
        <v/>
      </c>
      <c r="U38" s="5">
        <f>IF(IFERROR(INDEX('[1]【第9戦】決勝ヒート - レース結果（貼付）'!$A:$Z,MATCH($B38,'[1]【第9戦】決勝ヒート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レース結果（貼付）'!$A:$Z,MATCH($B38,'[1]【第9戦】決勝ヒート - レース結果（貼付）'!$B:$B,0),MATCH('[1]【第9戦】決勝ヒート - レース正式結果表（印刷）'!U$11,'[1]【第9戦】決勝ヒート - レース結果（貼付）'!$1:$1,0)),""))</f>
        <v>99.897000000000006</v>
      </c>
      <c r="V38" s="5"/>
    </row>
    <row r="39" spans="1:22" ht="12.75" customHeight="1" x14ac:dyDescent="0.2">
      <c r="A39" s="41">
        <f>IF(OR('[1]【第9戦】決勝ヒート - レース結果（貼付）'!A28="DNF",'[1]【第9戦】決勝ヒート - レース結果（貼付）'!A28="DNS",'[1]【第9戦】決勝ヒート - レース結果（貼付）'!A28="DQ"),'[1]【第9戦】決勝ヒート - レース結果（貼付）'!A28,IF(MAX('[1]【第9戦】決勝ヒート - レース結果（貼付）'!A:A)&gt;A38,A38+1,""))</f>
        <v>27</v>
      </c>
      <c r="B39" s="40">
        <f>IFERROR(INDEX('[1]【第9戦】決勝ヒート - レース結果（貼付）'!A28:$Z$50,MATCH($A39,'[1]【第9戦】決勝ヒート - レース結果（貼付）'!A28:$A$50,0),MATCH('【第9戦】決勝ヒート - レース暫定結果表'!B$11,'[1]【第9戦】決勝ヒート - レース結果（貼付）'!$1:$1,0)),"")</f>
        <v>33</v>
      </c>
      <c r="C39" s="39"/>
      <c r="D39" s="38"/>
      <c r="E39" s="37" t="str">
        <f>IFERROR(INDEX('[1]【第9戦】決勝ヒート - レース結果（貼付）'!$A:$Z,MATCH($B39,'[1]【第9戦】決勝ヒート - レース結果（貼付）'!$B:$B,0),MATCH('【第9戦】決勝ヒート - レース暫定結果表'!E$11,'[1]【第9戦】決勝ヒート - レース結果（貼付）'!$1:$1,0)),"")</f>
        <v>安藤 哉翔</v>
      </c>
      <c r="F39" s="30" t="str">
        <f>IFERROR(INDEX('[1]【第9戦】決勝ヒート - レース結果（貼付）'!$A:$Z,MATCH($B39,'[1]【第9戦】決勝ヒート - レース結果（貼付）'!$B:$B,0),MATCH('【第9戦】決勝ヒート - レース暫定結果表'!F$11,'[1]【第9戦】決勝ヒート - レース結果（貼付）'!$1:$1,0)),"")</f>
        <v>TONY KART/VORTEX</v>
      </c>
      <c r="G39" s="36" t="str">
        <f>IFERROR(INDEX('[1]【第9戦】決勝ヒート - レース結果（貼付）'!$A:$Z,MATCH($B39,'[1]【第9戦】決勝ヒート - レース結果（貼付）'!$B:$B,0),MATCH('【第9戦】決勝ヒート - レース暫定結果表'!G$11,'[1]【第9戦】決勝ヒート - レース結果（貼付）'!$1:$1,0)),"")</f>
        <v>TONYKART RACING TEAM JAPAN</v>
      </c>
      <c r="H39" s="35" t="str">
        <f>IFERROR(INDEX('[1]【第9戦】決勝ヒート - レース結果（貼付）'!$A:$Z,MATCH($B39,'[1]【第9戦】決勝ヒート - レース結果（貼付）'!$B:$B,0),MATCH('【第9戦】決勝ヒート - レース暫定結果表'!H$11,'[1]【第9戦】決勝ヒート - レース結果（貼付）'!$1:$1,0)),"")</f>
        <v>BS</v>
      </c>
      <c r="I39" s="34">
        <f>IF(A39="DNS","",IF(A39="DQ","",IFERROR(INDEX('[1]【第9戦】決勝ヒート - レース結果（貼付）'!$A:$Z,MATCH($A39,'[1]【第9戦】決勝ヒート - レース結果（貼付）'!$A:$A,0),MATCH('【第9戦】決勝ヒート - レース暫定結果表'!I$11,'[1]【第9戦】決勝ヒート - レース結果（貼付）'!$1:$1,0)),"")))</f>
        <v>24</v>
      </c>
      <c r="J39" s="33">
        <f>IF(A39="DNS","ｽﾀｰﾄ出来ず",IF(A39="DQ","失　格",IFERROR(INDEX('[1]【第9戦】決勝ヒート - レース結果（貼付）'!$A:$Z,MATCH($B39,'[1]【第9戦】決勝ヒート - レース結果（貼付）'!$B:$B,0),MATCH('【第9戦】決勝ヒート - レース暫定結果表'!J$11,'[1]【第9戦】決勝ヒート - レース結果（貼付）'!$1:$1,0)),"")))</f>
        <v>1.2996712962962965E-2</v>
      </c>
      <c r="K39" s="32">
        <f>IF(A39="DNS","",IF(A39="DQ","",IFERROR(INDEX('[1]【第9戦】決勝ヒート - レース結果（貼付）'!$A:$Z,MATCH($A39,'[1]【第9戦】決勝ヒート - レース結果（貼付）'!$A:$A,0),MATCH('【第9戦】決勝ヒート - レース暫定結果表'!K$11,'[1]【第9戦】決勝ヒート - レース結果（貼付）'!$1:$1,0)),"")))</f>
        <v>21.916</v>
      </c>
      <c r="L39" s="32">
        <f>IF(A39="DNS","",IF(A39="DQ","",IFERROR(INDEX('[1]【第9戦】決勝ヒート - レース結果（貼付）'!$A:$Z,MATCH($A39,'[1]【第9戦】決勝ヒート - レース結果（貼付）'!$A:$A,0),MATCH('【第9戦】決勝ヒート - レース暫定結果表'!L$11,'[1]【第9戦】決勝ヒート - レース結果（貼付）'!$1:$1,0)),"")))</f>
        <v>1.4550000000000001</v>
      </c>
      <c r="M39" s="31">
        <f>IF(A39="DNS","",IF(A39="DQ","",IFERROR(INDEX('[1]【第9戦】決勝ヒート - レース結果（貼付）'!$A:$Z,MATCH($B39,'[1]【第9戦】決勝ヒート - レース結果（貼付）'!$B:$B,0),MATCH('【第9戦】決勝ヒート - レース暫定結果表'!M$11,'[1]【第9戦】決勝ヒート - レース結果（貼付）'!$1:$1,0)),"")))</f>
        <v>45.825000000000003</v>
      </c>
      <c r="N39" s="30" t="str">
        <f t="shared" si="2"/>
        <v/>
      </c>
      <c r="O39" s="29"/>
      <c r="P39" s="5"/>
      <c r="Q39" s="5" t="str">
        <f>IF(IFERROR(INDEX('[1]【第9戦】決勝ヒート - レース結果（貼付）'!$A:$Z,MATCH($B39,'[1]【第9戦】決勝ヒート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レース結果（貼付）'!$A:$Z,MATCH($B39,'[1]【第9戦】決勝ヒート - レース結果（貼付）'!$B:$B,0),MATCH('【第9戦】決勝ヒート - レース暫定結果表'!Q$11,'[1]【第9戦】決勝ヒート - レース結果（貼付）'!$1:$1,0)),""))</f>
        <v/>
      </c>
      <c r="R39" s="5" t="str">
        <f>IF(Q39="","",COUNTIF($Q$13:Q39,"&lt;&gt;"&amp;""))</f>
        <v/>
      </c>
      <c r="S39" s="5" t="str">
        <f t="shared" si="1"/>
        <v/>
      </c>
      <c r="T39" s="5" t="str">
        <f>IF(IFERROR(INDEX('[1]【第9戦】決勝ヒート - レース結果（貼付）'!$A:$Z,MATCH($A39,'[1]【第9戦】決勝ヒート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レース結果（貼付）'!$A:$Z,MATCH($A39,'[1]【第9戦】決勝ヒート - レース結果（貼付）'!$A:$A,0),MATCH('【第9戦】決勝ヒート - レース暫定結果表'!T$11,'[1]【第9戦】決勝ヒート - レース結果（貼付）'!$1:$1,0)),""))</f>
        <v/>
      </c>
      <c r="U39" s="5">
        <f>IF(IFERROR(INDEX('[1]【第9戦】決勝ヒート - レース結果（貼付）'!$A:$Z,MATCH($B39,'[1]【第9戦】決勝ヒート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レース結果（貼付）'!$A:$Z,MATCH($B39,'[1]【第9戦】決勝ヒート - レース結果（貼付）'!$B:$B,0),MATCH('[1]【第9戦】決勝ヒート - レース正式結果表（印刷）'!U$11,'[1]【第9戦】決勝ヒート - レース結果（貼付）'!$1:$1,0)),""))</f>
        <v>99.3</v>
      </c>
      <c r="V39" s="5"/>
    </row>
    <row r="40" spans="1:22" ht="12.75" customHeight="1" x14ac:dyDescent="0.2">
      <c r="A40" s="41">
        <f>IF(OR('[1]【第9戦】決勝ヒート - レース結果（貼付）'!A29="DNF",'[1]【第9戦】決勝ヒート - レース結果（貼付）'!A29="DNS",'[1]【第9戦】決勝ヒート - レース結果（貼付）'!A29="DQ"),'[1]【第9戦】決勝ヒート - レース結果（貼付）'!A29,IF(MAX('[1]【第9戦】決勝ヒート - レース結果（貼付）'!A:A)&gt;A39,A39+1,""))</f>
        <v>28</v>
      </c>
      <c r="B40" s="40">
        <f>IFERROR(INDEX('[1]【第9戦】決勝ヒート - レース結果（貼付）'!A29:$Z$50,MATCH($A40,'[1]【第9戦】決勝ヒート - レース結果（貼付）'!A29:$A$50,0),MATCH('【第9戦】決勝ヒート - レース暫定結果表'!B$11,'[1]【第9戦】決勝ヒート - レース結果（貼付）'!$1:$1,0)),"")</f>
        <v>20</v>
      </c>
      <c r="C40" s="39"/>
      <c r="D40" s="38"/>
      <c r="E40" s="37" t="str">
        <f>IFERROR(INDEX('[1]【第9戦】決勝ヒート - レース結果（貼付）'!$A:$Z,MATCH($B40,'[1]【第9戦】決勝ヒート - レース結果（貼付）'!$B:$B,0),MATCH('【第9戦】決勝ヒート - レース暫定結果表'!E$11,'[1]【第9戦】決勝ヒート - レース結果（貼付）'!$1:$1,0)),"")</f>
        <v>竹本 優月輝</v>
      </c>
      <c r="F40" s="30" t="str">
        <f>IFERROR(INDEX('[1]【第9戦】決勝ヒート - レース結果（貼付）'!$A:$Z,MATCH($B40,'[1]【第9戦】決勝ヒート - レース結果（貼付）'!$B:$B,0),MATCH('【第9戦】決勝ヒート - レース暫定結果表'!F$11,'[1]【第9戦】決勝ヒート - レース結果（貼付）'!$1:$1,0)),"")</f>
        <v>EXPRIT/TM</v>
      </c>
      <c r="G40" s="36" t="str">
        <f>IFERROR(INDEX('[1]【第9戦】決勝ヒート - レース結果（貼付）'!$A:$Z,MATCH($B40,'[1]【第9戦】決勝ヒート - レース結果（貼付）'!$B:$B,0),MATCH('【第9戦】決勝ヒート - レース暫定結果表'!G$11,'[1]【第9戦】決勝ヒート - レース結果（貼付）'!$1:$1,0)),"")</f>
        <v>TGR TEAM TAKAGI PLANNING</v>
      </c>
      <c r="H40" s="35" t="str">
        <f>IFERROR(INDEX('[1]【第9戦】決勝ヒート - レース結果（貼付）'!$A:$Z,MATCH($B40,'[1]【第9戦】決勝ヒート - レース結果（貼付）'!$B:$B,0),MATCH('【第9戦】決勝ヒート - レース暫定結果表'!H$11,'[1]【第9戦】決勝ヒート - レース結果（貼付）'!$1:$1,0)),"")</f>
        <v>DL</v>
      </c>
      <c r="I40" s="34">
        <f>IF(A40="DNS","",IF(A40="DQ","",IFERROR(INDEX('[1]【第9戦】決勝ヒート - レース結果（貼付）'!$A:$Z,MATCH($A40,'[1]【第9戦】決勝ヒート - レース結果（貼付）'!$A:$A,0),MATCH('【第9戦】決勝ヒート - レース暫定結果表'!I$11,'[1]【第9戦】決勝ヒート - レース結果（貼付）'!$1:$1,0)),"")))</f>
        <v>24</v>
      </c>
      <c r="J40" s="33">
        <f>IF(A40="DNS","ｽﾀｰﾄ出来ず",IF(A40="DQ","失　格",IFERROR(INDEX('[1]【第9戦】決勝ヒート - レース結果（貼付）'!$A:$Z,MATCH($B40,'[1]【第9戦】決勝ヒート - レース結果（貼付）'!$B:$B,0),MATCH('【第9戦】決勝ヒート - レース暫定結果表'!J$11,'[1]【第9戦】決勝ヒート - レース結果（貼付）'!$1:$1,0)),"")))</f>
        <v>1.301138888888889E-2</v>
      </c>
      <c r="K40" s="32">
        <f>IF(A40="DNS","",IF(A40="DQ","",IFERROR(INDEX('[1]【第9戦】決勝ヒート - レース結果（貼付）'!$A:$Z,MATCH($A40,'[1]【第9戦】決勝ヒート - レース結果（貼付）'!$A:$A,0),MATCH('【第9戦】決勝ヒート - レース暫定結果表'!K$11,'[1]【第9戦】決勝ヒート - レース結果（貼付）'!$1:$1,0)),"")))</f>
        <v>23.184000000000001</v>
      </c>
      <c r="L40" s="32">
        <f>IF(A40="DNS","",IF(A40="DQ","",IFERROR(INDEX('[1]【第9戦】決勝ヒート - レース結果（貼付）'!$A:$Z,MATCH($A40,'[1]【第9戦】決勝ヒート - レース結果（貼付）'!$A:$A,0),MATCH('【第9戦】決勝ヒート - レース暫定結果表'!L$11,'[1]【第9戦】決勝ヒート - レース結果（貼付）'!$1:$1,0)),"")))</f>
        <v>1.268</v>
      </c>
      <c r="M40" s="31">
        <f>IF(A40="DNS","",IF(A40="DQ","",IFERROR(INDEX('[1]【第9戦】決勝ヒート - レース結果（貼付）'!$A:$Z,MATCH($B40,'[1]【第9戦】決勝ヒート - レース結果（貼付）'!$B:$B,0),MATCH('【第9戦】決勝ヒート - レース暫定結果表'!M$11,'[1]【第9戦】決勝ヒート - レース結果（貼付）'!$1:$1,0)),"")))</f>
        <v>46.162999999999997</v>
      </c>
      <c r="N40" s="30" t="str">
        <f t="shared" si="2"/>
        <v/>
      </c>
      <c r="O40" s="29"/>
      <c r="P40" s="5"/>
      <c r="Q40" s="5" t="str">
        <f>IF(IFERROR(INDEX('[1]【第9戦】決勝ヒート - レース結果（貼付）'!$A:$Z,MATCH($B40,'[1]【第9戦】決勝ヒート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レース結果（貼付）'!$A:$Z,MATCH($B40,'[1]【第9戦】決勝ヒート - レース結果（貼付）'!$B:$B,0),MATCH('【第9戦】決勝ヒート - レース暫定結果表'!Q$11,'[1]【第9戦】決勝ヒート - レース結果（貼付）'!$1:$1,0)),""))</f>
        <v/>
      </c>
      <c r="R40" s="5" t="str">
        <f>IF(Q40="","",COUNTIF($Q$13:Q40,"&lt;&gt;"&amp;""))</f>
        <v/>
      </c>
      <c r="S40" s="5" t="str">
        <f t="shared" si="1"/>
        <v/>
      </c>
      <c r="T40" s="5" t="str">
        <f>IF(IFERROR(INDEX('[1]【第9戦】決勝ヒート - レース結果（貼付）'!$A:$Z,MATCH($A40,'[1]【第9戦】決勝ヒート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レース結果（貼付）'!$A:$Z,MATCH($A40,'[1]【第9戦】決勝ヒート - レース結果（貼付）'!$A:$A,0),MATCH('【第9戦】決勝ヒート - レース暫定結果表'!T$11,'[1]【第9戦】決勝ヒート - レース結果（貼付）'!$1:$1,0)),""))</f>
        <v/>
      </c>
      <c r="U40" s="5">
        <f>IF(IFERROR(INDEX('[1]【第9戦】決勝ヒート - レース結果（貼付）'!$A:$Z,MATCH($B40,'[1]【第9戦】決勝ヒート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レース結果（貼付）'!$A:$Z,MATCH($B40,'[1]【第9戦】決勝ヒート - レース結果（貼付）'!$B:$B,0),MATCH('[1]【第9戦】決勝ヒート - レース正式結果表（印刷）'!U$11,'[1]【第9戦】決勝ヒート - レース結果（貼付）'!$1:$1,0)),""))</f>
        <v>98.572000000000003</v>
      </c>
      <c r="V40" s="5"/>
    </row>
    <row r="41" spans="1:22" ht="12.75" customHeight="1" x14ac:dyDescent="0.2">
      <c r="A41" s="41">
        <f>IF(OR('[1]【第9戦】決勝ヒート - レース結果（貼付）'!A30="DNF",'[1]【第9戦】決勝ヒート - レース結果（貼付）'!A30="DNS",'[1]【第9戦】決勝ヒート - レース結果（貼付）'!A30="DQ"),'[1]【第9戦】決勝ヒート - レース結果（貼付）'!A30,IF(MAX('[1]【第9戦】決勝ヒート - レース結果（貼付）'!A:A)&gt;A40,A40+1,""))</f>
        <v>29</v>
      </c>
      <c r="B41" s="40">
        <f>IFERROR(INDEX('[1]【第9戦】決勝ヒート - レース結果（貼付）'!A30:$Z$50,MATCH($A41,'[1]【第9戦】決勝ヒート - レース結果（貼付）'!A30:$A$50,0),MATCH('【第9戦】決勝ヒート - レース暫定結果表'!B$11,'[1]【第9戦】決勝ヒート - レース結果（貼付）'!$1:$1,0)),"")</f>
        <v>95</v>
      </c>
      <c r="C41" s="39"/>
      <c r="D41" s="38"/>
      <c r="E41" s="37" t="str">
        <f>IFERROR(INDEX('[1]【第9戦】決勝ヒート - レース結果（貼付）'!$A:$Z,MATCH($B41,'[1]【第9戦】決勝ヒート - レース結果（貼付）'!$B:$B,0),MATCH('【第9戦】決勝ヒート - レース暫定結果表'!E$11,'[1]【第9戦】決勝ヒート - レース結果（貼付）'!$1:$1,0)),"")</f>
        <v>綿谷 浩明</v>
      </c>
      <c r="F41" s="30" t="str">
        <f>IFERROR(INDEX('[1]【第9戦】決勝ヒート - レース結果（貼付）'!$A:$Z,MATCH($B41,'[1]【第9戦】決勝ヒート - レース結果（貼付）'!$B:$B,0),MATCH('【第9戦】決勝ヒート - レース暫定結果表'!F$11,'[1]【第9戦】決勝ヒート - レース結果（貼付）'!$1:$1,0)),"")</f>
        <v>XENON KART/TM</v>
      </c>
      <c r="G41" s="36" t="str">
        <f>IFERROR(INDEX('[1]【第9戦】決勝ヒート - レース結果（貼付）'!$A:$Z,MATCH($B41,'[1]【第9戦】決勝ヒート - レース結果（貼付）'!$B:$B,0),MATCH('【第9戦】決勝ヒート - レース暫定結果表'!G$11,'[1]【第9戦】決勝ヒート - レース結果（貼付）'!$1:$1,0)),"")</f>
        <v>SPS川口</v>
      </c>
      <c r="H41" s="35" t="str">
        <f>IFERROR(INDEX('[1]【第9戦】決勝ヒート - レース結果（貼付）'!$A:$Z,MATCH($B41,'[1]【第9戦】決勝ヒート - レース結果（貼付）'!$B:$B,0),MATCH('【第9戦】決勝ヒート - レース暫定結果表'!H$11,'[1]【第9戦】決勝ヒート - レース結果（貼付）'!$1:$1,0)),"")</f>
        <v>BS</v>
      </c>
      <c r="I41" s="34">
        <f>IF(A41="DNS","",IF(A41="DQ","",IFERROR(INDEX('[1]【第9戦】決勝ヒート - レース結果（貼付）'!$A:$Z,MATCH($A41,'[1]【第9戦】決勝ヒート - レース結果（貼付）'!$A:$A,0),MATCH('【第9戦】決勝ヒート - レース暫定結果表'!I$11,'[1]【第9戦】決勝ヒート - レース結果（貼付）'!$1:$1,0)),"")))</f>
        <v>24</v>
      </c>
      <c r="J41" s="33">
        <f>IF(A41="DNS","ｽﾀｰﾄ出来ず",IF(A41="DQ","失　格",IFERROR(INDEX('[1]【第9戦】決勝ヒート - レース結果（貼付）'!$A:$Z,MATCH($B41,'[1]【第9戦】決勝ヒート - レース結果（貼付）'!$B:$B,0),MATCH('【第9戦】決勝ヒート - レース暫定結果表'!J$11,'[1]【第9戦】決勝ヒート - レース結果（貼付）'!$1:$1,0)),"")))</f>
        <v>1.30765625E-2</v>
      </c>
      <c r="K41" s="32">
        <f>IF(A41="DNS","",IF(A41="DQ","",IFERROR(INDEX('[1]【第9戦】決勝ヒート - レース結果（貼付）'!$A:$Z,MATCH($A41,'[1]【第9戦】決勝ヒート - レース結果（貼付）'!$A:$A,0),MATCH('【第9戦】決勝ヒート - レース暫定結果表'!K$11,'[1]【第9戦】決勝ヒート - レース結果（貼付）'!$1:$1,0)),"")))</f>
        <v>28.815000000000001</v>
      </c>
      <c r="L41" s="32">
        <f>IF(A41="DNS","",IF(A41="DQ","",IFERROR(INDEX('[1]【第9戦】決勝ヒート - レース結果（貼付）'!$A:$Z,MATCH($A41,'[1]【第9戦】決勝ヒート - レース結果（貼付）'!$A:$A,0),MATCH('【第9戦】決勝ヒート - レース暫定結果表'!L$11,'[1]【第9戦】決勝ヒート - レース結果（貼付）'!$1:$1,0)),"")))</f>
        <v>5.6310000000000002</v>
      </c>
      <c r="M41" s="31">
        <f>IF(A41="DNS","",IF(A41="DQ","",IFERROR(INDEX('[1]【第9戦】決勝ヒート - レース結果（貼付）'!$A:$Z,MATCH($B41,'[1]【第9戦】決勝ヒート - レース結果（貼付）'!$B:$B,0),MATCH('【第9戦】決勝ヒート - レース暫定結果表'!M$11,'[1]【第9戦】決勝ヒート - レース結果（貼付）'!$1:$1,0)),"")))</f>
        <v>46.32</v>
      </c>
      <c r="N41" s="30" t="str">
        <f t="shared" si="2"/>
        <v/>
      </c>
      <c r="O41" s="29"/>
      <c r="P41" s="5"/>
      <c r="Q41" s="5" t="str">
        <f>IF(IFERROR(INDEX('[1]【第9戦】決勝ヒート - レース結果（貼付）'!$A:$Z,MATCH($B41,'[1]【第9戦】決勝ヒート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レース結果（貼付）'!$A:$Z,MATCH($B41,'[1]【第9戦】決勝ヒート - レース結果（貼付）'!$B:$B,0),MATCH('【第9戦】決勝ヒート - レース暫定結果表'!Q$11,'[1]【第9戦】決勝ヒート - レース結果（貼付）'!$1:$1,0)),""))</f>
        <v/>
      </c>
      <c r="R41" s="5" t="str">
        <f>IF(Q41="","",COUNTIF($Q$13:Q41,"&lt;&gt;"&amp;""))</f>
        <v/>
      </c>
      <c r="S41" s="5" t="str">
        <f t="shared" si="1"/>
        <v/>
      </c>
      <c r="T41" s="5" t="str">
        <f>IF(IFERROR(INDEX('[1]【第9戦】決勝ヒート - レース結果（貼付）'!$A:$Z,MATCH($A41,'[1]【第9戦】決勝ヒート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レース結果（貼付）'!$A:$Z,MATCH($A41,'[1]【第9戦】決勝ヒート - レース結果（貼付）'!$A:$A,0),MATCH('【第9戦】決勝ヒート - レース暫定結果表'!T$11,'[1]【第9戦】決勝ヒート - レース結果（貼付）'!$1:$1,0)),""))</f>
        <v/>
      </c>
      <c r="U41" s="5">
        <f>IF(IFERROR(INDEX('[1]【第9戦】決勝ヒート - レース結果（貼付）'!$A:$Z,MATCH($B41,'[1]【第9戦】決勝ヒート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レース結果（貼付）'!$A:$Z,MATCH($B41,'[1]【第9戦】決勝ヒート - レース結果（貼付）'!$B:$B,0),MATCH('[1]【第9戦】決勝ヒート - レース正式結果表（印刷）'!U$11,'[1]【第9戦】決勝ヒート - レース結果（貼付）'!$1:$1,0)),""))</f>
        <v>98.238</v>
      </c>
      <c r="V41" s="5"/>
    </row>
    <row r="42" spans="1:22" ht="12.75" customHeight="1" x14ac:dyDescent="0.2">
      <c r="A42" s="41">
        <f>IF(OR('[1]【第9戦】決勝ヒート - レース結果（貼付）'!A31="DNF",'[1]【第9戦】決勝ヒート - レース結果（貼付）'!A31="DNS",'[1]【第9戦】決勝ヒート - レース結果（貼付）'!A31="DQ"),'[1]【第9戦】決勝ヒート - レース結果（貼付）'!A31,IF(MAX('[1]【第9戦】決勝ヒート - レース結果（貼付）'!A:A)&gt;A41,A41+1,""))</f>
        <v>30</v>
      </c>
      <c r="B42" s="40">
        <f>IFERROR(INDEX('[1]【第9戦】決勝ヒート - レース結果（貼付）'!A31:$Z$50,MATCH($A42,'[1]【第9戦】決勝ヒート - レース結果（貼付）'!A31:$A$50,0),MATCH('【第9戦】決勝ヒート - レース暫定結果表'!B$11,'[1]【第9戦】決勝ヒート - レース結果（貼付）'!$1:$1,0)),"")</f>
        <v>28</v>
      </c>
      <c r="C42" s="39"/>
      <c r="D42" s="38"/>
      <c r="E42" s="37" t="str">
        <f>IFERROR(INDEX('[1]【第9戦】決勝ヒート - レース結果（貼付）'!$A:$Z,MATCH($B42,'[1]【第9戦】決勝ヒート - レース結果（貼付）'!$B:$B,0),MATCH('【第9戦】決勝ヒート - レース暫定結果表'!E$11,'[1]【第9戦】決勝ヒート - レース結果（貼付）'!$1:$1,0)),"")</f>
        <v>渡会 太一</v>
      </c>
      <c r="F42" s="30" t="str">
        <f>IFERROR(INDEX('[1]【第9戦】決勝ヒート - レース結果（貼付）'!$A:$Z,MATCH($B42,'[1]【第9戦】決勝ヒート - レース結果（貼付）'!$B:$B,0),MATCH('【第9戦】決勝ヒート - レース暫定結果表'!F$11,'[1]【第9戦】決勝ヒート - レース結果（貼付）'!$1:$1,0)),"")</f>
        <v>Drago CORSE/TM</v>
      </c>
      <c r="G42" s="36" t="str">
        <f>IFERROR(INDEX('[1]【第9戦】決勝ヒート - レース結果（貼付）'!$A:$Z,MATCH($B42,'[1]【第9戦】決勝ヒート - レース結果（貼付）'!$B:$B,0),MATCH('【第9戦】決勝ヒート - レース暫定結果表'!G$11,'[1]【第9戦】決勝ヒート - レース結果（貼付）'!$1:$1,0)),"")</f>
        <v>DragoCorse</v>
      </c>
      <c r="H42" s="35" t="str">
        <f>IFERROR(INDEX('[1]【第9戦】決勝ヒート - レース結果（貼付）'!$A:$Z,MATCH($B42,'[1]【第9戦】決勝ヒート - レース結果（貼付）'!$B:$B,0),MATCH('【第9戦】決勝ヒート - レース暫定結果表'!H$11,'[1]【第9戦】決勝ヒート - レース結果（貼付）'!$1:$1,0)),"")</f>
        <v>YH</v>
      </c>
      <c r="I42" s="34">
        <f>IF(A42="DNS","",IF(A42="DQ","",IFERROR(INDEX('[1]【第9戦】決勝ヒート - レース結果（貼付）'!$A:$Z,MATCH($A42,'[1]【第9戦】決勝ヒート - レース結果（貼付）'!$A:$A,0),MATCH('【第9戦】決勝ヒート - レース暫定結果表'!I$11,'[1]【第9戦】決勝ヒート - レース結果（貼付）'!$1:$1,0)),"")))</f>
        <v>24</v>
      </c>
      <c r="J42" s="33">
        <f>IF(A42="DNS","ｽﾀｰﾄ出来ず",IF(A42="DQ","失　格",IFERROR(INDEX('[1]【第9戦】決勝ヒート - レース結果（貼付）'!$A:$Z,MATCH($B42,'[1]【第9戦】決勝ヒート - レース結果（貼付）'!$B:$B,0),MATCH('【第9戦】決勝ヒート - レース暫定結果表'!J$11,'[1]【第9戦】決勝ヒート - レース結果（貼付）'!$1:$1,0)),"")))</f>
        <v>1.3112037037037038E-2</v>
      </c>
      <c r="K42" s="32">
        <f>IF(A42="DNS","",IF(A42="DQ","",IFERROR(INDEX('[1]【第9戦】決勝ヒート - レース結果（貼付）'!$A:$Z,MATCH($A42,'[1]【第9戦】決勝ヒート - レース結果（貼付）'!$A:$A,0),MATCH('【第9戦】決勝ヒート - レース暫定結果表'!K$11,'[1]【第9戦】決勝ヒート - レース結果（貼付）'!$1:$1,0)),"")))</f>
        <v>31.88</v>
      </c>
      <c r="L42" s="32">
        <f>IF(A42="DNS","",IF(A42="DQ","",IFERROR(INDEX('[1]【第9戦】決勝ヒート - レース結果（貼付）'!$A:$Z,MATCH($A42,'[1]【第9戦】決勝ヒート - レース結果（貼付）'!$A:$A,0),MATCH('【第9戦】決勝ヒート - レース暫定結果表'!L$11,'[1]【第9戦】決勝ヒート - レース結果（貼付）'!$1:$1,0)),"")))</f>
        <v>3.0649999999999999</v>
      </c>
      <c r="M42" s="31">
        <f>IF(A42="DNS","",IF(A42="DQ","",IFERROR(INDEX('[1]【第9戦】決勝ヒート - レース結果（貼付）'!$A:$Z,MATCH($B42,'[1]【第9戦】決勝ヒート - レース結果（貼付）'!$B:$B,0),MATCH('【第9戦】決勝ヒート - レース暫定結果表'!M$11,'[1]【第9戦】決勝ヒート - レース結果（貼付）'!$1:$1,0)),"")))</f>
        <v>45.945999999999998</v>
      </c>
      <c r="N42" s="30" t="str">
        <f t="shared" si="2"/>
        <v/>
      </c>
      <c r="O42" s="29"/>
      <c r="P42" s="5"/>
      <c r="Q42" s="5" t="str">
        <f>IF(IFERROR(INDEX('[1]【第9戦】決勝ヒート - レース結果（貼付）'!$A:$Z,MATCH($B42,'[1]【第9戦】決勝ヒート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レース結果（貼付）'!$A:$Z,MATCH($B42,'[1]【第9戦】決勝ヒート - レース結果（貼付）'!$B:$B,0),MATCH('【第9戦】決勝ヒート - レース暫定結果表'!Q$11,'[1]【第9戦】決勝ヒート - レース結果（貼付）'!$1:$1,0)),""))</f>
        <v/>
      </c>
      <c r="R42" s="5" t="str">
        <f>IF(Q42="","",COUNTIF($Q$13:Q42,"&lt;&gt;"&amp;""))</f>
        <v/>
      </c>
      <c r="S42" s="5" t="str">
        <f t="shared" si="1"/>
        <v/>
      </c>
      <c r="T42" s="5" t="str">
        <f>IF(IFERROR(INDEX('[1]【第9戦】決勝ヒート - レース結果（貼付）'!$A:$Z,MATCH($A42,'[1]【第9戦】決勝ヒート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レース結果（貼付）'!$A:$Z,MATCH($A42,'[1]【第9戦】決勝ヒート - レース結果（貼付）'!$A:$A,0),MATCH('【第9戦】決勝ヒート - レース暫定結果表'!T$11,'[1]【第9戦】決勝ヒート - レース結果（貼付）'!$1:$1,0)),""))</f>
        <v/>
      </c>
      <c r="U42" s="5">
        <f>IF(IFERROR(INDEX('[1]【第9戦】決勝ヒート - レース結果（貼付）'!$A:$Z,MATCH($B42,'[1]【第9戦】決勝ヒート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レース結果（貼付）'!$A:$Z,MATCH($B42,'[1]【第9戦】決勝ヒート - レース結果（貼付）'!$B:$B,0),MATCH('[1]【第9戦】決勝ヒート - レース正式結果表（印刷）'!U$11,'[1]【第9戦】決勝ヒート - レース結果（貼付）'!$1:$1,0)),""))</f>
        <v>99.037999999999997</v>
      </c>
      <c r="V42" s="5"/>
    </row>
    <row r="43" spans="1:22" ht="12.75" customHeight="1" x14ac:dyDescent="0.2">
      <c r="A43" s="111" t="s">
        <v>12</v>
      </c>
      <c r="B43" s="111"/>
      <c r="C43" s="111"/>
      <c r="D43" s="111"/>
      <c r="E43" s="111"/>
      <c r="F43" s="111"/>
      <c r="G43" s="36"/>
      <c r="H43" s="35"/>
      <c r="I43" s="34"/>
      <c r="J43" s="33"/>
      <c r="K43" s="32"/>
      <c r="L43" s="32"/>
      <c r="M43" s="31"/>
      <c r="N43" s="30"/>
      <c r="O43" s="29"/>
      <c r="P43" s="5"/>
      <c r="Q43" s="5"/>
      <c r="R43" s="5"/>
      <c r="S43" s="5"/>
      <c r="T43" s="5"/>
      <c r="U43" s="5"/>
      <c r="V43" s="5"/>
    </row>
    <row r="44" spans="1:22" ht="12.75" customHeight="1" x14ac:dyDescent="0.2">
      <c r="A44" s="41">
        <f>IF(OR('[1]【第9戦】決勝ヒート - レース結果（貼付）'!A32="DNF",'[1]【第9戦】決勝ヒート - レース結果（貼付）'!A32="DNS",'[1]【第9戦】決勝ヒート - レース結果（貼付）'!A32="DQ"),'[1]【第9戦】決勝ヒート - レース結果（貼付）'!A32,IF(MAX('[1]【第9戦】決勝ヒート - レース結果（貼付）'!A:A)&gt;A42,A42+1,""))</f>
        <v>31</v>
      </c>
      <c r="B44" s="40">
        <f>IFERROR(INDEX('[1]【第9戦】決勝ヒート - レース結果（貼付）'!A32:$Z$50,MATCH($A44,'[1]【第9戦】決勝ヒート - レース結果（貼付）'!A32:$A$50,0),MATCH('【第9戦】決勝ヒート - レース暫定結果表'!B$11,'[1]【第9戦】決勝ヒート - レース結果（貼付）'!$1:$1,0)),"")</f>
        <v>19</v>
      </c>
      <c r="C44" s="39"/>
      <c r="D44" s="38"/>
      <c r="E44" s="37" t="str">
        <f>IFERROR(INDEX('[1]【第9戦】決勝ヒート - レース結果（貼付）'!$A:$Z,MATCH($B44,'[1]【第9戦】決勝ヒート - レース結果（貼付）'!$B:$B,0),MATCH('【第9戦】決勝ヒート - レース暫定結果表'!E$11,'[1]【第9戦】決勝ヒート - レース結果（貼付）'!$1:$1,0)),"")</f>
        <v>中村 仁</v>
      </c>
      <c r="F44" s="30" t="str">
        <f>IFERROR(INDEX('[1]【第9戦】決勝ヒート - レース結果（貼付）'!$A:$Z,MATCH($B44,'[1]【第9戦】決勝ヒート - レース結果（貼付）'!$B:$B,0),MATCH('【第9戦】決勝ヒート - レース暫定結果表'!F$11,'[1]【第9戦】決勝ヒート - レース結果（貼付）'!$1:$1,0)),"")</f>
        <v>REDSPEED/VORTEX</v>
      </c>
      <c r="G44" s="36" t="str">
        <f>IFERROR(INDEX('[1]【第9戦】決勝ヒート - レース結果（貼付）'!$A:$Z,MATCH($B44,'[1]【第9戦】決勝ヒート - レース結果（貼付）'!$B:$B,0),MATCH('【第9戦】決勝ヒート - レース暫定結果表'!G$11,'[1]【第9戦】決勝ヒート - レース結果（貼付）'!$1:$1,0)),"")</f>
        <v>Moty's RACING TEAM</v>
      </c>
      <c r="H44" s="35" t="str">
        <f>IFERROR(INDEX('[1]【第9戦】決勝ヒート - レース結果（貼付）'!$A:$Z,MATCH($B44,'[1]【第9戦】決勝ヒート - レース結果（貼付）'!$B:$B,0),MATCH('【第9戦】決勝ヒート - レース暫定結果表'!H$11,'[1]【第9戦】決勝ヒート - レース結果（貼付）'!$1:$1,0)),"")</f>
        <v>BS</v>
      </c>
      <c r="I44" s="34">
        <f>IF(A44="DNS","",IF(A44="DQ","",IFERROR(INDEX('[1]【第9戦】決勝ヒート - レース結果（貼付）'!$A:$Z,MATCH($A44,'[1]【第9戦】決勝ヒート - レース結果（貼付）'!$A:$A,0),MATCH('【第9戦】決勝ヒート - レース暫定結果表'!I$11,'[1]【第9戦】決勝ヒート - レース結果（貼付）'!$1:$1,0)),"")))</f>
        <v>21</v>
      </c>
      <c r="J44" s="33">
        <f>IF(A44="DNS","ｽﾀｰﾄ出来ず",IF(A44="DQ","失　格",IFERROR(INDEX('[1]【第9戦】決勝ヒート - レース結果（貼付）'!$A:$Z,MATCH($B44,'[1]【第9戦】決勝ヒート - レース結果（貼付）'!$B:$B,0),MATCH('【第9戦】決勝ヒート - レース暫定結果表'!J$11,'[1]【第9戦】決勝ヒート - レース結果（貼付）'!$1:$1,0)),"")))</f>
        <v>1.205991898148148E-2</v>
      </c>
      <c r="K44" s="32" t="str">
        <f>IF(A44="DNS","",IF(A44="DQ","",IFERROR(INDEX('[1]【第9戦】決勝ヒート - レース結果（貼付）'!$A:$Z,MATCH($A44,'[1]【第9戦】決勝ヒート - レース結果（貼付）'!$A:$A,0),MATCH('【第9戦】決勝ヒート - レース暫定結果表'!K$11,'[1]【第9戦】決勝ヒート - レース結果（貼付）'!$1:$1,0)),"")))</f>
        <v>3 Laps</v>
      </c>
      <c r="L44" s="32" t="str">
        <f>IF(A44="DNS","",IF(A44="DQ","",IFERROR(INDEX('[1]【第9戦】決勝ヒート - レース結果（貼付）'!$A:$Z,MATCH($A44,'[1]【第9戦】決勝ヒート - レース結果（貼付）'!$A:$A,0),MATCH('【第9戦】決勝ヒート - レース暫定結果表'!L$11,'[1]【第9戦】決勝ヒート - レース結果（貼付）'!$1:$1,0)),"")))</f>
        <v>3 Laps</v>
      </c>
      <c r="M44" s="31">
        <f>IF(A44="DNS","",IF(A44="DQ","",IFERROR(INDEX('[1]【第9戦】決勝ヒート - レース結果（貼付）'!$A:$Z,MATCH($B44,'[1]【第9戦】決勝ヒート - レース結果（貼付）'!$B:$B,0),MATCH('【第9戦】決勝ヒート - レース暫定結果表'!M$11,'[1]【第9戦】決勝ヒート - レース結果（貼付）'!$1:$1,0)),"")))</f>
        <v>45.911999999999999</v>
      </c>
      <c r="N44" s="30" t="str">
        <f>IF(M44&lt;1,"",IF($N$11&gt;M44,"R",""))</f>
        <v/>
      </c>
      <c r="O44" s="29"/>
      <c r="P44" s="5"/>
      <c r="Q44" s="5" t="str">
        <f>IF(IFERROR(INDEX('[1]【第9戦】決勝ヒート - レース結果（貼付）'!$A:$Z,MATCH($B44,'[1]【第9戦】決勝ヒート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レース結果（貼付）'!$A:$Z,MATCH($B44,'[1]【第9戦】決勝ヒート - レース結果（貼付）'!$B:$B,0),MATCH('【第9戦】決勝ヒート - レース暫定結果表'!Q$11,'[1]【第9戦】決勝ヒート - レース結果（貼付）'!$1:$1,0)),""))</f>
        <v>JAF国内ｶｰﾄ競技規則 ｶｰﾄ競技会運営に関する規定 22条(妨害の禁止(無理な進入))違反により、10秒加算とした。</v>
      </c>
      <c r="R44" s="5">
        <f>IF(Q44="","",COUNTIF($Q$13:Q44,"&lt;&gt;"&amp;""))</f>
        <v>31</v>
      </c>
      <c r="S44" s="5">
        <f>IFERROR(RANK(R44,$R$13:$R$47,1),"")</f>
        <v>4</v>
      </c>
      <c r="T44" s="5" t="str">
        <f>IF(IFERROR(INDEX('[1]【第9戦】決勝ヒート - レース結果（貼付）'!$A:$Z,MATCH($A44,'[1]【第9戦】決勝ヒート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レース結果（貼付）'!$A:$Z,MATCH($A44,'[1]【第9戦】決勝ヒート - レース結果（貼付）'!$A:$A,0),MATCH('【第9戦】決勝ヒート - レース暫定結果表'!T$11,'[1]【第9戦】決勝ヒート - レース結果（貼付）'!$1:$1,0)),""))</f>
        <v/>
      </c>
      <c r="U44" s="5">
        <f>IF(IFERROR(INDEX('[1]【第9戦】決勝ヒート - レース結果（貼付）'!$A:$Z,MATCH($B44,'[1]【第9戦】決勝ヒート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レース結果（貼付）'!$A:$Z,MATCH($B44,'[1]【第9戦】決勝ヒート - レース結果（貼付）'!$B:$B,0),MATCH('[1]【第9戦】決勝ヒート - レース正式結果表（印刷）'!U$11,'[1]【第9戦】決勝ヒート - レース結果（貼付）'!$1:$1,0)),""))</f>
        <v>99.111000000000004</v>
      </c>
      <c r="V44" s="5"/>
    </row>
    <row r="45" spans="1:22" ht="12.75" customHeight="1" x14ac:dyDescent="0.2">
      <c r="A45" s="41">
        <f>IF(OR('[1]【第9戦】決勝ヒート - レース結果（貼付）'!A33="DNF",'[1]【第9戦】決勝ヒート - レース結果（貼付）'!A33="DNS",'[1]【第9戦】決勝ヒート - レース結果（貼付）'!A33="DQ"),'[1]【第9戦】決勝ヒート - レース結果（貼付）'!A33,IF(MAX('[1]【第9戦】決勝ヒート - レース結果（貼付）'!A:A)&gt;A44,A44+1,""))</f>
        <v>32</v>
      </c>
      <c r="B45" s="40">
        <f>IFERROR(INDEX('[1]【第9戦】決勝ヒート - レース結果（貼付）'!A33:$Z$50,MATCH($A45,'[1]【第9戦】決勝ヒート - レース結果（貼付）'!A33:$A$50,0),MATCH('【第9戦】決勝ヒート - レース暫定結果表'!B$11,'[1]【第9戦】決勝ヒート - レース結果（貼付）'!$1:$1,0)),"")</f>
        <v>52</v>
      </c>
      <c r="C45" s="39"/>
      <c r="D45" s="38"/>
      <c r="E45" s="37" t="str">
        <f>IFERROR(INDEX('[1]【第9戦】決勝ヒート - レース結果（貼付）'!$A:$Z,MATCH($B45,'[1]【第9戦】決勝ヒート - レース結果（貼付）'!$B:$B,0),MATCH('【第9戦】決勝ヒート - レース暫定結果表'!E$11,'[1]【第9戦】決勝ヒート - レース結果（貼付）'!$1:$1,0)),"")</f>
        <v>伊藤 祐</v>
      </c>
      <c r="F45" s="30" t="str">
        <f>IFERROR(INDEX('[1]【第9戦】決勝ヒート - レース結果（貼付）'!$A:$Z,MATCH($B45,'[1]【第9戦】決勝ヒート - レース結果（貼付）'!$B:$B,0),MATCH('【第9戦】決勝ヒート - レース暫定結果表'!F$11,'[1]【第9戦】決勝ヒート - レース結果（貼付）'!$1:$1,0)),"")</f>
        <v>Praga/TM</v>
      </c>
      <c r="G45" s="36" t="str">
        <f>IFERROR(INDEX('[1]【第9戦】決勝ヒート - レース結果（貼付）'!$A:$Z,MATCH($B45,'[1]【第9戦】決勝ヒート - レース結果（貼付）'!$B:$B,0),MATCH('【第9戦】決勝ヒート - レース暫定結果表'!G$11,'[1]【第9戦】決勝ヒート - レース結果（貼付）'!$1:$1,0)),"")</f>
        <v>ガレージC</v>
      </c>
      <c r="H45" s="35" t="str">
        <f>IFERROR(INDEX('[1]【第9戦】決勝ヒート - レース結果（貼付）'!$A:$Z,MATCH($B45,'[1]【第9戦】決勝ヒート - レース結果（貼付）'!$B:$B,0),MATCH('【第9戦】決勝ヒート - レース暫定結果表'!H$11,'[1]【第9戦】決勝ヒート - レース結果（貼付）'!$1:$1,0)),"")</f>
        <v>DL</v>
      </c>
      <c r="I45" s="34">
        <f>IF(A45="DNS","",IF(A45="DQ","",IFERROR(INDEX('[1]【第9戦】決勝ヒート - レース結果（貼付）'!$A:$Z,MATCH($A45,'[1]【第9戦】決勝ヒート - レース結果（貼付）'!$A:$A,0),MATCH('【第9戦】決勝ヒート - レース暫定結果表'!I$11,'[1]【第9戦】決勝ヒート - レース結果（貼付）'!$1:$1,0)),"")))</f>
        <v>19</v>
      </c>
      <c r="J45" s="33">
        <f>IF(A45="DNS","ｽﾀｰﾄ出来ず",IF(A45="DQ","失　格",IFERROR(INDEX('[1]【第9戦】決勝ヒート - レース結果（貼付）'!$A:$Z,MATCH($B45,'[1]【第9戦】決勝ヒート - レース結果（貼付）'!$B:$B,0),MATCH('【第9戦】決勝ヒート - レース暫定結果表'!J$11,'[1]【第9戦】決勝ヒート - レース結果（貼付）'!$1:$1,0)),"")))</f>
        <v>1.0302650462962963E-2</v>
      </c>
      <c r="K45" s="32" t="str">
        <f>IF(A45="DNS","",IF(A45="DQ","",IFERROR(INDEX('[1]【第9戦】決勝ヒート - レース結果（貼付）'!$A:$Z,MATCH($A45,'[1]【第9戦】決勝ヒート - レース結果（貼付）'!$A:$A,0),MATCH('【第9戦】決勝ヒート - レース暫定結果表'!K$11,'[1]【第9戦】決勝ヒート - レース結果（貼付）'!$1:$1,0)),"")))</f>
        <v>5 Laps</v>
      </c>
      <c r="L45" s="32" t="str">
        <f>IF(A45="DNS","",IF(A45="DQ","",IFERROR(INDEX('[1]【第9戦】決勝ヒート - レース結果（貼付）'!$A:$Z,MATCH($A45,'[1]【第9戦】決勝ヒート - レース結果（貼付）'!$A:$A,0),MATCH('【第9戦】決勝ヒート - レース暫定結果表'!L$11,'[1]【第9戦】決勝ヒート - レース結果（貼付）'!$1:$1,0)),"")))</f>
        <v>2 Laps</v>
      </c>
      <c r="M45" s="31">
        <f>IF(A45="DNS","",IF(A45="DQ","",IFERROR(INDEX('[1]【第9戦】決勝ヒート - レース結果（貼付）'!$A:$Z,MATCH($B45,'[1]【第9戦】決勝ヒート - レース結果（貼付）'!$B:$B,0),MATCH('【第9戦】決勝ヒート - レース暫定結果表'!M$11,'[1]【第9戦】決勝ヒート - レース結果（貼付）'!$1:$1,0)),"")))</f>
        <v>45.88</v>
      </c>
      <c r="N45" s="30" t="str">
        <f>IF(M45&lt;1,"",IF($N$11&gt;M45,"R",""))</f>
        <v/>
      </c>
      <c r="O45" s="29"/>
      <c r="P45" s="5"/>
      <c r="Q45" s="5" t="str">
        <f>IF(IFERROR(INDEX('[1]【第9戦】決勝ヒート - レース結果（貼付）'!$A:$Z,MATCH($B45,'[1]【第9戦】決勝ヒート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レース結果（貼付）'!$A:$Z,MATCH($B45,'[1]【第9戦】決勝ヒート - レース結果（貼付）'!$B:$B,0),MATCH('【第9戦】決勝ヒート - レース暫定結果表'!Q$11,'[1]【第9戦】決勝ヒート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IFERROR(RANK(R45,$R$13:$R$47,1),"")</f>
        <v/>
      </c>
      <c r="T45" s="5" t="str">
        <f>IF(IFERROR(INDEX('[1]【第9戦】決勝ヒート - レース結果（貼付）'!$A:$Z,MATCH($A45,'[1]【第9戦】決勝ヒート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レース結果（貼付）'!$A:$Z,MATCH($A45,'[1]【第9戦】決勝ヒート - レース結果（貼付）'!$A:$A,0),MATCH('【第9戦】決勝ヒート - レース暫定結果表'!T$11,'[1]【第9戦】決勝ヒート - レース結果（貼付）'!$1:$1,0)),""))</f>
        <v/>
      </c>
      <c r="U45" s="5">
        <f>IF(IFERROR(INDEX('[1]【第9戦】決勝ヒート - レース結果（貼付）'!$A:$Z,MATCH($B45,'[1]【第9戦】決勝ヒート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レース結果（貼付）'!$A:$Z,MATCH($B45,'[1]【第9戦】決勝ヒート - レース結果（貼付）'!$B:$B,0),MATCH('[1]【第9戦】決勝ヒート - レース正式結果表（印刷）'!U$11,'[1]【第9戦】決勝ヒート - レース結果（貼付）'!$1:$1,0)),""))</f>
        <v>99.18</v>
      </c>
      <c r="V45" s="5"/>
    </row>
    <row r="46" spans="1:22" ht="12.75" customHeight="1" x14ac:dyDescent="0.2">
      <c r="A46" s="41">
        <f>IF(OR('[1]【第9戦】決勝ヒート - レース結果（貼付）'!A34="DNF",'[1]【第9戦】決勝ヒート - レース結果（貼付）'!A34="DNS",'[1]【第9戦】決勝ヒート - レース結果（貼付）'!A34="DQ"),'[1]【第9戦】決勝ヒート - レース結果（貼付）'!A34,IF(MAX('[1]【第9戦】決勝ヒート - レース結果（貼付）'!A:A)&gt;A45,A45+1,""))</f>
        <v>33</v>
      </c>
      <c r="B46" s="40">
        <f>IFERROR(INDEX('[1]【第9戦】決勝ヒート - レース結果（貼付）'!A34:$Z$50,MATCH($A46,'[1]【第9戦】決勝ヒート - レース結果（貼付）'!A34:$A$50,0),MATCH('【第9戦】決勝ヒート - レース暫定結果表'!B$11,'[1]【第9戦】決勝ヒート - レース結果（貼付）'!$1:$1,0)),"")</f>
        <v>7</v>
      </c>
      <c r="C46" s="39"/>
      <c r="D46" s="38"/>
      <c r="E46" s="37" t="str">
        <f>IFERROR(INDEX('[1]【第9戦】決勝ヒート - レース結果（貼付）'!$A:$Z,MATCH($B46,'[1]【第9戦】決勝ヒート - レース結果（貼付）'!$B:$B,0),MATCH('【第9戦】決勝ヒート - レース暫定結果表'!E$11,'[1]【第9戦】決勝ヒート - レース結果（貼付）'!$1:$1,0)),"")</f>
        <v>高橋 悠之</v>
      </c>
      <c r="F46" s="30" t="str">
        <f>IFERROR(INDEX('[1]【第9戦】決勝ヒート - レース結果（貼付）'!$A:$Z,MATCH($B46,'[1]【第9戦】決勝ヒート - レース結果（貼付）'!$B:$B,0),MATCH('【第9戦】決勝ヒート - レース暫定結果表'!F$11,'[1]【第9戦】決勝ヒート - レース結果（貼付）'!$1:$1,0)),"")</f>
        <v>Birel ART/IAME</v>
      </c>
      <c r="G46" s="36" t="str">
        <f>IFERROR(INDEX('[1]【第9戦】決勝ヒート - レース結果（貼付）'!$A:$Z,MATCH($B46,'[1]【第9戦】決勝ヒート - レース結果（貼付）'!$B:$B,0),MATCH('【第9戦】決勝ヒート - レース暫定結果表'!G$11,'[1]【第9戦】決勝ヒート - レース結果（貼付）'!$1:$1,0)),"")</f>
        <v>BirelART Access Racing</v>
      </c>
      <c r="H46" s="35" t="str">
        <f>IFERROR(INDEX('[1]【第9戦】決勝ヒート - レース結果（貼付）'!$A:$Z,MATCH($B46,'[1]【第9戦】決勝ヒート - レース結果（貼付）'!$B:$B,0),MATCH('【第9戦】決勝ヒート - レース暫定結果表'!H$11,'[1]【第9戦】決勝ヒート - レース結果（貼付）'!$1:$1,0)),"")</f>
        <v>BS</v>
      </c>
      <c r="I46" s="34">
        <f>IF(A46="DNS","",IF(A46="DQ","",IFERROR(INDEX('[1]【第9戦】決勝ヒート - レース結果（貼付）'!$A:$Z,MATCH($A46,'[1]【第9戦】決勝ヒート - レース結果（貼付）'!$A:$A,0),MATCH('【第9戦】決勝ヒート - レース暫定結果表'!I$11,'[1]【第9戦】決勝ヒート - レース結果（貼付）'!$1:$1,0)),"")))</f>
        <v>17</v>
      </c>
      <c r="J46" s="33">
        <f>IF(A46="DNS","ｽﾀｰﾄ出来ず",IF(A46="DQ","失　格",IFERROR(INDEX('[1]【第9戦】決勝ヒート - レース結果（貼付）'!$A:$Z,MATCH($B46,'[1]【第9戦】決勝ヒート - レース結果（貼付）'!$B:$B,0),MATCH('【第9戦】決勝ヒート - レース暫定結果表'!J$11,'[1]【第9戦】決勝ヒート - レース結果（貼付）'!$1:$1,0)),"")))</f>
        <v>9.2563194444444438E-3</v>
      </c>
      <c r="K46" s="32" t="str">
        <f>IF(A46="DNS","",IF(A46="DQ","",IFERROR(INDEX('[1]【第9戦】決勝ヒート - レース結果（貼付）'!$A:$Z,MATCH($A46,'[1]【第9戦】決勝ヒート - レース結果（貼付）'!$A:$A,0),MATCH('【第9戦】決勝ヒート - レース暫定結果表'!K$11,'[1]【第9戦】決勝ヒート - レース結果（貼付）'!$1:$1,0)),"")))</f>
        <v>7 Laps</v>
      </c>
      <c r="L46" s="32" t="str">
        <f>IF(A46="DNS","",IF(A46="DQ","",IFERROR(INDEX('[1]【第9戦】決勝ヒート - レース結果（貼付）'!$A:$Z,MATCH($A46,'[1]【第9戦】決勝ヒート - レース結果（貼付）'!$A:$A,0),MATCH('【第9戦】決勝ヒート - レース暫定結果表'!L$11,'[1]【第9戦】決勝ヒート - レース結果（貼付）'!$1:$1,0)),"")))</f>
        <v>2 Laps</v>
      </c>
      <c r="M46" s="31">
        <f>IF(A46="DNS","",IF(A46="DQ","",IFERROR(INDEX('[1]【第9戦】決勝ヒート - レース結果（貼付）'!$A:$Z,MATCH($B46,'[1]【第9戦】決勝ヒート - レース結果（貼付）'!$B:$B,0),MATCH('【第9戦】決勝ヒート - レース暫定結果表'!M$11,'[1]【第9戦】決勝ヒート - レース結果（貼付）'!$1:$1,0)),"")))</f>
        <v>45.759</v>
      </c>
      <c r="N46" s="30" t="str">
        <f>IF(M46&lt;1,"",IF($N$11&gt;M46,"R",""))</f>
        <v/>
      </c>
      <c r="O46" s="29"/>
      <c r="P46" s="5"/>
      <c r="Q46" s="5" t="str">
        <f>IF(IFERROR(INDEX('[1]【第9戦】決勝ヒート - レース結果（貼付）'!$A:$Z,MATCH($B46,'[1]【第9戦】決勝ヒート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レース結果（貼付）'!$A:$Z,MATCH($B46,'[1]【第9戦】決勝ヒート - レース結果（貼付）'!$B:$B,0),MATCH('【第9戦】決勝ヒート - レース暫定結果表'!Q$11,'[1]【第9戦】決勝ヒート - レース結果（貼付）'!$1:$1,0)),""))</f>
        <v/>
      </c>
      <c r="R46" s="5" t="str">
        <f>IF(Q46="","",COUNTIF($Q$13:Q46,"&lt;&gt;"&amp;""))</f>
        <v/>
      </c>
      <c r="S46" s="5" t="str">
        <f>IFERROR(RANK(R46,$R$13:$R$47,1),"")</f>
        <v/>
      </c>
      <c r="T46" s="5" t="str">
        <f>IF(IFERROR(INDEX('[1]【第9戦】決勝ヒート - レース結果（貼付）'!$A:$Z,MATCH($A46,'[1]【第9戦】決勝ヒート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レース結果（貼付）'!$A:$Z,MATCH($A46,'[1]【第9戦】決勝ヒート - レース結果（貼付）'!$A:$A,0),MATCH('【第9戦】決勝ヒート - レース暫定結果表'!T$11,'[1]【第9戦】決勝ヒート - レース結果（貼付）'!$1:$1,0)),""))</f>
        <v/>
      </c>
      <c r="U46" s="5">
        <f>IF(IFERROR(INDEX('[1]【第9戦】決勝ヒート - レース結果（貼付）'!$A:$Z,MATCH($B46,'[1]【第9戦】決勝ヒート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レース結果（貼付）'!$A:$Z,MATCH($B46,'[1]【第9戦】決勝ヒート - レース結果（貼付）'!$B:$B,0),MATCH('[1]【第9戦】決勝ヒート - レース正式結果表（印刷）'!U$11,'[1]【第9戦】決勝ヒート - レース結果（貼付）'!$1:$1,0)),""))</f>
        <v>99.442999999999998</v>
      </c>
      <c r="V46" s="5"/>
    </row>
    <row r="47" spans="1:22" ht="12.75" customHeight="1" x14ac:dyDescent="0.2">
      <c r="A47" s="41">
        <f>IF(OR('[1]【第9戦】決勝ヒート - レース結果（貼付）'!A35="DNF",'[1]【第9戦】決勝ヒート - レース結果（貼付）'!A35="DNS",'[1]【第9戦】決勝ヒート - レース結果（貼付）'!A35="DQ"),'[1]【第9戦】決勝ヒート - レース結果（貼付）'!A35,IF(MAX('[1]【第9戦】決勝ヒート - レース結果（貼付）'!A:A)&gt;A46,A46+1,""))</f>
        <v>34</v>
      </c>
      <c r="B47" s="40">
        <f>IFERROR(INDEX('[1]【第9戦】決勝ヒート - レース結果（貼付）'!A35:$Z$50,MATCH($A47,'[1]【第9戦】決勝ヒート - レース結果（貼付）'!A35:$A$50,0),MATCH('【第9戦】決勝ヒート - レース暫定結果表'!B$11,'[1]【第9戦】決勝ヒート - レース結果（貼付）'!$1:$1,0)),"")</f>
        <v>27</v>
      </c>
      <c r="C47" s="39"/>
      <c r="D47" s="38"/>
      <c r="E47" s="37" t="str">
        <f>IFERROR(INDEX('[1]【第9戦】決勝ヒート - レース結果（貼付）'!$A:$Z,MATCH($B47,'[1]【第9戦】決勝ヒート - レース結果（貼付）'!$B:$B,0),MATCH('【第9戦】決勝ヒート - レース暫定結果表'!E$11,'[1]【第9戦】決勝ヒート - レース結果（貼付）'!$1:$1,0)),"")</f>
        <v>渡部 樹</v>
      </c>
      <c r="F47" s="30" t="str">
        <f>IFERROR(INDEX('[1]【第9戦】決勝ヒート - レース結果（貼付）'!$A:$Z,MATCH($B47,'[1]【第9戦】決勝ヒート - レース結果（貼付）'!$B:$B,0),MATCH('【第9戦】決勝ヒート - レース暫定結果表'!F$11,'[1]【第9戦】決勝ヒート - レース結果（貼付）'!$1:$1,0)),"")</f>
        <v>KOSMIC/VORTEX</v>
      </c>
      <c r="G47" s="36" t="str">
        <f>IFERROR(INDEX('[1]【第9戦】決勝ヒート - レース結果（貼付）'!$A:$Z,MATCH($B47,'[1]【第9戦】決勝ヒート - レース結果（貼付）'!$B:$B,0),MATCH('【第9戦】決勝ヒート - レース暫定結果表'!G$11,'[1]【第9戦】決勝ヒート - レース結果（貼付）'!$1:$1,0)),"")</f>
        <v>Team　KOSMIC　Karting</v>
      </c>
      <c r="H47" s="35" t="str">
        <f>IFERROR(INDEX('[1]【第9戦】決勝ヒート - レース結果（貼付）'!$A:$Z,MATCH($B47,'[1]【第9戦】決勝ヒート - レース結果（貼付）'!$B:$B,0),MATCH('【第9戦】決勝ヒート - レース暫定結果表'!H$11,'[1]【第9戦】決勝ヒート - レース結果（貼付）'!$1:$1,0)),"")</f>
        <v>BS</v>
      </c>
      <c r="I47" s="34">
        <f>IF(A47="DNS","",IF(A47="DQ","",IFERROR(INDEX('[1]【第9戦】決勝ヒート - レース結果（貼付）'!$A:$Z,MATCH($A47,'[1]【第9戦】決勝ヒート - レース結果（貼付）'!$A:$A,0),MATCH('【第9戦】決勝ヒート - レース暫定結果表'!I$11,'[1]【第9戦】決勝ヒート - レース結果（貼付）'!$1:$1,0)),"")))</f>
        <v>14</v>
      </c>
      <c r="J47" s="33">
        <f>IF(A47="DNS","ｽﾀｰﾄ出来ず",IF(A47="DQ","失　格",IFERROR(INDEX('[1]【第9戦】決勝ヒート - レース結果（貼付）'!$A:$Z,MATCH($B47,'[1]【第9戦】決勝ヒート - レース結果（貼付）'!$B:$B,0),MATCH('【第9戦】決勝ヒート - レース暫定結果表'!J$11,'[1]【第9戦】決勝ヒート - レース結果（貼付）'!$1:$1,0)),"")))</f>
        <v>7.9105555555555544E-3</v>
      </c>
      <c r="K47" s="32" t="str">
        <f>IF(A47="DNS","",IF(A47="DQ","",IFERROR(INDEX('[1]【第9戦】決勝ヒート - レース結果（貼付）'!$A:$Z,MATCH($A47,'[1]【第9戦】決勝ヒート - レース結果（貼付）'!$A:$A,0),MATCH('【第9戦】決勝ヒート - レース暫定結果表'!K$11,'[1]【第9戦】決勝ヒート - レース結果（貼付）'!$1:$1,0)),"")))</f>
        <v>10 Laps</v>
      </c>
      <c r="L47" s="32" t="str">
        <f>IF(A47="DNS","",IF(A47="DQ","",IFERROR(INDEX('[1]【第9戦】決勝ヒート - レース結果（貼付）'!$A:$Z,MATCH($A47,'[1]【第9戦】決勝ヒート - レース結果（貼付）'!$A:$A,0),MATCH('【第9戦】決勝ヒート - レース暫定結果表'!L$11,'[1]【第9戦】決勝ヒート - レース結果（貼付）'!$1:$1,0)),"")))</f>
        <v>3 Laps</v>
      </c>
      <c r="M47" s="31">
        <f>IF(A47="DNS","",IF(A47="DQ","",IFERROR(INDEX('[1]【第9戦】決勝ヒート - レース結果（貼付）'!$A:$Z,MATCH($B47,'[1]【第9戦】決勝ヒート - レース結果（貼付）'!$B:$B,0),MATCH('【第9戦】決勝ヒート - レース暫定結果表'!M$11,'[1]【第9戦】決勝ヒート - レース結果（貼付）'!$1:$1,0)),"")))</f>
        <v>45.99</v>
      </c>
      <c r="N47" s="30" t="str">
        <f>IF(M47&lt;1,"",IF($N$11&gt;M47,"R",""))</f>
        <v/>
      </c>
      <c r="O47" s="29"/>
      <c r="P47" s="5"/>
      <c r="Q47" s="5" t="str">
        <f>IF(IFERROR(INDEX('[1]【第9戦】決勝ヒート - レース結果（貼付）'!$A:$Z,MATCH($B47,'[1]【第9戦】決勝ヒート - レース結果（貼付）'!$B:$B,0),MATCH('【第9戦】決勝ヒート - レース暫定結果表'!Q$11,'[1]【第9戦】決勝ヒート - レース結果（貼付）'!$1:$1,0)),"")=0,"",IFERROR(INDEX('[1]【第9戦】決勝ヒート - レース結果（貼付）'!$A:$Z,MATCH($B47,'[1]【第9戦】決勝ヒート - レース結果（貼付）'!$B:$B,0),MATCH('【第9戦】決勝ヒート - レース暫定結果表'!Q$11,'[1]【第9戦】決勝ヒート - レース結果（貼付）'!$1:$1,0)),""))</f>
        <v/>
      </c>
      <c r="R47" s="5" t="str">
        <f>IF(Q47="","",COUNTIF($Q$13:Q47,"&lt;&gt;"&amp;""))</f>
        <v/>
      </c>
      <c r="S47" s="5" t="str">
        <f>IFERROR(RANK(R47,$R$13:$R$47,1),"")</f>
        <v/>
      </c>
      <c r="T47" s="5" t="str">
        <f>IF(IFERROR(INDEX('[1]【第9戦】決勝ヒート - レース結果（貼付）'!$A:$Z,MATCH($A47,'[1]【第9戦】決勝ヒート - レース結果（貼付）'!$A:$A,0),MATCH('【第9戦】決勝ヒート - レース暫定結果表'!T$11,'[1]【第9戦】決勝ヒート - レース結果（貼付）'!$1:$1,0)),"")=0,"",IFERROR(INDEX('[1]【第9戦】決勝ヒート - レース結果（貼付）'!$A:$Z,MATCH($A47,'[1]【第9戦】決勝ヒート - レース結果（貼付）'!$A:$A,0),MATCH('【第9戦】決勝ヒート - レース暫定結果表'!T$11,'[1]【第9戦】決勝ヒート - レース結果（貼付）'!$1:$1,0)),""))</f>
        <v/>
      </c>
      <c r="U47" s="5">
        <f>IF(IFERROR(INDEX('[1]【第9戦】決勝ヒート - レース結果（貼付）'!$A:$Z,MATCH($B47,'[1]【第9戦】決勝ヒート - レース結果（貼付）'!$B:$B,0),MATCH('[1]【第9戦】決勝ヒート - レース正式結果表（印刷）'!U$11,'[1]【第9戦】決勝ヒート - レース結果（貼付）'!$1:$1,0)),"")=0,"",IFERROR(INDEX('[1]【第9戦】決勝ヒート - レース結果（貼付）'!$A:$Z,MATCH($B47,'[1]【第9戦】決勝ヒート - レース結果（貼付）'!$B:$B,0),MATCH('[1]【第9戦】決勝ヒート - レース正式結果表（印刷）'!U$11,'[1]【第9戦】決勝ヒート - レース結果（貼付）'!$1:$1,0)),""))</f>
        <v>98.942999999999998</v>
      </c>
      <c r="V47" s="5"/>
    </row>
    <row r="48" spans="1:22" ht="12.75" hidden="1" customHeight="1" x14ac:dyDescent="0.2">
      <c r="A48" s="28" t="s">
        <v>11</v>
      </c>
      <c r="B48" s="40"/>
      <c r="C48" s="39"/>
      <c r="D48" s="38"/>
      <c r="E48" s="37"/>
      <c r="F48" s="30"/>
      <c r="G48" s="36"/>
      <c r="H48" s="35"/>
      <c r="I48" s="34"/>
      <c r="J48" s="33"/>
      <c r="K48" s="32"/>
      <c r="L48" s="32"/>
      <c r="M48" s="31"/>
      <c r="N48" s="30"/>
      <c r="O48" s="29"/>
      <c r="P48" s="5"/>
      <c r="Q48" s="5"/>
      <c r="R48" s="5"/>
      <c r="S48" s="5"/>
      <c r="T48" s="5"/>
      <c r="U48" s="5"/>
      <c r="V48" s="5"/>
    </row>
    <row r="49" spans="1:22" ht="12.75" customHeight="1" x14ac:dyDescent="0.2">
      <c r="A49" s="28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8"/>
      <c r="N49" s="7"/>
      <c r="O49" s="6"/>
      <c r="P49" s="5"/>
      <c r="Q49" s="5"/>
      <c r="R49" s="5"/>
      <c r="S49" s="5"/>
      <c r="T49" s="5"/>
      <c r="U49" s="5"/>
      <c r="V49" s="5"/>
    </row>
    <row r="50" spans="1:22" s="26" customFormat="1" ht="12.75" customHeight="1" x14ac:dyDescent="0.2">
      <c r="A50" s="14" t="s">
        <v>10</v>
      </c>
      <c r="B50" s="6"/>
      <c r="C50" s="6"/>
      <c r="D50" s="6"/>
      <c r="E50" s="24" t="s">
        <v>9</v>
      </c>
      <c r="F50" s="24" t="s">
        <v>8</v>
      </c>
      <c r="G50" s="23">
        <f>1.264/MAX($U:$U)*3600</f>
        <v>45.058818869568661</v>
      </c>
      <c r="H50" s="1"/>
      <c r="I50" s="27" t="s">
        <v>7</v>
      </c>
      <c r="J50" s="21">
        <f>MAX($U:$U)</f>
        <v>100.988</v>
      </c>
      <c r="K50" s="20" t="s">
        <v>6</v>
      </c>
      <c r="L50" s="6"/>
      <c r="M50" s="12"/>
      <c r="N50" s="12"/>
      <c r="O50" s="6"/>
      <c r="P50" s="5"/>
      <c r="Q50" s="5"/>
      <c r="R50" s="5"/>
      <c r="S50" s="5"/>
      <c r="T50" s="5"/>
      <c r="U50" s="5"/>
      <c r="V50" s="5"/>
    </row>
    <row r="51" spans="1:22" ht="2.1" customHeight="1" x14ac:dyDescent="0.2">
      <c r="A51" s="14"/>
      <c r="B51" s="6"/>
      <c r="C51" s="6"/>
      <c r="D51" s="6"/>
      <c r="E51" s="25"/>
      <c r="F51" s="22"/>
      <c r="G51" s="23"/>
      <c r="I51" s="22"/>
      <c r="J51" s="21"/>
      <c r="K51" s="20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2.1" customHeight="1" x14ac:dyDescent="0.2">
      <c r="A52" s="14"/>
      <c r="B52" s="6"/>
      <c r="C52" s="6"/>
      <c r="D52" s="6"/>
      <c r="E52" s="25"/>
      <c r="F52" s="22"/>
      <c r="G52" s="23"/>
      <c r="I52" s="22"/>
      <c r="J52" s="21"/>
      <c r="K52" s="20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2.1" customHeight="1" x14ac:dyDescent="0.2">
      <c r="A53" s="14"/>
      <c r="B53" s="6"/>
      <c r="C53" s="6"/>
      <c r="D53" s="6"/>
      <c r="E53" s="25"/>
      <c r="F53" s="22"/>
      <c r="G53" s="23"/>
      <c r="I53" s="22"/>
      <c r="J53" s="21"/>
      <c r="K53" s="20"/>
      <c r="L53" s="6"/>
      <c r="M53" s="8"/>
      <c r="N53" s="7"/>
      <c r="O53" s="6"/>
      <c r="P53" s="5"/>
      <c r="Q53" s="5"/>
      <c r="R53" s="5"/>
      <c r="S53" s="5"/>
      <c r="T53" s="5"/>
      <c r="U53" s="5"/>
      <c r="V53" s="5"/>
    </row>
    <row r="54" spans="1:22" ht="12.75" customHeight="1" x14ac:dyDescent="0.2">
      <c r="A54" s="14" t="s">
        <v>5</v>
      </c>
      <c r="B54" s="6"/>
      <c r="C54" s="6"/>
      <c r="D54" s="6"/>
      <c r="E54" s="25"/>
      <c r="F54" s="22"/>
      <c r="G54" s="23"/>
      <c r="I54" s="22"/>
      <c r="J54" s="21"/>
      <c r="K54" s="20"/>
      <c r="L54" s="6"/>
      <c r="M54" s="8"/>
      <c r="N54" s="7"/>
      <c r="O54" s="6"/>
      <c r="P54" s="5"/>
      <c r="Q54" s="5"/>
      <c r="R54" s="5"/>
      <c r="S54" s="5"/>
      <c r="T54" s="5"/>
      <c r="U54" s="5"/>
      <c r="V54" s="5"/>
    </row>
    <row r="55" spans="1:22" ht="2.1" customHeight="1" x14ac:dyDescent="0.2">
      <c r="A55" s="14"/>
      <c r="B55" s="6"/>
      <c r="C55" s="6"/>
      <c r="D55" s="6"/>
      <c r="E55" s="25"/>
      <c r="F55" s="22"/>
      <c r="G55" s="23"/>
      <c r="I55" s="22"/>
      <c r="J55" s="21"/>
      <c r="K55" s="20"/>
      <c r="L55" s="6"/>
      <c r="M55" s="8"/>
      <c r="N55" s="7"/>
      <c r="O55" s="6"/>
      <c r="P55" s="5"/>
      <c r="Q55" s="5"/>
      <c r="R55" s="5"/>
      <c r="S55" s="5"/>
      <c r="T55" s="5"/>
      <c r="U55" s="5"/>
      <c r="V55" s="5"/>
    </row>
    <row r="56" spans="1:22" ht="12.75" customHeight="1" x14ac:dyDescent="0.2">
      <c r="A56" s="14" t="s">
        <v>4</v>
      </c>
      <c r="B56" s="6"/>
      <c r="C56" s="6"/>
      <c r="D56" s="6"/>
      <c r="E56" s="24" t="s">
        <v>3</v>
      </c>
      <c r="F56" s="24" t="s">
        <v>2</v>
      </c>
      <c r="G56" s="23">
        <v>44.935121363537611</v>
      </c>
      <c r="I56" s="22" t="s">
        <v>1</v>
      </c>
      <c r="J56" s="21">
        <v>101.26600000000001</v>
      </c>
      <c r="K56" s="20" t="s">
        <v>0</v>
      </c>
      <c r="L56" s="6"/>
      <c r="M56" s="8"/>
      <c r="N56" s="7"/>
      <c r="O56" s="6"/>
      <c r="P56" s="5"/>
      <c r="Q56" s="5"/>
      <c r="R56" s="5"/>
      <c r="S56" s="5"/>
      <c r="T56" s="5"/>
      <c r="U56" s="5"/>
      <c r="V56" s="5"/>
    </row>
    <row r="57" spans="1:22" ht="12.75" customHeight="1" x14ac:dyDescent="0.15">
      <c r="A57" s="14" t="str">
        <f>IF(A58="","","ﾍﾟﾅﾙﾃｨ")</f>
        <v>ﾍﾟﾅﾙﾃｨ</v>
      </c>
      <c r="B57" s="16"/>
      <c r="C57" s="16"/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19"/>
      <c r="R57" s="19"/>
      <c r="S57" s="5"/>
      <c r="T57" s="5"/>
      <c r="U57" s="5"/>
      <c r="V57" s="5"/>
    </row>
    <row r="58" spans="1:22" ht="12.75" customHeight="1" x14ac:dyDescent="0.15">
      <c r="A58" s="18">
        <f>IF(MAX(R13:R47)&lt;1,"",1)</f>
        <v>1</v>
      </c>
      <c r="B58" s="1" t="str">
        <f t="shared" ref="B58:B64" si="3">IF(A58="","","No."&amp;INDEX($A$11:$V$47,MATCH($A58,$S$11:$S$47,0),MATCH("No.",$11:$11,0)))</f>
        <v>No.77</v>
      </c>
      <c r="C58" s="1" t="str">
        <f t="shared" ref="C58:C64" si="4">INDEX($A$11:$V$47,MATCH($A58,$S$11:$S$47,0),MATCH("コメント",$11:$11,0))</f>
        <v>全日本カート選手権統一規則書 第38条(25)(フロントフェアリングが正しい装着状態でない)により5秒加算した。</v>
      </c>
      <c r="D58" s="6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5"/>
      <c r="R58" s="5"/>
      <c r="S58" s="5"/>
      <c r="T58" s="5"/>
      <c r="U58" s="5"/>
      <c r="V58" s="5"/>
    </row>
    <row r="59" spans="1:22" ht="12.75" customHeight="1" x14ac:dyDescent="0.15">
      <c r="A59" s="15">
        <f t="shared" ref="A59:A64" si="5">IF(A58&lt;COUNTIF($S$12:$S$47,"&gt;"&amp;0),A58+1,"")</f>
        <v>2</v>
      </c>
      <c r="B59" s="1" t="str">
        <f t="shared" si="3"/>
        <v>No.51</v>
      </c>
      <c r="C59" s="1" t="str">
        <f t="shared" si="4"/>
        <v>JAF国内ｶｰﾄ競技規則 ｶｰﾄ競技会運営に関する規定 22条(妨害の禁止(プッシング・ブロッキング))違反により、10秒加算とした。</v>
      </c>
      <c r="D59" s="6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17"/>
      <c r="R59" s="5"/>
      <c r="S59" s="5"/>
      <c r="T59" s="5"/>
      <c r="U59" s="5"/>
      <c r="V59" s="5"/>
    </row>
    <row r="60" spans="1:22" ht="12.75" customHeight="1" x14ac:dyDescent="0.15">
      <c r="A60" s="15">
        <f t="shared" si="5"/>
        <v>3</v>
      </c>
      <c r="B60" s="1" t="str">
        <f t="shared" si="3"/>
        <v>No.43</v>
      </c>
      <c r="C60" s="1" t="str">
        <f t="shared" si="4"/>
        <v>全日本カート選手権統一規則書 第38条(25)(フロントフェアリングが正しい装着状態でない)により5秒加算した。</v>
      </c>
      <c r="D60" s="6"/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17"/>
      <c r="R60" s="5"/>
      <c r="S60" s="5"/>
      <c r="T60" s="5"/>
      <c r="U60" s="5"/>
      <c r="V60" s="5"/>
    </row>
    <row r="61" spans="1:22" ht="12.75" customHeight="1" x14ac:dyDescent="0.15">
      <c r="A61" s="15">
        <f t="shared" si="5"/>
        <v>4</v>
      </c>
      <c r="B61" s="1" t="str">
        <f t="shared" si="3"/>
        <v>No.19</v>
      </c>
      <c r="C61" s="1" t="str">
        <f t="shared" si="4"/>
        <v>JAF国内ｶｰﾄ競技規則 ｶｰﾄ競技会運営に関する規定 22条(妨害の禁止(無理な進入))違反により、10秒加算とした。</v>
      </c>
      <c r="D61" s="6"/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5"/>
      <c r="R61" s="5"/>
      <c r="S61" s="5"/>
      <c r="T61" s="5"/>
      <c r="U61" s="5"/>
      <c r="V61" s="5"/>
    </row>
    <row r="62" spans="1:22" ht="12.75" customHeight="1" x14ac:dyDescent="0.15">
      <c r="A62" s="15" t="str">
        <f t="shared" si="5"/>
        <v/>
      </c>
      <c r="B62" s="1" t="str">
        <f t="shared" si="3"/>
        <v/>
      </c>
      <c r="C62" s="1" t="str">
        <f t="shared" si="4"/>
        <v/>
      </c>
      <c r="D62" s="16" t="str">
        <f t="array" ref="D62">IFERROR(INDEX(#REF!,SMALL(IF(#REF!&lt;&gt;"",ROW(#REF!)),ROW())),"")</f>
        <v/>
      </c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hidden="1" customHeight="1" x14ac:dyDescent="0.15">
      <c r="A63" s="15" t="str">
        <f t="shared" si="5"/>
        <v/>
      </c>
      <c r="B63" s="1" t="str">
        <f t="shared" si="3"/>
        <v/>
      </c>
      <c r="C63" s="1" t="str">
        <f t="shared" si="4"/>
        <v/>
      </c>
      <c r="D63" s="16" t="str">
        <f t="array" ref="D63">IFERROR(INDEX(#REF!,SMALL(IF(#REF!&lt;&gt;"",ROW(#REF!)),ROW())),"")</f>
        <v/>
      </c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hidden="1" customHeight="1" x14ac:dyDescent="0.15">
      <c r="A64" s="15" t="str">
        <f t="shared" si="5"/>
        <v/>
      </c>
      <c r="B64" s="1" t="str">
        <f t="shared" si="3"/>
        <v/>
      </c>
      <c r="C64" s="1" t="str">
        <f t="shared" si="4"/>
        <v/>
      </c>
      <c r="D64" s="16" t="str">
        <f t="array" ref="D64">IFERROR(INDEX(#REF!,SMALL(IF(#REF!&lt;&gt;"",ROW(#REF!)),ROW())),"")</f>
        <v/>
      </c>
      <c r="E64" s="6"/>
      <c r="F64" s="6"/>
      <c r="G64" s="6"/>
      <c r="H64" s="6"/>
      <c r="I64" s="6"/>
      <c r="J64" s="6"/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A65" s="15"/>
      <c r="B65" s="15"/>
      <c r="C65" s="15"/>
      <c r="D65" s="15"/>
      <c r="E65" s="15"/>
      <c r="F65" s="15"/>
      <c r="G65" s="6"/>
      <c r="H65" s="6"/>
      <c r="I65" s="6"/>
      <c r="J65" s="6"/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A66" s="15"/>
      <c r="D66" s="6"/>
      <c r="E66" s="6"/>
      <c r="F66" s="6"/>
      <c r="G66" s="6"/>
      <c r="H66" s="6"/>
      <c r="I66" s="6"/>
      <c r="J66" s="6"/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A67" s="15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14"/>
      <c r="B68" s="13" t="str">
        <f>"審査委員長 ："&amp;" "&amp;[1]各種設定!$D$20</f>
        <v>審査委員長 ： Makoto SAITO</v>
      </c>
      <c r="C68" s="6"/>
      <c r="D68" s="6"/>
      <c r="E68" s="6"/>
      <c r="G68" s="12" t="str">
        <f>"競技委員長 ："&amp;" "&amp;[1]各種設定!$D$22</f>
        <v>競技委員長 ： Toshiaki KUBOTA</v>
      </c>
      <c r="H68" s="6"/>
      <c r="I68" s="6"/>
      <c r="J68" s="6" t="str">
        <f>"計時委員長 ："&amp;" "&amp;[1]各種設定!$D$24</f>
        <v>計時委員長 ： Tsutomu HAYAKAWA</v>
      </c>
      <c r="K68" s="6"/>
      <c r="L68" s="6"/>
      <c r="M68" s="8"/>
      <c r="N68" s="7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8"/>
      <c r="N69" s="7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8"/>
      <c r="N70" s="7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8"/>
      <c r="N71" s="7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0"/>
      <c r="N72" s="9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111"/>
      <c r="B95" s="111"/>
      <c r="C95" s="111"/>
      <c r="D95" s="111"/>
      <c r="E95" s="111"/>
      <c r="F95" s="111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2.75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2.75" customHeigh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2.75" customHeigh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  <row r="502" spans="1:22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7"/>
      <c r="O502" s="6"/>
      <c r="P502" s="5"/>
      <c r="Q502" s="5"/>
      <c r="R502" s="5"/>
      <c r="S502" s="5"/>
      <c r="T502" s="5"/>
      <c r="U502" s="5"/>
      <c r="V502" s="5"/>
    </row>
    <row r="503" spans="1:22" ht="11.2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8"/>
      <c r="N503" s="7"/>
      <c r="O503" s="6"/>
      <c r="P503" s="5"/>
      <c r="Q503" s="5"/>
      <c r="R503" s="5"/>
      <c r="S503" s="5"/>
      <c r="T503" s="5"/>
      <c r="U503" s="5"/>
      <c r="V503" s="5"/>
    </row>
    <row r="504" spans="1:22" ht="11.25" x14ac:dyDescent="0.1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8"/>
      <c r="N504" s="7"/>
      <c r="O504" s="6"/>
      <c r="P504" s="5"/>
      <c r="Q504" s="5"/>
      <c r="R504" s="5"/>
      <c r="S504" s="5"/>
      <c r="T504" s="5"/>
      <c r="U504" s="5"/>
      <c r="V504" s="5"/>
    </row>
    <row r="505" spans="1:22" ht="11.25" x14ac:dyDescent="0.1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8"/>
      <c r="N505" s="7"/>
      <c r="O505" s="6"/>
      <c r="P505" s="5"/>
      <c r="Q505" s="5"/>
      <c r="R505" s="5"/>
      <c r="S505" s="5"/>
      <c r="T505" s="5"/>
      <c r="U505" s="5"/>
      <c r="V505" s="5"/>
    </row>
  </sheetData>
  <mergeCells count="3">
    <mergeCell ref="K6:L6"/>
    <mergeCell ref="A43:F43"/>
    <mergeCell ref="A95:F95"/>
  </mergeCells>
  <phoneticPr fontId="1"/>
  <conditionalFormatting sqref="A13">
    <cfRule type="expression" dxfId="54" priority="2">
      <formula>ISTEXT(A13)</formula>
    </cfRule>
  </conditionalFormatting>
  <conditionalFormatting sqref="A14:A42 A44:A47">
    <cfRule type="expression" dxfId="53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92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N7:N8</xm:sqref>
        </x14:dataValidation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1"/>
  <sheetViews>
    <sheetView zoomScaleNormal="100" zoomScaleSheetLayoutView="115" workbookViewId="0">
      <selection activeCell="A48" sqref="A48:XFD48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1.6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66"/>
      <c r="B6" s="6"/>
      <c r="C6" s="6"/>
      <c r="D6" s="6"/>
      <c r="E6" s="6"/>
      <c r="F6" s="6"/>
      <c r="G6" s="6"/>
      <c r="H6" s="6"/>
      <c r="I6" s="6"/>
      <c r="J6" s="70">
        <f>+[1]各種設定!D18</f>
        <v>44878</v>
      </c>
      <c r="K6" s="69"/>
      <c r="L6" s="68" t="s">
        <v>44</v>
      </c>
      <c r="M6" s="58"/>
      <c r="N6" s="63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2" t="str">
        <f>+[1]各種設定!D2</f>
        <v>2022年 オートバックス全日本カート選手権 OK部門　第9戦/10戦</v>
      </c>
      <c r="B7" s="6"/>
      <c r="C7" s="6"/>
      <c r="D7" s="6"/>
      <c r="E7" s="6"/>
      <c r="F7" s="6"/>
      <c r="G7" s="6"/>
      <c r="H7" s="6"/>
      <c r="I7" s="6"/>
      <c r="J7" s="6"/>
      <c r="K7" s="60" t="s">
        <v>39</v>
      </c>
      <c r="L7" s="60" t="s">
        <v>43</v>
      </c>
      <c r="M7" s="58"/>
      <c r="N7" s="61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60" t="s">
        <v>37</v>
      </c>
      <c r="L8" s="59" t="s">
        <v>36</v>
      </c>
      <c r="M8" s="58"/>
      <c r="N8" s="57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56" t="str">
        <f>+[1]各種設定!D4</f>
        <v>OK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7" t="s">
        <v>35</v>
      </c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3" t="s">
        <v>42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1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0"/>
      <c r="B11" s="50" t="s">
        <v>22</v>
      </c>
      <c r="C11" s="50"/>
      <c r="D11" s="50"/>
      <c r="E11" s="50" t="s">
        <v>33</v>
      </c>
      <c r="F11" s="26" t="s">
        <v>32</v>
      </c>
      <c r="G11" s="50" t="s">
        <v>19</v>
      </c>
      <c r="H11" s="50" t="s">
        <v>31</v>
      </c>
      <c r="I11" s="50" t="s">
        <v>17</v>
      </c>
      <c r="J11" s="50" t="s">
        <v>16</v>
      </c>
      <c r="K11" s="50" t="s">
        <v>30</v>
      </c>
      <c r="L11" s="50" t="s">
        <v>29</v>
      </c>
      <c r="M11" s="50" t="s">
        <v>28</v>
      </c>
      <c r="N11" s="49">
        <f>VLOOKUP(A9,[1]コースレコード!$A:$G,3,FALSE)</f>
        <v>45.238999999999997</v>
      </c>
      <c r="O11" s="6"/>
      <c r="P11" s="5"/>
      <c r="Q11" s="5" t="s">
        <v>27</v>
      </c>
      <c r="R11" s="5"/>
      <c r="S11" s="5" t="s">
        <v>26</v>
      </c>
      <c r="T11" s="5" t="s">
        <v>25</v>
      </c>
      <c r="U11" s="5" t="s">
        <v>24</v>
      </c>
      <c r="V11" s="5"/>
    </row>
    <row r="12" spans="1:22" ht="12.75" x14ac:dyDescent="0.15">
      <c r="A12" s="46" t="s">
        <v>23</v>
      </c>
      <c r="B12" s="46" t="s">
        <v>22</v>
      </c>
      <c r="C12" s="45"/>
      <c r="D12" s="48"/>
      <c r="E12" s="48" t="s">
        <v>21</v>
      </c>
      <c r="F12" s="48" t="s">
        <v>20</v>
      </c>
      <c r="G12" s="46" t="s">
        <v>19</v>
      </c>
      <c r="H12" s="47" t="s">
        <v>18</v>
      </c>
      <c r="I12" s="46" t="s">
        <v>17</v>
      </c>
      <c r="J12" s="46" t="s">
        <v>16</v>
      </c>
      <c r="K12" s="46" t="s">
        <v>15</v>
      </c>
      <c r="L12" s="46" t="s">
        <v>14</v>
      </c>
      <c r="M12" s="45" t="s">
        <v>13</v>
      </c>
      <c r="N12" s="44"/>
      <c r="O12" s="43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41">
        <v>1</v>
      </c>
      <c r="B13" s="40">
        <f>IFERROR(INDEX('[1]【第9戦】決勝ヒート - レース結果（貼付）'!A2:$Z$50,MATCH($A13,'[1]【第9戦】決勝ヒート - レース結果（貼付）'!A2:$A$50,0),MATCH('【第9戦】決勝ヒート - レース正式結果表'!B$11,'[1]【第9戦】決勝ヒート - レース結果（貼付）'!$1:$1,0)),"")</f>
        <v>25</v>
      </c>
      <c r="C13" s="39"/>
      <c r="D13" s="38"/>
      <c r="E13" s="37" t="str">
        <f>IFERROR(INDEX('[1]【第9戦】決勝ヒート - レース結果（貼付）'!$A:$Z,MATCH($B13,'[1]【第9戦】決勝ヒート - レース結果（貼付）'!$B:$B,0),MATCH('【第9戦】決勝ヒート - レース正式結果表'!E$11,'[1]【第9戦】決勝ヒート - レース結果（貼付）'!$1:$1,0)),"")</f>
        <v>小田 優</v>
      </c>
      <c r="F13" s="30" t="str">
        <f>IFERROR(INDEX('[1]【第9戦】決勝ヒート - レース結果（貼付）'!$A:$Z,MATCH($B13,'[1]【第9戦】決勝ヒート - レース結果（貼付）'!$B:$B,0),MATCH('【第9戦】決勝ヒート - レース正式結果表'!F$11,'[1]【第9戦】決勝ヒート - レース結果（貼付）'!$1:$1,0)),"")</f>
        <v>Drago CORSE/TM</v>
      </c>
      <c r="G13" s="36" t="str">
        <f>IFERROR(INDEX('[1]【第9戦】決勝ヒート - レース結果（貼付）'!$A:$Z,MATCH($B13,'[1]【第9戦】決勝ヒート - レース結果（貼付）'!$B:$B,0),MATCH('【第9戦】決勝ヒート - レース正式結果表'!G$11,'[1]【第9戦】決勝ヒート - レース結果（貼付）'!$1:$1,0)),"")</f>
        <v>Drago CORSE</v>
      </c>
      <c r="H13" s="35" t="str">
        <f>IFERROR(INDEX('[1]【第9戦】決勝ヒート - レース結果（貼付）'!$A:$Z,MATCH($B13,'[1]【第9戦】決勝ヒート - レース結果（貼付）'!$B:$B,0),MATCH('【第9戦】決勝ヒート - レース正式結果表'!H$11,'[1]【第9戦】決勝ヒート - レース結果（貼付）'!$1:$1,0)),"")</f>
        <v>BS</v>
      </c>
      <c r="I13" s="34">
        <f>IFERROR(INDEX('[1]【第9戦】決勝ヒート - レース結果（貼付）'!$A:$Z,MATCH($B13,'[1]【第9戦】決勝ヒート - レース結果（貼付）'!$B:$B,0),MATCH('【第9戦】決勝ヒート - レース正式結果表'!I$11,'[1]【第9戦】決勝ヒート - レース結果（貼付）'!$1:$1,0)),"")</f>
        <v>24</v>
      </c>
      <c r="J13" s="33">
        <f>IF(A13="DNS","ｽﾀｰﾄ出来ず",IF(A13="DQ","失　格",IFERROR(INDEX('[1]【第9戦】決勝ヒート - レース結果（貼付）'!$A:$Z,MATCH($B13,'[1]【第9戦】決勝ヒート - レース結果（貼付）'!$B:$B,0),MATCH('【第9戦】決勝ヒート - レース正式結果表'!J$11,'[1]【第9戦】決勝ヒート - レース結果（貼付）'!$1:$1,0)),"")))</f>
        <v>1.2743055555555556E-2</v>
      </c>
      <c r="K13" s="42" t="str">
        <f>ROUND((1.264*I13)/(J13*24),2)&amp;"km/h"</f>
        <v>99.19km/h</v>
      </c>
      <c r="L13" s="42"/>
      <c r="M13" s="31">
        <f>IFERROR(INDEX('[1]【第9戦】決勝ヒート - レース結果（貼付）'!$A:$Z,MATCH($B13,'[1]【第9戦】決勝ヒート - レース結果（貼付）'!$B:$B,0),MATCH('【第9戦】決勝ヒート - レース正式結果表'!M$11,'[1]【第9戦】決勝ヒート - レース結果（貼付）'!$1:$1,0)),"")</f>
        <v>45.307000000000002</v>
      </c>
      <c r="N13" s="30" t="str">
        <f t="shared" ref="N13:N21" si="0">IF(M13&lt;1,"",IF($N$11&gt;M13,"R",""))</f>
        <v/>
      </c>
      <c r="O13" s="29"/>
      <c r="P13" s="5"/>
      <c r="Q13" s="5" t="str">
        <f>IF(IFERROR(INDEX('[1]【第9戦】決勝ヒート - レース結果（貼付）'!$A:$Z,MATCH($B13,'[1]【第9戦】決勝ヒート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レース結果（貼付）'!$A:$Z,MATCH($B13,'[1]【第9戦】決勝ヒート - レース結果（貼付）'!$B:$B,0),MATCH('【第9戦】決勝ヒート - レース正式結果表'!Q$11,'[1]【第9戦】決勝ヒート - レース結果（貼付）'!$1:$1,0)),""))</f>
        <v/>
      </c>
      <c r="R13" s="5" t="str">
        <f>IF(Q13="","",COUNTIF($Q$13:Q13,"&lt;&gt;"&amp;""))</f>
        <v/>
      </c>
      <c r="S13" s="5" t="str">
        <f t="shared" ref="S13:S21" si="1">IFERROR(RANK(R13,$R$13:$R$47,1),"")</f>
        <v/>
      </c>
      <c r="T13" s="5" t="str">
        <f>IF(IFERROR(INDEX('[1]【第9戦】決勝ヒート - レース結果（貼付）'!$A:$Z,MATCH($A13,'[1]【第9戦】決勝ヒート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レース結果（貼付）'!$A:$Z,MATCH($A13,'[1]【第9戦】決勝ヒート - レース結果（貼付）'!$A:$A,0),MATCH('【第9戦】決勝ヒート - レース正式結果表'!T$11,'[1]【第9戦】決勝ヒート - レース結果（貼付）'!$1:$1,0)),""))</f>
        <v/>
      </c>
      <c r="U13" s="5">
        <f>IF(IFERROR(INDEX('[1]【第9戦】決勝ヒート - レース結果（貼付）'!$A:$Z,MATCH($B13,'[1]【第9戦】決勝ヒート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レース結果（貼付）'!$A:$Z,MATCH($B13,'[1]【第9戦】決勝ヒート - レース結果（貼付）'!$B:$B,0),MATCH('【第9戦】決勝ヒート - レース正式結果表'!U$11,'[1]【第9戦】決勝ヒート - レース結果（貼付）'!$1:$1,0)),""))</f>
        <v>100.988</v>
      </c>
      <c r="V13" s="5"/>
    </row>
    <row r="14" spans="1:22" ht="12.75" customHeight="1" x14ac:dyDescent="0.2">
      <c r="A14" s="41">
        <f>IF(OR('[1]【第9戦】決勝ヒート - レース結果（貼付）'!A3="DNF",'[1]【第9戦】決勝ヒート - レース結果（貼付）'!A3="DNS",'[1]【第9戦】決勝ヒート - レース結果（貼付）'!A3="DQ"),'[1]【第9戦】決勝ヒート - レース結果（貼付）'!A3,IF(MAX('[1]【第9戦】決勝ヒート - レース結果（貼付）'!A:A)&gt;A13,A13+1,""))</f>
        <v>2</v>
      </c>
      <c r="B14" s="40">
        <f>IFERROR(INDEX('[1]【第9戦】決勝ヒート - レース結果（貼付）'!A3:$Z$50,MATCH($A14,'[1]【第9戦】決勝ヒート - レース結果（貼付）'!A3:$A$50,0),MATCH('【第9戦】決勝ヒート - レース正式結果表'!B$11,'[1]【第9戦】決勝ヒート - レース結果（貼付）'!$1:$1,0)),"")</f>
        <v>34</v>
      </c>
      <c r="C14" s="39"/>
      <c r="D14" s="38"/>
      <c r="E14" s="37" t="str">
        <f>IFERROR(INDEX('[1]【第9戦】決勝ヒート - レース結果（貼付）'!$A:$Z,MATCH($B14,'[1]【第9戦】決勝ヒート - レース結果（貼付）'!$B:$B,0),MATCH('【第9戦】決勝ヒート - レース正式結果表'!E$11,'[1]【第9戦】決勝ヒート - レース結果（貼付）'!$1:$1,0)),"")</f>
        <v>清水 啓伸</v>
      </c>
      <c r="F14" s="30" t="str">
        <f>IFERROR(INDEX('[1]【第9戦】決勝ヒート - レース結果（貼付）'!$A:$Z,MATCH($B14,'[1]【第9戦】決勝ヒート - レース結果（貼付）'!$B:$B,0),MATCH('【第9戦】決勝ヒート - レース正式結果表'!F$11,'[1]【第9戦】決勝ヒート - レース結果（貼付）'!$1:$1,0)),"")</f>
        <v>Drago CORSE/TM</v>
      </c>
      <c r="G14" s="36" t="str">
        <f>IFERROR(INDEX('[1]【第9戦】決勝ヒート - レース結果（貼付）'!$A:$Z,MATCH($B14,'[1]【第9戦】決勝ヒート - レース結果（貼付）'!$B:$B,0),MATCH('【第9戦】決勝ヒート - レース正式結果表'!G$11,'[1]【第9戦】決勝ヒート - レース結果（貼付）'!$1:$1,0)),"")</f>
        <v>DragoCORSE</v>
      </c>
      <c r="H14" s="35" t="str">
        <f>IFERROR(INDEX('[1]【第9戦】決勝ヒート - レース結果（貼付）'!$A:$Z,MATCH($B14,'[1]【第9戦】決勝ヒート - レース結果（貼付）'!$B:$B,0),MATCH('【第9戦】決勝ヒート - レース正式結果表'!H$11,'[1]【第9戦】決勝ヒート - レース結果（貼付）'!$1:$1,0)),"")</f>
        <v>BS</v>
      </c>
      <c r="I14" s="34">
        <f>IF(A14="DNS","",IF(A14="DQ","",IFERROR(INDEX('[1]【第9戦】決勝ヒート - レース結果（貼付）'!$A:$Z,MATCH($A14,'[1]【第9戦】決勝ヒート - レース結果（貼付）'!$A:$A,0),MATCH('【第9戦】決勝ヒート - レース正式結果表'!I$11,'[1]【第9戦】決勝ヒート - レース結果（貼付）'!$1:$1,0)),"")))</f>
        <v>24</v>
      </c>
      <c r="J14" s="33">
        <f>IF(A14="DNS","ｽﾀｰﾄ出来ず",IF(A14="DQ","失　格",IFERROR(INDEX('[1]【第9戦】決勝ヒート - レース結果（貼付）'!$A:$Z,MATCH($B14,'[1]【第9戦】決勝ヒート - レース結果（貼付）'!$B:$B,0),MATCH('【第9戦】決勝ヒート - レース正式結果表'!J$11,'[1]【第9戦】決勝ヒート - レース結果（貼付）'!$1:$1,0)),"")))</f>
        <v>1.2752199074074074E-2</v>
      </c>
      <c r="K14" s="32">
        <f>IF(A14="DNS","",IF(A14="DQ","",IFERROR(INDEX('[1]【第9戦】決勝ヒート - レース結果（貼付）'!$A:$Z,MATCH($A14,'[1]【第9戦】決勝ヒート - レース結果（貼付）'!$A:$A,0),MATCH('【第9戦】決勝ヒート - レース正式結果表'!K$11,'[1]【第9戦】決勝ヒート - レース結果（貼付）'!$1:$1,0)),"")))</f>
        <v>0.79</v>
      </c>
      <c r="L14" s="32">
        <f>IF(A14="DNS","",IF(A14="DQ","",IFERROR(INDEX('[1]【第9戦】決勝ヒート - レース結果（貼付）'!$A:$Z,MATCH($A14,'[1]【第9戦】決勝ヒート - レース結果（貼付）'!$A:$A,0),MATCH('【第9戦】決勝ヒート - レース正式結果表'!L$11,'[1]【第9戦】決勝ヒート - レース結果（貼付）'!$1:$1,0)),"")))</f>
        <v>0.79</v>
      </c>
      <c r="M14" s="31">
        <f>IF(A14="DNS","",IF(A14="DQ","",IFERROR(INDEX('[1]【第9戦】決勝ヒート - レース結果（貼付）'!$A:$Z,MATCH($B14,'[1]【第9戦】決勝ヒート - レース結果（貼付）'!$B:$B,0),MATCH('【第9戦】決勝ヒート - レース正式結果表'!M$11,'[1]【第9戦】決勝ヒート - レース結果（貼付）'!$1:$1,0)),"")))</f>
        <v>45.271000000000001</v>
      </c>
      <c r="N14" s="30" t="str">
        <f t="shared" si="0"/>
        <v/>
      </c>
      <c r="O14" s="29"/>
      <c r="P14" s="5"/>
      <c r="Q14" s="5" t="str">
        <f>IF(IFERROR(INDEX('[1]【第9戦】決勝ヒート - レース結果（貼付）'!$A:$Z,MATCH($B14,'[1]【第9戦】決勝ヒート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レース結果（貼付）'!$A:$Z,MATCH($B14,'[1]【第9戦】決勝ヒート - レース結果（貼付）'!$B:$B,0),MATCH('【第9戦】決勝ヒート - レース正式結果表'!Q$11,'[1]【第9戦】決勝ヒート - レース結果（貼付）'!$1:$1,0)),""))</f>
        <v/>
      </c>
      <c r="R14" s="5" t="str">
        <f>IF(Q14="","",COUNTIF($Q$13:Q14,"&lt;&gt;"&amp;""))</f>
        <v/>
      </c>
      <c r="S14" s="5" t="str">
        <f t="shared" si="1"/>
        <v/>
      </c>
      <c r="T14" s="5" t="str">
        <f>IF(IFERROR(INDEX('[1]【第9戦】決勝ヒート - レース結果（貼付）'!$A:$Z,MATCH($A14,'[1]【第9戦】決勝ヒート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レース結果（貼付）'!$A:$Z,MATCH($A14,'[1]【第9戦】決勝ヒート - レース結果（貼付）'!$A:$A,0),MATCH('【第9戦】決勝ヒート - レース正式結果表'!T$11,'[1]【第9戦】決勝ヒート - レース結果（貼付）'!$1:$1,0)),""))</f>
        <v/>
      </c>
      <c r="U14" s="5">
        <f>IF(IFERROR(INDEX('[1]【第9戦】決勝ヒート - レース結果（貼付）'!$A:$Z,MATCH($B14,'[1]【第9戦】決勝ヒート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レース結果（貼付）'!$A:$Z,MATCH($B14,'[1]【第9戦】決勝ヒート - レース結果（貼付）'!$B:$B,0),MATCH('【第9戦】決勝ヒート - レース正式結果表'!U$11,'[1]【第9戦】決勝ヒート - レース結果（貼付）'!$1:$1,0)),""))</f>
        <v>100.435</v>
      </c>
      <c r="V14" s="5"/>
    </row>
    <row r="15" spans="1:22" ht="12.75" customHeight="1" x14ac:dyDescent="0.2">
      <c r="A15" s="41">
        <f>IF(OR('[1]【第9戦】決勝ヒート - レース結果（貼付）'!A4="DNF",'[1]【第9戦】決勝ヒート - レース結果（貼付）'!A4="DNS",'[1]【第9戦】決勝ヒート - レース結果（貼付）'!A4="DQ"),'[1]【第9戦】決勝ヒート - レース結果（貼付）'!A4,IF(MAX('[1]【第9戦】決勝ヒート - レース結果（貼付）'!A:A)&gt;A14,A14+1,""))</f>
        <v>3</v>
      </c>
      <c r="B15" s="40">
        <f>IFERROR(INDEX('[1]【第9戦】決勝ヒート - レース結果（貼付）'!A4:$Z$50,MATCH($A15,'[1]【第9戦】決勝ヒート - レース結果（貼付）'!A4:$A$50,0),MATCH('【第9戦】決勝ヒート - レース正式結果表'!B$11,'[1]【第9戦】決勝ヒート - レース結果（貼付）'!$1:$1,0)),"")</f>
        <v>81</v>
      </c>
      <c r="C15" s="39"/>
      <c r="D15" s="38"/>
      <c r="E15" s="37" t="str">
        <f>IFERROR(INDEX('[1]【第9戦】決勝ヒート - レース結果（貼付）'!$A:$Z,MATCH($B15,'[1]【第9戦】決勝ヒート - レース結果（貼付）'!$B:$B,0),MATCH('【第9戦】決勝ヒート - レース正式結果表'!E$11,'[1]【第9戦】決勝ヒート - レース結果（貼付）'!$1:$1,0)),"")</f>
        <v>山田 杯利</v>
      </c>
      <c r="F15" s="30" t="str">
        <f>IFERROR(INDEX('[1]【第9戦】決勝ヒート - レース結果（貼付）'!$A:$Z,MATCH($B15,'[1]【第9戦】決勝ヒート - レース結果（貼付）'!$B:$B,0),MATCH('【第9戦】決勝ヒート - レース正式結果表'!F$11,'[1]【第9戦】決勝ヒート - レース結果（貼付）'!$1:$1,0)),"")</f>
        <v>Drago CORSE/TM</v>
      </c>
      <c r="G15" s="36" t="str">
        <f>IFERROR(INDEX('[1]【第9戦】決勝ヒート - レース結果（貼付）'!$A:$Z,MATCH($B15,'[1]【第9戦】決勝ヒート - レース結果（貼付）'!$B:$B,0),MATCH('【第9戦】決勝ヒート - レース正式結果表'!G$11,'[1]【第9戦】決勝ヒート - レース結果（貼付）'!$1:$1,0)),"")</f>
        <v>DragoCorse</v>
      </c>
      <c r="H15" s="35" t="str">
        <f>IFERROR(INDEX('[1]【第9戦】決勝ヒート - レース結果（貼付）'!$A:$Z,MATCH($B15,'[1]【第9戦】決勝ヒート - レース結果（貼付）'!$B:$B,0),MATCH('【第9戦】決勝ヒート - レース正式結果表'!H$11,'[1]【第9戦】決勝ヒート - レース結果（貼付）'!$1:$1,0)),"")</f>
        <v>BS</v>
      </c>
      <c r="I15" s="34">
        <f>IF(A15="DNS","",IF(A15="DQ","",IFERROR(INDEX('[1]【第9戦】決勝ヒート - レース結果（貼付）'!$A:$Z,MATCH($A15,'[1]【第9戦】決勝ヒート - レース結果（貼付）'!$A:$A,0),MATCH('【第9戦】決勝ヒート - レース正式結果表'!I$11,'[1]【第9戦】決勝ヒート - レース結果（貼付）'!$1:$1,0)),"")))</f>
        <v>24</v>
      </c>
      <c r="J15" s="33">
        <f>IF(A15="DNS","ｽﾀｰﾄ出来ず",IF(A15="DQ","失　格",IFERROR(INDEX('[1]【第9戦】決勝ヒート - レース結果（貼付）'!$A:$Z,MATCH($B15,'[1]【第9戦】決勝ヒート - レース結果（貼付）'!$B:$B,0),MATCH('【第9戦】決勝ヒート - レース正式結果表'!J$11,'[1]【第9戦】決勝ヒート - レース結果（貼付）'!$1:$1,0)),"")))</f>
        <v>1.2758807870370372E-2</v>
      </c>
      <c r="K15" s="32">
        <f>IF(A15="DNS","",IF(A15="DQ","",IFERROR(INDEX('[1]【第9戦】決勝ヒート - レース結果（貼付）'!$A:$Z,MATCH($A15,'[1]【第9戦】決勝ヒート - レース結果（貼付）'!$A:$A,0),MATCH('【第9戦】決勝ヒート - レース正式結果表'!K$11,'[1]【第9戦】決勝ヒート - レース結果（貼付）'!$1:$1,0)),"")))</f>
        <v>1.361</v>
      </c>
      <c r="L15" s="32">
        <f>IF(A15="DNS","",IF(A15="DQ","",IFERROR(INDEX('[1]【第9戦】決勝ヒート - レース結果（貼付）'!$A:$Z,MATCH($A15,'[1]【第9戦】決勝ヒート - レース結果（貼付）'!$A:$A,0),MATCH('【第9戦】決勝ヒート - レース正式結果表'!L$11,'[1]【第9戦】決勝ヒート - レース結果（貼付）'!$1:$1,0)),"")))</f>
        <v>0.57099999999999995</v>
      </c>
      <c r="M15" s="31">
        <f>IF(A15="DNS","",IF(A15="DQ","",IFERROR(INDEX('[1]【第9戦】決勝ヒート - レース結果（貼付）'!$A:$Z,MATCH($B15,'[1]【第9戦】決勝ヒート - レース結果（貼付）'!$B:$B,0),MATCH('【第9戦】決勝ヒート - レース正式結果表'!M$11,'[1]【第9戦】決勝ヒート - レース結果（貼付）'!$1:$1,0)),"")))</f>
        <v>45.320999999999998</v>
      </c>
      <c r="N15" s="30" t="str">
        <f t="shared" si="0"/>
        <v/>
      </c>
      <c r="O15" s="29"/>
      <c r="P15" s="5"/>
      <c r="Q15" s="5" t="str">
        <f>IF(IFERROR(INDEX('[1]【第9戦】決勝ヒート - レース結果（貼付）'!$A:$Z,MATCH($B15,'[1]【第9戦】決勝ヒート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レース結果（貼付）'!$A:$Z,MATCH($B15,'[1]【第9戦】決勝ヒート - レース結果（貼付）'!$B:$B,0),MATCH('【第9戦】決勝ヒート - レース正式結果表'!Q$11,'[1]【第9戦】決勝ヒート - レース結果（貼付）'!$1:$1,0)),""))</f>
        <v/>
      </c>
      <c r="R15" s="5" t="str">
        <f>IF(Q15="","",COUNTIF($Q$13:Q15,"&lt;&gt;"&amp;""))</f>
        <v/>
      </c>
      <c r="S15" s="5" t="str">
        <f t="shared" si="1"/>
        <v/>
      </c>
      <c r="T15" s="5" t="str">
        <f>IF(IFERROR(INDEX('[1]【第9戦】決勝ヒート - レース結果（貼付）'!$A:$Z,MATCH($A15,'[1]【第9戦】決勝ヒート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レース結果（貼付）'!$A:$Z,MATCH($A15,'[1]【第9戦】決勝ヒート - レース結果（貼付）'!$A:$A,0),MATCH('【第9戦】決勝ヒート - レース正式結果表'!T$11,'[1]【第9戦】決勝ヒート - レース結果（貼付）'!$1:$1,0)),""))</f>
        <v/>
      </c>
      <c r="U15" s="5">
        <f>IF(IFERROR(INDEX('[1]【第9戦】決勝ヒート - レース結果（貼付）'!$A:$Z,MATCH($B15,'[1]【第9戦】決勝ヒート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レース結果（貼付）'!$A:$Z,MATCH($B15,'[1]【第9戦】決勝ヒート - レース結果（貼付）'!$B:$B,0),MATCH('【第9戦】決勝ヒート - レース正式結果表'!U$11,'[1]【第9戦】決勝ヒート - レース結果（貼付）'!$1:$1,0)),""))</f>
        <v>100.515</v>
      </c>
      <c r="V15" s="5"/>
    </row>
    <row r="16" spans="1:22" ht="12.75" customHeight="1" x14ac:dyDescent="0.2">
      <c r="A16" s="41">
        <f>IF(OR('[1]【第9戦】決勝ヒート - レース結果（貼付）'!A5="DNF",'[1]【第9戦】決勝ヒート - レース結果（貼付）'!A5="DNS",'[1]【第9戦】決勝ヒート - レース結果（貼付）'!A5="DQ"),'[1]【第9戦】決勝ヒート - レース結果（貼付）'!A5,IF(MAX('[1]【第9戦】決勝ヒート - レース結果（貼付）'!A:A)&gt;A15,A15+1,""))</f>
        <v>4</v>
      </c>
      <c r="B16" s="40">
        <f>IFERROR(INDEX('[1]【第9戦】決勝ヒート - レース結果（貼付）'!A5:$Z$50,MATCH($A16,'[1]【第9戦】決勝ヒート - レース結果（貼付）'!A5:$A$50,0),MATCH('【第9戦】決勝ヒート - レース正式結果表'!B$11,'[1]【第9戦】決勝ヒート - レース結果（貼付）'!$1:$1,0)),"")</f>
        <v>29</v>
      </c>
      <c r="C16" s="39"/>
      <c r="D16" s="38"/>
      <c r="E16" s="37" t="str">
        <f>IFERROR(INDEX('[1]【第9戦】決勝ヒート - レース結果（貼付）'!$A:$Z,MATCH($B16,'[1]【第9戦】決勝ヒート - レース結果（貼付）'!$B:$B,0),MATCH('【第9戦】決勝ヒート - レース正式結果表'!E$11,'[1]【第9戦】決勝ヒート - レース結果（貼付）'!$1:$1,0)),"")</f>
        <v>三村 壮太郎</v>
      </c>
      <c r="F16" s="30" t="str">
        <f>IFERROR(INDEX('[1]【第9戦】決勝ヒート - レース結果（貼付）'!$A:$Z,MATCH($B16,'[1]【第9戦】決勝ヒート - レース結果（貼付）'!$B:$B,0),MATCH('【第9戦】決勝ヒート - レース正式結果表'!F$11,'[1]【第9戦】決勝ヒート - レース結果（貼付）'!$1:$1,0)),"")</f>
        <v>Rosa Drago Corse/TM</v>
      </c>
      <c r="G16" s="36" t="str">
        <f>IFERROR(INDEX('[1]【第9戦】決勝ヒート - レース結果（貼付）'!$A:$Z,MATCH($B16,'[1]【第9戦】決勝ヒート - レース結果（貼付）'!$B:$B,0),MATCH('【第9戦】決勝ヒート - レース正式結果表'!G$11,'[1]【第9戦】決勝ヒート - レース結果（貼付）'!$1:$1,0)),"")</f>
        <v>RosaDragoCorse</v>
      </c>
      <c r="H16" s="35" t="str">
        <f>IFERROR(INDEX('[1]【第9戦】決勝ヒート - レース結果（貼付）'!$A:$Z,MATCH($B16,'[1]【第9戦】決勝ヒート - レース結果（貼付）'!$B:$B,0),MATCH('【第9戦】決勝ヒート - レース正式結果表'!H$11,'[1]【第9戦】決勝ヒート - レース結果（貼付）'!$1:$1,0)),"")</f>
        <v>BS</v>
      </c>
      <c r="I16" s="34">
        <f>IF(A16="DNS","",IF(A16="DQ","",IFERROR(INDEX('[1]【第9戦】決勝ヒート - レース結果（貼付）'!$A:$Z,MATCH($A16,'[1]【第9戦】決勝ヒート - レース結果（貼付）'!$A:$A,0),MATCH('【第9戦】決勝ヒート - レース正式結果表'!I$11,'[1]【第9戦】決勝ヒート - レース結果（貼付）'!$1:$1,0)),"")))</f>
        <v>24</v>
      </c>
      <c r="J16" s="33">
        <f>IF(A16="DNS","ｽﾀｰﾄ出来ず",IF(A16="DQ","失　格",IFERROR(INDEX('[1]【第9戦】決勝ヒート - レース結果（貼付）'!$A:$Z,MATCH($B16,'[1]【第9戦】決勝ヒート - レース結果（貼付）'!$B:$B,0),MATCH('【第9戦】決勝ヒート - レース正式結果表'!J$11,'[1]【第9戦】決勝ヒート - レース結果（貼付）'!$1:$1,0)),"")))</f>
        <v>1.2759675925925926E-2</v>
      </c>
      <c r="K16" s="32">
        <f>IF(A16="DNS","",IF(A16="DQ","",IFERROR(INDEX('[1]【第9戦】決勝ヒート - レース結果（貼付）'!$A:$Z,MATCH($A16,'[1]【第9戦】決勝ヒート - レース結果（貼付）'!$A:$A,0),MATCH('【第9戦】決勝ヒート - レース正式結果表'!K$11,'[1]【第9戦】決勝ヒート - レース結果（貼付）'!$1:$1,0)),"")))</f>
        <v>1.4359999999999999</v>
      </c>
      <c r="L16" s="32">
        <f>IF(A16="DNS","",IF(A16="DQ","",IFERROR(INDEX('[1]【第9戦】決勝ヒート - レース結果（貼付）'!$A:$Z,MATCH($A16,'[1]【第9戦】決勝ヒート - レース結果（貼付）'!$A:$A,0),MATCH('【第9戦】決勝ヒート - レース正式結果表'!L$11,'[1]【第9戦】決勝ヒート - レース結果（貼付）'!$1:$1,0)),"")))</f>
        <v>7.4999999999999997E-2</v>
      </c>
      <c r="M16" s="31">
        <f>IF(A16="DNS","",IF(A16="DQ","",IFERROR(INDEX('[1]【第9戦】決勝ヒート - レース結果（貼付）'!$A:$Z,MATCH($B16,'[1]【第9戦】決勝ヒート - レース結果（貼付）'!$B:$B,0),MATCH('【第9戦】決勝ヒート - レース正式結果表'!M$11,'[1]【第9戦】決勝ヒート - レース結果（貼付）'!$1:$1,0)),"")))</f>
        <v>45.418999999999997</v>
      </c>
      <c r="N16" s="30" t="str">
        <f t="shared" si="0"/>
        <v/>
      </c>
      <c r="O16" s="29"/>
      <c r="P16" s="5"/>
      <c r="Q16" s="5" t="str">
        <f>IF(IFERROR(INDEX('[1]【第9戦】決勝ヒート - レース結果（貼付）'!$A:$Z,MATCH($B16,'[1]【第9戦】決勝ヒート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レース結果（貼付）'!$A:$Z,MATCH($B16,'[1]【第9戦】決勝ヒート - レース結果（貼付）'!$B:$B,0),MATCH('【第9戦】決勝ヒート - レース正式結果表'!Q$11,'[1]【第9戦】決勝ヒート - レース結果（貼付）'!$1:$1,0)),""))</f>
        <v/>
      </c>
      <c r="R16" s="5" t="str">
        <f>IF(Q16="","",COUNTIF($Q$13:Q16,"&lt;&gt;"&amp;""))</f>
        <v/>
      </c>
      <c r="S16" s="5" t="str">
        <f t="shared" si="1"/>
        <v/>
      </c>
      <c r="T16" s="5" t="str">
        <f>IF(IFERROR(INDEX('[1]【第9戦】決勝ヒート - レース結果（貼付）'!$A:$Z,MATCH($A16,'[1]【第9戦】決勝ヒート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レース結果（貼付）'!$A:$Z,MATCH($A16,'[1]【第9戦】決勝ヒート - レース結果（貼付）'!$A:$A,0),MATCH('【第9戦】決勝ヒート - レース正式結果表'!T$11,'[1]【第9戦】決勝ヒート - レース結果（貼付）'!$1:$1,0)),""))</f>
        <v/>
      </c>
      <c r="U16" s="5">
        <f>IF(IFERROR(INDEX('[1]【第9戦】決勝ヒート - レース結果（貼付）'!$A:$Z,MATCH($B16,'[1]【第9戦】決勝ヒート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レース結果（貼付）'!$A:$Z,MATCH($B16,'[1]【第9戦】決勝ヒート - レース結果（貼付）'!$B:$B,0),MATCH('【第9戦】決勝ヒート - レース正式結果表'!U$11,'[1]【第9戦】決勝ヒート - レース結果（貼付）'!$1:$1,0)),""))</f>
        <v>100.39</v>
      </c>
      <c r="V16" s="5"/>
    </row>
    <row r="17" spans="1:22" ht="12.75" customHeight="1" x14ac:dyDescent="0.2">
      <c r="A17" s="41">
        <f>IF(OR('[1]【第9戦】決勝ヒート - レース結果（貼付）'!A6="DNF",'[1]【第9戦】決勝ヒート - レース結果（貼付）'!A6="DNS",'[1]【第9戦】決勝ヒート - レース結果（貼付）'!A6="DQ"),'[1]【第9戦】決勝ヒート - レース結果（貼付）'!A6,IF(MAX('[1]【第9戦】決勝ヒート - レース結果（貼付）'!A:A)&gt;A16,A16+1,""))</f>
        <v>5</v>
      </c>
      <c r="B17" s="40">
        <f>IFERROR(INDEX('[1]【第9戦】決勝ヒート - レース結果（貼付）'!A6:$Z$50,MATCH($A17,'[1]【第9戦】決勝ヒート - レース結果（貼付）'!A6:$A$50,0),MATCH('【第9戦】決勝ヒート - レース正式結果表'!B$11,'[1]【第9戦】決勝ヒート - レース結果（貼付）'!$1:$1,0)),"")</f>
        <v>18</v>
      </c>
      <c r="C17" s="39"/>
      <c r="D17" s="38"/>
      <c r="E17" s="37" t="str">
        <f>IFERROR(INDEX('[1]【第9戦】決勝ヒート - レース結果（貼付）'!$A:$Z,MATCH($B17,'[1]【第9戦】決勝ヒート - レース結果（貼付）'!$B:$B,0),MATCH('【第9戦】決勝ヒート - レース正式結果表'!E$11,'[1]【第9戦】決勝ヒート - レース結果（貼付）'!$1:$1,0)),"")</f>
        <v>野澤 勇翔</v>
      </c>
      <c r="F17" s="30" t="str">
        <f>IFERROR(INDEX('[1]【第9戦】決勝ヒート - レース結果（貼付）'!$A:$Z,MATCH($B17,'[1]【第9戦】決勝ヒート - レース結果（貼付）'!$B:$B,0),MATCH('【第9戦】決勝ヒート - レース正式結果表'!F$11,'[1]【第9戦】決勝ヒート - レース結果（貼付）'!$1:$1,0)),"")</f>
        <v>Birel ART/IAME</v>
      </c>
      <c r="G17" s="36" t="str">
        <f>IFERROR(INDEX('[1]【第9戦】決勝ヒート - レース結果（貼付）'!$A:$Z,MATCH($B17,'[1]【第9戦】決勝ヒート - レース結果（貼付）'!$B:$B,0),MATCH('【第9戦】決勝ヒート - レース正式結果表'!G$11,'[1]【第9戦】決勝ヒート - レース結果（貼付）'!$1:$1,0)),"")</f>
        <v>bbR.チームエッフェガーラ</v>
      </c>
      <c r="H17" s="35" t="str">
        <f>IFERROR(INDEX('[1]【第9戦】決勝ヒート - レース結果（貼付）'!$A:$Z,MATCH($B17,'[1]【第9戦】決勝ヒート - レース結果（貼付）'!$B:$B,0),MATCH('【第9戦】決勝ヒート - レース正式結果表'!H$11,'[1]【第9戦】決勝ヒート - レース結果（貼付）'!$1:$1,0)),"")</f>
        <v>BS</v>
      </c>
      <c r="I17" s="34">
        <f>IF(A17="DNS","",IF(A17="DQ","",IFERROR(INDEX('[1]【第9戦】決勝ヒート - レース結果（貼付）'!$A:$Z,MATCH($A17,'[1]【第9戦】決勝ヒート - レース結果（貼付）'!$A:$A,0),MATCH('【第9戦】決勝ヒート - レース正式結果表'!I$11,'[1]【第9戦】決勝ヒート - レース結果（貼付）'!$1:$1,0)),"")))</f>
        <v>24</v>
      </c>
      <c r="J17" s="33">
        <f>IF(A17="DNS","ｽﾀｰﾄ出来ず",IF(A17="DQ","失　格",IFERROR(INDEX('[1]【第9戦】決勝ヒート - レース結果（貼付）'!$A:$Z,MATCH($B17,'[1]【第9戦】決勝ヒート - レース結果（貼付）'!$B:$B,0),MATCH('【第9戦】決勝ヒート - レース正式結果表'!J$11,'[1]【第9戦】決勝ヒート - レース結果（貼付）'!$1:$1,0)),"")))</f>
        <v>1.2760347222222223E-2</v>
      </c>
      <c r="K17" s="32">
        <f>IF(A17="DNS","",IF(A17="DQ","",IFERROR(INDEX('[1]【第9戦】決勝ヒート - レース結果（貼付）'!$A:$Z,MATCH($A17,'[1]【第9戦】決勝ヒート - レース結果（貼付）'!$A:$A,0),MATCH('【第9戦】決勝ヒート - レース正式結果表'!K$11,'[1]【第9戦】決勝ヒート - レース結果（貼付）'!$1:$1,0)),"")))</f>
        <v>1.494</v>
      </c>
      <c r="L17" s="32">
        <f>IF(A17="DNS","",IF(A17="DQ","",IFERROR(INDEX('[1]【第9戦】決勝ヒート - レース結果（貼付）'!$A:$Z,MATCH($A17,'[1]【第9戦】決勝ヒート - レース結果（貼付）'!$A:$A,0),MATCH('【第9戦】決勝ヒート - レース正式結果表'!L$11,'[1]【第9戦】決勝ヒート - レース結果（貼付）'!$1:$1,0)),"")))</f>
        <v>5.8000000000000003E-2</v>
      </c>
      <c r="M17" s="31">
        <f>IF(A17="DNS","",IF(A17="DQ","",IFERROR(INDEX('[1]【第9戦】決勝ヒート - レース結果（貼付）'!$A:$Z,MATCH($B17,'[1]【第9戦】決勝ヒート - レース結果（貼付）'!$B:$B,0),MATCH('【第9戦】決勝ヒート - レース正式結果表'!M$11,'[1]【第9戦】決勝ヒート - レース結果（貼付）'!$1:$1,0)),"")))</f>
        <v>45.351999999999997</v>
      </c>
      <c r="N17" s="30" t="str">
        <f t="shared" si="0"/>
        <v/>
      </c>
      <c r="O17" s="29"/>
      <c r="P17" s="5"/>
      <c r="Q17" s="5" t="str">
        <f>IF(IFERROR(INDEX('[1]【第9戦】決勝ヒート - レース結果（貼付）'!$A:$Z,MATCH($B17,'[1]【第9戦】決勝ヒート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レース結果（貼付）'!$A:$Z,MATCH($B17,'[1]【第9戦】決勝ヒート - レース結果（貼付）'!$B:$B,0),MATCH('【第9戦】決勝ヒート - レース正式結果表'!Q$11,'[1]【第9戦】決勝ヒート - レース結果（貼付）'!$1:$1,0)),""))</f>
        <v/>
      </c>
      <c r="R17" s="5" t="str">
        <f>IF(Q17="","",COUNTIF($Q$13:Q17,"&lt;&gt;"&amp;""))</f>
        <v/>
      </c>
      <c r="S17" s="5" t="str">
        <f t="shared" si="1"/>
        <v/>
      </c>
      <c r="T17" s="5" t="str">
        <f>IF(IFERROR(INDEX('[1]【第9戦】決勝ヒート - レース結果（貼付）'!$A:$Z,MATCH($A17,'[1]【第9戦】決勝ヒート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レース結果（貼付）'!$A:$Z,MATCH($A17,'[1]【第9戦】決勝ヒート - レース結果（貼付）'!$A:$A,0),MATCH('【第9戦】決勝ヒート - レース正式結果表'!T$11,'[1]【第9戦】決勝ヒート - レース結果（貼付）'!$1:$1,0)),""))</f>
        <v/>
      </c>
      <c r="U17" s="5">
        <f>IF(IFERROR(INDEX('[1]【第9戦】決勝ヒート - レース結果（貼付）'!$A:$Z,MATCH($B17,'[1]【第9戦】決勝ヒート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レース結果（貼付）'!$A:$Z,MATCH($B17,'[1]【第9戦】決勝ヒート - レース結果（貼付）'!$B:$B,0),MATCH('【第9戦】決勝ヒート - レース正式結果表'!U$11,'[1]【第9戦】決勝ヒート - レース結果（貼付）'!$1:$1,0)),""))</f>
        <v>100.404</v>
      </c>
      <c r="V17" s="5"/>
    </row>
    <row r="18" spans="1:22" ht="12.75" customHeight="1" x14ac:dyDescent="0.2">
      <c r="A18" s="41">
        <f>IF(OR('[1]【第9戦】決勝ヒート - レース結果（貼付）'!A7="DNF",'[1]【第9戦】決勝ヒート - レース結果（貼付）'!A7="DNS",'[1]【第9戦】決勝ヒート - レース結果（貼付）'!A7="DQ"),'[1]【第9戦】決勝ヒート - レース結果（貼付）'!A7,IF(MAX('[1]【第9戦】決勝ヒート - レース結果（貼付）'!A:A)&gt;A17,A17+1,""))</f>
        <v>6</v>
      </c>
      <c r="B18" s="40">
        <f>IFERROR(INDEX('[1]【第9戦】決勝ヒート - レース結果（貼付）'!A7:$Z$50,MATCH($A18,'[1]【第9戦】決勝ヒート - レース結果（貼付）'!A7:$A$50,0),MATCH('【第9戦】決勝ヒート - レース正式結果表'!B$11,'[1]【第9戦】決勝ヒート - レース結果（貼付）'!$1:$1,0)),"")</f>
        <v>1</v>
      </c>
      <c r="C18" s="39"/>
      <c r="D18" s="38"/>
      <c r="E18" s="37" t="str">
        <f>IFERROR(INDEX('[1]【第9戦】決勝ヒート - レース結果（貼付）'!$A:$Z,MATCH($B18,'[1]【第9戦】決勝ヒート - レース結果（貼付）'!$B:$B,0),MATCH('【第9戦】決勝ヒート - レース正式結果表'!E$11,'[1]【第9戦】決勝ヒート - レース結果（貼付）'!$1:$1,0)),"")</f>
        <v>佐々木 大樹</v>
      </c>
      <c r="F18" s="30" t="str">
        <f>IFERROR(INDEX('[1]【第9戦】決勝ヒート - レース結果（貼付）'!$A:$Z,MATCH($B18,'[1]【第9戦】決勝ヒート - レース結果（貼付）'!$B:$B,0),MATCH('【第9戦】決勝ヒート - レース正式結果表'!F$11,'[1]【第9戦】決勝ヒート - レース結果（貼付）'!$1:$1,0)),"")</f>
        <v>TONY KART/VORTEX</v>
      </c>
      <c r="G18" s="36" t="str">
        <f>IFERROR(INDEX('[1]【第9戦】決勝ヒート - レース結果（貼付）'!$A:$Z,MATCH($B18,'[1]【第9戦】決勝ヒート - レース結果（貼付）'!$B:$B,0),MATCH('【第9戦】決勝ヒート - レース正式結果表'!G$11,'[1]【第9戦】決勝ヒート - レース結果（貼付）'!$1:$1,0)),"")</f>
        <v>TONYKART RACING TEAM JAPAN</v>
      </c>
      <c r="H18" s="35" t="str">
        <f>IFERROR(INDEX('[1]【第9戦】決勝ヒート - レース結果（貼付）'!$A:$Z,MATCH($B18,'[1]【第9戦】決勝ヒート - レース結果（貼付）'!$B:$B,0),MATCH('【第9戦】決勝ヒート - レース正式結果表'!H$11,'[1]【第9戦】決勝ヒート - レース結果（貼付）'!$1:$1,0)),"")</f>
        <v>BS</v>
      </c>
      <c r="I18" s="34">
        <f>IF(A18="DNS","",IF(A18="DQ","",IFERROR(INDEX('[1]【第9戦】決勝ヒート - レース結果（貼付）'!$A:$Z,MATCH($A18,'[1]【第9戦】決勝ヒート - レース結果（貼付）'!$A:$A,0),MATCH('【第9戦】決勝ヒート - レース正式結果表'!I$11,'[1]【第9戦】決勝ヒート - レース結果（貼付）'!$1:$1,0)),"")))</f>
        <v>24</v>
      </c>
      <c r="J18" s="33">
        <f>IF(A18="DNS","ｽﾀｰﾄ出来ず",IF(A18="DQ","失　格",IFERROR(INDEX('[1]【第9戦】決勝ヒート - レース結果（貼付）'!$A:$Z,MATCH($B18,'[1]【第9戦】決勝ヒート - レース結果（貼付）'!$B:$B,0),MATCH('【第9戦】決勝ヒート - レース正式結果表'!J$11,'[1]【第9戦】決勝ヒート - レース結果（貼付）'!$1:$1,0)),"")))</f>
        <v>1.2763564814814816E-2</v>
      </c>
      <c r="K18" s="32">
        <f>IF(A18="DNS","",IF(A18="DQ","",IFERROR(INDEX('[1]【第9戦】決勝ヒート - レース結果（貼付）'!$A:$Z,MATCH($A18,'[1]【第9戦】決勝ヒート - レース結果（貼付）'!$A:$A,0),MATCH('【第9戦】決勝ヒート - レース正式結果表'!K$11,'[1]【第9戦】決勝ヒート - レース結果（貼付）'!$1:$1,0)),"")))</f>
        <v>1.772</v>
      </c>
      <c r="L18" s="32">
        <f>IF(A18="DNS","",IF(A18="DQ","",IFERROR(INDEX('[1]【第9戦】決勝ヒート - レース結果（貼付）'!$A:$Z,MATCH($A18,'[1]【第9戦】決勝ヒート - レース結果（貼付）'!$A:$A,0),MATCH('【第9戦】決勝ヒート - レース正式結果表'!L$11,'[1]【第9戦】決勝ヒート - レース結果（貼付）'!$1:$1,0)),"")))</f>
        <v>0.27800000000000002</v>
      </c>
      <c r="M18" s="31">
        <f>IF(A18="DNS","",IF(A18="DQ","",IFERROR(INDEX('[1]【第9戦】決勝ヒート - レース結果（貼付）'!$A:$Z,MATCH($B18,'[1]【第9戦】決勝ヒート - レース結果（貼付）'!$B:$B,0),MATCH('【第9戦】決勝ヒート - レース正式結果表'!M$11,'[1]【第9戦】決勝ヒート - レース結果（貼付）'!$1:$1,0)),"")))</f>
        <v>45.389000000000003</v>
      </c>
      <c r="N18" s="30" t="str">
        <f t="shared" si="0"/>
        <v/>
      </c>
      <c r="O18" s="29"/>
      <c r="P18" s="5"/>
      <c r="Q18" s="5" t="str">
        <f>IF(IFERROR(INDEX('[1]【第9戦】決勝ヒート - レース結果（貼付）'!$A:$Z,MATCH($B18,'[1]【第9戦】決勝ヒート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レース結果（貼付）'!$A:$Z,MATCH($B18,'[1]【第9戦】決勝ヒート - レース結果（貼付）'!$B:$B,0),MATCH('【第9戦】決勝ヒート - レース正式結果表'!Q$11,'[1]【第9戦】決勝ヒート - レース結果（貼付）'!$1:$1,0)),""))</f>
        <v/>
      </c>
      <c r="R18" s="5" t="str">
        <f>IF(Q18="","",COUNTIF($Q$13:Q18,"&lt;&gt;"&amp;""))</f>
        <v/>
      </c>
      <c r="S18" s="5" t="str">
        <f t="shared" si="1"/>
        <v/>
      </c>
      <c r="T18" s="5" t="str">
        <f>IF(IFERROR(INDEX('[1]【第9戦】決勝ヒート - レース結果（貼付）'!$A:$Z,MATCH($A18,'[1]【第9戦】決勝ヒート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レース結果（貼付）'!$A:$Z,MATCH($A18,'[1]【第9戦】決勝ヒート - レース結果（貼付）'!$A:$A,0),MATCH('【第9戦】決勝ヒート - レース正式結果表'!T$11,'[1]【第9戦】決勝ヒート - レース結果（貼付）'!$1:$1,0)),""))</f>
        <v/>
      </c>
      <c r="U18" s="5">
        <f>IF(IFERROR(INDEX('[1]【第9戦】決勝ヒート - レース結果（貼付）'!$A:$Z,MATCH($B18,'[1]【第9戦】決勝ヒート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レース結果（貼付）'!$A:$Z,MATCH($B18,'[1]【第9戦】決勝ヒート - レース結果（貼付）'!$B:$B,0),MATCH('【第9戦】決勝ヒート - レース正式結果表'!U$11,'[1]【第9戦】決勝ヒート - レース結果（貼付）'!$1:$1,0)),""))</f>
        <v>100.187</v>
      </c>
      <c r="V18" s="5"/>
    </row>
    <row r="19" spans="1:22" ht="12.75" customHeight="1" x14ac:dyDescent="0.2">
      <c r="A19" s="41">
        <f>IF(OR('[1]【第9戦】決勝ヒート - レース結果（貼付）'!A8="DNF",'[1]【第9戦】決勝ヒート - レース結果（貼付）'!A8="DNS",'[1]【第9戦】決勝ヒート - レース結果（貼付）'!A8="DQ"),'[1]【第9戦】決勝ヒート - レース結果（貼付）'!A8,IF(MAX('[1]【第9戦】決勝ヒート - レース結果（貼付）'!A:A)&gt;A18,A18+1,""))</f>
        <v>7</v>
      </c>
      <c r="B19" s="40">
        <f>IFERROR(INDEX('[1]【第9戦】決勝ヒート - レース結果（貼付）'!A8:$Z$50,MATCH($A19,'[1]【第9戦】決勝ヒート - レース結果（貼付）'!A8:$A$50,0),MATCH('【第9戦】決勝ヒート - レース正式結果表'!B$11,'[1]【第9戦】決勝ヒート - レース結果（貼付）'!$1:$1,0)),"")</f>
        <v>13</v>
      </c>
      <c r="C19" s="39"/>
      <c r="D19" s="38"/>
      <c r="E19" s="37" t="str">
        <f>IFERROR(INDEX('[1]【第9戦】決勝ヒート - レース結果（貼付）'!$A:$Z,MATCH($B19,'[1]【第9戦】決勝ヒート - レース結果（貼付）'!$B:$B,0),MATCH('【第9戦】決勝ヒート - レース正式結果表'!E$11,'[1]【第9戦】決勝ヒート - レース結果（貼付）'!$1:$1,0)),"")</f>
        <v>梅垣 清</v>
      </c>
      <c r="F19" s="30" t="str">
        <f>IFERROR(INDEX('[1]【第9戦】決勝ヒート - レース結果（貼付）'!$A:$Z,MATCH($B19,'[1]【第9戦】決勝ヒート - レース結果（貼付）'!$B:$B,0),MATCH('【第9戦】決勝ヒート - レース正式結果表'!F$11,'[1]【第9戦】決勝ヒート - レース結果（貼付）'!$1:$1,0)),"")</f>
        <v>Birel ART/IAME</v>
      </c>
      <c r="G19" s="36" t="str">
        <f>IFERROR(INDEX('[1]【第9戦】決勝ヒート - レース結果（貼付）'!$A:$Z,MATCH($B19,'[1]【第9戦】決勝ヒート - レース結果（貼付）'!$B:$B,0),MATCH('【第9戦】決勝ヒート - レース正式結果表'!G$11,'[1]【第9戦】決勝ヒート - レース結果（貼付）'!$1:$1,0)),"")</f>
        <v>BirelART Access Racing</v>
      </c>
      <c r="H19" s="35" t="str">
        <f>IFERROR(INDEX('[1]【第9戦】決勝ヒート - レース結果（貼付）'!$A:$Z,MATCH($B19,'[1]【第9戦】決勝ヒート - レース結果（貼付）'!$B:$B,0),MATCH('【第9戦】決勝ヒート - レース正式結果表'!H$11,'[1]【第9戦】決勝ヒート - レース結果（貼付）'!$1:$1,0)),"")</f>
        <v>BS</v>
      </c>
      <c r="I19" s="34">
        <f>IF(A19="DNS","",IF(A19="DQ","",IFERROR(INDEX('[1]【第9戦】決勝ヒート - レース結果（貼付）'!$A:$Z,MATCH($A19,'[1]【第9戦】決勝ヒート - レース結果（貼付）'!$A:$A,0),MATCH('【第9戦】決勝ヒート - レース正式結果表'!I$11,'[1]【第9戦】決勝ヒート - レース結果（貼付）'!$1:$1,0)),"")))</f>
        <v>24</v>
      </c>
      <c r="J19" s="33">
        <f>IF(A19="DNS","ｽﾀｰﾄ出来ず",IF(A19="DQ","失　格",IFERROR(INDEX('[1]【第9戦】決勝ヒート - レース結果（貼付）'!$A:$Z,MATCH($B19,'[1]【第9戦】決勝ヒート - レース結果（貼付）'!$B:$B,0),MATCH('【第9戦】決勝ヒート - レース正式結果表'!J$11,'[1]【第9戦】決勝ヒート - レース結果（貼付）'!$1:$1,0)),"")))</f>
        <v>1.2777164351851854E-2</v>
      </c>
      <c r="K19" s="32">
        <f>IF(A19="DNS","",IF(A19="DQ","",IFERROR(INDEX('[1]【第9戦】決勝ヒート - レース結果（貼付）'!$A:$Z,MATCH($A19,'[1]【第9戦】決勝ヒート - レース結果（貼付）'!$A:$A,0),MATCH('【第9戦】決勝ヒート - レース正式結果表'!K$11,'[1]【第9戦】決勝ヒート - レース結果（貼付）'!$1:$1,0)),"")))</f>
        <v>2.9470000000000001</v>
      </c>
      <c r="L19" s="32">
        <f>IF(A19="DNS","",IF(A19="DQ","",IFERROR(INDEX('[1]【第9戦】決勝ヒート - レース結果（貼付）'!$A:$Z,MATCH($A19,'[1]【第9戦】決勝ヒート - レース結果（貼付）'!$A:$A,0),MATCH('【第9戦】決勝ヒート - レース正式結果表'!L$11,'[1]【第9戦】決勝ヒート - レース結果（貼付）'!$1:$1,0)),"")))</f>
        <v>1.175</v>
      </c>
      <c r="M19" s="31">
        <f>IF(A19="DNS","",IF(A19="DQ","",IFERROR(INDEX('[1]【第9戦】決勝ヒート - レース結果（貼付）'!$A:$Z,MATCH($B19,'[1]【第9戦】決勝ヒート - レース結果（貼付）'!$B:$B,0),MATCH('【第9戦】決勝ヒート - レース正式結果表'!M$11,'[1]【第9戦】決勝ヒート - レース結果（貼付）'!$1:$1,0)),"")))</f>
        <v>45.454000000000001</v>
      </c>
      <c r="N19" s="30" t="str">
        <f t="shared" si="0"/>
        <v/>
      </c>
      <c r="O19" s="29"/>
      <c r="P19" s="5"/>
      <c r="Q19" s="5" t="str">
        <f>IF(IFERROR(INDEX('[1]【第9戦】決勝ヒート - レース結果（貼付）'!$A:$Z,MATCH($B19,'[1]【第9戦】決勝ヒート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レース結果（貼付）'!$A:$Z,MATCH($B19,'[1]【第9戦】決勝ヒート - レース結果（貼付）'!$B:$B,0),MATCH('【第9戦】決勝ヒート - レース正式結果表'!Q$11,'[1]【第9戦】決勝ヒート - レース結果（貼付）'!$1:$1,0)),""))</f>
        <v/>
      </c>
      <c r="R19" s="5" t="str">
        <f>IF(Q19="","",COUNTIF($Q$13:Q19,"&lt;&gt;"&amp;""))</f>
        <v/>
      </c>
      <c r="S19" s="5" t="str">
        <f t="shared" si="1"/>
        <v/>
      </c>
      <c r="T19" s="5" t="str">
        <f>IF(IFERROR(INDEX('[1]【第9戦】決勝ヒート - レース結果（貼付）'!$A:$Z,MATCH($A19,'[1]【第9戦】決勝ヒート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レース結果（貼付）'!$A:$Z,MATCH($A19,'[1]【第9戦】決勝ヒート - レース結果（貼付）'!$A:$A,0),MATCH('【第9戦】決勝ヒート - レース正式結果表'!T$11,'[1]【第9戦】決勝ヒート - レース結果（貼付）'!$1:$1,0)),""))</f>
        <v/>
      </c>
      <c r="U19" s="5">
        <f>IF(IFERROR(INDEX('[1]【第9戦】決勝ヒート - レース結果（貼付）'!$A:$Z,MATCH($B19,'[1]【第9戦】決勝ヒート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レース結果（貼付）'!$A:$Z,MATCH($B19,'[1]【第9戦】決勝ヒート - レース結果（貼付）'!$B:$B,0),MATCH('【第9戦】決勝ヒート - レース正式結果表'!U$11,'[1]【第9戦】決勝ヒート - レース結果（貼付）'!$1:$1,0)),""))</f>
        <v>100.33499999999999</v>
      </c>
      <c r="V19" s="5"/>
    </row>
    <row r="20" spans="1:22" ht="12.75" customHeight="1" x14ac:dyDescent="0.2">
      <c r="A20" s="41">
        <f>IF(OR('[1]【第9戦】決勝ヒート - レース結果（貼付）'!A9="DNF",'[1]【第9戦】決勝ヒート - レース結果（貼付）'!A9="DNS",'[1]【第9戦】決勝ヒート - レース結果（貼付）'!A9="DQ"),'[1]【第9戦】決勝ヒート - レース結果（貼付）'!A9,IF(MAX('[1]【第9戦】決勝ヒート - レース結果（貼付）'!A:A)&gt;A19,A19+1,""))</f>
        <v>8</v>
      </c>
      <c r="B20" s="40">
        <f>IFERROR(INDEX('[1]【第9戦】決勝ヒート - レース結果（貼付）'!A9:$Z$50,MATCH($A20,'[1]【第9戦】決勝ヒート - レース結果（貼付）'!A9:$A$50,0),MATCH('【第9戦】決勝ヒート - レース正式結果表'!B$11,'[1]【第9戦】決勝ヒート - レース結果（貼付）'!$1:$1,0)),"")</f>
        <v>11</v>
      </c>
      <c r="C20" s="39"/>
      <c r="D20" s="38"/>
      <c r="E20" s="37" t="str">
        <f>IFERROR(INDEX('[1]【第9戦】決勝ヒート - レース結果（貼付）'!$A:$Z,MATCH($B20,'[1]【第9戦】決勝ヒート - レース結果（貼付）'!$B:$B,0),MATCH('【第9戦】決勝ヒート - レース正式結果表'!E$11,'[1]【第9戦】決勝ヒート - レース結果（貼付）'!$1:$1,0)),"")</f>
        <v>佐野 雄城</v>
      </c>
      <c r="F20" s="30" t="str">
        <f>IFERROR(INDEX('[1]【第9戦】決勝ヒート - レース結果（貼付）'!$A:$Z,MATCH($B20,'[1]【第9戦】決勝ヒート - レース結果（貼付）'!$B:$B,0),MATCH('【第9戦】決勝ヒート - レース正式結果表'!F$11,'[1]【第9戦】決勝ヒート - レース結果（貼付）'!$1:$1,0)),"")</f>
        <v>Birel ART/IAME</v>
      </c>
      <c r="G20" s="36" t="str">
        <f>IFERROR(INDEX('[1]【第9戦】決勝ヒート - レース結果（貼付）'!$A:$Z,MATCH($B20,'[1]【第9戦】決勝ヒート - レース結果（貼付）'!$B:$B,0),MATCH('【第9戦】決勝ヒート - レース正式結果表'!G$11,'[1]【第9戦】決勝ヒート - レース結果（貼付）'!$1:$1,0)),"")</f>
        <v>BirelART Access Racing</v>
      </c>
      <c r="H20" s="35" t="str">
        <f>IFERROR(INDEX('[1]【第9戦】決勝ヒート - レース結果（貼付）'!$A:$Z,MATCH($B20,'[1]【第9戦】決勝ヒート - レース結果（貼付）'!$B:$B,0),MATCH('【第9戦】決勝ヒート - レース正式結果表'!H$11,'[1]【第9戦】決勝ヒート - レース結果（貼付）'!$1:$1,0)),"")</f>
        <v>BS</v>
      </c>
      <c r="I20" s="34">
        <f>IF(A20="DNS","",IF(A20="DQ","",IFERROR(INDEX('[1]【第9戦】決勝ヒート - レース結果（貼付）'!$A:$Z,MATCH($A20,'[1]【第9戦】決勝ヒート - レース結果（貼付）'!$A:$A,0),MATCH('【第9戦】決勝ヒート - レース正式結果表'!I$11,'[1]【第9戦】決勝ヒート - レース結果（貼付）'!$1:$1,0)),"")))</f>
        <v>24</v>
      </c>
      <c r="J20" s="33">
        <f>IF(A20="DNS","ｽﾀｰﾄ出来ず",IF(A20="DQ","失　格",IFERROR(INDEX('[1]【第9戦】決勝ヒート - レース結果（貼付）'!$A:$Z,MATCH($B20,'[1]【第9戦】決勝ヒート - レース結果（貼付）'!$B:$B,0),MATCH('【第9戦】決勝ヒート - レース正式結果表'!J$11,'[1]【第9戦】決勝ヒート - レース結果（貼付）'!$1:$1,0)),"")))</f>
        <v>1.2792962962962963E-2</v>
      </c>
      <c r="K20" s="32">
        <f>IF(A20="DNS","",IF(A20="DQ","",IFERROR(INDEX('[1]【第9戦】決勝ヒート - レース結果（貼付）'!$A:$Z,MATCH($A20,'[1]【第9戦】決勝ヒート - レース結果（貼付）'!$A:$A,0),MATCH('【第9戦】決勝ヒート - レース正式結果表'!K$11,'[1]【第9戦】決勝ヒート - レース結果（貼付）'!$1:$1,0)),"")))</f>
        <v>4.3120000000000003</v>
      </c>
      <c r="L20" s="32">
        <f>IF(A20="DNS","",IF(A20="DQ","",IFERROR(INDEX('[1]【第9戦】決勝ヒート - レース結果（貼付）'!$A:$Z,MATCH($A20,'[1]【第9戦】決勝ヒート - レース結果（貼付）'!$A:$A,0),MATCH('【第9戦】決勝ヒート - レース正式結果表'!L$11,'[1]【第9戦】決勝ヒート - レース結果（貼付）'!$1:$1,0)),"")))</f>
        <v>1.365</v>
      </c>
      <c r="M20" s="31">
        <f>IF(A20="DNS","",IF(A20="DQ","",IFERROR(INDEX('[1]【第9戦】決勝ヒート - レース結果（貼付）'!$A:$Z,MATCH($B20,'[1]【第9戦】決勝ヒート - レース結果（貼付）'!$B:$B,0),MATCH('【第9戦】決勝ヒート - レース正式結果表'!M$11,'[1]【第9戦】決勝ヒート - レース結果（貼付）'!$1:$1,0)),"")))</f>
        <v>45.540999999999997</v>
      </c>
      <c r="N20" s="30" t="str">
        <f t="shared" si="0"/>
        <v/>
      </c>
      <c r="O20" s="29"/>
      <c r="P20" s="5"/>
      <c r="Q20" s="5" t="str">
        <f>IF(IFERROR(INDEX('[1]【第9戦】決勝ヒート - レース結果（貼付）'!$A:$Z,MATCH($B20,'[1]【第9戦】決勝ヒート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レース結果（貼付）'!$A:$Z,MATCH($B20,'[1]【第9戦】決勝ヒート - レース結果（貼付）'!$B:$B,0),MATCH('【第9戦】決勝ヒート - レース正式結果表'!Q$11,'[1]【第9戦】決勝ヒート - レース結果（貼付）'!$1:$1,0)),""))</f>
        <v/>
      </c>
      <c r="R20" s="5" t="str">
        <f>IF(Q20="","",COUNTIF($Q$13:Q20,"&lt;&gt;"&amp;""))</f>
        <v/>
      </c>
      <c r="S20" s="5" t="str">
        <f t="shared" si="1"/>
        <v/>
      </c>
      <c r="T20" s="5" t="str">
        <f>IF(IFERROR(INDEX('[1]【第9戦】決勝ヒート - レース結果（貼付）'!$A:$Z,MATCH($A20,'[1]【第9戦】決勝ヒート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レース結果（貼付）'!$A:$Z,MATCH($A20,'[1]【第9戦】決勝ヒート - レース結果（貼付）'!$A:$A,0),MATCH('【第9戦】決勝ヒート - レース正式結果表'!T$11,'[1]【第9戦】決勝ヒート - レース結果（貼付）'!$1:$1,0)),""))</f>
        <v/>
      </c>
      <c r="U20" s="5">
        <f>IF(IFERROR(INDEX('[1]【第9戦】決勝ヒート - レース結果（貼付）'!$A:$Z,MATCH($B20,'[1]【第9戦】決勝ヒート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レース結果（貼付）'!$A:$Z,MATCH($B20,'[1]【第9戦】決勝ヒート - レース結果（貼付）'!$B:$B,0),MATCH('【第9戦】決勝ヒート - レース正式結果表'!U$11,'[1]【第9戦】決勝ヒート - レース結果（貼付）'!$1:$1,0)),""))</f>
        <v>100.253</v>
      </c>
      <c r="V20" s="5"/>
    </row>
    <row r="21" spans="1:22" ht="12.75" customHeight="1" x14ac:dyDescent="0.2">
      <c r="A21" s="41">
        <f>IF(OR('[1]【第9戦】決勝ヒート - レース結果（貼付）'!A10="DNF",'[1]【第9戦】決勝ヒート - レース結果（貼付）'!A10="DNS",'[1]【第9戦】決勝ヒート - レース結果（貼付）'!A10="DQ"),'[1]【第9戦】決勝ヒート - レース結果（貼付）'!A10,IF(MAX('[1]【第9戦】決勝ヒート - レース結果（貼付）'!A:A)&gt;A20,A20+1,""))</f>
        <v>9</v>
      </c>
      <c r="B21" s="40">
        <f>IFERROR(INDEX('[1]【第9戦】決勝ヒート - レース結果（貼付）'!A10:$Z$50,MATCH($A21,'[1]【第9戦】決勝ヒート - レース結果（貼付）'!A10:$A$50,0),MATCH('【第9戦】決勝ヒート - レース正式結果表'!B$11,'[1]【第9戦】決勝ヒート - レース結果（貼付）'!$1:$1,0)),"")</f>
        <v>44</v>
      </c>
      <c r="C21" s="39"/>
      <c r="D21" s="38"/>
      <c r="E21" s="37" t="str">
        <f>IFERROR(INDEX('[1]【第9戦】決勝ヒート - レース結果（貼付）'!$A:$Z,MATCH($B21,'[1]【第9戦】決勝ヒート - レース結果（貼付）'!$B:$B,0),MATCH('【第9戦】決勝ヒート - レース正式結果表'!E$11,'[1]【第9戦】決勝ヒート - レース結果（貼付）'!$1:$1,0)),"")</f>
        <v>佐藤 凌音</v>
      </c>
      <c r="F21" s="30" t="str">
        <f>IFERROR(INDEX('[1]【第9戦】決勝ヒート - レース結果（貼付）'!$A:$Z,MATCH($B21,'[1]【第9戦】決勝ヒート - レース結果（貼付）'!$B:$B,0),MATCH('【第9戦】決勝ヒート - レース正式結果表'!F$11,'[1]【第9戦】決勝ヒート - レース結果（貼付）'!$1:$1,0)),"")</f>
        <v>LN KART/TM</v>
      </c>
      <c r="G21" s="36" t="str">
        <f>IFERROR(INDEX('[1]【第9戦】決勝ヒート - レース結果（貼付）'!$A:$Z,MATCH($B21,'[1]【第9戦】決勝ヒート - レース結果（貼付）'!$B:$B,0),MATCH('【第9戦】決勝ヒート - レース正式結果表'!G$11,'[1]【第9戦】決勝ヒート - レース結果（貼付）'!$1:$1,0)),"")</f>
        <v>TOKAIDENSO  DSM</v>
      </c>
      <c r="H21" s="35" t="str">
        <f>IFERROR(INDEX('[1]【第9戦】決勝ヒート - レース結果（貼付）'!$A:$Z,MATCH($B21,'[1]【第9戦】決勝ヒート - レース結果（貼付）'!$B:$B,0),MATCH('【第9戦】決勝ヒート - レース正式結果表'!H$11,'[1]【第9戦】決勝ヒート - レース結果（貼付）'!$1:$1,0)),"")</f>
        <v>BS</v>
      </c>
      <c r="I21" s="34">
        <f>IF(A21="DNS","",IF(A21="DQ","",IFERROR(INDEX('[1]【第9戦】決勝ヒート - レース結果（貼付）'!$A:$Z,MATCH($A21,'[1]【第9戦】決勝ヒート - レース結果（貼付）'!$A:$A,0),MATCH('【第9戦】決勝ヒート - レース正式結果表'!I$11,'[1]【第9戦】決勝ヒート - レース結果（貼付）'!$1:$1,0)),"")))</f>
        <v>24</v>
      </c>
      <c r="J21" s="33">
        <f>IF(A21="DNS","ｽﾀｰﾄ出来ず",IF(A21="DQ","失　格",IFERROR(INDEX('[1]【第9戦】決勝ヒート - レース結果（貼付）'!$A:$Z,MATCH($B21,'[1]【第9戦】決勝ヒート - レース結果（貼付）'!$B:$B,0),MATCH('【第9戦】決勝ヒート - レース正式結果表'!J$11,'[1]【第9戦】決勝ヒート - レース結果（貼付）'!$1:$1,0)),"")))</f>
        <v>1.2811597222222221E-2</v>
      </c>
      <c r="K21" s="32">
        <f>IF(A21="DNS","",IF(A21="DQ","",IFERROR(INDEX('[1]【第9戦】決勝ヒート - レース結果（貼付）'!$A:$Z,MATCH($A21,'[1]【第9戦】決勝ヒート - レース結果（貼付）'!$A:$A,0),MATCH('【第9戦】決勝ヒート - レース正式結果表'!K$11,'[1]【第9戦】決勝ヒート - レース結果（貼付）'!$1:$1,0)),"")))</f>
        <v>5.9219999999999997</v>
      </c>
      <c r="L21" s="32">
        <f>IF(A21="DNS","",IF(A21="DQ","",IFERROR(INDEX('[1]【第9戦】決勝ヒート - レース結果（貼付）'!$A:$Z,MATCH($A21,'[1]【第9戦】決勝ヒート - レース結果（貼付）'!$A:$A,0),MATCH('【第9戦】決勝ヒート - レース正式結果表'!L$11,'[1]【第9戦】決勝ヒート - レース結果（貼付）'!$1:$1,0)),"")))</f>
        <v>1.61</v>
      </c>
      <c r="M21" s="31">
        <f>IF(A21="DNS","",IF(A21="DQ","",IFERROR(INDEX('[1]【第9戦】決勝ヒート - レース結果（貼付）'!$A:$Z,MATCH($B21,'[1]【第9戦】決勝ヒート - レース結果（貼付）'!$B:$B,0),MATCH('【第9戦】決勝ヒート - レース正式結果表'!M$11,'[1]【第9戦】決勝ヒート - レース結果（貼付）'!$1:$1,0)),"")))</f>
        <v>45.572000000000003</v>
      </c>
      <c r="N21" s="30" t="str">
        <f t="shared" si="0"/>
        <v/>
      </c>
      <c r="O21" s="29"/>
      <c r="P21" s="5"/>
      <c r="Q21" s="5" t="str">
        <f>IF(IFERROR(INDEX('[1]【第9戦】決勝ヒート - レース結果（貼付）'!$A:$Z,MATCH($B21,'[1]【第9戦】決勝ヒート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レース結果（貼付）'!$A:$Z,MATCH($B21,'[1]【第9戦】決勝ヒート - レース結果（貼付）'!$B:$B,0),MATCH('【第9戦】決勝ヒート - レース正式結果表'!Q$11,'[1]【第9戦】決勝ヒート - レース結果（貼付）'!$1:$1,0)),""))</f>
        <v/>
      </c>
      <c r="R21" s="5" t="str">
        <f>IF(Q21="","",COUNTIF($Q$13:Q21,"&lt;&gt;"&amp;""))</f>
        <v/>
      </c>
      <c r="S21" s="5" t="str">
        <f t="shared" si="1"/>
        <v/>
      </c>
      <c r="T21" s="5" t="str">
        <f>IF(IFERROR(INDEX('[1]【第9戦】決勝ヒート - レース結果（貼付）'!$A:$Z,MATCH($A21,'[1]【第9戦】決勝ヒート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レース結果（貼付）'!$A:$Z,MATCH($A21,'[1]【第9戦】決勝ヒート - レース結果（貼付）'!$A:$A,0),MATCH('【第9戦】決勝ヒート - レース正式結果表'!T$11,'[1]【第9戦】決勝ヒート - レース結果（貼付）'!$1:$1,0)),""))</f>
        <v/>
      </c>
      <c r="U21" s="5">
        <f>IF(IFERROR(INDEX('[1]【第9戦】決勝ヒート - レース結果（貼付）'!$A:$Z,MATCH($B21,'[1]【第9戦】決勝ヒート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レース結果（貼付）'!$A:$Z,MATCH($B21,'[1]【第9戦】決勝ヒート - レース結果（貼付）'!$B:$B,0),MATCH('【第9戦】決勝ヒート - レース正式結果表'!U$11,'[1]【第9戦】決勝ヒート - レース結果（貼付）'!$1:$1,0)),""))</f>
        <v>100.11</v>
      </c>
      <c r="V21" s="5"/>
    </row>
    <row r="22" spans="1:22" ht="12.75" customHeight="1" x14ac:dyDescent="0.2">
      <c r="A22" s="41">
        <v>10</v>
      </c>
      <c r="B22" s="40">
        <v>77</v>
      </c>
      <c r="C22" s="39"/>
      <c r="D22" s="38"/>
      <c r="E22" s="37" t="s">
        <v>48</v>
      </c>
      <c r="F22" s="30" t="s">
        <v>49</v>
      </c>
      <c r="G22" s="36" t="s">
        <v>50</v>
      </c>
      <c r="H22" s="35" t="s">
        <v>51</v>
      </c>
      <c r="I22" s="34">
        <v>24</v>
      </c>
      <c r="J22" s="33">
        <v>1.281246527777778E-2</v>
      </c>
      <c r="K22" s="32">
        <v>5.9969999999999999</v>
      </c>
      <c r="L22" s="32">
        <v>7.4999999999999997E-2</v>
      </c>
      <c r="M22" s="31">
        <v>45.326999999999998</v>
      </c>
      <c r="N22" s="30" t="s">
        <v>52</v>
      </c>
      <c r="O22" s="29"/>
      <c r="P22" s="5"/>
      <c r="Q22" s="5" t="s">
        <v>53</v>
      </c>
      <c r="R22" s="5">
        <v>10</v>
      </c>
      <c r="S22" s="5">
        <v>1</v>
      </c>
      <c r="T22" s="5" t="s">
        <v>52</v>
      </c>
      <c r="U22" s="5">
        <v>99.918999999999997</v>
      </c>
      <c r="V22" s="5"/>
    </row>
    <row r="23" spans="1:22" ht="12.75" customHeight="1" x14ac:dyDescent="0.2">
      <c r="A23" s="41">
        <f>IF(OR('[1]【第9戦】決勝ヒート - レース結果（貼付）'!A12="DNF",'[1]【第9戦】決勝ヒート - レース結果（貼付）'!A12="DNS",'[1]【第9戦】決勝ヒート - レース結果（貼付）'!A12="DQ"),'[1]【第9戦】決勝ヒート - レース結果（貼付）'!A12,IF(MAX('[1]【第9戦】決勝ヒート - レース結果（貼付）'!A:A)&gt;A22,A22+1,""))</f>
        <v>11</v>
      </c>
      <c r="B23" s="40">
        <f>IFERROR(INDEX('[1]【第9戦】決勝ヒート - レース結果（貼付）'!A12:$Z$50,MATCH($A23,'[1]【第9戦】決勝ヒート - レース結果（貼付）'!A12:$A$50,0),MATCH('【第9戦】決勝ヒート - レース正式結果表'!B$11,'[1]【第9戦】決勝ヒート - レース結果（貼付）'!$1:$1,0)),"")</f>
        <v>22</v>
      </c>
      <c r="C23" s="39"/>
      <c r="D23" s="38"/>
      <c r="E23" s="37" t="str">
        <f>IFERROR(INDEX('[1]【第9戦】決勝ヒート - レース結果（貼付）'!$A:$Z,MATCH($B23,'[1]【第9戦】決勝ヒート - レース結果（貼付）'!$B:$B,0),MATCH('【第9戦】決勝ヒート - レース正式結果表'!E$11,'[1]【第9戦】決勝ヒート - レース結果（貼付）'!$1:$1,0)),"")</f>
        <v>金子 修</v>
      </c>
      <c r="F23" s="30" t="str">
        <f>IFERROR(INDEX('[1]【第9戦】決勝ヒート - レース結果（貼付）'!$A:$Z,MATCH($B23,'[1]【第9戦】決勝ヒート - レース結果（貼付）'!$B:$B,0),MATCH('【第9戦】決勝ヒート - レース正式結果表'!F$11,'[1]【第9戦】決勝ヒート - レース結果（貼付）'!$1:$1,0)),"")</f>
        <v>TONY KART/VORTEX</v>
      </c>
      <c r="G23" s="36" t="str">
        <f>IFERROR(INDEX('[1]【第9戦】決勝ヒート - レース結果（貼付）'!$A:$Z,MATCH($B23,'[1]【第9戦】決勝ヒート - レース結果（貼付）'!$B:$B,0),MATCH('【第9戦】決勝ヒート - レース正式結果表'!G$11,'[1]【第9戦】決勝ヒート - レース結果（貼付）'!$1:$1,0)),"")</f>
        <v>TONYKART RACING TEAM JAPAN</v>
      </c>
      <c r="H23" s="35" t="str">
        <f>IFERROR(INDEX('[1]【第9戦】決勝ヒート - レース結果（貼付）'!$A:$Z,MATCH($B23,'[1]【第9戦】決勝ヒート - レース結果（貼付）'!$B:$B,0),MATCH('【第9戦】決勝ヒート - レース正式結果表'!H$11,'[1]【第9戦】決勝ヒート - レース結果（貼付）'!$1:$1,0)),"")</f>
        <v>BS</v>
      </c>
      <c r="I23" s="34">
        <f>IF(A23="DNS","",IF(A23="DQ","",IFERROR(INDEX('[1]【第9戦】決勝ヒート - レース結果（貼付）'!$A:$Z,MATCH($A23,'[1]【第9戦】決勝ヒート - レース結果（貼付）'!$A:$A,0),MATCH('【第9戦】決勝ヒート - レース正式結果表'!I$11,'[1]【第9戦】決勝ヒート - レース結果（貼付）'!$1:$1,0)),"")))</f>
        <v>24</v>
      </c>
      <c r="J23" s="33">
        <f>IF(A23="DNS","ｽﾀｰﾄ出来ず",IF(A23="DQ","失　格",IFERROR(INDEX('[1]【第9戦】決勝ヒート - レース結果（貼付）'!$A:$Z,MATCH($B23,'[1]【第9戦】決勝ヒート - レース結果（貼付）'!$B:$B,0),MATCH('【第9戦】決勝ヒート - レース正式結果表'!J$11,'[1]【第9戦】決勝ヒート - レース結果（貼付）'!$1:$1,0)),"")))</f>
        <v>1.2816701388888891E-2</v>
      </c>
      <c r="K23" s="32">
        <f>IF(A23="DNS","",IF(A23="DQ","",IFERROR(INDEX('[1]【第9戦】決勝ヒート - レース結果（貼付）'!$A:$Z,MATCH($A23,'[1]【第9戦】決勝ヒート - レース結果（貼付）'!$A:$A,0),MATCH('【第9戦】決勝ヒート - レース正式結果表'!K$11,'[1]【第9戦】決勝ヒート - レース結果（貼付）'!$1:$1,0)),"")))</f>
        <v>6.3630000000000004</v>
      </c>
      <c r="L23" s="32">
        <f>IF(A23="DNS","",IF(A23="DQ","",IFERROR(INDEX('[1]【第9戦】決勝ヒート - レース結果（貼付）'!$A:$Z,MATCH($A23,'[1]【第9戦】決勝ヒート - レース結果（貼付）'!$A:$A,0),MATCH('【第9戦】決勝ヒート - レース正式結果表'!L$11,'[1]【第9戦】決勝ヒート - レース結果（貼付）'!$1:$1,0)),"")))</f>
        <v>0.36599999999999999</v>
      </c>
      <c r="M23" s="31">
        <f>IF(A23="DNS","",IF(A23="DQ","",IFERROR(INDEX('[1]【第9戦】決勝ヒート - レース結果（貼付）'!$A:$Z,MATCH($B23,'[1]【第9戦】決勝ヒート - レース結果（貼付）'!$B:$B,0),MATCH('【第9戦】決勝ヒート - レース正式結果表'!M$11,'[1]【第9戦】決勝ヒート - レース結果（貼付）'!$1:$1,0)),"")))</f>
        <v>45.405999999999999</v>
      </c>
      <c r="N23" s="30" t="str">
        <f t="shared" ref="N23:N42" si="2">IF(M23&lt;1,"",IF($N$11&gt;M23,"R",""))</f>
        <v/>
      </c>
      <c r="O23" s="29"/>
      <c r="P23" s="5"/>
      <c r="Q23" s="5" t="str">
        <f>IF(IFERROR(INDEX('[1]【第9戦】決勝ヒート - レース結果（貼付）'!$A:$Z,MATCH($B23,'[1]【第9戦】決勝ヒート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レース結果（貼付）'!$A:$Z,MATCH($B23,'[1]【第9戦】決勝ヒート - レース結果（貼付）'!$B:$B,0),MATCH('【第9戦】決勝ヒート - レース正式結果表'!Q$11,'[1]【第9戦】決勝ヒート - レース結果（貼付）'!$1:$1,0)),""))</f>
        <v/>
      </c>
      <c r="R23" s="5" t="str">
        <f>IF(Q23="","",COUNTIF($Q$13:Q23,"&lt;&gt;"&amp;""))</f>
        <v/>
      </c>
      <c r="S23" s="5" t="str">
        <f t="shared" ref="S23:S42" si="3">IFERROR(RANK(R23,$R$13:$R$47,1),"")</f>
        <v/>
      </c>
      <c r="T23" s="5" t="str">
        <f>IF(IFERROR(INDEX('[1]【第9戦】決勝ヒート - レース結果（貼付）'!$A:$Z,MATCH($A23,'[1]【第9戦】決勝ヒート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レース結果（貼付）'!$A:$Z,MATCH($A23,'[1]【第9戦】決勝ヒート - レース結果（貼付）'!$A:$A,0),MATCH('【第9戦】決勝ヒート - レース正式結果表'!T$11,'[1]【第9戦】決勝ヒート - レース結果（貼付）'!$1:$1,0)),""))</f>
        <v/>
      </c>
      <c r="U23" s="5">
        <f>IF(IFERROR(INDEX('[1]【第9戦】決勝ヒート - レース結果（貼付）'!$A:$Z,MATCH($B23,'[1]【第9戦】決勝ヒート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レース結果（貼付）'!$A:$Z,MATCH($B23,'[1]【第9戦】決勝ヒート - レース結果（貼付）'!$B:$B,0),MATCH('【第9戦】決勝ヒート - レース正式結果表'!U$11,'[1]【第9戦】決勝ヒート - レース結果（貼付）'!$1:$1,0)),""))</f>
        <v>99.850999999999999</v>
      </c>
      <c r="V23" s="5"/>
    </row>
    <row r="24" spans="1:22" ht="12.75" customHeight="1" x14ac:dyDescent="0.2">
      <c r="A24" s="41">
        <f>IF(OR('[1]【第9戦】決勝ヒート - レース結果（貼付）'!A13="DNF",'[1]【第9戦】決勝ヒート - レース結果（貼付）'!A13="DNS",'[1]【第9戦】決勝ヒート - レース結果（貼付）'!A13="DQ"),'[1]【第9戦】決勝ヒート - レース結果（貼付）'!A13,IF(MAX('[1]【第9戦】決勝ヒート - レース結果（貼付）'!A:A)&gt;A23,A23+1,""))</f>
        <v>12</v>
      </c>
      <c r="B24" s="40">
        <f>IFERROR(INDEX('[1]【第9戦】決勝ヒート - レース結果（貼付）'!A13:$Z$50,MATCH($A24,'[1]【第9戦】決勝ヒート - レース結果（貼付）'!A13:$A$50,0),MATCH('【第9戦】決勝ヒート - レース正式結果表'!B$11,'[1]【第9戦】決勝ヒート - レース結果（貼付）'!$1:$1,0)),"")</f>
        <v>69</v>
      </c>
      <c r="C24" s="39"/>
      <c r="D24" s="38"/>
      <c r="E24" s="37" t="str">
        <f>IFERROR(INDEX('[1]【第9戦】決勝ヒート - レース結果（貼付）'!$A:$Z,MATCH($B24,'[1]【第9戦】決勝ヒート - レース結果（貼付）'!$B:$B,0),MATCH('【第9戦】決勝ヒート - レース正式結果表'!E$11,'[1]【第9戦】決勝ヒート - レース結果（貼付）'!$1:$1,0)),"")</f>
        <v>半田 昌宗</v>
      </c>
      <c r="F24" s="30" t="str">
        <f>IFERROR(INDEX('[1]【第9戦】決勝ヒート - レース結果（貼付）'!$A:$Z,MATCH($B24,'[1]【第9戦】決勝ヒート - レース結果（貼付）'!$B:$B,0),MATCH('【第9戦】決勝ヒート - レース正式結果表'!F$11,'[1]【第9戦】決勝ヒート - レース結果（貼付）'!$1:$1,0)),"")</f>
        <v>CRG/TM</v>
      </c>
      <c r="G24" s="36" t="str">
        <f>IFERROR(INDEX('[1]【第9戦】決勝ヒート - レース結果（貼付）'!$A:$Z,MATCH($B24,'[1]【第9戦】決勝ヒート - レース結果（貼付）'!$B:$B,0),MATCH('【第9戦】決勝ヒート - レース正式結果表'!G$11,'[1]【第9戦】決勝ヒート - レース結果（貼付）'!$1:$1,0)),"")</f>
        <v>TEAM　WOLF</v>
      </c>
      <c r="H24" s="35" t="str">
        <f>IFERROR(INDEX('[1]【第9戦】決勝ヒート - レース結果（貼付）'!$A:$Z,MATCH($B24,'[1]【第9戦】決勝ヒート - レース結果（貼付）'!$B:$B,0),MATCH('【第9戦】決勝ヒート - レース正式結果表'!H$11,'[1]【第9戦】決勝ヒート - レース結果（貼付）'!$1:$1,0)),"")</f>
        <v>BS</v>
      </c>
      <c r="I24" s="34">
        <f>IF(A24="DNS","",IF(A24="DQ","",IFERROR(INDEX('[1]【第9戦】決勝ヒート - レース結果（貼付）'!$A:$Z,MATCH($A24,'[1]【第9戦】決勝ヒート - レース結果（貼付）'!$A:$A,0),MATCH('【第9戦】決勝ヒート - レース正式結果表'!I$11,'[1]【第9戦】決勝ヒート - レース結果（貼付）'!$1:$1,0)),"")))</f>
        <v>24</v>
      </c>
      <c r="J24" s="33">
        <f>IF(A24="DNS","ｽﾀｰﾄ出来ず",IF(A24="DQ","失　格",IFERROR(INDEX('[1]【第9戦】決勝ヒート - レース結果（貼付）'!$A:$Z,MATCH($B24,'[1]【第9戦】決勝ヒート - レース結果（貼付）'!$B:$B,0),MATCH('【第9戦】決勝ヒート - レース正式結果表'!J$11,'[1]【第9戦】決勝ヒート - レース結果（貼付）'!$1:$1,0)),"")))</f>
        <v>1.2817662037037039E-2</v>
      </c>
      <c r="K24" s="32">
        <f>IF(A24="DNS","",IF(A24="DQ","",IFERROR(INDEX('[1]【第9戦】決勝ヒート - レース結果（貼付）'!$A:$Z,MATCH($A24,'[1]【第9戦】決勝ヒート - レース結果（貼付）'!$A:$A,0),MATCH('【第9戦】決勝ヒート - レース正式結果表'!K$11,'[1]【第9戦】決勝ヒート - レース結果（貼付）'!$1:$1,0)),"")))</f>
        <v>6.4459999999999997</v>
      </c>
      <c r="L24" s="32">
        <f>IF(A24="DNS","",IF(A24="DQ","",IFERROR(INDEX('[1]【第9戦】決勝ヒート - レース結果（貼付）'!$A:$Z,MATCH($A24,'[1]【第9戦】決勝ヒート - レース結果（貼付）'!$A:$A,0),MATCH('【第9戦】決勝ヒート - レース正式結果表'!L$11,'[1]【第9戦】決勝ヒート - レース結果（貼付）'!$1:$1,0)),"")))</f>
        <v>8.3000000000000004E-2</v>
      </c>
      <c r="M24" s="31">
        <f>IF(A24="DNS","",IF(A24="DQ","",IFERROR(INDEX('[1]【第9戦】決勝ヒート - レース結果（貼付）'!$A:$Z,MATCH($B24,'[1]【第9戦】決勝ヒート - レース結果（貼付）'!$B:$B,0),MATCH('【第9戦】決勝ヒート - レース正式結果表'!M$11,'[1]【第9戦】決勝ヒート - レース結果（貼付）'!$1:$1,0)),"")))</f>
        <v>45.545000000000002</v>
      </c>
      <c r="N24" s="30" t="str">
        <f t="shared" si="2"/>
        <v/>
      </c>
      <c r="O24" s="29"/>
      <c r="P24" s="5"/>
      <c r="Q24" s="5" t="str">
        <f>IF(IFERROR(INDEX('[1]【第9戦】決勝ヒート - レース結果（貼付）'!$A:$Z,MATCH($B24,'[1]【第9戦】決勝ヒート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レース結果（貼付）'!$A:$Z,MATCH($B24,'[1]【第9戦】決勝ヒート - レース結果（貼付）'!$B:$B,0),MATCH('【第9戦】決勝ヒート - レース正式結果表'!Q$11,'[1]【第9戦】決勝ヒート - レース結果（貼付）'!$1:$1,0)),""))</f>
        <v/>
      </c>
      <c r="R24" s="5" t="str">
        <f>IF(Q24="","",COUNTIF($Q$13:Q24,"&lt;&gt;"&amp;""))</f>
        <v/>
      </c>
      <c r="S24" s="5" t="str">
        <f t="shared" si="3"/>
        <v/>
      </c>
      <c r="T24" s="5" t="str">
        <f>IF(IFERROR(INDEX('[1]【第9戦】決勝ヒート - レース結果（貼付）'!$A:$Z,MATCH($A24,'[1]【第9戦】決勝ヒート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レース結果（貼付）'!$A:$Z,MATCH($A24,'[1]【第9戦】決勝ヒート - レース結果（貼付）'!$A:$A,0),MATCH('【第9戦】決勝ヒート - レース正式結果表'!T$11,'[1]【第9戦】決勝ヒート - レース結果（貼付）'!$1:$1,0)),""))</f>
        <v/>
      </c>
      <c r="U24" s="5">
        <f>IF(IFERROR(INDEX('[1]【第9戦】決勝ヒート - レース結果（貼付）'!$A:$Z,MATCH($B24,'[1]【第9戦】決勝ヒート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レース結果（貼付）'!$A:$Z,MATCH($B24,'[1]【第9戦】決勝ヒート - レース結果（貼付）'!$B:$B,0),MATCH('【第9戦】決勝ヒート - レース正式結果表'!U$11,'[1]【第9戦】決勝ヒート - レース結果（貼付）'!$1:$1,0)),""))</f>
        <v>100.21599999999999</v>
      </c>
      <c r="V24" s="5"/>
    </row>
    <row r="25" spans="1:22" ht="12.75" customHeight="1" x14ac:dyDescent="0.2">
      <c r="A25" s="41">
        <f>IF(OR('[1]【第9戦】決勝ヒート - レース結果（貼付）'!A14="DNF",'[1]【第9戦】決勝ヒート - レース結果（貼付）'!A14="DNS",'[1]【第9戦】決勝ヒート - レース結果（貼付）'!A14="DQ"),'[1]【第9戦】決勝ヒート - レース結果（貼付）'!A14,IF(MAX('[1]【第9戦】決勝ヒート - レース結果（貼付）'!A:A)&gt;A24,A24+1,""))</f>
        <v>13</v>
      </c>
      <c r="B25" s="40">
        <f>IFERROR(INDEX('[1]【第9戦】決勝ヒート - レース結果（貼付）'!A14:$Z$50,MATCH($A25,'[1]【第9戦】決勝ヒート - レース結果（貼付）'!A14:$A$50,0),MATCH('【第9戦】決勝ヒート - レース正式結果表'!B$11,'[1]【第9戦】決勝ヒート - レース結果（貼付）'!$1:$1,0)),"")</f>
        <v>23</v>
      </c>
      <c r="C25" s="39"/>
      <c r="D25" s="38"/>
      <c r="E25" s="37" t="str">
        <f>IFERROR(INDEX('[1]【第9戦】決勝ヒート - レース結果（貼付）'!$A:$Z,MATCH($B25,'[1]【第9戦】決勝ヒート - レース結果（貼付）'!$B:$B,0),MATCH('【第9戦】決勝ヒート - レース正式結果表'!E$11,'[1]【第9戦】決勝ヒート - レース結果（貼付）'!$1:$1,0)),"")</f>
        <v>朝日 ターボ</v>
      </c>
      <c r="F25" s="30" t="str">
        <f>IFERROR(INDEX('[1]【第9戦】決勝ヒート - レース結果（貼付）'!$A:$Z,MATCH($B25,'[1]【第9戦】決勝ヒート - レース結果（貼付）'!$B:$B,0),MATCH('【第9戦】決勝ヒート - レース正式結果表'!F$11,'[1]【第9戦】決勝ヒート - レース結果（貼付）'!$1:$1,0)),"")</f>
        <v>Praga/TM</v>
      </c>
      <c r="G25" s="36" t="str">
        <f>IFERROR(INDEX('[1]【第9戦】決勝ヒート - レース結果（貼付）'!$A:$Z,MATCH($B25,'[1]【第9戦】決勝ヒート - レース結果（貼付）'!$B:$B,0),MATCH('【第9戦】決勝ヒート - レース正式結果表'!G$11,'[1]【第9戦】決勝ヒート - レース結果（貼付）'!$1:$1,0)),"")</f>
        <v>MASUDA RACING PROJECT</v>
      </c>
      <c r="H25" s="35" t="str">
        <f>IFERROR(INDEX('[1]【第9戦】決勝ヒート - レース結果（貼付）'!$A:$Z,MATCH($B25,'[1]【第9戦】決勝ヒート - レース結果（貼付）'!$B:$B,0),MATCH('【第9戦】決勝ヒート - レース正式結果表'!H$11,'[1]【第9戦】決勝ヒート - レース結果（貼付）'!$1:$1,0)),"")</f>
        <v>DL</v>
      </c>
      <c r="I25" s="34">
        <f>IF(A25="DNS","",IF(A25="DQ","",IFERROR(INDEX('[1]【第9戦】決勝ヒート - レース結果（貼付）'!$A:$Z,MATCH($A25,'[1]【第9戦】決勝ヒート - レース結果（貼付）'!$A:$A,0),MATCH('【第9戦】決勝ヒート - レース正式結果表'!I$11,'[1]【第9戦】決勝ヒート - レース結果（貼付）'!$1:$1,0)),"")))</f>
        <v>24</v>
      </c>
      <c r="J25" s="33">
        <f>IF(A25="DNS","ｽﾀｰﾄ出来ず",IF(A25="DQ","失　格",IFERROR(INDEX('[1]【第9戦】決勝ヒート - レース結果（貼付）'!$A:$Z,MATCH($B25,'[1]【第9戦】決勝ヒート - レース結果（貼付）'!$B:$B,0),MATCH('【第9戦】決勝ヒート - レース正式結果表'!J$11,'[1]【第9戦】決勝ヒート - レース結果（貼付）'!$1:$1,0)),"")))</f>
        <v>1.283909722222222E-2</v>
      </c>
      <c r="K25" s="32">
        <f>IF(A25="DNS","",IF(A25="DQ","",IFERROR(INDEX('[1]【第9戦】決勝ヒート - レース結果（貼付）'!$A:$Z,MATCH($A25,'[1]【第9戦】決勝ヒート - レース結果（貼付）'!$A:$A,0),MATCH('【第9戦】決勝ヒート - レース正式結果表'!K$11,'[1]【第9戦】決勝ヒート - レース結果（貼付）'!$1:$1,0)),"")))</f>
        <v>8.298</v>
      </c>
      <c r="L25" s="32">
        <f>IF(A25="DNS","",IF(A25="DQ","",IFERROR(INDEX('[1]【第9戦】決勝ヒート - レース結果（貼付）'!$A:$Z,MATCH($A25,'[1]【第9戦】決勝ヒート - レース結果（貼付）'!$A:$A,0),MATCH('【第9戦】決勝ヒート - レース正式結果表'!L$11,'[1]【第9戦】決勝ヒート - レース結果（貼付）'!$1:$1,0)),"")))</f>
        <v>1.8520000000000001</v>
      </c>
      <c r="M25" s="31">
        <f>IF(A25="DNS","",IF(A25="DQ","",IFERROR(INDEX('[1]【第9戦】決勝ヒート - レース結果（貼付）'!$A:$Z,MATCH($B25,'[1]【第9戦】決勝ヒート - レース結果（貼付）'!$B:$B,0),MATCH('【第9戦】決勝ヒート - レース正式結果表'!M$11,'[1]【第9戦】決勝ヒート - レース結果（貼付）'!$1:$1,0)),"")))</f>
        <v>45.744999999999997</v>
      </c>
      <c r="N25" s="30" t="str">
        <f t="shared" si="2"/>
        <v/>
      </c>
      <c r="O25" s="29"/>
      <c r="P25" s="5"/>
      <c r="Q25" s="5" t="str">
        <f>IF(IFERROR(INDEX('[1]【第9戦】決勝ヒート - レース結果（貼付）'!$A:$Z,MATCH($B25,'[1]【第9戦】決勝ヒート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レース結果（貼付）'!$A:$Z,MATCH($B25,'[1]【第9戦】決勝ヒート - レース結果（貼付）'!$B:$B,0),MATCH('【第9戦】決勝ヒート - レース正式結果表'!Q$11,'[1]【第9戦】決勝ヒート - レース結果（貼付）'!$1:$1,0)),""))</f>
        <v/>
      </c>
      <c r="R25" s="5" t="str">
        <f>IF(Q25="","",COUNTIF($Q$13:Q25,"&lt;&gt;"&amp;""))</f>
        <v/>
      </c>
      <c r="S25" s="5" t="str">
        <f t="shared" si="3"/>
        <v/>
      </c>
      <c r="T25" s="5" t="str">
        <f>IF(IFERROR(INDEX('[1]【第9戦】決勝ヒート - レース結果（貼付）'!$A:$Z,MATCH($A25,'[1]【第9戦】決勝ヒート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レース結果（貼付）'!$A:$Z,MATCH($A25,'[1]【第9戦】決勝ヒート - レース結果（貼付）'!$A:$A,0),MATCH('【第9戦】決勝ヒート - レース正式結果表'!T$11,'[1]【第9戦】決勝ヒート - レース結果（貼付）'!$1:$1,0)),""))</f>
        <v/>
      </c>
      <c r="U25" s="5">
        <f>IF(IFERROR(INDEX('[1]【第9戦】決勝ヒート - レース結果（貼付）'!$A:$Z,MATCH($B25,'[1]【第9戦】決勝ヒート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レース結果（貼付）'!$A:$Z,MATCH($B25,'[1]【第9戦】決勝ヒート - レース結果（貼付）'!$B:$B,0),MATCH('【第9戦】決勝ヒート - レース正式結果表'!U$11,'[1]【第9戦】決勝ヒート - レース結果（貼付）'!$1:$1,0)),""))</f>
        <v>99.91</v>
      </c>
      <c r="V25" s="5"/>
    </row>
    <row r="26" spans="1:22" ht="12.75" customHeight="1" x14ac:dyDescent="0.2">
      <c r="A26" s="41">
        <f>IF(OR('[1]【第9戦】決勝ヒート - レース結果（貼付）'!A15="DNF",'[1]【第9戦】決勝ヒート - レース結果（貼付）'!A15="DNS",'[1]【第9戦】決勝ヒート - レース結果（貼付）'!A15="DQ"),'[1]【第9戦】決勝ヒート - レース結果（貼付）'!A15,IF(MAX('[1]【第9戦】決勝ヒート - レース結果（貼付）'!A:A)&gt;A25,A25+1,""))</f>
        <v>14</v>
      </c>
      <c r="B26" s="40">
        <f>IFERROR(INDEX('[1]【第9戦】決勝ヒート - レース結果（貼付）'!A15:$Z$50,MATCH($A26,'[1]【第9戦】決勝ヒート - レース結果（貼付）'!A15:$A$50,0),MATCH('【第9戦】決勝ヒート - レース正式結果表'!B$11,'[1]【第9戦】決勝ヒート - レース結果（貼付）'!$1:$1,0)),"")</f>
        <v>89</v>
      </c>
      <c r="C26" s="39"/>
      <c r="D26" s="38"/>
      <c r="E26" s="37" t="str">
        <f>IFERROR(INDEX('[1]【第9戦】決勝ヒート - レース結果（貼付）'!$A:$Z,MATCH($B26,'[1]【第9戦】決勝ヒート - レース結果（貼付）'!$B:$B,0),MATCH('【第9戦】決勝ヒート - レース正式結果表'!E$11,'[1]【第9戦】決勝ヒート - レース結果（貼付）'!$1:$1,0)),"")</f>
        <v>加藤 大翔</v>
      </c>
      <c r="F26" s="30" t="str">
        <f>IFERROR(INDEX('[1]【第9戦】決勝ヒート - レース結果（貼付）'!$A:$Z,MATCH($B26,'[1]【第9戦】決勝ヒート - レース結果（貼付）'!$B:$B,0),MATCH('【第9戦】決勝ヒート - レース正式結果表'!F$11,'[1]【第9戦】決勝ヒート - レース結果（貼付）'!$1:$1,0)),"")</f>
        <v>KR/TM</v>
      </c>
      <c r="G26" s="36" t="str">
        <f>IFERROR(INDEX('[1]【第9戦】決勝ヒート - レース結果（貼付）'!$A:$Z,MATCH($B26,'[1]【第9戦】決勝ヒート - レース結果（貼付）'!$B:$B,0),MATCH('【第9戦】決勝ヒート - レース正式結果表'!G$11,'[1]【第9戦】決勝ヒート - レース結果（貼付）'!$1:$1,0)),"")</f>
        <v>PONOS HIROTEX RACING</v>
      </c>
      <c r="H26" s="35" t="str">
        <f>IFERROR(INDEX('[1]【第9戦】決勝ヒート - レース結果（貼付）'!$A:$Z,MATCH($B26,'[1]【第9戦】決勝ヒート - レース結果（貼付）'!$B:$B,0),MATCH('【第9戦】決勝ヒート - レース正式結果表'!H$11,'[1]【第9戦】決勝ヒート - レース結果（貼付）'!$1:$1,0)),"")</f>
        <v>YH</v>
      </c>
      <c r="I26" s="34">
        <f>IF(A26="DNS","",IF(A26="DQ","",IFERROR(INDEX('[1]【第9戦】決勝ヒート - レース結果（貼付）'!$A:$Z,MATCH($A26,'[1]【第9戦】決勝ヒート - レース結果（貼付）'!$A:$A,0),MATCH('【第9戦】決勝ヒート - レース正式結果表'!I$11,'[1]【第9戦】決勝ヒート - レース結果（貼付）'!$1:$1,0)),"")))</f>
        <v>24</v>
      </c>
      <c r="J26" s="33">
        <f>IF(A26="DNS","ｽﾀｰﾄ出来ず",IF(A26="DQ","失　格",IFERROR(INDEX('[1]【第9戦】決勝ヒート - レース結果（貼付）'!$A:$Z,MATCH($B26,'[1]【第9戦】決勝ヒート - レース結果（貼付）'!$B:$B,0),MATCH('【第9戦】決勝ヒート - レース正式結果表'!J$11,'[1]【第9戦】決勝ヒート - レース結果（貼付）'!$1:$1,0)),"")))</f>
        <v>1.2842511574074074E-2</v>
      </c>
      <c r="K26" s="32">
        <f>IF(A26="DNS","",IF(A26="DQ","",IFERROR(INDEX('[1]【第9戦】決勝ヒート - レース結果（貼付）'!$A:$Z,MATCH($A26,'[1]【第9戦】決勝ヒート - レース結果（貼付）'!$A:$A,0),MATCH('【第9戦】決勝ヒート - レース正式結果表'!K$11,'[1]【第9戦】決勝ヒート - レース結果（貼付）'!$1:$1,0)),"")))</f>
        <v>8.593</v>
      </c>
      <c r="L26" s="32">
        <f>IF(A26="DNS","",IF(A26="DQ","",IFERROR(INDEX('[1]【第9戦】決勝ヒート - レース結果（貼付）'!$A:$Z,MATCH($A26,'[1]【第9戦】決勝ヒート - レース結果（貼付）'!$A:$A,0),MATCH('【第9戦】決勝ヒート - レース正式結果表'!L$11,'[1]【第9戦】決勝ヒート - レース結果（貼付）'!$1:$1,0)),"")))</f>
        <v>0.29499999999999998</v>
      </c>
      <c r="M26" s="31">
        <f>IF(A26="DNS","",IF(A26="DQ","",IFERROR(INDEX('[1]【第9戦】決勝ヒート - レース結果（貼付）'!$A:$Z,MATCH($B26,'[1]【第9戦】決勝ヒート - レース結果（貼付）'!$B:$B,0),MATCH('【第9戦】決勝ヒート - レース正式結果表'!M$11,'[1]【第9戦】決勝ヒート - レース結果（貼付）'!$1:$1,0)),"")))</f>
        <v>45.56</v>
      </c>
      <c r="N26" s="30" t="str">
        <f t="shared" si="2"/>
        <v/>
      </c>
      <c r="O26" s="29"/>
      <c r="P26" s="5"/>
      <c r="Q26" s="5" t="str">
        <f>IF(IFERROR(INDEX('[1]【第9戦】決勝ヒート - レース結果（貼付）'!$A:$Z,MATCH($B26,'[1]【第9戦】決勝ヒート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レース結果（貼付）'!$A:$Z,MATCH($B26,'[1]【第9戦】決勝ヒート - レース結果（貼付）'!$B:$B,0),MATCH('【第9戦】決勝ヒート - レース正式結果表'!Q$11,'[1]【第9戦】決勝ヒート - レース結果（貼付）'!$1:$1,0)),""))</f>
        <v/>
      </c>
      <c r="R26" s="5" t="str">
        <f>IF(Q26="","",COUNTIF($Q$13:Q26,"&lt;&gt;"&amp;""))</f>
        <v/>
      </c>
      <c r="S26" s="5" t="str">
        <f t="shared" si="3"/>
        <v/>
      </c>
      <c r="T26" s="5" t="str">
        <f>IF(IFERROR(INDEX('[1]【第9戦】決勝ヒート - レース結果（貼付）'!$A:$Z,MATCH($A26,'[1]【第9戦】決勝ヒート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レース結果（貼付）'!$A:$Z,MATCH($A26,'[1]【第9戦】決勝ヒート - レース結果（貼付）'!$A:$A,0),MATCH('【第9戦】決勝ヒート - レース正式結果表'!T$11,'[1]【第9戦】決勝ヒート - レース結果（貼付）'!$1:$1,0)),""))</f>
        <v/>
      </c>
      <c r="U26" s="5">
        <f>IF(IFERROR(INDEX('[1]【第9戦】決勝ヒート - レース結果（貼付）'!$A:$Z,MATCH($B26,'[1]【第9戦】決勝ヒート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レース結果（貼付）'!$A:$Z,MATCH($B26,'[1]【第9戦】決勝ヒート - レース結果（貼付）'!$B:$B,0),MATCH('【第9戦】決勝ヒート - レース正式結果表'!U$11,'[1]【第9戦】決勝ヒート - レース結果（貼付）'!$1:$1,0)),""))</f>
        <v>99.472999999999999</v>
      </c>
      <c r="V26" s="5"/>
    </row>
    <row r="27" spans="1:22" ht="12.75" customHeight="1" x14ac:dyDescent="0.2">
      <c r="A27" s="41">
        <f>IF(OR('[1]【第9戦】決勝ヒート - レース結果（貼付）'!A16="DNF",'[1]【第9戦】決勝ヒート - レース結果（貼付）'!A16="DNS",'[1]【第9戦】決勝ヒート - レース結果（貼付）'!A16="DQ"),'[1]【第9戦】決勝ヒート - レース結果（貼付）'!A16,IF(MAX('[1]【第9戦】決勝ヒート - レース結果（貼付）'!A:A)&gt;A26,A26+1,""))</f>
        <v>15</v>
      </c>
      <c r="B27" s="40">
        <f>IFERROR(INDEX('[1]【第9戦】決勝ヒート - レース結果（貼付）'!A16:$Z$50,MATCH($A27,'[1]【第9戦】決勝ヒート - レース結果（貼付）'!A16:$A$50,0),MATCH('【第9戦】決勝ヒート - レース正式結果表'!B$11,'[1]【第9戦】決勝ヒート - レース結果（貼付）'!$1:$1,0)),"")</f>
        <v>51</v>
      </c>
      <c r="C27" s="39"/>
      <c r="D27" s="38"/>
      <c r="E27" s="37" t="str">
        <f>IFERROR(INDEX('[1]【第9戦】決勝ヒート - レース結果（貼付）'!$A:$Z,MATCH($B27,'[1]【第9戦】決勝ヒート - レース結果（貼付）'!$B:$B,0),MATCH('【第9戦】決勝ヒート - レース正式結果表'!E$11,'[1]【第9戦】決勝ヒート - レース結果（貼付）'!$1:$1,0)),"")</f>
        <v>堂園 鷲</v>
      </c>
      <c r="F27" s="30" t="str">
        <f>IFERROR(INDEX('[1]【第9戦】決勝ヒート - レース結果（貼付）'!$A:$Z,MATCH($B27,'[1]【第9戦】決勝ヒート - レース結果（貼付）'!$B:$B,0),MATCH('【第9戦】決勝ヒート - レース正式結果表'!F$11,'[1]【第9戦】決勝ヒート - レース結果（貼付）'!$1:$1,0)),"")</f>
        <v>ENERGY CORCE/TM</v>
      </c>
      <c r="G27" s="36" t="str">
        <f>IFERROR(INDEX('[1]【第9戦】決勝ヒート - レース結果（貼付）'!$A:$Z,MATCH($B27,'[1]【第9戦】決勝ヒート - レース結果（貼付）'!$B:$B,0),MATCH('【第9戦】決勝ヒート - レース正式結果表'!G$11,'[1]【第9戦】決勝ヒート - レース結果（貼付）'!$1:$1,0)),"")</f>
        <v>ENERGY JAPAN</v>
      </c>
      <c r="H27" s="35" t="str">
        <f>IFERROR(INDEX('[1]【第9戦】決勝ヒート - レース結果（貼付）'!$A:$Z,MATCH($B27,'[1]【第9戦】決勝ヒート - レース結果（貼付）'!$B:$B,0),MATCH('【第9戦】決勝ヒート - レース正式結果表'!H$11,'[1]【第9戦】決勝ヒート - レース結果（貼付）'!$1:$1,0)),"")</f>
        <v>BS</v>
      </c>
      <c r="I27" s="34">
        <f>IF(A27="DNS","",IF(A27="DQ","",IFERROR(INDEX('[1]【第9戦】決勝ヒート - レース結果（貼付）'!$A:$Z,MATCH($A27,'[1]【第9戦】決勝ヒート - レース結果（貼付）'!$A:$A,0),MATCH('【第9戦】決勝ヒート - レース正式結果表'!I$11,'[1]【第9戦】決勝ヒート - レース結果（貼付）'!$1:$1,0)),"")))</f>
        <v>24</v>
      </c>
      <c r="J27" s="33">
        <f>IF(A27="DNS","ｽﾀｰﾄ出来ず",IF(A27="DQ","失　格",IFERROR(INDEX('[1]【第9戦】決勝ヒート - レース結果（貼付）'!$A:$Z,MATCH($B27,'[1]【第9戦】決勝ヒート - レース結果（貼付）'!$B:$B,0),MATCH('【第9戦】決勝ヒート - レース正式結果表'!J$11,'[1]【第9戦】決勝ヒート - レース結果（貼付）'!$1:$1,0)),"")))</f>
        <v>1.2853553240740742E-2</v>
      </c>
      <c r="K27" s="32">
        <f>IF(A27="DNS","",IF(A27="DQ","",IFERROR(INDEX('[1]【第9戦】決勝ヒート - レース結果（貼付）'!$A:$Z,MATCH($A27,'[1]【第9戦】決勝ヒート - レース結果（貼付）'!$A:$A,0),MATCH('【第9戦】決勝ヒート - レース正式結果表'!K$11,'[1]【第9戦】決勝ヒート - レース結果（貼付）'!$1:$1,0)),"")))</f>
        <v>9.5470000000000006</v>
      </c>
      <c r="L27" s="32">
        <f>IF(A27="DNS","",IF(A27="DQ","",IFERROR(INDEX('[1]【第9戦】決勝ヒート - レース結果（貼付）'!$A:$Z,MATCH($A27,'[1]【第9戦】決勝ヒート - レース結果（貼付）'!$A:$A,0),MATCH('【第9戦】決勝ヒート - レース正式結果表'!L$11,'[1]【第9戦】決勝ヒート - レース結果（貼付）'!$1:$1,0)),"")))</f>
        <v>0.95399999999999996</v>
      </c>
      <c r="M27" s="31">
        <f>IF(A27="DNS","",IF(A27="DQ","",IFERROR(INDEX('[1]【第9戦】決勝ヒート - レース結果（貼付）'!$A:$Z,MATCH($B27,'[1]【第9戦】決勝ヒート - レース結果（貼付）'!$B:$B,0),MATCH('【第9戦】決勝ヒート - レース正式結果表'!M$11,'[1]【第9戦】決勝ヒート - レース結果（貼付）'!$1:$1,0)),"")))</f>
        <v>45.058999999999997</v>
      </c>
      <c r="N27" s="30" t="str">
        <f t="shared" si="2"/>
        <v>R</v>
      </c>
      <c r="O27" s="29"/>
      <c r="P27" s="5"/>
      <c r="Q27" s="5" t="str">
        <f>IF(IFERROR(INDEX('[1]【第9戦】決勝ヒート - レース結果（貼付）'!$A:$Z,MATCH($B27,'[1]【第9戦】決勝ヒート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レース結果（貼付）'!$A:$Z,MATCH($B27,'[1]【第9戦】決勝ヒート - レース結果（貼付）'!$B:$B,0),MATCH('【第9戦】決勝ヒート - レース正式結果表'!Q$11,'[1]【第9戦】決勝ヒート - レース結果（貼付）'!$1:$1,0)),""))</f>
        <v>JAF国内ｶｰﾄ競技規則 ｶｰﾄ競技会運営に関する規定 22条(妨害の禁止(プッシング・ブロッキング))違反により、10秒加算とした。</v>
      </c>
      <c r="R27" s="5">
        <f>IF(Q27="","",COUNTIF($Q$13:Q27,"&lt;&gt;"&amp;""))</f>
        <v>15</v>
      </c>
      <c r="S27" s="5">
        <f t="shared" si="3"/>
        <v>2</v>
      </c>
      <c r="T27" s="5" t="str">
        <f>IF(IFERROR(INDEX('[1]【第9戦】決勝ヒート - レース結果（貼付）'!$A:$Z,MATCH($A27,'[1]【第9戦】決勝ヒート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レース結果（貼付）'!$A:$Z,MATCH($A27,'[1]【第9戦】決勝ヒート - レース結果（貼付）'!$A:$A,0),MATCH('【第9戦】決勝ヒート - レース正式結果表'!T$11,'[1]【第9戦】決勝ヒート - レース結果（貼付）'!$1:$1,0)),""))</f>
        <v/>
      </c>
      <c r="U27" s="5">
        <f>IF(IFERROR(INDEX('[1]【第9戦】決勝ヒート - レース結果（貼付）'!$A:$Z,MATCH($B27,'[1]【第9戦】決勝ヒート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レース結果（貼付）'!$A:$Z,MATCH($B27,'[1]【第9戦】決勝ヒート - レース結果（貼付）'!$B:$B,0),MATCH('【第9戦】決勝ヒート - レース正式結果表'!U$11,'[1]【第9戦】決勝ヒート - レース結果（貼付）'!$1:$1,0)),""))</f>
        <v>99.876999999999995</v>
      </c>
      <c r="V27" s="5"/>
    </row>
    <row r="28" spans="1:22" ht="12.75" customHeight="1" x14ac:dyDescent="0.2">
      <c r="A28" s="41">
        <f>IF(OR('[1]【第9戦】決勝ヒート - レース結果（貼付）'!A17="DNF",'[1]【第9戦】決勝ヒート - レース結果（貼付）'!A17="DNS",'[1]【第9戦】決勝ヒート - レース結果（貼付）'!A17="DQ"),'[1]【第9戦】決勝ヒート - レース結果（貼付）'!A17,IF(MAX('[1]【第9戦】決勝ヒート - レース結果（貼付）'!A:A)&gt;A27,A27+1,""))</f>
        <v>16</v>
      </c>
      <c r="B28" s="40">
        <f>IFERROR(INDEX('[1]【第9戦】決勝ヒート - レース結果（貼付）'!A17:$Z$50,MATCH($A28,'[1]【第9戦】決勝ヒート - レース結果（貼付）'!A17:$A$50,0),MATCH('【第9戦】決勝ヒート - レース正式結果表'!B$11,'[1]【第9戦】決勝ヒート - レース結果（貼付）'!$1:$1,0)),"")</f>
        <v>12</v>
      </c>
      <c r="C28" s="39"/>
      <c r="D28" s="38"/>
      <c r="E28" s="37" t="str">
        <f>IFERROR(INDEX('[1]【第9戦】決勝ヒート - レース結果（貼付）'!$A:$Z,MATCH($B28,'[1]【第9戦】決勝ヒート - レース結果（貼付）'!$B:$B,0),MATCH('【第9戦】決勝ヒート - レース正式結果表'!E$11,'[1]【第9戦】決勝ヒート - レース結果（貼付）'!$1:$1,0)),"")</f>
        <v>上野 晴紀</v>
      </c>
      <c r="F28" s="30" t="str">
        <f>IFERROR(INDEX('[1]【第9戦】決勝ヒート - レース結果（貼付）'!$A:$Z,MATCH($B28,'[1]【第9戦】決勝ヒート - レース結果（貼付）'!$B:$B,0),MATCH('【第9戦】決勝ヒート - レース正式結果表'!F$11,'[1]【第9戦】決勝ヒート - レース結果（貼付）'!$1:$1,0)),"")</f>
        <v>Birel ART/IAME</v>
      </c>
      <c r="G28" s="36" t="str">
        <f>IFERROR(INDEX('[1]【第9戦】決勝ヒート - レース結果（貼付）'!$A:$Z,MATCH($B28,'[1]【第9戦】決勝ヒート - レース結果（貼付）'!$B:$B,0),MATCH('【第9戦】決勝ヒート - レース正式結果表'!G$11,'[1]【第9戦】決勝ヒート - レース結果（貼付）'!$1:$1,0)),"")</f>
        <v>BirelART Access Racing</v>
      </c>
      <c r="H28" s="35" t="str">
        <f>IFERROR(INDEX('[1]【第9戦】決勝ヒート - レース結果（貼付）'!$A:$Z,MATCH($B28,'[1]【第9戦】決勝ヒート - レース結果（貼付）'!$B:$B,0),MATCH('【第9戦】決勝ヒート - レース正式結果表'!H$11,'[1]【第9戦】決勝ヒート - レース結果（貼付）'!$1:$1,0)),"")</f>
        <v>BS</v>
      </c>
      <c r="I28" s="34">
        <f>IF(A28="DNS","",IF(A28="DQ","",IFERROR(INDEX('[1]【第9戦】決勝ヒート - レース結果（貼付）'!$A:$Z,MATCH($A28,'[1]【第9戦】決勝ヒート - レース結果（貼付）'!$A:$A,0),MATCH('【第9戦】決勝ヒート - レース正式結果表'!I$11,'[1]【第9戦】決勝ヒート - レース結果（貼付）'!$1:$1,0)),"")))</f>
        <v>24</v>
      </c>
      <c r="J28" s="33">
        <f>IF(A28="DNS","ｽﾀｰﾄ出来ず",IF(A28="DQ","失　格",IFERROR(INDEX('[1]【第9戦】決勝ヒート - レース結果（貼付）'!$A:$Z,MATCH($B28,'[1]【第9戦】決勝ヒート - レース結果（貼付）'!$B:$B,0),MATCH('【第9戦】決勝ヒート - レース正式結果表'!J$11,'[1]【第9戦】決勝ヒート - レース結果（貼付）'!$1:$1,0)),"")))</f>
        <v>1.2860162037037036E-2</v>
      </c>
      <c r="K28" s="32">
        <f>IF(A28="DNS","",IF(A28="DQ","",IFERROR(INDEX('[1]【第9戦】決勝ヒート - レース結果（貼付）'!$A:$Z,MATCH($A28,'[1]【第9戦】決勝ヒート - レース結果（貼付）'!$A:$A,0),MATCH('【第9戦】決勝ヒート - レース正式結果表'!K$11,'[1]【第9戦】決勝ヒート - レース結果（貼付）'!$1:$1,0)),"")))</f>
        <v>10.118</v>
      </c>
      <c r="L28" s="32">
        <f>IF(A28="DNS","",IF(A28="DQ","",IFERROR(INDEX('[1]【第9戦】決勝ヒート - レース結果（貼付）'!$A:$Z,MATCH($A28,'[1]【第9戦】決勝ヒート - レース結果（貼付）'!$A:$A,0),MATCH('【第9戦】決勝ヒート - レース正式結果表'!L$11,'[1]【第9戦】決勝ヒート - レース結果（貼付）'!$1:$1,0)),"")))</f>
        <v>0.57099999999999995</v>
      </c>
      <c r="M28" s="31">
        <f>IF(A28="DNS","",IF(A28="DQ","",IFERROR(INDEX('[1]【第9戦】決勝ヒート - レース結果（貼付）'!$A:$Z,MATCH($B28,'[1]【第9戦】決勝ヒート - レース結果（貼付）'!$B:$B,0),MATCH('【第9戦】決勝ヒート - レース正式結果表'!M$11,'[1]【第9戦】決勝ヒート - レース結果（貼付）'!$1:$1,0)),"")))</f>
        <v>45.593000000000004</v>
      </c>
      <c r="N28" s="30" t="str">
        <f t="shared" si="2"/>
        <v/>
      </c>
      <c r="O28" s="29"/>
      <c r="P28" s="5"/>
      <c r="Q28" s="5" t="str">
        <f>IF(IFERROR(INDEX('[1]【第9戦】決勝ヒート - レース結果（貼付）'!$A:$Z,MATCH($B28,'[1]【第9戦】決勝ヒート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レース結果（貼付）'!$A:$Z,MATCH($B28,'[1]【第9戦】決勝ヒート - レース結果（貼付）'!$B:$B,0),MATCH('【第9戦】決勝ヒート - レース正式結果表'!Q$11,'[1]【第9戦】決勝ヒート - レース結果（貼付）'!$1:$1,0)),""))</f>
        <v/>
      </c>
      <c r="R28" s="5" t="str">
        <f>IF(Q28="","",COUNTIF($Q$13:Q28,"&lt;&gt;"&amp;""))</f>
        <v/>
      </c>
      <c r="S28" s="5" t="str">
        <f t="shared" si="3"/>
        <v/>
      </c>
      <c r="T28" s="5" t="str">
        <f>IF(IFERROR(INDEX('[1]【第9戦】決勝ヒート - レース結果（貼付）'!$A:$Z,MATCH($A28,'[1]【第9戦】決勝ヒート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レース結果（貼付）'!$A:$Z,MATCH($A28,'[1]【第9戦】決勝ヒート - レース結果（貼付）'!$A:$A,0),MATCH('【第9戦】決勝ヒート - レース正式結果表'!T$11,'[1]【第9戦】決勝ヒート - レース結果（貼付）'!$1:$1,0)),""))</f>
        <v/>
      </c>
      <c r="U28" s="5">
        <f>IF(IFERROR(INDEX('[1]【第9戦】決勝ヒート - レース結果（貼付）'!$A:$Z,MATCH($B28,'[1]【第9戦】決勝ヒート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レース結果（貼付）'!$A:$Z,MATCH($B28,'[1]【第9戦】決勝ヒート - レース結果（貼付）'!$B:$B,0),MATCH('【第9戦】決勝ヒート - レース正式結果表'!U$11,'[1]【第9戦】決勝ヒート - レース結果（貼付）'!$1:$1,0)),""))</f>
        <v>99.805000000000007</v>
      </c>
      <c r="V28" s="5"/>
    </row>
    <row r="29" spans="1:22" ht="12.75" customHeight="1" x14ac:dyDescent="0.2">
      <c r="A29" s="41">
        <f>IF(OR('[1]【第9戦】決勝ヒート - レース結果（貼付）'!A18="DNF",'[1]【第9戦】決勝ヒート - レース結果（貼付）'!A18="DNS",'[1]【第9戦】決勝ヒート - レース結果（貼付）'!A18="DQ"),'[1]【第9戦】決勝ヒート - レース結果（貼付）'!A18,IF(MAX('[1]【第9戦】決勝ヒート - レース結果（貼付）'!A:A)&gt;A28,A28+1,""))</f>
        <v>17</v>
      </c>
      <c r="B29" s="40">
        <f>IFERROR(INDEX('[1]【第9戦】決勝ヒート - レース結果（貼付）'!A18:$Z$50,MATCH($A29,'[1]【第9戦】決勝ヒート - レース結果（貼付）'!A18:$A$50,0),MATCH('【第9戦】決勝ヒート - レース正式結果表'!B$11,'[1]【第9戦】決勝ヒート - レース結果（貼付）'!$1:$1,0)),"")</f>
        <v>3</v>
      </c>
      <c r="C29" s="39"/>
      <c r="D29" s="38"/>
      <c r="E29" s="37" t="str">
        <f>IFERROR(INDEX('[1]【第9戦】決勝ヒート - レース結果（貼付）'!$A:$Z,MATCH($B29,'[1]【第9戦】決勝ヒート - レース結果（貼付）'!$B:$B,0),MATCH('【第9戦】決勝ヒート - レース正式結果表'!E$11,'[1]【第9戦】決勝ヒート - レース結果（貼付）'!$1:$1,0)),"")</f>
        <v>洞地 遼大</v>
      </c>
      <c r="F29" s="30" t="str">
        <f>IFERROR(INDEX('[1]【第9戦】決勝ヒート - レース結果（貼付）'!$A:$Z,MATCH($B29,'[1]【第9戦】決勝ヒート - レース結果（貼付）'!$B:$B,0),MATCH('【第9戦】決勝ヒート - レース正式結果表'!F$11,'[1]【第9戦】決勝ヒート - レース結果（貼付）'!$1:$1,0)),"")</f>
        <v>KR/TM</v>
      </c>
      <c r="G29" s="36" t="str">
        <f>IFERROR(INDEX('[1]【第9戦】決勝ヒート - レース結果（貼付）'!$A:$Z,MATCH($B29,'[1]【第9戦】決勝ヒート - レース結果（貼付）'!$B:$B,0),MATCH('【第9戦】決勝ヒート - レース正式結果表'!G$11,'[1]【第9戦】決勝ヒート - レース結果（貼付）'!$1:$1,0)),"")</f>
        <v>PONOS HIROTEX RACING</v>
      </c>
      <c r="H29" s="35" t="str">
        <f>IFERROR(INDEX('[1]【第9戦】決勝ヒート - レース結果（貼付）'!$A:$Z,MATCH($B29,'[1]【第9戦】決勝ヒート - レース結果（貼付）'!$B:$B,0),MATCH('【第9戦】決勝ヒート - レース正式結果表'!H$11,'[1]【第9戦】決勝ヒート - レース結果（貼付）'!$1:$1,0)),"")</f>
        <v>DL</v>
      </c>
      <c r="I29" s="34">
        <f>IF(A29="DNS","",IF(A29="DQ","",IFERROR(INDEX('[1]【第9戦】決勝ヒート - レース結果（貼付）'!$A:$Z,MATCH($A29,'[1]【第9戦】決勝ヒート - レース結果（貼付）'!$A:$A,0),MATCH('【第9戦】決勝ヒート - レース正式結果表'!I$11,'[1]【第9戦】決勝ヒート - レース結果（貼付）'!$1:$1,0)),"")))</f>
        <v>24</v>
      </c>
      <c r="J29" s="33">
        <f>IF(A29="DNS","ｽﾀｰﾄ出来ず",IF(A29="DQ","失　格",IFERROR(INDEX('[1]【第9戦】決勝ヒート - レース結果（貼付）'!$A:$Z,MATCH($B29,'[1]【第9戦】決勝ヒート - レース結果（貼付）'!$B:$B,0),MATCH('【第9戦】決勝ヒート - レース正式結果表'!J$11,'[1]【第9戦】決勝ヒート - レース結果（貼付）'!$1:$1,0)),"")))</f>
        <v>1.2860405092592593E-2</v>
      </c>
      <c r="K29" s="32">
        <f>IF(A29="DNS","",IF(A29="DQ","",IFERROR(INDEX('[1]【第9戦】決勝ヒート - レース結果（貼付）'!$A:$Z,MATCH($A29,'[1]【第9戦】決勝ヒート - レース結果（貼付）'!$A:$A,0),MATCH('【第9戦】決勝ヒート - レース正式結果表'!K$11,'[1]【第9戦】決勝ヒート - レース結果（貼付）'!$1:$1,0)),"")))</f>
        <v>10.138999999999999</v>
      </c>
      <c r="L29" s="32">
        <f>IF(A29="DNS","",IF(A29="DQ","",IFERROR(INDEX('[1]【第9戦】決勝ヒート - レース結果（貼付）'!$A:$Z,MATCH($A29,'[1]【第9戦】決勝ヒート - レース結果（貼付）'!$A:$A,0),MATCH('【第9戦】決勝ヒート - レース正式結果表'!L$11,'[1]【第9戦】決勝ヒート - レース結果（貼付）'!$1:$1,0)),"")))</f>
        <v>2.1000000000000001E-2</v>
      </c>
      <c r="M29" s="31">
        <f>IF(A29="DNS","",IF(A29="DQ","",IFERROR(INDEX('[1]【第9戦】決勝ヒート - レース結果（貼付）'!$A:$Z,MATCH($B29,'[1]【第9戦】決勝ヒート - レース結果（貼付）'!$B:$B,0),MATCH('【第9戦】決勝ヒート - レース正式結果表'!M$11,'[1]【第9戦】決勝ヒート - レース結果（貼付）'!$1:$1,0)),"")))</f>
        <v>45.784999999999997</v>
      </c>
      <c r="N29" s="30" t="str">
        <f t="shared" si="2"/>
        <v/>
      </c>
      <c r="O29" s="29"/>
      <c r="P29" s="5"/>
      <c r="Q29" s="5" t="str">
        <f>IF(IFERROR(INDEX('[1]【第9戦】決勝ヒート - レース結果（貼付）'!$A:$Z,MATCH($B29,'[1]【第9戦】決勝ヒート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レース結果（貼付）'!$A:$Z,MATCH($B29,'[1]【第9戦】決勝ヒート - レース結果（貼付）'!$B:$B,0),MATCH('【第9戦】決勝ヒート - レース正式結果表'!Q$11,'[1]【第9戦】決勝ヒート - レース結果（貼付）'!$1:$1,0)),""))</f>
        <v/>
      </c>
      <c r="R29" s="5" t="str">
        <f>IF(Q29="","",COUNTIF($Q$13:Q29,"&lt;&gt;"&amp;""))</f>
        <v/>
      </c>
      <c r="S29" s="5" t="str">
        <f t="shared" si="3"/>
        <v/>
      </c>
      <c r="T29" s="5" t="str">
        <f>IF(IFERROR(INDEX('[1]【第9戦】決勝ヒート - レース結果（貼付）'!$A:$Z,MATCH($A29,'[1]【第9戦】決勝ヒート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レース結果（貼付）'!$A:$Z,MATCH($A29,'[1]【第9戦】決勝ヒート - レース結果（貼付）'!$A:$A,0),MATCH('【第9戦】決勝ヒート - レース正式結果表'!T$11,'[1]【第9戦】決勝ヒート - レース結果（貼付）'!$1:$1,0)),""))</f>
        <v/>
      </c>
      <c r="U29" s="5">
        <f>IF(IFERROR(INDEX('[1]【第9戦】決勝ヒート - レース結果（貼付）'!$A:$Z,MATCH($B29,'[1]【第9戦】決勝ヒート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レース結果（貼付）'!$A:$Z,MATCH($B29,'[1]【第9戦】決勝ヒート - レース結果（貼付）'!$B:$B,0),MATCH('【第9戦】決勝ヒート - レース正式結果表'!U$11,'[1]【第9戦】決勝ヒート - レース結果（貼付）'!$1:$1,0)),""))</f>
        <v>99.385999999999996</v>
      </c>
      <c r="V29" s="5"/>
    </row>
    <row r="30" spans="1:22" ht="12.75" customHeight="1" x14ac:dyDescent="0.2">
      <c r="A30" s="41">
        <f>IF(OR('[1]【第9戦】決勝ヒート - レース結果（貼付）'!A19="DNF",'[1]【第9戦】決勝ヒート - レース結果（貼付）'!A19="DNS",'[1]【第9戦】決勝ヒート - レース結果（貼付）'!A19="DQ"),'[1]【第9戦】決勝ヒート - レース結果（貼付）'!A19,IF(MAX('[1]【第9戦】決勝ヒート - レース結果（貼付）'!A:A)&gt;A29,A29+1,""))</f>
        <v>18</v>
      </c>
      <c r="B30" s="40">
        <f>IFERROR(INDEX('[1]【第9戦】決勝ヒート - レース結果（貼付）'!A19:$Z$50,MATCH($A30,'[1]【第9戦】決勝ヒート - レース結果（貼付）'!A19:$A$50,0),MATCH('【第9戦】決勝ヒート - レース正式結果表'!B$11,'[1]【第9戦】決勝ヒート - レース結果（貼付）'!$1:$1,0)),"")</f>
        <v>55</v>
      </c>
      <c r="C30" s="39"/>
      <c r="D30" s="38"/>
      <c r="E30" s="37" t="str">
        <f>IFERROR(INDEX('[1]【第9戦】決勝ヒート - レース結果（貼付）'!$A:$Z,MATCH($B30,'[1]【第9戦】決勝ヒート - レース結果（貼付）'!$B:$B,0),MATCH('【第9戦】決勝ヒート - レース正式結果表'!E$11,'[1]【第9戦】決勝ヒート - レース結果（貼付）'!$1:$1,0)),"")</f>
        <v>藤井 翔大</v>
      </c>
      <c r="F30" s="30" t="str">
        <f>IFERROR(INDEX('[1]【第9戦】決勝ヒート - レース結果（貼付）'!$A:$Z,MATCH($B30,'[1]【第9戦】決勝ヒート - レース結果（貼付）'!$B:$B,0),MATCH('【第9戦】決勝ヒート - レース正式結果表'!F$11,'[1]【第9戦】決勝ヒート - レース結果（貼付）'!$1:$1,0)),"")</f>
        <v>Drago CORSE/TM</v>
      </c>
      <c r="G30" s="36" t="str">
        <f>IFERROR(INDEX('[1]【第9戦】決勝ヒート - レース結果（貼付）'!$A:$Z,MATCH($B30,'[1]【第9戦】決勝ヒート - レース結果（貼付）'!$B:$B,0),MATCH('【第9戦】決勝ヒート - レース正式結果表'!G$11,'[1]【第9戦】決勝ヒート - レース結果（貼付）'!$1:$1,0)),"")</f>
        <v>Croc Promotion</v>
      </c>
      <c r="H30" s="35" t="str">
        <f>IFERROR(INDEX('[1]【第9戦】決勝ヒート - レース結果（貼付）'!$A:$Z,MATCH($B30,'[1]【第9戦】決勝ヒート - レース結果（貼付）'!$B:$B,0),MATCH('【第9戦】決勝ヒート - レース正式結果表'!H$11,'[1]【第9戦】決勝ヒート - レース結果（貼付）'!$1:$1,0)),"")</f>
        <v>BS</v>
      </c>
      <c r="I30" s="34">
        <f>IF(A30="DNS","",IF(A30="DQ","",IFERROR(INDEX('[1]【第9戦】決勝ヒート - レース結果（貼付）'!$A:$Z,MATCH($A30,'[1]【第9戦】決勝ヒート - レース結果（貼付）'!$A:$A,0),MATCH('【第9戦】決勝ヒート - レース正式結果表'!I$11,'[1]【第9戦】決勝ヒート - レース結果（貼付）'!$1:$1,0)),"")))</f>
        <v>24</v>
      </c>
      <c r="J30" s="33">
        <f>IF(A30="DNS","ｽﾀｰﾄ出来ず",IF(A30="DQ","失　格",IFERROR(INDEX('[1]【第9戦】決勝ヒート - レース結果（貼付）'!$A:$Z,MATCH($B30,'[1]【第9戦】決勝ヒート - レース結果（貼付）'!$B:$B,0),MATCH('【第9戦】決勝ヒート - レース正式結果表'!J$11,'[1]【第9戦】決勝ヒート - レース結果（貼付）'!$1:$1,0)),"")))</f>
        <v>1.2865462962962966E-2</v>
      </c>
      <c r="K30" s="32">
        <f>IF(A30="DNS","",IF(A30="DQ","",IFERROR(INDEX('[1]【第9戦】決勝ヒート - レース結果（貼付）'!$A:$Z,MATCH($A30,'[1]【第9戦】決勝ヒート - レース結果（貼付）'!$A:$A,0),MATCH('【第9戦】決勝ヒート - レース正式結果表'!K$11,'[1]【第9戦】決勝ヒート - レース結果（貼付）'!$1:$1,0)),"")))</f>
        <v>10.576000000000001</v>
      </c>
      <c r="L30" s="32">
        <f>IF(A30="DNS","",IF(A30="DQ","",IFERROR(INDEX('[1]【第9戦】決勝ヒート - レース結果（貼付）'!$A:$Z,MATCH($A30,'[1]【第9戦】決勝ヒート - レース結果（貼付）'!$A:$A,0),MATCH('【第9戦】決勝ヒート - レース正式結果表'!L$11,'[1]【第9戦】決勝ヒート - レース結果（貼付）'!$1:$1,0)),"")))</f>
        <v>0.437</v>
      </c>
      <c r="M30" s="31">
        <f>IF(A30="DNS","",IF(A30="DQ","",IFERROR(INDEX('[1]【第9戦】決勝ヒート - レース結果（貼付）'!$A:$Z,MATCH($B30,'[1]【第9戦】決勝ヒート - レース結果（貼付）'!$B:$B,0),MATCH('【第9戦】決勝ヒート - レース正式結果表'!M$11,'[1]【第9戦】決勝ヒート - レース結果（貼付）'!$1:$1,0)),"")))</f>
        <v>45.412999999999997</v>
      </c>
      <c r="N30" s="30" t="str">
        <f t="shared" si="2"/>
        <v/>
      </c>
      <c r="O30" s="29"/>
      <c r="P30" s="5"/>
      <c r="Q30" s="5" t="str">
        <f>IF(IFERROR(INDEX('[1]【第9戦】決勝ヒート - レース結果（貼付）'!$A:$Z,MATCH($B30,'[1]【第9戦】決勝ヒート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レース結果（貼付）'!$A:$Z,MATCH($B30,'[1]【第9戦】決勝ヒート - レース結果（貼付）'!$B:$B,0),MATCH('【第9戦】決勝ヒート - レース正式結果表'!Q$11,'[1]【第9戦】決勝ヒート - レース結果（貼付）'!$1:$1,0)),""))</f>
        <v/>
      </c>
      <c r="R30" s="5" t="str">
        <f>IF(Q30="","",COUNTIF($Q$13:Q30,"&lt;&gt;"&amp;""))</f>
        <v/>
      </c>
      <c r="S30" s="5" t="str">
        <f t="shared" si="3"/>
        <v/>
      </c>
      <c r="T30" s="5" t="str">
        <f>IF(IFERROR(INDEX('[1]【第9戦】決勝ヒート - レース結果（貼付）'!$A:$Z,MATCH($A30,'[1]【第9戦】決勝ヒート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レース結果（貼付）'!$A:$Z,MATCH($A30,'[1]【第9戦】決勝ヒート - レース結果（貼付）'!$A:$A,0),MATCH('【第9戦】決勝ヒート - レース正式結果表'!T$11,'[1]【第9戦】決勝ヒート - レース結果（貼付）'!$1:$1,0)),""))</f>
        <v/>
      </c>
      <c r="U30" s="5">
        <f>IF(IFERROR(INDEX('[1]【第9戦】決勝ヒート - レース結果（貼付）'!$A:$Z,MATCH($B30,'[1]【第9戦】決勝ヒート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レース結果（貼付）'!$A:$Z,MATCH($B30,'[1]【第9戦】決勝ヒート - レース結果（貼付）'!$B:$B,0),MATCH('【第9戦】決勝ヒート - レース正式結果表'!U$11,'[1]【第9戦】決勝ヒート - レース結果（貼付）'!$1:$1,0)),""))</f>
        <v>100.2</v>
      </c>
      <c r="V30" s="5"/>
    </row>
    <row r="31" spans="1:22" ht="12.75" customHeight="1" x14ac:dyDescent="0.2">
      <c r="A31" s="41">
        <f>IF(OR('[1]【第9戦】決勝ヒート - レース結果（貼付）'!A20="DNF",'[1]【第9戦】決勝ヒート - レース結果（貼付）'!A20="DNS",'[1]【第9戦】決勝ヒート - レース結果（貼付）'!A20="DQ"),'[1]【第9戦】決勝ヒート - レース結果（貼付）'!A20,IF(MAX('[1]【第9戦】決勝ヒート - レース結果（貼付）'!A:A)&gt;A30,A30+1,""))</f>
        <v>19</v>
      </c>
      <c r="B31" s="40">
        <f>IFERROR(INDEX('[1]【第9戦】決勝ヒート - レース結果（貼付）'!A20:$Z$50,MATCH($A31,'[1]【第9戦】決勝ヒート - レース結果（貼付）'!A20:$A$50,0),MATCH('【第9戦】決勝ヒート - レース正式結果表'!B$11,'[1]【第9戦】決勝ヒート - レース結果（貼付）'!$1:$1,0)),"")</f>
        <v>64</v>
      </c>
      <c r="C31" s="39"/>
      <c r="D31" s="38"/>
      <c r="E31" s="37" t="str">
        <f>IFERROR(INDEX('[1]【第9戦】決勝ヒート - レース結果（貼付）'!$A:$Z,MATCH($B31,'[1]【第9戦】決勝ヒート - レース結果（貼付）'!$B:$B,0),MATCH('【第9戦】決勝ヒート - レース正式結果表'!E$11,'[1]【第9戦】決勝ヒート - レース結果（貼付）'!$1:$1,0)),"")</f>
        <v>井本 大雅</v>
      </c>
      <c r="F31" s="30" t="str">
        <f>IFERROR(INDEX('[1]【第9戦】決勝ヒート - レース結果（貼付）'!$A:$Z,MATCH($B31,'[1]【第9戦】決勝ヒート - レース結果（貼付）'!$B:$B,0),MATCH('【第9戦】決勝ヒート - レース正式結果表'!F$11,'[1]【第9戦】決勝ヒート - レース結果（貼付）'!$1:$1,0)),"")</f>
        <v>CL/IAME</v>
      </c>
      <c r="G31" s="36" t="str">
        <f>IFERROR(INDEX('[1]【第9戦】決勝ヒート - レース結果（貼付）'!$A:$Z,MATCH($B31,'[1]【第9戦】決勝ヒート - レース結果（貼付）'!$B:$B,0),MATCH('【第9戦】決勝ヒート - レース正式結果表'!G$11,'[1]【第9戦】決勝ヒート - レース結果（貼付）'!$1:$1,0)),"")</f>
        <v>CUORE</v>
      </c>
      <c r="H31" s="35" t="str">
        <f>IFERROR(INDEX('[1]【第9戦】決勝ヒート - レース結果（貼付）'!$A:$Z,MATCH($B31,'[1]【第9戦】決勝ヒート - レース結果（貼付）'!$B:$B,0),MATCH('【第9戦】決勝ヒート - レース正式結果表'!H$11,'[1]【第9戦】決勝ヒート - レース結果（貼付）'!$1:$1,0)),"")</f>
        <v>DL</v>
      </c>
      <c r="I31" s="34">
        <f>IF(A31="DNS","",IF(A31="DQ","",IFERROR(INDEX('[1]【第9戦】決勝ヒート - レース結果（貼付）'!$A:$Z,MATCH($A31,'[1]【第9戦】決勝ヒート - レース結果（貼付）'!$A:$A,0),MATCH('【第9戦】決勝ヒート - レース正式結果表'!I$11,'[1]【第9戦】決勝ヒート - レース結果（貼付）'!$1:$1,0)),"")))</f>
        <v>24</v>
      </c>
      <c r="J31" s="33">
        <f>IF(A31="DNS","ｽﾀｰﾄ出来ず",IF(A31="DQ","失　格",IFERROR(INDEX('[1]【第9戦】決勝ヒート - レース結果（貼付）'!$A:$Z,MATCH($B31,'[1]【第9戦】決勝ヒート - レース結果（貼付）'!$B:$B,0),MATCH('【第9戦】決勝ヒート - レース正式結果表'!J$11,'[1]【第9戦】決勝ヒート - レース結果（貼付）'!$1:$1,0)),"")))</f>
        <v>1.2868958333333335E-2</v>
      </c>
      <c r="K31" s="32">
        <f>IF(A31="DNS","",IF(A31="DQ","",IFERROR(INDEX('[1]【第9戦】決勝ヒート - レース結果（貼付）'!$A:$Z,MATCH($A31,'[1]【第9戦】決勝ヒート - レース結果（貼付）'!$A:$A,0),MATCH('【第9戦】決勝ヒート - レース正式結果表'!K$11,'[1]【第9戦】決勝ヒート - レース結果（貼付）'!$1:$1,0)),"")))</f>
        <v>10.878</v>
      </c>
      <c r="L31" s="32">
        <f>IF(A31="DNS","",IF(A31="DQ","",IFERROR(INDEX('[1]【第9戦】決勝ヒート - レース結果（貼付）'!$A:$Z,MATCH($A31,'[1]【第9戦】決勝ヒート - レース結果（貼付）'!$A:$A,0),MATCH('【第9戦】決勝ヒート - レース正式結果表'!L$11,'[1]【第9戦】決勝ヒート - レース結果（貼付）'!$1:$1,0)),"")))</f>
        <v>0.30199999999999999</v>
      </c>
      <c r="M31" s="31">
        <f>IF(A31="DNS","",IF(A31="DQ","",IFERROR(INDEX('[1]【第9戦】決勝ヒート - レース結果（貼付）'!$A:$Z,MATCH($B31,'[1]【第9戦】決勝ヒート - レース結果（貼付）'!$B:$B,0),MATCH('【第9戦】決勝ヒート - レース正式結果表'!M$11,'[1]【第9戦】決勝ヒート - レース結果（貼付）'!$1:$1,0)),"")))</f>
        <v>45.822000000000003</v>
      </c>
      <c r="N31" s="30" t="str">
        <f t="shared" si="2"/>
        <v/>
      </c>
      <c r="O31" s="29"/>
      <c r="P31" s="5"/>
      <c r="Q31" s="5" t="str">
        <f>IF(IFERROR(INDEX('[1]【第9戦】決勝ヒート - レース結果（貼付）'!$A:$Z,MATCH($B31,'[1]【第9戦】決勝ヒート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レース結果（貼付）'!$A:$Z,MATCH($B31,'[1]【第9戦】決勝ヒート - レース結果（貼付）'!$B:$B,0),MATCH('【第9戦】決勝ヒート - レース正式結果表'!Q$11,'[1]【第9戦】決勝ヒート - レース結果（貼付）'!$1:$1,0)),""))</f>
        <v/>
      </c>
      <c r="R31" s="5" t="str">
        <f>IF(Q31="","",COUNTIF($Q$13:Q31,"&lt;&gt;"&amp;""))</f>
        <v/>
      </c>
      <c r="S31" s="5" t="str">
        <f t="shared" si="3"/>
        <v/>
      </c>
      <c r="T31" s="5" t="str">
        <f>IF(IFERROR(INDEX('[1]【第9戦】決勝ヒート - レース結果（貼付）'!$A:$Z,MATCH($A31,'[1]【第9戦】決勝ヒート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レース結果（貼付）'!$A:$Z,MATCH($A31,'[1]【第9戦】決勝ヒート - レース結果（貼付）'!$A:$A,0),MATCH('【第9戦】決勝ヒート - レース正式結果表'!T$11,'[1]【第9戦】決勝ヒート - レース結果（貼付）'!$1:$1,0)),""))</f>
        <v/>
      </c>
      <c r="U31" s="5">
        <f>IF(IFERROR(INDEX('[1]【第9戦】決勝ヒート - レース結果（貼付）'!$A:$Z,MATCH($B31,'[1]【第9戦】決勝ヒート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レース結果（貼付）'!$A:$Z,MATCH($B31,'[1]【第9戦】決勝ヒート - レース結果（貼付）'!$B:$B,0),MATCH('【第9戦】決勝ヒート - レース正式結果表'!U$11,'[1]【第9戦】決勝ヒート - レース結果（貼付）'!$1:$1,0)),""))</f>
        <v>99.305999999999997</v>
      </c>
      <c r="V31" s="5"/>
    </row>
    <row r="32" spans="1:22" ht="12.75" customHeight="1" x14ac:dyDescent="0.2">
      <c r="A32" s="41">
        <f>IF(OR('[1]【第9戦】決勝ヒート - レース結果（貼付）'!A21="DNF",'[1]【第9戦】決勝ヒート - レース結果（貼付）'!A21="DNS",'[1]【第9戦】決勝ヒート - レース結果（貼付）'!A21="DQ"),'[1]【第9戦】決勝ヒート - レース結果（貼付）'!A21,IF(MAX('[1]【第9戦】決勝ヒート - レース結果（貼付）'!A:A)&gt;A31,A31+1,""))</f>
        <v>20</v>
      </c>
      <c r="B32" s="40">
        <f>IFERROR(INDEX('[1]【第9戦】決勝ヒート - レース結果（貼付）'!A21:$Z$50,MATCH($A32,'[1]【第9戦】決勝ヒート - レース結果（貼付）'!A21:$A$50,0),MATCH('【第9戦】決勝ヒート - レース正式結果表'!B$11,'[1]【第9戦】決勝ヒート - レース結果（貼付）'!$1:$1,0)),"")</f>
        <v>24</v>
      </c>
      <c r="C32" s="39"/>
      <c r="D32" s="38"/>
      <c r="E32" s="37" t="str">
        <f>IFERROR(INDEX('[1]【第9戦】決勝ヒート - レース結果（貼付）'!$A:$Z,MATCH($B32,'[1]【第9戦】決勝ヒート - レース結果（貼付）'!$B:$B,0),MATCH('【第9戦】決勝ヒート - レース正式結果表'!E$11,'[1]【第9戦】決勝ヒート - レース結果（貼付）'!$1:$1,0)),"")</f>
        <v>田中 風輝</v>
      </c>
      <c r="F32" s="30" t="str">
        <f>IFERROR(INDEX('[1]【第9戦】決勝ヒート - レース結果（貼付）'!$A:$Z,MATCH($B32,'[1]【第9戦】決勝ヒート - レース結果（貼付）'!$B:$B,0),MATCH('【第9戦】決勝ヒート - レース正式結果表'!F$11,'[1]【第9戦】決勝ヒート - レース結果（貼付）'!$1:$1,0)),"")</f>
        <v>Praga/TM</v>
      </c>
      <c r="G32" s="36" t="str">
        <f>IFERROR(INDEX('[1]【第9戦】決勝ヒート - レース結果（貼付）'!$A:$Z,MATCH($B32,'[1]【第9戦】決勝ヒート - レース結果（貼付）'!$B:$B,0),MATCH('【第9戦】決勝ヒート - レース正式結果表'!G$11,'[1]【第9戦】決勝ヒート - レース結果（貼付）'!$1:$1,0)),"")</f>
        <v>MASUDA RACING PROJECT</v>
      </c>
      <c r="H32" s="35" t="str">
        <f>IFERROR(INDEX('[1]【第9戦】決勝ヒート - レース結果（貼付）'!$A:$Z,MATCH($B32,'[1]【第9戦】決勝ヒート - レース結果（貼付）'!$B:$B,0),MATCH('【第9戦】決勝ヒート - レース正式結果表'!H$11,'[1]【第9戦】決勝ヒート - レース結果（貼付）'!$1:$1,0)),"")</f>
        <v>DL</v>
      </c>
      <c r="I32" s="34">
        <f>IF(A32="DNS","",IF(A32="DQ","",IFERROR(INDEX('[1]【第9戦】決勝ヒート - レース結果（貼付）'!$A:$Z,MATCH($A32,'[1]【第9戦】決勝ヒート - レース結果（貼付）'!$A:$A,0),MATCH('【第9戦】決勝ヒート - レース正式結果表'!I$11,'[1]【第9戦】決勝ヒート - レース結果（貼付）'!$1:$1,0)),"")))</f>
        <v>24</v>
      </c>
      <c r="J32" s="33">
        <f>IF(A32="DNS","ｽﾀｰﾄ出来ず",IF(A32="DQ","失　格",IFERROR(INDEX('[1]【第9戦】決勝ヒート - レース結果（貼付）'!$A:$Z,MATCH($B32,'[1]【第9戦】決勝ヒート - レース結果（貼付）'!$B:$B,0),MATCH('【第9戦】決勝ヒート - レース正式結果表'!J$11,'[1]【第9戦】決勝ヒート - レース結果（貼付）'!$1:$1,0)),"")))</f>
        <v>1.2881608796296296E-2</v>
      </c>
      <c r="K32" s="32">
        <f>IF(A32="DNS","",IF(A32="DQ","",IFERROR(INDEX('[1]【第9戦】決勝ヒート - レース結果（貼付）'!$A:$Z,MATCH($A32,'[1]【第9戦】決勝ヒート - レース結果（貼付）'!$A:$A,0),MATCH('【第9戦】決勝ヒート - レース正式結果表'!K$11,'[1]【第9戦】決勝ヒート - レース結果（貼付）'!$1:$1,0)),"")))</f>
        <v>11.971</v>
      </c>
      <c r="L32" s="32">
        <f>IF(A32="DNS","",IF(A32="DQ","",IFERROR(INDEX('[1]【第9戦】決勝ヒート - レース結果（貼付）'!$A:$Z,MATCH($A32,'[1]【第9戦】決勝ヒート - レース結果（貼付）'!$A:$A,0),MATCH('【第9戦】決勝ヒート - レース正式結果表'!L$11,'[1]【第9戦】決勝ヒート - レース結果（貼付）'!$1:$1,0)),"")))</f>
        <v>1.093</v>
      </c>
      <c r="M32" s="31">
        <f>IF(A32="DNS","",IF(A32="DQ","",IFERROR(INDEX('[1]【第9戦】決勝ヒート - レース結果（貼付）'!$A:$Z,MATCH($B32,'[1]【第9戦】決勝ヒート - レース結果（貼付）'!$B:$B,0),MATCH('【第9戦】決勝ヒート - レース正式結果表'!M$11,'[1]【第9戦】決勝ヒート - レース結果（貼付）'!$1:$1,0)),"")))</f>
        <v>45.767000000000003</v>
      </c>
      <c r="N32" s="30" t="str">
        <f t="shared" si="2"/>
        <v/>
      </c>
      <c r="O32" s="29"/>
      <c r="P32" s="5"/>
      <c r="Q32" s="5" t="str">
        <f>IF(IFERROR(INDEX('[1]【第9戦】決勝ヒート - レース結果（貼付）'!$A:$Z,MATCH($B32,'[1]【第9戦】決勝ヒート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レース結果（貼付）'!$A:$Z,MATCH($B32,'[1]【第9戦】決勝ヒート - レース結果（貼付）'!$B:$B,0),MATCH('【第9戦】決勝ヒート - レース正式結果表'!Q$11,'[1]【第9戦】決勝ヒート - レース結果（貼付）'!$1:$1,0)),""))</f>
        <v/>
      </c>
      <c r="R32" s="5" t="str">
        <f>IF(Q32="","",COUNTIF($Q$13:Q32,"&lt;&gt;"&amp;""))</f>
        <v/>
      </c>
      <c r="S32" s="5" t="str">
        <f t="shared" si="3"/>
        <v/>
      </c>
      <c r="T32" s="5" t="str">
        <f>IF(IFERROR(INDEX('[1]【第9戦】決勝ヒート - レース結果（貼付）'!$A:$Z,MATCH($A32,'[1]【第9戦】決勝ヒート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レース結果（貼付）'!$A:$Z,MATCH($A32,'[1]【第9戦】決勝ヒート - レース結果（貼付）'!$A:$A,0),MATCH('【第9戦】決勝ヒート - レース正式結果表'!T$11,'[1]【第9戦】決勝ヒート - レース結果（貼付）'!$1:$1,0)),""))</f>
        <v/>
      </c>
      <c r="U32" s="5">
        <f>IF(IFERROR(INDEX('[1]【第9戦】決勝ヒート - レース結果（貼付）'!$A:$Z,MATCH($B32,'[1]【第9戦】決勝ヒート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レース結果（貼付）'!$A:$Z,MATCH($B32,'[1]【第9戦】決勝ヒート - レース結果（貼付）'!$B:$B,0),MATCH('【第9戦】決勝ヒート - レース正式結果表'!U$11,'[1]【第9戦】決勝ヒート - レース結果（貼付）'!$1:$1,0)),""))</f>
        <v>99.424999999999997</v>
      </c>
      <c r="V32" s="5"/>
    </row>
    <row r="33" spans="1:22" ht="12.75" customHeight="1" x14ac:dyDescent="0.2">
      <c r="A33" s="41">
        <f>IF(OR('[1]【第9戦】決勝ヒート - レース結果（貼付）'!A22="DNF",'[1]【第9戦】決勝ヒート - レース結果（貼付）'!A22="DNS",'[1]【第9戦】決勝ヒート - レース結果（貼付）'!A22="DQ"),'[1]【第9戦】決勝ヒート - レース結果（貼付）'!A22,IF(MAX('[1]【第9戦】決勝ヒート - レース結果（貼付）'!A:A)&gt;A32,A32+1,""))</f>
        <v>21</v>
      </c>
      <c r="B33" s="40">
        <f>IFERROR(INDEX('[1]【第9戦】決勝ヒート - レース結果（貼付）'!A22:$Z$50,MATCH($A33,'[1]【第9戦】決勝ヒート - レース結果（貼付）'!A22:$A$50,0),MATCH('【第9戦】決勝ヒート - レース正式結果表'!B$11,'[1]【第9戦】決勝ヒート - レース結果（貼付）'!$1:$1,0)),"")</f>
        <v>14</v>
      </c>
      <c r="C33" s="39"/>
      <c r="D33" s="38"/>
      <c r="E33" s="37" t="str">
        <f>IFERROR(INDEX('[1]【第9戦】決勝ヒート - レース結果（貼付）'!$A:$Z,MATCH($B33,'[1]【第9戦】決勝ヒート - レース結果（貼付）'!$B:$B,0),MATCH('【第9戦】決勝ヒート - レース正式結果表'!E$11,'[1]【第9戦】決勝ヒート - レース結果（貼付）'!$1:$1,0)),"")</f>
        <v>浅見 謙心</v>
      </c>
      <c r="F33" s="30" t="str">
        <f>IFERROR(INDEX('[1]【第9戦】決勝ヒート - レース結果（貼付）'!$A:$Z,MATCH($B33,'[1]【第9戦】決勝ヒート - レース結果（貼付）'!$B:$B,0),MATCH('【第9戦】決勝ヒート - レース正式結果表'!F$11,'[1]【第9戦】決勝ヒート - レース結果（貼付）'!$1:$1,0)),"")</f>
        <v>Birel ART/IAME</v>
      </c>
      <c r="G33" s="36" t="str">
        <f>IFERROR(INDEX('[1]【第9戦】決勝ヒート - レース結果（貼付）'!$A:$Z,MATCH($B33,'[1]【第9戦】決勝ヒート - レース結果（貼付）'!$B:$B,0),MATCH('【第9戦】決勝ヒート - レース正式結果表'!G$11,'[1]【第9戦】決勝ヒート - レース結果（貼付）'!$1:$1,0)),"")</f>
        <v>BirelART Access Racing</v>
      </c>
      <c r="H33" s="35" t="str">
        <f>IFERROR(INDEX('[1]【第9戦】決勝ヒート - レース結果（貼付）'!$A:$Z,MATCH($B33,'[1]【第9戦】決勝ヒート - レース結果（貼付）'!$B:$B,0),MATCH('【第9戦】決勝ヒート - レース正式結果表'!H$11,'[1]【第9戦】決勝ヒート - レース結果（貼付）'!$1:$1,0)),"")</f>
        <v>BS</v>
      </c>
      <c r="I33" s="34">
        <f>IF(A33="DNS","",IF(A33="DQ","",IFERROR(INDEX('[1]【第9戦】決勝ヒート - レース結果（貼付）'!$A:$Z,MATCH($A33,'[1]【第9戦】決勝ヒート - レース結果（貼付）'!$A:$A,0),MATCH('【第9戦】決勝ヒート - レース正式結果表'!I$11,'[1]【第9戦】決勝ヒート - レース結果（貼付）'!$1:$1,0)),"")))</f>
        <v>24</v>
      </c>
      <c r="J33" s="33">
        <f>IF(A33="DNS","ｽﾀｰﾄ出来ず",IF(A33="DQ","失　格",IFERROR(INDEX('[1]【第9戦】決勝ヒート - レース結果（貼付）'!$A:$Z,MATCH($B33,'[1]【第9戦】決勝ヒート - レース結果（貼付）'!$B:$B,0),MATCH('【第9戦】決勝ヒート - レース正式結果表'!J$11,'[1]【第9戦】決勝ヒート - レース結果（貼付）'!$1:$1,0)),"")))</f>
        <v>1.2910023148148148E-2</v>
      </c>
      <c r="K33" s="32">
        <f>IF(A33="DNS","",IF(A33="DQ","",IFERROR(INDEX('[1]【第9戦】決勝ヒート - レース結果（貼付）'!$A:$Z,MATCH($A33,'[1]【第9戦】決勝ヒート - レース結果（貼付）'!$A:$A,0),MATCH('【第9戦】決勝ヒート - レース正式結果表'!K$11,'[1]【第9戦】決勝ヒート - レース結果（貼付）'!$1:$1,0)),"")))</f>
        <v>14.426</v>
      </c>
      <c r="L33" s="32">
        <f>IF(A33="DNS","",IF(A33="DQ","",IFERROR(INDEX('[1]【第9戦】決勝ヒート - レース結果（貼付）'!$A:$Z,MATCH($A33,'[1]【第9戦】決勝ヒート - レース結果（貼付）'!$A:$A,0),MATCH('【第9戦】決勝ヒート - レース正式結果表'!L$11,'[1]【第9戦】決勝ヒート - レース結果（貼付）'!$1:$1,0)),"")))</f>
        <v>2.4550000000000001</v>
      </c>
      <c r="M33" s="31">
        <f>IF(A33="DNS","",IF(A33="DQ","",IFERROR(INDEX('[1]【第9戦】決勝ヒート - レース結果（貼付）'!$A:$Z,MATCH($B33,'[1]【第9戦】決勝ヒート - レース結果（貼付）'!$B:$B,0),MATCH('【第9戦】決勝ヒート - レース正式結果表'!M$11,'[1]【第9戦】決勝ヒート - レース結果（貼付）'!$1:$1,0)),"")))</f>
        <v>45.679000000000002</v>
      </c>
      <c r="N33" s="30" t="str">
        <f t="shared" si="2"/>
        <v/>
      </c>
      <c r="O33" s="29"/>
      <c r="P33" s="5"/>
      <c r="Q33" s="5" t="str">
        <f>IF(IFERROR(INDEX('[1]【第9戦】決勝ヒート - レース結果（貼付）'!$A:$Z,MATCH($B33,'[1]【第9戦】決勝ヒート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レース結果（貼付）'!$A:$Z,MATCH($B33,'[1]【第9戦】決勝ヒート - レース結果（貼付）'!$B:$B,0),MATCH('【第9戦】決勝ヒート - レース正式結果表'!Q$11,'[1]【第9戦】決勝ヒート - レース結果（貼付）'!$1:$1,0)),""))</f>
        <v/>
      </c>
      <c r="R33" s="5" t="str">
        <f>IF(Q33="","",COUNTIF($Q$13:Q33,"&lt;&gt;"&amp;""))</f>
        <v/>
      </c>
      <c r="S33" s="5" t="str">
        <f t="shared" si="3"/>
        <v/>
      </c>
      <c r="T33" s="5" t="str">
        <f>IF(IFERROR(INDEX('[1]【第9戦】決勝ヒート - レース結果（貼付）'!$A:$Z,MATCH($A33,'[1]【第9戦】決勝ヒート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レース結果（貼付）'!$A:$Z,MATCH($A33,'[1]【第9戦】決勝ヒート - レース結果（貼付）'!$A:$A,0),MATCH('【第9戦】決勝ヒート - レース正式結果表'!T$11,'[1]【第9戦】決勝ヒート - レース結果（貼付）'!$1:$1,0)),""))</f>
        <v/>
      </c>
      <c r="U33" s="5">
        <f>IF(IFERROR(INDEX('[1]【第9戦】決勝ヒート - レース結果（貼付）'!$A:$Z,MATCH($B33,'[1]【第9戦】決勝ヒート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レース結果（貼付）'!$A:$Z,MATCH($B33,'[1]【第9戦】決勝ヒート - レース結果（貼付）'!$B:$B,0),MATCH('【第9戦】決勝ヒート - レース正式結果表'!U$11,'[1]【第9戦】決勝ヒート - レース結果（貼付）'!$1:$1,0)),""))</f>
        <v>99.617000000000004</v>
      </c>
      <c r="V33" s="5"/>
    </row>
    <row r="34" spans="1:22" ht="12.75" customHeight="1" x14ac:dyDescent="0.2">
      <c r="A34" s="41">
        <f>IF(OR('[1]【第9戦】決勝ヒート - レース結果（貼付）'!A23="DNF",'[1]【第9戦】決勝ヒート - レース結果（貼付）'!A23="DNS",'[1]【第9戦】決勝ヒート - レース結果（貼付）'!A23="DQ"),'[1]【第9戦】決勝ヒート - レース結果（貼付）'!A23,IF(MAX('[1]【第9戦】決勝ヒート - レース結果（貼付）'!A:A)&gt;A33,A33+1,""))</f>
        <v>22</v>
      </c>
      <c r="B34" s="40">
        <f>IFERROR(INDEX('[1]【第9戦】決勝ヒート - レース結果（貼付）'!A23:$Z$50,MATCH($A34,'[1]【第9戦】決勝ヒート - レース結果（貼付）'!A23:$A$50,0),MATCH('【第9戦】決勝ヒート - レース正式結果表'!B$11,'[1]【第9戦】決勝ヒート - レース結果（貼付）'!$1:$1,0)),"")</f>
        <v>67</v>
      </c>
      <c r="C34" s="39"/>
      <c r="D34" s="38"/>
      <c r="E34" s="37" t="str">
        <f>IFERROR(INDEX('[1]【第9戦】決勝ヒート - レース結果（貼付）'!$A:$Z,MATCH($B34,'[1]【第9戦】決勝ヒート - レース結果（貼付）'!$B:$B,0),MATCH('【第9戦】決勝ヒート - レース正式結果表'!E$11,'[1]【第9戦】決勝ヒート - レース結果（貼付）'!$1:$1,0)),"")</f>
        <v>田中 照久</v>
      </c>
      <c r="F34" s="30" t="str">
        <f>IFERROR(INDEX('[1]【第9戦】決勝ヒート - レース結果（貼付）'!$A:$Z,MATCH($B34,'[1]【第9戦】決勝ヒート - レース結果（貼付）'!$B:$B,0),MATCH('【第9戦】決勝ヒート - レース正式結果表'!F$11,'[1]【第9戦】決勝ヒート - レース結果（貼付）'!$1:$1,0)),"")</f>
        <v>GLEA TEQKK02/TM</v>
      </c>
      <c r="G34" s="36" t="str">
        <f>IFERROR(INDEX('[1]【第9戦】決勝ヒート - レース結果（貼付）'!$A:$Z,MATCH($B34,'[1]【第9戦】決勝ヒート - レース結果（貼付）'!$B:$B,0),MATCH('【第9戦】決勝ヒート - レース正式結果表'!G$11,'[1]【第9戦】決勝ヒート - レース結果（貼付）'!$1:$1,0)),"")</f>
        <v>GLEATEQ  RACING  TEAM</v>
      </c>
      <c r="H34" s="35" t="str">
        <f>IFERROR(INDEX('[1]【第9戦】決勝ヒート - レース結果（貼付）'!$A:$Z,MATCH($B34,'[1]【第9戦】決勝ヒート - レース結果（貼付）'!$B:$B,0),MATCH('【第9戦】決勝ヒート - レース正式結果表'!H$11,'[1]【第9戦】決勝ヒート - レース結果（貼付）'!$1:$1,0)),"")</f>
        <v>BS</v>
      </c>
      <c r="I34" s="34">
        <f>IF(A34="DNS","",IF(A34="DQ","",IFERROR(INDEX('[1]【第9戦】決勝ヒート - レース結果（貼付）'!$A:$Z,MATCH($A34,'[1]【第9戦】決勝ヒート - レース結果（貼付）'!$A:$A,0),MATCH('【第9戦】決勝ヒート - レース正式結果表'!I$11,'[1]【第9戦】決勝ヒート - レース結果（貼付）'!$1:$1,0)),"")))</f>
        <v>24</v>
      </c>
      <c r="J34" s="33">
        <f>IF(A34="DNS","ｽﾀｰﾄ出来ず",IF(A34="DQ","失　格",IFERROR(INDEX('[1]【第9戦】決勝ヒート - レース結果（貼付）'!$A:$Z,MATCH($B34,'[1]【第9戦】決勝ヒート - レース結果（貼付）'!$B:$B,0),MATCH('【第9戦】決勝ヒート - レース正式結果表'!J$11,'[1]【第9戦】決勝ヒート - レース結果（貼付）'!$1:$1,0)),"")))</f>
        <v>1.2912511574074075E-2</v>
      </c>
      <c r="K34" s="32">
        <f>IF(A34="DNS","",IF(A34="DQ","",IFERROR(INDEX('[1]【第9戦】決勝ヒート - レース結果（貼付）'!$A:$Z,MATCH($A34,'[1]【第9戦】決勝ヒート - レース結果（貼付）'!$A:$A,0),MATCH('【第9戦】決勝ヒート - レース正式結果表'!K$11,'[1]【第9戦】決勝ヒート - レース結果（貼付）'!$1:$1,0)),"")))</f>
        <v>14.641</v>
      </c>
      <c r="L34" s="32">
        <f>IF(A34="DNS","",IF(A34="DQ","",IFERROR(INDEX('[1]【第9戦】決勝ヒート - レース結果（貼付）'!$A:$Z,MATCH($A34,'[1]【第9戦】決勝ヒート - レース結果（貼付）'!$A:$A,0),MATCH('【第9戦】決勝ヒート - レース正式結果表'!L$11,'[1]【第9戦】決勝ヒート - レース結果（貼付）'!$1:$1,0)),"")))</f>
        <v>0.215</v>
      </c>
      <c r="M34" s="31">
        <f>IF(A34="DNS","",IF(A34="DQ","",IFERROR(INDEX('[1]【第9戦】決勝ヒート - レース結果（貼付）'!$A:$Z,MATCH($B34,'[1]【第9戦】決勝ヒート - レース結果（貼付）'!$B:$B,0),MATCH('【第9戦】決勝ヒート - レース正式結果表'!M$11,'[1]【第9戦】決勝ヒート - レース結果（貼付）'!$1:$1,0)),"")))</f>
        <v>45.804000000000002</v>
      </c>
      <c r="N34" s="30" t="str">
        <f t="shared" si="2"/>
        <v/>
      </c>
      <c r="O34" s="29"/>
      <c r="P34" s="5"/>
      <c r="Q34" s="5" t="str">
        <f>IF(IFERROR(INDEX('[1]【第9戦】決勝ヒート - レース結果（貼付）'!$A:$Z,MATCH($B34,'[1]【第9戦】決勝ヒート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レース結果（貼付）'!$A:$Z,MATCH($B34,'[1]【第9戦】決勝ヒート - レース結果（貼付）'!$B:$B,0),MATCH('【第9戦】決勝ヒート - レース正式結果表'!Q$11,'[1]【第9戦】決勝ヒート - レース結果（貼付）'!$1:$1,0)),""))</f>
        <v/>
      </c>
      <c r="R34" s="5" t="str">
        <f>IF(Q34="","",COUNTIF($Q$13:Q34,"&lt;&gt;"&amp;""))</f>
        <v/>
      </c>
      <c r="S34" s="5" t="str">
        <f t="shared" si="3"/>
        <v/>
      </c>
      <c r="T34" s="5" t="str">
        <f>IF(IFERROR(INDEX('[1]【第9戦】決勝ヒート - レース結果（貼付）'!$A:$Z,MATCH($A34,'[1]【第9戦】決勝ヒート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レース結果（貼付）'!$A:$Z,MATCH($A34,'[1]【第9戦】決勝ヒート - レース結果（貼付）'!$A:$A,0),MATCH('【第9戦】決勝ヒート - レース正式結果表'!T$11,'[1]【第9戦】決勝ヒート - レース結果（貼付）'!$1:$1,0)),""))</f>
        <v/>
      </c>
      <c r="U34" s="5">
        <f>IF(IFERROR(INDEX('[1]【第9戦】決勝ヒート - レース結果（貼付）'!$A:$Z,MATCH($B34,'[1]【第9戦】決勝ヒート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レース結果（貼付）'!$A:$Z,MATCH($B34,'[1]【第9戦】決勝ヒート - レース結果（貼付）'!$B:$B,0),MATCH('【第9戦】決勝ヒート - レース正式結果表'!U$11,'[1]【第9戦】決勝ヒート - レース結果（貼付）'!$1:$1,0)),""))</f>
        <v>99.706000000000003</v>
      </c>
      <c r="V34" s="5"/>
    </row>
    <row r="35" spans="1:22" ht="12.75" customHeight="1" x14ac:dyDescent="0.2">
      <c r="A35" s="41">
        <f>IF(OR('[1]【第9戦】決勝ヒート - レース結果（貼付）'!A24="DNF",'[1]【第9戦】決勝ヒート - レース結果（貼付）'!A24="DNS",'[1]【第9戦】決勝ヒート - レース結果（貼付）'!A24="DQ"),'[1]【第9戦】決勝ヒート - レース結果（貼付）'!A24,IF(MAX('[1]【第9戦】決勝ヒート - レース結果（貼付）'!A:A)&gt;A34,A34+1,""))</f>
        <v>23</v>
      </c>
      <c r="B35" s="40">
        <f>IFERROR(INDEX('[1]【第9戦】決勝ヒート - レース結果（貼付）'!A24:$Z$50,MATCH($A35,'[1]【第9戦】決勝ヒート - レース結果（貼付）'!A24:$A$50,0),MATCH('【第9戦】決勝ヒート - レース正式結果表'!B$11,'[1]【第9戦】決勝ヒート - レース結果（貼付）'!$1:$1,0)),"")</f>
        <v>15</v>
      </c>
      <c r="C35" s="39"/>
      <c r="D35" s="38"/>
      <c r="E35" s="37" t="str">
        <f>IFERROR(INDEX('[1]【第9戦】決勝ヒート - レース結果（貼付）'!$A:$Z,MATCH($B35,'[1]【第9戦】決勝ヒート - レース結果（貼付）'!$B:$B,0),MATCH('【第9戦】決勝ヒート - レース正式結果表'!E$11,'[1]【第9戦】決勝ヒート - レース結果（貼付）'!$1:$1,0)),"")</f>
        <v>熊谷 憲太</v>
      </c>
      <c r="F35" s="30" t="str">
        <f>IFERROR(INDEX('[1]【第9戦】決勝ヒート - レース結果（貼付）'!$A:$Z,MATCH($B35,'[1]【第9戦】決勝ヒート - レース結果（貼付）'!$B:$B,0),MATCH('【第9戦】決勝ヒート - レース正式結果表'!F$11,'[1]【第9戦】決勝ヒート - レース結果（貼付）'!$1:$1,0)),"")</f>
        <v>KR/TM</v>
      </c>
      <c r="G35" s="36" t="str">
        <f>IFERROR(INDEX('[1]【第9戦】決勝ヒート - レース結果（貼付）'!$A:$Z,MATCH($B35,'[1]【第9戦】決勝ヒート - レース結果（貼付）'!$B:$B,0),MATCH('【第9戦】決勝ヒート - レース正式結果表'!G$11,'[1]【第9戦】決勝ヒート - レース結果（貼付）'!$1:$1,0)),"")</f>
        <v>kp  buzz with HIROTEX</v>
      </c>
      <c r="H35" s="35" t="str">
        <f>IFERROR(INDEX('[1]【第9戦】決勝ヒート - レース結果（貼付）'!$A:$Z,MATCH($B35,'[1]【第9戦】決勝ヒート - レース結果（貼付）'!$B:$B,0),MATCH('【第9戦】決勝ヒート - レース正式結果表'!H$11,'[1]【第9戦】決勝ヒート - レース結果（貼付）'!$1:$1,0)),"")</f>
        <v>BS</v>
      </c>
      <c r="I35" s="34">
        <f>IF(A35="DNS","",IF(A35="DQ","",IFERROR(INDEX('[1]【第9戦】決勝ヒート - レース結果（貼付）'!$A:$Z,MATCH($A35,'[1]【第9戦】決勝ヒート - レース結果（貼付）'!$A:$A,0),MATCH('【第9戦】決勝ヒート - レース正式結果表'!I$11,'[1]【第9戦】決勝ヒート - レース結果（貼付）'!$1:$1,0)),"")))</f>
        <v>24</v>
      </c>
      <c r="J35" s="33">
        <f>IF(A35="DNS","ｽﾀｰﾄ出来ず",IF(A35="DQ","失　格",IFERROR(INDEX('[1]【第9戦】決勝ヒート - レース結果（貼付）'!$A:$Z,MATCH($B35,'[1]【第9戦】決勝ヒート - レース結果（貼付）'!$B:$B,0),MATCH('【第9戦】決勝ヒート - レース正式結果表'!J$11,'[1]【第9戦】決勝ヒート - レース結果（貼付）'!$1:$1,0)),"")))</f>
        <v>1.2912581018518519E-2</v>
      </c>
      <c r="K35" s="32">
        <f>IF(A35="DNS","",IF(A35="DQ","",IFERROR(INDEX('[1]【第9戦】決勝ヒート - レース結果（貼付）'!$A:$Z,MATCH($A35,'[1]【第9戦】決勝ヒート - レース結果（貼付）'!$A:$A,0),MATCH('【第9戦】決勝ヒート - レース正式結果表'!K$11,'[1]【第9戦】決勝ヒート - レース結果（貼付）'!$1:$1,0)),"")))</f>
        <v>14.647</v>
      </c>
      <c r="L35" s="32">
        <f>IF(A35="DNS","",IF(A35="DQ","",IFERROR(INDEX('[1]【第9戦】決勝ヒート - レース結果（貼付）'!$A:$Z,MATCH($A35,'[1]【第9戦】決勝ヒート - レース結果（貼付）'!$A:$A,0),MATCH('【第9戦】決勝ヒート - レース正式結果表'!L$11,'[1]【第9戦】決勝ヒート - レース結果（貼付）'!$1:$1,0)),"")))</f>
        <v>6.0000000000000001E-3</v>
      </c>
      <c r="M35" s="31">
        <f>IF(A35="DNS","",IF(A35="DQ","",IFERROR(INDEX('[1]【第9戦】決勝ヒート - レース結果（貼付）'!$A:$Z,MATCH($B35,'[1]【第9戦】決勝ヒート - レース結果（貼付）'!$B:$B,0),MATCH('【第9戦】決勝ヒート - レース正式結果表'!M$11,'[1]【第9戦】決勝ヒート - レース結果（貼付）'!$1:$1,0)),"")))</f>
        <v>45.454999999999998</v>
      </c>
      <c r="N35" s="30" t="str">
        <f t="shared" si="2"/>
        <v/>
      </c>
      <c r="O35" s="29"/>
      <c r="P35" s="5"/>
      <c r="Q35" s="5" t="str">
        <f>IF(IFERROR(INDEX('[1]【第9戦】決勝ヒート - レース結果（貼付）'!$A:$Z,MATCH($B35,'[1]【第9戦】決勝ヒート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レース結果（貼付）'!$A:$Z,MATCH($B35,'[1]【第9戦】決勝ヒート - レース結果（貼付）'!$B:$B,0),MATCH('【第9戦】決勝ヒート - レース正式結果表'!Q$11,'[1]【第9戦】決勝ヒート - レース結果（貼付）'!$1:$1,0)),""))</f>
        <v/>
      </c>
      <c r="R35" s="5" t="str">
        <f>IF(Q35="","",COUNTIF($Q$13:Q35,"&lt;&gt;"&amp;""))</f>
        <v/>
      </c>
      <c r="S35" s="5" t="str">
        <f t="shared" si="3"/>
        <v/>
      </c>
      <c r="T35" s="5" t="str">
        <f>IF(IFERROR(INDEX('[1]【第9戦】決勝ヒート - レース結果（貼付）'!$A:$Z,MATCH($A35,'[1]【第9戦】決勝ヒート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レース結果（貼付）'!$A:$Z,MATCH($A35,'[1]【第9戦】決勝ヒート - レース結果（貼付）'!$A:$A,0),MATCH('【第9戦】決勝ヒート - レース正式結果表'!T$11,'[1]【第9戦】決勝ヒート - レース結果（貼付）'!$1:$1,0)),""))</f>
        <v/>
      </c>
      <c r="U35" s="5">
        <f>IF(IFERROR(INDEX('[1]【第9戦】決勝ヒート - レース結果（貼付）'!$A:$Z,MATCH($B35,'[1]【第9戦】決勝ヒート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レース結果（貼付）'!$A:$Z,MATCH($B35,'[1]【第9戦】決勝ヒート - レース結果（貼付）'!$B:$B,0),MATCH('【第9戦】決勝ヒート - レース正式結果表'!U$11,'[1]【第9戦】決勝ヒート - レース結果（貼付）'!$1:$1,0)),""))</f>
        <v>99.344999999999999</v>
      </c>
      <c r="V35" s="5"/>
    </row>
    <row r="36" spans="1:22" ht="12.75" customHeight="1" x14ac:dyDescent="0.2">
      <c r="A36" s="41">
        <f>IF(OR('[1]【第9戦】決勝ヒート - レース結果（貼付）'!A25="DNF",'[1]【第9戦】決勝ヒート - レース結果（貼付）'!A25="DNS",'[1]【第9戦】決勝ヒート - レース結果（貼付）'!A25="DQ"),'[1]【第9戦】決勝ヒート - レース結果（貼付）'!A25,IF(MAX('[1]【第9戦】決勝ヒート - レース結果（貼付）'!A:A)&gt;A35,A35+1,""))</f>
        <v>24</v>
      </c>
      <c r="B36" s="40">
        <f>IFERROR(INDEX('[1]【第9戦】決勝ヒート - レース結果（貼付）'!A25:$Z$50,MATCH($A36,'[1]【第9戦】決勝ヒート - レース結果（貼付）'!A25:$A$50,0),MATCH('【第9戦】決勝ヒート - レース正式結果表'!B$11,'[1]【第9戦】決勝ヒート - レース結果（貼付）'!$1:$1,0)),"")</f>
        <v>71</v>
      </c>
      <c r="C36" s="39"/>
      <c r="D36" s="38"/>
      <c r="E36" s="37" t="str">
        <f>IFERROR(INDEX('[1]【第9戦】決勝ヒート - レース結果（貼付）'!$A:$Z,MATCH($B36,'[1]【第9戦】決勝ヒート - レース結果（貼付）'!$B:$B,0),MATCH('【第9戦】決勝ヒート - レース正式結果表'!E$11,'[1]【第9戦】決勝ヒート - レース結果（貼付）'!$1:$1,0)),"")</f>
        <v>小林 利徠斗</v>
      </c>
      <c r="F36" s="30" t="str">
        <f>IFERROR(INDEX('[1]【第9戦】決勝ヒート - レース結果（貼付）'!$A:$Z,MATCH($B36,'[1]【第9戦】決勝ヒート - レース結果（貼付）'!$B:$B,0),MATCH('【第9戦】決勝ヒート - レース正式結果表'!F$11,'[1]【第9戦】決勝ヒート - レース結果（貼付）'!$1:$1,0)),"")</f>
        <v>Birel ART/IAME</v>
      </c>
      <c r="G36" s="36" t="str">
        <f>IFERROR(INDEX('[1]【第9戦】決勝ヒート - レース結果（貼付）'!$A:$Z,MATCH($B36,'[1]【第9戦】決勝ヒート - レース結果（貼付）'!$B:$B,0),MATCH('【第9戦】決勝ヒート - レース正式結果表'!G$11,'[1]【第9戦】決勝ヒート - レース結果（貼付）'!$1:$1,0)),"")</f>
        <v>bbR.Super Racing Junkie!</v>
      </c>
      <c r="H36" s="35" t="str">
        <f>IFERROR(INDEX('[1]【第9戦】決勝ヒート - レース結果（貼付）'!$A:$Z,MATCH($B36,'[1]【第9戦】決勝ヒート - レース結果（貼付）'!$B:$B,0),MATCH('【第9戦】決勝ヒート - レース正式結果表'!H$11,'[1]【第9戦】決勝ヒート - レース結果（貼付）'!$1:$1,0)),"")</f>
        <v>DL</v>
      </c>
      <c r="I36" s="34">
        <f>IF(A36="DNS","",IF(A36="DQ","",IFERROR(INDEX('[1]【第9戦】決勝ヒート - レース結果（貼付）'!$A:$Z,MATCH($A36,'[1]【第9戦】決勝ヒート - レース結果（貼付）'!$A:$A,0),MATCH('【第9戦】決勝ヒート - レース正式結果表'!I$11,'[1]【第9戦】決勝ヒート - レース結果（貼付）'!$1:$1,0)),"")))</f>
        <v>24</v>
      </c>
      <c r="J36" s="33">
        <f>IF(A36="DNS","ｽﾀｰﾄ出来ず",IF(A36="DQ","失　格",IFERROR(INDEX('[1]【第9戦】決勝ヒート - レース結果（貼付）'!$A:$Z,MATCH($B36,'[1]【第9戦】決勝ヒート - レース結果（貼付）'!$B:$B,0),MATCH('【第9戦】決勝ヒート - レース正式結果表'!J$11,'[1]【第9戦】決勝ヒート - レース結果（貼付）'!$1:$1,0)),"")))</f>
        <v>1.2918553240740739E-2</v>
      </c>
      <c r="K36" s="32">
        <f>IF(A36="DNS","",IF(A36="DQ","",IFERROR(INDEX('[1]【第9戦】決勝ヒート - レース結果（貼付）'!$A:$Z,MATCH($A36,'[1]【第9戦】決勝ヒート - レース結果（貼付）'!$A:$A,0),MATCH('【第9戦】決勝ヒート - レース正式結果表'!K$11,'[1]【第9戦】決勝ヒート - レース結果（貼付）'!$1:$1,0)),"")))</f>
        <v>15.163</v>
      </c>
      <c r="L36" s="32">
        <f>IF(A36="DNS","",IF(A36="DQ","",IFERROR(INDEX('[1]【第9戦】決勝ヒート - レース結果（貼付）'!$A:$Z,MATCH($A36,'[1]【第9戦】決勝ヒート - レース結果（貼付）'!$A:$A,0),MATCH('【第9戦】決勝ヒート - レース正式結果表'!L$11,'[1]【第9戦】決勝ヒート - レース結果（貼付）'!$1:$1,0)),"")))</f>
        <v>0.51600000000000001</v>
      </c>
      <c r="M36" s="31">
        <f>IF(A36="DNS","",IF(A36="DQ","",IFERROR(INDEX('[1]【第9戦】決勝ヒート - レース結果（貼付）'!$A:$Z,MATCH($B36,'[1]【第9戦】決勝ヒート - レース結果（貼付）'!$B:$B,0),MATCH('【第9戦】決勝ヒート - レース正式結果表'!M$11,'[1]【第9戦】決勝ヒート - レース結果（貼付）'!$1:$1,0)),"")))</f>
        <v>45.704000000000001</v>
      </c>
      <c r="N36" s="30" t="str">
        <f t="shared" si="2"/>
        <v/>
      </c>
      <c r="O36" s="29"/>
      <c r="P36" s="5"/>
      <c r="Q36" s="5" t="str">
        <f>IF(IFERROR(INDEX('[1]【第9戦】決勝ヒート - レース結果（貼付）'!$A:$Z,MATCH($B36,'[1]【第9戦】決勝ヒート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レース結果（貼付）'!$A:$Z,MATCH($B36,'[1]【第9戦】決勝ヒート - レース結果（貼付）'!$B:$B,0),MATCH('【第9戦】決勝ヒート - レース正式結果表'!Q$11,'[1]【第9戦】決勝ヒート - レース結果（貼付）'!$1:$1,0)),""))</f>
        <v/>
      </c>
      <c r="R36" s="5" t="str">
        <f>IF(Q36="","",COUNTIF($Q$13:Q36,"&lt;&gt;"&amp;""))</f>
        <v/>
      </c>
      <c r="S36" s="5" t="str">
        <f t="shared" si="3"/>
        <v/>
      </c>
      <c r="T36" s="5" t="str">
        <f>IF(IFERROR(INDEX('[1]【第9戦】決勝ヒート - レース結果（貼付）'!$A:$Z,MATCH($A36,'[1]【第9戦】決勝ヒート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レース結果（貼付）'!$A:$Z,MATCH($A36,'[1]【第9戦】決勝ヒート - レース結果（貼付）'!$A:$A,0),MATCH('【第9戦】決勝ヒート - レース正式結果表'!T$11,'[1]【第9戦】決勝ヒート - レース結果（貼付）'!$1:$1,0)),""))</f>
        <v/>
      </c>
      <c r="U36" s="5">
        <f>IF(IFERROR(INDEX('[1]【第9戦】決勝ヒート - レース結果（貼付）'!$A:$Z,MATCH($B36,'[1]【第9戦】決勝ヒート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レース結果（貼付）'!$A:$Z,MATCH($B36,'[1]【第9戦】決勝ヒート - レース結果（貼付）'!$B:$B,0),MATCH('【第9戦】決勝ヒート - レース正式結果表'!U$11,'[1]【第9戦】決勝ヒート - レース結果（貼付）'!$1:$1,0)),""))</f>
        <v>100.108</v>
      </c>
      <c r="V36" s="5"/>
    </row>
    <row r="37" spans="1:22" ht="12.75" customHeight="1" x14ac:dyDescent="0.2">
      <c r="A37" s="41">
        <f>IF(OR('[1]【第9戦】決勝ヒート - レース結果（貼付）'!A26="DNF",'[1]【第9戦】決勝ヒート - レース結果（貼付）'!A26="DNS",'[1]【第9戦】決勝ヒート - レース結果（貼付）'!A26="DQ"),'[1]【第9戦】決勝ヒート - レース結果（貼付）'!A26,IF(MAX('[1]【第9戦】決勝ヒート - レース結果（貼付）'!A:A)&gt;A36,A36+1,""))</f>
        <v>25</v>
      </c>
      <c r="B37" s="40">
        <f>IFERROR(INDEX('[1]【第9戦】決勝ヒート - レース結果（貼付）'!A26:$Z$50,MATCH($A37,'[1]【第9戦】決勝ヒート - レース結果（貼付）'!A26:$A$50,0),MATCH('【第9戦】決勝ヒート - レース正式結果表'!B$11,'[1]【第9戦】決勝ヒート - レース結果（貼付）'!$1:$1,0)),"")</f>
        <v>43</v>
      </c>
      <c r="C37" s="39"/>
      <c r="D37" s="38"/>
      <c r="E37" s="37" t="str">
        <f>IFERROR(INDEX('[1]【第9戦】決勝ヒート - レース結果（貼付）'!$A:$Z,MATCH($B37,'[1]【第9戦】決勝ヒート - レース結果（貼付）'!$B:$B,0),MATCH('【第9戦】決勝ヒート - レース正式結果表'!E$11,'[1]【第9戦】決勝ヒート - レース結果（貼付）'!$1:$1,0)),"")</f>
        <v>皆木 駿輔</v>
      </c>
      <c r="F37" s="30" t="str">
        <f>IFERROR(INDEX('[1]【第9戦】決勝ヒート - レース結果（貼付）'!$A:$Z,MATCH($B37,'[1]【第9戦】決勝ヒート - レース結果（貼付）'!$B:$B,0),MATCH('【第9戦】決勝ヒート - レース正式結果表'!F$11,'[1]【第9戦】決勝ヒート - レース結果（貼付）'!$1:$1,0)),"")</f>
        <v>CRO Cpromotion/TM</v>
      </c>
      <c r="G37" s="36" t="str">
        <f>IFERROR(INDEX('[1]【第9戦】決勝ヒート - レース結果（貼付）'!$A:$Z,MATCH($B37,'[1]【第9戦】決勝ヒート - レース結果（貼付）'!$B:$B,0),MATCH('【第9戦】決勝ヒート - レース正式結果表'!G$11,'[1]【第9戦】決勝ヒート - レース結果（貼付）'!$1:$1,0)),"")</f>
        <v>CROC Promotion</v>
      </c>
      <c r="H37" s="35" t="str">
        <f>IFERROR(INDEX('[1]【第9戦】決勝ヒート - レース結果（貼付）'!$A:$Z,MATCH($B37,'[1]【第9戦】決勝ヒート - レース結果（貼付）'!$B:$B,0),MATCH('【第9戦】決勝ヒート - レース正式結果表'!H$11,'[1]【第9戦】決勝ヒート - レース結果（貼付）'!$1:$1,0)),"")</f>
        <v>DL</v>
      </c>
      <c r="I37" s="34">
        <f>IF(A37="DNS","",IF(A37="DQ","",IFERROR(INDEX('[1]【第9戦】決勝ヒート - レース結果（貼付）'!$A:$Z,MATCH($A37,'[1]【第9戦】決勝ヒート - レース結果（貼付）'!$A:$A,0),MATCH('【第9戦】決勝ヒート - レース正式結果表'!I$11,'[1]【第9戦】決勝ヒート - レース結果（貼付）'!$1:$1,0)),"")))</f>
        <v>24</v>
      </c>
      <c r="J37" s="33">
        <f>IF(A37="DNS","ｽﾀｰﾄ出来ず",IF(A37="DQ","失　格",IFERROR(INDEX('[1]【第9戦】決勝ヒート - レース結果（貼付）'!$A:$Z,MATCH($B37,'[1]【第9戦】決勝ヒート - レース結果（貼付）'!$B:$B,0),MATCH('【第9戦】決勝ヒート - レース正式結果表'!J$11,'[1]【第9戦】決勝ヒート - レース結果（貼付）'!$1:$1,0)),"")))</f>
        <v>1.2968171296296299E-2</v>
      </c>
      <c r="K37" s="32">
        <f>IF(A37="DNS","",IF(A37="DQ","",IFERROR(INDEX('[1]【第9戦】決勝ヒート - レース結果（貼付）'!$A:$Z,MATCH($A37,'[1]【第9戦】決勝ヒート - レース結果（貼付）'!$A:$A,0),MATCH('【第9戦】決勝ヒート - レース正式結果表'!K$11,'[1]【第9戦】決勝ヒート - レース結果（貼付）'!$1:$1,0)),"")))</f>
        <v>19.45</v>
      </c>
      <c r="L37" s="32">
        <f>IF(A37="DNS","",IF(A37="DQ","",IFERROR(INDEX('[1]【第9戦】決勝ヒート - レース結果（貼付）'!$A:$Z,MATCH($A37,'[1]【第9戦】決勝ヒート - レース結果（貼付）'!$A:$A,0),MATCH('【第9戦】決勝ヒート - レース正式結果表'!L$11,'[1]【第9戦】決勝ヒート - レース結果（貼付）'!$1:$1,0)),"")))</f>
        <v>4.2869999999999999</v>
      </c>
      <c r="M37" s="31">
        <f>IF(A37="DNS","",IF(A37="DQ","",IFERROR(INDEX('[1]【第9戦】決勝ヒート - レース結果（貼付）'!$A:$Z,MATCH($B37,'[1]【第9戦】決勝ヒート - レース結果（貼付）'!$B:$B,0),MATCH('【第9戦】決勝ヒート - レース正式結果表'!M$11,'[1]【第9戦】決勝ヒート - レース結果（貼付）'!$1:$1,0)),"")))</f>
        <v>45.637999999999998</v>
      </c>
      <c r="N37" s="30" t="str">
        <f t="shared" si="2"/>
        <v/>
      </c>
      <c r="O37" s="29"/>
      <c r="P37" s="5"/>
      <c r="Q37" s="5" t="str">
        <f>IF(IFERROR(INDEX('[1]【第9戦】決勝ヒート - レース結果（貼付）'!$A:$Z,MATCH($B37,'[1]【第9戦】決勝ヒート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レース結果（貼付）'!$A:$Z,MATCH($B37,'[1]【第9戦】決勝ヒート - レース結果（貼付）'!$B:$B,0),MATCH('【第9戦】決勝ヒート - レース正式結果表'!Q$11,'[1]【第9戦】決勝ヒート - レース結果（貼付）'!$1:$1,0)),""))</f>
        <v>全日本カート選手権統一規則書 第38条(25)(フロントフェアリングが正しい装着状態でない)により5秒加算した。</v>
      </c>
      <c r="R37" s="5">
        <f>IF(Q37="","",COUNTIF($Q$13:Q37,"&lt;&gt;"&amp;""))</f>
        <v>25</v>
      </c>
      <c r="S37" s="5">
        <f t="shared" si="3"/>
        <v>3</v>
      </c>
      <c r="T37" s="5" t="str">
        <f>IF(IFERROR(INDEX('[1]【第9戦】決勝ヒート - レース結果（貼付）'!$A:$Z,MATCH($A37,'[1]【第9戦】決勝ヒート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レース結果（貼付）'!$A:$Z,MATCH($A37,'[1]【第9戦】決勝ヒート - レース結果（貼付）'!$A:$A,0),MATCH('【第9戦】決勝ヒート - レース正式結果表'!T$11,'[1]【第9戦】決勝ヒート - レース結果（貼付）'!$1:$1,0)),""))</f>
        <v/>
      </c>
      <c r="U37" s="5">
        <f>IF(IFERROR(INDEX('[1]【第9戦】決勝ヒート - レース結果（貼付）'!$A:$Z,MATCH($B37,'[1]【第9戦】決勝ヒート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レース結果（貼付）'!$A:$Z,MATCH($B37,'[1]【第9戦】決勝ヒート - レース結果（貼付）'!$B:$B,0),MATCH('【第9戦】決勝ヒート - レース正式結果表'!U$11,'[1]【第9戦】決勝ヒート - レース結果（貼付）'!$1:$1,0)),""))</f>
        <v>99.561999999999998</v>
      </c>
      <c r="V37" s="5"/>
    </row>
    <row r="38" spans="1:22" ht="12.75" customHeight="1" x14ac:dyDescent="0.2">
      <c r="A38" s="41">
        <f>IF(OR('[1]【第9戦】決勝ヒート - レース結果（貼付）'!A27="DNF",'[1]【第9戦】決勝ヒート - レース結果（貼付）'!A27="DNS",'[1]【第9戦】決勝ヒート - レース結果（貼付）'!A27="DQ"),'[1]【第9戦】決勝ヒート - レース結果（貼付）'!A27,IF(MAX('[1]【第9戦】決勝ヒート - レース結果（貼付）'!A:A)&gt;A37,A37+1,""))</f>
        <v>26</v>
      </c>
      <c r="B38" s="40">
        <f>IFERROR(INDEX('[1]【第9戦】決勝ヒート - レース結果（貼付）'!A27:$Z$50,MATCH($A38,'[1]【第9戦】決勝ヒート - レース結果（貼付）'!A27:$A$50,0),MATCH('【第9戦】決勝ヒート - レース正式結果表'!B$11,'[1]【第9戦】決勝ヒート - レース結果（貼付）'!$1:$1,0)),"")</f>
        <v>85</v>
      </c>
      <c r="C38" s="39"/>
      <c r="D38" s="38"/>
      <c r="E38" s="37" t="str">
        <f>IFERROR(INDEX('[1]【第9戦】決勝ヒート - レース結果（貼付）'!$A:$Z,MATCH($B38,'[1]【第9戦】決勝ヒート - レース結果（貼付）'!$B:$B,0),MATCH('【第9戦】決勝ヒート - レース正式結果表'!E$11,'[1]【第9戦】決勝ヒート - レース結果（貼付）'!$1:$1,0)),"")</f>
        <v>佐藤 蓮</v>
      </c>
      <c r="F38" s="30" t="str">
        <f>IFERROR(INDEX('[1]【第9戦】決勝ヒート - レース結果（貼付）'!$A:$Z,MATCH($B38,'[1]【第9戦】決勝ヒート - レース結果（貼付）'!$B:$B,0),MATCH('【第9戦】決勝ヒート - レース正式結果表'!F$11,'[1]【第9戦】決勝ヒート - レース結果（貼付）'!$1:$1,0)),"")</f>
        <v>Drago CORSE/TM</v>
      </c>
      <c r="G38" s="36" t="str">
        <f>IFERROR(INDEX('[1]【第9戦】決勝ヒート - レース結果（貼付）'!$A:$Z,MATCH($B38,'[1]【第9戦】決勝ヒート - レース結果（貼付）'!$B:$B,0),MATCH('【第9戦】決勝ヒート - レース正式結果表'!G$11,'[1]【第9戦】決勝ヒート - レース結果（貼付）'!$1:$1,0)),"")</f>
        <v>Drago Corse</v>
      </c>
      <c r="H38" s="35" t="str">
        <f>IFERROR(INDEX('[1]【第9戦】決勝ヒート - レース結果（貼付）'!$A:$Z,MATCH($B38,'[1]【第9戦】決勝ヒート - レース結果（貼付）'!$B:$B,0),MATCH('【第9戦】決勝ヒート - レース正式結果表'!H$11,'[1]【第9戦】決勝ヒート - レース結果（貼付）'!$1:$1,0)),"")</f>
        <v>YH</v>
      </c>
      <c r="I38" s="34">
        <f>IF(A38="DNS","",IF(A38="DQ","",IFERROR(INDEX('[1]【第9戦】決勝ヒート - レース結果（貼付）'!$A:$Z,MATCH($A38,'[1]【第9戦】決勝ヒート - レース結果（貼付）'!$A:$A,0),MATCH('【第9戦】決勝ヒート - レース正式結果表'!I$11,'[1]【第9戦】決勝ヒート - レース結果（貼付）'!$1:$1,0)),"")))</f>
        <v>24</v>
      </c>
      <c r="J38" s="33">
        <f>IF(A38="DNS","ｽﾀｰﾄ出来ず",IF(A38="DQ","失　格",IFERROR(INDEX('[1]【第9戦】決勝ヒート - レース結果（貼付）'!$A:$Z,MATCH($B38,'[1]【第9戦】決勝ヒート - レース結果（貼付）'!$B:$B,0),MATCH('【第9戦】決勝ヒート - レース正式結果表'!J$11,'[1]【第9戦】決勝ヒート - レース結果（貼付）'!$1:$1,0)),"")))</f>
        <v>1.2979872685185185E-2</v>
      </c>
      <c r="K38" s="32">
        <f>IF(A38="DNS","",IF(A38="DQ","",IFERROR(INDEX('[1]【第9戦】決勝ヒート - レース結果（貼付）'!$A:$Z,MATCH($A38,'[1]【第9戦】決勝ヒート - レース結果（貼付）'!$A:$A,0),MATCH('【第9戦】決勝ヒート - レース正式結果表'!K$11,'[1]【第9戦】決勝ヒート - レース結果（貼付）'!$1:$1,0)),"")))</f>
        <v>20.460999999999999</v>
      </c>
      <c r="L38" s="32">
        <f>IF(A38="DNS","",IF(A38="DQ","",IFERROR(INDEX('[1]【第9戦】決勝ヒート - レース結果（貼付）'!$A:$Z,MATCH($A38,'[1]【第9戦】決勝ヒート - レース結果（貼付）'!$A:$A,0),MATCH('【第9戦】決勝ヒート - レース正式結果表'!L$11,'[1]【第9戦】決勝ヒート - レース結果（貼付）'!$1:$1,0)),"")))</f>
        <v>1.0109999999999999</v>
      </c>
      <c r="M38" s="31">
        <f>IF(A38="DNS","",IF(A38="DQ","",IFERROR(INDEX('[1]【第9戦】決勝ヒート - レース結果（貼付）'!$A:$Z,MATCH($B38,'[1]【第9戦】決勝ヒート - レース結果（貼付）'!$B:$B,0),MATCH('【第9戦】決勝ヒート - レース正式結果表'!M$11,'[1]【第9戦】決勝ヒート - レース結果（貼付）'!$1:$1,0)),"")))</f>
        <v>45.551000000000002</v>
      </c>
      <c r="N38" s="30" t="str">
        <f t="shared" si="2"/>
        <v/>
      </c>
      <c r="O38" s="29"/>
      <c r="P38" s="5"/>
      <c r="Q38" s="5" t="str">
        <f>IF(IFERROR(INDEX('[1]【第9戦】決勝ヒート - レース結果（貼付）'!$A:$Z,MATCH($B38,'[1]【第9戦】決勝ヒート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レース結果（貼付）'!$A:$Z,MATCH($B38,'[1]【第9戦】決勝ヒート - レース結果（貼付）'!$B:$B,0),MATCH('【第9戦】決勝ヒート - レース正式結果表'!Q$11,'[1]【第9戦】決勝ヒート - レース結果（貼付）'!$1:$1,0)),""))</f>
        <v/>
      </c>
      <c r="R38" s="5" t="str">
        <f>IF(Q38="","",COUNTIF($Q$13:Q38,"&lt;&gt;"&amp;""))</f>
        <v/>
      </c>
      <c r="S38" s="5" t="str">
        <f t="shared" si="3"/>
        <v/>
      </c>
      <c r="T38" s="5" t="str">
        <f>IF(IFERROR(INDEX('[1]【第9戦】決勝ヒート - レース結果（貼付）'!$A:$Z,MATCH($A38,'[1]【第9戦】決勝ヒート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レース結果（貼付）'!$A:$Z,MATCH($A38,'[1]【第9戦】決勝ヒート - レース結果（貼付）'!$A:$A,0),MATCH('【第9戦】決勝ヒート - レース正式結果表'!T$11,'[1]【第9戦】決勝ヒート - レース結果（貼付）'!$1:$1,0)),""))</f>
        <v/>
      </c>
      <c r="U38" s="5">
        <f>IF(IFERROR(INDEX('[1]【第9戦】決勝ヒート - レース結果（貼付）'!$A:$Z,MATCH($B38,'[1]【第9戦】決勝ヒート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レース結果（貼付）'!$A:$Z,MATCH($B38,'[1]【第9戦】決勝ヒート - レース結果（貼付）'!$B:$B,0),MATCH('【第9戦】決勝ヒート - レース正式結果表'!U$11,'[1]【第9戦】決勝ヒート - レース結果（貼付）'!$1:$1,0)),""))</f>
        <v>99.897000000000006</v>
      </c>
      <c r="V38" s="5"/>
    </row>
    <row r="39" spans="1:22" ht="12.75" customHeight="1" x14ac:dyDescent="0.2">
      <c r="A39" s="41">
        <f>IF(OR('[1]【第9戦】決勝ヒート - レース結果（貼付）'!A28="DNF",'[1]【第9戦】決勝ヒート - レース結果（貼付）'!A28="DNS",'[1]【第9戦】決勝ヒート - レース結果（貼付）'!A28="DQ"),'[1]【第9戦】決勝ヒート - レース結果（貼付）'!A28,IF(MAX('[1]【第9戦】決勝ヒート - レース結果（貼付）'!A:A)&gt;A38,A38+1,""))</f>
        <v>27</v>
      </c>
      <c r="B39" s="40">
        <f>IFERROR(INDEX('[1]【第9戦】決勝ヒート - レース結果（貼付）'!A28:$Z$50,MATCH($A39,'[1]【第9戦】決勝ヒート - レース結果（貼付）'!A28:$A$50,0),MATCH('【第9戦】決勝ヒート - レース正式結果表'!B$11,'[1]【第9戦】決勝ヒート - レース結果（貼付）'!$1:$1,0)),"")</f>
        <v>33</v>
      </c>
      <c r="C39" s="39"/>
      <c r="D39" s="38"/>
      <c r="E39" s="37" t="str">
        <f>IFERROR(INDEX('[1]【第9戦】決勝ヒート - レース結果（貼付）'!$A:$Z,MATCH($B39,'[1]【第9戦】決勝ヒート - レース結果（貼付）'!$B:$B,0),MATCH('【第9戦】決勝ヒート - レース正式結果表'!E$11,'[1]【第9戦】決勝ヒート - レース結果（貼付）'!$1:$1,0)),"")</f>
        <v>安藤 哉翔</v>
      </c>
      <c r="F39" s="30" t="str">
        <f>IFERROR(INDEX('[1]【第9戦】決勝ヒート - レース結果（貼付）'!$A:$Z,MATCH($B39,'[1]【第9戦】決勝ヒート - レース結果（貼付）'!$B:$B,0),MATCH('【第9戦】決勝ヒート - レース正式結果表'!F$11,'[1]【第9戦】決勝ヒート - レース結果（貼付）'!$1:$1,0)),"")</f>
        <v>TONY KART/VORTEX</v>
      </c>
      <c r="G39" s="36" t="str">
        <f>IFERROR(INDEX('[1]【第9戦】決勝ヒート - レース結果（貼付）'!$A:$Z,MATCH($B39,'[1]【第9戦】決勝ヒート - レース結果（貼付）'!$B:$B,0),MATCH('【第9戦】決勝ヒート - レース正式結果表'!G$11,'[1]【第9戦】決勝ヒート - レース結果（貼付）'!$1:$1,0)),"")</f>
        <v>TONYKART RACING TEAM JAPAN</v>
      </c>
      <c r="H39" s="35" t="str">
        <f>IFERROR(INDEX('[1]【第9戦】決勝ヒート - レース結果（貼付）'!$A:$Z,MATCH($B39,'[1]【第9戦】決勝ヒート - レース結果（貼付）'!$B:$B,0),MATCH('【第9戦】決勝ヒート - レース正式結果表'!H$11,'[1]【第9戦】決勝ヒート - レース結果（貼付）'!$1:$1,0)),"")</f>
        <v>BS</v>
      </c>
      <c r="I39" s="34">
        <f>IF(A39="DNS","",IF(A39="DQ","",IFERROR(INDEX('[1]【第9戦】決勝ヒート - レース結果（貼付）'!$A:$Z,MATCH($A39,'[1]【第9戦】決勝ヒート - レース結果（貼付）'!$A:$A,0),MATCH('【第9戦】決勝ヒート - レース正式結果表'!I$11,'[1]【第9戦】決勝ヒート - レース結果（貼付）'!$1:$1,0)),"")))</f>
        <v>24</v>
      </c>
      <c r="J39" s="33">
        <f>IF(A39="DNS","ｽﾀｰﾄ出来ず",IF(A39="DQ","失　格",IFERROR(INDEX('[1]【第9戦】決勝ヒート - レース結果（貼付）'!$A:$Z,MATCH($B39,'[1]【第9戦】決勝ヒート - レース結果（貼付）'!$B:$B,0),MATCH('【第9戦】決勝ヒート - レース正式結果表'!J$11,'[1]【第9戦】決勝ヒート - レース結果（貼付）'!$1:$1,0)),"")))</f>
        <v>1.2996712962962965E-2</v>
      </c>
      <c r="K39" s="32">
        <f>IF(A39="DNS","",IF(A39="DQ","",IFERROR(INDEX('[1]【第9戦】決勝ヒート - レース結果（貼付）'!$A:$Z,MATCH($A39,'[1]【第9戦】決勝ヒート - レース結果（貼付）'!$A:$A,0),MATCH('【第9戦】決勝ヒート - レース正式結果表'!K$11,'[1]【第9戦】決勝ヒート - レース結果（貼付）'!$1:$1,0)),"")))</f>
        <v>21.916</v>
      </c>
      <c r="L39" s="32">
        <f>IF(A39="DNS","",IF(A39="DQ","",IFERROR(INDEX('[1]【第9戦】決勝ヒート - レース結果（貼付）'!$A:$Z,MATCH($A39,'[1]【第9戦】決勝ヒート - レース結果（貼付）'!$A:$A,0),MATCH('【第9戦】決勝ヒート - レース正式結果表'!L$11,'[1]【第9戦】決勝ヒート - レース結果（貼付）'!$1:$1,0)),"")))</f>
        <v>1.4550000000000001</v>
      </c>
      <c r="M39" s="31">
        <f>IF(A39="DNS","",IF(A39="DQ","",IFERROR(INDEX('[1]【第9戦】決勝ヒート - レース結果（貼付）'!$A:$Z,MATCH($B39,'[1]【第9戦】決勝ヒート - レース結果（貼付）'!$B:$B,0),MATCH('【第9戦】決勝ヒート - レース正式結果表'!M$11,'[1]【第9戦】決勝ヒート - レース結果（貼付）'!$1:$1,0)),"")))</f>
        <v>45.825000000000003</v>
      </c>
      <c r="N39" s="30" t="str">
        <f t="shared" si="2"/>
        <v/>
      </c>
      <c r="O39" s="29"/>
      <c r="P39" s="5"/>
      <c r="Q39" s="5" t="str">
        <f>IF(IFERROR(INDEX('[1]【第9戦】決勝ヒート - レース結果（貼付）'!$A:$Z,MATCH($B39,'[1]【第9戦】決勝ヒート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レース結果（貼付）'!$A:$Z,MATCH($B39,'[1]【第9戦】決勝ヒート - レース結果（貼付）'!$B:$B,0),MATCH('【第9戦】決勝ヒート - レース正式結果表'!Q$11,'[1]【第9戦】決勝ヒート - レース結果（貼付）'!$1:$1,0)),""))</f>
        <v/>
      </c>
      <c r="R39" s="5" t="str">
        <f>IF(Q39="","",COUNTIF($Q$13:Q39,"&lt;&gt;"&amp;""))</f>
        <v/>
      </c>
      <c r="S39" s="5" t="str">
        <f t="shared" si="3"/>
        <v/>
      </c>
      <c r="T39" s="5" t="str">
        <f>IF(IFERROR(INDEX('[1]【第9戦】決勝ヒート - レース結果（貼付）'!$A:$Z,MATCH($A39,'[1]【第9戦】決勝ヒート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レース結果（貼付）'!$A:$Z,MATCH($A39,'[1]【第9戦】決勝ヒート - レース結果（貼付）'!$A:$A,0),MATCH('【第9戦】決勝ヒート - レース正式結果表'!T$11,'[1]【第9戦】決勝ヒート - レース結果（貼付）'!$1:$1,0)),""))</f>
        <v/>
      </c>
      <c r="U39" s="5">
        <f>IF(IFERROR(INDEX('[1]【第9戦】決勝ヒート - レース結果（貼付）'!$A:$Z,MATCH($B39,'[1]【第9戦】決勝ヒート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レース結果（貼付）'!$A:$Z,MATCH($B39,'[1]【第9戦】決勝ヒート - レース結果（貼付）'!$B:$B,0),MATCH('【第9戦】決勝ヒート - レース正式結果表'!U$11,'[1]【第9戦】決勝ヒート - レース結果（貼付）'!$1:$1,0)),""))</f>
        <v>99.3</v>
      </c>
      <c r="V39" s="5"/>
    </row>
    <row r="40" spans="1:22" ht="12.75" customHeight="1" x14ac:dyDescent="0.2">
      <c r="A40" s="41">
        <f>IF(OR('[1]【第9戦】決勝ヒート - レース結果（貼付）'!A29="DNF",'[1]【第9戦】決勝ヒート - レース結果（貼付）'!A29="DNS",'[1]【第9戦】決勝ヒート - レース結果（貼付）'!A29="DQ"),'[1]【第9戦】決勝ヒート - レース結果（貼付）'!A29,IF(MAX('[1]【第9戦】決勝ヒート - レース結果（貼付）'!A:A)&gt;A39,A39+1,""))</f>
        <v>28</v>
      </c>
      <c r="B40" s="40">
        <f>IFERROR(INDEX('[1]【第9戦】決勝ヒート - レース結果（貼付）'!A29:$Z$50,MATCH($A40,'[1]【第9戦】決勝ヒート - レース結果（貼付）'!A29:$A$50,0),MATCH('【第9戦】決勝ヒート - レース正式結果表'!B$11,'[1]【第9戦】決勝ヒート - レース結果（貼付）'!$1:$1,0)),"")</f>
        <v>20</v>
      </c>
      <c r="C40" s="39"/>
      <c r="D40" s="38"/>
      <c r="E40" s="37" t="str">
        <f>IFERROR(INDEX('[1]【第9戦】決勝ヒート - レース結果（貼付）'!$A:$Z,MATCH($B40,'[1]【第9戦】決勝ヒート - レース結果（貼付）'!$B:$B,0),MATCH('【第9戦】決勝ヒート - レース正式結果表'!E$11,'[1]【第9戦】決勝ヒート - レース結果（貼付）'!$1:$1,0)),"")</f>
        <v>竹本 優月輝</v>
      </c>
      <c r="F40" s="30" t="str">
        <f>IFERROR(INDEX('[1]【第9戦】決勝ヒート - レース結果（貼付）'!$A:$Z,MATCH($B40,'[1]【第9戦】決勝ヒート - レース結果（貼付）'!$B:$B,0),MATCH('【第9戦】決勝ヒート - レース正式結果表'!F$11,'[1]【第9戦】決勝ヒート - レース結果（貼付）'!$1:$1,0)),"")</f>
        <v>EXPRIT/TM</v>
      </c>
      <c r="G40" s="36" t="str">
        <f>IFERROR(INDEX('[1]【第9戦】決勝ヒート - レース結果（貼付）'!$A:$Z,MATCH($B40,'[1]【第9戦】決勝ヒート - レース結果（貼付）'!$B:$B,0),MATCH('【第9戦】決勝ヒート - レース正式結果表'!G$11,'[1]【第9戦】決勝ヒート - レース結果（貼付）'!$1:$1,0)),"")</f>
        <v>TGR TEAM TAKAGI PLANNING</v>
      </c>
      <c r="H40" s="35" t="str">
        <f>IFERROR(INDEX('[1]【第9戦】決勝ヒート - レース結果（貼付）'!$A:$Z,MATCH($B40,'[1]【第9戦】決勝ヒート - レース結果（貼付）'!$B:$B,0),MATCH('【第9戦】決勝ヒート - レース正式結果表'!H$11,'[1]【第9戦】決勝ヒート - レース結果（貼付）'!$1:$1,0)),"")</f>
        <v>DL</v>
      </c>
      <c r="I40" s="34">
        <f>IF(A40="DNS","",IF(A40="DQ","",IFERROR(INDEX('[1]【第9戦】決勝ヒート - レース結果（貼付）'!$A:$Z,MATCH($A40,'[1]【第9戦】決勝ヒート - レース結果（貼付）'!$A:$A,0),MATCH('【第9戦】決勝ヒート - レース正式結果表'!I$11,'[1]【第9戦】決勝ヒート - レース結果（貼付）'!$1:$1,0)),"")))</f>
        <v>24</v>
      </c>
      <c r="J40" s="33">
        <f>IF(A40="DNS","ｽﾀｰﾄ出来ず",IF(A40="DQ","失　格",IFERROR(INDEX('[1]【第9戦】決勝ヒート - レース結果（貼付）'!$A:$Z,MATCH($B40,'[1]【第9戦】決勝ヒート - レース結果（貼付）'!$B:$B,0),MATCH('【第9戦】決勝ヒート - レース正式結果表'!J$11,'[1]【第9戦】決勝ヒート - レース結果（貼付）'!$1:$1,0)),"")))</f>
        <v>1.301138888888889E-2</v>
      </c>
      <c r="K40" s="32">
        <f>IF(A40="DNS","",IF(A40="DQ","",IFERROR(INDEX('[1]【第9戦】決勝ヒート - レース結果（貼付）'!$A:$Z,MATCH($A40,'[1]【第9戦】決勝ヒート - レース結果（貼付）'!$A:$A,0),MATCH('【第9戦】決勝ヒート - レース正式結果表'!K$11,'[1]【第9戦】決勝ヒート - レース結果（貼付）'!$1:$1,0)),"")))</f>
        <v>23.184000000000001</v>
      </c>
      <c r="L40" s="32">
        <f>IF(A40="DNS","",IF(A40="DQ","",IFERROR(INDEX('[1]【第9戦】決勝ヒート - レース結果（貼付）'!$A:$Z,MATCH($A40,'[1]【第9戦】決勝ヒート - レース結果（貼付）'!$A:$A,0),MATCH('【第9戦】決勝ヒート - レース正式結果表'!L$11,'[1]【第9戦】決勝ヒート - レース結果（貼付）'!$1:$1,0)),"")))</f>
        <v>1.268</v>
      </c>
      <c r="M40" s="31">
        <f>IF(A40="DNS","",IF(A40="DQ","",IFERROR(INDEX('[1]【第9戦】決勝ヒート - レース結果（貼付）'!$A:$Z,MATCH($B40,'[1]【第9戦】決勝ヒート - レース結果（貼付）'!$B:$B,0),MATCH('【第9戦】決勝ヒート - レース正式結果表'!M$11,'[1]【第9戦】決勝ヒート - レース結果（貼付）'!$1:$1,0)),"")))</f>
        <v>46.162999999999997</v>
      </c>
      <c r="N40" s="30" t="str">
        <f t="shared" si="2"/>
        <v/>
      </c>
      <c r="O40" s="29"/>
      <c r="P40" s="5"/>
      <c r="Q40" s="5" t="str">
        <f>IF(IFERROR(INDEX('[1]【第9戦】決勝ヒート - レース結果（貼付）'!$A:$Z,MATCH($B40,'[1]【第9戦】決勝ヒート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レース結果（貼付）'!$A:$Z,MATCH($B40,'[1]【第9戦】決勝ヒート - レース結果（貼付）'!$B:$B,0),MATCH('【第9戦】決勝ヒート - レース正式結果表'!Q$11,'[1]【第9戦】決勝ヒート - レース結果（貼付）'!$1:$1,0)),""))</f>
        <v/>
      </c>
      <c r="R40" s="5" t="str">
        <f>IF(Q40="","",COUNTIF($Q$13:Q40,"&lt;&gt;"&amp;""))</f>
        <v/>
      </c>
      <c r="S40" s="5" t="str">
        <f t="shared" si="3"/>
        <v/>
      </c>
      <c r="T40" s="5" t="str">
        <f>IF(IFERROR(INDEX('[1]【第9戦】決勝ヒート - レース結果（貼付）'!$A:$Z,MATCH($A40,'[1]【第9戦】決勝ヒート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レース結果（貼付）'!$A:$Z,MATCH($A40,'[1]【第9戦】決勝ヒート - レース結果（貼付）'!$A:$A,0),MATCH('【第9戦】決勝ヒート - レース正式結果表'!T$11,'[1]【第9戦】決勝ヒート - レース結果（貼付）'!$1:$1,0)),""))</f>
        <v/>
      </c>
      <c r="U40" s="5">
        <f>IF(IFERROR(INDEX('[1]【第9戦】決勝ヒート - レース結果（貼付）'!$A:$Z,MATCH($B40,'[1]【第9戦】決勝ヒート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レース結果（貼付）'!$A:$Z,MATCH($B40,'[1]【第9戦】決勝ヒート - レース結果（貼付）'!$B:$B,0),MATCH('【第9戦】決勝ヒート - レース正式結果表'!U$11,'[1]【第9戦】決勝ヒート - レース結果（貼付）'!$1:$1,0)),""))</f>
        <v>98.572000000000003</v>
      </c>
      <c r="V40" s="5"/>
    </row>
    <row r="41" spans="1:22" ht="12.75" customHeight="1" x14ac:dyDescent="0.2">
      <c r="A41" s="41">
        <f>IF(OR('[1]【第9戦】決勝ヒート - レース結果（貼付）'!A30="DNF",'[1]【第9戦】決勝ヒート - レース結果（貼付）'!A30="DNS",'[1]【第9戦】決勝ヒート - レース結果（貼付）'!A30="DQ"),'[1]【第9戦】決勝ヒート - レース結果（貼付）'!A30,IF(MAX('[1]【第9戦】決勝ヒート - レース結果（貼付）'!A:A)&gt;A40,A40+1,""))</f>
        <v>29</v>
      </c>
      <c r="B41" s="40">
        <f>IFERROR(INDEX('[1]【第9戦】決勝ヒート - レース結果（貼付）'!A30:$Z$50,MATCH($A41,'[1]【第9戦】決勝ヒート - レース結果（貼付）'!A30:$A$50,0),MATCH('【第9戦】決勝ヒート - レース正式結果表'!B$11,'[1]【第9戦】決勝ヒート - レース結果（貼付）'!$1:$1,0)),"")</f>
        <v>95</v>
      </c>
      <c r="C41" s="39"/>
      <c r="D41" s="38"/>
      <c r="E41" s="37" t="str">
        <f>IFERROR(INDEX('[1]【第9戦】決勝ヒート - レース結果（貼付）'!$A:$Z,MATCH($B41,'[1]【第9戦】決勝ヒート - レース結果（貼付）'!$B:$B,0),MATCH('【第9戦】決勝ヒート - レース正式結果表'!E$11,'[1]【第9戦】決勝ヒート - レース結果（貼付）'!$1:$1,0)),"")</f>
        <v>綿谷 浩明</v>
      </c>
      <c r="F41" s="30" t="str">
        <f>IFERROR(INDEX('[1]【第9戦】決勝ヒート - レース結果（貼付）'!$A:$Z,MATCH($B41,'[1]【第9戦】決勝ヒート - レース結果（貼付）'!$B:$B,0),MATCH('【第9戦】決勝ヒート - レース正式結果表'!F$11,'[1]【第9戦】決勝ヒート - レース結果（貼付）'!$1:$1,0)),"")</f>
        <v>XENON KART/TM</v>
      </c>
      <c r="G41" s="36" t="str">
        <f>IFERROR(INDEX('[1]【第9戦】決勝ヒート - レース結果（貼付）'!$A:$Z,MATCH($B41,'[1]【第9戦】決勝ヒート - レース結果（貼付）'!$B:$B,0),MATCH('【第9戦】決勝ヒート - レース正式結果表'!G$11,'[1]【第9戦】決勝ヒート - レース結果（貼付）'!$1:$1,0)),"")</f>
        <v>SPS川口</v>
      </c>
      <c r="H41" s="35" t="str">
        <f>IFERROR(INDEX('[1]【第9戦】決勝ヒート - レース結果（貼付）'!$A:$Z,MATCH($B41,'[1]【第9戦】決勝ヒート - レース結果（貼付）'!$B:$B,0),MATCH('【第9戦】決勝ヒート - レース正式結果表'!H$11,'[1]【第9戦】決勝ヒート - レース結果（貼付）'!$1:$1,0)),"")</f>
        <v>BS</v>
      </c>
      <c r="I41" s="34">
        <f>IF(A41="DNS","",IF(A41="DQ","",IFERROR(INDEX('[1]【第9戦】決勝ヒート - レース結果（貼付）'!$A:$Z,MATCH($A41,'[1]【第9戦】決勝ヒート - レース結果（貼付）'!$A:$A,0),MATCH('【第9戦】決勝ヒート - レース正式結果表'!I$11,'[1]【第9戦】決勝ヒート - レース結果（貼付）'!$1:$1,0)),"")))</f>
        <v>24</v>
      </c>
      <c r="J41" s="33">
        <f>IF(A41="DNS","ｽﾀｰﾄ出来ず",IF(A41="DQ","失　格",IFERROR(INDEX('[1]【第9戦】決勝ヒート - レース結果（貼付）'!$A:$Z,MATCH($B41,'[1]【第9戦】決勝ヒート - レース結果（貼付）'!$B:$B,0),MATCH('【第9戦】決勝ヒート - レース正式結果表'!J$11,'[1]【第9戦】決勝ヒート - レース結果（貼付）'!$1:$1,0)),"")))</f>
        <v>1.30765625E-2</v>
      </c>
      <c r="K41" s="32">
        <f>IF(A41="DNS","",IF(A41="DQ","",IFERROR(INDEX('[1]【第9戦】決勝ヒート - レース結果（貼付）'!$A:$Z,MATCH($A41,'[1]【第9戦】決勝ヒート - レース結果（貼付）'!$A:$A,0),MATCH('【第9戦】決勝ヒート - レース正式結果表'!K$11,'[1]【第9戦】決勝ヒート - レース結果（貼付）'!$1:$1,0)),"")))</f>
        <v>28.815000000000001</v>
      </c>
      <c r="L41" s="32">
        <f>IF(A41="DNS","",IF(A41="DQ","",IFERROR(INDEX('[1]【第9戦】決勝ヒート - レース結果（貼付）'!$A:$Z,MATCH($A41,'[1]【第9戦】決勝ヒート - レース結果（貼付）'!$A:$A,0),MATCH('【第9戦】決勝ヒート - レース正式結果表'!L$11,'[1]【第9戦】決勝ヒート - レース結果（貼付）'!$1:$1,0)),"")))</f>
        <v>5.6310000000000002</v>
      </c>
      <c r="M41" s="31">
        <f>IF(A41="DNS","",IF(A41="DQ","",IFERROR(INDEX('[1]【第9戦】決勝ヒート - レース結果（貼付）'!$A:$Z,MATCH($B41,'[1]【第9戦】決勝ヒート - レース結果（貼付）'!$B:$B,0),MATCH('【第9戦】決勝ヒート - レース正式結果表'!M$11,'[1]【第9戦】決勝ヒート - レース結果（貼付）'!$1:$1,0)),"")))</f>
        <v>46.32</v>
      </c>
      <c r="N41" s="30" t="str">
        <f t="shared" si="2"/>
        <v/>
      </c>
      <c r="O41" s="29"/>
      <c r="P41" s="5"/>
      <c r="Q41" s="5" t="str">
        <f>IF(IFERROR(INDEX('[1]【第9戦】決勝ヒート - レース結果（貼付）'!$A:$Z,MATCH($B41,'[1]【第9戦】決勝ヒート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レース結果（貼付）'!$A:$Z,MATCH($B41,'[1]【第9戦】決勝ヒート - レース結果（貼付）'!$B:$B,0),MATCH('【第9戦】決勝ヒート - レース正式結果表'!Q$11,'[1]【第9戦】決勝ヒート - レース結果（貼付）'!$1:$1,0)),""))</f>
        <v/>
      </c>
      <c r="R41" s="5" t="str">
        <f>IF(Q41="","",COUNTIF($Q$13:Q41,"&lt;&gt;"&amp;""))</f>
        <v/>
      </c>
      <c r="S41" s="5" t="str">
        <f t="shared" si="3"/>
        <v/>
      </c>
      <c r="T41" s="5" t="str">
        <f>IF(IFERROR(INDEX('[1]【第9戦】決勝ヒート - レース結果（貼付）'!$A:$Z,MATCH($A41,'[1]【第9戦】決勝ヒート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レース結果（貼付）'!$A:$Z,MATCH($A41,'[1]【第9戦】決勝ヒート - レース結果（貼付）'!$A:$A,0),MATCH('【第9戦】決勝ヒート - レース正式結果表'!T$11,'[1]【第9戦】決勝ヒート - レース結果（貼付）'!$1:$1,0)),""))</f>
        <v/>
      </c>
      <c r="U41" s="5">
        <f>IF(IFERROR(INDEX('[1]【第9戦】決勝ヒート - レース結果（貼付）'!$A:$Z,MATCH($B41,'[1]【第9戦】決勝ヒート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レース結果（貼付）'!$A:$Z,MATCH($B41,'[1]【第9戦】決勝ヒート - レース結果（貼付）'!$B:$B,0),MATCH('【第9戦】決勝ヒート - レース正式結果表'!U$11,'[1]【第9戦】決勝ヒート - レース結果（貼付）'!$1:$1,0)),""))</f>
        <v>98.238</v>
      </c>
      <c r="V41" s="5"/>
    </row>
    <row r="42" spans="1:22" ht="12.75" customHeight="1" x14ac:dyDescent="0.2">
      <c r="A42" s="41">
        <f>IF(OR('[1]【第9戦】決勝ヒート - レース結果（貼付）'!A31="DNF",'[1]【第9戦】決勝ヒート - レース結果（貼付）'!A31="DNS",'[1]【第9戦】決勝ヒート - レース結果（貼付）'!A31="DQ"),'[1]【第9戦】決勝ヒート - レース結果（貼付）'!A31,IF(MAX('[1]【第9戦】決勝ヒート - レース結果（貼付）'!A:A)&gt;A41,A41+1,""))</f>
        <v>30</v>
      </c>
      <c r="B42" s="40">
        <f>IFERROR(INDEX('[1]【第9戦】決勝ヒート - レース結果（貼付）'!A31:$Z$50,MATCH($A42,'[1]【第9戦】決勝ヒート - レース結果（貼付）'!A31:$A$50,0),MATCH('【第9戦】決勝ヒート - レース正式結果表'!B$11,'[1]【第9戦】決勝ヒート - レース結果（貼付）'!$1:$1,0)),"")</f>
        <v>28</v>
      </c>
      <c r="C42" s="39"/>
      <c r="D42" s="38"/>
      <c r="E42" s="37" t="str">
        <f>IFERROR(INDEX('[1]【第9戦】決勝ヒート - レース結果（貼付）'!$A:$Z,MATCH($B42,'[1]【第9戦】決勝ヒート - レース結果（貼付）'!$B:$B,0),MATCH('【第9戦】決勝ヒート - レース正式結果表'!E$11,'[1]【第9戦】決勝ヒート - レース結果（貼付）'!$1:$1,0)),"")</f>
        <v>渡会 太一</v>
      </c>
      <c r="F42" s="30" t="str">
        <f>IFERROR(INDEX('[1]【第9戦】決勝ヒート - レース結果（貼付）'!$A:$Z,MATCH($B42,'[1]【第9戦】決勝ヒート - レース結果（貼付）'!$B:$B,0),MATCH('【第9戦】決勝ヒート - レース正式結果表'!F$11,'[1]【第9戦】決勝ヒート - レース結果（貼付）'!$1:$1,0)),"")</f>
        <v>Drago CORSE/TM</v>
      </c>
      <c r="G42" s="36" t="str">
        <f>IFERROR(INDEX('[1]【第9戦】決勝ヒート - レース結果（貼付）'!$A:$Z,MATCH($B42,'[1]【第9戦】決勝ヒート - レース結果（貼付）'!$B:$B,0),MATCH('【第9戦】決勝ヒート - レース正式結果表'!G$11,'[1]【第9戦】決勝ヒート - レース結果（貼付）'!$1:$1,0)),"")</f>
        <v>DragoCorse</v>
      </c>
      <c r="H42" s="35" t="str">
        <f>IFERROR(INDEX('[1]【第9戦】決勝ヒート - レース結果（貼付）'!$A:$Z,MATCH($B42,'[1]【第9戦】決勝ヒート - レース結果（貼付）'!$B:$B,0),MATCH('【第9戦】決勝ヒート - レース正式結果表'!H$11,'[1]【第9戦】決勝ヒート - レース結果（貼付）'!$1:$1,0)),"")</f>
        <v>YH</v>
      </c>
      <c r="I42" s="34">
        <f>IF(A42="DNS","",IF(A42="DQ","",IFERROR(INDEX('[1]【第9戦】決勝ヒート - レース結果（貼付）'!$A:$Z,MATCH($A42,'[1]【第9戦】決勝ヒート - レース結果（貼付）'!$A:$A,0),MATCH('【第9戦】決勝ヒート - レース正式結果表'!I$11,'[1]【第9戦】決勝ヒート - レース結果（貼付）'!$1:$1,0)),"")))</f>
        <v>24</v>
      </c>
      <c r="J42" s="33">
        <f>IF(A42="DNS","ｽﾀｰﾄ出来ず",IF(A42="DQ","失　格",IFERROR(INDEX('[1]【第9戦】決勝ヒート - レース結果（貼付）'!$A:$Z,MATCH($B42,'[1]【第9戦】決勝ヒート - レース結果（貼付）'!$B:$B,0),MATCH('【第9戦】決勝ヒート - レース正式結果表'!J$11,'[1]【第9戦】決勝ヒート - レース結果（貼付）'!$1:$1,0)),"")))</f>
        <v>1.3112037037037038E-2</v>
      </c>
      <c r="K42" s="32">
        <f>IF(A42="DNS","",IF(A42="DQ","",IFERROR(INDEX('[1]【第9戦】決勝ヒート - レース結果（貼付）'!$A:$Z,MATCH($A42,'[1]【第9戦】決勝ヒート - レース結果（貼付）'!$A:$A,0),MATCH('【第9戦】決勝ヒート - レース正式結果表'!K$11,'[1]【第9戦】決勝ヒート - レース結果（貼付）'!$1:$1,0)),"")))</f>
        <v>31.88</v>
      </c>
      <c r="L42" s="32">
        <f>IF(A42="DNS","",IF(A42="DQ","",IFERROR(INDEX('[1]【第9戦】決勝ヒート - レース結果（貼付）'!$A:$Z,MATCH($A42,'[1]【第9戦】決勝ヒート - レース結果（貼付）'!$A:$A,0),MATCH('【第9戦】決勝ヒート - レース正式結果表'!L$11,'[1]【第9戦】決勝ヒート - レース結果（貼付）'!$1:$1,0)),"")))</f>
        <v>3.0649999999999999</v>
      </c>
      <c r="M42" s="31">
        <f>IF(A42="DNS","",IF(A42="DQ","",IFERROR(INDEX('[1]【第9戦】決勝ヒート - レース結果（貼付）'!$A:$Z,MATCH($B42,'[1]【第9戦】決勝ヒート - レース結果（貼付）'!$B:$B,0),MATCH('【第9戦】決勝ヒート - レース正式結果表'!M$11,'[1]【第9戦】決勝ヒート - レース結果（貼付）'!$1:$1,0)),"")))</f>
        <v>45.945999999999998</v>
      </c>
      <c r="N42" s="30" t="str">
        <f t="shared" si="2"/>
        <v/>
      </c>
      <c r="O42" s="29"/>
      <c r="P42" s="5"/>
      <c r="Q42" s="5" t="str">
        <f>IF(IFERROR(INDEX('[1]【第9戦】決勝ヒート - レース結果（貼付）'!$A:$Z,MATCH($B42,'[1]【第9戦】決勝ヒート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レース結果（貼付）'!$A:$Z,MATCH($B42,'[1]【第9戦】決勝ヒート - レース結果（貼付）'!$B:$B,0),MATCH('【第9戦】決勝ヒート - レース正式結果表'!Q$11,'[1]【第9戦】決勝ヒート - レース結果（貼付）'!$1:$1,0)),""))</f>
        <v/>
      </c>
      <c r="R42" s="5" t="str">
        <f>IF(Q42="","",COUNTIF($Q$13:Q42,"&lt;&gt;"&amp;""))</f>
        <v/>
      </c>
      <c r="S42" s="5" t="str">
        <f t="shared" si="3"/>
        <v/>
      </c>
      <c r="T42" s="5" t="str">
        <f>IF(IFERROR(INDEX('[1]【第9戦】決勝ヒート - レース結果（貼付）'!$A:$Z,MATCH($A42,'[1]【第9戦】決勝ヒート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レース結果（貼付）'!$A:$Z,MATCH($A42,'[1]【第9戦】決勝ヒート - レース結果（貼付）'!$A:$A,0),MATCH('【第9戦】決勝ヒート - レース正式結果表'!T$11,'[1]【第9戦】決勝ヒート - レース結果（貼付）'!$1:$1,0)),""))</f>
        <v/>
      </c>
      <c r="U42" s="5">
        <f>IF(IFERROR(INDEX('[1]【第9戦】決勝ヒート - レース結果（貼付）'!$A:$Z,MATCH($B42,'[1]【第9戦】決勝ヒート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レース結果（貼付）'!$A:$Z,MATCH($B42,'[1]【第9戦】決勝ヒート - レース結果（貼付）'!$B:$B,0),MATCH('【第9戦】決勝ヒート - レース正式結果表'!U$11,'[1]【第9戦】決勝ヒート - レース結果（貼付）'!$1:$1,0)),""))</f>
        <v>99.037999999999997</v>
      </c>
      <c r="V42" s="5"/>
    </row>
    <row r="43" spans="1:22" ht="12.75" customHeight="1" x14ac:dyDescent="0.2">
      <c r="A43" s="28" t="s">
        <v>41</v>
      </c>
      <c r="B43" s="40"/>
      <c r="C43" s="39"/>
      <c r="D43" s="38"/>
      <c r="E43" s="37"/>
      <c r="F43" s="30"/>
      <c r="G43" s="36"/>
      <c r="H43" s="35"/>
      <c r="I43" s="34"/>
      <c r="J43" s="33"/>
      <c r="K43" s="32"/>
      <c r="L43" s="32"/>
      <c r="M43" s="31"/>
      <c r="N43" s="30"/>
      <c r="O43" s="29"/>
      <c r="P43" s="5"/>
      <c r="Q43" s="5"/>
      <c r="R43" s="5"/>
      <c r="S43" s="5"/>
      <c r="T43" s="5"/>
      <c r="U43" s="5"/>
      <c r="V43" s="5"/>
    </row>
    <row r="44" spans="1:22" ht="12.75" customHeight="1" x14ac:dyDescent="0.2">
      <c r="A44" s="41">
        <f>IF(OR('[1]【第9戦】決勝ヒート - レース結果（貼付）'!A32="DNF",'[1]【第9戦】決勝ヒート - レース結果（貼付）'!A32="DNS",'[1]【第9戦】決勝ヒート - レース結果（貼付）'!A32="DQ"),'[1]【第9戦】決勝ヒート - レース結果（貼付）'!A32,IF(MAX('[1]【第9戦】決勝ヒート - レース結果（貼付）'!A:A)&gt;A42,A42+1,""))</f>
        <v>31</v>
      </c>
      <c r="B44" s="40">
        <f>IFERROR(INDEX('[1]【第9戦】決勝ヒート - レース結果（貼付）'!A32:$Z$50,MATCH($A44,'[1]【第9戦】決勝ヒート - レース結果（貼付）'!A32:$A$50,0),MATCH('【第9戦】決勝ヒート - レース正式結果表'!B$11,'[1]【第9戦】決勝ヒート - レース結果（貼付）'!$1:$1,0)),"")</f>
        <v>19</v>
      </c>
      <c r="C44" s="39"/>
      <c r="D44" s="38"/>
      <c r="E44" s="37" t="str">
        <f>IFERROR(INDEX('[1]【第9戦】決勝ヒート - レース結果（貼付）'!$A:$Z,MATCH($B44,'[1]【第9戦】決勝ヒート - レース結果（貼付）'!$B:$B,0),MATCH('【第9戦】決勝ヒート - レース正式結果表'!E$11,'[1]【第9戦】決勝ヒート - レース結果（貼付）'!$1:$1,0)),"")</f>
        <v>中村 仁</v>
      </c>
      <c r="F44" s="30" t="str">
        <f>IFERROR(INDEX('[1]【第9戦】決勝ヒート - レース結果（貼付）'!$A:$Z,MATCH($B44,'[1]【第9戦】決勝ヒート - レース結果（貼付）'!$B:$B,0),MATCH('【第9戦】決勝ヒート - レース正式結果表'!F$11,'[1]【第9戦】決勝ヒート - レース結果（貼付）'!$1:$1,0)),"")</f>
        <v>REDSPEED/VORTEX</v>
      </c>
      <c r="G44" s="36" t="str">
        <f>IFERROR(INDEX('[1]【第9戦】決勝ヒート - レース結果（貼付）'!$A:$Z,MATCH($B44,'[1]【第9戦】決勝ヒート - レース結果（貼付）'!$B:$B,0),MATCH('【第9戦】決勝ヒート - レース正式結果表'!G$11,'[1]【第9戦】決勝ヒート - レース結果（貼付）'!$1:$1,0)),"")</f>
        <v>Moty's RACING TEAM</v>
      </c>
      <c r="H44" s="35" t="str">
        <f>IFERROR(INDEX('[1]【第9戦】決勝ヒート - レース結果（貼付）'!$A:$Z,MATCH($B44,'[1]【第9戦】決勝ヒート - レース結果（貼付）'!$B:$B,0),MATCH('【第9戦】決勝ヒート - レース正式結果表'!H$11,'[1]【第9戦】決勝ヒート - レース結果（貼付）'!$1:$1,0)),"")</f>
        <v>BS</v>
      </c>
      <c r="I44" s="34">
        <f>IF(A44="DNS","",IF(A44="DQ","",IFERROR(INDEX('[1]【第9戦】決勝ヒート - レース結果（貼付）'!$A:$Z,MATCH($A44,'[1]【第9戦】決勝ヒート - レース結果（貼付）'!$A:$A,0),MATCH('【第9戦】決勝ヒート - レース正式結果表'!I$11,'[1]【第9戦】決勝ヒート - レース結果（貼付）'!$1:$1,0)),"")))</f>
        <v>21</v>
      </c>
      <c r="J44" s="33">
        <f>IF(A44="DNS","ｽﾀｰﾄ出来ず",IF(A44="DQ","失　格",IFERROR(INDEX('[1]【第9戦】決勝ヒート - レース結果（貼付）'!$A:$Z,MATCH($B44,'[1]【第9戦】決勝ヒート - レース結果（貼付）'!$B:$B,0),MATCH('【第9戦】決勝ヒート - レース正式結果表'!J$11,'[1]【第9戦】決勝ヒート - レース結果（貼付）'!$1:$1,0)),"")))</f>
        <v>1.205991898148148E-2</v>
      </c>
      <c r="K44" s="32" t="str">
        <f>IF(A44="DNS","",IF(A44="DQ","",IFERROR(INDEX('[1]【第9戦】決勝ヒート - レース結果（貼付）'!$A:$Z,MATCH($A44,'[1]【第9戦】決勝ヒート - レース結果（貼付）'!$A:$A,0),MATCH('【第9戦】決勝ヒート - レース正式結果表'!K$11,'[1]【第9戦】決勝ヒート - レース結果（貼付）'!$1:$1,0)),"")))</f>
        <v>3 Laps</v>
      </c>
      <c r="L44" s="32" t="str">
        <f>IF(A44="DNS","",IF(A44="DQ","",IFERROR(INDEX('[1]【第9戦】決勝ヒート - レース結果（貼付）'!$A:$Z,MATCH($A44,'[1]【第9戦】決勝ヒート - レース結果（貼付）'!$A:$A,0),MATCH('【第9戦】決勝ヒート - レース正式結果表'!L$11,'[1]【第9戦】決勝ヒート - レース結果（貼付）'!$1:$1,0)),"")))</f>
        <v>3 Laps</v>
      </c>
      <c r="M44" s="31">
        <f>IF(A44="DNS","",IF(A44="DQ","",IFERROR(INDEX('[1]【第9戦】決勝ヒート - レース結果（貼付）'!$A:$Z,MATCH($B44,'[1]【第9戦】決勝ヒート - レース結果（貼付）'!$B:$B,0),MATCH('【第9戦】決勝ヒート - レース正式結果表'!M$11,'[1]【第9戦】決勝ヒート - レース結果（貼付）'!$1:$1,0)),"")))</f>
        <v>45.911999999999999</v>
      </c>
      <c r="N44" s="30" t="str">
        <f>IF(M44&lt;1,"",IF($N$11&gt;M44,"R",""))</f>
        <v/>
      </c>
      <c r="O44" s="29"/>
      <c r="P44" s="5"/>
      <c r="Q44" s="5" t="str">
        <f>IF(IFERROR(INDEX('[1]【第9戦】決勝ヒート - レース結果（貼付）'!$A:$Z,MATCH($B44,'[1]【第9戦】決勝ヒート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レース結果（貼付）'!$A:$Z,MATCH($B44,'[1]【第9戦】決勝ヒート - レース結果（貼付）'!$B:$B,0),MATCH('【第9戦】決勝ヒート - レース正式結果表'!Q$11,'[1]【第9戦】決勝ヒート - レース結果（貼付）'!$1:$1,0)),""))</f>
        <v>JAF国内ｶｰﾄ競技規則 ｶｰﾄ競技会運営に関する規定 22条(妨害の禁止(無理な進入))違反により、10秒加算とした。</v>
      </c>
      <c r="R44" s="5">
        <f>IF(Q44="","",COUNTIF($Q$13:Q44,"&lt;&gt;"&amp;""))</f>
        <v>31</v>
      </c>
      <c r="S44" s="5">
        <f>IFERROR(RANK(R44,$R$13:$R$47,1),"")</f>
        <v>4</v>
      </c>
      <c r="T44" s="5" t="str">
        <f>IF(IFERROR(INDEX('[1]【第9戦】決勝ヒート - レース結果（貼付）'!$A:$Z,MATCH($A44,'[1]【第9戦】決勝ヒート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レース結果（貼付）'!$A:$Z,MATCH($A44,'[1]【第9戦】決勝ヒート - レース結果（貼付）'!$A:$A,0),MATCH('【第9戦】決勝ヒート - レース正式結果表'!T$11,'[1]【第9戦】決勝ヒート - レース結果（貼付）'!$1:$1,0)),""))</f>
        <v/>
      </c>
      <c r="U44" s="5">
        <f>IF(IFERROR(INDEX('[1]【第9戦】決勝ヒート - レース結果（貼付）'!$A:$Z,MATCH($B44,'[1]【第9戦】決勝ヒート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レース結果（貼付）'!$A:$Z,MATCH($B44,'[1]【第9戦】決勝ヒート - レース結果（貼付）'!$B:$B,0),MATCH('【第9戦】決勝ヒート - レース正式結果表'!U$11,'[1]【第9戦】決勝ヒート - レース結果（貼付）'!$1:$1,0)),""))</f>
        <v>99.111000000000004</v>
      </c>
      <c r="V44" s="5"/>
    </row>
    <row r="45" spans="1:22" ht="12.75" customHeight="1" x14ac:dyDescent="0.2">
      <c r="A45" s="41">
        <f>IF(OR('[1]【第9戦】決勝ヒート - レース結果（貼付）'!A33="DNF",'[1]【第9戦】決勝ヒート - レース結果（貼付）'!A33="DNS",'[1]【第9戦】決勝ヒート - レース結果（貼付）'!A33="DQ"),'[1]【第9戦】決勝ヒート - レース結果（貼付）'!A33,IF(MAX('[1]【第9戦】決勝ヒート - レース結果（貼付）'!A:A)&gt;A44,A44+1,""))</f>
        <v>32</v>
      </c>
      <c r="B45" s="40">
        <f>IFERROR(INDEX('[1]【第9戦】決勝ヒート - レース結果（貼付）'!A33:$Z$50,MATCH($A45,'[1]【第9戦】決勝ヒート - レース結果（貼付）'!A33:$A$50,0),MATCH('【第9戦】決勝ヒート - レース正式結果表'!B$11,'[1]【第9戦】決勝ヒート - レース結果（貼付）'!$1:$1,0)),"")</f>
        <v>52</v>
      </c>
      <c r="C45" s="39"/>
      <c r="D45" s="38"/>
      <c r="E45" s="37" t="str">
        <f>IFERROR(INDEX('[1]【第9戦】決勝ヒート - レース結果（貼付）'!$A:$Z,MATCH($B45,'[1]【第9戦】決勝ヒート - レース結果（貼付）'!$B:$B,0),MATCH('【第9戦】決勝ヒート - レース正式結果表'!E$11,'[1]【第9戦】決勝ヒート - レース結果（貼付）'!$1:$1,0)),"")</f>
        <v>伊藤 祐</v>
      </c>
      <c r="F45" s="30" t="str">
        <f>IFERROR(INDEX('[1]【第9戦】決勝ヒート - レース結果（貼付）'!$A:$Z,MATCH($B45,'[1]【第9戦】決勝ヒート - レース結果（貼付）'!$B:$B,0),MATCH('【第9戦】決勝ヒート - レース正式結果表'!F$11,'[1]【第9戦】決勝ヒート - レース結果（貼付）'!$1:$1,0)),"")</f>
        <v>Praga/TM</v>
      </c>
      <c r="G45" s="36" t="str">
        <f>IFERROR(INDEX('[1]【第9戦】決勝ヒート - レース結果（貼付）'!$A:$Z,MATCH($B45,'[1]【第9戦】決勝ヒート - レース結果（貼付）'!$B:$B,0),MATCH('【第9戦】決勝ヒート - レース正式結果表'!G$11,'[1]【第9戦】決勝ヒート - レース結果（貼付）'!$1:$1,0)),"")</f>
        <v>ガレージC</v>
      </c>
      <c r="H45" s="35" t="str">
        <f>IFERROR(INDEX('[1]【第9戦】決勝ヒート - レース結果（貼付）'!$A:$Z,MATCH($B45,'[1]【第9戦】決勝ヒート - レース結果（貼付）'!$B:$B,0),MATCH('【第9戦】決勝ヒート - レース正式結果表'!H$11,'[1]【第9戦】決勝ヒート - レース結果（貼付）'!$1:$1,0)),"")</f>
        <v>DL</v>
      </c>
      <c r="I45" s="34">
        <f>IF(A45="DNS","",IF(A45="DQ","",IFERROR(INDEX('[1]【第9戦】決勝ヒート - レース結果（貼付）'!$A:$Z,MATCH($A45,'[1]【第9戦】決勝ヒート - レース結果（貼付）'!$A:$A,0),MATCH('【第9戦】決勝ヒート - レース正式結果表'!I$11,'[1]【第9戦】決勝ヒート - レース結果（貼付）'!$1:$1,0)),"")))</f>
        <v>19</v>
      </c>
      <c r="J45" s="33">
        <f>IF(A45="DNS","ｽﾀｰﾄ出来ず",IF(A45="DQ","失　格",IFERROR(INDEX('[1]【第9戦】決勝ヒート - レース結果（貼付）'!$A:$Z,MATCH($B45,'[1]【第9戦】決勝ヒート - レース結果（貼付）'!$B:$B,0),MATCH('【第9戦】決勝ヒート - レース正式結果表'!J$11,'[1]【第9戦】決勝ヒート - レース結果（貼付）'!$1:$1,0)),"")))</f>
        <v>1.0302650462962963E-2</v>
      </c>
      <c r="K45" s="32" t="str">
        <f>IF(A45="DNS","",IF(A45="DQ","",IFERROR(INDEX('[1]【第9戦】決勝ヒート - レース結果（貼付）'!$A:$Z,MATCH($A45,'[1]【第9戦】決勝ヒート - レース結果（貼付）'!$A:$A,0),MATCH('【第9戦】決勝ヒート - レース正式結果表'!K$11,'[1]【第9戦】決勝ヒート - レース結果（貼付）'!$1:$1,0)),"")))</f>
        <v>5 Laps</v>
      </c>
      <c r="L45" s="32" t="str">
        <f>IF(A45="DNS","",IF(A45="DQ","",IFERROR(INDEX('[1]【第9戦】決勝ヒート - レース結果（貼付）'!$A:$Z,MATCH($A45,'[1]【第9戦】決勝ヒート - レース結果（貼付）'!$A:$A,0),MATCH('【第9戦】決勝ヒート - レース正式結果表'!L$11,'[1]【第9戦】決勝ヒート - レース結果（貼付）'!$1:$1,0)),"")))</f>
        <v>2 Laps</v>
      </c>
      <c r="M45" s="31">
        <f>IF(A45="DNS","",IF(A45="DQ","",IFERROR(INDEX('[1]【第9戦】決勝ヒート - レース結果（貼付）'!$A:$Z,MATCH($B45,'[1]【第9戦】決勝ヒート - レース結果（貼付）'!$B:$B,0),MATCH('【第9戦】決勝ヒート - レース正式結果表'!M$11,'[1]【第9戦】決勝ヒート - レース結果（貼付）'!$1:$1,0)),"")))</f>
        <v>45.88</v>
      </c>
      <c r="N45" s="30" t="str">
        <f>IF(M45&lt;1,"",IF($N$11&gt;M45,"R",""))</f>
        <v/>
      </c>
      <c r="O45" s="29"/>
      <c r="P45" s="5"/>
      <c r="Q45" s="5" t="str">
        <f>IF(IFERROR(INDEX('[1]【第9戦】決勝ヒート - レース結果（貼付）'!$A:$Z,MATCH($B45,'[1]【第9戦】決勝ヒート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レース結果（貼付）'!$A:$Z,MATCH($B45,'[1]【第9戦】決勝ヒート - レース結果（貼付）'!$B:$B,0),MATCH('【第9戦】決勝ヒート - レース正式結果表'!Q$11,'[1]【第9戦】決勝ヒート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IFERROR(RANK(R45,$R$13:$R$47,1),"")</f>
        <v/>
      </c>
      <c r="T45" s="5" t="str">
        <f>IF(IFERROR(INDEX('[1]【第9戦】決勝ヒート - レース結果（貼付）'!$A:$Z,MATCH($A45,'[1]【第9戦】決勝ヒート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レース結果（貼付）'!$A:$Z,MATCH($A45,'[1]【第9戦】決勝ヒート - レース結果（貼付）'!$A:$A,0),MATCH('【第9戦】決勝ヒート - レース正式結果表'!T$11,'[1]【第9戦】決勝ヒート - レース結果（貼付）'!$1:$1,0)),""))</f>
        <v/>
      </c>
      <c r="U45" s="5">
        <f>IF(IFERROR(INDEX('[1]【第9戦】決勝ヒート - レース結果（貼付）'!$A:$Z,MATCH($B45,'[1]【第9戦】決勝ヒート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レース結果（貼付）'!$A:$Z,MATCH($B45,'[1]【第9戦】決勝ヒート - レース結果（貼付）'!$B:$B,0),MATCH('【第9戦】決勝ヒート - レース正式結果表'!U$11,'[1]【第9戦】決勝ヒート - レース結果（貼付）'!$1:$1,0)),""))</f>
        <v>99.18</v>
      </c>
      <c r="V45" s="5"/>
    </row>
    <row r="46" spans="1:22" ht="12.75" customHeight="1" x14ac:dyDescent="0.2">
      <c r="A46" s="41">
        <f>IF(OR('[1]【第9戦】決勝ヒート - レース結果（貼付）'!A34="DNF",'[1]【第9戦】決勝ヒート - レース結果（貼付）'!A34="DNS",'[1]【第9戦】決勝ヒート - レース結果（貼付）'!A34="DQ"),'[1]【第9戦】決勝ヒート - レース結果（貼付）'!A34,IF(MAX('[1]【第9戦】決勝ヒート - レース結果（貼付）'!A:A)&gt;A45,A45+1,""))</f>
        <v>33</v>
      </c>
      <c r="B46" s="40">
        <f>IFERROR(INDEX('[1]【第9戦】決勝ヒート - レース結果（貼付）'!A34:$Z$50,MATCH($A46,'[1]【第9戦】決勝ヒート - レース結果（貼付）'!A34:$A$50,0),MATCH('【第9戦】決勝ヒート - レース正式結果表'!B$11,'[1]【第9戦】決勝ヒート - レース結果（貼付）'!$1:$1,0)),"")</f>
        <v>7</v>
      </c>
      <c r="C46" s="39"/>
      <c r="D46" s="38"/>
      <c r="E46" s="37" t="str">
        <f>IFERROR(INDEX('[1]【第9戦】決勝ヒート - レース結果（貼付）'!$A:$Z,MATCH($B46,'[1]【第9戦】決勝ヒート - レース結果（貼付）'!$B:$B,0),MATCH('【第9戦】決勝ヒート - レース正式結果表'!E$11,'[1]【第9戦】決勝ヒート - レース結果（貼付）'!$1:$1,0)),"")</f>
        <v>高橋 悠之</v>
      </c>
      <c r="F46" s="30" t="str">
        <f>IFERROR(INDEX('[1]【第9戦】決勝ヒート - レース結果（貼付）'!$A:$Z,MATCH($B46,'[1]【第9戦】決勝ヒート - レース結果（貼付）'!$B:$B,0),MATCH('【第9戦】決勝ヒート - レース正式結果表'!F$11,'[1]【第9戦】決勝ヒート - レース結果（貼付）'!$1:$1,0)),"")</f>
        <v>Birel ART/IAME</v>
      </c>
      <c r="G46" s="36" t="str">
        <f>IFERROR(INDEX('[1]【第9戦】決勝ヒート - レース結果（貼付）'!$A:$Z,MATCH($B46,'[1]【第9戦】決勝ヒート - レース結果（貼付）'!$B:$B,0),MATCH('【第9戦】決勝ヒート - レース正式結果表'!G$11,'[1]【第9戦】決勝ヒート - レース結果（貼付）'!$1:$1,0)),"")</f>
        <v>BirelART Access Racing</v>
      </c>
      <c r="H46" s="35" t="str">
        <f>IFERROR(INDEX('[1]【第9戦】決勝ヒート - レース結果（貼付）'!$A:$Z,MATCH($B46,'[1]【第9戦】決勝ヒート - レース結果（貼付）'!$B:$B,0),MATCH('【第9戦】決勝ヒート - レース正式結果表'!H$11,'[1]【第9戦】決勝ヒート - レース結果（貼付）'!$1:$1,0)),"")</f>
        <v>BS</v>
      </c>
      <c r="I46" s="34">
        <f>IF(A46="DNS","",IF(A46="DQ","",IFERROR(INDEX('[1]【第9戦】決勝ヒート - レース結果（貼付）'!$A:$Z,MATCH($A46,'[1]【第9戦】決勝ヒート - レース結果（貼付）'!$A:$A,0),MATCH('【第9戦】決勝ヒート - レース正式結果表'!I$11,'[1]【第9戦】決勝ヒート - レース結果（貼付）'!$1:$1,0)),"")))</f>
        <v>17</v>
      </c>
      <c r="J46" s="33">
        <f>IF(A46="DNS","ｽﾀｰﾄ出来ず",IF(A46="DQ","失　格",IFERROR(INDEX('[1]【第9戦】決勝ヒート - レース結果（貼付）'!$A:$Z,MATCH($B46,'[1]【第9戦】決勝ヒート - レース結果（貼付）'!$B:$B,0),MATCH('【第9戦】決勝ヒート - レース正式結果表'!J$11,'[1]【第9戦】決勝ヒート - レース結果（貼付）'!$1:$1,0)),"")))</f>
        <v>9.2563194444444438E-3</v>
      </c>
      <c r="K46" s="32" t="str">
        <f>IF(A46="DNS","",IF(A46="DQ","",IFERROR(INDEX('[1]【第9戦】決勝ヒート - レース結果（貼付）'!$A:$Z,MATCH($A46,'[1]【第9戦】決勝ヒート - レース結果（貼付）'!$A:$A,0),MATCH('【第9戦】決勝ヒート - レース正式結果表'!K$11,'[1]【第9戦】決勝ヒート - レース結果（貼付）'!$1:$1,0)),"")))</f>
        <v>7 Laps</v>
      </c>
      <c r="L46" s="32" t="str">
        <f>IF(A46="DNS","",IF(A46="DQ","",IFERROR(INDEX('[1]【第9戦】決勝ヒート - レース結果（貼付）'!$A:$Z,MATCH($A46,'[1]【第9戦】決勝ヒート - レース結果（貼付）'!$A:$A,0),MATCH('【第9戦】決勝ヒート - レース正式結果表'!L$11,'[1]【第9戦】決勝ヒート - レース結果（貼付）'!$1:$1,0)),"")))</f>
        <v>2 Laps</v>
      </c>
      <c r="M46" s="31">
        <f>IF(A46="DNS","",IF(A46="DQ","",IFERROR(INDEX('[1]【第9戦】決勝ヒート - レース結果（貼付）'!$A:$Z,MATCH($B46,'[1]【第9戦】決勝ヒート - レース結果（貼付）'!$B:$B,0),MATCH('【第9戦】決勝ヒート - レース正式結果表'!M$11,'[1]【第9戦】決勝ヒート - レース結果（貼付）'!$1:$1,0)),"")))</f>
        <v>45.759</v>
      </c>
      <c r="N46" s="30" t="str">
        <f>IF(M46&lt;1,"",IF($N$11&gt;M46,"R",""))</f>
        <v/>
      </c>
      <c r="O46" s="29"/>
      <c r="P46" s="5"/>
      <c r="Q46" s="5" t="str">
        <f>IF(IFERROR(INDEX('[1]【第9戦】決勝ヒート - レース結果（貼付）'!$A:$Z,MATCH($B46,'[1]【第9戦】決勝ヒート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レース結果（貼付）'!$A:$Z,MATCH($B46,'[1]【第9戦】決勝ヒート - レース結果（貼付）'!$B:$B,0),MATCH('【第9戦】決勝ヒート - レース正式結果表'!Q$11,'[1]【第9戦】決勝ヒート - レース結果（貼付）'!$1:$1,0)),""))</f>
        <v/>
      </c>
      <c r="R46" s="5" t="str">
        <f>IF(Q46="","",COUNTIF($Q$13:Q46,"&lt;&gt;"&amp;""))</f>
        <v/>
      </c>
      <c r="S46" s="5" t="str">
        <f>IFERROR(RANK(R46,$R$13:$R$47,1),"")</f>
        <v/>
      </c>
      <c r="T46" s="5" t="str">
        <f>IF(IFERROR(INDEX('[1]【第9戦】決勝ヒート - レース結果（貼付）'!$A:$Z,MATCH($A46,'[1]【第9戦】決勝ヒート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レース結果（貼付）'!$A:$Z,MATCH($A46,'[1]【第9戦】決勝ヒート - レース結果（貼付）'!$A:$A,0),MATCH('【第9戦】決勝ヒート - レース正式結果表'!T$11,'[1]【第9戦】決勝ヒート - レース結果（貼付）'!$1:$1,0)),""))</f>
        <v/>
      </c>
      <c r="U46" s="5">
        <f>IF(IFERROR(INDEX('[1]【第9戦】決勝ヒート - レース結果（貼付）'!$A:$Z,MATCH($B46,'[1]【第9戦】決勝ヒート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レース結果（貼付）'!$A:$Z,MATCH($B46,'[1]【第9戦】決勝ヒート - レース結果（貼付）'!$B:$B,0),MATCH('【第9戦】決勝ヒート - レース正式結果表'!U$11,'[1]【第9戦】決勝ヒート - レース結果（貼付）'!$1:$1,0)),""))</f>
        <v>99.442999999999998</v>
      </c>
      <c r="V46" s="5"/>
    </row>
    <row r="47" spans="1:22" ht="12.75" customHeight="1" x14ac:dyDescent="0.2">
      <c r="A47" s="41">
        <f>IF(OR('[1]【第9戦】決勝ヒート - レース結果（貼付）'!A35="DNF",'[1]【第9戦】決勝ヒート - レース結果（貼付）'!A35="DNS",'[1]【第9戦】決勝ヒート - レース結果（貼付）'!A35="DQ"),'[1]【第9戦】決勝ヒート - レース結果（貼付）'!A35,IF(MAX('[1]【第9戦】決勝ヒート - レース結果（貼付）'!A:A)&gt;A46,A46+1,""))</f>
        <v>34</v>
      </c>
      <c r="B47" s="40">
        <f>IFERROR(INDEX('[1]【第9戦】決勝ヒート - レース結果（貼付）'!A35:$Z$50,MATCH($A47,'[1]【第9戦】決勝ヒート - レース結果（貼付）'!A35:$A$50,0),MATCH('【第9戦】決勝ヒート - レース正式結果表'!B$11,'[1]【第9戦】決勝ヒート - レース結果（貼付）'!$1:$1,0)),"")</f>
        <v>27</v>
      </c>
      <c r="C47" s="39"/>
      <c r="D47" s="38"/>
      <c r="E47" s="37" t="str">
        <f>IFERROR(INDEX('[1]【第9戦】決勝ヒート - レース結果（貼付）'!$A:$Z,MATCH($B47,'[1]【第9戦】決勝ヒート - レース結果（貼付）'!$B:$B,0),MATCH('【第9戦】決勝ヒート - レース正式結果表'!E$11,'[1]【第9戦】決勝ヒート - レース結果（貼付）'!$1:$1,0)),"")</f>
        <v>渡部 樹</v>
      </c>
      <c r="F47" s="30" t="str">
        <f>IFERROR(INDEX('[1]【第9戦】決勝ヒート - レース結果（貼付）'!$A:$Z,MATCH($B47,'[1]【第9戦】決勝ヒート - レース結果（貼付）'!$B:$B,0),MATCH('【第9戦】決勝ヒート - レース正式結果表'!F$11,'[1]【第9戦】決勝ヒート - レース結果（貼付）'!$1:$1,0)),"")</f>
        <v>KOSMIC/VORTEX</v>
      </c>
      <c r="G47" s="36" t="str">
        <f>IFERROR(INDEX('[1]【第9戦】決勝ヒート - レース結果（貼付）'!$A:$Z,MATCH($B47,'[1]【第9戦】決勝ヒート - レース結果（貼付）'!$B:$B,0),MATCH('【第9戦】決勝ヒート - レース正式結果表'!G$11,'[1]【第9戦】決勝ヒート - レース結果（貼付）'!$1:$1,0)),"")</f>
        <v>Team　KOSMIC　Karting</v>
      </c>
      <c r="H47" s="35" t="str">
        <f>IFERROR(INDEX('[1]【第9戦】決勝ヒート - レース結果（貼付）'!$A:$Z,MATCH($B47,'[1]【第9戦】決勝ヒート - レース結果（貼付）'!$B:$B,0),MATCH('【第9戦】決勝ヒート - レース正式結果表'!H$11,'[1]【第9戦】決勝ヒート - レース結果（貼付）'!$1:$1,0)),"")</f>
        <v>BS</v>
      </c>
      <c r="I47" s="34">
        <f>IF(A47="DNS","",IF(A47="DQ","",IFERROR(INDEX('[1]【第9戦】決勝ヒート - レース結果（貼付）'!$A:$Z,MATCH($A47,'[1]【第9戦】決勝ヒート - レース結果（貼付）'!$A:$A,0),MATCH('【第9戦】決勝ヒート - レース正式結果表'!I$11,'[1]【第9戦】決勝ヒート - レース結果（貼付）'!$1:$1,0)),"")))</f>
        <v>14</v>
      </c>
      <c r="J47" s="33">
        <f>IF(A47="DNS","ｽﾀｰﾄ出来ず",IF(A47="DQ","失　格",IFERROR(INDEX('[1]【第9戦】決勝ヒート - レース結果（貼付）'!$A:$Z,MATCH($B47,'[1]【第9戦】決勝ヒート - レース結果（貼付）'!$B:$B,0),MATCH('【第9戦】決勝ヒート - レース正式結果表'!J$11,'[1]【第9戦】決勝ヒート - レース結果（貼付）'!$1:$1,0)),"")))</f>
        <v>7.9105555555555544E-3</v>
      </c>
      <c r="K47" s="32" t="str">
        <f>IF(A47="DNS","",IF(A47="DQ","",IFERROR(INDEX('[1]【第9戦】決勝ヒート - レース結果（貼付）'!$A:$Z,MATCH($A47,'[1]【第9戦】決勝ヒート - レース結果（貼付）'!$A:$A,0),MATCH('【第9戦】決勝ヒート - レース正式結果表'!K$11,'[1]【第9戦】決勝ヒート - レース結果（貼付）'!$1:$1,0)),"")))</f>
        <v>10 Laps</v>
      </c>
      <c r="L47" s="32" t="str">
        <f>IF(A47="DNS","",IF(A47="DQ","",IFERROR(INDEX('[1]【第9戦】決勝ヒート - レース結果（貼付）'!$A:$Z,MATCH($A47,'[1]【第9戦】決勝ヒート - レース結果（貼付）'!$A:$A,0),MATCH('【第9戦】決勝ヒート - レース正式結果表'!L$11,'[1]【第9戦】決勝ヒート - レース結果（貼付）'!$1:$1,0)),"")))</f>
        <v>3 Laps</v>
      </c>
      <c r="M47" s="31">
        <f>IF(A47="DNS","",IF(A47="DQ","",IFERROR(INDEX('[1]【第9戦】決勝ヒート - レース結果（貼付）'!$A:$Z,MATCH($B47,'[1]【第9戦】決勝ヒート - レース結果（貼付）'!$B:$B,0),MATCH('【第9戦】決勝ヒート - レース正式結果表'!M$11,'[1]【第9戦】決勝ヒート - レース結果（貼付）'!$1:$1,0)),"")))</f>
        <v>45.99</v>
      </c>
      <c r="N47" s="30" t="str">
        <f>IF(M47&lt;1,"",IF($N$11&gt;M47,"R",""))</f>
        <v/>
      </c>
      <c r="O47" s="29"/>
      <c r="P47" s="5"/>
      <c r="Q47" s="5" t="str">
        <f>IF(IFERROR(INDEX('[1]【第9戦】決勝ヒート - レース結果（貼付）'!$A:$Z,MATCH($B47,'[1]【第9戦】決勝ヒート - レース結果（貼付）'!$B:$B,0),MATCH('【第9戦】決勝ヒート - レース正式結果表'!Q$11,'[1]【第9戦】決勝ヒート - レース結果（貼付）'!$1:$1,0)),"")=0,"",IFERROR(INDEX('[1]【第9戦】決勝ヒート - レース結果（貼付）'!$A:$Z,MATCH($B47,'[1]【第9戦】決勝ヒート - レース結果（貼付）'!$B:$B,0),MATCH('【第9戦】決勝ヒート - レース正式結果表'!Q$11,'[1]【第9戦】決勝ヒート - レース結果（貼付）'!$1:$1,0)),""))</f>
        <v/>
      </c>
      <c r="R47" s="5" t="str">
        <f>IF(Q47="","",COUNTIF($Q$13:Q47,"&lt;&gt;"&amp;""))</f>
        <v/>
      </c>
      <c r="S47" s="5" t="str">
        <f>IFERROR(RANK(R47,$R$13:$R$47,1),"")</f>
        <v/>
      </c>
      <c r="T47" s="5" t="str">
        <f>IF(IFERROR(INDEX('[1]【第9戦】決勝ヒート - レース結果（貼付）'!$A:$Z,MATCH($A47,'[1]【第9戦】決勝ヒート - レース結果（貼付）'!$A:$A,0),MATCH('【第9戦】決勝ヒート - レース正式結果表'!T$11,'[1]【第9戦】決勝ヒート - レース結果（貼付）'!$1:$1,0)),"")=0,"",IFERROR(INDEX('[1]【第9戦】決勝ヒート - レース結果（貼付）'!$A:$Z,MATCH($A47,'[1]【第9戦】決勝ヒート - レース結果（貼付）'!$A:$A,0),MATCH('【第9戦】決勝ヒート - レース正式結果表'!T$11,'[1]【第9戦】決勝ヒート - レース結果（貼付）'!$1:$1,0)),""))</f>
        <v/>
      </c>
      <c r="U47" s="5">
        <f>IF(IFERROR(INDEX('[1]【第9戦】決勝ヒート - レース結果（貼付）'!$A:$Z,MATCH($B47,'[1]【第9戦】決勝ヒート - レース結果（貼付）'!$B:$B,0),MATCH('【第9戦】決勝ヒート - レース正式結果表'!U$11,'[1]【第9戦】決勝ヒート - レース結果（貼付）'!$1:$1,0)),"")=0,"",IFERROR(INDEX('[1]【第9戦】決勝ヒート - レース結果（貼付）'!$A:$Z,MATCH($B47,'[1]【第9戦】決勝ヒート - レース結果（貼付）'!$B:$B,0),MATCH('【第9戦】決勝ヒート - レース正式結果表'!U$11,'[1]【第9戦】決勝ヒート - レース結果（貼付）'!$1:$1,0)),""))</f>
        <v>98.942999999999998</v>
      </c>
      <c r="V47" s="5"/>
    </row>
    <row r="48" spans="1:22" ht="12.75" customHeight="1" x14ac:dyDescent="0.2">
      <c r="A48" s="41"/>
      <c r="B48" s="40"/>
      <c r="C48" s="39"/>
      <c r="D48" s="38"/>
      <c r="E48" s="37"/>
      <c r="F48" s="30"/>
      <c r="G48" s="36"/>
      <c r="H48" s="35"/>
      <c r="I48" s="34"/>
      <c r="J48" s="33"/>
      <c r="K48" s="32"/>
      <c r="L48" s="32"/>
      <c r="M48" s="31"/>
      <c r="N48" s="30"/>
      <c r="O48" s="29"/>
      <c r="P48" s="5"/>
      <c r="Q48" s="5"/>
      <c r="R48" s="5"/>
      <c r="S48" s="5"/>
      <c r="T48" s="5"/>
      <c r="U48" s="5"/>
      <c r="V48" s="5"/>
    </row>
    <row r="49" spans="1:22" s="26" customFormat="1" ht="12.75" customHeight="1" x14ac:dyDescent="0.2">
      <c r="A49" s="14" t="s">
        <v>4</v>
      </c>
      <c r="B49" s="6"/>
      <c r="C49" s="6"/>
      <c r="D49" s="6"/>
      <c r="E49" s="24" t="s">
        <v>9</v>
      </c>
      <c r="F49" s="22" t="s">
        <v>8</v>
      </c>
      <c r="G49" s="23">
        <v>45.058818869568661</v>
      </c>
      <c r="H49" s="1"/>
      <c r="I49" s="22" t="s">
        <v>54</v>
      </c>
      <c r="J49" s="21">
        <v>100.988</v>
      </c>
      <c r="K49" s="20" t="s">
        <v>0</v>
      </c>
      <c r="L49" s="6"/>
      <c r="M49" s="8"/>
      <c r="N49" s="12"/>
      <c r="O49" s="6"/>
      <c r="P49" s="5"/>
      <c r="Q49" s="5"/>
      <c r="R49" s="5"/>
      <c r="S49" s="5"/>
      <c r="T49" s="5"/>
      <c r="U49" s="5"/>
      <c r="V49" s="5"/>
    </row>
    <row r="50" spans="1:22" ht="2.1" customHeight="1" x14ac:dyDescent="0.2">
      <c r="A50" s="14"/>
      <c r="B50" s="6"/>
      <c r="C50" s="6"/>
      <c r="D50" s="6"/>
      <c r="E50" s="25"/>
      <c r="F50" s="22"/>
      <c r="G50" s="23"/>
      <c r="I50" s="22"/>
      <c r="J50" s="21"/>
      <c r="K50" s="20"/>
      <c r="L50" s="6"/>
      <c r="M50" s="8"/>
      <c r="N50" s="7"/>
      <c r="O50" s="6"/>
      <c r="P50" s="5"/>
      <c r="Q50" s="5"/>
      <c r="R50" s="5"/>
      <c r="S50" s="5"/>
      <c r="T50" s="5"/>
      <c r="U50" s="5"/>
      <c r="V50" s="5"/>
    </row>
    <row r="51" spans="1:22" ht="12.75" customHeight="1" x14ac:dyDescent="0.2">
      <c r="A51" s="14" t="s">
        <v>5</v>
      </c>
      <c r="B51" s="6"/>
      <c r="C51" s="6"/>
      <c r="D51" s="6"/>
      <c r="E51" s="25"/>
      <c r="F51" s="22"/>
      <c r="G51" s="23"/>
      <c r="I51" s="22"/>
      <c r="J51" s="21"/>
      <c r="K51" s="20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2.1" customHeight="1" x14ac:dyDescent="0.2">
      <c r="A52" s="14"/>
      <c r="B52" s="6"/>
      <c r="C52" s="6"/>
      <c r="D52" s="6"/>
      <c r="E52" s="25"/>
      <c r="F52" s="22"/>
      <c r="G52" s="23"/>
      <c r="I52" s="22"/>
      <c r="J52" s="21"/>
      <c r="K52" s="20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12.75" customHeight="1" x14ac:dyDescent="0.15">
      <c r="A53" s="1" t="s">
        <v>4</v>
      </c>
      <c r="B53" s="16"/>
      <c r="C53" s="16"/>
      <c r="D53" s="6"/>
      <c r="E53" s="6" t="s">
        <v>3</v>
      </c>
      <c r="F53" s="6" t="s">
        <v>2</v>
      </c>
      <c r="G53" s="6">
        <v>44.935121363537611</v>
      </c>
      <c r="H53" s="6"/>
      <c r="I53" s="6" t="s">
        <v>1</v>
      </c>
      <c r="J53" s="6">
        <v>101.26600000000001</v>
      </c>
      <c r="K53" s="6" t="s">
        <v>0</v>
      </c>
      <c r="L53" s="6"/>
      <c r="M53" s="8"/>
      <c r="N53" s="7"/>
      <c r="O53" s="6"/>
      <c r="P53" s="5"/>
      <c r="Q53" s="19"/>
      <c r="R53" s="19"/>
      <c r="S53" s="5"/>
      <c r="T53" s="5"/>
      <c r="U53" s="5"/>
      <c r="V53" s="5"/>
    </row>
    <row r="54" spans="1:22" ht="12.75" customHeight="1" x14ac:dyDescent="0.15">
      <c r="A54" s="18"/>
      <c r="D54" s="6"/>
      <c r="E54" s="6"/>
      <c r="F54" s="6"/>
      <c r="G54" s="6"/>
      <c r="H54" s="6"/>
      <c r="I54" s="6"/>
      <c r="J54" s="6"/>
      <c r="K54" s="6"/>
      <c r="L54" s="6"/>
      <c r="M54" s="8"/>
      <c r="N54" s="7"/>
      <c r="O54" s="6"/>
      <c r="P54" s="5"/>
      <c r="Q54" s="5"/>
      <c r="R54" s="5"/>
      <c r="S54" s="5"/>
      <c r="T54" s="5"/>
      <c r="U54" s="5"/>
      <c r="V54" s="5"/>
    </row>
    <row r="55" spans="1:22" ht="12.75" customHeight="1" x14ac:dyDescent="0.15">
      <c r="A55" s="15" t="s">
        <v>4</v>
      </c>
      <c r="B55" s="1" t="s">
        <v>56</v>
      </c>
      <c r="C55" s="1" t="s">
        <v>53</v>
      </c>
      <c r="D55" s="6"/>
      <c r="L55" s="6"/>
      <c r="M55" s="8"/>
      <c r="N55" s="7"/>
      <c r="O55" s="6"/>
      <c r="P55" s="5"/>
      <c r="Q55" s="17"/>
      <c r="R55" s="5"/>
      <c r="S55" s="5"/>
      <c r="T55" s="5"/>
      <c r="U55" s="5"/>
      <c r="V55" s="5"/>
    </row>
    <row r="56" spans="1:22" ht="12.75" customHeight="1" x14ac:dyDescent="0.15">
      <c r="A56" s="15" t="s">
        <v>55</v>
      </c>
      <c r="B56" s="1" t="s">
        <v>57</v>
      </c>
      <c r="C56" s="1" t="s">
        <v>58</v>
      </c>
      <c r="D56" s="6"/>
      <c r="E56" s="6"/>
      <c r="F56" s="6"/>
      <c r="G56" s="6"/>
      <c r="H56" s="6"/>
      <c r="I56" s="6"/>
      <c r="J56" s="6"/>
      <c r="K56" s="6"/>
      <c r="L56" s="6"/>
      <c r="M56" s="8"/>
      <c r="N56" s="7"/>
      <c r="O56" s="6"/>
      <c r="P56" s="5"/>
      <c r="Q56" s="17"/>
      <c r="R56" s="5"/>
      <c r="S56" s="5"/>
      <c r="T56" s="5"/>
      <c r="U56" s="5"/>
      <c r="V56" s="5"/>
    </row>
    <row r="57" spans="1:22" ht="12.75" customHeight="1" x14ac:dyDescent="0.15">
      <c r="A57" s="15">
        <v>1</v>
      </c>
      <c r="B57" s="1" t="s">
        <v>59</v>
      </c>
      <c r="C57" s="1" t="s">
        <v>53</v>
      </c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5"/>
      <c r="R57" s="5"/>
      <c r="S57" s="5"/>
      <c r="T57" s="5"/>
      <c r="U57" s="5"/>
      <c r="V57" s="5"/>
    </row>
    <row r="58" spans="1:22" ht="12.75" customHeight="1" x14ac:dyDescent="0.15">
      <c r="A58" s="15">
        <v>2</v>
      </c>
      <c r="B58" s="1" t="s">
        <v>60</v>
      </c>
      <c r="C58" s="1" t="s">
        <v>61</v>
      </c>
      <c r="D58" s="16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5"/>
      <c r="R58" s="5"/>
      <c r="S58" s="5"/>
      <c r="T58" s="5"/>
      <c r="U58" s="5"/>
      <c r="V58" s="5"/>
    </row>
    <row r="59" spans="1:22" ht="12.75" customHeight="1" x14ac:dyDescent="0.15">
      <c r="A59" s="15">
        <v>3</v>
      </c>
      <c r="D59" s="16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5"/>
      <c r="R59" s="5"/>
      <c r="S59" s="5"/>
      <c r="T59" s="5"/>
      <c r="U59" s="5"/>
      <c r="V59" s="5"/>
    </row>
    <row r="60" spans="1:22" ht="12.75" customHeight="1" x14ac:dyDescent="0.15">
      <c r="A60" s="15">
        <v>4</v>
      </c>
      <c r="D60" s="16"/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5"/>
      <c r="R60" s="5"/>
      <c r="S60" s="5"/>
      <c r="T60" s="5"/>
      <c r="U60" s="5"/>
      <c r="V60" s="5"/>
    </row>
    <row r="61" spans="1:22" ht="12.75" customHeight="1" x14ac:dyDescent="0.15">
      <c r="A61" s="15" t="str">
        <f>IF(A60&lt;COUNTIF($S$12:$S$47,"&gt;"&amp;0),A60+1,"")</f>
        <v/>
      </c>
      <c r="B61" s="1" t="str">
        <f>IF(A61="","","No."&amp;INDEX($A$11:$V$47,MATCH($A61,$S$11:$S$47,0),MATCH("No.",$11:$11,0)))</f>
        <v/>
      </c>
      <c r="D61" s="16"/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5"/>
      <c r="R61" s="5"/>
      <c r="S61" s="5"/>
      <c r="T61" s="5"/>
      <c r="U61" s="5"/>
      <c r="V61" s="5"/>
    </row>
    <row r="62" spans="1:22" ht="12.75" customHeight="1" x14ac:dyDescent="0.15">
      <c r="A62" s="15" t="str">
        <f>IF(A61&lt;COUNTIF($S$12:$S$47,"&gt;"&amp;0),A61+1,"")</f>
        <v/>
      </c>
      <c r="B62" s="1" t="str">
        <f>IF(A62="","","No."&amp;INDEX($A$11:$V$47,MATCH($A62,$S$11:$S$47,0),MATCH("No.",$11:$11,0)))</f>
        <v/>
      </c>
      <c r="D62" s="6"/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customHeight="1" x14ac:dyDescent="0.15">
      <c r="A63" s="15" t="str">
        <f>IF(A62&lt;COUNTIF($S$12:$S$47,"&gt;"&amp;0),A62+1,"")</f>
        <v/>
      </c>
      <c r="B63" s="1" t="str">
        <f>IF(A63="","","No."&amp;INDEX($A$11:$V$47,MATCH($A63,$S$11:$S$47,0),MATCH("No.",$11:$11,0)))</f>
        <v/>
      </c>
      <c r="D63" s="6"/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customHeight="1" x14ac:dyDescent="0.15">
      <c r="A64" s="14"/>
      <c r="B64" s="6" t="str">
        <f>"審査委員長 ："&amp;" "&amp;[1]各種設定!$D$20</f>
        <v>審査委員長 ： Makoto SAITO</v>
      </c>
      <c r="C64" s="6"/>
      <c r="D64" s="6"/>
      <c r="E64" s="6"/>
      <c r="G64" s="12" t="str">
        <f>"競技委員長 ："&amp;" "&amp;[1]各種設定!$D$22</f>
        <v>競技委員長 ： Toshiaki KUBOTA</v>
      </c>
      <c r="H64" s="6"/>
      <c r="I64" s="6"/>
      <c r="J64" s="6" t="str">
        <f>"計時委員長 ："&amp;" "&amp;[1]各種設定!$D$24</f>
        <v>計時委員長 ： Tsutomu HAYAKAWA</v>
      </c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0"/>
      <c r="N68" s="9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8"/>
      <c r="N69" s="7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8"/>
      <c r="N70" s="7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8"/>
      <c r="N71" s="7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8"/>
      <c r="N72" s="7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1.25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1.2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1.2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</sheetData>
  <phoneticPr fontId="1"/>
  <conditionalFormatting sqref="A13">
    <cfRule type="expression" dxfId="52" priority="2">
      <formula>ISTEXT(A13)</formula>
    </cfRule>
  </conditionalFormatting>
  <conditionalFormatting sqref="A14:A42 A44:A48">
    <cfRule type="expression" dxfId="51" priority="1">
      <formula>ISTEXT(A14)</formula>
    </cfRule>
  </conditionalFormatting>
  <printOptions horizontalCentered="1"/>
  <pageMargins left="0.17" right="0.17" top="0" bottom="0" header="0.51181102362204722" footer="0.17"/>
  <pageSetup scale="92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N7:N8</xm:sqref>
        </x14:dataValidation>
        <x14:dataValidation type="list" allowBlank="1" showInputMessage="1" showErrorMessage="1">
          <x14:formula1>
            <xm:f>[1]各種設定!#REF!</xm:f>
          </x14:formula1>
          <xm:sqref>L7:L8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99"/>
  <sheetViews>
    <sheetView zoomScaleNormal="100" workbookViewId="0">
      <selection activeCell="P75" sqref="P75"/>
    </sheetView>
  </sheetViews>
  <sheetFormatPr defaultRowHeight="11.2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/>
    <row r="7" spans="1:13" ht="12" x14ac:dyDescent="0.15">
      <c r="A7" s="109"/>
      <c r="B7" s="103"/>
      <c r="C7" s="103"/>
      <c r="D7" s="103"/>
      <c r="E7" s="103"/>
      <c r="F7" s="103"/>
      <c r="G7" s="103"/>
      <c r="H7" s="103"/>
      <c r="I7" s="103"/>
      <c r="J7" s="65"/>
      <c r="K7" s="110">
        <v>44878</v>
      </c>
      <c r="L7" s="110"/>
    </row>
    <row r="8" spans="1:13" ht="19.5" customHeight="1" x14ac:dyDescent="0.2">
      <c r="A8" s="108" t="str">
        <f>+[1]各種設定!D2</f>
        <v>2022年 オートバックス全日本カート選手権 OK部門　第9戦/10戦</v>
      </c>
      <c r="B8" s="103"/>
      <c r="C8" s="103"/>
      <c r="D8" s="103"/>
      <c r="E8" s="103"/>
      <c r="F8" s="103"/>
      <c r="G8" s="103"/>
      <c r="H8" s="103"/>
      <c r="I8" s="103"/>
      <c r="J8" s="12"/>
      <c r="K8" s="107" t="s">
        <v>47</v>
      </c>
      <c r="L8" s="60"/>
      <c r="M8" s="58"/>
    </row>
    <row r="9" spans="1:13" x14ac:dyDescent="0.15">
      <c r="A9" s="103"/>
      <c r="B9" s="103"/>
      <c r="C9" s="103"/>
      <c r="D9" s="103"/>
      <c r="E9" s="103"/>
      <c r="F9" s="103"/>
      <c r="G9" s="103"/>
      <c r="H9" s="103"/>
      <c r="I9" s="103"/>
      <c r="J9" s="12"/>
      <c r="K9" s="60"/>
      <c r="L9" s="59"/>
      <c r="M9" s="58"/>
    </row>
    <row r="10" spans="1:13" ht="17.25" customHeight="1" x14ac:dyDescent="0.15">
      <c r="A10" s="106" t="str">
        <f>+[1]各種設定!D4</f>
        <v>OK</v>
      </c>
      <c r="B10" s="103"/>
      <c r="C10" s="103"/>
      <c r="D10" s="103"/>
      <c r="E10" s="103"/>
      <c r="F10" s="103"/>
      <c r="G10" s="103"/>
      <c r="H10" s="103"/>
      <c r="I10" s="103"/>
      <c r="J10" s="12"/>
      <c r="K10" s="55" t="s">
        <v>35</v>
      </c>
      <c r="L10" s="6"/>
      <c r="M10" s="54"/>
    </row>
    <row r="11" spans="1:13" ht="19.5" customHeight="1" x14ac:dyDescent="0.2">
      <c r="A11" s="105" t="s">
        <v>46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3"/>
    </row>
    <row r="12" spans="1:13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2.75" x14ac:dyDescent="0.15">
      <c r="A13" s="102"/>
      <c r="B13" s="102"/>
      <c r="C13" s="102"/>
      <c r="D13" s="43"/>
      <c r="E13" s="43"/>
      <c r="F13" s="86"/>
      <c r="G13" s="102"/>
      <c r="H13" s="102"/>
      <c r="I13" s="102"/>
      <c r="J13" s="102"/>
      <c r="K13" s="102"/>
      <c r="L13" s="102"/>
      <c r="M13" s="43"/>
    </row>
    <row r="14" spans="1:13" ht="12.75" x14ac:dyDescent="0.15">
      <c r="A14" s="87"/>
      <c r="B14" s="80"/>
      <c r="C14" s="91"/>
      <c r="D14" s="94"/>
      <c r="E14" s="93"/>
      <c r="F14" s="93"/>
      <c r="G14" s="91"/>
      <c r="H14" s="101"/>
      <c r="I14" s="89"/>
      <c r="J14" s="89"/>
      <c r="K14" s="89"/>
      <c r="L14" s="89"/>
      <c r="M14" s="86"/>
    </row>
    <row r="15" spans="1:13" ht="12.75" customHeight="1" x14ac:dyDescent="0.15">
      <c r="A15" s="87"/>
      <c r="B15" s="100" t="s">
        <v>45</v>
      </c>
      <c r="C15" s="99">
        <f>IFERROR(INDEX('[1]【第9戦】予選ヒート-レース結果表・グリッド用（貼付）'!$A:$Z,MATCH(1,'[1]【第9戦】予選ヒート-レース結果表・グリッド用（貼付）'!$A:$A,0),MATCH("No.",'[1]【第9戦】予選ヒート-レース結果表・グリッド用（貼付）'!$1:$1,0)),"")</f>
        <v>29</v>
      </c>
      <c r="D15" s="112" t="str">
        <f>INDEX('[1]【第9戦】予選ヒート-レース結果表・グリッド用（貼付）'!$A:$Z,MATCH(1,'[1]【第9戦】予選ヒート-レース結果表・グリッド用（貼付）'!$A:$A,0),MATCH("名前",'[1]【第9戦】予選ヒート-レース結果表・グリッド用（貼付）'!$1:$1,0))</f>
        <v>三村 壮太郎</v>
      </c>
      <c r="E15" s="113"/>
      <c r="F15" s="84"/>
      <c r="G15" s="1">
        <v>2</v>
      </c>
      <c r="H15" s="99">
        <f>IFERROR(INDEX('[1]【第9戦】予選ヒート-レース結果表・グリッド用（貼付）'!$A:$Z,MATCH($G15,'[1]【第9戦】予選ヒート-レース結果表・グリッド用（貼付）'!$A:$A,0),MATCH("No.",'[1]【第9戦】予選ヒート-レース結果表・グリッド用（貼付）'!$1:$1,0)),"")</f>
        <v>1</v>
      </c>
      <c r="I15" s="112" t="str">
        <f>INDEX('[1]【第9戦】予選ヒート-レース結果表・グリッド用（貼付）'!$A:$Z,MATCH($G15,'[1]【第9戦】予選ヒート-レース結果表・グリッド用（貼付）'!$A:$A,0),MATCH("名前",'[1]【第9戦】予選ヒート-レース結果表・グリッド用（貼付）'!$1:$1,0))</f>
        <v>佐々木 大樹</v>
      </c>
      <c r="J15" s="113"/>
      <c r="K15" s="84"/>
      <c r="L15" s="88"/>
      <c r="M15" s="86"/>
    </row>
    <row r="16" spans="1:13" ht="6" customHeight="1" x14ac:dyDescent="0.15">
      <c r="A16" s="87"/>
      <c r="B16" s="80"/>
      <c r="C16" s="76" t="str">
        <f>IF(INDEX('[1]【第9戦】予選ヒート-レース結果表・グリッド用（貼付）'!$A:$Z,MATCH(1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(1,'[1]【第9戦】予選ヒート-レース結果表・グリッド用（貼付）'!$A:$A,0),MATCH("クラス",'[1]【第9戦】予選ヒート-レース結果表・グリッド用（貼付）'!$1:$1,0)))</f>
        <v/>
      </c>
      <c r="D16" s="82"/>
      <c r="E16" s="98"/>
      <c r="F16" s="76" t="str">
        <f>INDEX('[1]【第9戦】予選ヒート-レース結果表・グリッド用（貼付）'!$A:$Z,MATCH(1,'[1]【第9戦】予選ヒート-レース結果表・グリッド用（貼付）'!$A:$A,0),MATCH("Model/Engine",'[1]【第9戦】予選ヒート-レース結果表・グリッド用（貼付）'!$1:$1,0))</f>
        <v>Rosa Drago Corse/TM</v>
      </c>
      <c r="G16" s="80"/>
      <c r="H16" s="83" t="str">
        <f>IF(INDEX('[1]【第9戦】予選ヒート-レース結果表・グリッド用（貼付）'!$A:$Z,MATCH(G15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15,'[1]【第9戦】予選ヒート-レース結果表・グリッド用（貼付）'!$A:$A,0),MATCH("クラス",'[1]【第9戦】予選ヒート-レース結果表・グリッド用（貼付）'!$1:$1,0)))</f>
        <v/>
      </c>
      <c r="I16" s="82"/>
      <c r="J16" s="98"/>
      <c r="K16" s="76" t="str">
        <f>INDEX('[1]【第9戦】予選ヒート-レース結果表・グリッド用（貼付）'!$A:$Z,MATCH($G15,'[1]【第9戦】予選ヒート-レース結果表・グリッド用（貼付）'!$A:$A,0),MATCH("Model/Engine",'[1]【第9戦】予選ヒート-レース結果表・グリッド用（貼付）'!$1:$1,0))</f>
        <v>TONY KART/VORTEX</v>
      </c>
      <c r="L16" s="88"/>
      <c r="M16" s="86"/>
    </row>
    <row r="17" spans="1:13" ht="9" customHeight="1" x14ac:dyDescent="0.15">
      <c r="A17" s="87"/>
      <c r="B17" s="80"/>
      <c r="C17" s="97" t="str">
        <f>INDEX('[1]【第9戦】予選ヒート-レース結果表・グリッド用（貼付）'!$A:$Z,MATCH(1,'[1]【第9戦】予選ヒート-レース結果表・グリッド用（貼付）'!$A:$A,0),MATCH("team",'[1]【第9戦】予選ヒート-レース結果表・グリッド用（貼付）'!$1:$1,0))</f>
        <v>RosaDragoCorse</v>
      </c>
      <c r="D17" s="96"/>
      <c r="E17" s="95"/>
      <c r="F17" s="75"/>
      <c r="G17" s="80"/>
      <c r="H17" s="97" t="str">
        <f>IF(INDEX('[1]【第9戦】予選ヒート-レース結果表・グリッド用（貼付）'!$A:$Z,MATCH($G15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15,'[1]【第9戦】予選ヒート-レース結果表・グリッド用（貼付）'!$A:$A,0),MATCH("team",'[1]【第9戦】予選ヒート-レース結果表・グリッド用（貼付）'!$1:$1,0)))</f>
        <v>TONYKART RACING TEAM JAPAN</v>
      </c>
      <c r="I17" s="96"/>
      <c r="J17" s="95"/>
      <c r="K17" s="75"/>
      <c r="L17" s="77"/>
      <c r="M17" s="86"/>
    </row>
    <row r="18" spans="1:13" ht="6" customHeight="1" x14ac:dyDescent="0.15">
      <c r="A18" s="87"/>
      <c r="B18" s="80"/>
      <c r="C18" s="91"/>
      <c r="D18" s="94"/>
      <c r="E18" s="93"/>
      <c r="F18" s="75"/>
      <c r="G18" s="91"/>
      <c r="H18" s="90"/>
      <c r="I18" s="89"/>
      <c r="J18" s="89"/>
      <c r="K18" s="88"/>
      <c r="L18" s="76"/>
      <c r="M18" s="86"/>
    </row>
    <row r="19" spans="1:13" ht="12.75" customHeight="1" x14ac:dyDescent="0.15">
      <c r="A19" s="87"/>
      <c r="B19" s="1">
        <f>IF(MAX('[1]【第9戦】予選ヒート-レース結果表・グリッド用（貼付）'!A:A)&gt;G15,G15+1,"")</f>
        <v>3</v>
      </c>
      <c r="C19" s="85">
        <f>IFERROR(INDEX('[1]【第9戦】予選ヒート-レース結果表・グリッド用（貼付）'!$A:$Z,MATCH($B19,'[1]【第9戦】予選ヒート-レース結果表・グリッド用（貼付）'!$A:$A,0),MATCH("No.",'[1]【第9戦】予選ヒート-レース結果表・グリッド用（貼付）'!$1:$1,0)),"")</f>
        <v>18</v>
      </c>
      <c r="D19" s="112" t="str">
        <f>IFERROR(INDEX('[1]【第9戦】予選ヒート-レース結果表・グリッド用（貼付）'!$A:$Z,MATCH($B19,'[1]【第9戦】予選ヒート-レース結果表・グリッド用（貼付）'!$A:$A,0),MATCH("名前",'[1]【第9戦】予選ヒート-レース結果表・グリッド用（貼付）'!$1:$1,0)),"")</f>
        <v>野澤 勇翔</v>
      </c>
      <c r="E19" s="112"/>
      <c r="F19" s="84"/>
      <c r="G19" s="1">
        <f>IF(MAX('[1]【第9戦】予選ヒート-レース結果表・グリッド用（貼付）'!A:A)&gt;B19,B19+1,"")</f>
        <v>4</v>
      </c>
      <c r="H19" s="85">
        <f>IFERROR(INDEX('[1]【第9戦】予選ヒート-レース結果表・グリッド用（貼付）'!$A:$Z,MATCH($G19,'[1]【第9戦】予選ヒート-レース結果表・グリッド用（貼付）'!$A:$A,0),MATCH("No.",'[1]【第9戦】予選ヒート-レース結果表・グリッド用（貼付）'!$1:$1,0)),"")</f>
        <v>81</v>
      </c>
      <c r="I19" s="112" t="str">
        <f>IFERROR(INDEX('[1]【第9戦】予選ヒート-レース結果表・グリッド用（貼付）'!$A:$Z,MATCH($G19,'[1]【第9戦】予選ヒート-レース結果表・グリッド用（貼付）'!$A:$A,0),MATCH("名前",'[1]【第9戦】予選ヒート-レース結果表・グリッド用（貼付）'!$1:$1,0)),"")</f>
        <v>山田 杯利</v>
      </c>
      <c r="J19" s="112"/>
      <c r="K19" s="84"/>
      <c r="L19" s="75"/>
      <c r="M19" s="86"/>
    </row>
    <row r="20" spans="1:13" ht="6" customHeight="1" x14ac:dyDescent="0.15">
      <c r="A20" s="87"/>
      <c r="B20" s="80"/>
      <c r="C20" s="83" t="str">
        <f>IFERROR(IF(INDEX('[1]【第9戦】予選ヒート-レース結果表・グリッド用（貼付）'!$A:$Z,MATCH(B19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19,'[1]【第9戦】予選ヒート-レース結果表・グリッド用（貼付）'!$A:$A,0),MATCH("クラス",'[1]【第9戦】予選ヒート-レース結果表・グリッド用（貼付）'!$1:$1,0))),"")</f>
        <v/>
      </c>
      <c r="D20" s="82"/>
      <c r="E20" s="81"/>
      <c r="F20" s="76" t="str">
        <f>IFERROR(INDEX('[1]【第9戦】予選ヒート-レース結果表・グリッド用（貼付）'!$A:$Z,MATCH($B19,'[1]【第9戦】予選ヒート-レース結果表・グリッド用（貼付）'!$A:$A,0),MATCH("Model/Engine",'[1]【第9戦】予選ヒート-レース結果表・グリッド用（貼付）'!$1:$1,0)),"")</f>
        <v>Birel ART/IAME</v>
      </c>
      <c r="G20" s="80"/>
      <c r="H20" s="83" t="str">
        <f>IFERROR(IF(INDEX('[1]【第9戦】予選ヒート-レース結果表・グリッド用（貼付）'!$A:$Z,MATCH(G19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19,'[1]【第9戦】予選ヒート-レース結果表・グリッド用（貼付）'!$A:$A,0),MATCH("クラス",'[1]【第9戦】予選ヒート-レース結果表・グリッド用（貼付）'!$1:$1,0))),"")</f>
        <v/>
      </c>
      <c r="I20" s="82"/>
      <c r="J20" s="81"/>
      <c r="K20" s="76" t="str">
        <f>IFERROR(INDEX('[1]【第9戦】予選ヒート-レース結果表・グリッド用（貼付）'!$A:$Z,MATCH($G19,'[1]【第9戦】予選ヒート-レース結果表・グリッド用（貼付）'!$A:$A,0),MATCH("Model/Engine",'[1]【第9戦】予選ヒート-レース結果表・グリッド用（貼付）'!$1:$1,0)),"")</f>
        <v>Drago CORSE/TM</v>
      </c>
      <c r="L20" s="88"/>
      <c r="M20" s="86"/>
    </row>
    <row r="21" spans="1:13" ht="9" customHeight="1" x14ac:dyDescent="0.15">
      <c r="A21" s="87"/>
      <c r="B21" s="80"/>
      <c r="C21" s="78" t="str">
        <f>IF(IFERROR(INDEX('[1]【第9戦】予選ヒート-レース結果表・グリッド用（貼付）'!$A:$Z,MATCH($B19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19,'[1]【第9戦】予選ヒート-レース結果表・グリッド用（貼付）'!$A:$A,0),MATCH("team",'[1]【第9戦】予選ヒート-レース結果表・グリッド用（貼付）'!$1:$1,0)),""))</f>
        <v>bbR.チームエッフェガーラ</v>
      </c>
      <c r="D21" s="79"/>
      <c r="E21" s="78"/>
      <c r="F21" s="75"/>
      <c r="G21" s="80"/>
      <c r="H21" s="78" t="str">
        <f>IFERROR(IF(INDEX('[1]【第9戦】予選ヒート-レース結果表・グリッド用（貼付）'!$A:$Z,MATCH($G19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19,'[1]【第9戦】予選ヒート-レース結果表・グリッド用（貼付）'!$A:$A,0),MATCH("team",'[1]【第9戦】予選ヒート-レース結果表・グリッド用（貼付）'!$1:$1,0))),"")</f>
        <v>DragoCorse</v>
      </c>
      <c r="I21" s="79"/>
      <c r="J21" s="78"/>
      <c r="K21" s="75"/>
      <c r="L21" s="77"/>
      <c r="M21" s="86"/>
    </row>
    <row r="22" spans="1:13" ht="6" customHeight="1" x14ac:dyDescent="0.15">
      <c r="A22" s="87"/>
      <c r="B22" s="80"/>
      <c r="C22" s="91"/>
      <c r="D22" s="94"/>
      <c r="E22" s="93"/>
      <c r="F22" s="92"/>
      <c r="G22" s="91"/>
      <c r="H22" s="90"/>
      <c r="I22" s="89"/>
      <c r="J22" s="89"/>
      <c r="K22" s="88"/>
      <c r="L22" s="76"/>
      <c r="M22" s="86"/>
    </row>
    <row r="23" spans="1:13" ht="12.75" customHeight="1" x14ac:dyDescent="0.15">
      <c r="A23" s="87"/>
      <c r="B23" s="1">
        <f>IF(MAX('[1]【第9戦】予選ヒート-レース結果表・グリッド用（貼付）'!A:A)&gt;G19,G19+1,"")</f>
        <v>5</v>
      </c>
      <c r="C23" s="85">
        <f>IFERROR(INDEX('[1]【第9戦】予選ヒート-レース結果表・グリッド用（貼付）'!$A:$Z,MATCH($B23,'[1]【第9戦】予選ヒート-レース結果表・グリッド用（貼付）'!$A:$A,0),MATCH("No.",'[1]【第9戦】予選ヒート-レース結果表・グリッド用（貼付）'!$1:$1,0)),"")</f>
        <v>89</v>
      </c>
      <c r="D23" s="112" t="str">
        <f>IFERROR(INDEX('[1]【第9戦】予選ヒート-レース結果表・グリッド用（貼付）'!$A:$Z,MATCH($B23,'[1]【第9戦】予選ヒート-レース結果表・グリッド用（貼付）'!$A:$A,0),MATCH("名前",'[1]【第9戦】予選ヒート-レース結果表・グリッド用（貼付）'!$1:$1,0)),"")</f>
        <v>加藤 大翔</v>
      </c>
      <c r="E23" s="112"/>
      <c r="F23" s="84"/>
      <c r="G23" s="1">
        <f>IF(MAX('[1]【第9戦】予選ヒート-レース結果表・グリッド用（貼付）'!A:A)&gt;B23,B23+1,"")</f>
        <v>6</v>
      </c>
      <c r="H23" s="85">
        <f>IFERROR(INDEX('[1]【第9戦】予選ヒート-レース結果表・グリッド用（貼付）'!$A:$Z,MATCH($G23,'[1]【第9戦】予選ヒート-レース結果表・グリッド用（貼付）'!$A:$A,0),MATCH("No.",'[1]【第9戦】予選ヒート-レース結果表・グリッド用（貼付）'!$1:$1,0)),"")</f>
        <v>11</v>
      </c>
      <c r="I23" s="112" t="str">
        <f>IFERROR(INDEX('[1]【第9戦】予選ヒート-レース結果表・グリッド用（貼付）'!$A:$Z,MATCH($G23,'[1]【第9戦】予選ヒート-レース結果表・グリッド用（貼付）'!$A:$A,0),MATCH("名前",'[1]【第9戦】予選ヒート-レース結果表・グリッド用（貼付）'!$1:$1,0)),"")</f>
        <v>佐野 雄城</v>
      </c>
      <c r="J23" s="112"/>
      <c r="K23" s="84"/>
      <c r="L23" s="75"/>
      <c r="M23" s="86"/>
    </row>
    <row r="24" spans="1:13" ht="6" customHeight="1" x14ac:dyDescent="0.15">
      <c r="A24" s="87"/>
      <c r="B24" s="80"/>
      <c r="C24" s="83" t="str">
        <f>IFERROR(IF(INDEX('[1]【第9戦】予選ヒート-レース結果表・グリッド用（貼付）'!$A:$Z,MATCH(B23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23,'[1]【第9戦】予選ヒート-レース結果表・グリッド用（貼付）'!$A:$A,0),MATCH("クラス",'[1]【第9戦】予選ヒート-レース結果表・グリッド用（貼付）'!$1:$1,0))),"")</f>
        <v/>
      </c>
      <c r="D24" s="82"/>
      <c r="E24" s="81"/>
      <c r="F24" s="76" t="str">
        <f>IFERROR(INDEX('[1]【第9戦】予選ヒート-レース結果表・グリッド用（貼付）'!$A:$Z,MATCH($B23,'[1]【第9戦】予選ヒート-レース結果表・グリッド用（貼付）'!$A:$A,0),MATCH("Model/Engine",'[1]【第9戦】予選ヒート-レース結果表・グリッド用（貼付）'!$1:$1,0)),"")</f>
        <v>KR/TM</v>
      </c>
      <c r="G24" s="80"/>
      <c r="H24" s="83" t="str">
        <f>IFERROR(IF(INDEX('[1]【第9戦】予選ヒート-レース結果表・グリッド用（貼付）'!$A:$Z,MATCH(G23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23,'[1]【第9戦】予選ヒート-レース結果表・グリッド用（貼付）'!$A:$A,0),MATCH("クラス",'[1]【第9戦】予選ヒート-レース結果表・グリッド用（貼付）'!$1:$1,0))),"")</f>
        <v/>
      </c>
      <c r="I24" s="82"/>
      <c r="J24" s="81"/>
      <c r="K24" s="76" t="str">
        <f>IFERROR(INDEX('[1]【第9戦】予選ヒート-レース結果表・グリッド用（貼付）'!$A:$Z,MATCH($G23,'[1]【第9戦】予選ヒート-レース結果表・グリッド用（貼付）'!$A:$A,0),MATCH("Model/Engine",'[1]【第9戦】予選ヒート-レース結果表・グリッド用（貼付）'!$1:$1,0)),"")</f>
        <v>Birel ART/IAME</v>
      </c>
      <c r="L24" s="88"/>
      <c r="M24" s="86"/>
    </row>
    <row r="25" spans="1:13" ht="9" customHeight="1" x14ac:dyDescent="0.15">
      <c r="A25" s="87"/>
      <c r="B25" s="80"/>
      <c r="C25" s="78" t="str">
        <f>IF(IFERROR(INDEX('[1]【第9戦】予選ヒート-レース結果表・グリッド用（貼付）'!$A:$Z,MATCH($B23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23,'[1]【第9戦】予選ヒート-レース結果表・グリッド用（貼付）'!$A:$A,0),MATCH("team",'[1]【第9戦】予選ヒート-レース結果表・グリッド用（貼付）'!$1:$1,0)),""))</f>
        <v>PONOS HIROTEX RACING</v>
      </c>
      <c r="D25" s="79"/>
      <c r="E25" s="78"/>
      <c r="F25" s="75"/>
      <c r="G25" s="80"/>
      <c r="H25" s="78" t="str">
        <f>IFERROR(IF(INDEX('[1]【第9戦】予選ヒート-レース結果表・グリッド用（貼付）'!$A:$Z,MATCH($G23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23,'[1]【第9戦】予選ヒート-レース結果表・グリッド用（貼付）'!$A:$A,0),MATCH("team",'[1]【第9戦】予選ヒート-レース結果表・グリッド用（貼付）'!$1:$1,0))),"")</f>
        <v>BirelART Access Racing</v>
      </c>
      <c r="I25" s="79"/>
      <c r="J25" s="78"/>
      <c r="K25" s="75"/>
      <c r="L25" s="77"/>
      <c r="M25" s="86"/>
    </row>
    <row r="26" spans="1:13" ht="6" customHeight="1" x14ac:dyDescent="0.15">
      <c r="A26" s="87"/>
      <c r="B26" s="80"/>
      <c r="C26" s="91"/>
      <c r="D26" s="94"/>
      <c r="E26" s="93"/>
      <c r="F26" s="92"/>
      <c r="G26" s="91"/>
      <c r="H26" s="90"/>
      <c r="I26" s="89"/>
      <c r="J26" s="89"/>
      <c r="K26" s="88"/>
      <c r="L26" s="76"/>
      <c r="M26" s="86"/>
    </row>
    <row r="27" spans="1:13" ht="12.75" customHeight="1" x14ac:dyDescent="0.15">
      <c r="A27" s="87"/>
      <c r="B27" s="1">
        <f>IF(MAX('[1]【第9戦】予選ヒート-レース結果表・グリッド用（貼付）'!A:A)&gt;G23,G23+1,"")</f>
        <v>7</v>
      </c>
      <c r="C27" s="85">
        <f>IFERROR(INDEX('[1]【第9戦】予選ヒート-レース結果表・グリッド用（貼付）'!$A:$Z,MATCH($B27,'[1]【第9戦】予選ヒート-レース結果表・グリッド用（貼付）'!$A:$A,0),MATCH("No.",'[1]【第9戦】予選ヒート-レース結果表・グリッド用（貼付）'!$1:$1,0)),"")</f>
        <v>25</v>
      </c>
      <c r="D27" s="112" t="str">
        <f>IFERROR(INDEX('[1]【第9戦】予選ヒート-レース結果表・グリッド用（貼付）'!$A:$Z,MATCH($B27,'[1]【第9戦】予選ヒート-レース結果表・グリッド用（貼付）'!$A:$A,0),MATCH("名前",'[1]【第9戦】予選ヒート-レース結果表・グリッド用（貼付）'!$1:$1,0)),"")</f>
        <v>小田 優</v>
      </c>
      <c r="E27" s="112"/>
      <c r="F27" s="84"/>
      <c r="G27" s="1">
        <f>IF(MAX('[1]【第9戦】予選ヒート-レース結果表・グリッド用（貼付）'!A:A)&gt;B27,B27+1,"")</f>
        <v>8</v>
      </c>
      <c r="H27" s="85">
        <f>IFERROR(INDEX('[1]【第9戦】予選ヒート-レース結果表・グリッド用（貼付）'!$A:$Z,MATCH($G27,'[1]【第9戦】予選ヒート-レース結果表・グリッド用（貼付）'!$A:$A,0),MATCH("No.",'[1]【第9戦】予選ヒート-レース結果表・グリッド用（貼付）'!$1:$1,0)),"")</f>
        <v>44</v>
      </c>
      <c r="I27" s="112" t="str">
        <f>IFERROR(INDEX('[1]【第9戦】予選ヒート-レース結果表・グリッド用（貼付）'!$A:$Z,MATCH($G27,'[1]【第9戦】予選ヒート-レース結果表・グリッド用（貼付）'!$A:$A,0),MATCH("名前",'[1]【第9戦】予選ヒート-レース結果表・グリッド用（貼付）'!$1:$1,0)),"")</f>
        <v>佐藤 凌音</v>
      </c>
      <c r="J27" s="112"/>
      <c r="K27" s="84"/>
      <c r="L27" s="75"/>
      <c r="M27" s="86"/>
    </row>
    <row r="28" spans="1:13" ht="6" customHeight="1" x14ac:dyDescent="0.15">
      <c r="A28" s="87"/>
      <c r="B28" s="80"/>
      <c r="C28" s="83" t="str">
        <f>IFERROR(IF(INDEX('[1]【第9戦】予選ヒート-レース結果表・グリッド用（貼付）'!$A:$Z,MATCH(B27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27,'[1]【第9戦】予選ヒート-レース結果表・グリッド用（貼付）'!$A:$A,0),MATCH("クラス",'[1]【第9戦】予選ヒート-レース結果表・グリッド用（貼付）'!$1:$1,0))),"")</f>
        <v/>
      </c>
      <c r="D28" s="82"/>
      <c r="E28" s="81"/>
      <c r="F28" s="76" t="str">
        <f>IFERROR(INDEX('[1]【第9戦】予選ヒート-レース結果表・グリッド用（貼付）'!$A:$Z,MATCH($B27,'[1]【第9戦】予選ヒート-レース結果表・グリッド用（貼付）'!$A:$A,0),MATCH("Model/Engine",'[1]【第9戦】予選ヒート-レース結果表・グリッド用（貼付）'!$1:$1,0)),"")</f>
        <v>Drago CORSE/TM</v>
      </c>
      <c r="G28" s="80"/>
      <c r="H28" s="83" t="str">
        <f>IFERROR(IF(INDEX('[1]【第9戦】予選ヒート-レース結果表・グリッド用（貼付）'!$A:$Z,MATCH(G27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27,'[1]【第9戦】予選ヒート-レース結果表・グリッド用（貼付）'!$A:$A,0),MATCH("クラス",'[1]【第9戦】予選ヒート-レース結果表・グリッド用（貼付）'!$1:$1,0))),"")</f>
        <v/>
      </c>
      <c r="I28" s="82"/>
      <c r="J28" s="81"/>
      <c r="K28" s="76" t="str">
        <f>IFERROR(INDEX('[1]【第9戦】予選ヒート-レース結果表・グリッド用（貼付）'!$A:$Z,MATCH($G27,'[1]【第9戦】予選ヒート-レース結果表・グリッド用（貼付）'!$A:$A,0),MATCH("Model/Engine",'[1]【第9戦】予選ヒート-レース結果表・グリッド用（貼付）'!$1:$1,0)),"")</f>
        <v>LN KART/TM</v>
      </c>
      <c r="L28" s="88"/>
      <c r="M28" s="86"/>
    </row>
    <row r="29" spans="1:13" ht="9" customHeight="1" x14ac:dyDescent="0.15">
      <c r="A29" s="87"/>
      <c r="B29" s="80"/>
      <c r="C29" s="78" t="str">
        <f>IF(IFERROR(INDEX('[1]【第9戦】予選ヒート-レース結果表・グリッド用（貼付）'!$A:$Z,MATCH($B27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27,'[1]【第9戦】予選ヒート-レース結果表・グリッド用（貼付）'!$A:$A,0),MATCH("team",'[1]【第9戦】予選ヒート-レース結果表・グリッド用（貼付）'!$1:$1,0)),""))</f>
        <v>Drago CORSE</v>
      </c>
      <c r="D29" s="79"/>
      <c r="E29" s="78"/>
      <c r="F29" s="75"/>
      <c r="G29" s="80"/>
      <c r="H29" s="78" t="str">
        <f>IFERROR(IF(INDEX('[1]【第9戦】予選ヒート-レース結果表・グリッド用（貼付）'!$A:$Z,MATCH($G27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27,'[1]【第9戦】予選ヒート-レース結果表・グリッド用（貼付）'!$A:$A,0),MATCH("team",'[1]【第9戦】予選ヒート-レース結果表・グリッド用（貼付）'!$1:$1,0))),"")</f>
        <v>TOKAIDENSO  DSM</v>
      </c>
      <c r="I29" s="79"/>
      <c r="J29" s="78"/>
      <c r="K29" s="75"/>
      <c r="L29" s="77"/>
      <c r="M29" s="86"/>
    </row>
    <row r="30" spans="1:13" ht="6" customHeight="1" x14ac:dyDescent="0.15">
      <c r="A30" s="87"/>
      <c r="B30" s="80"/>
      <c r="C30" s="91"/>
      <c r="D30" s="94"/>
      <c r="E30" s="93"/>
      <c r="F30" s="92"/>
      <c r="G30" s="91"/>
      <c r="H30" s="90"/>
      <c r="I30" s="89"/>
      <c r="J30" s="89"/>
      <c r="K30" s="88"/>
      <c r="L30" s="76"/>
      <c r="M30" s="86"/>
    </row>
    <row r="31" spans="1:13" ht="12.75" customHeight="1" x14ac:dyDescent="0.15">
      <c r="A31" s="87"/>
      <c r="B31" s="1">
        <f>IF(MAX('[1]【第9戦】予選ヒート-レース結果表・グリッド用（貼付）'!A:A)&gt;G27,G27+1,"")</f>
        <v>9</v>
      </c>
      <c r="C31" s="85">
        <f>IFERROR(INDEX('[1]【第9戦】予選ヒート-レース結果表・グリッド用（貼付）'!$A:$Z,MATCH($B31,'[1]【第9戦】予選ヒート-レース結果表・グリッド用（貼付）'!$A:$A,0),MATCH("No.",'[1]【第9戦】予選ヒート-レース結果表・グリッド用（貼付）'!$1:$1,0)),"")</f>
        <v>85</v>
      </c>
      <c r="D31" s="112" t="str">
        <f>IFERROR(INDEX('[1]【第9戦】予選ヒート-レース結果表・グリッド用（貼付）'!$A:$Z,MATCH($B31,'[1]【第9戦】予選ヒート-レース結果表・グリッド用（貼付）'!$A:$A,0),MATCH("名前",'[1]【第9戦】予選ヒート-レース結果表・グリッド用（貼付）'!$1:$1,0)),"")</f>
        <v>佐藤 蓮</v>
      </c>
      <c r="E31" s="112"/>
      <c r="F31" s="84"/>
      <c r="G31" s="1">
        <f>IF(MAX('[1]【第9戦】予選ヒート-レース結果表・グリッド用（貼付）'!A:A)&gt;B31,B31+1,"")</f>
        <v>10</v>
      </c>
      <c r="H31" s="85">
        <f>IFERROR(INDEX('[1]【第9戦】予選ヒート-レース結果表・グリッド用（貼付）'!$A:$Z,MATCH($G31,'[1]【第9戦】予選ヒート-レース結果表・グリッド用（貼付）'!$A:$A,0),MATCH("No.",'[1]【第9戦】予選ヒート-レース結果表・グリッド用（貼付）'!$1:$1,0)),"")</f>
        <v>22</v>
      </c>
      <c r="I31" s="112" t="str">
        <f>IFERROR(INDEX('[1]【第9戦】予選ヒート-レース結果表・グリッド用（貼付）'!$A:$Z,MATCH($G31,'[1]【第9戦】予選ヒート-レース結果表・グリッド用（貼付）'!$A:$A,0),MATCH("名前",'[1]【第9戦】予選ヒート-レース結果表・グリッド用（貼付）'!$1:$1,0)),"")</f>
        <v>金子 修</v>
      </c>
      <c r="J31" s="112"/>
      <c r="K31" s="84"/>
      <c r="L31" s="75"/>
      <c r="M31" s="86"/>
    </row>
    <row r="32" spans="1:13" ht="6" customHeight="1" x14ac:dyDescent="0.15">
      <c r="A32" s="87"/>
      <c r="B32" s="80"/>
      <c r="C32" s="83" t="str">
        <f>IFERROR(IF(INDEX('[1]【第9戦】予選ヒート-レース結果表・グリッド用（貼付）'!$A:$Z,MATCH(B31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31,'[1]【第9戦】予選ヒート-レース結果表・グリッド用（貼付）'!$A:$A,0),MATCH("クラス",'[1]【第9戦】予選ヒート-レース結果表・グリッド用（貼付）'!$1:$1,0))),"")</f>
        <v/>
      </c>
      <c r="D32" s="82"/>
      <c r="E32" s="81"/>
      <c r="F32" s="76" t="str">
        <f>IFERROR(INDEX('[1]【第9戦】予選ヒート-レース結果表・グリッド用（貼付）'!$A:$Z,MATCH($B31,'[1]【第9戦】予選ヒート-レース結果表・グリッド用（貼付）'!$A:$A,0),MATCH("Model/Engine",'[1]【第9戦】予選ヒート-レース結果表・グリッド用（貼付）'!$1:$1,0)),"")</f>
        <v>Drago CORSE/TM</v>
      </c>
      <c r="G32" s="80"/>
      <c r="H32" s="83" t="str">
        <f>IFERROR(IF(INDEX('[1]【第9戦】予選ヒート-レース結果表・グリッド用（貼付）'!$A:$Z,MATCH(G31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31,'[1]【第9戦】予選ヒート-レース結果表・グリッド用（貼付）'!$A:$A,0),MATCH("クラス",'[1]【第9戦】予選ヒート-レース結果表・グリッド用（貼付）'!$1:$1,0))),"")</f>
        <v/>
      </c>
      <c r="I32" s="82"/>
      <c r="J32" s="81"/>
      <c r="K32" s="76" t="str">
        <f>IFERROR(INDEX('[1]【第9戦】予選ヒート-レース結果表・グリッド用（貼付）'!$A:$Z,MATCH($G31,'[1]【第9戦】予選ヒート-レース結果表・グリッド用（貼付）'!$A:$A,0),MATCH("Model/Engine",'[1]【第9戦】予選ヒート-レース結果表・グリッド用（貼付）'!$1:$1,0)),"")</f>
        <v>TONY KART/VORTEX</v>
      </c>
      <c r="L32" s="88"/>
      <c r="M32" s="86"/>
    </row>
    <row r="33" spans="1:13" ht="9" customHeight="1" x14ac:dyDescent="0.15">
      <c r="A33" s="87"/>
      <c r="B33" s="80"/>
      <c r="C33" s="78" t="str">
        <f>IF(IFERROR(INDEX('[1]【第9戦】予選ヒート-レース結果表・グリッド用（貼付）'!$A:$Z,MATCH($B31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31,'[1]【第9戦】予選ヒート-レース結果表・グリッド用（貼付）'!$A:$A,0),MATCH("team",'[1]【第9戦】予選ヒート-レース結果表・グリッド用（貼付）'!$1:$1,0)),""))</f>
        <v>Drago Corse</v>
      </c>
      <c r="D33" s="79"/>
      <c r="E33" s="78"/>
      <c r="F33" s="75"/>
      <c r="G33" s="80"/>
      <c r="H33" s="78" t="str">
        <f>IFERROR(IF(INDEX('[1]【第9戦】予選ヒート-レース結果表・グリッド用（貼付）'!$A:$Z,MATCH($G31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31,'[1]【第9戦】予選ヒート-レース結果表・グリッド用（貼付）'!$A:$A,0),MATCH("team",'[1]【第9戦】予選ヒート-レース結果表・グリッド用（貼付）'!$1:$1,0))),"")</f>
        <v>TONYKART RACING TEAM JAPAN</v>
      </c>
      <c r="I33" s="79"/>
      <c r="J33" s="78"/>
      <c r="K33" s="75"/>
      <c r="L33" s="77"/>
      <c r="M33" s="86"/>
    </row>
    <row r="34" spans="1:13" ht="6" customHeight="1" x14ac:dyDescent="0.15">
      <c r="A34" s="6"/>
      <c r="B34" s="6"/>
      <c r="C34" s="6"/>
      <c r="D34" s="6"/>
      <c r="E34" s="6"/>
      <c r="F34" s="74"/>
      <c r="G34" s="6"/>
      <c r="H34" s="6"/>
      <c r="I34" s="6"/>
      <c r="J34" s="6"/>
      <c r="K34" s="74"/>
      <c r="L34" s="76"/>
      <c r="M34" s="6"/>
    </row>
    <row r="35" spans="1:13" ht="12.75" customHeight="1" x14ac:dyDescent="0.15">
      <c r="A35" s="14"/>
      <c r="B35" s="1">
        <f>IF(MAX('[1]【第9戦】予選ヒート-レース結果表・グリッド用（貼付）'!A:A)&gt;G31,G31+1,"")</f>
        <v>11</v>
      </c>
      <c r="C35" s="85">
        <f>IFERROR(INDEX('[1]【第9戦】予選ヒート-レース結果表・グリッド用（貼付）'!$A:$Z,MATCH($B35,'[1]【第9戦】予選ヒート-レース結果表・グリッド用（貼付）'!$A:$A,0),MATCH("No.",'[1]【第9戦】予選ヒート-レース結果表・グリッド用（貼付）'!$1:$1,0)),"")</f>
        <v>13</v>
      </c>
      <c r="D35" s="112" t="str">
        <f>IFERROR(INDEX('[1]【第9戦】予選ヒート-レース結果表・グリッド用（貼付）'!$A:$Z,MATCH($B35,'[1]【第9戦】予選ヒート-レース結果表・グリッド用（貼付）'!$A:$A,0),MATCH("名前",'[1]【第9戦】予選ヒート-レース結果表・グリッド用（貼付）'!$1:$1,0)),"")</f>
        <v>梅垣 清</v>
      </c>
      <c r="E35" s="112"/>
      <c r="F35" s="84"/>
      <c r="G35" s="1">
        <f>IF(MAX('[1]【第9戦】予選ヒート-レース結果表・グリッド用（貼付）'!A:A)&gt;B35,B35+1,"")</f>
        <v>12</v>
      </c>
      <c r="H35" s="85">
        <f>IFERROR(INDEX('[1]【第9戦】予選ヒート-レース結果表・グリッド用（貼付）'!$A:$Z,MATCH($G35,'[1]【第9戦】予選ヒート-レース結果表・グリッド用（貼付）'!$A:$A,0),MATCH("No.",'[1]【第9戦】予選ヒート-レース結果表・グリッド用（貼付）'!$1:$1,0)),"")</f>
        <v>77</v>
      </c>
      <c r="I35" s="112" t="str">
        <f>IFERROR(INDEX('[1]【第9戦】予選ヒート-レース結果表・グリッド用（貼付）'!$A:$Z,MATCH($G35,'[1]【第9戦】予選ヒート-レース結果表・グリッド用（貼付）'!$A:$A,0),MATCH("名前",'[1]【第9戦】予選ヒート-レース結果表・グリッド用（貼付）'!$1:$1,0)),"")</f>
        <v>渡部 智仁</v>
      </c>
      <c r="J35" s="112"/>
      <c r="K35" s="84"/>
      <c r="L35" s="75"/>
      <c r="M35" s="6"/>
    </row>
    <row r="36" spans="1:13" ht="6" customHeight="1" x14ac:dyDescent="0.15">
      <c r="A36" s="14"/>
      <c r="B36" s="80"/>
      <c r="C36" s="83" t="str">
        <f>IFERROR(IF(INDEX('[1]【第9戦】予選ヒート-レース結果表・グリッド用（貼付）'!$A:$Z,MATCH(B35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35,'[1]【第9戦】予選ヒート-レース結果表・グリッド用（貼付）'!$A:$A,0),MATCH("クラス",'[1]【第9戦】予選ヒート-レース結果表・グリッド用（貼付）'!$1:$1,0))),"")</f>
        <v/>
      </c>
      <c r="D36" s="82"/>
      <c r="E36" s="81"/>
      <c r="F36" s="76" t="str">
        <f>IFERROR(INDEX('[1]【第9戦】予選ヒート-レース結果表・グリッド用（貼付）'!$A:$Z,MATCH($B35,'[1]【第9戦】予選ヒート-レース結果表・グリッド用（貼付）'!$A:$A,0),MATCH("Model/Engine",'[1]【第9戦】予選ヒート-レース結果表・グリッド用（貼付）'!$1:$1,0)),"")</f>
        <v>Birel ART/IAME</v>
      </c>
      <c r="G36" s="80"/>
      <c r="H36" s="83" t="str">
        <f>IFERROR(IF(INDEX('[1]【第9戦】予選ヒート-レース結果表・グリッド用（貼付）'!$A:$Z,MATCH(G35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35,'[1]【第9戦】予選ヒート-レース結果表・グリッド用（貼付）'!$A:$A,0),MATCH("クラス",'[1]【第9戦】予選ヒート-レース結果表・グリッド用（貼付）'!$1:$1,0))),"")</f>
        <v/>
      </c>
      <c r="I36" s="82"/>
      <c r="J36" s="81"/>
      <c r="K36" s="76" t="str">
        <f>IFERROR(INDEX('[1]【第9戦】予選ヒート-レース結果表・グリッド用（貼付）'!$A:$Z,MATCH($G35,'[1]【第9戦】予選ヒート-レース結果表・グリッド用（貼付）'!$A:$A,0),MATCH("Model/Engine",'[1]【第9戦】予選ヒート-レース結果表・グリッド用（貼付）'!$1:$1,0)),"")</f>
        <v>Rosa Drago CORSE/TM</v>
      </c>
      <c r="L36" s="74"/>
      <c r="M36" s="6"/>
    </row>
    <row r="37" spans="1:13" ht="9" customHeight="1" x14ac:dyDescent="0.15">
      <c r="A37" s="14"/>
      <c r="B37" s="80"/>
      <c r="C37" s="78" t="str">
        <f>IF(IFERROR(INDEX('[1]【第9戦】予選ヒート-レース結果表・グリッド用（貼付）'!$A:$Z,MATCH($B35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35,'[1]【第9戦】予選ヒート-レース結果表・グリッド用（貼付）'!$A:$A,0),MATCH("team",'[1]【第9戦】予選ヒート-レース結果表・グリッド用（貼付）'!$1:$1,0)),""))</f>
        <v>BirelART Access Racing</v>
      </c>
      <c r="D37" s="79"/>
      <c r="E37" s="78"/>
      <c r="F37" s="75"/>
      <c r="G37" s="80"/>
      <c r="H37" s="78" t="str">
        <f>IFERROR(IF(INDEX('[1]【第9戦】予選ヒート-レース結果表・グリッド用（貼付）'!$A:$Z,MATCH($G35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35,'[1]【第9戦】予選ヒート-レース結果表・グリッド用（貼付）'!$A:$A,0),MATCH("team",'[1]【第9戦】予選ヒート-レース結果表・グリッド用（貼付）'!$1:$1,0))),"")</f>
        <v>RosaDragoCORSE</v>
      </c>
      <c r="I37" s="79"/>
      <c r="J37" s="78"/>
      <c r="K37" s="75"/>
      <c r="L37" s="77"/>
      <c r="M37" s="6"/>
    </row>
    <row r="38" spans="1:13" ht="6" customHeight="1" x14ac:dyDescent="0.15">
      <c r="A38" s="14"/>
      <c r="B38" s="6"/>
      <c r="C38" s="6"/>
      <c r="D38" s="6"/>
      <c r="E38" s="6"/>
      <c r="F38" s="74"/>
      <c r="G38" s="6"/>
      <c r="H38" s="6"/>
      <c r="I38" s="6"/>
      <c r="J38" s="6"/>
      <c r="K38" s="74"/>
      <c r="L38" s="76"/>
      <c r="M38" s="6"/>
    </row>
    <row r="39" spans="1:13" ht="12.75" customHeight="1" x14ac:dyDescent="0.15">
      <c r="A39" s="14"/>
      <c r="B39" s="1">
        <f>IF(MAX('[1]【第9戦】予選ヒート-レース結果表・グリッド用（貼付）'!A:A)&gt;G35,G35+1,"")</f>
        <v>13</v>
      </c>
      <c r="C39" s="85">
        <f>IFERROR(INDEX('[1]【第9戦】予選ヒート-レース結果表・グリッド用（貼付）'!$A:$Z,MATCH($B39,'[1]【第9戦】予選ヒート-レース結果表・グリッド用（貼付）'!$A:$A,0),MATCH("No.",'[1]【第9戦】予選ヒート-レース結果表・グリッド用（貼付）'!$1:$1,0)),"")</f>
        <v>14</v>
      </c>
      <c r="D39" s="112" t="str">
        <f>IFERROR(INDEX('[1]【第9戦】予選ヒート-レース結果表・グリッド用（貼付）'!$A:$Z,MATCH($B39,'[1]【第9戦】予選ヒート-レース結果表・グリッド用（貼付）'!$A:$A,0),MATCH("名前",'[1]【第9戦】予選ヒート-レース結果表・グリッド用（貼付）'!$1:$1,0)),"")</f>
        <v>浅見 謙心</v>
      </c>
      <c r="E39" s="112"/>
      <c r="F39" s="84"/>
      <c r="G39" s="1">
        <f>IF(MAX('[1]【第9戦】予選ヒート-レース結果表・グリッド用（貼付）'!A:A)&gt;B39,B39+1,"")</f>
        <v>14</v>
      </c>
      <c r="H39" s="85">
        <f>IFERROR(INDEX('[1]【第9戦】予選ヒート-レース結果表・グリッド用（貼付）'!$A:$Z,MATCH($G39,'[1]【第9戦】予選ヒート-レース結果表・グリッド用（貼付）'!$A:$A,0),MATCH("No.",'[1]【第9戦】予選ヒート-レース結果表・グリッド用（貼付）'!$1:$1,0)),"")</f>
        <v>67</v>
      </c>
      <c r="I39" s="112" t="str">
        <f>IFERROR(INDEX('[1]【第9戦】予選ヒート-レース結果表・グリッド用（貼付）'!$A:$Z,MATCH($G39,'[1]【第9戦】予選ヒート-レース結果表・グリッド用（貼付）'!$A:$A,0),MATCH("名前",'[1]【第9戦】予選ヒート-レース結果表・グリッド用（貼付）'!$1:$1,0)),"")</f>
        <v>田中 照久</v>
      </c>
      <c r="J39" s="112"/>
      <c r="K39" s="84"/>
      <c r="L39" s="75"/>
      <c r="M39" s="6"/>
    </row>
    <row r="40" spans="1:13" ht="6" customHeight="1" x14ac:dyDescent="0.15">
      <c r="A40" s="6"/>
      <c r="B40" s="80"/>
      <c r="C40" s="83" t="str">
        <f>IFERROR(IF(INDEX('[1]【第9戦】予選ヒート-レース結果表・グリッド用（貼付）'!$A:$Z,MATCH(B39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39,'[1]【第9戦】予選ヒート-レース結果表・グリッド用（貼付）'!$A:$A,0),MATCH("クラス",'[1]【第9戦】予選ヒート-レース結果表・グリッド用（貼付）'!$1:$1,0))),"")</f>
        <v/>
      </c>
      <c r="D40" s="82"/>
      <c r="E40" s="81"/>
      <c r="F40" s="76" t="str">
        <f>IFERROR(INDEX('[1]【第9戦】予選ヒート-レース結果表・グリッド用（貼付）'!$A:$Z,MATCH($B39,'[1]【第9戦】予選ヒート-レース結果表・グリッド用（貼付）'!$A:$A,0),MATCH("Model/Engine",'[1]【第9戦】予選ヒート-レース結果表・グリッド用（貼付）'!$1:$1,0)),"")</f>
        <v>Birel ART/IAME</v>
      </c>
      <c r="G40" s="80"/>
      <c r="H40" s="83" t="str">
        <f>IFERROR(IF(INDEX('[1]【第9戦】予選ヒート-レース結果表・グリッド用（貼付）'!$A:$Z,MATCH(G39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39,'[1]【第9戦】予選ヒート-レース結果表・グリッド用（貼付）'!$A:$A,0),MATCH("クラス",'[1]【第9戦】予選ヒート-レース結果表・グリッド用（貼付）'!$1:$1,0))),"")</f>
        <v/>
      </c>
      <c r="I40" s="82"/>
      <c r="J40" s="81"/>
      <c r="K40" s="76" t="str">
        <f>IFERROR(INDEX('[1]【第9戦】予選ヒート-レース結果表・グリッド用（貼付）'!$A:$Z,MATCH($G39,'[1]【第9戦】予選ヒート-レース結果表・グリッド用（貼付）'!$A:$A,0),MATCH("Model/Engine",'[1]【第9戦】予選ヒート-レース結果表・グリッド用（貼付）'!$1:$1,0)),"")</f>
        <v>GLEA TEQKK02/TM</v>
      </c>
      <c r="L40" s="74"/>
      <c r="M40" s="6"/>
    </row>
    <row r="41" spans="1:13" ht="9" customHeight="1" x14ac:dyDescent="0.15">
      <c r="A41" s="6"/>
      <c r="B41" s="80"/>
      <c r="C41" s="78" t="str">
        <f>IF(IFERROR(INDEX('[1]【第9戦】予選ヒート-レース結果表・グリッド用（貼付）'!$A:$Z,MATCH($B39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39,'[1]【第9戦】予選ヒート-レース結果表・グリッド用（貼付）'!$A:$A,0),MATCH("team",'[1]【第9戦】予選ヒート-レース結果表・グリッド用（貼付）'!$1:$1,0)),""))</f>
        <v>BirelART Access Racing</v>
      </c>
      <c r="D41" s="79"/>
      <c r="E41" s="78"/>
      <c r="F41" s="75"/>
      <c r="G41" s="80"/>
      <c r="H41" s="78" t="str">
        <f>IFERROR(IF(INDEX('[1]【第9戦】予選ヒート-レース結果表・グリッド用（貼付）'!$A:$Z,MATCH($G39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39,'[1]【第9戦】予選ヒート-レース結果表・グリッド用（貼付）'!$A:$A,0),MATCH("team",'[1]【第9戦】予選ヒート-レース結果表・グリッド用（貼付）'!$1:$1,0))),"")</f>
        <v>GLEATEQ  RACING  TEAM</v>
      </c>
      <c r="I41" s="79"/>
      <c r="J41" s="78"/>
      <c r="K41" s="75"/>
      <c r="L41" s="77"/>
      <c r="M41" s="6"/>
    </row>
    <row r="42" spans="1:13" ht="6" customHeight="1" x14ac:dyDescent="0.15">
      <c r="A42" s="6"/>
      <c r="B42" s="6"/>
      <c r="C42" s="6"/>
      <c r="D42" s="6"/>
      <c r="E42" s="6"/>
      <c r="F42" s="74"/>
      <c r="G42" s="6"/>
      <c r="H42" s="6"/>
      <c r="I42" s="6"/>
      <c r="J42" s="6"/>
      <c r="K42" s="74"/>
      <c r="L42" s="76"/>
      <c r="M42" s="6"/>
    </row>
    <row r="43" spans="1:13" ht="12.75" customHeight="1" x14ac:dyDescent="0.15">
      <c r="A43" s="6"/>
      <c r="B43" s="1">
        <f>IF(MAX('[1]【第9戦】予選ヒート-レース結果表・グリッド用（貼付）'!A:A)&gt;G39,G39+1,"")</f>
        <v>15</v>
      </c>
      <c r="C43" s="85">
        <f>IFERROR(INDEX('[1]【第9戦】予選ヒート-レース結果表・グリッド用（貼付）'!$A:$Z,MATCH($B43,'[1]【第9戦】予選ヒート-レース結果表・グリッド用（貼付）'!$A:$A,0),MATCH("No.",'[1]【第9戦】予選ヒート-レース結果表・グリッド用（貼付）'!$1:$1,0)),"")</f>
        <v>7</v>
      </c>
      <c r="D43" s="112" t="str">
        <f>IFERROR(INDEX('[1]【第9戦】予選ヒート-レース結果表・グリッド用（貼付）'!$A:$Z,MATCH($B43,'[1]【第9戦】予選ヒート-レース結果表・グリッド用（貼付）'!$A:$A,0),MATCH("名前",'[1]【第9戦】予選ヒート-レース結果表・グリッド用（貼付）'!$1:$1,0)),"")</f>
        <v>高橋 悠之</v>
      </c>
      <c r="E43" s="112"/>
      <c r="F43" s="84"/>
      <c r="G43" s="1">
        <f>IF(MAX('[1]【第9戦】予選ヒート-レース結果表・グリッド用（貼付）'!A:A)&gt;B43,B43+1,"")</f>
        <v>16</v>
      </c>
      <c r="H43" s="85">
        <f>IFERROR(INDEX('[1]【第9戦】予選ヒート-レース結果表・グリッド用（貼付）'!$A:$Z,MATCH($G43,'[1]【第9戦】予選ヒート-レース結果表・グリッド用（貼付）'!$A:$A,0),MATCH("No.",'[1]【第9戦】予選ヒート-レース結果表・グリッド用（貼付）'!$1:$1,0)),"")</f>
        <v>23</v>
      </c>
      <c r="I43" s="112" t="str">
        <f>IFERROR(INDEX('[1]【第9戦】予選ヒート-レース結果表・グリッド用（貼付）'!$A:$Z,MATCH($G43,'[1]【第9戦】予選ヒート-レース結果表・グリッド用（貼付）'!$A:$A,0),MATCH("名前",'[1]【第9戦】予選ヒート-レース結果表・グリッド用（貼付）'!$1:$1,0)),"")</f>
        <v>朝日 ターボ</v>
      </c>
      <c r="J43" s="112"/>
      <c r="K43" s="84"/>
      <c r="L43" s="75"/>
      <c r="M43" s="6"/>
    </row>
    <row r="44" spans="1:13" ht="6" customHeight="1" x14ac:dyDescent="0.15">
      <c r="A44" s="6"/>
      <c r="B44" s="80"/>
      <c r="C44" s="83" t="str">
        <f>IFERROR(IF(INDEX('[1]【第9戦】予選ヒート-レース結果表・グリッド用（貼付）'!$A:$Z,MATCH(B43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43,'[1]【第9戦】予選ヒート-レース結果表・グリッド用（貼付）'!$A:$A,0),MATCH("クラス",'[1]【第9戦】予選ヒート-レース結果表・グリッド用（貼付）'!$1:$1,0))),"")</f>
        <v/>
      </c>
      <c r="D44" s="82"/>
      <c r="E44" s="81"/>
      <c r="F44" s="76" t="str">
        <f>IFERROR(INDEX('[1]【第9戦】予選ヒート-レース結果表・グリッド用（貼付）'!$A:$Z,MATCH($B43,'[1]【第9戦】予選ヒート-レース結果表・グリッド用（貼付）'!$A:$A,0),MATCH("Model/Engine",'[1]【第9戦】予選ヒート-レース結果表・グリッド用（貼付）'!$1:$1,0)),"")</f>
        <v>Birel ART/IAME</v>
      </c>
      <c r="G44" s="80"/>
      <c r="H44" s="83" t="str">
        <f>IFERROR(IF(INDEX('[1]【第9戦】予選ヒート-レース結果表・グリッド用（貼付）'!$A:$Z,MATCH(G43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43,'[1]【第9戦】予選ヒート-レース結果表・グリッド用（貼付）'!$A:$A,0),MATCH("クラス",'[1]【第9戦】予選ヒート-レース結果表・グリッド用（貼付）'!$1:$1,0))),"")</f>
        <v/>
      </c>
      <c r="I44" s="82"/>
      <c r="J44" s="81"/>
      <c r="K44" s="76" t="str">
        <f>IFERROR(INDEX('[1]【第9戦】予選ヒート-レース結果表・グリッド用（貼付）'!$A:$Z,MATCH($G43,'[1]【第9戦】予選ヒート-レース結果表・グリッド用（貼付）'!$A:$A,0),MATCH("Model/Engine",'[1]【第9戦】予選ヒート-レース結果表・グリッド用（貼付）'!$1:$1,0)),"")</f>
        <v>Praga/TM</v>
      </c>
      <c r="L44" s="74"/>
      <c r="M44" s="6"/>
    </row>
    <row r="45" spans="1:13" ht="9" customHeight="1" x14ac:dyDescent="0.15">
      <c r="A45" s="6"/>
      <c r="B45" s="80"/>
      <c r="C45" s="78" t="str">
        <f>IF(IFERROR(INDEX('[1]【第9戦】予選ヒート-レース結果表・グリッド用（貼付）'!$A:$Z,MATCH($B43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43,'[1]【第9戦】予選ヒート-レース結果表・グリッド用（貼付）'!$A:$A,0),MATCH("team",'[1]【第9戦】予選ヒート-レース結果表・グリッド用（貼付）'!$1:$1,0)),""))</f>
        <v>BirelART Access Racing</v>
      </c>
      <c r="D45" s="79"/>
      <c r="E45" s="78"/>
      <c r="F45" s="75"/>
      <c r="G45" s="80"/>
      <c r="H45" s="78" t="str">
        <f>IFERROR(IF(INDEX('[1]【第9戦】予選ヒート-レース結果表・グリッド用（貼付）'!$A:$Z,MATCH($G43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43,'[1]【第9戦】予選ヒート-レース結果表・グリッド用（貼付）'!$A:$A,0),MATCH("team",'[1]【第9戦】予選ヒート-レース結果表・グリッド用（貼付）'!$1:$1,0))),"")</f>
        <v>MASUDA RACING PROJECT</v>
      </c>
      <c r="I45" s="79"/>
      <c r="J45" s="78"/>
      <c r="K45" s="75"/>
      <c r="L45" s="77"/>
      <c r="M45" s="6"/>
    </row>
    <row r="46" spans="1:13" ht="6" customHeight="1" x14ac:dyDescent="0.15">
      <c r="A46" s="6"/>
      <c r="B46" s="6"/>
      <c r="C46" s="6"/>
      <c r="D46" s="6"/>
      <c r="E46" s="6"/>
      <c r="F46" s="74"/>
      <c r="G46" s="6"/>
      <c r="H46" s="6"/>
      <c r="I46" s="6"/>
      <c r="J46" s="6"/>
      <c r="K46" s="74"/>
      <c r="L46" s="76"/>
      <c r="M46" s="6"/>
    </row>
    <row r="47" spans="1:13" ht="12.75" customHeight="1" x14ac:dyDescent="0.15">
      <c r="A47" s="6"/>
      <c r="B47" s="1">
        <f>IF(MAX('[1]【第9戦】予選ヒート-レース結果表・グリッド用（貼付）'!A:A)&gt;G43,G43+1,"")</f>
        <v>17</v>
      </c>
      <c r="C47" s="85">
        <f>IFERROR(INDEX('[1]【第9戦】予選ヒート-レース結果表・グリッド用（貼付）'!$A:$Z,MATCH($B47,'[1]【第9戦】予選ヒート-レース結果表・グリッド用（貼付）'!$A:$A,0),MATCH("No.",'[1]【第9戦】予選ヒート-レース結果表・グリッド用（貼付）'!$1:$1,0)),"")</f>
        <v>69</v>
      </c>
      <c r="D47" s="112" t="str">
        <f>IFERROR(INDEX('[1]【第9戦】予選ヒート-レース結果表・グリッド用（貼付）'!$A:$Z,MATCH($B47,'[1]【第9戦】予選ヒート-レース結果表・グリッド用（貼付）'!$A:$A,0),MATCH("名前",'[1]【第9戦】予選ヒート-レース結果表・グリッド用（貼付）'!$1:$1,0)),"")</f>
        <v>半田 昌宗</v>
      </c>
      <c r="E47" s="112"/>
      <c r="F47" s="84"/>
      <c r="G47" s="1">
        <f>IF(MAX('[1]【第9戦】予選ヒート-レース結果表・グリッド用（貼付）'!A:A)&gt;B47,B47+1,"")</f>
        <v>18</v>
      </c>
      <c r="H47" s="85">
        <f>IFERROR(INDEX('[1]【第9戦】予選ヒート-レース結果表・グリッド用（貼付）'!$A:$Z,MATCH($G47,'[1]【第9戦】予選ヒート-レース結果表・グリッド用（貼付）'!$A:$A,0),MATCH("No.",'[1]【第9戦】予選ヒート-レース結果表・グリッド用（貼付）'!$1:$1,0)),"")</f>
        <v>3</v>
      </c>
      <c r="I47" s="112" t="str">
        <f>IFERROR(INDEX('[1]【第9戦】予選ヒート-レース結果表・グリッド用（貼付）'!$A:$Z,MATCH($G47,'[1]【第9戦】予選ヒート-レース結果表・グリッド用（貼付）'!$A:$A,0),MATCH("名前",'[1]【第9戦】予選ヒート-レース結果表・グリッド用（貼付）'!$1:$1,0)),"")</f>
        <v>洞地 遼大</v>
      </c>
      <c r="J47" s="112"/>
      <c r="K47" s="84"/>
      <c r="L47" s="75"/>
      <c r="M47" s="6"/>
    </row>
    <row r="48" spans="1:13" ht="6" customHeight="1" x14ac:dyDescent="0.15">
      <c r="A48" s="6"/>
      <c r="B48" s="80"/>
      <c r="C48" s="83" t="str">
        <f>IFERROR(IF(INDEX('[1]【第9戦】予選ヒート-レース結果表・グリッド用（貼付）'!$A:$Z,MATCH(B47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47,'[1]【第9戦】予選ヒート-レース結果表・グリッド用（貼付）'!$A:$A,0),MATCH("クラス",'[1]【第9戦】予選ヒート-レース結果表・グリッド用（貼付）'!$1:$1,0))),"")</f>
        <v/>
      </c>
      <c r="D48" s="82"/>
      <c r="E48" s="81"/>
      <c r="F48" s="76" t="str">
        <f>IFERROR(INDEX('[1]【第9戦】予選ヒート-レース結果表・グリッド用（貼付）'!$A:$Z,MATCH($B47,'[1]【第9戦】予選ヒート-レース結果表・グリッド用（貼付）'!$A:$A,0),MATCH("Model/Engine",'[1]【第9戦】予選ヒート-レース結果表・グリッド用（貼付）'!$1:$1,0)),"")</f>
        <v>CRG/TM</v>
      </c>
      <c r="G48" s="80"/>
      <c r="H48" s="83" t="str">
        <f>IFERROR(IF(INDEX('[1]【第9戦】予選ヒート-レース結果表・グリッド用（貼付）'!$A:$Z,MATCH(G47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47,'[1]【第9戦】予選ヒート-レース結果表・グリッド用（貼付）'!$A:$A,0),MATCH("クラス",'[1]【第9戦】予選ヒート-レース結果表・グリッド用（貼付）'!$1:$1,0))),"")</f>
        <v/>
      </c>
      <c r="I48" s="82"/>
      <c r="J48" s="81"/>
      <c r="K48" s="76" t="str">
        <f>IFERROR(INDEX('[1]【第9戦】予選ヒート-レース結果表・グリッド用（貼付）'!$A:$Z,MATCH($G47,'[1]【第9戦】予選ヒート-レース結果表・グリッド用（貼付）'!$A:$A,0),MATCH("Model/Engine",'[1]【第9戦】予選ヒート-レース結果表・グリッド用（貼付）'!$1:$1,0)),"")</f>
        <v>KR/TM</v>
      </c>
      <c r="L48" s="74"/>
      <c r="M48" s="6"/>
    </row>
    <row r="49" spans="1:13" ht="9" customHeight="1" x14ac:dyDescent="0.15">
      <c r="A49" s="6"/>
      <c r="B49" s="80"/>
      <c r="C49" s="78" t="str">
        <f>IF(IFERROR(INDEX('[1]【第9戦】予選ヒート-レース結果表・グリッド用（貼付）'!$A:$Z,MATCH($B47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47,'[1]【第9戦】予選ヒート-レース結果表・グリッド用（貼付）'!$A:$A,0),MATCH("team",'[1]【第9戦】予選ヒート-レース結果表・グリッド用（貼付）'!$1:$1,0)),""))</f>
        <v>TEAM　WOLF</v>
      </c>
      <c r="D49" s="79"/>
      <c r="E49" s="78"/>
      <c r="F49" s="75"/>
      <c r="G49" s="80"/>
      <c r="H49" s="78" t="str">
        <f>IFERROR(IF(INDEX('[1]【第9戦】予選ヒート-レース結果表・グリッド用（貼付）'!$A:$Z,MATCH($G47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47,'[1]【第9戦】予選ヒート-レース結果表・グリッド用（貼付）'!$A:$A,0),MATCH("team",'[1]【第9戦】予選ヒート-レース結果表・グリッド用（貼付）'!$1:$1,0))),"")</f>
        <v>PONOS HIROTEX RACING</v>
      </c>
      <c r="I49" s="79"/>
      <c r="J49" s="78"/>
      <c r="K49" s="75"/>
      <c r="L49" s="77"/>
      <c r="M49" s="6"/>
    </row>
    <row r="50" spans="1:13" ht="6" customHeight="1" x14ac:dyDescent="0.15">
      <c r="A50" s="6"/>
      <c r="B50" s="6"/>
      <c r="C50" s="6"/>
      <c r="D50" s="6"/>
      <c r="E50" s="6"/>
      <c r="F50" s="74"/>
      <c r="G50" s="6"/>
      <c r="H50" s="6"/>
      <c r="I50" s="6"/>
      <c r="J50" s="6"/>
      <c r="K50" s="74"/>
      <c r="L50" s="76"/>
      <c r="M50" s="6"/>
    </row>
    <row r="51" spans="1:13" ht="12.75" customHeight="1" x14ac:dyDescent="0.15">
      <c r="A51" s="6"/>
      <c r="B51" s="1">
        <f>IF(MAX('[1]【第9戦】予選ヒート-レース結果表・グリッド用（貼付）'!A:A)&gt;G47,G47+1,"")</f>
        <v>19</v>
      </c>
      <c r="C51" s="85">
        <f>IFERROR(INDEX('[1]【第9戦】予選ヒート-レース結果表・グリッド用（貼付）'!$A:$Z,MATCH($B51,'[1]【第9戦】予選ヒート-レース結果表・グリッド用（貼付）'!$A:$A,0),MATCH("No.",'[1]【第9戦】予選ヒート-レース結果表・グリッド用（貼付）'!$1:$1,0)),"")</f>
        <v>19</v>
      </c>
      <c r="D51" s="112" t="str">
        <f>IFERROR(INDEX('[1]【第9戦】予選ヒート-レース結果表・グリッド用（貼付）'!$A:$Z,MATCH($B51,'[1]【第9戦】予選ヒート-レース結果表・グリッド用（貼付）'!$A:$A,0),MATCH("名前",'[1]【第9戦】予選ヒート-レース結果表・グリッド用（貼付）'!$1:$1,0)),"")</f>
        <v>中村 仁</v>
      </c>
      <c r="E51" s="112"/>
      <c r="F51" s="84"/>
      <c r="G51" s="1">
        <f>IF(MAX('[1]【第9戦】予選ヒート-レース結果表・グリッド用（貼付）'!A:A)&gt;B51,B51+1,"")</f>
        <v>20</v>
      </c>
      <c r="H51" s="85">
        <f>IFERROR(INDEX('[1]【第9戦】予選ヒート-レース結果表・グリッド用（貼付）'!$A:$Z,MATCH($G51,'[1]【第9戦】予選ヒート-レース結果表・グリッド用（貼付）'!$A:$A,0),MATCH("No.",'[1]【第9戦】予選ヒート-レース結果表・グリッド用（貼付）'!$1:$1,0)),"")</f>
        <v>34</v>
      </c>
      <c r="I51" s="112" t="str">
        <f>IFERROR(INDEX('[1]【第9戦】予選ヒート-レース結果表・グリッド用（貼付）'!$A:$Z,MATCH($G51,'[1]【第9戦】予選ヒート-レース結果表・グリッド用（貼付）'!$A:$A,0),MATCH("名前",'[1]【第9戦】予選ヒート-レース結果表・グリッド用（貼付）'!$1:$1,0)),"")</f>
        <v>清水 啓伸</v>
      </c>
      <c r="J51" s="112"/>
      <c r="K51" s="84"/>
      <c r="L51" s="75"/>
      <c r="M51" s="6"/>
    </row>
    <row r="52" spans="1:13" ht="6" customHeight="1" x14ac:dyDescent="0.15">
      <c r="A52" s="6"/>
      <c r="B52" s="80"/>
      <c r="C52" s="83" t="str">
        <f>IFERROR(IF(INDEX('[1]【第9戦】予選ヒート-レース結果表・グリッド用（貼付）'!$A:$Z,MATCH(B51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51,'[1]【第9戦】予選ヒート-レース結果表・グリッド用（貼付）'!$A:$A,0),MATCH("クラス",'[1]【第9戦】予選ヒート-レース結果表・グリッド用（貼付）'!$1:$1,0))),"")</f>
        <v/>
      </c>
      <c r="D52" s="82"/>
      <c r="E52" s="81"/>
      <c r="F52" s="76" t="str">
        <f>IFERROR(INDEX('[1]【第9戦】予選ヒート-レース結果表・グリッド用（貼付）'!$A:$Z,MATCH($B51,'[1]【第9戦】予選ヒート-レース結果表・グリッド用（貼付）'!$A:$A,0),MATCH("Model/Engine",'[1]【第9戦】予選ヒート-レース結果表・グリッド用（貼付）'!$1:$1,0)),"")</f>
        <v>REDSPEED/VORTEX</v>
      </c>
      <c r="G52" s="80"/>
      <c r="H52" s="83" t="str">
        <f>IFERROR(IF(INDEX('[1]【第9戦】予選ヒート-レース結果表・グリッド用（貼付）'!$A:$Z,MATCH(G51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51,'[1]【第9戦】予選ヒート-レース結果表・グリッド用（貼付）'!$A:$A,0),MATCH("クラス",'[1]【第9戦】予選ヒート-レース結果表・グリッド用（貼付）'!$1:$1,0))),"")</f>
        <v/>
      </c>
      <c r="I52" s="82"/>
      <c r="J52" s="81"/>
      <c r="K52" s="76" t="str">
        <f>IFERROR(INDEX('[1]【第9戦】予選ヒート-レース結果表・グリッド用（貼付）'!$A:$Z,MATCH($G51,'[1]【第9戦】予選ヒート-レース結果表・グリッド用（貼付）'!$A:$A,0),MATCH("Model/Engine",'[1]【第9戦】予選ヒート-レース結果表・グリッド用（貼付）'!$1:$1,0)),"")</f>
        <v>Drago CORSE/TM</v>
      </c>
      <c r="L52" s="74"/>
      <c r="M52" s="6"/>
    </row>
    <row r="53" spans="1:13" ht="9" customHeight="1" x14ac:dyDescent="0.15">
      <c r="A53" s="6"/>
      <c r="B53" s="80"/>
      <c r="C53" s="78" t="str">
        <f>IF(IFERROR(INDEX('[1]【第9戦】予選ヒート-レース結果表・グリッド用（貼付）'!$A:$Z,MATCH($B51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51,'[1]【第9戦】予選ヒート-レース結果表・グリッド用（貼付）'!$A:$A,0),MATCH("team",'[1]【第9戦】予選ヒート-レース結果表・グリッド用（貼付）'!$1:$1,0)),""))</f>
        <v>Moty's RACING TEAM</v>
      </c>
      <c r="D53" s="79"/>
      <c r="E53" s="78"/>
      <c r="F53" s="75"/>
      <c r="G53" s="80"/>
      <c r="H53" s="78" t="str">
        <f>IFERROR(IF(INDEX('[1]【第9戦】予選ヒート-レース結果表・グリッド用（貼付）'!$A:$Z,MATCH($G51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51,'[1]【第9戦】予選ヒート-レース結果表・グリッド用（貼付）'!$A:$A,0),MATCH("team",'[1]【第9戦】予選ヒート-レース結果表・グリッド用（貼付）'!$1:$1,0))),"")</f>
        <v>DragoCORSE</v>
      </c>
      <c r="I53" s="79"/>
      <c r="J53" s="78"/>
      <c r="K53" s="75"/>
      <c r="L53" s="77"/>
      <c r="M53" s="6"/>
    </row>
    <row r="54" spans="1:13" ht="6" customHeight="1" x14ac:dyDescent="0.15">
      <c r="A54" s="6"/>
      <c r="B54" s="6"/>
      <c r="C54" s="6"/>
      <c r="D54" s="6"/>
      <c r="E54" s="6"/>
      <c r="F54" s="74"/>
      <c r="G54" s="6"/>
      <c r="H54" s="6"/>
      <c r="I54" s="6"/>
      <c r="J54" s="6"/>
      <c r="K54" s="74"/>
      <c r="L54" s="76"/>
      <c r="M54" s="6"/>
    </row>
    <row r="55" spans="1:13" ht="12.75" customHeight="1" x14ac:dyDescent="0.15">
      <c r="A55" s="6"/>
      <c r="B55" s="1">
        <f>IF(MAX('[1]【第9戦】予選ヒート-レース結果表・グリッド用（貼付）'!A:A)&gt;G51,G51+1,"")</f>
        <v>21</v>
      </c>
      <c r="C55" s="85">
        <f>IFERROR(INDEX('[1]【第9戦】予選ヒート-レース結果表・グリッド用（貼付）'!$A:$Z,MATCH($B55,'[1]【第9戦】予選ヒート-レース結果表・グリッド用（貼付）'!$A:$A,0),MATCH("No.",'[1]【第9戦】予選ヒート-レース結果表・グリッド用（貼付）'!$1:$1,0)),"")</f>
        <v>24</v>
      </c>
      <c r="D55" s="112" t="str">
        <f>IFERROR(INDEX('[1]【第9戦】予選ヒート-レース結果表・グリッド用（貼付）'!$A:$Z,MATCH($B55,'[1]【第9戦】予選ヒート-レース結果表・グリッド用（貼付）'!$A:$A,0),MATCH("名前",'[1]【第9戦】予選ヒート-レース結果表・グリッド用（貼付）'!$1:$1,0)),"")</f>
        <v>田中 風輝</v>
      </c>
      <c r="E55" s="112"/>
      <c r="F55" s="84"/>
      <c r="G55" s="1">
        <f>IF(MAX('[1]【第9戦】予選ヒート-レース結果表・グリッド用（貼付）'!A:A)&gt;B55,B55+1,"")</f>
        <v>22</v>
      </c>
      <c r="H55" s="85">
        <f>IFERROR(INDEX('[1]【第9戦】予選ヒート-レース結果表・グリッド用（貼付）'!$A:$Z,MATCH($G55,'[1]【第9戦】予選ヒート-レース結果表・グリッド用（貼付）'!$A:$A,0),MATCH("No.",'[1]【第9戦】予選ヒート-レース結果表・グリッド用（貼付）'!$1:$1,0)),"")</f>
        <v>64</v>
      </c>
      <c r="I55" s="112" t="str">
        <f>IFERROR(INDEX('[1]【第9戦】予選ヒート-レース結果表・グリッド用（貼付）'!$A:$Z,MATCH($G55,'[1]【第9戦】予選ヒート-レース結果表・グリッド用（貼付）'!$A:$A,0),MATCH("名前",'[1]【第9戦】予選ヒート-レース結果表・グリッド用（貼付）'!$1:$1,0)),"")</f>
        <v>井本 大雅</v>
      </c>
      <c r="J55" s="112"/>
      <c r="K55" s="84"/>
      <c r="L55" s="75"/>
      <c r="M55" s="6"/>
    </row>
    <row r="56" spans="1:13" ht="6" customHeight="1" x14ac:dyDescent="0.15">
      <c r="A56" s="6"/>
      <c r="B56" s="80"/>
      <c r="C56" s="83" t="str">
        <f>IFERROR(IF(INDEX('[1]【第9戦】予選ヒート-レース結果表・グリッド用（貼付）'!$A:$Z,MATCH(B55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55,'[1]【第9戦】予選ヒート-レース結果表・グリッド用（貼付）'!$A:$A,0),MATCH("クラス",'[1]【第9戦】予選ヒート-レース結果表・グリッド用（貼付）'!$1:$1,0))),"")</f>
        <v/>
      </c>
      <c r="D56" s="82"/>
      <c r="E56" s="81"/>
      <c r="F56" s="76" t="str">
        <f>IFERROR(INDEX('[1]【第9戦】予選ヒート-レース結果表・グリッド用（貼付）'!$A:$Z,MATCH($B55,'[1]【第9戦】予選ヒート-レース結果表・グリッド用（貼付）'!$A:$A,0),MATCH("Model/Engine",'[1]【第9戦】予選ヒート-レース結果表・グリッド用（貼付）'!$1:$1,0)),"")</f>
        <v>Praga/TM</v>
      </c>
      <c r="G56" s="80"/>
      <c r="H56" s="83" t="str">
        <f>IFERROR(IF(INDEX('[1]【第9戦】予選ヒート-レース結果表・グリッド用（貼付）'!$A:$Z,MATCH(G55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55,'[1]【第9戦】予選ヒート-レース結果表・グリッド用（貼付）'!$A:$A,0),MATCH("クラス",'[1]【第9戦】予選ヒート-レース結果表・グリッド用（貼付）'!$1:$1,0))),"")</f>
        <v/>
      </c>
      <c r="I56" s="82"/>
      <c r="J56" s="81"/>
      <c r="K56" s="76" t="str">
        <f>IFERROR(INDEX('[1]【第9戦】予選ヒート-レース結果表・グリッド用（貼付）'!$A:$Z,MATCH($G55,'[1]【第9戦】予選ヒート-レース結果表・グリッド用（貼付）'!$A:$A,0),MATCH("Model/Engine",'[1]【第9戦】予選ヒート-レース結果表・グリッド用（貼付）'!$1:$1,0)),"")</f>
        <v>CL/IAME</v>
      </c>
      <c r="L56" s="74"/>
      <c r="M56" s="6"/>
    </row>
    <row r="57" spans="1:13" ht="9" customHeight="1" x14ac:dyDescent="0.15">
      <c r="A57" s="6"/>
      <c r="B57" s="80"/>
      <c r="C57" s="78" t="str">
        <f>IF(IFERROR(INDEX('[1]【第9戦】予選ヒート-レース結果表・グリッド用（貼付）'!$A:$Z,MATCH($B55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55,'[1]【第9戦】予選ヒート-レース結果表・グリッド用（貼付）'!$A:$A,0),MATCH("team",'[1]【第9戦】予選ヒート-レース結果表・グリッド用（貼付）'!$1:$1,0)),""))</f>
        <v>MASUDA RACING PROJECT</v>
      </c>
      <c r="D57" s="79"/>
      <c r="E57" s="78"/>
      <c r="F57" s="75"/>
      <c r="G57" s="80"/>
      <c r="H57" s="78" t="str">
        <f>IFERROR(IF(INDEX('[1]【第9戦】予選ヒート-レース結果表・グリッド用（貼付）'!$A:$Z,MATCH($G55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55,'[1]【第9戦】予選ヒート-レース結果表・グリッド用（貼付）'!$A:$A,0),MATCH("team",'[1]【第9戦】予選ヒート-レース結果表・グリッド用（貼付）'!$1:$1,0))),"")</f>
        <v>CUORE</v>
      </c>
      <c r="I57" s="79"/>
      <c r="J57" s="78"/>
      <c r="K57" s="75"/>
      <c r="L57" s="77"/>
      <c r="M57" s="6"/>
    </row>
    <row r="58" spans="1:13" ht="6" customHeight="1" x14ac:dyDescent="0.15">
      <c r="A58" s="6"/>
      <c r="B58" s="6"/>
      <c r="C58" s="6"/>
      <c r="D58" s="6"/>
      <c r="E58" s="6"/>
      <c r="F58" s="74"/>
      <c r="G58" s="6"/>
      <c r="H58" s="6"/>
      <c r="I58" s="6"/>
      <c r="J58" s="6"/>
      <c r="K58" s="74"/>
      <c r="L58" s="76"/>
      <c r="M58" s="6"/>
    </row>
    <row r="59" spans="1:13" ht="12.75" customHeight="1" x14ac:dyDescent="0.15">
      <c r="A59" s="6"/>
      <c r="B59" s="1">
        <f>IF(MAX('[1]【第9戦】予選ヒート-レース結果表・グリッド用（貼付）'!A:A)&gt;G55,G55+1,"")</f>
        <v>23</v>
      </c>
      <c r="C59" s="85">
        <f>IFERROR(INDEX('[1]【第9戦】予選ヒート-レース結果表・グリッド用（貼付）'!$A:$Z,MATCH($B59,'[1]【第9戦】予選ヒート-レース結果表・グリッド用（貼付）'!$A:$A,0),MATCH("No.",'[1]【第9戦】予選ヒート-レース結果表・グリッド用（貼付）'!$1:$1,0)),"")</f>
        <v>33</v>
      </c>
      <c r="D59" s="112" t="str">
        <f>IFERROR(INDEX('[1]【第9戦】予選ヒート-レース結果表・グリッド用（貼付）'!$A:$Z,MATCH($B59,'[1]【第9戦】予選ヒート-レース結果表・グリッド用（貼付）'!$A:$A,0),MATCH("名前",'[1]【第9戦】予選ヒート-レース結果表・グリッド用（貼付）'!$1:$1,0)),"")</f>
        <v>安藤 哉翔</v>
      </c>
      <c r="E59" s="112"/>
      <c r="F59" s="84"/>
      <c r="G59" s="1">
        <f>IF(MAX('[1]【第9戦】予選ヒート-レース結果表・グリッド用（貼付）'!A:A)&gt;B59,B59+1,"")</f>
        <v>24</v>
      </c>
      <c r="H59" s="85">
        <f>IFERROR(INDEX('[1]【第9戦】予選ヒート-レース結果表・グリッド用（貼付）'!$A:$Z,MATCH($G59,'[1]【第9戦】予選ヒート-レース結果表・グリッド用（貼付）'!$A:$A,0),MATCH("No.",'[1]【第9戦】予選ヒート-レース結果表・グリッド用（貼付）'!$1:$1,0)),"")</f>
        <v>28</v>
      </c>
      <c r="I59" s="112" t="str">
        <f>IFERROR(INDEX('[1]【第9戦】予選ヒート-レース結果表・グリッド用（貼付）'!$A:$Z,MATCH($G59,'[1]【第9戦】予選ヒート-レース結果表・グリッド用（貼付）'!$A:$A,0),MATCH("名前",'[1]【第9戦】予選ヒート-レース結果表・グリッド用（貼付）'!$1:$1,0)),"")</f>
        <v>渡会 太一</v>
      </c>
      <c r="J59" s="112"/>
      <c r="K59" s="84"/>
      <c r="L59" s="75"/>
      <c r="M59" s="6"/>
    </row>
    <row r="60" spans="1:13" ht="6" customHeight="1" x14ac:dyDescent="0.15">
      <c r="A60" s="6"/>
      <c r="B60" s="80"/>
      <c r="C60" s="83" t="str">
        <f>IFERROR(IF(INDEX('[1]【第9戦】予選ヒート-レース結果表・グリッド用（貼付）'!$A:$Z,MATCH(B59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59,'[1]【第9戦】予選ヒート-レース結果表・グリッド用（貼付）'!$A:$A,0),MATCH("クラス",'[1]【第9戦】予選ヒート-レース結果表・グリッド用（貼付）'!$1:$1,0))),"")</f>
        <v/>
      </c>
      <c r="D60" s="82"/>
      <c r="E60" s="81"/>
      <c r="F60" s="76" t="str">
        <f>IFERROR(INDEX('[1]【第9戦】予選ヒート-レース結果表・グリッド用（貼付）'!$A:$Z,MATCH($B59,'[1]【第9戦】予選ヒート-レース結果表・グリッド用（貼付）'!$A:$A,0),MATCH("Model/Engine",'[1]【第9戦】予選ヒート-レース結果表・グリッド用（貼付）'!$1:$1,0)),"")</f>
        <v>TONY KART/VORTEX</v>
      </c>
      <c r="G60" s="80"/>
      <c r="H60" s="83" t="str">
        <f>IFERROR(IF(INDEX('[1]【第9戦】予選ヒート-レース結果表・グリッド用（貼付）'!$A:$Z,MATCH(G59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59,'[1]【第9戦】予選ヒート-レース結果表・グリッド用（貼付）'!$A:$A,0),MATCH("クラス",'[1]【第9戦】予選ヒート-レース結果表・グリッド用（貼付）'!$1:$1,0))),"")</f>
        <v/>
      </c>
      <c r="I60" s="82"/>
      <c r="J60" s="81"/>
      <c r="K60" s="76" t="str">
        <f>IFERROR(INDEX('[1]【第9戦】予選ヒート-レース結果表・グリッド用（貼付）'!$A:$Z,MATCH($G59,'[1]【第9戦】予選ヒート-レース結果表・グリッド用（貼付）'!$A:$A,0),MATCH("Model/Engine",'[1]【第9戦】予選ヒート-レース結果表・グリッド用（貼付）'!$1:$1,0)),"")</f>
        <v>Drago CORSE/TM</v>
      </c>
      <c r="L60" s="74"/>
      <c r="M60" s="6"/>
    </row>
    <row r="61" spans="1:13" ht="9" customHeight="1" x14ac:dyDescent="0.15">
      <c r="A61" s="6"/>
      <c r="B61" s="80"/>
      <c r="C61" s="78" t="str">
        <f>IF(IFERROR(INDEX('[1]【第9戦】予選ヒート-レース結果表・グリッド用（貼付）'!$A:$Z,MATCH($B59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59,'[1]【第9戦】予選ヒート-レース結果表・グリッド用（貼付）'!$A:$A,0),MATCH("team",'[1]【第9戦】予選ヒート-レース結果表・グリッド用（貼付）'!$1:$1,0)),""))</f>
        <v>TONYKART RACING TEAM JAPAN</v>
      </c>
      <c r="D61" s="79"/>
      <c r="E61" s="78"/>
      <c r="F61" s="75"/>
      <c r="G61" s="80"/>
      <c r="H61" s="78" t="str">
        <f>IFERROR(IF(INDEX('[1]【第9戦】予選ヒート-レース結果表・グリッド用（貼付）'!$A:$Z,MATCH($G59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59,'[1]【第9戦】予選ヒート-レース結果表・グリッド用（貼付）'!$A:$A,0),MATCH("team",'[1]【第9戦】予選ヒート-レース結果表・グリッド用（貼付）'!$1:$1,0))),"")</f>
        <v>DragoCorse</v>
      </c>
      <c r="I61" s="79"/>
      <c r="J61" s="78"/>
      <c r="K61" s="75"/>
      <c r="L61" s="77"/>
      <c r="M61" s="6"/>
    </row>
    <row r="62" spans="1:13" ht="6" customHeight="1" x14ac:dyDescent="0.15">
      <c r="A62" s="6"/>
      <c r="B62" s="6"/>
      <c r="C62" s="6"/>
      <c r="D62" s="6"/>
      <c r="E62" s="6"/>
      <c r="F62" s="74"/>
      <c r="G62" s="6"/>
      <c r="H62" s="6"/>
      <c r="I62" s="6"/>
      <c r="J62" s="6"/>
      <c r="K62" s="74"/>
      <c r="L62" s="76"/>
      <c r="M62" s="6"/>
    </row>
    <row r="63" spans="1:13" ht="12.75" customHeight="1" x14ac:dyDescent="0.15">
      <c r="A63" s="6"/>
      <c r="B63" s="1">
        <f>IF(MAX('[1]【第9戦】予選ヒート-レース結果表・グリッド用（貼付）'!A:A)&gt;G59,G59+1,"")</f>
        <v>25</v>
      </c>
      <c r="C63" s="85">
        <f>IFERROR(INDEX('[1]【第9戦】予選ヒート-レース結果表・グリッド用（貼付）'!$A:$Z,MATCH($B63,'[1]【第9戦】予選ヒート-レース結果表・グリッド用（貼付）'!$A:$A,0),MATCH("No.",'[1]【第9戦】予選ヒート-レース結果表・グリッド用（貼付）'!$1:$1,0)),"")</f>
        <v>27</v>
      </c>
      <c r="D63" s="112" t="str">
        <f>IFERROR(INDEX('[1]【第9戦】予選ヒート-レース結果表・グリッド用（貼付）'!$A:$Z,MATCH($B63,'[1]【第9戦】予選ヒート-レース結果表・グリッド用（貼付）'!$A:$A,0),MATCH("名前",'[1]【第9戦】予選ヒート-レース結果表・グリッド用（貼付）'!$1:$1,0)),"")</f>
        <v>渡部 樹</v>
      </c>
      <c r="E63" s="112"/>
      <c r="F63" s="84"/>
      <c r="G63" s="1">
        <f>IF(MAX('[1]【第9戦】予選ヒート-レース結果表・グリッド用（貼付）'!A:A)&gt;B63,B63+1,"")</f>
        <v>26</v>
      </c>
      <c r="H63" s="85">
        <f>IFERROR(INDEX('[1]【第9戦】予選ヒート-レース結果表・グリッド用（貼付）'!$A:$Z,MATCH($G63,'[1]【第9戦】予選ヒート-レース結果表・グリッド用（貼付）'!$A:$A,0),MATCH("No.",'[1]【第9戦】予選ヒート-レース結果表・グリッド用（貼付）'!$1:$1,0)),"")</f>
        <v>43</v>
      </c>
      <c r="I63" s="112" t="str">
        <f>IFERROR(INDEX('[1]【第9戦】予選ヒート-レース結果表・グリッド用（貼付）'!$A:$Z,MATCH($G63,'[1]【第9戦】予選ヒート-レース結果表・グリッド用（貼付）'!$A:$A,0),MATCH("名前",'[1]【第9戦】予選ヒート-レース結果表・グリッド用（貼付）'!$1:$1,0)),"")</f>
        <v>皆木 駿輔</v>
      </c>
      <c r="J63" s="112"/>
      <c r="K63" s="84"/>
      <c r="L63" s="75"/>
      <c r="M63" s="6"/>
    </row>
    <row r="64" spans="1:13" ht="6" customHeight="1" x14ac:dyDescent="0.15">
      <c r="A64" s="6"/>
      <c r="B64" s="80"/>
      <c r="C64" s="83" t="str">
        <f>IFERROR(IF(INDEX('[1]【第9戦】予選ヒート-レース結果表・グリッド用（貼付）'!$A:$Z,MATCH(B63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63,'[1]【第9戦】予選ヒート-レース結果表・グリッド用（貼付）'!$A:$A,0),MATCH("クラス",'[1]【第9戦】予選ヒート-レース結果表・グリッド用（貼付）'!$1:$1,0))),"")</f>
        <v/>
      </c>
      <c r="D64" s="82"/>
      <c r="E64" s="81"/>
      <c r="F64" s="76" t="str">
        <f>IFERROR(INDEX('[1]【第9戦】予選ヒート-レース結果表・グリッド用（貼付）'!$A:$Z,MATCH($B63,'[1]【第9戦】予選ヒート-レース結果表・グリッド用（貼付）'!$A:$A,0),MATCH("Model/Engine",'[1]【第9戦】予選ヒート-レース結果表・グリッド用（貼付）'!$1:$1,0)),"")</f>
        <v>KOSMIC/VORTEX</v>
      </c>
      <c r="G64" s="80"/>
      <c r="H64" s="83" t="str">
        <f>IFERROR(IF(INDEX('[1]【第9戦】予選ヒート-レース結果表・グリッド用（貼付）'!$A:$Z,MATCH(G63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63,'[1]【第9戦】予選ヒート-レース結果表・グリッド用（貼付）'!$A:$A,0),MATCH("クラス",'[1]【第9戦】予選ヒート-レース結果表・グリッド用（貼付）'!$1:$1,0))),"")</f>
        <v/>
      </c>
      <c r="I64" s="82"/>
      <c r="J64" s="81"/>
      <c r="K64" s="76" t="str">
        <f>IFERROR(INDEX('[1]【第9戦】予選ヒート-レース結果表・グリッド用（貼付）'!$A:$Z,MATCH($G63,'[1]【第9戦】予選ヒート-レース結果表・グリッド用（貼付）'!$A:$A,0),MATCH("Model/Engine",'[1]【第9戦】予選ヒート-レース結果表・グリッド用（貼付）'!$1:$1,0)),"")</f>
        <v>CRO Cpromotion/TM</v>
      </c>
      <c r="L64" s="74"/>
      <c r="M64" s="6"/>
    </row>
    <row r="65" spans="1:13" ht="9" customHeight="1" x14ac:dyDescent="0.15">
      <c r="A65" s="6"/>
      <c r="B65" s="80"/>
      <c r="C65" s="78" t="str">
        <f>IF(IFERROR(INDEX('[1]【第9戦】予選ヒート-レース結果表・グリッド用（貼付）'!$A:$Z,MATCH($B63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63,'[1]【第9戦】予選ヒート-レース結果表・グリッド用（貼付）'!$A:$A,0),MATCH("team",'[1]【第9戦】予選ヒート-レース結果表・グリッド用（貼付）'!$1:$1,0)),""))</f>
        <v>Team　KOSMIC　Karting</v>
      </c>
      <c r="D65" s="79"/>
      <c r="E65" s="78"/>
      <c r="F65" s="75"/>
      <c r="G65" s="80"/>
      <c r="H65" s="78" t="str">
        <f>IFERROR(IF(INDEX('[1]【第9戦】予選ヒート-レース結果表・グリッド用（貼付）'!$A:$Z,MATCH($G63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63,'[1]【第9戦】予選ヒート-レース結果表・グリッド用（貼付）'!$A:$A,0),MATCH("team",'[1]【第9戦】予選ヒート-レース結果表・グリッド用（貼付）'!$1:$1,0))),"")</f>
        <v>CROC Promotion</v>
      </c>
      <c r="I65" s="79"/>
      <c r="J65" s="78"/>
      <c r="K65" s="75"/>
      <c r="L65" s="77"/>
      <c r="M65" s="6"/>
    </row>
    <row r="66" spans="1:13" ht="6" customHeight="1" x14ac:dyDescent="0.15">
      <c r="A66" s="6"/>
      <c r="B66" s="6"/>
      <c r="C66" s="6"/>
      <c r="D66" s="6"/>
      <c r="E66" s="6"/>
      <c r="F66" s="74"/>
      <c r="G66" s="6"/>
      <c r="H66" s="6"/>
      <c r="I66" s="6"/>
      <c r="J66" s="6"/>
      <c r="K66" s="74"/>
      <c r="L66" s="76"/>
      <c r="M66" s="6"/>
    </row>
    <row r="67" spans="1:13" ht="12.75" customHeight="1" x14ac:dyDescent="0.15">
      <c r="A67" s="6"/>
      <c r="B67" s="1">
        <f>IF(MAX('[1]【第9戦】予選ヒート-レース結果表・グリッド用（貼付）'!A:A)&gt;G63,G63+1,"")</f>
        <v>27</v>
      </c>
      <c r="C67" s="85">
        <f>IFERROR(INDEX('[1]【第9戦】予選ヒート-レース結果表・グリッド用（貼付）'!$A:$Z,MATCH($B67,'[1]【第9戦】予選ヒート-レース結果表・グリッド用（貼付）'!$A:$A,0),MATCH("No.",'[1]【第9戦】予選ヒート-レース結果表・グリッド用（貼付）'!$1:$1,0)),"")</f>
        <v>20</v>
      </c>
      <c r="D67" s="112" t="str">
        <f>IFERROR(INDEX('[1]【第9戦】予選ヒート-レース結果表・グリッド用（貼付）'!$A:$Z,MATCH($B67,'[1]【第9戦】予選ヒート-レース結果表・グリッド用（貼付）'!$A:$A,0),MATCH("名前",'[1]【第9戦】予選ヒート-レース結果表・グリッド用（貼付）'!$1:$1,0)),"")</f>
        <v>竹本 優月輝</v>
      </c>
      <c r="E67" s="112"/>
      <c r="F67" s="84"/>
      <c r="G67" s="1">
        <f>IF(MAX('[1]【第9戦】予選ヒート-レース結果表・グリッド用（貼付）'!A:A)&gt;B67,B67+1,"")</f>
        <v>28</v>
      </c>
      <c r="H67" s="85">
        <f>IFERROR(INDEX('[1]【第9戦】予選ヒート-レース結果表・グリッド用（貼付）'!$A:$Z,MATCH($G67,'[1]【第9戦】予選ヒート-レース結果表・グリッド用（貼付）'!$A:$A,0),MATCH("No.",'[1]【第9戦】予選ヒート-レース結果表・グリッド用（貼付）'!$1:$1,0)),"")</f>
        <v>95</v>
      </c>
      <c r="I67" s="112" t="str">
        <f>IFERROR(INDEX('[1]【第9戦】予選ヒート-レース結果表・グリッド用（貼付）'!$A:$Z,MATCH($G67,'[1]【第9戦】予選ヒート-レース結果表・グリッド用（貼付）'!$A:$A,0),MATCH("名前",'[1]【第9戦】予選ヒート-レース結果表・グリッド用（貼付）'!$1:$1,0)),"")</f>
        <v>綿谷 浩明</v>
      </c>
      <c r="J67" s="112"/>
      <c r="K67" s="84"/>
      <c r="L67" s="75"/>
      <c r="M67" s="6"/>
    </row>
    <row r="68" spans="1:13" ht="6" customHeight="1" x14ac:dyDescent="0.15">
      <c r="A68" s="6"/>
      <c r="B68" s="80"/>
      <c r="C68" s="83" t="str">
        <f>IFERROR(IF(INDEX('[1]【第9戦】予選ヒート-レース結果表・グリッド用（貼付）'!$A:$Z,MATCH(B67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67,'[1]【第9戦】予選ヒート-レース結果表・グリッド用（貼付）'!$A:$A,0),MATCH("クラス",'[1]【第9戦】予選ヒート-レース結果表・グリッド用（貼付）'!$1:$1,0))),"")</f>
        <v/>
      </c>
      <c r="D68" s="82"/>
      <c r="E68" s="81"/>
      <c r="F68" s="76" t="str">
        <f>IFERROR(INDEX('[1]【第9戦】予選ヒート-レース結果表・グリッド用（貼付）'!$A:$Z,MATCH($B67,'[1]【第9戦】予選ヒート-レース結果表・グリッド用（貼付）'!$A:$A,0),MATCH("Model/Engine",'[1]【第9戦】予選ヒート-レース結果表・グリッド用（貼付）'!$1:$1,0)),"")</f>
        <v>EXPRIT/TM</v>
      </c>
      <c r="G68" s="80"/>
      <c r="H68" s="83" t="str">
        <f>IFERROR(IF(INDEX('[1]【第9戦】予選ヒート-レース結果表・グリッド用（貼付）'!$A:$Z,MATCH(G67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67,'[1]【第9戦】予選ヒート-レース結果表・グリッド用（貼付）'!$A:$A,0),MATCH("クラス",'[1]【第9戦】予選ヒート-レース結果表・グリッド用（貼付）'!$1:$1,0))),"")</f>
        <v/>
      </c>
      <c r="I68" s="82"/>
      <c r="J68" s="81"/>
      <c r="K68" s="76" t="str">
        <f>IFERROR(INDEX('[1]【第9戦】予選ヒート-レース結果表・グリッド用（貼付）'!$A:$Z,MATCH($G67,'[1]【第9戦】予選ヒート-レース結果表・グリッド用（貼付）'!$A:$A,0),MATCH("Model/Engine",'[1]【第9戦】予選ヒート-レース結果表・グリッド用（貼付）'!$1:$1,0)),"")</f>
        <v>XENON KART/TM</v>
      </c>
      <c r="L68" s="74"/>
      <c r="M68" s="6"/>
    </row>
    <row r="69" spans="1:13" ht="9" customHeight="1" x14ac:dyDescent="0.15">
      <c r="A69" s="6"/>
      <c r="B69" s="80"/>
      <c r="C69" s="78" t="str">
        <f>IF(IFERROR(INDEX('[1]【第9戦】予選ヒート-レース結果表・グリッド用（貼付）'!$A:$Z,MATCH($B67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67,'[1]【第9戦】予選ヒート-レース結果表・グリッド用（貼付）'!$A:$A,0),MATCH("team",'[1]【第9戦】予選ヒート-レース結果表・グリッド用（貼付）'!$1:$1,0)),""))</f>
        <v>TGR TEAM TAKAGI PLANNING</v>
      </c>
      <c r="D69" s="79"/>
      <c r="E69" s="78"/>
      <c r="F69" s="75"/>
      <c r="G69" s="80"/>
      <c r="H69" s="78" t="str">
        <f>IFERROR(IF(INDEX('[1]【第9戦】予選ヒート-レース結果表・グリッド用（貼付）'!$A:$Z,MATCH($G67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67,'[1]【第9戦】予選ヒート-レース結果表・グリッド用（貼付）'!$A:$A,0),MATCH("team",'[1]【第9戦】予選ヒート-レース結果表・グリッド用（貼付）'!$1:$1,0))),"")</f>
        <v>SPS川口</v>
      </c>
      <c r="I69" s="79"/>
      <c r="J69" s="78"/>
      <c r="K69" s="75"/>
      <c r="L69" s="77"/>
      <c r="M69" s="6"/>
    </row>
    <row r="70" spans="1:13" ht="6" customHeight="1" x14ac:dyDescent="0.15">
      <c r="A70" s="6"/>
      <c r="B70" s="6"/>
      <c r="C70" s="6"/>
      <c r="D70" s="6"/>
      <c r="E70" s="6"/>
      <c r="F70" s="74"/>
      <c r="G70" s="6"/>
      <c r="H70" s="6"/>
      <c r="I70" s="6"/>
      <c r="J70" s="6"/>
      <c r="K70" s="74"/>
      <c r="L70" s="76"/>
      <c r="M70" s="6"/>
    </row>
    <row r="71" spans="1:13" ht="12.75" customHeight="1" x14ac:dyDescent="0.15">
      <c r="A71" s="6"/>
      <c r="B71" s="1">
        <f>IF(MAX('[1]【第9戦】予選ヒート-レース結果表・グリッド用（貼付）'!A:A)&gt;G67,G67+1,"")</f>
        <v>29</v>
      </c>
      <c r="C71" s="85">
        <f>IFERROR(INDEX('[1]【第9戦】予選ヒート-レース結果表・グリッド用（貼付）'!$A:$Z,MATCH($B71,'[1]【第9戦】予選ヒート-レース結果表・グリッド用（貼付）'!$A:$A,0),MATCH("No.",'[1]【第9戦】予選ヒート-レース結果表・グリッド用（貼付）'!$1:$1,0)),"")</f>
        <v>55</v>
      </c>
      <c r="D71" s="112" t="str">
        <f>IFERROR(INDEX('[1]【第9戦】予選ヒート-レース結果表・グリッド用（貼付）'!$A:$Z,MATCH($B71,'[1]【第9戦】予選ヒート-レース結果表・グリッド用（貼付）'!$A:$A,0),MATCH("名前",'[1]【第9戦】予選ヒート-レース結果表・グリッド用（貼付）'!$1:$1,0)),"")</f>
        <v>藤井 翔大</v>
      </c>
      <c r="E71" s="112"/>
      <c r="F71" s="84"/>
      <c r="G71" s="1">
        <f>IF(MAX('[1]【第9戦】予選ヒート-レース結果表・グリッド用（貼付）'!A:A)&gt;B71,B71+1,"")</f>
        <v>30</v>
      </c>
      <c r="H71" s="85">
        <f>IFERROR(INDEX('[1]【第9戦】予選ヒート-レース結果表・グリッド用（貼付）'!$A:$Z,MATCH($G71,'[1]【第9戦】予選ヒート-レース結果表・グリッド用（貼付）'!$A:$A,0),MATCH("No.",'[1]【第9戦】予選ヒート-レース結果表・グリッド用（貼付）'!$1:$1,0)),"")</f>
        <v>12</v>
      </c>
      <c r="I71" s="112" t="str">
        <f>IFERROR(INDEX('[1]【第9戦】予選ヒート-レース結果表・グリッド用（貼付）'!$A:$Z,MATCH($G71,'[1]【第9戦】予選ヒート-レース結果表・グリッド用（貼付）'!$A:$A,0),MATCH("名前",'[1]【第9戦】予選ヒート-レース結果表・グリッド用（貼付）'!$1:$1,0)),"")</f>
        <v>上野 晴紀</v>
      </c>
      <c r="J71" s="112"/>
      <c r="K71" s="84"/>
      <c r="L71" s="75"/>
      <c r="M71" s="6"/>
    </row>
    <row r="72" spans="1:13" ht="6" customHeight="1" x14ac:dyDescent="0.15">
      <c r="A72" s="6"/>
      <c r="B72" s="80"/>
      <c r="C72" s="83" t="str">
        <f>IFERROR(IF(INDEX('[1]【第9戦】予選ヒート-レース結果表・グリッド用（貼付）'!$A:$Z,MATCH(B71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71,'[1]【第9戦】予選ヒート-レース結果表・グリッド用（貼付）'!$A:$A,0),MATCH("クラス",'[1]【第9戦】予選ヒート-レース結果表・グリッド用（貼付）'!$1:$1,0))),"")</f>
        <v/>
      </c>
      <c r="D72" s="82"/>
      <c r="E72" s="81"/>
      <c r="F72" s="76" t="str">
        <f>IFERROR(INDEX('[1]【第9戦】予選ヒート-レース結果表・グリッド用（貼付）'!$A:$Z,MATCH($B71,'[1]【第9戦】予選ヒート-レース結果表・グリッド用（貼付）'!$A:$A,0),MATCH("Model/Engine",'[1]【第9戦】予選ヒート-レース結果表・グリッド用（貼付）'!$1:$1,0)),"")</f>
        <v>Drago CORSE/TM</v>
      </c>
      <c r="G72" s="80"/>
      <c r="H72" s="83" t="str">
        <f>IFERROR(IF(INDEX('[1]【第9戦】予選ヒート-レース結果表・グリッド用（貼付）'!$A:$Z,MATCH(G71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71,'[1]【第9戦】予選ヒート-レース結果表・グリッド用（貼付）'!$A:$A,0),MATCH("クラス",'[1]【第9戦】予選ヒート-レース結果表・グリッド用（貼付）'!$1:$1,0))),"")</f>
        <v/>
      </c>
      <c r="I72" s="82"/>
      <c r="J72" s="81"/>
      <c r="K72" s="76" t="str">
        <f>IFERROR(INDEX('[1]【第9戦】予選ヒート-レース結果表・グリッド用（貼付）'!$A:$Z,MATCH($G71,'[1]【第9戦】予選ヒート-レース結果表・グリッド用（貼付）'!$A:$A,0),MATCH("Model/Engine",'[1]【第9戦】予選ヒート-レース結果表・グリッド用（貼付）'!$1:$1,0)),"")</f>
        <v>Birel ART/IAME</v>
      </c>
      <c r="L72" s="74"/>
      <c r="M72" s="6"/>
    </row>
    <row r="73" spans="1:13" ht="9" customHeight="1" x14ac:dyDescent="0.15">
      <c r="A73" s="6"/>
      <c r="B73" s="80"/>
      <c r="C73" s="78" t="str">
        <f>IF(IFERROR(INDEX('[1]【第9戦】予選ヒート-レース結果表・グリッド用（貼付）'!$A:$Z,MATCH($B71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71,'[1]【第9戦】予選ヒート-レース結果表・グリッド用（貼付）'!$A:$A,0),MATCH("team",'[1]【第9戦】予選ヒート-レース結果表・グリッド用（貼付）'!$1:$1,0)),""))</f>
        <v>Croc Promotion</v>
      </c>
      <c r="D73" s="79"/>
      <c r="E73" s="78"/>
      <c r="F73" s="75"/>
      <c r="G73" s="80"/>
      <c r="H73" s="78" t="str">
        <f>IFERROR(IF(INDEX('[1]【第9戦】予選ヒート-レース結果表・グリッド用（貼付）'!$A:$Z,MATCH($G71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71,'[1]【第9戦】予選ヒート-レース結果表・グリッド用（貼付）'!$A:$A,0),MATCH("team",'[1]【第9戦】予選ヒート-レース結果表・グリッド用（貼付）'!$1:$1,0))),"")</f>
        <v>BirelART Access Racing</v>
      </c>
      <c r="I73" s="79"/>
      <c r="J73" s="78"/>
      <c r="K73" s="75"/>
      <c r="L73" s="77"/>
      <c r="M73" s="6"/>
    </row>
    <row r="74" spans="1:13" ht="6" customHeight="1" x14ac:dyDescent="0.15">
      <c r="A74" s="6"/>
      <c r="B74" s="6"/>
      <c r="C74" s="6"/>
      <c r="D74" s="6"/>
      <c r="E74" s="6"/>
      <c r="F74" s="74"/>
      <c r="G74" s="6"/>
      <c r="H74" s="6"/>
      <c r="I74" s="6"/>
      <c r="J74" s="6"/>
      <c r="K74" s="74"/>
      <c r="L74" s="76"/>
      <c r="M74" s="6"/>
    </row>
    <row r="75" spans="1:13" ht="12.75" customHeight="1" x14ac:dyDescent="0.15">
      <c r="A75" s="6"/>
      <c r="B75" s="1">
        <f>IF(MAX('[1]【第9戦】予選ヒート-レース結果表・グリッド用（貼付）'!A:A)&gt;G71,G71+1,"")</f>
        <v>31</v>
      </c>
      <c r="C75" s="85">
        <f>IFERROR(INDEX('[1]【第9戦】予選ヒート-レース結果表・グリッド用（貼付）'!$A:$Z,MATCH($B75,'[1]【第9戦】予選ヒート-レース結果表・グリッド用（貼付）'!$A:$A,0),MATCH("No.",'[1]【第9戦】予選ヒート-レース結果表・グリッド用（貼付）'!$1:$1,0)),"")</f>
        <v>15</v>
      </c>
      <c r="D75" s="112" t="str">
        <f>IFERROR(INDEX('[1]【第9戦】予選ヒート-レース結果表・グリッド用（貼付）'!$A:$Z,MATCH($B75,'[1]【第9戦】予選ヒート-レース結果表・グリッド用（貼付）'!$A:$A,0),MATCH("名前",'[1]【第9戦】予選ヒート-レース結果表・グリッド用（貼付）'!$1:$1,0)),"")</f>
        <v>熊谷 憲太</v>
      </c>
      <c r="E75" s="112"/>
      <c r="F75" s="84"/>
      <c r="G75" s="1">
        <f>IF(MAX('[1]【第9戦】予選ヒート-レース結果表・グリッド用（貼付）'!A:A)&gt;B75,B75+1,"")</f>
        <v>32</v>
      </c>
      <c r="H75" s="85">
        <f>IFERROR(INDEX('[1]【第9戦】予選ヒート-レース結果表・グリッド用（貼付）'!$A:$Z,MATCH($G75,'[1]【第9戦】予選ヒート-レース結果表・グリッド用（貼付）'!$A:$A,0),MATCH("No.",'[1]【第9戦】予選ヒート-レース結果表・グリッド用（貼付）'!$1:$1,0)),"")</f>
        <v>52</v>
      </c>
      <c r="I75" s="112" t="str">
        <f>IFERROR(INDEX('[1]【第9戦】予選ヒート-レース結果表・グリッド用（貼付）'!$A:$Z,MATCH($G75,'[1]【第9戦】予選ヒート-レース結果表・グリッド用（貼付）'!$A:$A,0),MATCH("名前",'[1]【第9戦】予選ヒート-レース結果表・グリッド用（貼付）'!$1:$1,0)),"")</f>
        <v>伊藤 祐</v>
      </c>
      <c r="J75" s="112"/>
      <c r="K75" s="84"/>
      <c r="L75" s="75"/>
      <c r="M75" s="6"/>
    </row>
    <row r="76" spans="1:13" ht="6" customHeight="1" x14ac:dyDescent="0.15">
      <c r="A76" s="6"/>
      <c r="B76" s="80"/>
      <c r="C76" s="83" t="str">
        <f>IFERROR(IF(INDEX('[1]【第9戦】予選ヒート-レース結果表・グリッド用（貼付）'!$A:$Z,MATCH(B75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75,'[1]【第9戦】予選ヒート-レース結果表・グリッド用（貼付）'!$A:$A,0),MATCH("クラス",'[1]【第9戦】予選ヒート-レース結果表・グリッド用（貼付）'!$1:$1,0))),"")</f>
        <v/>
      </c>
      <c r="D76" s="82"/>
      <c r="E76" s="81"/>
      <c r="F76" s="76" t="str">
        <f>IFERROR(INDEX('[1]【第9戦】予選ヒート-レース結果表・グリッド用（貼付）'!$A:$Z,MATCH($B75,'[1]【第9戦】予選ヒート-レース結果表・グリッド用（貼付）'!$A:$A,0),MATCH("Model/Engine",'[1]【第9戦】予選ヒート-レース結果表・グリッド用（貼付）'!$1:$1,0)),"")</f>
        <v>KR/TM</v>
      </c>
      <c r="G76" s="80"/>
      <c r="H76" s="83" t="str">
        <f>IFERROR(IF(INDEX('[1]【第9戦】予選ヒート-レース結果表・グリッド用（貼付）'!$A:$Z,MATCH(G75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75,'[1]【第9戦】予選ヒート-レース結果表・グリッド用（貼付）'!$A:$A,0),MATCH("クラス",'[1]【第9戦】予選ヒート-レース結果表・グリッド用（貼付）'!$1:$1,0))),"")</f>
        <v/>
      </c>
      <c r="I76" s="82"/>
      <c r="J76" s="81"/>
      <c r="K76" s="76" t="str">
        <f>IFERROR(INDEX('[1]【第9戦】予選ヒート-レース結果表・グリッド用（貼付）'!$A:$Z,MATCH($G75,'[1]【第9戦】予選ヒート-レース結果表・グリッド用（貼付）'!$A:$A,0),MATCH("Model/Engine",'[1]【第9戦】予選ヒート-レース結果表・グリッド用（貼付）'!$1:$1,0)),"")</f>
        <v>Praga/TM</v>
      </c>
      <c r="L76" s="74"/>
      <c r="M76" s="6"/>
    </row>
    <row r="77" spans="1:13" ht="9" customHeight="1" x14ac:dyDescent="0.15">
      <c r="A77" s="6"/>
      <c r="B77" s="80"/>
      <c r="C77" s="78" t="str">
        <f>IF(IFERROR(INDEX('[1]【第9戦】予選ヒート-レース結果表・グリッド用（貼付）'!$A:$Z,MATCH($B75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75,'[1]【第9戦】予選ヒート-レース結果表・グリッド用（貼付）'!$A:$A,0),MATCH("team",'[1]【第9戦】予選ヒート-レース結果表・グリッド用（貼付）'!$1:$1,0)),""))</f>
        <v>kp  buzz with HIROTEX</v>
      </c>
      <c r="D77" s="79"/>
      <c r="E77" s="78"/>
      <c r="F77" s="75"/>
      <c r="G77" s="80"/>
      <c r="H77" s="78" t="str">
        <f>IFERROR(IF(INDEX('[1]【第9戦】予選ヒート-レース結果表・グリッド用（貼付）'!$A:$Z,MATCH($G75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75,'[1]【第9戦】予選ヒート-レース結果表・グリッド用（貼付）'!$A:$A,0),MATCH("team",'[1]【第9戦】予選ヒート-レース結果表・グリッド用（貼付）'!$1:$1,0))),"")</f>
        <v>ガレージC</v>
      </c>
      <c r="I77" s="79"/>
      <c r="J77" s="78"/>
      <c r="K77" s="75"/>
      <c r="L77" s="77"/>
      <c r="M77" s="6"/>
    </row>
    <row r="78" spans="1:13" ht="6" customHeight="1" x14ac:dyDescent="0.15">
      <c r="A78" s="6"/>
      <c r="B78" s="6"/>
      <c r="C78" s="6"/>
      <c r="D78" s="6"/>
      <c r="E78" s="6"/>
      <c r="F78" s="74"/>
      <c r="G78" s="6"/>
      <c r="H78" s="6"/>
      <c r="I78" s="6"/>
      <c r="J78" s="6"/>
      <c r="K78" s="74"/>
      <c r="L78" s="76"/>
      <c r="M78" s="6"/>
    </row>
    <row r="79" spans="1:13" ht="12.75" customHeight="1" x14ac:dyDescent="0.15">
      <c r="A79" s="6"/>
      <c r="B79" s="1">
        <f>IF(MAX('[1]【第9戦】予選ヒート-レース結果表・グリッド用（貼付）'!A:A)&gt;G75,G75+1,"")</f>
        <v>33</v>
      </c>
      <c r="C79" s="85">
        <f>IFERROR(INDEX('[1]【第9戦】予選ヒート-レース結果表・グリッド用（貼付）'!$A:$Z,MATCH($B79,'[1]【第9戦】予選ヒート-レース結果表・グリッド用（貼付）'!$A:$A,0),MATCH("No.",'[1]【第9戦】予選ヒート-レース結果表・グリッド用（貼付）'!$1:$1,0)),"")</f>
        <v>71</v>
      </c>
      <c r="D79" s="112" t="str">
        <f>IFERROR(INDEX('[1]【第9戦】予選ヒート-レース結果表・グリッド用（貼付）'!$A:$Z,MATCH($B79,'[1]【第9戦】予選ヒート-レース結果表・グリッド用（貼付）'!$A:$A,0),MATCH("名前",'[1]【第9戦】予選ヒート-レース結果表・グリッド用（貼付）'!$1:$1,0)),"")</f>
        <v>小林 利徠斗</v>
      </c>
      <c r="E79" s="112"/>
      <c r="F79" s="84"/>
      <c r="G79" s="1">
        <f>IF(MAX('[1]【第9戦】予選ヒート-レース結果表・グリッド用（貼付）'!A:A)&gt;B79,B79+1,"")</f>
        <v>34</v>
      </c>
      <c r="H79" s="85">
        <f>IFERROR(INDEX('[1]【第9戦】予選ヒート-レース結果表・グリッド用（貼付）'!$A:$Z,MATCH($G79,'[1]【第9戦】予選ヒート-レース結果表・グリッド用（貼付）'!$A:$A,0),MATCH("No.",'[1]【第9戦】予選ヒート-レース結果表・グリッド用（貼付）'!$1:$1,0)),"")</f>
        <v>51</v>
      </c>
      <c r="I79" s="112" t="str">
        <f>IFERROR(INDEX('[1]【第9戦】予選ヒート-レース結果表・グリッド用（貼付）'!$A:$Z,MATCH($G79,'[1]【第9戦】予選ヒート-レース結果表・グリッド用（貼付）'!$A:$A,0),MATCH("名前",'[1]【第9戦】予選ヒート-レース結果表・グリッド用（貼付）'!$1:$1,0)),"")</f>
        <v>堂園 鷲</v>
      </c>
      <c r="J79" s="112"/>
      <c r="K79" s="84"/>
      <c r="L79" s="75"/>
      <c r="M79" s="6"/>
    </row>
    <row r="80" spans="1:13" ht="6" customHeight="1" x14ac:dyDescent="0.15">
      <c r="A80" s="6"/>
      <c r="B80" s="80"/>
      <c r="C80" s="83" t="str">
        <f>IFERROR(IF(INDEX('[1]【第9戦】予選ヒート-レース結果表・グリッド用（貼付）'!$A:$Z,MATCH(B79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B79,'[1]【第9戦】予選ヒート-レース結果表・グリッド用（貼付）'!$A:$A,0),MATCH("クラス",'[1]【第9戦】予選ヒート-レース結果表・グリッド用（貼付）'!$1:$1,0))),"")</f>
        <v/>
      </c>
      <c r="D80" s="82"/>
      <c r="E80" s="81"/>
      <c r="F80" s="76" t="str">
        <f>IFERROR(INDEX('[1]【第9戦】予選ヒート-レース結果表・グリッド用（貼付）'!$A:$Z,MATCH($B79,'[1]【第9戦】予選ヒート-レース結果表・グリッド用（貼付）'!$A:$A,0),MATCH("Model/Engine",'[1]【第9戦】予選ヒート-レース結果表・グリッド用（貼付）'!$1:$1,0)),"")</f>
        <v>Birel ART/IAME</v>
      </c>
      <c r="G80" s="80"/>
      <c r="H80" s="83" t="str">
        <f>IFERROR(IF(INDEX('[1]【第9戦】予選ヒート-レース結果表・グリッド用（貼付）'!$A:$Z,MATCH(G79,'[1]【第9戦】予選ヒート-レース結果表・グリッド用（貼付）'!$A:$A,0),MATCH("クラス",'[1]【第9戦】予選ヒート-レース結果表・グリッド用（貼付）'!$1:$1,0))=0,"",INDEX('[1]【第9戦】予選ヒート-レース結果表・グリッド用（貼付）'!$A:$Z,MATCH(G79,'[1]【第9戦】予選ヒート-レース結果表・グリッド用（貼付）'!$A:$A,0),MATCH("クラス",'[1]【第9戦】予選ヒート-レース結果表・グリッド用（貼付）'!$1:$1,0))),"")</f>
        <v/>
      </c>
      <c r="I80" s="82"/>
      <c r="J80" s="81"/>
      <c r="K80" s="76" t="str">
        <f>IFERROR(INDEX('[1]【第9戦】予選ヒート-レース結果表・グリッド用（貼付）'!$A:$Z,MATCH($G79,'[1]【第9戦】予選ヒート-レース結果表・グリッド用（貼付）'!$A:$A,0),MATCH("Model/Engine",'[1]【第9戦】予選ヒート-レース結果表・グリッド用（貼付）'!$1:$1,0)),"")</f>
        <v>ENERGY CORCE/TM</v>
      </c>
      <c r="L80" s="74"/>
      <c r="M80" s="6"/>
    </row>
    <row r="81" spans="1:22" ht="9" customHeight="1" x14ac:dyDescent="0.15">
      <c r="A81" s="6"/>
      <c r="B81" s="80"/>
      <c r="C81" s="78" t="str">
        <f>IF(IFERROR(INDEX('[1]【第9戦】予選ヒート-レース結果表・グリッド用（貼付）'!$A:$Z,MATCH($B79,'[1]【第9戦】予選ヒート-レース結果表・グリッド用（貼付）'!$A:$A,0),MATCH("team",'[1]【第9戦】予選ヒート-レース結果表・グリッド用（貼付）'!$1:$1,0)),"")=0,"",IFERROR(INDEX('[1]【第9戦】予選ヒート-レース結果表・グリッド用（貼付）'!$A:$Z,MATCH($B79,'[1]【第9戦】予選ヒート-レース結果表・グリッド用（貼付）'!$A:$A,0),MATCH("team",'[1]【第9戦】予選ヒート-レース結果表・グリッド用（貼付）'!$1:$1,0)),""))</f>
        <v>bbR.Super Racing Junkie!</v>
      </c>
      <c r="D81" s="79"/>
      <c r="E81" s="78"/>
      <c r="F81" s="75"/>
      <c r="G81" s="80"/>
      <c r="H81" s="78" t="str">
        <f>IFERROR(IF(INDEX('[1]【第9戦】予選ヒート-レース結果表・グリッド用（貼付）'!$A:$Z,MATCH($G79,'[1]【第9戦】予選ヒート-レース結果表・グリッド用（貼付）'!$A:$A,0),MATCH("team",'[1]【第9戦】予選ヒート-レース結果表・グリッド用（貼付）'!$1:$1,0))=0,"",INDEX('[1]【第9戦】予選ヒート-レース結果表・グリッド用（貼付）'!$A:$Z,MATCH($G79,'[1]【第9戦】予選ヒート-レース結果表・グリッド用（貼付）'!$A:$A,0),MATCH("team",'[1]【第9戦】予選ヒート-レース結果表・グリッド用（貼付）'!$1:$1,0))),"")</f>
        <v>ENERGY JAPAN</v>
      </c>
      <c r="I81" s="79"/>
      <c r="J81" s="78"/>
      <c r="K81" s="75"/>
      <c r="L81" s="77"/>
      <c r="M81" s="6"/>
    </row>
    <row r="82" spans="1:22" ht="6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74"/>
      <c r="L82" s="76"/>
      <c r="M82" s="6"/>
    </row>
    <row r="83" spans="1:22" x14ac:dyDescent="0.15">
      <c r="A83" s="6"/>
      <c r="B83" s="6"/>
      <c r="C83" s="6"/>
      <c r="D83" s="6"/>
      <c r="E83" s="6"/>
      <c r="F83" s="6"/>
      <c r="L83" s="75"/>
      <c r="M83" s="6"/>
    </row>
    <row r="84" spans="1:22" x14ac:dyDescent="0.15">
      <c r="A84" s="6"/>
      <c r="B84" s="6"/>
      <c r="C84" s="6"/>
      <c r="D84" s="6"/>
      <c r="E84" s="6"/>
      <c r="F84" s="6"/>
      <c r="L84" s="74"/>
      <c r="M84" s="6"/>
    </row>
    <row r="85" spans="1:22" hidden="1" x14ac:dyDescent="0.15"/>
    <row r="86" spans="1:22" hidden="1" x14ac:dyDescent="0.15"/>
    <row r="94" spans="1:22" ht="12.75" customHeight="1" x14ac:dyDescent="0.15">
      <c r="A94" s="73"/>
      <c r="B94" s="72" t="str">
        <f>"審査委員長 ："&amp;" "&amp;[1]各種設定!$D$20</f>
        <v>審査委員長 ： Makoto SAITO</v>
      </c>
      <c r="C94" s="6"/>
      <c r="D94" s="6"/>
      <c r="E94" s="6"/>
      <c r="F94" s="12" t="str">
        <f>"競技委員長 ："&amp;" "&amp;[1]各種設定!$D$22</f>
        <v>競技委員長 ： Toshiaki KUBOTA</v>
      </c>
      <c r="H94" s="6"/>
      <c r="I94" s="6"/>
      <c r="J94" s="6" t="str">
        <f>"計時委員長 ："&amp;" "&amp;[1]各種設定!$D$24</f>
        <v>計時委員長 ： Tsutomu HAYAKAWA</v>
      </c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9" spans="1:12" x14ac:dyDescent="0.1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</row>
  </sheetData>
  <mergeCells count="35">
    <mergeCell ref="D23:E23"/>
    <mergeCell ref="I23:J23"/>
    <mergeCell ref="K7:L7"/>
    <mergeCell ref="D15:E15"/>
    <mergeCell ref="I15:J15"/>
    <mergeCell ref="D19:E19"/>
    <mergeCell ref="I19:J19"/>
    <mergeCell ref="D27:E27"/>
    <mergeCell ref="I27:J27"/>
    <mergeCell ref="D31:E31"/>
    <mergeCell ref="I31:J31"/>
    <mergeCell ref="D35:E35"/>
    <mergeCell ref="I35:J35"/>
    <mergeCell ref="D39:E39"/>
    <mergeCell ref="I39:J39"/>
    <mergeCell ref="D43:E43"/>
    <mergeCell ref="I43:J43"/>
    <mergeCell ref="D47:E47"/>
    <mergeCell ref="I47:J47"/>
    <mergeCell ref="D51:E51"/>
    <mergeCell ref="I51:J51"/>
    <mergeCell ref="D55:E55"/>
    <mergeCell ref="I55:J55"/>
    <mergeCell ref="D59:E59"/>
    <mergeCell ref="I59:J59"/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</mergeCells>
  <phoneticPr fontId="1"/>
  <conditionalFormatting sqref="I21">
    <cfRule type="expression" dxfId="50" priority="51" stopIfTrue="1">
      <formula>H19&lt;&gt;""</formula>
    </cfRule>
  </conditionalFormatting>
  <conditionalFormatting sqref="J21">
    <cfRule type="expression" dxfId="49" priority="50" stopIfTrue="1">
      <formula>H19&lt;&gt;""</formula>
    </cfRule>
  </conditionalFormatting>
  <conditionalFormatting sqref="J20">
    <cfRule type="expression" dxfId="48" priority="49" stopIfTrue="1">
      <formula>H19&lt;&gt;""</formula>
    </cfRule>
  </conditionalFormatting>
  <conditionalFormatting sqref="I19:J19">
    <cfRule type="expression" dxfId="47" priority="48" stopIfTrue="1">
      <formula>H19&lt;&gt;""</formula>
    </cfRule>
  </conditionalFormatting>
  <conditionalFormatting sqref="C19">
    <cfRule type="expression" dxfId="46" priority="47" stopIfTrue="1">
      <formula>C19&lt;&gt;""</formula>
    </cfRule>
  </conditionalFormatting>
  <conditionalFormatting sqref="C21">
    <cfRule type="expression" dxfId="45" priority="46" stopIfTrue="1">
      <formula>C19&lt;&gt;""</formula>
    </cfRule>
  </conditionalFormatting>
  <conditionalFormatting sqref="D21">
    <cfRule type="expression" dxfId="44" priority="45" stopIfTrue="1">
      <formula>C19&lt;&gt;""</formula>
    </cfRule>
  </conditionalFormatting>
  <conditionalFormatting sqref="E21">
    <cfRule type="expression" dxfId="43" priority="44" stopIfTrue="1">
      <formula>C19&lt;&gt;""</formula>
    </cfRule>
  </conditionalFormatting>
  <conditionalFormatting sqref="E20">
    <cfRule type="expression" dxfId="42" priority="43" stopIfTrue="1">
      <formula>C19&lt;&gt;""</formula>
    </cfRule>
  </conditionalFormatting>
  <conditionalFormatting sqref="D19:E19">
    <cfRule type="expression" dxfId="41" priority="42" stopIfTrue="1">
      <formula>C19&lt;&gt;""</formula>
    </cfRule>
  </conditionalFormatting>
  <conditionalFormatting sqref="I81 I77 I73 I69 I65 I61 I57 I53 I49 I45 I41 I37 I33 I29 I25">
    <cfRule type="expression" dxfId="40" priority="41" stopIfTrue="1">
      <formula>H23&lt;&gt;""</formula>
    </cfRule>
  </conditionalFormatting>
  <conditionalFormatting sqref="J81 J77 J73 J69 J65 J61 J57 J53 J49 J45 J41 J37 J33 J29 J25">
    <cfRule type="expression" dxfId="39" priority="40" stopIfTrue="1">
      <formula>H23&lt;&gt;""</formula>
    </cfRule>
  </conditionalFormatting>
  <conditionalFormatting sqref="J80 J76 J72 J68 J64 J60 J56 J52 J48 J44 J40 J36 J32 J28 J24">
    <cfRule type="expression" dxfId="38" priority="39" stopIfTrue="1">
      <formula>H23&lt;&gt;""</formula>
    </cfRule>
  </conditionalFormatting>
  <conditionalFormatting sqref="I79:J79 I75:J75 I71:J71 I67:J67 I63:J63 I59:J59 I55:J55 I51:J51 I47:J47 I43:J43 I39:J39 I35:J35 I31:J31 I27:J27 I23:J23">
    <cfRule type="expression" dxfId="37" priority="38" stopIfTrue="1">
      <formula>H23&lt;&gt;""</formula>
    </cfRule>
  </conditionalFormatting>
  <conditionalFormatting sqref="D81 D77 D73 D69 D65 D61 D57 D53 D49 D45 D41 D37 D33 D29 D25">
    <cfRule type="expression" dxfId="36" priority="37" stopIfTrue="1">
      <formula>C23&lt;&gt;""</formula>
    </cfRule>
  </conditionalFormatting>
  <conditionalFormatting sqref="E81 E77 E73 E69 E65 E61 E57 E53 E49 E45 E41 E37 E33 E29 E25">
    <cfRule type="expression" dxfId="35" priority="36" stopIfTrue="1">
      <formula>C23&lt;&gt;""</formula>
    </cfRule>
  </conditionalFormatting>
  <conditionalFormatting sqref="E80 E76 E72 E68 E64 E60 E56 E52 E48 E44 E40 E36 E32 E28 E24">
    <cfRule type="expression" dxfId="34" priority="35" stopIfTrue="1">
      <formula>C23&lt;&gt;""</formula>
    </cfRule>
  </conditionalFormatting>
  <conditionalFormatting sqref="D79:E79 D75:E75 D71:E71 D67:E67 D63:E63 D59:E59 D55:E55 D51:E51 D47:E47 D43:E43 D39:E39 D35:E35 D31:E31 D27:E27 D23:E23">
    <cfRule type="expression" dxfId="33" priority="34" stopIfTrue="1">
      <formula>C23&lt;&gt;""</formula>
    </cfRule>
  </conditionalFormatting>
  <conditionalFormatting sqref="C67">
    <cfRule type="expression" dxfId="32" priority="33" stopIfTrue="1">
      <formula>C67&lt;&gt;""</formula>
    </cfRule>
  </conditionalFormatting>
  <conditionalFormatting sqref="C23">
    <cfRule type="expression" dxfId="31" priority="32" stopIfTrue="1">
      <formula>C23&lt;&gt;""</formula>
    </cfRule>
  </conditionalFormatting>
  <conditionalFormatting sqref="C27">
    <cfRule type="expression" dxfId="30" priority="31" stopIfTrue="1">
      <formula>C27&lt;&gt;""</formula>
    </cfRule>
  </conditionalFormatting>
  <conditionalFormatting sqref="C31">
    <cfRule type="expression" dxfId="29" priority="30" stopIfTrue="1">
      <formula>C31&lt;&gt;""</formula>
    </cfRule>
  </conditionalFormatting>
  <conditionalFormatting sqref="C35">
    <cfRule type="expression" dxfId="28" priority="29" stopIfTrue="1">
      <formula>C35&lt;&gt;""</formula>
    </cfRule>
  </conditionalFormatting>
  <conditionalFormatting sqref="C39">
    <cfRule type="expression" dxfId="27" priority="28" stopIfTrue="1">
      <formula>C39&lt;&gt;""</formula>
    </cfRule>
  </conditionalFormatting>
  <conditionalFormatting sqref="C43">
    <cfRule type="expression" dxfId="26" priority="27" stopIfTrue="1">
      <formula>C43&lt;&gt;""</formula>
    </cfRule>
  </conditionalFormatting>
  <conditionalFormatting sqref="C47">
    <cfRule type="expression" dxfId="25" priority="26" stopIfTrue="1">
      <formula>C47&lt;&gt;""</formula>
    </cfRule>
  </conditionalFormatting>
  <conditionalFormatting sqref="C51">
    <cfRule type="expression" dxfId="24" priority="25" stopIfTrue="1">
      <formula>C51&lt;&gt;""</formula>
    </cfRule>
  </conditionalFormatting>
  <conditionalFormatting sqref="C55">
    <cfRule type="expression" dxfId="23" priority="24" stopIfTrue="1">
      <formula>C55&lt;&gt;""</formula>
    </cfRule>
  </conditionalFormatting>
  <conditionalFormatting sqref="C59">
    <cfRule type="expression" dxfId="22" priority="23" stopIfTrue="1">
      <formula>C59&lt;&gt;""</formula>
    </cfRule>
  </conditionalFormatting>
  <conditionalFormatting sqref="C63">
    <cfRule type="expression" dxfId="21" priority="22" stopIfTrue="1">
      <formula>C63&lt;&gt;""</formula>
    </cfRule>
  </conditionalFormatting>
  <conditionalFormatting sqref="C71">
    <cfRule type="expression" dxfId="20" priority="21" stopIfTrue="1">
      <formula>C71&lt;&gt;""</formula>
    </cfRule>
  </conditionalFormatting>
  <conditionalFormatting sqref="C75">
    <cfRule type="expression" dxfId="19" priority="20" stopIfTrue="1">
      <formula>C75&lt;&gt;""</formula>
    </cfRule>
  </conditionalFormatting>
  <conditionalFormatting sqref="C79">
    <cfRule type="expression" dxfId="18" priority="19" stopIfTrue="1">
      <formula>C79&lt;&gt;""</formula>
    </cfRule>
  </conditionalFormatting>
  <conditionalFormatting sqref="H19">
    <cfRule type="expression" dxfId="17" priority="18" stopIfTrue="1">
      <formula>H19&lt;&gt;""</formula>
    </cfRule>
  </conditionalFormatting>
  <conditionalFormatting sqref="H23">
    <cfRule type="expression" dxfId="16" priority="17" stopIfTrue="1">
      <formula>H23&lt;&gt;""</formula>
    </cfRule>
  </conditionalFormatting>
  <conditionalFormatting sqref="H27">
    <cfRule type="expression" dxfId="15" priority="16" stopIfTrue="1">
      <formula>H27&lt;&gt;""</formula>
    </cfRule>
  </conditionalFormatting>
  <conditionalFormatting sqref="H31">
    <cfRule type="expression" dxfId="14" priority="15" stopIfTrue="1">
      <formula>H31&lt;&gt;""</formula>
    </cfRule>
  </conditionalFormatting>
  <conditionalFormatting sqref="H35">
    <cfRule type="expression" dxfId="13" priority="14" stopIfTrue="1">
      <formula>H35&lt;&gt;""</formula>
    </cfRule>
  </conditionalFormatting>
  <conditionalFormatting sqref="H39">
    <cfRule type="expression" dxfId="12" priority="13" stopIfTrue="1">
      <formula>H39&lt;&gt;""</formula>
    </cfRule>
  </conditionalFormatting>
  <conditionalFormatting sqref="H43">
    <cfRule type="expression" dxfId="11" priority="12" stopIfTrue="1">
      <formula>H43&lt;&gt;""</formula>
    </cfRule>
  </conditionalFormatting>
  <conditionalFormatting sqref="H47">
    <cfRule type="expression" dxfId="10" priority="11" stopIfTrue="1">
      <formula>H47&lt;&gt;""</formula>
    </cfRule>
  </conditionalFormatting>
  <conditionalFormatting sqref="H51">
    <cfRule type="expression" dxfId="9" priority="10" stopIfTrue="1">
      <formula>H51&lt;&gt;""</formula>
    </cfRule>
  </conditionalFormatting>
  <conditionalFormatting sqref="H55">
    <cfRule type="expression" dxfId="8" priority="9" stopIfTrue="1">
      <formula>H55&lt;&gt;""</formula>
    </cfRule>
  </conditionalFormatting>
  <conditionalFormatting sqref="H59">
    <cfRule type="expression" dxfId="7" priority="8" stopIfTrue="1">
      <formula>H59&lt;&gt;""</formula>
    </cfRule>
  </conditionalFormatting>
  <conditionalFormatting sqref="H63">
    <cfRule type="expression" dxfId="6" priority="7" stopIfTrue="1">
      <formula>H63&lt;&gt;""</formula>
    </cfRule>
  </conditionalFormatting>
  <conditionalFormatting sqref="H67">
    <cfRule type="expression" dxfId="5" priority="6" stopIfTrue="1">
      <formula>H67&lt;&gt;""</formula>
    </cfRule>
  </conditionalFormatting>
  <conditionalFormatting sqref="H71">
    <cfRule type="expression" dxfId="4" priority="5" stopIfTrue="1">
      <formula>H71&lt;&gt;""</formula>
    </cfRule>
  </conditionalFormatting>
  <conditionalFormatting sqref="H75">
    <cfRule type="expression" dxfId="3" priority="4" stopIfTrue="1">
      <formula>H75&lt;&gt;""</formula>
    </cfRule>
  </conditionalFormatting>
  <conditionalFormatting sqref="H79">
    <cfRule type="expression" dxfId="2" priority="3" stopIfTrue="1">
      <formula>H79&lt;&gt;""</formula>
    </cfRule>
  </conditionalFormatting>
  <conditionalFormatting sqref="C81 C77 C73 C69 C65 C61 C57 C53 C49 C45 C41 C37 C33 C29 C25">
    <cfRule type="expression" dxfId="1" priority="2" stopIfTrue="1">
      <formula>C23&lt;&gt;""</formula>
    </cfRule>
  </conditionalFormatting>
  <conditionalFormatting sqref="H21 H25 H29 H33 H37 H41 H45 H49 H53 H57 H61 H65 H69 H73 H77 H81">
    <cfRule type="expression" dxfId="0" priority="1" stopIfTrue="1">
      <formula>H19&lt;&gt;""</formula>
    </cfRule>
  </conditionalFormatting>
  <printOptions horizontalCentered="1"/>
  <pageMargins left="0.15748031496062992" right="0.15748031496062992" top="0.39370078740157483" bottom="0" header="0.15748031496062992" footer="0.15748031496062992"/>
  <pageSetup paperSize="9" scale="8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L8</xm:sqref>
        </x14:dataValidation>
        <x14:dataValidation type="list" allowBlank="1" showInputMessage="1" showErrorMessage="1">
          <x14:formula1>
            <xm:f>[1]各種設定!#REF!</xm:f>
          </x14:formula1>
          <xm:sqref>L9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【第9戦】決勝ヒート - レース暫定結果表</vt:lpstr>
      <vt:lpstr>【第9戦】決勝ヒート - レース正式結果表</vt:lpstr>
      <vt:lpstr>【第9戦】決勝ヒート - グリッド表</vt:lpstr>
      <vt:lpstr>'【第9戦】決勝ヒート - レース暫定結果表'!Print_Area</vt:lpstr>
      <vt:lpstr>'【第9戦】決勝ヒート - レース正式結果表'!Print_Area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2022-11-14T01:01:28Z</dcterms:created>
  <dcterms:modified xsi:type="dcterms:W3CDTF">2022-11-14T01:11:32Z</dcterms:modified>
</cp:coreProperties>
</file>