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3\"/>
    </mc:Choice>
  </mc:AlternateContent>
  <bookViews>
    <workbookView xWindow="0" yWindow="0" windowWidth="8880" windowHeight="9270"/>
  </bookViews>
  <sheets>
    <sheet name="予選ヒート-総合結果表" sheetId="2" r:id="rId1"/>
    <sheet name="予選ヒートAGr-レース結果表" sheetId="6" r:id="rId2"/>
    <sheet name="予選ヒートBGr-レース結果表" sheetId="4" r:id="rId3"/>
    <sheet name="予選ヒートAGr-グリッド表" sheetId="5" r:id="rId4"/>
    <sheet name="予選ヒートBGr-グリッド表" sheetId="3" r:id="rId5"/>
  </sheets>
  <externalReferences>
    <externalReference r:id="rId6"/>
    <externalReference r:id="rId7"/>
  </externalReferences>
  <definedNames>
    <definedName name="_xlnm.Print_Area" localSheetId="3">'予選ヒートAGr-グリッド表'!$A$1:$L$97</definedName>
    <definedName name="_xlnm.Print_Area" localSheetId="1">'予選ヒートAGr-レース結果表'!$A$1:$N$73</definedName>
    <definedName name="_xlnm.Print_Area" localSheetId="4">'予選ヒートBGr-グリッド表'!$A$1:$L$97</definedName>
    <definedName name="_xlnm.Print_Area" localSheetId="2">'予選ヒートBGr-レース結果表'!$A$1:$N$73</definedName>
    <definedName name="_xlnm.Print_Area" localSheetId="0">'予選ヒート-総合結果表'!$A$1:$I$73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A9" i="6"/>
  <c r="M11" i="6" s="1"/>
  <c r="B13" i="6"/>
  <c r="D13" i="6" s="1"/>
  <c r="S13" i="6"/>
  <c r="A14" i="6"/>
  <c r="S14" i="6" s="1"/>
  <c r="B65" i="6"/>
  <c r="E65" i="6"/>
  <c r="I65" i="6"/>
  <c r="J6" i="5"/>
  <c r="A7" i="5"/>
  <c r="A9" i="5"/>
  <c r="C14" i="5"/>
  <c r="D14" i="5"/>
  <c r="F14" i="5"/>
  <c r="H14" i="5"/>
  <c r="I14" i="5"/>
  <c r="K14" i="5"/>
  <c r="C15" i="5"/>
  <c r="F15" i="5"/>
  <c r="H15" i="5"/>
  <c r="K15" i="5"/>
  <c r="C16" i="5"/>
  <c r="H16" i="5"/>
  <c r="B18" i="5"/>
  <c r="C18" i="5" s="1"/>
  <c r="G18" i="5"/>
  <c r="H18" i="5" s="1"/>
  <c r="B88" i="5"/>
  <c r="F88" i="5"/>
  <c r="J88" i="5"/>
  <c r="A7" i="4"/>
  <c r="A9" i="4"/>
  <c r="M11" i="4" s="1"/>
  <c r="B13" i="4"/>
  <c r="D13" i="4" s="1"/>
  <c r="S13" i="4"/>
  <c r="A14" i="4"/>
  <c r="D14" i="4" s="1"/>
  <c r="B65" i="4"/>
  <c r="E65" i="4"/>
  <c r="I65" i="4"/>
  <c r="J6" i="3"/>
  <c r="A7" i="3"/>
  <c r="A9" i="3"/>
  <c r="C14" i="3"/>
  <c r="D14" i="3"/>
  <c r="F14" i="3"/>
  <c r="H14" i="3"/>
  <c r="I14" i="3"/>
  <c r="K14" i="3"/>
  <c r="C15" i="3"/>
  <c r="F15" i="3"/>
  <c r="H15" i="3"/>
  <c r="K15" i="3"/>
  <c r="C16" i="3"/>
  <c r="H16" i="3"/>
  <c r="B18" i="3"/>
  <c r="C18" i="3" s="1"/>
  <c r="B88" i="3"/>
  <c r="F88" i="3"/>
  <c r="J88" i="3"/>
  <c r="F6" i="2"/>
  <c r="A7" i="2"/>
  <c r="A9" i="2"/>
  <c r="B13" i="2"/>
  <c r="O13" i="2"/>
  <c r="A14" i="2"/>
  <c r="B14" i="2" s="1"/>
  <c r="A15" i="2"/>
  <c r="B15" i="2" s="1"/>
  <c r="H53" i="2"/>
  <c r="B65" i="2"/>
  <c r="E65" i="2"/>
  <c r="F65" i="2"/>
  <c r="G13" i="6" l="1"/>
  <c r="L13" i="6"/>
  <c r="D14" i="6"/>
  <c r="A15" i="6"/>
  <c r="B14" i="6"/>
  <c r="K14" i="6" s="1"/>
  <c r="F13" i="6"/>
  <c r="I13" i="6"/>
  <c r="E13" i="6"/>
  <c r="U13" i="6"/>
  <c r="P13" i="6"/>
  <c r="Q13" i="6" s="1"/>
  <c r="H13" i="6"/>
  <c r="J13" i="6" s="1"/>
  <c r="C20" i="5"/>
  <c r="C19" i="5"/>
  <c r="K19" i="5"/>
  <c r="K18" i="5"/>
  <c r="F18" i="5"/>
  <c r="B22" i="5"/>
  <c r="H19" i="5"/>
  <c r="I18" i="5"/>
  <c r="D18" i="5"/>
  <c r="H20" i="5"/>
  <c r="F19" i="5"/>
  <c r="F14" i="4"/>
  <c r="G13" i="4"/>
  <c r="L13" i="4"/>
  <c r="M13" i="4" s="1"/>
  <c r="A15" i="4"/>
  <c r="G14" i="4"/>
  <c r="B14" i="4"/>
  <c r="F13" i="4"/>
  <c r="S14" i="4"/>
  <c r="I14" i="4"/>
  <c r="E14" i="4"/>
  <c r="U13" i="4"/>
  <c r="P13" i="4"/>
  <c r="Q13" i="4" s="1"/>
  <c r="I13" i="4"/>
  <c r="E13" i="4"/>
  <c r="L14" i="4"/>
  <c r="M14" i="4" s="1"/>
  <c r="H14" i="4"/>
  <c r="H13" i="4"/>
  <c r="J13" i="4" s="1"/>
  <c r="C20" i="3"/>
  <c r="C19" i="3"/>
  <c r="G18" i="3"/>
  <c r="H18" i="3" s="1"/>
  <c r="F18" i="3"/>
  <c r="D18" i="3"/>
  <c r="F19" i="3"/>
  <c r="D14" i="2"/>
  <c r="H14" i="2"/>
  <c r="F14" i="2"/>
  <c r="O14" i="2"/>
  <c r="O15" i="2"/>
  <c r="A16" i="2"/>
  <c r="A17" i="2" s="1"/>
  <c r="C15" i="2"/>
  <c r="G15" i="2"/>
  <c r="F15" i="2"/>
  <c r="H15" i="2"/>
  <c r="D15" i="2"/>
  <c r="L15" i="2"/>
  <c r="M15" i="2" s="1"/>
  <c r="N15" i="2" s="1"/>
  <c r="E15" i="2"/>
  <c r="C13" i="2"/>
  <c r="G13" i="2"/>
  <c r="D13" i="2"/>
  <c r="H13" i="2"/>
  <c r="E13" i="2"/>
  <c r="L13" i="2"/>
  <c r="M13" i="2" s="1"/>
  <c r="E14" i="2"/>
  <c r="L14" i="2"/>
  <c r="M14" i="2" s="1"/>
  <c r="N14" i="2" s="1"/>
  <c r="C14" i="2"/>
  <c r="G14" i="2"/>
  <c r="F13" i="2"/>
  <c r="R13" i="6" l="1"/>
  <c r="D15" i="6"/>
  <c r="S15" i="6"/>
  <c r="B15" i="6"/>
  <c r="L15" i="6" s="1"/>
  <c r="M15" i="6" s="1"/>
  <c r="A16" i="6"/>
  <c r="E14" i="6"/>
  <c r="I14" i="6"/>
  <c r="F14" i="6"/>
  <c r="J14" i="6"/>
  <c r="P14" i="6"/>
  <c r="Q14" i="6" s="1"/>
  <c r="R14" i="6" s="1"/>
  <c r="U14" i="6"/>
  <c r="G14" i="6"/>
  <c r="H14" i="6"/>
  <c r="L14" i="6"/>
  <c r="M14" i="6" s="1"/>
  <c r="F22" i="5"/>
  <c r="G22" i="5"/>
  <c r="C23" i="5"/>
  <c r="C24" i="5"/>
  <c r="C22" i="5"/>
  <c r="F23" i="5"/>
  <c r="D22" i="5"/>
  <c r="J14" i="4"/>
  <c r="P14" i="4"/>
  <c r="Q14" i="4" s="1"/>
  <c r="R14" i="4" s="1"/>
  <c r="U14" i="4"/>
  <c r="R13" i="4"/>
  <c r="K14" i="4"/>
  <c r="B15" i="4"/>
  <c r="G15" i="4"/>
  <c r="K15" i="4"/>
  <c r="A16" i="4"/>
  <c r="D15" i="4"/>
  <c r="H15" i="4"/>
  <c r="L15" i="4"/>
  <c r="M15" i="4" s="1"/>
  <c r="E15" i="4"/>
  <c r="I15" i="4"/>
  <c r="S15" i="4"/>
  <c r="F15" i="4"/>
  <c r="J15" i="4"/>
  <c r="H19" i="3"/>
  <c r="K19" i="3"/>
  <c r="H20" i="3"/>
  <c r="B22" i="3"/>
  <c r="C23" i="3" s="1"/>
  <c r="I18" i="3"/>
  <c r="K18" i="3"/>
  <c r="B16" i="2"/>
  <c r="O16" i="2"/>
  <c r="N13" i="2"/>
  <c r="O17" i="2"/>
  <c r="B17" i="2"/>
  <c r="A18" i="2"/>
  <c r="K15" i="6" l="1"/>
  <c r="B16" i="6"/>
  <c r="K16" i="6" s="1"/>
  <c r="A17" i="6"/>
  <c r="D16" i="6"/>
  <c r="L16" i="6"/>
  <c r="M16" i="6" s="1"/>
  <c r="S16" i="6"/>
  <c r="J16" i="6"/>
  <c r="H15" i="6"/>
  <c r="E15" i="6"/>
  <c r="I15" i="6"/>
  <c r="F15" i="6"/>
  <c r="P15" i="6"/>
  <c r="Q15" i="6" s="1"/>
  <c r="R15" i="6" s="1"/>
  <c r="U15" i="6"/>
  <c r="G15" i="6"/>
  <c r="J15" i="6"/>
  <c r="K22" i="5"/>
  <c r="K23" i="5"/>
  <c r="H22" i="5"/>
  <c r="H24" i="5"/>
  <c r="I22" i="5"/>
  <c r="H23" i="5"/>
  <c r="B26" i="5"/>
  <c r="P15" i="4"/>
  <c r="Q15" i="4" s="1"/>
  <c r="U15" i="4"/>
  <c r="F16" i="4"/>
  <c r="B16" i="4"/>
  <c r="K16" i="4" s="1"/>
  <c r="G16" i="4"/>
  <c r="A17" i="4"/>
  <c r="D16" i="4"/>
  <c r="H16" i="4"/>
  <c r="E16" i="4"/>
  <c r="I16" i="4"/>
  <c r="S16" i="4"/>
  <c r="F23" i="3"/>
  <c r="G22" i="3"/>
  <c r="H22" i="3" s="1"/>
  <c r="F22" i="3"/>
  <c r="C24" i="3"/>
  <c r="C22" i="3"/>
  <c r="D22" i="3"/>
  <c r="B26" i="3"/>
  <c r="F16" i="2"/>
  <c r="G16" i="2"/>
  <c r="D16" i="2"/>
  <c r="E16" i="2"/>
  <c r="L16" i="2"/>
  <c r="M16" i="2" s="1"/>
  <c r="N16" i="2" s="1"/>
  <c r="C16" i="2"/>
  <c r="H16" i="2"/>
  <c r="C17" i="2"/>
  <c r="G17" i="2"/>
  <c r="D17" i="2"/>
  <c r="L17" i="2"/>
  <c r="M17" i="2" s="1"/>
  <c r="E17" i="2"/>
  <c r="F17" i="2"/>
  <c r="H17" i="2"/>
  <c r="B18" i="2"/>
  <c r="A19" i="2"/>
  <c r="O18" i="2"/>
  <c r="G16" i="6" l="1"/>
  <c r="H16" i="6"/>
  <c r="E16" i="6"/>
  <c r="I16" i="6"/>
  <c r="F16" i="6"/>
  <c r="P16" i="6"/>
  <c r="Q16" i="6" s="1"/>
  <c r="U16" i="6"/>
  <c r="J17" i="6"/>
  <c r="B17" i="6"/>
  <c r="K17" i="6" s="1"/>
  <c r="A18" i="6"/>
  <c r="D17" i="6"/>
  <c r="L17" i="6"/>
  <c r="M17" i="6" s="1"/>
  <c r="S17" i="6"/>
  <c r="C26" i="5"/>
  <c r="F27" i="5"/>
  <c r="D26" i="5"/>
  <c r="F26" i="5"/>
  <c r="C27" i="5"/>
  <c r="C28" i="5"/>
  <c r="G26" i="5"/>
  <c r="L16" i="4"/>
  <c r="M16" i="4" s="1"/>
  <c r="P16" i="4"/>
  <c r="Q16" i="4" s="1"/>
  <c r="R16" i="4" s="1"/>
  <c r="U16" i="4"/>
  <c r="E17" i="4"/>
  <c r="I17" i="4"/>
  <c r="S17" i="4"/>
  <c r="F17" i="4"/>
  <c r="B17" i="4"/>
  <c r="J17" i="4" s="1"/>
  <c r="G17" i="4"/>
  <c r="A18" i="4"/>
  <c r="D17" i="4"/>
  <c r="H17" i="4"/>
  <c r="J16" i="4"/>
  <c r="H24" i="3"/>
  <c r="K23" i="3"/>
  <c r="H23" i="3"/>
  <c r="I22" i="3"/>
  <c r="K22" i="3"/>
  <c r="C26" i="3"/>
  <c r="F27" i="3"/>
  <c r="D26" i="3"/>
  <c r="F26" i="3"/>
  <c r="C27" i="3"/>
  <c r="C28" i="3"/>
  <c r="G26" i="3"/>
  <c r="C18" i="2"/>
  <c r="G18" i="2"/>
  <c r="H18" i="2"/>
  <c r="D18" i="2"/>
  <c r="L18" i="2"/>
  <c r="M18" i="2" s="1"/>
  <c r="E18" i="2"/>
  <c r="F18" i="2"/>
  <c r="N17" i="2"/>
  <c r="O19" i="2"/>
  <c r="B19" i="2"/>
  <c r="A20" i="2"/>
  <c r="S18" i="6" l="1"/>
  <c r="B18" i="6"/>
  <c r="K18" i="6" s="1"/>
  <c r="A19" i="6"/>
  <c r="D18" i="6"/>
  <c r="L18" i="6"/>
  <c r="M18" i="6" s="1"/>
  <c r="F17" i="6"/>
  <c r="P17" i="6"/>
  <c r="Q17" i="6" s="1"/>
  <c r="R17" i="6" s="1"/>
  <c r="U17" i="6"/>
  <c r="G17" i="6"/>
  <c r="H17" i="6"/>
  <c r="E17" i="6"/>
  <c r="I17" i="6"/>
  <c r="R16" i="6"/>
  <c r="H26" i="5"/>
  <c r="H28" i="5"/>
  <c r="I26" i="5"/>
  <c r="H27" i="5"/>
  <c r="B30" i="5"/>
  <c r="K26" i="5"/>
  <c r="K27" i="5"/>
  <c r="D18" i="4"/>
  <c r="H18" i="4"/>
  <c r="E18" i="4"/>
  <c r="I18" i="4"/>
  <c r="S18" i="4"/>
  <c r="F18" i="4"/>
  <c r="B18" i="4"/>
  <c r="L18" i="4" s="1"/>
  <c r="M18" i="4" s="1"/>
  <c r="G18" i="4"/>
  <c r="A19" i="4"/>
  <c r="P17" i="4"/>
  <c r="Q17" i="4" s="1"/>
  <c r="R17" i="4" s="1"/>
  <c r="U17" i="4"/>
  <c r="L17" i="4"/>
  <c r="M17" i="4" s="1"/>
  <c r="K17" i="4"/>
  <c r="H26" i="3"/>
  <c r="H28" i="3"/>
  <c r="I26" i="3"/>
  <c r="H27" i="3"/>
  <c r="B30" i="3"/>
  <c r="K26" i="3"/>
  <c r="K27" i="3"/>
  <c r="O20" i="2"/>
  <c r="B20" i="2"/>
  <c r="A21" i="2"/>
  <c r="C19" i="2"/>
  <c r="G19" i="2"/>
  <c r="F19" i="2"/>
  <c r="H19" i="2"/>
  <c r="D19" i="2"/>
  <c r="L19" i="2"/>
  <c r="M19" i="2" s="1"/>
  <c r="N19" i="2" s="1"/>
  <c r="E19" i="2"/>
  <c r="D19" i="6" l="1"/>
  <c r="S19" i="6"/>
  <c r="B19" i="6"/>
  <c r="L19" i="6" s="1"/>
  <c r="M19" i="6" s="1"/>
  <c r="A20" i="6"/>
  <c r="E18" i="6"/>
  <c r="I18" i="6"/>
  <c r="F18" i="6"/>
  <c r="P18" i="6"/>
  <c r="Q18" i="6" s="1"/>
  <c r="U18" i="6"/>
  <c r="G18" i="6"/>
  <c r="H18" i="6"/>
  <c r="J18" i="6"/>
  <c r="F30" i="5"/>
  <c r="C31" i="5"/>
  <c r="C32" i="5"/>
  <c r="G30" i="5"/>
  <c r="C30" i="5"/>
  <c r="F31" i="5"/>
  <c r="D30" i="5"/>
  <c r="K18" i="4"/>
  <c r="P18" i="4"/>
  <c r="Q18" i="4" s="1"/>
  <c r="U18" i="4"/>
  <c r="B19" i="4"/>
  <c r="G19" i="4"/>
  <c r="A20" i="4"/>
  <c r="D19" i="4"/>
  <c r="H19" i="4"/>
  <c r="E19" i="4"/>
  <c r="I19" i="4"/>
  <c r="S19" i="4"/>
  <c r="F19" i="4"/>
  <c r="J18" i="4"/>
  <c r="F30" i="3"/>
  <c r="G30" i="3"/>
  <c r="C31" i="3"/>
  <c r="C32" i="3"/>
  <c r="C30" i="3"/>
  <c r="F31" i="3"/>
  <c r="D30" i="3"/>
  <c r="O21" i="2"/>
  <c r="B21" i="2"/>
  <c r="A22" i="2"/>
  <c r="C20" i="2"/>
  <c r="G20" i="2"/>
  <c r="E20" i="2"/>
  <c r="F20" i="2"/>
  <c r="H20" i="2"/>
  <c r="D20" i="2"/>
  <c r="L20" i="2"/>
  <c r="M20" i="2" s="1"/>
  <c r="N20" i="2" s="1"/>
  <c r="J19" i="6" l="1"/>
  <c r="B20" i="6"/>
  <c r="K20" i="6" s="1"/>
  <c r="A21" i="6"/>
  <c r="D20" i="6"/>
  <c r="L20" i="6"/>
  <c r="M20" i="6" s="1"/>
  <c r="S20" i="6"/>
  <c r="J20" i="6"/>
  <c r="K19" i="6"/>
  <c r="R18" i="6"/>
  <c r="H19" i="6"/>
  <c r="E19" i="6"/>
  <c r="I19" i="6"/>
  <c r="F19" i="6"/>
  <c r="P19" i="6"/>
  <c r="Q19" i="6" s="1"/>
  <c r="R19" i="6" s="1"/>
  <c r="U19" i="6"/>
  <c r="G19" i="6"/>
  <c r="K30" i="5"/>
  <c r="K31" i="5"/>
  <c r="H30" i="5"/>
  <c r="H32" i="5"/>
  <c r="I30" i="5"/>
  <c r="H31" i="5"/>
  <c r="B34" i="5"/>
  <c r="F20" i="4"/>
  <c r="B20" i="4"/>
  <c r="K20" i="4" s="1"/>
  <c r="G20" i="4"/>
  <c r="A21" i="4"/>
  <c r="D20" i="4"/>
  <c r="H20" i="4"/>
  <c r="E20" i="4"/>
  <c r="I20" i="4"/>
  <c r="S20" i="4"/>
  <c r="P19" i="4"/>
  <c r="Q19" i="4" s="1"/>
  <c r="R19" i="4" s="1"/>
  <c r="U19" i="4"/>
  <c r="J19" i="4"/>
  <c r="L19" i="4"/>
  <c r="M19" i="4" s="1"/>
  <c r="K19" i="4"/>
  <c r="R18" i="4"/>
  <c r="K30" i="3"/>
  <c r="K31" i="3"/>
  <c r="H30" i="3"/>
  <c r="H32" i="3"/>
  <c r="I30" i="3"/>
  <c r="H31" i="3"/>
  <c r="B34" i="3"/>
  <c r="B22" i="2"/>
  <c r="A23" i="2"/>
  <c r="O22" i="2"/>
  <c r="C21" i="2"/>
  <c r="G21" i="2"/>
  <c r="D21" i="2"/>
  <c r="L21" i="2"/>
  <c r="M21" i="2" s="1"/>
  <c r="E21" i="2"/>
  <c r="F21" i="2"/>
  <c r="H21" i="2"/>
  <c r="B21" i="6" l="1"/>
  <c r="K21" i="6" s="1"/>
  <c r="A22" i="6"/>
  <c r="D21" i="6"/>
  <c r="L21" i="6"/>
  <c r="M21" i="6" s="1"/>
  <c r="S21" i="6"/>
  <c r="G20" i="6"/>
  <c r="H20" i="6"/>
  <c r="E20" i="6"/>
  <c r="I20" i="6"/>
  <c r="F20" i="6"/>
  <c r="P20" i="6"/>
  <c r="Q20" i="6" s="1"/>
  <c r="R20" i="6" s="1"/>
  <c r="U20" i="6"/>
  <c r="C34" i="5"/>
  <c r="F35" i="5"/>
  <c r="D34" i="5"/>
  <c r="F34" i="5"/>
  <c r="C35" i="5"/>
  <c r="C36" i="5"/>
  <c r="G34" i="5"/>
  <c r="L20" i="4"/>
  <c r="M20" i="4" s="1"/>
  <c r="P20" i="4"/>
  <c r="Q20" i="4" s="1"/>
  <c r="R20" i="4" s="1"/>
  <c r="U20" i="4"/>
  <c r="E21" i="4"/>
  <c r="I21" i="4"/>
  <c r="S21" i="4"/>
  <c r="F21" i="4"/>
  <c r="B21" i="4"/>
  <c r="J21" i="4" s="1"/>
  <c r="G21" i="4"/>
  <c r="K21" i="4"/>
  <c r="A22" i="4"/>
  <c r="D21" i="4"/>
  <c r="H21" i="4"/>
  <c r="L21" i="4"/>
  <c r="M21" i="4" s="1"/>
  <c r="J20" i="4"/>
  <c r="C34" i="3"/>
  <c r="F35" i="3"/>
  <c r="D34" i="3"/>
  <c r="F34" i="3"/>
  <c r="C35" i="3"/>
  <c r="C36" i="3"/>
  <c r="G34" i="3"/>
  <c r="N21" i="2"/>
  <c r="O23" i="2"/>
  <c r="B23" i="2"/>
  <c r="A24" i="2"/>
  <c r="C22" i="2"/>
  <c r="G22" i="2"/>
  <c r="H22" i="2"/>
  <c r="D22" i="2"/>
  <c r="L22" i="2"/>
  <c r="M22" i="2" s="1"/>
  <c r="N22" i="2" s="1"/>
  <c r="E22" i="2"/>
  <c r="F22" i="2"/>
  <c r="S22" i="6" l="1"/>
  <c r="B22" i="6"/>
  <c r="K22" i="6" s="1"/>
  <c r="A23" i="6"/>
  <c r="D22" i="6"/>
  <c r="L22" i="6"/>
  <c r="M22" i="6" s="1"/>
  <c r="F21" i="6"/>
  <c r="P21" i="6"/>
  <c r="Q21" i="6" s="1"/>
  <c r="R21" i="6" s="1"/>
  <c r="U21" i="6"/>
  <c r="G21" i="6"/>
  <c r="H21" i="6"/>
  <c r="E21" i="6"/>
  <c r="I21" i="6"/>
  <c r="J21" i="6"/>
  <c r="H34" i="5"/>
  <c r="H36" i="5"/>
  <c r="I34" i="5"/>
  <c r="H35" i="5"/>
  <c r="B38" i="5"/>
  <c r="K34" i="5"/>
  <c r="K35" i="5"/>
  <c r="P21" i="4"/>
  <c r="Q21" i="4" s="1"/>
  <c r="R21" i="4" s="1"/>
  <c r="U21" i="4"/>
  <c r="D22" i="4"/>
  <c r="H22" i="4"/>
  <c r="E22" i="4"/>
  <c r="I22" i="4"/>
  <c r="S22" i="4"/>
  <c r="F22" i="4"/>
  <c r="B22" i="4"/>
  <c r="K22" i="4" s="1"/>
  <c r="G22" i="4"/>
  <c r="A23" i="4"/>
  <c r="H34" i="3"/>
  <c r="H36" i="3"/>
  <c r="I34" i="3"/>
  <c r="H35" i="3"/>
  <c r="B38" i="3"/>
  <c r="K34" i="3"/>
  <c r="K35" i="3"/>
  <c r="O24" i="2"/>
  <c r="B24" i="2"/>
  <c r="A25" i="2"/>
  <c r="C23" i="2"/>
  <c r="G23" i="2"/>
  <c r="F23" i="2"/>
  <c r="H23" i="2"/>
  <c r="D23" i="2"/>
  <c r="L23" i="2"/>
  <c r="M23" i="2" s="1"/>
  <c r="N23" i="2" s="1"/>
  <c r="E23" i="2"/>
  <c r="D23" i="6" l="1"/>
  <c r="B23" i="6"/>
  <c r="A24" i="6"/>
  <c r="S23" i="6"/>
  <c r="J22" i="6"/>
  <c r="E22" i="6"/>
  <c r="I22" i="6"/>
  <c r="G22" i="6"/>
  <c r="H22" i="6"/>
  <c r="P22" i="6"/>
  <c r="Q22" i="6" s="1"/>
  <c r="R22" i="6" s="1"/>
  <c r="U22" i="6"/>
  <c r="F22" i="6"/>
  <c r="F38" i="5"/>
  <c r="C39" i="5"/>
  <c r="C40" i="5"/>
  <c r="G38" i="5"/>
  <c r="C38" i="5"/>
  <c r="F39" i="5"/>
  <c r="D38" i="5"/>
  <c r="L22" i="4"/>
  <c r="M22" i="4" s="1"/>
  <c r="P22" i="4"/>
  <c r="Q22" i="4" s="1"/>
  <c r="U22" i="4"/>
  <c r="B23" i="4"/>
  <c r="K23" i="4" s="1"/>
  <c r="G23" i="4"/>
  <c r="A24" i="4"/>
  <c r="D23" i="4"/>
  <c r="H23" i="4"/>
  <c r="E23" i="4"/>
  <c r="I23" i="4"/>
  <c r="S23" i="4"/>
  <c r="F23" i="4"/>
  <c r="J22" i="4"/>
  <c r="F38" i="3"/>
  <c r="G38" i="3"/>
  <c r="C39" i="3"/>
  <c r="C40" i="3"/>
  <c r="C38" i="3"/>
  <c r="F39" i="3"/>
  <c r="D38" i="3"/>
  <c r="O25" i="2"/>
  <c r="B25" i="2"/>
  <c r="A26" i="2"/>
  <c r="C24" i="2"/>
  <c r="G24" i="2"/>
  <c r="E24" i="2"/>
  <c r="F24" i="2"/>
  <c r="H24" i="2"/>
  <c r="D24" i="2"/>
  <c r="L24" i="2"/>
  <c r="M24" i="2" s="1"/>
  <c r="N24" i="2" s="1"/>
  <c r="H23" i="6" l="1"/>
  <c r="F23" i="6"/>
  <c r="P23" i="6"/>
  <c r="Q23" i="6" s="1"/>
  <c r="R23" i="6" s="1"/>
  <c r="U23" i="6"/>
  <c r="G23" i="6"/>
  <c r="I23" i="6"/>
  <c r="E23" i="6"/>
  <c r="J23" i="6"/>
  <c r="B24" i="6"/>
  <c r="K24" i="6" s="1"/>
  <c r="A25" i="6"/>
  <c r="S24" i="6"/>
  <c r="J24" i="6"/>
  <c r="D24" i="6"/>
  <c r="L24" i="6"/>
  <c r="M24" i="6" s="1"/>
  <c r="L23" i="6"/>
  <c r="M23" i="6" s="1"/>
  <c r="K23" i="6"/>
  <c r="K38" i="5"/>
  <c r="K39" i="5"/>
  <c r="H38" i="5"/>
  <c r="H40" i="5"/>
  <c r="I38" i="5"/>
  <c r="H39" i="5"/>
  <c r="B42" i="5"/>
  <c r="J23" i="4"/>
  <c r="L23" i="4"/>
  <c r="M23" i="4" s="1"/>
  <c r="P23" i="4"/>
  <c r="Q23" i="4" s="1"/>
  <c r="R23" i="4" s="1"/>
  <c r="U23" i="4"/>
  <c r="F24" i="4"/>
  <c r="B24" i="4"/>
  <c r="K24" i="4" s="1"/>
  <c r="G24" i="4"/>
  <c r="A25" i="4"/>
  <c r="D24" i="4"/>
  <c r="H24" i="4"/>
  <c r="E24" i="4"/>
  <c r="I24" i="4"/>
  <c r="S24" i="4"/>
  <c r="K38" i="3"/>
  <c r="K39" i="3"/>
  <c r="H38" i="3"/>
  <c r="H40" i="3"/>
  <c r="I38" i="3"/>
  <c r="H39" i="3"/>
  <c r="B42" i="3"/>
  <c r="B26" i="2"/>
  <c r="A27" i="2"/>
  <c r="O26" i="2"/>
  <c r="C25" i="2"/>
  <c r="G25" i="2"/>
  <c r="D25" i="2"/>
  <c r="L25" i="2"/>
  <c r="M25" i="2" s="1"/>
  <c r="N25" i="2" s="1"/>
  <c r="E25" i="2"/>
  <c r="F25" i="2"/>
  <c r="H25" i="2"/>
  <c r="D25" i="6" l="1"/>
  <c r="S25" i="6"/>
  <c r="B25" i="6"/>
  <c r="L25" i="6" s="1"/>
  <c r="M25" i="6" s="1"/>
  <c r="A26" i="6"/>
  <c r="G24" i="6"/>
  <c r="E24" i="6"/>
  <c r="I24" i="6"/>
  <c r="F24" i="6"/>
  <c r="P24" i="6"/>
  <c r="Q24" i="6" s="1"/>
  <c r="R24" i="6" s="1"/>
  <c r="H24" i="6"/>
  <c r="U24" i="6"/>
  <c r="C42" i="5"/>
  <c r="F43" i="5"/>
  <c r="D42" i="5"/>
  <c r="F42" i="5"/>
  <c r="C43" i="5"/>
  <c r="C44" i="5"/>
  <c r="G42" i="5"/>
  <c r="E25" i="4"/>
  <c r="I25" i="4"/>
  <c r="S25" i="4"/>
  <c r="F25" i="4"/>
  <c r="B25" i="4"/>
  <c r="G25" i="4"/>
  <c r="K25" i="4"/>
  <c r="A26" i="4"/>
  <c r="D25" i="4"/>
  <c r="H25" i="4"/>
  <c r="L25" i="4"/>
  <c r="M25" i="4" s="1"/>
  <c r="J24" i="4"/>
  <c r="L24" i="4"/>
  <c r="M24" i="4" s="1"/>
  <c r="P24" i="4"/>
  <c r="Q24" i="4" s="1"/>
  <c r="U24" i="4"/>
  <c r="C42" i="3"/>
  <c r="F43" i="3"/>
  <c r="D42" i="3"/>
  <c r="F42" i="3"/>
  <c r="C43" i="3"/>
  <c r="C44" i="3"/>
  <c r="G42" i="3"/>
  <c r="C26" i="2"/>
  <c r="G26" i="2"/>
  <c r="H26" i="2"/>
  <c r="D26" i="2"/>
  <c r="L26" i="2"/>
  <c r="M26" i="2" s="1"/>
  <c r="N26" i="2" s="1"/>
  <c r="E26" i="2"/>
  <c r="F26" i="2"/>
  <c r="O27" i="2"/>
  <c r="B27" i="2"/>
  <c r="A28" i="2"/>
  <c r="K25" i="6" l="1"/>
  <c r="S26" i="6"/>
  <c r="B26" i="6"/>
  <c r="K26" i="6" s="1"/>
  <c r="A27" i="6"/>
  <c r="D26" i="6"/>
  <c r="L26" i="6"/>
  <c r="M26" i="6" s="1"/>
  <c r="F25" i="6"/>
  <c r="P25" i="6"/>
  <c r="Q25" i="6" s="1"/>
  <c r="R25" i="6" s="1"/>
  <c r="U25" i="6"/>
  <c r="H25" i="6"/>
  <c r="E25" i="6"/>
  <c r="G25" i="6"/>
  <c r="I25" i="6"/>
  <c r="J25" i="6"/>
  <c r="H42" i="5"/>
  <c r="H44" i="5"/>
  <c r="I42" i="5"/>
  <c r="H43" i="5"/>
  <c r="B46" i="5"/>
  <c r="K42" i="5"/>
  <c r="K43" i="5"/>
  <c r="R24" i="4"/>
  <c r="P25" i="4"/>
  <c r="Q25" i="4" s="1"/>
  <c r="R25" i="4" s="1"/>
  <c r="U25" i="4"/>
  <c r="D26" i="4"/>
  <c r="H26" i="4"/>
  <c r="E26" i="4"/>
  <c r="I26" i="4"/>
  <c r="S26" i="4"/>
  <c r="B26" i="4"/>
  <c r="J26" i="4" s="1"/>
  <c r="G26" i="4"/>
  <c r="A27" i="4"/>
  <c r="F26" i="4"/>
  <c r="J25" i="4"/>
  <c r="H42" i="3"/>
  <c r="H44" i="3"/>
  <c r="I42" i="3"/>
  <c r="H43" i="3"/>
  <c r="B46" i="3"/>
  <c r="K42" i="3"/>
  <c r="K43" i="3"/>
  <c r="O28" i="2"/>
  <c r="B28" i="2"/>
  <c r="A29" i="2"/>
  <c r="C27" i="2"/>
  <c r="G27" i="2"/>
  <c r="F27" i="2"/>
  <c r="H27" i="2"/>
  <c r="D27" i="2"/>
  <c r="L27" i="2"/>
  <c r="M27" i="2" s="1"/>
  <c r="N27" i="2" s="1"/>
  <c r="E27" i="2"/>
  <c r="J26" i="6" l="1"/>
  <c r="B27" i="6"/>
  <c r="I27" i="6" s="1"/>
  <c r="A28" i="6"/>
  <c r="K27" i="6"/>
  <c r="S27" i="6"/>
  <c r="E26" i="6"/>
  <c r="I26" i="6"/>
  <c r="G26" i="6"/>
  <c r="F26" i="6"/>
  <c r="P26" i="6"/>
  <c r="Q26" i="6" s="1"/>
  <c r="R26" i="6" s="1"/>
  <c r="H26" i="6"/>
  <c r="U26" i="6"/>
  <c r="F46" i="5"/>
  <c r="G46" i="5"/>
  <c r="C47" i="5"/>
  <c r="C48" i="5"/>
  <c r="C46" i="5"/>
  <c r="F47" i="5"/>
  <c r="D46" i="5"/>
  <c r="P26" i="4"/>
  <c r="Q26" i="4" s="1"/>
  <c r="U26" i="4"/>
  <c r="L26" i="4"/>
  <c r="M26" i="4" s="1"/>
  <c r="B27" i="4"/>
  <c r="A28" i="4"/>
  <c r="S27" i="4"/>
  <c r="K26" i="4"/>
  <c r="F46" i="3"/>
  <c r="G46" i="3"/>
  <c r="C47" i="3"/>
  <c r="C48" i="3"/>
  <c r="C46" i="3"/>
  <c r="F47" i="3"/>
  <c r="D46" i="3"/>
  <c r="O29" i="2"/>
  <c r="B29" i="2"/>
  <c r="A30" i="2"/>
  <c r="C28" i="2"/>
  <c r="G28" i="2"/>
  <c r="E28" i="2"/>
  <c r="F28" i="2"/>
  <c r="H28" i="2"/>
  <c r="D28" i="2"/>
  <c r="L28" i="2"/>
  <c r="M28" i="2" s="1"/>
  <c r="N28" i="2" s="1"/>
  <c r="H27" i="6" l="1"/>
  <c r="D27" i="6"/>
  <c r="P27" i="6"/>
  <c r="Q27" i="6" s="1"/>
  <c r="R27" i="6" s="1"/>
  <c r="E27" i="6"/>
  <c r="F27" i="6"/>
  <c r="G27" i="6"/>
  <c r="U27" i="6"/>
  <c r="J27" i="6"/>
  <c r="L27" i="6"/>
  <c r="M27" i="6" s="1"/>
  <c r="B28" i="6"/>
  <c r="I28" i="6" s="1"/>
  <c r="K28" i="6"/>
  <c r="A29" i="6"/>
  <c r="J28" i="6"/>
  <c r="L28" i="6"/>
  <c r="M28" i="6" s="1"/>
  <c r="S28" i="6"/>
  <c r="K46" i="5"/>
  <c r="K47" i="5"/>
  <c r="H46" i="5"/>
  <c r="H48" i="5"/>
  <c r="I46" i="5"/>
  <c r="H47" i="5"/>
  <c r="B50" i="5"/>
  <c r="B28" i="4"/>
  <c r="A29" i="4"/>
  <c r="S28" i="4"/>
  <c r="G27" i="4"/>
  <c r="K27" i="4"/>
  <c r="D27" i="4"/>
  <c r="H27" i="4"/>
  <c r="L27" i="4"/>
  <c r="M27" i="4" s="1"/>
  <c r="E27" i="4"/>
  <c r="F27" i="4"/>
  <c r="P27" i="4"/>
  <c r="Q27" i="4" s="1"/>
  <c r="R27" i="4" s="1"/>
  <c r="I27" i="4"/>
  <c r="J27" i="4"/>
  <c r="U27" i="4"/>
  <c r="K46" i="3"/>
  <c r="K47" i="3"/>
  <c r="H46" i="3"/>
  <c r="H48" i="3"/>
  <c r="I46" i="3"/>
  <c r="H47" i="3"/>
  <c r="B50" i="3"/>
  <c r="B30" i="2"/>
  <c r="A31" i="2"/>
  <c r="O30" i="2"/>
  <c r="C29" i="2"/>
  <c r="G29" i="2"/>
  <c r="D29" i="2"/>
  <c r="L29" i="2"/>
  <c r="M29" i="2" s="1"/>
  <c r="N29" i="2" s="1"/>
  <c r="E29" i="2"/>
  <c r="F29" i="2"/>
  <c r="H29" i="2"/>
  <c r="H28" i="6" l="1"/>
  <c r="B29" i="6"/>
  <c r="H29" i="6" s="1"/>
  <c r="A30" i="6"/>
  <c r="S29" i="6"/>
  <c r="L29" i="6"/>
  <c r="M29" i="6" s="1"/>
  <c r="G28" i="6"/>
  <c r="D28" i="6"/>
  <c r="P28" i="6"/>
  <c r="Q28" i="6" s="1"/>
  <c r="E28" i="6"/>
  <c r="F28" i="6"/>
  <c r="U28" i="6"/>
  <c r="C50" i="5"/>
  <c r="F51" i="5"/>
  <c r="D50" i="5"/>
  <c r="F50" i="5"/>
  <c r="C51" i="5"/>
  <c r="C52" i="5"/>
  <c r="G50" i="5"/>
  <c r="S29" i="4"/>
  <c r="B29" i="4"/>
  <c r="A30" i="4"/>
  <c r="F28" i="4"/>
  <c r="J28" i="4"/>
  <c r="P28" i="4"/>
  <c r="Q28" i="4" s="1"/>
  <c r="R28" i="4" s="1"/>
  <c r="U28" i="4"/>
  <c r="G28" i="4"/>
  <c r="K28" i="4"/>
  <c r="D28" i="4"/>
  <c r="L28" i="4"/>
  <c r="M28" i="4" s="1"/>
  <c r="E28" i="4"/>
  <c r="H28" i="4"/>
  <c r="I28" i="4"/>
  <c r="C50" i="3"/>
  <c r="F51" i="3"/>
  <c r="D50" i="3"/>
  <c r="F50" i="3"/>
  <c r="C51" i="3"/>
  <c r="C52" i="3"/>
  <c r="G50" i="3"/>
  <c r="C30" i="2"/>
  <c r="G30" i="2"/>
  <c r="H30" i="2"/>
  <c r="D30" i="2"/>
  <c r="L30" i="2"/>
  <c r="M30" i="2" s="1"/>
  <c r="N30" i="2" s="1"/>
  <c r="E30" i="2"/>
  <c r="F30" i="2"/>
  <c r="O31" i="2"/>
  <c r="B31" i="2"/>
  <c r="A32" i="2"/>
  <c r="K29" i="6" l="1"/>
  <c r="F29" i="6"/>
  <c r="P29" i="6"/>
  <c r="Q29" i="6" s="1"/>
  <c r="R29" i="6" s="1"/>
  <c r="U29" i="6"/>
  <c r="D29" i="6"/>
  <c r="E29" i="6"/>
  <c r="G29" i="6"/>
  <c r="I29" i="6"/>
  <c r="J29" i="6"/>
  <c r="S30" i="6"/>
  <c r="B30" i="6"/>
  <c r="I30" i="6" s="1"/>
  <c r="A31" i="6"/>
  <c r="H50" i="5"/>
  <c r="H52" i="5"/>
  <c r="I50" i="5"/>
  <c r="H51" i="5"/>
  <c r="B54" i="5"/>
  <c r="K50" i="5"/>
  <c r="K51" i="5"/>
  <c r="B30" i="4"/>
  <c r="A31" i="4"/>
  <c r="S30" i="4"/>
  <c r="E29" i="4"/>
  <c r="I29" i="4"/>
  <c r="H29" i="4"/>
  <c r="P29" i="4"/>
  <c r="Q29" i="4" s="1"/>
  <c r="D29" i="4"/>
  <c r="J29" i="4"/>
  <c r="F29" i="4"/>
  <c r="K29" i="4"/>
  <c r="G29" i="4"/>
  <c r="L29" i="4"/>
  <c r="M29" i="4" s="1"/>
  <c r="U29" i="4"/>
  <c r="H50" i="3"/>
  <c r="H52" i="3"/>
  <c r="I50" i="3"/>
  <c r="H51" i="3"/>
  <c r="B54" i="3"/>
  <c r="K50" i="3"/>
  <c r="K51" i="3"/>
  <c r="O32" i="2"/>
  <c r="B32" i="2"/>
  <c r="A33" i="2"/>
  <c r="C31" i="2"/>
  <c r="G31" i="2"/>
  <c r="F31" i="2"/>
  <c r="H31" i="2"/>
  <c r="D31" i="2"/>
  <c r="L31" i="2"/>
  <c r="M31" i="2" s="1"/>
  <c r="E31" i="2"/>
  <c r="K30" i="6" l="1"/>
  <c r="S31" i="6"/>
  <c r="B31" i="6"/>
  <c r="L31" i="6" s="1"/>
  <c r="M31" i="6" s="1"/>
  <c r="A32" i="6"/>
  <c r="J31" i="6"/>
  <c r="J30" i="6"/>
  <c r="L30" i="6"/>
  <c r="M30" i="6" s="1"/>
  <c r="H30" i="6"/>
  <c r="E30" i="6"/>
  <c r="G30" i="6"/>
  <c r="U30" i="6"/>
  <c r="P30" i="6"/>
  <c r="Q30" i="6" s="1"/>
  <c r="R30" i="6" s="1"/>
  <c r="D30" i="6"/>
  <c r="F30" i="6"/>
  <c r="F54" i="5"/>
  <c r="G54" i="5"/>
  <c r="C55" i="5"/>
  <c r="C56" i="5"/>
  <c r="C54" i="5"/>
  <c r="F55" i="5"/>
  <c r="D54" i="5"/>
  <c r="B31" i="4"/>
  <c r="A32" i="4"/>
  <c r="S31" i="4"/>
  <c r="R29" i="4"/>
  <c r="D30" i="4"/>
  <c r="H30" i="4"/>
  <c r="L30" i="4"/>
  <c r="M30" i="4" s="1"/>
  <c r="G30" i="4"/>
  <c r="U30" i="4"/>
  <c r="I30" i="4"/>
  <c r="P30" i="4"/>
  <c r="Q30" i="4" s="1"/>
  <c r="R30" i="4" s="1"/>
  <c r="E30" i="4"/>
  <c r="J30" i="4"/>
  <c r="F30" i="4"/>
  <c r="K30" i="4"/>
  <c r="F54" i="3"/>
  <c r="G54" i="3"/>
  <c r="C55" i="3"/>
  <c r="C56" i="3"/>
  <c r="C54" i="3"/>
  <c r="F55" i="3"/>
  <c r="D54" i="3"/>
  <c r="O33" i="2"/>
  <c r="B33" i="2"/>
  <c r="A34" i="2"/>
  <c r="C32" i="2"/>
  <c r="G32" i="2"/>
  <c r="E32" i="2"/>
  <c r="F32" i="2"/>
  <c r="H32" i="2"/>
  <c r="D32" i="2"/>
  <c r="L32" i="2"/>
  <c r="M32" i="2" s="1"/>
  <c r="N32" i="2" s="1"/>
  <c r="B32" i="6" l="1"/>
  <c r="J32" i="6" s="1"/>
  <c r="S32" i="6"/>
  <c r="A33" i="6"/>
  <c r="K31" i="6"/>
  <c r="I31" i="6"/>
  <c r="D31" i="6"/>
  <c r="F31" i="6"/>
  <c r="G31" i="6"/>
  <c r="U31" i="6"/>
  <c r="P31" i="6"/>
  <c r="Q31" i="6" s="1"/>
  <c r="R31" i="6" s="1"/>
  <c r="E31" i="6"/>
  <c r="H31" i="6"/>
  <c r="K54" i="5"/>
  <c r="K55" i="5"/>
  <c r="H54" i="5"/>
  <c r="H56" i="5"/>
  <c r="I54" i="5"/>
  <c r="H55" i="5"/>
  <c r="B58" i="5"/>
  <c r="A33" i="4"/>
  <c r="S32" i="4"/>
  <c r="B32" i="4"/>
  <c r="F31" i="4"/>
  <c r="J31" i="4"/>
  <c r="P31" i="4"/>
  <c r="Q31" i="4" s="1"/>
  <c r="U31" i="4"/>
  <c r="E31" i="4"/>
  <c r="K31" i="4"/>
  <c r="C31" i="4"/>
  <c r="H31" i="4"/>
  <c r="D31" i="4"/>
  <c r="I31" i="4"/>
  <c r="G31" i="4"/>
  <c r="L31" i="4"/>
  <c r="M31" i="4" s="1"/>
  <c r="K54" i="3"/>
  <c r="K55" i="3"/>
  <c r="H54" i="3"/>
  <c r="H56" i="3"/>
  <c r="I54" i="3"/>
  <c r="H55" i="3"/>
  <c r="B58" i="3"/>
  <c r="B34" i="2"/>
  <c r="A35" i="2"/>
  <c r="O34" i="2"/>
  <c r="C33" i="2"/>
  <c r="G33" i="2"/>
  <c r="D33" i="2"/>
  <c r="L33" i="2"/>
  <c r="M33" i="2" s="1"/>
  <c r="N33" i="2" s="1"/>
  <c r="E33" i="2"/>
  <c r="F33" i="2"/>
  <c r="H33" i="2"/>
  <c r="L32" i="6" l="1"/>
  <c r="M32" i="6" s="1"/>
  <c r="K32" i="6"/>
  <c r="B33" i="6"/>
  <c r="J33" i="6" s="1"/>
  <c r="A34" i="6"/>
  <c r="H33" i="6"/>
  <c r="S33" i="6"/>
  <c r="I32" i="6"/>
  <c r="H32" i="6"/>
  <c r="F32" i="6"/>
  <c r="P32" i="6"/>
  <c r="Q32" i="6" s="1"/>
  <c r="R32" i="6" s="1"/>
  <c r="U32" i="6"/>
  <c r="D32" i="6"/>
  <c r="E32" i="6"/>
  <c r="G32" i="6"/>
  <c r="C32" i="6"/>
  <c r="C58" i="5"/>
  <c r="F59" i="5"/>
  <c r="D58" i="5"/>
  <c r="F58" i="5"/>
  <c r="C59" i="5"/>
  <c r="G58" i="5"/>
  <c r="C60" i="5"/>
  <c r="D32" i="4"/>
  <c r="H32" i="4"/>
  <c r="L32" i="4"/>
  <c r="M32" i="4" s="1"/>
  <c r="C32" i="4"/>
  <c r="I32" i="4"/>
  <c r="P32" i="4"/>
  <c r="Q32" i="4" s="1"/>
  <c r="R32" i="4" s="1"/>
  <c r="F32" i="4"/>
  <c r="K32" i="4"/>
  <c r="G32" i="4"/>
  <c r="U32" i="4"/>
  <c r="J32" i="4"/>
  <c r="E32" i="4"/>
  <c r="R31" i="4"/>
  <c r="B33" i="4"/>
  <c r="S33" i="4"/>
  <c r="A34" i="4"/>
  <c r="C58" i="3"/>
  <c r="F59" i="3"/>
  <c r="D58" i="3"/>
  <c r="F58" i="3"/>
  <c r="C59" i="3"/>
  <c r="G58" i="3"/>
  <c r="C60" i="3"/>
  <c r="O35" i="2"/>
  <c r="B35" i="2"/>
  <c r="A36" i="2"/>
  <c r="C34" i="2"/>
  <c r="G34" i="2"/>
  <c r="H34" i="2"/>
  <c r="D34" i="2"/>
  <c r="L34" i="2"/>
  <c r="M34" i="2" s="1"/>
  <c r="N34" i="2" s="1"/>
  <c r="E34" i="2"/>
  <c r="F34" i="2"/>
  <c r="L33" i="6" l="1"/>
  <c r="M33" i="6" s="1"/>
  <c r="K33" i="6"/>
  <c r="I33" i="6"/>
  <c r="F33" i="6"/>
  <c r="P33" i="6"/>
  <c r="Q33" i="6" s="1"/>
  <c r="R33" i="6" s="1"/>
  <c r="U33" i="6"/>
  <c r="C33" i="6"/>
  <c r="G33" i="6"/>
  <c r="D33" i="6"/>
  <c r="E33" i="6"/>
  <c r="K34" i="6"/>
  <c r="S34" i="6"/>
  <c r="B34" i="6"/>
  <c r="H34" i="6" s="1"/>
  <c r="A35" i="6"/>
  <c r="H58" i="5"/>
  <c r="H60" i="5"/>
  <c r="I58" i="5"/>
  <c r="H59" i="5"/>
  <c r="B62" i="5"/>
  <c r="K58" i="5"/>
  <c r="K59" i="5"/>
  <c r="D33" i="4"/>
  <c r="H33" i="4"/>
  <c r="L33" i="4"/>
  <c r="M33" i="4" s="1"/>
  <c r="E33" i="4"/>
  <c r="I33" i="4"/>
  <c r="G33" i="4"/>
  <c r="J33" i="4"/>
  <c r="U33" i="4"/>
  <c r="C33" i="4"/>
  <c r="K33" i="4"/>
  <c r="F33" i="4"/>
  <c r="P33" i="4"/>
  <c r="Q33" i="4" s="1"/>
  <c r="R33" i="4" s="1"/>
  <c r="B34" i="4"/>
  <c r="A35" i="4"/>
  <c r="S34" i="4"/>
  <c r="H58" i="3"/>
  <c r="H60" i="3"/>
  <c r="I58" i="3"/>
  <c r="H59" i="3"/>
  <c r="B62" i="3"/>
  <c r="K58" i="3"/>
  <c r="K59" i="3"/>
  <c r="O36" i="2"/>
  <c r="B36" i="2"/>
  <c r="A37" i="2"/>
  <c r="C35" i="2"/>
  <c r="G35" i="2"/>
  <c r="F35" i="2"/>
  <c r="H35" i="2"/>
  <c r="D35" i="2"/>
  <c r="L35" i="2"/>
  <c r="M35" i="2" s="1"/>
  <c r="E35" i="2"/>
  <c r="I34" i="6" l="1"/>
  <c r="J34" i="6"/>
  <c r="B35" i="6"/>
  <c r="H35" i="6" s="1"/>
  <c r="A36" i="6"/>
  <c r="I35" i="6"/>
  <c r="K35" i="6"/>
  <c r="S35" i="6"/>
  <c r="D34" i="6"/>
  <c r="E34" i="6"/>
  <c r="F34" i="6"/>
  <c r="G34" i="6"/>
  <c r="U34" i="6"/>
  <c r="C34" i="6"/>
  <c r="P34" i="6"/>
  <c r="Q34" i="6" s="1"/>
  <c r="R34" i="6" s="1"/>
  <c r="L34" i="6"/>
  <c r="M34" i="6" s="1"/>
  <c r="F62" i="5"/>
  <c r="G62" i="5"/>
  <c r="C63" i="5"/>
  <c r="C64" i="5"/>
  <c r="C62" i="5"/>
  <c r="F63" i="5"/>
  <c r="D62" i="5"/>
  <c r="A36" i="4"/>
  <c r="S35" i="4"/>
  <c r="B35" i="4"/>
  <c r="F34" i="4"/>
  <c r="J34" i="4"/>
  <c r="P34" i="4"/>
  <c r="Q34" i="4" s="1"/>
  <c r="R34" i="4" s="1"/>
  <c r="U34" i="4"/>
  <c r="C34" i="4"/>
  <c r="G34" i="4"/>
  <c r="K34" i="4"/>
  <c r="E34" i="4"/>
  <c r="H34" i="4"/>
  <c r="I34" i="4"/>
  <c r="D34" i="4"/>
  <c r="L34" i="4"/>
  <c r="M34" i="4" s="1"/>
  <c r="F62" i="3"/>
  <c r="G62" i="3"/>
  <c r="C62" i="3"/>
  <c r="F63" i="3"/>
  <c r="D62" i="3"/>
  <c r="C64" i="3"/>
  <c r="C63" i="3"/>
  <c r="N35" i="2"/>
  <c r="O37" i="2"/>
  <c r="B37" i="2"/>
  <c r="A38" i="2"/>
  <c r="C36" i="2"/>
  <c r="G36" i="2"/>
  <c r="E36" i="2"/>
  <c r="F36" i="2"/>
  <c r="H36" i="2"/>
  <c r="D36" i="2"/>
  <c r="L36" i="2"/>
  <c r="M36" i="2" s="1"/>
  <c r="N36" i="2" s="1"/>
  <c r="J35" i="6" l="1"/>
  <c r="S36" i="6"/>
  <c r="B36" i="6"/>
  <c r="L36" i="6" s="1"/>
  <c r="M36" i="6" s="1"/>
  <c r="A37" i="6"/>
  <c r="J36" i="6"/>
  <c r="L35" i="6"/>
  <c r="M35" i="6" s="1"/>
  <c r="F35" i="6"/>
  <c r="P35" i="6"/>
  <c r="Q35" i="6" s="1"/>
  <c r="R35" i="6" s="1"/>
  <c r="U35" i="6"/>
  <c r="C35" i="6"/>
  <c r="D35" i="6"/>
  <c r="E35" i="6"/>
  <c r="G35" i="6"/>
  <c r="K62" i="5"/>
  <c r="K63" i="5"/>
  <c r="H62" i="5"/>
  <c r="H64" i="5"/>
  <c r="I62" i="5"/>
  <c r="H63" i="5"/>
  <c r="B66" i="5"/>
  <c r="D35" i="4"/>
  <c r="H35" i="4"/>
  <c r="L35" i="4"/>
  <c r="M35" i="4" s="1"/>
  <c r="C35" i="4"/>
  <c r="I35" i="4"/>
  <c r="P35" i="4"/>
  <c r="Q35" i="4" s="1"/>
  <c r="R35" i="4" s="1"/>
  <c r="E35" i="4"/>
  <c r="J35" i="4"/>
  <c r="F35" i="4"/>
  <c r="K35" i="4"/>
  <c r="G35" i="4"/>
  <c r="U35" i="4"/>
  <c r="B36" i="4"/>
  <c r="S36" i="4"/>
  <c r="A37" i="4"/>
  <c r="K62" i="3"/>
  <c r="K63" i="3"/>
  <c r="H62" i="3"/>
  <c r="H64" i="3"/>
  <c r="I62" i="3"/>
  <c r="B66" i="3"/>
  <c r="H63" i="3"/>
  <c r="C37" i="2"/>
  <c r="G37" i="2"/>
  <c r="D37" i="2"/>
  <c r="L37" i="2"/>
  <c r="M37" i="2" s="1"/>
  <c r="N37" i="2" s="1"/>
  <c r="E37" i="2"/>
  <c r="F37" i="2"/>
  <c r="H37" i="2"/>
  <c r="B38" i="2"/>
  <c r="A39" i="2"/>
  <c r="O38" i="2"/>
  <c r="B37" i="6" l="1"/>
  <c r="J37" i="6" s="1"/>
  <c r="S37" i="6"/>
  <c r="A38" i="6"/>
  <c r="K36" i="6"/>
  <c r="I36" i="6"/>
  <c r="D36" i="6"/>
  <c r="F36" i="6"/>
  <c r="G36" i="6"/>
  <c r="U36" i="6"/>
  <c r="C36" i="6"/>
  <c r="P36" i="6"/>
  <c r="Q36" i="6" s="1"/>
  <c r="R36" i="6" s="1"/>
  <c r="E36" i="6"/>
  <c r="H36" i="6"/>
  <c r="C66" i="5"/>
  <c r="F67" i="5"/>
  <c r="D66" i="5"/>
  <c r="F66" i="5"/>
  <c r="G66" i="5"/>
  <c r="C67" i="5"/>
  <c r="C68" i="5"/>
  <c r="S37" i="4"/>
  <c r="B37" i="4"/>
  <c r="A38" i="4"/>
  <c r="F36" i="4"/>
  <c r="J36" i="4"/>
  <c r="P36" i="4"/>
  <c r="Q36" i="4" s="1"/>
  <c r="R36" i="4" s="1"/>
  <c r="U36" i="4"/>
  <c r="G36" i="4"/>
  <c r="L36" i="4"/>
  <c r="M36" i="4" s="1"/>
  <c r="C36" i="4"/>
  <c r="H36" i="4"/>
  <c r="D36" i="4"/>
  <c r="I36" i="4"/>
  <c r="E36" i="4"/>
  <c r="K36" i="4"/>
  <c r="C66" i="3"/>
  <c r="F67" i="3"/>
  <c r="F66" i="3"/>
  <c r="C67" i="3"/>
  <c r="D66" i="3"/>
  <c r="G66" i="3"/>
  <c r="C68" i="3"/>
  <c r="C38" i="2"/>
  <c r="G38" i="2"/>
  <c r="H38" i="2"/>
  <c r="D38" i="2"/>
  <c r="L38" i="2"/>
  <c r="M38" i="2" s="1"/>
  <c r="N38" i="2" s="1"/>
  <c r="E38" i="2"/>
  <c r="F38" i="2"/>
  <c r="B39" i="2"/>
  <c r="A40" i="2"/>
  <c r="O39" i="2"/>
  <c r="L37" i="6" l="1"/>
  <c r="M37" i="6" s="1"/>
  <c r="B38" i="6"/>
  <c r="I38" i="6" s="1"/>
  <c r="A39" i="6"/>
  <c r="S38" i="6"/>
  <c r="K37" i="6"/>
  <c r="H37" i="6"/>
  <c r="I37" i="6"/>
  <c r="F37" i="6"/>
  <c r="P37" i="6"/>
  <c r="Q37" i="6" s="1"/>
  <c r="R37" i="6" s="1"/>
  <c r="U37" i="6"/>
  <c r="D37" i="6"/>
  <c r="E37" i="6"/>
  <c r="G37" i="6"/>
  <c r="C37" i="6"/>
  <c r="H66" i="5"/>
  <c r="H68" i="5"/>
  <c r="I66" i="5"/>
  <c r="H67" i="5"/>
  <c r="B70" i="5"/>
  <c r="K66" i="5"/>
  <c r="K67" i="5"/>
  <c r="B38" i="4"/>
  <c r="A39" i="4"/>
  <c r="S38" i="4"/>
  <c r="D37" i="4"/>
  <c r="H37" i="4"/>
  <c r="L37" i="4"/>
  <c r="M37" i="4" s="1"/>
  <c r="E37" i="4"/>
  <c r="J37" i="4"/>
  <c r="F37" i="4"/>
  <c r="K37" i="4"/>
  <c r="G37" i="4"/>
  <c r="U37" i="4"/>
  <c r="C37" i="4"/>
  <c r="I37" i="4"/>
  <c r="P37" i="4"/>
  <c r="Q37" i="4" s="1"/>
  <c r="R37" i="4" s="1"/>
  <c r="H66" i="3"/>
  <c r="H68" i="3"/>
  <c r="K66" i="3"/>
  <c r="K67" i="3"/>
  <c r="I66" i="3"/>
  <c r="B70" i="3"/>
  <c r="H67" i="3"/>
  <c r="B40" i="2"/>
  <c r="A41" i="2"/>
  <c r="O40" i="2"/>
  <c r="C39" i="2"/>
  <c r="G39" i="2"/>
  <c r="H39" i="2"/>
  <c r="D39" i="2"/>
  <c r="L39" i="2"/>
  <c r="M39" i="2" s="1"/>
  <c r="E39" i="2"/>
  <c r="F39" i="2"/>
  <c r="K38" i="6" l="1"/>
  <c r="D38" i="6"/>
  <c r="G38" i="6"/>
  <c r="U38" i="6"/>
  <c r="C38" i="6"/>
  <c r="P38" i="6"/>
  <c r="Q38" i="6" s="1"/>
  <c r="R38" i="6" s="1"/>
  <c r="E38" i="6"/>
  <c r="F38" i="6"/>
  <c r="J38" i="6"/>
  <c r="L38" i="6"/>
  <c r="M38" i="6" s="1"/>
  <c r="B39" i="6"/>
  <c r="J39" i="6"/>
  <c r="K39" i="6"/>
  <c r="L39" i="6"/>
  <c r="M39" i="6" s="1"/>
  <c r="S39" i="6"/>
  <c r="H39" i="6"/>
  <c r="A40" i="6"/>
  <c r="I39" i="6"/>
  <c r="H38" i="6"/>
  <c r="F70" i="5"/>
  <c r="G70" i="5"/>
  <c r="C70" i="5"/>
  <c r="F71" i="5"/>
  <c r="C71" i="5"/>
  <c r="D70" i="5"/>
  <c r="C72" i="5"/>
  <c r="S39" i="4"/>
  <c r="B39" i="4"/>
  <c r="A40" i="4"/>
  <c r="F38" i="4"/>
  <c r="J38" i="4"/>
  <c r="P38" i="4"/>
  <c r="Q38" i="4" s="1"/>
  <c r="R38" i="4" s="1"/>
  <c r="U38" i="4"/>
  <c r="C38" i="4"/>
  <c r="H38" i="4"/>
  <c r="D38" i="4"/>
  <c r="I38" i="4"/>
  <c r="E38" i="4"/>
  <c r="K38" i="4"/>
  <c r="G38" i="4"/>
  <c r="L38" i="4"/>
  <c r="M38" i="4" s="1"/>
  <c r="F70" i="3"/>
  <c r="C70" i="3"/>
  <c r="F71" i="3"/>
  <c r="C71" i="3"/>
  <c r="D70" i="3"/>
  <c r="G70" i="3"/>
  <c r="C72" i="3"/>
  <c r="B41" i="2"/>
  <c r="O41" i="2"/>
  <c r="A42" i="2"/>
  <c r="C40" i="2"/>
  <c r="G40" i="2"/>
  <c r="H40" i="2"/>
  <c r="D40" i="2"/>
  <c r="L40" i="2"/>
  <c r="M40" i="2" s="1"/>
  <c r="N40" i="2" s="1"/>
  <c r="E40" i="2"/>
  <c r="F40" i="2"/>
  <c r="A41" i="6" l="1"/>
  <c r="S40" i="6"/>
  <c r="B40" i="6"/>
  <c r="F39" i="6"/>
  <c r="P39" i="6"/>
  <c r="Q39" i="6" s="1"/>
  <c r="R39" i="6" s="1"/>
  <c r="U39" i="6"/>
  <c r="E39" i="6"/>
  <c r="G39" i="6"/>
  <c r="C39" i="6"/>
  <c r="D39" i="6"/>
  <c r="K70" i="5"/>
  <c r="K71" i="5"/>
  <c r="H70" i="5"/>
  <c r="H72" i="5"/>
  <c r="I70" i="5"/>
  <c r="B74" i="5"/>
  <c r="H71" i="5"/>
  <c r="B40" i="4"/>
  <c r="S40" i="4"/>
  <c r="A41" i="4"/>
  <c r="D39" i="4"/>
  <c r="H39" i="4"/>
  <c r="L39" i="4"/>
  <c r="M39" i="4" s="1"/>
  <c r="F39" i="4"/>
  <c r="K39" i="4"/>
  <c r="G39" i="4"/>
  <c r="U39" i="4"/>
  <c r="C39" i="4"/>
  <c r="I39" i="4"/>
  <c r="P39" i="4"/>
  <c r="Q39" i="4" s="1"/>
  <c r="R39" i="4" s="1"/>
  <c r="E39" i="4"/>
  <c r="J39" i="4"/>
  <c r="K70" i="3"/>
  <c r="K71" i="3"/>
  <c r="H70" i="3"/>
  <c r="H72" i="3"/>
  <c r="H71" i="3"/>
  <c r="I70" i="3"/>
  <c r="B74" i="3"/>
  <c r="B42" i="2"/>
  <c r="A43" i="2"/>
  <c r="O42" i="2"/>
  <c r="C41" i="2"/>
  <c r="G41" i="2"/>
  <c r="D41" i="2"/>
  <c r="L41" i="2"/>
  <c r="M41" i="2" s="1"/>
  <c r="N41" i="2" s="1"/>
  <c r="E41" i="2"/>
  <c r="F41" i="2"/>
  <c r="H41" i="2"/>
  <c r="D40" i="6" l="1"/>
  <c r="C40" i="6"/>
  <c r="P40" i="6"/>
  <c r="Q40" i="6" s="1"/>
  <c r="R40" i="6" s="1"/>
  <c r="E40" i="6"/>
  <c r="F40" i="6"/>
  <c r="G40" i="6"/>
  <c r="U40" i="6"/>
  <c r="B41" i="6"/>
  <c r="J41" i="6"/>
  <c r="L41" i="6"/>
  <c r="M41" i="6" s="1"/>
  <c r="S41" i="6"/>
  <c r="H41" i="6"/>
  <c r="A42" i="6"/>
  <c r="I41" i="6"/>
  <c r="K41" i="6"/>
  <c r="I40" i="6"/>
  <c r="K40" i="6"/>
  <c r="L40" i="6"/>
  <c r="M40" i="6" s="1"/>
  <c r="J40" i="6"/>
  <c r="H40" i="6"/>
  <c r="C74" i="5"/>
  <c r="F75" i="5"/>
  <c r="F74" i="5"/>
  <c r="D74" i="5"/>
  <c r="G74" i="5"/>
  <c r="C76" i="5"/>
  <c r="C75" i="5"/>
  <c r="B41" i="4"/>
  <c r="A42" i="4"/>
  <c r="S41" i="4"/>
  <c r="F40" i="4"/>
  <c r="J40" i="4"/>
  <c r="P40" i="4"/>
  <c r="Q40" i="4" s="1"/>
  <c r="R40" i="4" s="1"/>
  <c r="U40" i="4"/>
  <c r="D40" i="4"/>
  <c r="I40" i="4"/>
  <c r="E40" i="4"/>
  <c r="K40" i="4"/>
  <c r="G40" i="4"/>
  <c r="L40" i="4"/>
  <c r="M40" i="4" s="1"/>
  <c r="C40" i="4"/>
  <c r="H40" i="4"/>
  <c r="C74" i="3"/>
  <c r="F75" i="3"/>
  <c r="F74" i="3"/>
  <c r="D74" i="3"/>
  <c r="G74" i="3"/>
  <c r="C76" i="3"/>
  <c r="C75" i="3"/>
  <c r="O43" i="2"/>
  <c r="B43" i="2"/>
  <c r="A44" i="2"/>
  <c r="C42" i="2"/>
  <c r="G42" i="2"/>
  <c r="H42" i="2"/>
  <c r="D42" i="2"/>
  <c r="L42" i="2"/>
  <c r="M42" i="2" s="1"/>
  <c r="N42" i="2" s="1"/>
  <c r="E42" i="2"/>
  <c r="F42" i="2"/>
  <c r="F41" i="6" l="1"/>
  <c r="P41" i="6"/>
  <c r="Q41" i="6" s="1"/>
  <c r="R41" i="6" s="1"/>
  <c r="U41" i="6"/>
  <c r="G41" i="6"/>
  <c r="C41" i="6"/>
  <c r="D41" i="6"/>
  <c r="E41" i="6"/>
  <c r="B42" i="6"/>
  <c r="H42" i="6" s="1"/>
  <c r="A43" i="6"/>
  <c r="S42" i="6"/>
  <c r="H74" i="5"/>
  <c r="H76" i="5"/>
  <c r="K74" i="5"/>
  <c r="K75" i="5"/>
  <c r="H75" i="5"/>
  <c r="I74" i="5"/>
  <c r="B78" i="5"/>
  <c r="B42" i="4"/>
  <c r="S42" i="4"/>
  <c r="A43" i="4"/>
  <c r="D41" i="4"/>
  <c r="H41" i="4"/>
  <c r="L41" i="4"/>
  <c r="M41" i="4" s="1"/>
  <c r="G41" i="4"/>
  <c r="U41" i="4"/>
  <c r="C41" i="4"/>
  <c r="I41" i="4"/>
  <c r="P41" i="4"/>
  <c r="Q41" i="4" s="1"/>
  <c r="R41" i="4" s="1"/>
  <c r="E41" i="4"/>
  <c r="J41" i="4"/>
  <c r="F41" i="4"/>
  <c r="K41" i="4"/>
  <c r="H74" i="3"/>
  <c r="H76" i="3"/>
  <c r="K74" i="3"/>
  <c r="K75" i="3"/>
  <c r="H75" i="3"/>
  <c r="I74" i="3"/>
  <c r="B78" i="3"/>
  <c r="O44" i="2"/>
  <c r="B44" i="2"/>
  <c r="A45" i="2"/>
  <c r="C43" i="2"/>
  <c r="G43" i="2"/>
  <c r="F43" i="2"/>
  <c r="H43" i="2"/>
  <c r="D43" i="2"/>
  <c r="L43" i="2"/>
  <c r="M43" i="2" s="1"/>
  <c r="E43" i="2"/>
  <c r="B43" i="6" l="1"/>
  <c r="J43" i="6" s="1"/>
  <c r="A44" i="6"/>
  <c r="S43" i="6"/>
  <c r="I43" i="6"/>
  <c r="L42" i="6"/>
  <c r="M42" i="6" s="1"/>
  <c r="I42" i="6"/>
  <c r="D42" i="6"/>
  <c r="E42" i="6"/>
  <c r="G42" i="6"/>
  <c r="U42" i="6"/>
  <c r="C42" i="6"/>
  <c r="P42" i="6"/>
  <c r="Q42" i="6" s="1"/>
  <c r="R42" i="6" s="1"/>
  <c r="F42" i="6"/>
  <c r="K42" i="6"/>
  <c r="J42" i="6"/>
  <c r="F78" i="5"/>
  <c r="C78" i="5"/>
  <c r="F79" i="5"/>
  <c r="G78" i="5"/>
  <c r="C79" i="5"/>
  <c r="D78" i="5"/>
  <c r="C80" i="5"/>
  <c r="A44" i="4"/>
  <c r="S43" i="4"/>
  <c r="B43" i="4"/>
  <c r="F42" i="4"/>
  <c r="J42" i="4"/>
  <c r="P42" i="4"/>
  <c r="Q42" i="4" s="1"/>
  <c r="R42" i="4" s="1"/>
  <c r="U42" i="4"/>
  <c r="E42" i="4"/>
  <c r="K42" i="4"/>
  <c r="G42" i="4"/>
  <c r="L42" i="4"/>
  <c r="M42" i="4" s="1"/>
  <c r="C42" i="4"/>
  <c r="H42" i="4"/>
  <c r="D42" i="4"/>
  <c r="I42" i="4"/>
  <c r="F78" i="3"/>
  <c r="C78" i="3"/>
  <c r="F79" i="3"/>
  <c r="G78" i="3"/>
  <c r="C79" i="3"/>
  <c r="D78" i="3"/>
  <c r="C80" i="3"/>
  <c r="O45" i="2"/>
  <c r="B45" i="2"/>
  <c r="A46" i="2"/>
  <c r="C44" i="2"/>
  <c r="G44" i="2"/>
  <c r="E44" i="2"/>
  <c r="F44" i="2"/>
  <c r="H44" i="2"/>
  <c r="D44" i="2"/>
  <c r="L44" i="2"/>
  <c r="M44" i="2" s="1"/>
  <c r="N44" i="2" s="1"/>
  <c r="K43" i="6" l="1"/>
  <c r="A45" i="6"/>
  <c r="B44" i="6"/>
  <c r="K44" i="6" s="1"/>
  <c r="H43" i="6"/>
  <c r="L43" i="6"/>
  <c r="M43" i="6" s="1"/>
  <c r="F43" i="6"/>
  <c r="P43" i="6"/>
  <c r="Q43" i="6" s="1"/>
  <c r="U43" i="6"/>
  <c r="C43" i="6"/>
  <c r="E43" i="6"/>
  <c r="G43" i="6"/>
  <c r="D43" i="6"/>
  <c r="K78" i="5"/>
  <c r="K79" i="5"/>
  <c r="H78" i="5"/>
  <c r="H80" i="5"/>
  <c r="I78" i="5"/>
  <c r="H79" i="5"/>
  <c r="D43" i="4"/>
  <c r="H43" i="4"/>
  <c r="L43" i="4"/>
  <c r="M43" i="4" s="1"/>
  <c r="C43" i="4"/>
  <c r="I43" i="4"/>
  <c r="P43" i="4"/>
  <c r="Q43" i="4" s="1"/>
  <c r="R43" i="4" s="1"/>
  <c r="E43" i="4"/>
  <c r="J43" i="4"/>
  <c r="F43" i="4"/>
  <c r="K43" i="4"/>
  <c r="G43" i="4"/>
  <c r="U43" i="4"/>
  <c r="B44" i="4"/>
  <c r="A45" i="4"/>
  <c r="S44" i="4"/>
  <c r="K78" i="3"/>
  <c r="K79" i="3"/>
  <c r="H78" i="3"/>
  <c r="H80" i="3"/>
  <c r="I78" i="3"/>
  <c r="H79" i="3"/>
  <c r="B46" i="2"/>
  <c r="A47" i="2"/>
  <c r="O46" i="2"/>
  <c r="C45" i="2"/>
  <c r="G45" i="2"/>
  <c r="D45" i="2"/>
  <c r="L45" i="2"/>
  <c r="M45" i="2" s="1"/>
  <c r="N45" i="2" s="1"/>
  <c r="E45" i="2"/>
  <c r="F45" i="2"/>
  <c r="H45" i="2"/>
  <c r="R43" i="6" l="1"/>
  <c r="A53" i="6"/>
  <c r="R28" i="6"/>
  <c r="D44" i="6"/>
  <c r="C44" i="6"/>
  <c r="U44" i="6"/>
  <c r="F44" i="6"/>
  <c r="E44" i="6"/>
  <c r="G44" i="6"/>
  <c r="I44" i="6"/>
  <c r="B45" i="6"/>
  <c r="J45" i="6"/>
  <c r="K45" i="6"/>
  <c r="L45" i="6"/>
  <c r="M45" i="6" s="1"/>
  <c r="H45" i="6"/>
  <c r="I45" i="6"/>
  <c r="A46" i="6"/>
  <c r="L44" i="6"/>
  <c r="M44" i="6" s="1"/>
  <c r="J44" i="6"/>
  <c r="H44" i="6"/>
  <c r="B45" i="4"/>
  <c r="S45" i="4"/>
  <c r="A46" i="4"/>
  <c r="F44" i="4"/>
  <c r="J44" i="4"/>
  <c r="P44" i="4"/>
  <c r="Q44" i="4" s="1"/>
  <c r="R44" i="4" s="1"/>
  <c r="U44" i="4"/>
  <c r="C44" i="4"/>
  <c r="H44" i="4"/>
  <c r="D44" i="4"/>
  <c r="I44" i="4"/>
  <c r="E44" i="4"/>
  <c r="K44" i="4"/>
  <c r="G44" i="4"/>
  <c r="L44" i="4"/>
  <c r="M44" i="4" s="1"/>
  <c r="C46" i="2"/>
  <c r="G46" i="2"/>
  <c r="H46" i="2"/>
  <c r="D46" i="2"/>
  <c r="L46" i="2"/>
  <c r="M46" i="2" s="1"/>
  <c r="F46" i="2"/>
  <c r="E46" i="2"/>
  <c r="B47" i="2"/>
  <c r="A48" i="2"/>
  <c r="F45" i="6" l="1"/>
  <c r="U45" i="6"/>
  <c r="E45" i="6"/>
  <c r="G45" i="6"/>
  <c r="C45" i="6"/>
  <c r="D45" i="6"/>
  <c r="B53" i="6"/>
  <c r="C53" i="6"/>
  <c r="A52" i="6"/>
  <c r="A54" i="6"/>
  <c r="B46" i="6"/>
  <c r="K46" i="6"/>
  <c r="A47" i="6"/>
  <c r="H46" i="6"/>
  <c r="L46" i="6"/>
  <c r="M46" i="6" s="1"/>
  <c r="I46" i="6"/>
  <c r="J46" i="6"/>
  <c r="B46" i="4"/>
  <c r="S46" i="4"/>
  <c r="A47" i="4"/>
  <c r="D45" i="4"/>
  <c r="H45" i="4"/>
  <c r="L45" i="4"/>
  <c r="M45" i="4" s="1"/>
  <c r="G45" i="4"/>
  <c r="U45" i="4"/>
  <c r="F45" i="4"/>
  <c r="K45" i="4"/>
  <c r="C45" i="4"/>
  <c r="I45" i="4"/>
  <c r="P45" i="4"/>
  <c r="Q45" i="4" s="1"/>
  <c r="R45" i="4" s="1"/>
  <c r="E45" i="4"/>
  <c r="J45" i="4"/>
  <c r="B48" i="2"/>
  <c r="A49" i="2"/>
  <c r="N46" i="2"/>
  <c r="A54" i="2"/>
  <c r="N18" i="2"/>
  <c r="N31" i="2"/>
  <c r="N39" i="2"/>
  <c r="C47" i="2"/>
  <c r="G47" i="2"/>
  <c r="H47" i="2"/>
  <c r="E47" i="2"/>
  <c r="D47" i="2"/>
  <c r="F47" i="2"/>
  <c r="N43" i="2"/>
  <c r="D46" i="6" l="1"/>
  <c r="G46" i="6"/>
  <c r="C46" i="6"/>
  <c r="E46" i="6"/>
  <c r="F46" i="6"/>
  <c r="U46" i="6"/>
  <c r="C54" i="6"/>
  <c r="A55" i="6"/>
  <c r="B54" i="6"/>
  <c r="F47" i="6"/>
  <c r="K47" i="6"/>
  <c r="B47" i="6"/>
  <c r="U47" i="6" s="1"/>
  <c r="G47" i="6"/>
  <c r="L47" i="6"/>
  <c r="M47" i="6" s="1"/>
  <c r="A50" i="6" s="1"/>
  <c r="D47" i="6"/>
  <c r="E47" i="6"/>
  <c r="I47" i="6"/>
  <c r="J47" i="6"/>
  <c r="E47" i="4"/>
  <c r="I47" i="4"/>
  <c r="D47" i="4"/>
  <c r="G47" i="4"/>
  <c r="L47" i="4"/>
  <c r="M47" i="4" s="1"/>
  <c r="B47" i="4"/>
  <c r="U47" i="4" s="1"/>
  <c r="H47" i="4"/>
  <c r="F47" i="4"/>
  <c r="K47" i="4"/>
  <c r="F46" i="4"/>
  <c r="J46" i="4"/>
  <c r="P46" i="4"/>
  <c r="Q46" i="4" s="1"/>
  <c r="U46" i="4"/>
  <c r="E46" i="4"/>
  <c r="K46" i="4"/>
  <c r="D46" i="4"/>
  <c r="I46" i="4"/>
  <c r="G46" i="4"/>
  <c r="L46" i="4"/>
  <c r="M46" i="4" s="1"/>
  <c r="C46" i="4"/>
  <c r="H46" i="4"/>
  <c r="A55" i="2"/>
  <c r="B54" i="2"/>
  <c r="H54" i="2" s="1"/>
  <c r="A53" i="2"/>
  <c r="C54" i="2"/>
  <c r="B49" i="2"/>
  <c r="A50" i="2"/>
  <c r="C48" i="2"/>
  <c r="G48" i="2"/>
  <c r="E48" i="2"/>
  <c r="H48" i="2"/>
  <c r="F48" i="2"/>
  <c r="D48" i="2"/>
  <c r="I48" i="6" l="1"/>
  <c r="F48" i="6"/>
  <c r="A56" i="6"/>
  <c r="B55" i="6"/>
  <c r="C55" i="6"/>
  <c r="J47" i="4"/>
  <c r="F48" i="4"/>
  <c r="I48" i="4"/>
  <c r="A50" i="4"/>
  <c r="R46" i="4"/>
  <c r="A53" i="4"/>
  <c r="R15" i="4"/>
  <c r="R22" i="4"/>
  <c r="R26" i="4"/>
  <c r="C49" i="2"/>
  <c r="G49" i="2"/>
  <c r="F49" i="2"/>
  <c r="H49" i="2"/>
  <c r="E49" i="2"/>
  <c r="D49" i="2"/>
  <c r="A51" i="2"/>
  <c r="B50" i="2"/>
  <c r="A56" i="2"/>
  <c r="B55" i="2"/>
  <c r="H55" i="2" s="1"/>
  <c r="C55" i="2"/>
  <c r="B56" i="6" l="1"/>
  <c r="C56" i="6"/>
  <c r="A57" i="6"/>
  <c r="D48" i="6"/>
  <c r="E48" i="6"/>
  <c r="H48" i="6"/>
  <c r="D48" i="4"/>
  <c r="H48" i="4"/>
  <c r="E48" i="4"/>
  <c r="C53" i="4"/>
  <c r="B53" i="4"/>
  <c r="A52" i="4"/>
  <c r="A54" i="4"/>
  <c r="B51" i="2"/>
  <c r="A52" i="2"/>
  <c r="B52" i="2" s="1"/>
  <c r="A57" i="2"/>
  <c r="B56" i="2"/>
  <c r="H56" i="2" s="1"/>
  <c r="C56" i="2"/>
  <c r="C50" i="2"/>
  <c r="G50" i="2"/>
  <c r="D50" i="2"/>
  <c r="E50" i="2"/>
  <c r="F50" i="2"/>
  <c r="H50" i="2"/>
  <c r="B57" i="6" l="1"/>
  <c r="C57" i="6"/>
  <c r="A58" i="6"/>
  <c r="A55" i="4"/>
  <c r="B54" i="4"/>
  <c r="C54" i="4"/>
  <c r="A58" i="2"/>
  <c r="B57" i="2"/>
  <c r="H57" i="2" s="1"/>
  <c r="C57" i="2"/>
  <c r="C52" i="2"/>
  <c r="G52" i="2"/>
  <c r="D52" i="2"/>
  <c r="H52" i="2"/>
  <c r="E52" i="2"/>
  <c r="F52" i="2"/>
  <c r="C51" i="2"/>
  <c r="G51" i="2"/>
  <c r="D51" i="2"/>
  <c r="H51" i="2"/>
  <c r="E51" i="2"/>
  <c r="F51" i="2"/>
  <c r="C58" i="6" l="1"/>
  <c r="A59" i="6"/>
  <c r="B58" i="6"/>
  <c r="C55" i="4"/>
  <c r="A56" i="4"/>
  <c r="B55" i="4"/>
  <c r="A59" i="2"/>
  <c r="B58" i="2"/>
  <c r="H58" i="2" s="1"/>
  <c r="C58" i="2"/>
  <c r="A60" i="6" l="1"/>
  <c r="B59" i="6"/>
  <c r="C59" i="6"/>
  <c r="B56" i="4"/>
  <c r="A57" i="4"/>
  <c r="C56" i="4"/>
  <c r="A60" i="2"/>
  <c r="B59" i="2"/>
  <c r="H59" i="2" s="1"/>
  <c r="C59" i="2"/>
  <c r="B60" i="6" l="1"/>
  <c r="C60" i="6"/>
  <c r="A61" i="6"/>
  <c r="C57" i="4"/>
  <c r="B57" i="4"/>
  <c r="A58" i="4"/>
  <c r="A61" i="2"/>
  <c r="B60" i="2"/>
  <c r="H60" i="2" s="1"/>
  <c r="C60" i="2"/>
  <c r="B61" i="6" l="1"/>
  <c r="C61" i="6"/>
  <c r="A62" i="6"/>
  <c r="A59" i="4"/>
  <c r="B58" i="4"/>
  <c r="C58" i="4"/>
  <c r="A62" i="2"/>
  <c r="B61" i="2"/>
  <c r="H61" i="2" s="1"/>
  <c r="C61" i="2"/>
  <c r="C62" i="6" l="1"/>
  <c r="A63" i="6"/>
  <c r="B62" i="6"/>
  <c r="C59" i="4"/>
  <c r="A60" i="4"/>
  <c r="B59" i="4"/>
  <c r="A63" i="2"/>
  <c r="B62" i="2"/>
  <c r="H62" i="2" s="1"/>
  <c r="C62" i="2"/>
  <c r="B63" i="6" l="1"/>
  <c r="C63" i="6"/>
  <c r="B60" i="4"/>
  <c r="A61" i="4"/>
  <c r="C60" i="4"/>
  <c r="A64" i="2"/>
  <c r="B63" i="2"/>
  <c r="H63" i="2" s="1"/>
  <c r="C63" i="2"/>
  <c r="C61" i="4" l="1"/>
  <c r="B61" i="4"/>
  <c r="A62" i="4"/>
  <c r="B64" i="2"/>
  <c r="H64" i="2" s="1"/>
  <c r="C64" i="2"/>
  <c r="A63" i="4" l="1"/>
  <c r="B62" i="4"/>
  <c r="C62" i="4"/>
  <c r="C63" i="4" l="1"/>
  <c r="B63" i="4"/>
</calcChain>
</file>

<file path=xl/sharedStrings.xml><?xml version="1.0" encoding="utf-8"?>
<sst xmlns="http://schemas.openxmlformats.org/spreadsheetml/2006/main" count="105" uniqueCount="53">
  <si>
    <r>
      <rPr>
        <sz val="9.75"/>
        <rFont val="ＭＳ Ｐゴシック"/>
        <family val="3"/>
        <charset val="128"/>
      </rPr>
      <t>予選</t>
    </r>
    <r>
      <rPr>
        <sz val="9.75"/>
        <rFont val="Microsoft Sans Serif"/>
        <family val="2"/>
      </rPr>
      <t>Time</t>
    </r>
    <phoneticPr fontId="5"/>
  </si>
  <si>
    <t>Tire</t>
  </si>
  <si>
    <t>Team</t>
  </si>
  <si>
    <t>Type</t>
  </si>
  <si>
    <t>Driver</t>
  </si>
  <si>
    <t>Point.</t>
    <phoneticPr fontId="5"/>
  </si>
  <si>
    <t>No.</t>
  </si>
  <si>
    <t>Pos.</t>
  </si>
  <si>
    <t>グリッドコメント</t>
  </si>
  <si>
    <t>ペナルティNo.</t>
    <phoneticPr fontId="5"/>
  </si>
  <si>
    <t>コメント</t>
  </si>
  <si>
    <t>予選Time</t>
  </si>
  <si>
    <t>Tires</t>
  </si>
  <si>
    <t>Model/Engine</t>
  </si>
  <si>
    <t>名前</t>
  </si>
  <si>
    <t>ポイント</t>
    <phoneticPr fontId="5"/>
  </si>
  <si>
    <t>予選ヒート 総合結果表</t>
    <rPh sb="0" eb="2">
      <t>ヨセン</t>
    </rPh>
    <rPh sb="6" eb="8">
      <t>ソウゴウ</t>
    </rPh>
    <rPh sb="8" eb="10">
      <t>ケッカ</t>
    </rPh>
    <rPh sb="10" eb="11">
      <t>ヒョウ</t>
    </rPh>
    <phoneticPr fontId="5"/>
  </si>
  <si>
    <t>南コース 1.264Km</t>
  </si>
  <si>
    <t>Dry</t>
  </si>
  <si>
    <t xml:space="preserve">COURSE : </t>
    <phoneticPr fontId="5"/>
  </si>
  <si>
    <t>Fine</t>
  </si>
  <si>
    <t>WEATHER：</t>
    <phoneticPr fontId="5"/>
  </si>
  <si>
    <t>:</t>
    <phoneticPr fontId="5"/>
  </si>
  <si>
    <t>PP</t>
    <phoneticPr fontId="5"/>
  </si>
  <si>
    <t>Ｂ Ｇｒ.予選ヒート グリッド表</t>
    <rPh sb="15" eb="16">
      <t>ヒョウ</t>
    </rPh>
    <phoneticPr fontId="5"/>
  </si>
  <si>
    <t>:</t>
    <phoneticPr fontId="5"/>
  </si>
  <si>
    <t>km/h</t>
    <phoneticPr fontId="5"/>
  </si>
  <si>
    <t xml:space="preserve">Fastest Lap </t>
    <phoneticPr fontId="5"/>
  </si>
  <si>
    <t>Best</t>
  </si>
  <si>
    <t>Gap</t>
  </si>
  <si>
    <t>Delay</t>
  </si>
  <si>
    <t>Total Time</t>
  </si>
  <si>
    <t>Laps</t>
  </si>
  <si>
    <t>Point.</t>
    <phoneticPr fontId="5"/>
  </si>
  <si>
    <t>ベスト平均時速</t>
  </si>
  <si>
    <t>BestLap</t>
  </si>
  <si>
    <t>Gap</t>
    <phoneticPr fontId="5"/>
  </si>
  <si>
    <t>差</t>
    <rPh sb="0" eb="1">
      <t>サ</t>
    </rPh>
    <phoneticPr fontId="5"/>
  </si>
  <si>
    <t>Laps</t>
    <phoneticPr fontId="5"/>
  </si>
  <si>
    <t>ポイント</t>
    <phoneticPr fontId="5"/>
  </si>
  <si>
    <t>Ｂ Ｇｒ.予選ヒート結果表</t>
    <phoneticPr fontId="5"/>
  </si>
  <si>
    <t>Dry/Wet</t>
  </si>
  <si>
    <t xml:space="preserve">COURSE : </t>
  </si>
  <si>
    <t>Rain</t>
  </si>
  <si>
    <t>WEATHER:</t>
  </si>
  <si>
    <t>:</t>
    <phoneticPr fontId="5"/>
  </si>
  <si>
    <t>A Ｇｒ.予選ヒート グリッド表</t>
    <rPh sb="15" eb="16">
      <t>ヒョウ</t>
    </rPh>
    <phoneticPr fontId="5"/>
  </si>
  <si>
    <t>:</t>
    <phoneticPr fontId="5"/>
  </si>
  <si>
    <t>km/h</t>
    <phoneticPr fontId="5"/>
  </si>
  <si>
    <t xml:space="preserve">Fastest Lap </t>
    <phoneticPr fontId="5"/>
  </si>
  <si>
    <t>Laps</t>
    <phoneticPr fontId="5"/>
  </si>
  <si>
    <t>Ａ Ｇｒ.予選ヒート結果表</t>
    <phoneticPr fontId="5"/>
  </si>
  <si>
    <t>: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</si>
</sst>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[&lt;1]m\'ss.000;##0.000"/>
    <numFmt numFmtId="178" formatCode="yyyy\-mm\-dd"/>
    <numFmt numFmtId="179" formatCode="_ * #,##0.000_ ;_ * \-#,##0.000_ ;_ * &quot;-&quot;_ ;_ @_ "/>
    <numFmt numFmtId="180" formatCode="0.000_ "/>
  </numFmts>
  <fonts count="40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10"/>
      <name val="Microsoft Sans Serif"/>
      <family val="2"/>
    </font>
    <font>
      <sz val="10"/>
      <name val="MS UI Gothic"/>
      <family val="3"/>
      <charset val="128"/>
    </font>
    <font>
      <b/>
      <sz val="9.75"/>
      <name val="Microsoft Sans Serif"/>
      <family val="2"/>
    </font>
    <font>
      <sz val="7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sz val="9.75"/>
      <name val="ＭＳ Ｐゴシック"/>
      <family val="3"/>
      <charset val="128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i/>
      <sz val="8.25"/>
      <color indexed="8"/>
      <name val="Microsoft Sans Serif"/>
      <family val="2"/>
    </font>
    <font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b/>
      <sz val="9"/>
      <color indexed="8"/>
      <name val="Microsoft Sans Serif"/>
      <family val="2"/>
    </font>
    <font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7.75"/>
      <color indexed="8"/>
      <name val="Microsoft Sans Serif"/>
      <family val="2"/>
    </font>
    <font>
      <sz val="7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7"/>
      <color indexed="8"/>
      <name val="Microsoft Sans Serif"/>
      <family val="2"/>
    </font>
    <font>
      <sz val="6"/>
      <color theme="0"/>
      <name val="Microsoft Sans Serif"/>
      <family val="2"/>
    </font>
    <font>
      <i/>
      <sz val="7.75"/>
      <color theme="0"/>
      <name val="Microsoft Sans Serif"/>
      <family val="2"/>
    </font>
    <font>
      <b/>
      <sz val="9"/>
      <color theme="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18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vertical="center"/>
    </xf>
    <xf numFmtId="0" fontId="1" fillId="0" borderId="0" xfId="1" applyNumberFormat="1" applyFont="1" applyFill="1" applyBorder="1" applyAlignment="1" applyProtection="1"/>
    <xf numFmtId="0" fontId="5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7" fontId="8" fillId="0" borderId="0" xfId="1" applyNumberFormat="1" applyFont="1" applyFill="1" applyAlignment="1" applyProtection="1">
      <alignment horizontal="right" vertical="center" shrinkToFit="1"/>
    </xf>
    <xf numFmtId="0" fontId="9" fillId="0" borderId="0" xfId="1" applyFont="1" applyFill="1" applyAlignment="1" applyProtection="1">
      <alignment vertical="center"/>
    </xf>
    <xf numFmtId="176" fontId="7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Fill="1" applyAlignment="1" applyProtection="1">
      <alignment horizontal="center" vertical="center" shrinkToFit="1"/>
    </xf>
    <xf numFmtId="0" fontId="8" fillId="0" borderId="0" xfId="1" applyFont="1" applyFill="1" applyAlignment="1" applyProtection="1">
      <alignment horizontal="right" vertical="center" shrinkToFit="1"/>
    </xf>
    <xf numFmtId="0" fontId="8" fillId="0" borderId="0" xfId="1" applyFont="1" applyFill="1" applyAlignment="1" applyProtection="1">
      <alignment horizontal="left" vertical="center" shrinkToFit="1"/>
    </xf>
    <xf numFmtId="0" fontId="10" fillId="0" borderId="0" xfId="1" applyFont="1" applyFill="1" applyAlignment="1" applyProtection="1">
      <alignment horizontal="left" vertical="center" shrinkToFit="1"/>
    </xf>
    <xf numFmtId="0" fontId="11" fillId="0" borderId="0" xfId="1" applyFont="1" applyFill="1" applyAlignment="1" applyProtection="1">
      <alignment horizontal="center" vertical="center" shrinkToFit="1"/>
    </xf>
    <xf numFmtId="0" fontId="12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left" vertical="top"/>
    </xf>
    <xf numFmtId="0" fontId="14" fillId="0" borderId="0" xfId="1" applyFont="1" applyFill="1" applyAlignment="1" applyProtection="1">
      <alignment horizontal="left" vertical="top"/>
    </xf>
    <xf numFmtId="0" fontId="14" fillId="0" borderId="2" xfId="1" applyFont="1" applyFill="1" applyBorder="1" applyAlignment="1" applyProtection="1">
      <alignment horizontal="right" vertical="top"/>
    </xf>
    <xf numFmtId="0" fontId="12" fillId="0" borderId="2" xfId="1" applyFont="1" applyFill="1" applyBorder="1" applyAlignment="1" applyProtection="1">
      <alignment horizontal="center" vertical="top"/>
    </xf>
    <xf numFmtId="0" fontId="14" fillId="0" borderId="2" xfId="1" applyFont="1" applyFill="1" applyBorder="1" applyAlignment="1" applyProtection="1">
      <alignment horizontal="left" vertical="top"/>
    </xf>
    <xf numFmtId="0" fontId="2" fillId="0" borderId="0" xfId="1" applyFont="1" applyFill="1" applyAlignment="1" applyProtection="1">
      <alignment horizontal="centerContinuous" vertical="center"/>
    </xf>
    <xf numFmtId="0" fontId="16" fillId="0" borderId="0" xfId="1" applyFont="1" applyFill="1" applyAlignment="1" applyProtection="1">
      <alignment horizontal="centerContinuous"/>
    </xf>
    <xf numFmtId="0" fontId="17" fillId="0" borderId="0" xfId="1" applyFont="1" applyFill="1" applyAlignment="1" applyProtection="1">
      <alignment horizontal="right"/>
    </xf>
    <xf numFmtId="0" fontId="18" fillId="0" borderId="0" xfId="1" applyFont="1" applyFill="1" applyAlignment="1" applyProtection="1">
      <alignment horizontal="left"/>
    </xf>
    <xf numFmtId="0" fontId="19" fillId="0" borderId="0" xfId="1" applyFont="1" applyFill="1" applyAlignment="1" applyProtection="1">
      <alignment horizontal="right"/>
    </xf>
    <xf numFmtId="0" fontId="19" fillId="0" borderId="0" xfId="1" applyFont="1" applyFill="1" applyAlignment="1" applyProtection="1">
      <alignment vertical="center"/>
    </xf>
    <xf numFmtId="0" fontId="19" fillId="0" borderId="0" xfId="1" applyFont="1" applyFill="1" applyAlignment="1" applyProtection="1">
      <alignment horizontal="right" indent="1"/>
    </xf>
    <xf numFmtId="0" fontId="19" fillId="0" borderId="0" xfId="1" applyFont="1" applyFill="1" applyAlignment="1" applyProtection="1"/>
    <xf numFmtId="0" fontId="16" fillId="0" borderId="0" xfId="1" applyFont="1" applyFill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Continuous"/>
    </xf>
    <xf numFmtId="20" fontId="19" fillId="0" borderId="0" xfId="1" quotePrefix="1" applyNumberFormat="1" applyFont="1" applyFill="1" applyAlignment="1" applyProtection="1">
      <alignment horizontal="left" indent="1"/>
    </xf>
    <xf numFmtId="178" fontId="2" fillId="0" borderId="0" xfId="1" applyNumberFormat="1" applyFont="1" applyFill="1" applyAlignment="1" applyProtection="1">
      <alignment horizontal="right" vertical="center" shrinkToFit="1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center" vertical="center" shrinkToFit="1"/>
    </xf>
    <xf numFmtId="0" fontId="22" fillId="0" borderId="0" xfId="1" applyFont="1" applyFill="1" applyBorder="1" applyAlignment="1" applyProtection="1">
      <alignment horizontal="center" vertical="center" shrinkToFit="1"/>
    </xf>
    <xf numFmtId="0" fontId="23" fillId="0" borderId="0" xfId="1" applyFont="1" applyFill="1" applyBorder="1" applyAlignment="1" applyProtection="1">
      <alignment horizontal="center" vertical="center" shrinkToFit="1"/>
    </xf>
    <xf numFmtId="0" fontId="24" fillId="0" borderId="0" xfId="1" applyFont="1" applyFill="1" applyAlignment="1" applyProtection="1">
      <alignment horizontal="center" vertical="center" shrinkToFit="1"/>
    </xf>
    <xf numFmtId="0" fontId="25" fillId="0" borderId="0" xfId="1" applyFont="1" applyFill="1" applyBorder="1" applyAlignment="1" applyProtection="1">
      <alignment horizontal="center" vertical="center" shrinkToFit="1"/>
    </xf>
    <xf numFmtId="0" fontId="22" fillId="0" borderId="0" xfId="1" applyFont="1" applyFill="1" applyBorder="1" applyAlignment="1" applyProtection="1">
      <alignment horizontal="centerContinuous" vertical="center"/>
    </xf>
    <xf numFmtId="0" fontId="26" fillId="0" borderId="0" xfId="1" applyFont="1" applyFill="1" applyBorder="1" applyAlignment="1" applyProtection="1">
      <alignment horizontal="centerContinuous" vertical="center"/>
    </xf>
    <xf numFmtId="0" fontId="27" fillId="0" borderId="0" xfId="1" applyFont="1" applyFill="1" applyAlignment="1" applyProtection="1">
      <alignment horizontal="right" vertical="center"/>
    </xf>
    <xf numFmtId="0" fontId="22" fillId="0" borderId="0" xfId="1" applyFont="1" applyFill="1" applyBorder="1" applyAlignment="1" applyProtection="1">
      <alignment horizontal="left" vertical="center"/>
    </xf>
    <xf numFmtId="0" fontId="26" fillId="0" borderId="0" xfId="1" applyFont="1" applyFill="1" applyBorder="1" applyAlignment="1" applyProtection="1">
      <alignment horizontal="left" vertical="center"/>
    </xf>
    <xf numFmtId="177" fontId="28" fillId="0" borderId="0" xfId="1" applyNumberFormat="1" applyFont="1" applyFill="1" applyBorder="1" applyAlignment="1" applyProtection="1">
      <alignment horizontal="center" vertical="center" shrinkToFit="1"/>
    </xf>
    <xf numFmtId="0" fontId="26" fillId="0" borderId="0" xfId="1" applyFont="1" applyFill="1" applyBorder="1" applyAlignment="1" applyProtection="1">
      <alignment horizontal="left" vertical="center" shrinkToFit="1"/>
    </xf>
    <xf numFmtId="0" fontId="29" fillId="0" borderId="0" xfId="1" applyFont="1" applyFill="1" applyBorder="1" applyAlignment="1" applyProtection="1">
      <alignment horizontal="center" vertical="center"/>
    </xf>
    <xf numFmtId="177" fontId="1" fillId="0" borderId="0" xfId="1" applyNumberFormat="1" applyFont="1" applyFill="1" applyBorder="1" applyAlignment="1" applyProtection="1"/>
    <xf numFmtId="0" fontId="27" fillId="0" borderId="0" xfId="1" applyFont="1" applyFill="1" applyAlignment="1" applyProtection="1">
      <alignment horizontal="left" vertical="top"/>
    </xf>
    <xf numFmtId="0" fontId="30" fillId="0" borderId="0" xfId="1" applyFont="1" applyFill="1" applyAlignment="1" applyProtection="1">
      <alignment horizontal="right" vertical="center"/>
    </xf>
    <xf numFmtId="0" fontId="24" fillId="0" borderId="0" xfId="1" applyFont="1" applyFill="1" applyAlignment="1" applyProtection="1">
      <alignment horizontal="right" vertical="center"/>
    </xf>
    <xf numFmtId="0" fontId="31" fillId="0" borderId="0" xfId="1" applyFont="1" applyFill="1" applyAlignment="1" applyProtection="1">
      <alignment horizontal="right" vertical="center"/>
    </xf>
    <xf numFmtId="0" fontId="22" fillId="0" borderId="0" xfId="1" applyFont="1" applyFill="1" applyAlignment="1" applyProtection="1">
      <alignment horizontal="right" vertical="center"/>
    </xf>
    <xf numFmtId="0" fontId="22" fillId="0" borderId="0" xfId="1" applyFont="1" applyFill="1" applyAlignment="1" applyProtection="1">
      <alignment horizontal="center" vertical="center" shrinkToFit="1"/>
    </xf>
    <xf numFmtId="0" fontId="22" fillId="0" borderId="0" xfId="1" applyFont="1" applyFill="1" applyAlignment="1" applyProtection="1">
      <alignment horizontal="left" vertical="center"/>
    </xf>
    <xf numFmtId="0" fontId="26" fillId="0" borderId="0" xfId="1" applyFont="1" applyFill="1" applyAlignment="1" applyProtection="1">
      <alignment horizontal="left" vertical="center"/>
    </xf>
    <xf numFmtId="0" fontId="22" fillId="0" borderId="3" xfId="1" applyFont="1" applyFill="1" applyBorder="1" applyAlignment="1" applyProtection="1">
      <alignment horizontal="centerContinuous" vertical="center"/>
    </xf>
    <xf numFmtId="0" fontId="26" fillId="0" borderId="2" xfId="1" applyFont="1" applyFill="1" applyBorder="1" applyAlignment="1" applyProtection="1">
      <alignment horizontal="centerContinuous" vertical="center"/>
    </xf>
    <xf numFmtId="0" fontId="22" fillId="0" borderId="2" xfId="1" applyFont="1" applyFill="1" applyBorder="1" applyAlignment="1" applyProtection="1">
      <alignment horizontal="centerContinuous" vertical="center"/>
    </xf>
    <xf numFmtId="0" fontId="22" fillId="0" borderId="4" xfId="1" applyFont="1" applyFill="1" applyBorder="1" applyAlignment="1" applyProtection="1">
      <alignment horizontal="left" vertical="center"/>
    </xf>
    <xf numFmtId="0" fontId="26" fillId="0" borderId="4" xfId="1" applyFont="1" applyFill="1" applyBorder="1" applyAlignment="1" applyProtection="1">
      <alignment horizontal="left" vertical="center" shrinkToFit="1"/>
    </xf>
    <xf numFmtId="0" fontId="29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32" fillId="0" borderId="0" xfId="1" applyFont="1" applyFill="1" applyAlignment="1" applyProtection="1">
      <alignment horizontal="right" vertical="center"/>
    </xf>
    <xf numFmtId="0" fontId="31" fillId="0" borderId="0" xfId="1" applyFont="1" applyFill="1" applyAlignment="1" applyProtection="1">
      <alignment horizontal="left" vertical="top"/>
    </xf>
    <xf numFmtId="0" fontId="31" fillId="0" borderId="0" xfId="1" applyFont="1" applyFill="1" applyAlignment="1" applyProtection="1">
      <alignment horizontal="right" vertical="top"/>
    </xf>
    <xf numFmtId="20" fontId="19" fillId="0" borderId="0" xfId="1" quotePrefix="1" applyNumberFormat="1" applyFont="1" applyFill="1" applyAlignment="1" applyProtection="1">
      <alignment horizontal="left"/>
    </xf>
    <xf numFmtId="178" fontId="2" fillId="0" borderId="0" xfId="1" applyNumberFormat="1" applyFont="1" applyFill="1" applyAlignment="1" applyProtection="1">
      <alignment horizontal="centerContinuous" vertical="center" shrinkToFit="1"/>
    </xf>
    <xf numFmtId="179" fontId="4" fillId="0" borderId="0" xfId="2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horizontal="left"/>
    </xf>
    <xf numFmtId="176" fontId="4" fillId="0" borderId="0" xfId="2" applyNumberFormat="1" applyFont="1" applyFill="1" applyBorder="1" applyAlignment="1" applyProtection="1"/>
    <xf numFmtId="176" fontId="1" fillId="0" borderId="0" xfId="1" applyNumberFormat="1" applyFont="1" applyFill="1" applyBorder="1" applyAlignment="1" applyProtection="1"/>
    <xf numFmtId="0" fontId="2" fillId="0" borderId="2" xfId="1" applyFont="1" applyFill="1" applyBorder="1" applyAlignment="1" applyProtection="1">
      <alignment horizontal="left" vertical="center"/>
    </xf>
    <xf numFmtId="0" fontId="12" fillId="0" borderId="0" xfId="1" applyFont="1" applyFill="1" applyAlignment="1" applyProtection="1">
      <alignment vertical="center" shrinkToFit="1"/>
    </xf>
    <xf numFmtId="2" fontId="12" fillId="0" borderId="0" xfId="1" applyNumberFormat="1" applyFont="1" applyFill="1" applyAlignment="1" applyProtection="1">
      <alignment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179" fontId="27" fillId="0" borderId="0" xfId="2" applyNumberFormat="1" applyFont="1" applyFill="1" applyAlignment="1" applyProtection="1">
      <alignment shrinkToFit="1"/>
    </xf>
    <xf numFmtId="0" fontId="27" fillId="0" borderId="0" xfId="1" applyNumberFormat="1" applyFont="1" applyFill="1" applyBorder="1" applyAlignment="1" applyProtection="1">
      <alignment horizontal="left" shrinkToFit="1"/>
    </xf>
    <xf numFmtId="0" fontId="12" fillId="0" borderId="0" xfId="1" applyFont="1" applyFill="1" applyAlignment="1" applyProtection="1">
      <alignment horizontal="left" vertical="center" shrinkToFit="1"/>
    </xf>
    <xf numFmtId="180" fontId="33" fillId="0" borderId="0" xfId="1" applyNumberFormat="1" applyFont="1" applyFill="1" applyAlignment="1" applyProtection="1">
      <alignment horizontal="left" shrinkToFit="1"/>
    </xf>
    <xf numFmtId="177" fontId="23" fillId="0" borderId="0" xfId="1" applyNumberFormat="1" applyFont="1" applyFill="1" applyAlignment="1" applyProtection="1">
      <alignment horizontal="right" shrinkToFit="1"/>
    </xf>
    <xf numFmtId="180" fontId="33" fillId="0" borderId="0" xfId="1" applyNumberFormat="1" applyFont="1" applyFill="1" applyAlignment="1" applyProtection="1">
      <alignment horizontal="right" shrinkToFit="1"/>
    </xf>
    <xf numFmtId="177" fontId="30" fillId="0" borderId="0" xfId="1" applyNumberFormat="1" applyFont="1" applyFill="1" applyAlignment="1" applyProtection="1">
      <alignment horizontal="right" shrinkToFit="1"/>
    </xf>
    <xf numFmtId="0" fontId="30" fillId="0" borderId="0" xfId="1" applyFont="1" applyFill="1" applyAlignment="1" applyProtection="1">
      <alignment horizontal="right" shrinkToFit="1"/>
    </xf>
    <xf numFmtId="0" fontId="28" fillId="0" borderId="0" xfId="1" applyFont="1" applyFill="1" applyAlignment="1" applyProtection="1">
      <alignment horizontal="center" shrinkToFit="1"/>
    </xf>
    <xf numFmtId="0" fontId="34" fillId="0" borderId="0" xfId="1" applyFont="1" applyFill="1" applyAlignment="1" applyProtection="1">
      <alignment horizontal="right" shrinkToFit="1"/>
    </xf>
    <xf numFmtId="0" fontId="23" fillId="0" borderId="0" xfId="1" applyFont="1" applyFill="1" applyAlignment="1" applyProtection="1">
      <alignment horizontal="left" shrinkToFit="1"/>
    </xf>
    <xf numFmtId="0" fontId="35" fillId="0" borderId="0" xfId="1" applyFont="1" applyFill="1" applyAlignment="1" applyProtection="1">
      <alignment horizontal="left" shrinkToFit="1"/>
    </xf>
    <xf numFmtId="0" fontId="27" fillId="0" borderId="0" xfId="1" applyFont="1" applyFill="1" applyAlignment="1" applyProtection="1">
      <alignment horizontal="center" vertical="center"/>
    </xf>
    <xf numFmtId="0" fontId="27" fillId="0" borderId="0" xfId="1" applyFont="1" applyFill="1" applyAlignment="1" applyProtection="1">
      <alignment horizontal="right" vertical="top"/>
    </xf>
    <xf numFmtId="0" fontId="26" fillId="0" borderId="0" xfId="1" applyFont="1" applyFill="1" applyAlignment="1" applyProtection="1">
      <alignment horizontal="right"/>
    </xf>
    <xf numFmtId="0" fontId="22" fillId="0" borderId="0" xfId="1" applyFont="1" applyFill="1" applyAlignment="1" applyProtection="1">
      <alignment horizontal="left" vertical="top"/>
    </xf>
    <xf numFmtId="0" fontId="31" fillId="0" borderId="2" xfId="1" applyFont="1" applyFill="1" applyBorder="1" applyAlignment="1" applyProtection="1">
      <alignment horizontal="left" vertical="top"/>
    </xf>
    <xf numFmtId="0" fontId="31" fillId="0" borderId="2" xfId="1" applyFont="1" applyFill="1" applyBorder="1" applyAlignment="1" applyProtection="1">
      <alignment horizontal="right" vertical="top"/>
    </xf>
    <xf numFmtId="0" fontId="27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0" fontId="17" fillId="0" borderId="0" xfId="1" applyFont="1" applyFill="1" applyAlignment="1" applyProtection="1">
      <alignment horizontal="left"/>
    </xf>
    <xf numFmtId="0" fontId="19" fillId="0" borderId="0" xfId="1" applyFont="1" applyFill="1" applyAlignment="1" applyProtection="1">
      <alignment horizontal="left" vertical="center"/>
    </xf>
    <xf numFmtId="0" fontId="19" fillId="0" borderId="0" xfId="1" applyFont="1" applyFill="1" applyAlignment="1" applyProtection="1">
      <alignment horizontal="left"/>
    </xf>
    <xf numFmtId="178" fontId="2" fillId="0" borderId="0" xfId="1" applyNumberFormat="1" applyFont="1" applyFill="1" applyAlignment="1" applyProtection="1">
      <alignment horizontal="left" vertical="center"/>
    </xf>
    <xf numFmtId="0" fontId="2" fillId="0" borderId="0" xfId="1" applyNumberFormat="1" applyFont="1" applyFill="1" applyBorder="1" applyAlignment="1" applyProtection="1">
      <alignment horizontal="left"/>
    </xf>
    <xf numFmtId="0" fontId="36" fillId="0" borderId="0" xfId="1" applyFont="1" applyFill="1" applyAlignment="1" applyProtection="1">
      <alignment horizontal="center" vertical="center"/>
    </xf>
    <xf numFmtId="177" fontId="37" fillId="0" borderId="0" xfId="1" applyNumberFormat="1" applyFont="1" applyFill="1" applyAlignment="1" applyProtection="1">
      <alignment horizontal="right" shrinkToFit="1"/>
    </xf>
    <xf numFmtId="180" fontId="38" fillId="0" borderId="0" xfId="1" applyNumberFormat="1" applyFont="1" applyFill="1" applyAlignment="1" applyProtection="1">
      <alignment horizontal="right" shrinkToFit="1"/>
    </xf>
    <xf numFmtId="0" fontId="39" fillId="0" borderId="0" xfId="1" applyFont="1" applyFill="1" applyAlignment="1" applyProtection="1">
      <alignment horizontal="right" shrinkToFit="1"/>
    </xf>
    <xf numFmtId="0" fontId="27" fillId="0" borderId="0" xfId="1" applyFont="1" applyFill="1" applyAlignment="1" applyProtection="1">
      <alignment horizontal="center" shrinkToFit="1"/>
    </xf>
  </cellXfs>
  <cellStyles count="3">
    <cellStyle name="桁区切り 2" xfId="2"/>
    <cellStyle name="標準" xfId="0" builtinId="0"/>
    <cellStyle name="標準 2" xfId="1"/>
  </cellStyles>
  <dxfs count="372"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70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0029825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848600" cy="95759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638175</xdr:colOff>
      <xdr:row>70</xdr:row>
      <xdr:rowOff>28575</xdr:rowOff>
    </xdr:from>
    <xdr:ext cx="3847297" cy="45719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10029825"/>
          <a:ext cx="3847297" cy="45719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0</xdr:rowOff>
    </xdr:from>
    <xdr:ext cx="7667625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7667625" cy="95759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638175</xdr:colOff>
      <xdr:row>70</xdr:row>
      <xdr:rowOff>28575</xdr:rowOff>
    </xdr:from>
    <xdr:ext cx="3847297" cy="45719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10029825"/>
          <a:ext cx="3847297" cy="457199"/>
        </a:xfrm>
        <a:prstGeom prst="rect">
          <a:avLst/>
        </a:prstGeom>
      </xdr:spPr>
    </xdr:pic>
    <xdr:clientData/>
  </xdr:oneCellAnchor>
  <xdr:oneCellAnchor>
    <xdr:from>
      <xdr:col>0</xdr:col>
      <xdr:colOff>38100</xdr:colOff>
      <xdr:row>0</xdr:row>
      <xdr:rowOff>0</xdr:rowOff>
    </xdr:from>
    <xdr:ext cx="7667625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7667625" cy="95759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0</xdr:colOff>
      <xdr:row>93</xdr:row>
      <xdr:rowOff>28575</xdr:rowOff>
    </xdr:from>
    <xdr:ext cx="4133850" cy="548612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15950"/>
          <a:ext cx="4133850" cy="548612"/>
        </a:xfrm>
        <a:prstGeom prst="rect">
          <a:avLst/>
        </a:prstGeom>
      </xdr:spPr>
    </xdr:pic>
    <xdr:clientData/>
  </xdr:oneCellAnchor>
  <xdr:oneCellAnchor>
    <xdr:from>
      <xdr:col>0</xdr:col>
      <xdr:colOff>104775</xdr:colOff>
      <xdr:row>0</xdr:row>
      <xdr:rowOff>0</xdr:rowOff>
    </xdr:from>
    <xdr:ext cx="7848600" cy="957594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48600" cy="957594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0</xdr:colOff>
      <xdr:row>93</xdr:row>
      <xdr:rowOff>28575</xdr:rowOff>
    </xdr:from>
    <xdr:ext cx="4133850" cy="548612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15950"/>
          <a:ext cx="4133850" cy="548612"/>
        </a:xfrm>
        <a:prstGeom prst="rect">
          <a:avLst/>
        </a:prstGeom>
      </xdr:spPr>
    </xdr:pic>
    <xdr:clientData/>
  </xdr:oneCellAnchor>
  <xdr:oneCellAnchor>
    <xdr:from>
      <xdr:col>0</xdr:col>
      <xdr:colOff>104775</xdr:colOff>
      <xdr:row>0</xdr:row>
      <xdr:rowOff>0</xdr:rowOff>
    </xdr:from>
    <xdr:ext cx="7848600" cy="957594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48600" cy="95759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3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①-結果表（貼付）"/>
      <sheetName val="12日_公式練習①-結果表（印刷）"/>
      <sheetName val="12日_公式練習②-結果表（貼付）"/>
      <sheetName val="12日_公式練習②-結果表（印刷）"/>
      <sheetName val="公式予選（TT）①-結果表（貼付）"/>
      <sheetName val="公式予選（TT）①-結果表（印刷）"/>
      <sheetName val="公式予選（TT）②-結果表（貼付）"/>
      <sheetName val="公式予選（TT）②-結果表（印刷）"/>
      <sheetName val="公式予選-総合結果表（貼付）"/>
      <sheetName val="公式予選-総合結果表（印刷）"/>
      <sheetName val="JAF提出用（予選総合）"/>
      <sheetName val="13日_公式練習①-結果表（貼付）"/>
      <sheetName val="13日_公式練習①-結果表（印刷）"/>
      <sheetName val="13日_公式練習②-結果表（貼付）"/>
      <sheetName val="13日_公式練習②-結果表（印刷）"/>
      <sheetName val="公式予選（TT）AGr-結果表・グリッド用（貼付）"/>
      <sheetName val="予選ヒートAGr-グリッド表（印刷）"/>
      <sheetName val="公式予選（TT）BGr-結果表・グリッド用（貼付）"/>
      <sheetName val="予選ヒートBGr-グリッド表（印刷）"/>
      <sheetName val="予選ヒートAGr-レース結果表（貼付）"/>
      <sheetName val="予選ヒートAGr-レース結果表（印刷）"/>
      <sheetName val="予選ヒートBGr-レース結果表（貼付）"/>
      <sheetName val="予選ヒートBGr-レース結果表（印刷）"/>
      <sheetName val="予選ヒート-総合結果表（Point順）"/>
      <sheetName val="予選ヒート-総合結果表（整列）"/>
      <sheetName val="予選ヒート-総合結果表（印刷）"/>
      <sheetName val="予選ヒート2nd-レース結果表・グリッド用（貼付）"/>
      <sheetName val="2ndヒート - グリッド表（印刷）"/>
      <sheetName val="2ndヒート - レース結果（貼付）"/>
      <sheetName val="2ndヒート - レース暫定結果表（印刷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FP-3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</row>
      </sheetData>
      <sheetData sheetId="3"/>
      <sheetData sheetId="4"/>
      <sheetData sheetId="5"/>
      <sheetData sheetId="6"/>
      <sheetData sheetId="7"/>
      <sheetData sheetId="8">
        <row r="11">
          <cell r="B11" t="str">
            <v>No.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B1" t="str">
            <v>Pos.</v>
          </cell>
          <cell r="C1" t="str">
            <v>No.</v>
          </cell>
          <cell r="D1" t="str">
            <v>名前</v>
          </cell>
          <cell r="E1" t="str">
            <v>BestLap</v>
          </cell>
          <cell r="F1" t="str">
            <v>In Lap</v>
          </cell>
          <cell r="G1" t="str">
            <v>クラス</v>
          </cell>
          <cell r="H1" t="str">
            <v>差</v>
          </cell>
          <cell r="I1" t="str">
            <v>GAP</v>
          </cell>
          <cell r="J1" t="str">
            <v>ポイント</v>
          </cell>
          <cell r="K1" t="str">
            <v>Team</v>
          </cell>
          <cell r="L1" t="str">
            <v>Model/Engine</v>
          </cell>
          <cell r="M1" t="str">
            <v>Tires</v>
          </cell>
          <cell r="N1" t="str">
            <v>コメント</v>
          </cell>
          <cell r="O1" t="str">
            <v>ポンダー#</v>
          </cell>
          <cell r="P1" t="str">
            <v>ベスト平均時速</v>
          </cell>
          <cell r="Q1" t="str">
            <v>2nd Best</v>
          </cell>
          <cell r="R1" t="str">
            <v>Laps</v>
          </cell>
          <cell r="S1" t="str">
            <v>Total Time</v>
          </cell>
          <cell r="T1" t="str">
            <v>S1</v>
          </cell>
          <cell r="U1" t="str">
            <v>S2</v>
          </cell>
          <cell r="V1" t="str">
            <v>グリッドコメント</v>
          </cell>
          <cell r="W1" t="str">
            <v>会員番号</v>
          </cell>
        </row>
        <row r="2">
          <cell r="A2">
            <v>1</v>
          </cell>
          <cell r="B2">
            <v>1</v>
          </cell>
          <cell r="C2">
            <v>14</v>
          </cell>
          <cell r="D2" t="str">
            <v>春日 龍之介</v>
          </cell>
          <cell r="E2">
            <v>54.207000000000001</v>
          </cell>
          <cell r="F2">
            <v>4</v>
          </cell>
          <cell r="G2">
            <v>0</v>
          </cell>
          <cell r="H2">
            <v>0</v>
          </cell>
          <cell r="I2">
            <v>0</v>
          </cell>
          <cell r="J2" t="str">
            <v/>
          </cell>
          <cell r="K2" t="str">
            <v>SPS川口</v>
          </cell>
          <cell r="L2" t="str">
            <v>XENON KART/YAMAHA</v>
          </cell>
          <cell r="M2" t="str">
            <v>BS</v>
          </cell>
          <cell r="N2" t="str">
            <v/>
          </cell>
          <cell r="O2">
            <v>675</v>
          </cell>
          <cell r="P2">
            <v>83.944999999999993</v>
          </cell>
          <cell r="Q2">
            <v>54.569000000000003</v>
          </cell>
          <cell r="R2">
            <v>5</v>
          </cell>
          <cell r="S2" t="str">
            <v/>
          </cell>
          <cell r="T2" t="str">
            <v/>
          </cell>
          <cell r="U2" t="str">
            <v/>
          </cell>
          <cell r="V2" t="str">
            <v/>
          </cell>
          <cell r="W2" t="str">
            <v/>
          </cell>
        </row>
        <row r="3">
          <cell r="A3">
            <v>3</v>
          </cell>
          <cell r="B3">
            <v>2</v>
          </cell>
          <cell r="C3">
            <v>30</v>
          </cell>
          <cell r="D3" t="str">
            <v>久富 圭</v>
          </cell>
          <cell r="E3">
            <v>54.384</v>
          </cell>
          <cell r="F3">
            <v>5</v>
          </cell>
          <cell r="G3">
            <v>0</v>
          </cell>
          <cell r="H3">
            <v>54.384</v>
          </cell>
          <cell r="I3">
            <v>1.8999999999998352E-2</v>
          </cell>
          <cell r="J3" t="str">
            <v/>
          </cell>
          <cell r="K3" t="str">
            <v>Formula　Blue　Ash</v>
          </cell>
          <cell r="L3" t="str">
            <v>TONY KART/YAMAHA</v>
          </cell>
          <cell r="M3" t="str">
            <v>BS</v>
          </cell>
          <cell r="N3" t="str">
            <v/>
          </cell>
          <cell r="O3">
            <v>686</v>
          </cell>
          <cell r="P3">
            <v>83.671999999999997</v>
          </cell>
          <cell r="Q3">
            <v>54.451999999999998</v>
          </cell>
          <cell r="R3">
            <v>7</v>
          </cell>
          <cell r="S3" t="str">
            <v/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</row>
        <row r="4">
          <cell r="A4">
            <v>5</v>
          </cell>
          <cell r="B4">
            <v>3</v>
          </cell>
          <cell r="C4">
            <v>31</v>
          </cell>
          <cell r="D4" t="str">
            <v>飛田 陽宏</v>
          </cell>
          <cell r="E4">
            <v>54.423999999999999</v>
          </cell>
          <cell r="F4">
            <v>4</v>
          </cell>
          <cell r="G4">
            <v>0</v>
          </cell>
          <cell r="H4">
            <v>54.423999999999999</v>
          </cell>
          <cell r="I4">
            <v>5.000000000002558E-3</v>
          </cell>
          <cell r="J4" t="str">
            <v/>
          </cell>
          <cell r="K4" t="str">
            <v>TBT RT with まえだ眼科</v>
          </cell>
          <cell r="L4" t="str">
            <v>TONY KART/YAMAHA</v>
          </cell>
          <cell r="M4" t="str">
            <v>BS</v>
          </cell>
          <cell r="N4" t="str">
            <v/>
          </cell>
          <cell r="O4">
            <v>687</v>
          </cell>
          <cell r="P4">
            <v>83.61</v>
          </cell>
          <cell r="Q4">
            <v>54.566000000000003</v>
          </cell>
          <cell r="R4">
            <v>7</v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</row>
        <row r="5">
          <cell r="A5">
            <v>7</v>
          </cell>
          <cell r="B5">
            <v>4</v>
          </cell>
          <cell r="C5">
            <v>27</v>
          </cell>
          <cell r="D5" t="str">
            <v>舟橋 弘典</v>
          </cell>
          <cell r="E5">
            <v>54.463000000000001</v>
          </cell>
          <cell r="F5">
            <v>6</v>
          </cell>
          <cell r="G5">
            <v>0</v>
          </cell>
          <cell r="H5">
            <v>54.463000000000001</v>
          </cell>
          <cell r="I5">
            <v>1.5000000000000568E-2</v>
          </cell>
          <cell r="J5" t="str">
            <v/>
          </cell>
          <cell r="K5" t="str">
            <v>HIRAIPROJECT With Ash</v>
          </cell>
          <cell r="L5" t="str">
            <v>KOSMIC/YAMAHA</v>
          </cell>
          <cell r="M5" t="str">
            <v>BS</v>
          </cell>
          <cell r="N5" t="str">
            <v/>
          </cell>
          <cell r="O5">
            <v>685</v>
          </cell>
          <cell r="P5">
            <v>83.55</v>
          </cell>
          <cell r="Q5">
            <v>54.473999999999997</v>
          </cell>
          <cell r="R5">
            <v>6</v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</row>
        <row r="6">
          <cell r="A6">
            <v>9</v>
          </cell>
          <cell r="B6">
            <v>5</v>
          </cell>
          <cell r="C6">
            <v>40</v>
          </cell>
          <cell r="D6" t="str">
            <v>大槻 直</v>
          </cell>
          <cell r="E6">
            <v>54.518000000000001</v>
          </cell>
          <cell r="F6">
            <v>4</v>
          </cell>
          <cell r="G6">
            <v>0</v>
          </cell>
          <cell r="H6">
            <v>54.518000000000001</v>
          </cell>
          <cell r="I6">
            <v>1.2000000000000455E-2</v>
          </cell>
          <cell r="J6" t="str">
            <v/>
          </cell>
          <cell r="K6" t="str">
            <v>ASH</v>
          </cell>
          <cell r="L6" t="str">
            <v>TONY KART/YAMAHA</v>
          </cell>
          <cell r="M6" t="str">
            <v>BS</v>
          </cell>
          <cell r="N6" t="str">
            <v/>
          </cell>
          <cell r="O6">
            <v>693</v>
          </cell>
          <cell r="P6">
            <v>83.465999999999994</v>
          </cell>
          <cell r="Q6">
            <v>54.561999999999998</v>
          </cell>
          <cell r="R6">
            <v>7</v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</row>
        <row r="7">
          <cell r="A7">
            <v>11</v>
          </cell>
          <cell r="B7">
            <v>6</v>
          </cell>
          <cell r="C7">
            <v>61</v>
          </cell>
          <cell r="D7" t="str">
            <v>寺島 知毅</v>
          </cell>
          <cell r="E7">
            <v>54.648000000000003</v>
          </cell>
          <cell r="F7">
            <v>4</v>
          </cell>
          <cell r="G7">
            <v>0</v>
          </cell>
          <cell r="H7">
            <v>54.648000000000003</v>
          </cell>
          <cell r="I7">
            <v>0.11899999999999977</v>
          </cell>
          <cell r="J7" t="str">
            <v/>
          </cell>
          <cell r="K7" t="str">
            <v>松本レーシング</v>
          </cell>
          <cell r="L7" t="str">
            <v>TONY KART/YAMAHA</v>
          </cell>
          <cell r="M7" t="str">
            <v>BS</v>
          </cell>
          <cell r="N7" t="str">
            <v/>
          </cell>
          <cell r="O7">
            <v>700</v>
          </cell>
          <cell r="P7">
            <v>83.266999999999996</v>
          </cell>
          <cell r="Q7">
            <v>54.673000000000002</v>
          </cell>
          <cell r="R7">
            <v>7</v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</row>
        <row r="8">
          <cell r="A8">
            <v>13</v>
          </cell>
          <cell r="B8">
            <v>7</v>
          </cell>
          <cell r="C8">
            <v>33</v>
          </cell>
          <cell r="D8" t="str">
            <v>田上 龍輝</v>
          </cell>
          <cell r="E8">
            <v>54.725999999999999</v>
          </cell>
          <cell r="F8">
            <v>5</v>
          </cell>
          <cell r="G8">
            <v>0</v>
          </cell>
          <cell r="H8">
            <v>54.725999999999999</v>
          </cell>
          <cell r="I8">
            <v>7.0999999999997954E-2</v>
          </cell>
          <cell r="J8" t="str">
            <v/>
          </cell>
          <cell r="K8" t="str">
            <v>チームKBF</v>
          </cell>
          <cell r="L8" t="str">
            <v>Birel ART/YAMAHA</v>
          </cell>
          <cell r="M8" t="str">
            <v>BS</v>
          </cell>
          <cell r="N8" t="str">
            <v/>
          </cell>
          <cell r="O8">
            <v>688</v>
          </cell>
          <cell r="P8">
            <v>83.149000000000001</v>
          </cell>
          <cell r="Q8">
            <v>54.848999999999997</v>
          </cell>
          <cell r="R8">
            <v>7</v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</row>
        <row r="9">
          <cell r="A9">
            <v>15</v>
          </cell>
          <cell r="B9">
            <v>8</v>
          </cell>
          <cell r="C9">
            <v>86</v>
          </cell>
          <cell r="D9" t="str">
            <v>内海 陽翔</v>
          </cell>
          <cell r="E9">
            <v>54.738999999999997</v>
          </cell>
          <cell r="F9">
            <v>5</v>
          </cell>
          <cell r="G9">
            <v>0</v>
          </cell>
          <cell r="H9">
            <v>54.738999999999997</v>
          </cell>
          <cell r="I9">
            <v>9.9999999999766942E-4</v>
          </cell>
          <cell r="J9" t="str">
            <v/>
          </cell>
          <cell r="K9" t="str">
            <v>シナジーリンクス</v>
          </cell>
          <cell r="L9" t="str">
            <v>REDSPEED/YAMAHA</v>
          </cell>
          <cell r="M9" t="str">
            <v>BS</v>
          </cell>
          <cell r="N9" t="str">
            <v/>
          </cell>
          <cell r="O9">
            <v>708</v>
          </cell>
          <cell r="P9">
            <v>83.129000000000005</v>
          </cell>
          <cell r="Q9">
            <v>54.896000000000001</v>
          </cell>
          <cell r="R9">
            <v>7</v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</row>
        <row r="10">
          <cell r="A10">
            <v>17</v>
          </cell>
          <cell r="B10">
            <v>9</v>
          </cell>
          <cell r="C10">
            <v>16</v>
          </cell>
          <cell r="D10" t="str">
            <v>佐藤 こころ</v>
          </cell>
          <cell r="E10">
            <v>54.777000000000001</v>
          </cell>
          <cell r="F10">
            <v>4</v>
          </cell>
          <cell r="G10">
            <v>0</v>
          </cell>
          <cell r="H10">
            <v>54.777000000000001</v>
          </cell>
          <cell r="I10">
            <v>3.2000000000003581E-2</v>
          </cell>
          <cell r="J10" t="str">
            <v/>
          </cell>
          <cell r="K10" t="str">
            <v>チームナガオ</v>
          </cell>
          <cell r="L10" t="str">
            <v>EXPRIT/YAMAHA</v>
          </cell>
          <cell r="M10" t="str">
            <v>BS</v>
          </cell>
          <cell r="N10" t="str">
            <v/>
          </cell>
          <cell r="O10">
            <v>677</v>
          </cell>
          <cell r="P10">
            <v>83.070999999999998</v>
          </cell>
          <cell r="Q10">
            <v>54.997</v>
          </cell>
          <cell r="R10">
            <v>7</v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</row>
        <row r="11">
          <cell r="A11">
            <v>19</v>
          </cell>
          <cell r="B11">
            <v>10</v>
          </cell>
          <cell r="C11">
            <v>13</v>
          </cell>
          <cell r="D11" t="str">
            <v>向田 一聡</v>
          </cell>
          <cell r="E11">
            <v>54.834000000000003</v>
          </cell>
          <cell r="F11">
            <v>3</v>
          </cell>
          <cell r="G11">
            <v>0</v>
          </cell>
          <cell r="H11">
            <v>54.834000000000003</v>
          </cell>
          <cell r="I11">
            <v>1.7000000000003013E-2</v>
          </cell>
          <cell r="J11" t="str">
            <v/>
          </cell>
          <cell r="K11" t="str">
            <v>SLT.RT    ANT</v>
          </cell>
          <cell r="L11" t="str">
            <v>KOSMIC/YAMAHA</v>
          </cell>
          <cell r="M11" t="str">
            <v>BS</v>
          </cell>
          <cell r="N11" t="str">
            <v/>
          </cell>
          <cell r="O11">
            <v>674</v>
          </cell>
          <cell r="P11">
            <v>82.984999999999999</v>
          </cell>
          <cell r="Q11">
            <v>54.942</v>
          </cell>
          <cell r="R11">
            <v>7</v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</row>
        <row r="12">
          <cell r="A12">
            <v>21</v>
          </cell>
          <cell r="B12">
            <v>11</v>
          </cell>
          <cell r="C12">
            <v>36</v>
          </cell>
          <cell r="D12" t="str">
            <v>續木 堂統</v>
          </cell>
          <cell r="E12">
            <v>54.927</v>
          </cell>
          <cell r="F12">
            <v>6</v>
          </cell>
          <cell r="G12">
            <v>0</v>
          </cell>
          <cell r="H12">
            <v>54.927</v>
          </cell>
          <cell r="I12">
            <v>6.9000000000002615E-2</v>
          </cell>
          <cell r="J12" t="str">
            <v/>
          </cell>
          <cell r="K12" t="str">
            <v>ガレージC</v>
          </cell>
          <cell r="L12" t="str">
            <v>Praga/YAMAHA</v>
          </cell>
          <cell r="M12" t="str">
            <v>BS</v>
          </cell>
          <cell r="N12" t="str">
            <v/>
          </cell>
          <cell r="O12">
            <v>690</v>
          </cell>
          <cell r="P12">
            <v>82.844999999999999</v>
          </cell>
          <cell r="Q12">
            <v>54.936</v>
          </cell>
          <cell r="R12">
            <v>7</v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</row>
        <row r="13">
          <cell r="A13">
            <v>23</v>
          </cell>
          <cell r="B13">
            <v>12</v>
          </cell>
          <cell r="C13">
            <v>74</v>
          </cell>
          <cell r="D13" t="str">
            <v>宮地 健太朗</v>
          </cell>
          <cell r="E13">
            <v>54.965000000000003</v>
          </cell>
          <cell r="F13">
            <v>7</v>
          </cell>
          <cell r="G13">
            <v>0</v>
          </cell>
          <cell r="H13">
            <v>54.965000000000003</v>
          </cell>
          <cell r="I13">
            <v>8.0000000000026716E-3</v>
          </cell>
          <cell r="J13" t="str">
            <v/>
          </cell>
          <cell r="K13" t="str">
            <v>Ash</v>
          </cell>
          <cell r="L13" t="str">
            <v>INTREPID/YAMAHA</v>
          </cell>
          <cell r="M13" t="str">
            <v>BS</v>
          </cell>
          <cell r="N13" t="str">
            <v/>
          </cell>
          <cell r="O13">
            <v>704</v>
          </cell>
          <cell r="P13">
            <v>82.787000000000006</v>
          </cell>
          <cell r="Q13">
            <v>55.015999999999998</v>
          </cell>
          <cell r="R13">
            <v>7</v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</row>
        <row r="14">
          <cell r="A14">
            <v>25</v>
          </cell>
          <cell r="B14">
            <v>13</v>
          </cell>
          <cell r="C14">
            <v>34</v>
          </cell>
          <cell r="D14" t="str">
            <v>増田 貴久</v>
          </cell>
          <cell r="E14">
            <v>54.98</v>
          </cell>
          <cell r="F14">
            <v>4</v>
          </cell>
          <cell r="G14">
            <v>0</v>
          </cell>
          <cell r="H14">
            <v>54.98</v>
          </cell>
          <cell r="I14">
            <v>1.3999999999995794E-2</v>
          </cell>
          <cell r="J14" t="str">
            <v/>
          </cell>
          <cell r="K14" t="str">
            <v>LUCE MOTOR SPORTS</v>
          </cell>
          <cell r="L14" t="str">
            <v>EXPRIT/YAMAHA</v>
          </cell>
          <cell r="M14" t="str">
            <v>BS</v>
          </cell>
          <cell r="N14" t="str">
            <v/>
          </cell>
          <cell r="O14">
            <v>689</v>
          </cell>
          <cell r="P14">
            <v>82.765000000000001</v>
          </cell>
          <cell r="Q14">
            <v>55.253999999999998</v>
          </cell>
          <cell r="R14">
            <v>7</v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</row>
        <row r="15">
          <cell r="A15">
            <v>27</v>
          </cell>
          <cell r="B15">
            <v>14</v>
          </cell>
          <cell r="C15">
            <v>17</v>
          </cell>
          <cell r="D15" t="str">
            <v>坂 裕之</v>
          </cell>
          <cell r="E15">
            <v>55.023000000000003</v>
          </cell>
          <cell r="F15">
            <v>7</v>
          </cell>
          <cell r="G15">
            <v>0</v>
          </cell>
          <cell r="H15">
            <v>55.023000000000003</v>
          </cell>
          <cell r="I15">
            <v>2.4000000000000909E-2</v>
          </cell>
          <cell r="J15" t="str">
            <v/>
          </cell>
          <cell r="K15" t="str">
            <v>のりものクラブTIGRE</v>
          </cell>
          <cell r="L15" t="str">
            <v>SWF/YAMAHA</v>
          </cell>
          <cell r="M15" t="str">
            <v>BS</v>
          </cell>
          <cell r="N15" t="str">
            <v/>
          </cell>
          <cell r="O15">
            <v>678</v>
          </cell>
          <cell r="P15">
            <v>82.7</v>
          </cell>
          <cell r="Q15">
            <v>55.045000000000002</v>
          </cell>
          <cell r="R15">
            <v>7</v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</row>
        <row r="16">
          <cell r="A16">
            <v>29</v>
          </cell>
          <cell r="B16">
            <v>15</v>
          </cell>
          <cell r="C16">
            <v>57</v>
          </cell>
          <cell r="D16" t="str">
            <v>米林 慶晃</v>
          </cell>
          <cell r="E16">
            <v>55.12</v>
          </cell>
          <cell r="F16">
            <v>4</v>
          </cell>
          <cell r="G16">
            <v>0</v>
          </cell>
          <cell r="H16">
            <v>55.12</v>
          </cell>
          <cell r="I16">
            <v>9.2999999999996419E-2</v>
          </cell>
          <cell r="J16" t="str">
            <v/>
          </cell>
          <cell r="K16" t="str">
            <v>REON RACING TEAM</v>
          </cell>
          <cell r="L16" t="str">
            <v>EXPRIT/YAMAHA</v>
          </cell>
          <cell r="M16" t="str">
            <v>BS</v>
          </cell>
          <cell r="N16" t="str">
            <v/>
          </cell>
          <cell r="O16">
            <v>698</v>
          </cell>
          <cell r="P16">
            <v>82.554000000000002</v>
          </cell>
          <cell r="Q16">
            <v>55.173000000000002</v>
          </cell>
          <cell r="R16">
            <v>7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</row>
        <row r="17">
          <cell r="A17">
            <v>31</v>
          </cell>
          <cell r="B17">
            <v>16</v>
          </cell>
          <cell r="C17">
            <v>21</v>
          </cell>
          <cell r="D17" t="str">
            <v>森川 貴光</v>
          </cell>
          <cell r="E17">
            <v>55.128999999999998</v>
          </cell>
          <cell r="F17">
            <v>6</v>
          </cell>
          <cell r="G17">
            <v>0</v>
          </cell>
          <cell r="H17">
            <v>55.128999999999998</v>
          </cell>
          <cell r="I17">
            <v>3.0000000000001137E-3</v>
          </cell>
          <cell r="J17" t="str">
            <v/>
          </cell>
          <cell r="K17" t="str">
            <v>HIRAI PROJECT with Ash</v>
          </cell>
          <cell r="L17" t="str">
            <v>KOSMIC/YAMAHA</v>
          </cell>
          <cell r="M17" t="str">
            <v>BS</v>
          </cell>
          <cell r="N17" t="str">
            <v/>
          </cell>
          <cell r="O17">
            <v>682</v>
          </cell>
          <cell r="P17">
            <v>82.540999999999997</v>
          </cell>
          <cell r="Q17">
            <v>55.131999999999998</v>
          </cell>
          <cell r="R17">
            <v>7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</row>
        <row r="18">
          <cell r="A18">
            <v>33</v>
          </cell>
          <cell r="B18">
            <v>17</v>
          </cell>
          <cell r="C18">
            <v>71</v>
          </cell>
          <cell r="D18" t="str">
            <v>上田 優季</v>
          </cell>
          <cell r="E18">
            <v>55.14</v>
          </cell>
          <cell r="F18">
            <v>4</v>
          </cell>
          <cell r="G18">
            <v>0</v>
          </cell>
          <cell r="H18">
            <v>55.14</v>
          </cell>
          <cell r="I18">
            <v>6.9999999999978968E-3</v>
          </cell>
          <cell r="J18" t="str">
            <v/>
          </cell>
          <cell r="K18" t="str">
            <v>カートガレージクラッシュメイト</v>
          </cell>
          <cell r="L18" t="str">
            <v>CL/YAMAHA</v>
          </cell>
          <cell r="M18" t="str">
            <v>BS</v>
          </cell>
          <cell r="N18" t="str">
            <v/>
          </cell>
          <cell r="O18">
            <v>702</v>
          </cell>
          <cell r="P18">
            <v>82.524000000000001</v>
          </cell>
          <cell r="Q18">
            <v>55.32</v>
          </cell>
          <cell r="R18">
            <v>7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</row>
        <row r="19">
          <cell r="A19">
            <v>35</v>
          </cell>
          <cell r="B19">
            <v>18</v>
          </cell>
          <cell r="C19">
            <v>22</v>
          </cell>
          <cell r="D19" t="str">
            <v>酒井 翔太</v>
          </cell>
          <cell r="E19">
            <v>55.241</v>
          </cell>
          <cell r="F19">
            <v>7</v>
          </cell>
          <cell r="G19">
            <v>0</v>
          </cell>
          <cell r="H19">
            <v>55.241</v>
          </cell>
          <cell r="I19">
            <v>9.9999999999980105E-3</v>
          </cell>
          <cell r="J19" t="str">
            <v/>
          </cell>
          <cell r="K19" t="str">
            <v>FIRST GARAGE BEMAX</v>
          </cell>
          <cell r="L19" t="str">
            <v>TONY KART/YAMAHA</v>
          </cell>
          <cell r="M19" t="str">
            <v>BS</v>
          </cell>
          <cell r="N19" t="str">
            <v/>
          </cell>
          <cell r="O19">
            <v>683</v>
          </cell>
          <cell r="P19">
            <v>82.373999999999995</v>
          </cell>
          <cell r="Q19">
            <v>55.28</v>
          </cell>
          <cell r="R19">
            <v>7</v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</row>
        <row r="20">
          <cell r="A20">
            <v>37</v>
          </cell>
          <cell r="B20">
            <v>19</v>
          </cell>
          <cell r="C20">
            <v>58</v>
          </cell>
          <cell r="D20" t="str">
            <v>江崎 昭彦</v>
          </cell>
          <cell r="E20">
            <v>55.466999999999999</v>
          </cell>
          <cell r="F20">
            <v>6</v>
          </cell>
          <cell r="G20">
            <v>0</v>
          </cell>
          <cell r="H20">
            <v>55.466999999999999</v>
          </cell>
          <cell r="I20">
            <v>0.15599999999999881</v>
          </cell>
          <cell r="J20" t="str">
            <v/>
          </cell>
          <cell r="K20" t="str">
            <v>Ash</v>
          </cell>
          <cell r="L20" t="str">
            <v>KOSMIC/YAMAHA</v>
          </cell>
          <cell r="M20" t="str">
            <v>BS</v>
          </cell>
          <cell r="N20" t="str">
            <v/>
          </cell>
          <cell r="O20">
            <v>699</v>
          </cell>
          <cell r="P20">
            <v>82.037999999999997</v>
          </cell>
          <cell r="Q20">
            <v>55.475000000000001</v>
          </cell>
          <cell r="R20">
            <v>7</v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</row>
        <row r="21">
          <cell r="A21">
            <v>39</v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</row>
        <row r="22">
          <cell r="A22">
            <v>41</v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</row>
        <row r="23">
          <cell r="A23">
            <v>43</v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</row>
        <row r="24">
          <cell r="A24">
            <v>45</v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</row>
        <row r="25">
          <cell r="A25">
            <v>47</v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</row>
        <row r="26">
          <cell r="A26">
            <v>49</v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</row>
      </sheetData>
      <sheetData sheetId="19"/>
      <sheetData sheetId="20">
        <row r="1">
          <cell r="B1" t="str">
            <v>Pos.</v>
          </cell>
          <cell r="C1" t="str">
            <v>No.</v>
          </cell>
          <cell r="D1" t="str">
            <v>名前</v>
          </cell>
          <cell r="E1" t="str">
            <v>BestLap</v>
          </cell>
          <cell r="F1" t="str">
            <v>In Lap</v>
          </cell>
          <cell r="G1" t="str">
            <v>クラス</v>
          </cell>
          <cell r="H1" t="str">
            <v>差</v>
          </cell>
          <cell r="I1" t="str">
            <v>GAP</v>
          </cell>
          <cell r="J1" t="str">
            <v>ポイント</v>
          </cell>
          <cell r="K1" t="str">
            <v>Team</v>
          </cell>
          <cell r="L1" t="str">
            <v>Model/Engine</v>
          </cell>
          <cell r="M1" t="str">
            <v>Tires</v>
          </cell>
          <cell r="N1" t="str">
            <v>コメント</v>
          </cell>
          <cell r="O1" t="str">
            <v>ポンダー#</v>
          </cell>
          <cell r="P1" t="str">
            <v>ベスト平均時速</v>
          </cell>
          <cell r="Q1" t="str">
            <v>2nd Best</v>
          </cell>
          <cell r="R1" t="str">
            <v>Laps</v>
          </cell>
          <cell r="S1" t="str">
            <v>Total Time</v>
          </cell>
          <cell r="T1" t="str">
            <v>S1</v>
          </cell>
          <cell r="U1" t="str">
            <v>S2</v>
          </cell>
          <cell r="V1" t="str">
            <v>グリッドコメント</v>
          </cell>
          <cell r="W1" t="str">
            <v>会員番号</v>
          </cell>
        </row>
        <row r="2">
          <cell r="A2">
            <v>2</v>
          </cell>
          <cell r="B2">
            <v>1</v>
          </cell>
          <cell r="C2">
            <v>15</v>
          </cell>
          <cell r="D2" t="str">
            <v>髙田 陽大</v>
          </cell>
          <cell r="E2">
            <v>54.365000000000002</v>
          </cell>
          <cell r="F2">
            <v>5</v>
          </cell>
          <cell r="G2">
            <v>0</v>
          </cell>
          <cell r="H2">
            <v>0.15800000000000125</v>
          </cell>
          <cell r="I2">
            <v>0.15800000000000125</v>
          </cell>
          <cell r="J2" t="str">
            <v/>
          </cell>
          <cell r="K2" t="str">
            <v>Super Racing Junkie!</v>
          </cell>
          <cell r="L2" t="str">
            <v>Birel ART/YAMAHA</v>
          </cell>
          <cell r="M2" t="str">
            <v>BS</v>
          </cell>
          <cell r="N2" t="str">
            <v/>
          </cell>
          <cell r="O2">
            <v>676</v>
          </cell>
          <cell r="P2">
            <v>83.700999999999993</v>
          </cell>
          <cell r="Q2">
            <v>54.683</v>
          </cell>
          <cell r="R2">
            <v>6</v>
          </cell>
          <cell r="S2" t="str">
            <v/>
          </cell>
          <cell r="T2" t="str">
            <v/>
          </cell>
          <cell r="U2" t="str">
            <v/>
          </cell>
          <cell r="V2" t="str">
            <v/>
          </cell>
          <cell r="W2" t="str">
            <v/>
          </cell>
        </row>
        <row r="3">
          <cell r="A3">
            <v>4</v>
          </cell>
          <cell r="B3">
            <v>2</v>
          </cell>
          <cell r="C3">
            <v>11</v>
          </cell>
          <cell r="D3" t="str">
            <v>富下 李央菜</v>
          </cell>
          <cell r="E3">
            <v>54.418999999999997</v>
          </cell>
          <cell r="F3">
            <v>3</v>
          </cell>
          <cell r="G3">
            <v>0</v>
          </cell>
          <cell r="H3">
            <v>54.418999999999997</v>
          </cell>
          <cell r="I3">
            <v>3.4999999999996589E-2</v>
          </cell>
          <cell r="J3" t="str">
            <v/>
          </cell>
          <cell r="K3" t="str">
            <v>Formula Blue TKC</v>
          </cell>
          <cell r="L3" t="str">
            <v>KOSMIC/YAMAHA</v>
          </cell>
          <cell r="M3" t="str">
            <v>BS</v>
          </cell>
          <cell r="N3" t="str">
            <v/>
          </cell>
          <cell r="O3">
            <v>673</v>
          </cell>
          <cell r="P3">
            <v>83.617999999999995</v>
          </cell>
          <cell r="Q3">
            <v>54.545999999999999</v>
          </cell>
          <cell r="R3">
            <v>7</v>
          </cell>
          <cell r="S3" t="str">
            <v/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</row>
        <row r="4">
          <cell r="A4">
            <v>6</v>
          </cell>
          <cell r="B4">
            <v>3</v>
          </cell>
          <cell r="C4">
            <v>25</v>
          </cell>
          <cell r="D4" t="str">
            <v>鈴木 恵武</v>
          </cell>
          <cell r="E4">
            <v>54.448</v>
          </cell>
          <cell r="F4">
            <v>5</v>
          </cell>
          <cell r="G4">
            <v>0</v>
          </cell>
          <cell r="H4">
            <v>54.448</v>
          </cell>
          <cell r="I4">
            <v>2.4000000000000909E-2</v>
          </cell>
          <cell r="J4" t="str">
            <v/>
          </cell>
          <cell r="K4" t="str">
            <v>Formula Blue 増田スピード</v>
          </cell>
          <cell r="L4" t="str">
            <v>KOSMIC/YAMAHA</v>
          </cell>
          <cell r="M4" t="str">
            <v>BS</v>
          </cell>
          <cell r="N4" t="str">
            <v/>
          </cell>
          <cell r="O4">
            <v>684</v>
          </cell>
          <cell r="P4">
            <v>83.572999999999993</v>
          </cell>
          <cell r="Q4">
            <v>54.5</v>
          </cell>
          <cell r="R4">
            <v>7</v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</row>
        <row r="5">
          <cell r="A5">
            <v>8</v>
          </cell>
          <cell r="B5">
            <v>4</v>
          </cell>
          <cell r="C5">
            <v>10</v>
          </cell>
          <cell r="D5" t="str">
            <v>大越 武</v>
          </cell>
          <cell r="E5">
            <v>54.506</v>
          </cell>
          <cell r="F5">
            <v>7</v>
          </cell>
          <cell r="G5">
            <v>0</v>
          </cell>
          <cell r="H5">
            <v>54.506</v>
          </cell>
          <cell r="I5">
            <v>4.2999999999999261E-2</v>
          </cell>
          <cell r="J5" t="str">
            <v/>
          </cell>
          <cell r="K5" t="str">
            <v>BEMAX RACING</v>
          </cell>
          <cell r="L5" t="str">
            <v>TONY KART/YAMAHA</v>
          </cell>
          <cell r="M5" t="str">
            <v>BS</v>
          </cell>
          <cell r="N5" t="str">
            <v/>
          </cell>
          <cell r="O5">
            <v>672</v>
          </cell>
          <cell r="P5">
            <v>83.483999999999995</v>
          </cell>
          <cell r="Q5">
            <v>54.521000000000001</v>
          </cell>
          <cell r="R5">
            <v>7</v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</row>
        <row r="6">
          <cell r="A6">
            <v>10</v>
          </cell>
          <cell r="B6">
            <v>5</v>
          </cell>
          <cell r="C6">
            <v>47</v>
          </cell>
          <cell r="D6" t="str">
            <v>大島 良介</v>
          </cell>
          <cell r="E6">
            <v>54.529000000000003</v>
          </cell>
          <cell r="F6">
            <v>7</v>
          </cell>
          <cell r="G6">
            <v>0</v>
          </cell>
          <cell r="H6">
            <v>54.529000000000003</v>
          </cell>
          <cell r="I6">
            <v>1.1000000000002785E-2</v>
          </cell>
          <cell r="J6" t="str">
            <v/>
          </cell>
          <cell r="K6" t="str">
            <v>RS-1</v>
          </cell>
          <cell r="L6" t="str">
            <v>TONY KART/YAMAHA</v>
          </cell>
          <cell r="M6" t="str">
            <v>BS</v>
          </cell>
          <cell r="N6" t="str">
            <v/>
          </cell>
          <cell r="O6">
            <v>671</v>
          </cell>
          <cell r="P6">
            <v>83.448999999999998</v>
          </cell>
          <cell r="Q6">
            <v>54.686999999999998</v>
          </cell>
          <cell r="R6">
            <v>7</v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</row>
        <row r="7">
          <cell r="A7">
            <v>12</v>
          </cell>
          <cell r="B7">
            <v>6</v>
          </cell>
          <cell r="C7">
            <v>55</v>
          </cell>
          <cell r="D7" t="str">
            <v>大井 偉史</v>
          </cell>
          <cell r="E7">
            <v>54.655000000000001</v>
          </cell>
          <cell r="F7">
            <v>4</v>
          </cell>
          <cell r="G7">
            <v>0</v>
          </cell>
          <cell r="H7">
            <v>54.655000000000001</v>
          </cell>
          <cell r="I7">
            <v>6.9999999999978968E-3</v>
          </cell>
          <cell r="J7" t="str">
            <v/>
          </cell>
          <cell r="K7" t="str">
            <v>Vifonte with Ash</v>
          </cell>
          <cell r="L7" t="str">
            <v>GILLARD TG17/YAMAHA</v>
          </cell>
          <cell r="M7" t="str">
            <v>BS</v>
          </cell>
          <cell r="N7" t="str">
            <v/>
          </cell>
          <cell r="O7">
            <v>697</v>
          </cell>
          <cell r="P7">
            <v>83.257000000000005</v>
          </cell>
          <cell r="Q7">
            <v>54.703000000000003</v>
          </cell>
          <cell r="R7">
            <v>6</v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</row>
        <row r="8">
          <cell r="A8">
            <v>14</v>
          </cell>
          <cell r="B8">
            <v>7</v>
          </cell>
          <cell r="C8">
            <v>19</v>
          </cell>
          <cell r="D8" t="str">
            <v>蒲生 尚弥</v>
          </cell>
          <cell r="E8">
            <v>54.738</v>
          </cell>
          <cell r="F8">
            <v>2</v>
          </cell>
          <cell r="G8">
            <v>0</v>
          </cell>
          <cell r="H8">
            <v>54.738</v>
          </cell>
          <cell r="I8">
            <v>1.2000000000000455E-2</v>
          </cell>
          <cell r="J8" t="str">
            <v/>
          </cell>
          <cell r="K8" t="str">
            <v>のりものクラブTIGRE</v>
          </cell>
          <cell r="L8" t="str">
            <v>CL/YAMAHA</v>
          </cell>
          <cell r="M8" t="str">
            <v>BS</v>
          </cell>
          <cell r="N8" t="str">
            <v/>
          </cell>
          <cell r="O8">
            <v>680</v>
          </cell>
          <cell r="P8">
            <v>83.131</v>
          </cell>
          <cell r="Q8">
            <v>55.393000000000001</v>
          </cell>
          <cell r="R8">
            <v>3</v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</row>
        <row r="9">
          <cell r="A9">
            <v>16</v>
          </cell>
          <cell r="B9">
            <v>8</v>
          </cell>
          <cell r="C9">
            <v>44</v>
          </cell>
          <cell r="D9" t="str">
            <v>中村 海斗</v>
          </cell>
          <cell r="E9">
            <v>54.744999999999997</v>
          </cell>
          <cell r="F9">
            <v>2</v>
          </cell>
          <cell r="G9">
            <v>0</v>
          </cell>
          <cell r="H9">
            <v>54.744999999999997</v>
          </cell>
          <cell r="I9">
            <v>6.0000000000002274E-3</v>
          </cell>
          <cell r="J9" t="str">
            <v/>
          </cell>
          <cell r="K9" t="str">
            <v>TEAM NAGAO</v>
          </cell>
          <cell r="L9" t="str">
            <v>TONY KART/YAMAHA</v>
          </cell>
          <cell r="M9" t="str">
            <v>BS</v>
          </cell>
          <cell r="N9" t="str">
            <v/>
          </cell>
          <cell r="O9">
            <v>694</v>
          </cell>
          <cell r="P9">
            <v>83.12</v>
          </cell>
          <cell r="Q9">
            <v>54.758000000000003</v>
          </cell>
          <cell r="R9">
            <v>7</v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</row>
        <row r="10">
          <cell r="A10">
            <v>18</v>
          </cell>
          <cell r="B10">
            <v>9</v>
          </cell>
          <cell r="C10">
            <v>64</v>
          </cell>
          <cell r="D10" t="str">
            <v>角田 侑進</v>
          </cell>
          <cell r="E10">
            <v>54.817</v>
          </cell>
          <cell r="F10">
            <v>7</v>
          </cell>
          <cell r="G10">
            <v>0</v>
          </cell>
          <cell r="H10">
            <v>54.817</v>
          </cell>
          <cell r="I10">
            <v>3.9999999999999147E-2</v>
          </cell>
          <cell r="J10" t="str">
            <v/>
          </cell>
          <cell r="K10" t="str">
            <v>HRT</v>
          </cell>
          <cell r="L10" t="str">
            <v>KOSMIC/YAMAHA</v>
          </cell>
          <cell r="M10" t="str">
            <v>BS</v>
          </cell>
          <cell r="N10" t="str">
            <v/>
          </cell>
          <cell r="O10">
            <v>701</v>
          </cell>
          <cell r="P10">
            <v>83.010999999999996</v>
          </cell>
          <cell r="Q10">
            <v>54.911000000000001</v>
          </cell>
          <cell r="R10">
            <v>7</v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</row>
        <row r="11">
          <cell r="A11">
            <v>20</v>
          </cell>
          <cell r="B11">
            <v>10</v>
          </cell>
          <cell r="C11">
            <v>18</v>
          </cell>
          <cell r="D11" t="str">
            <v>吉田 広樹</v>
          </cell>
          <cell r="E11">
            <v>54.857999999999997</v>
          </cell>
          <cell r="F11">
            <v>4</v>
          </cell>
          <cell r="G11">
            <v>0</v>
          </cell>
          <cell r="H11">
            <v>54.857999999999997</v>
          </cell>
          <cell r="I11">
            <v>2.3999999999993804E-2</v>
          </cell>
          <cell r="J11" t="str">
            <v/>
          </cell>
          <cell r="K11" t="str">
            <v>のりものクラブエッフェガーラ</v>
          </cell>
          <cell r="L11" t="str">
            <v>Birel ART/YAMAHA</v>
          </cell>
          <cell r="M11" t="str">
            <v>BS</v>
          </cell>
          <cell r="N11" t="str">
            <v/>
          </cell>
          <cell r="O11">
            <v>679</v>
          </cell>
          <cell r="P11">
            <v>82.948999999999998</v>
          </cell>
          <cell r="Q11">
            <v>54.877000000000002</v>
          </cell>
          <cell r="R11">
            <v>7</v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</row>
        <row r="12">
          <cell r="A12">
            <v>22</v>
          </cell>
          <cell r="B12">
            <v>11</v>
          </cell>
          <cell r="C12">
            <v>20</v>
          </cell>
          <cell r="D12" t="str">
            <v>岸 秀行</v>
          </cell>
          <cell r="E12">
            <v>54.957000000000001</v>
          </cell>
          <cell r="F12">
            <v>5</v>
          </cell>
          <cell r="G12">
            <v>0</v>
          </cell>
          <cell r="H12">
            <v>54.957000000000001</v>
          </cell>
          <cell r="I12">
            <v>3.0000000000001137E-2</v>
          </cell>
          <cell r="J12" t="str">
            <v/>
          </cell>
          <cell r="K12" t="str">
            <v>チームナガオ・大阪鶴見法律事務所</v>
          </cell>
          <cell r="L12" t="str">
            <v>KOSMIC/YAMAHA</v>
          </cell>
          <cell r="M12" t="str">
            <v>BS</v>
          </cell>
          <cell r="N12" t="str">
            <v/>
          </cell>
          <cell r="O12">
            <v>681</v>
          </cell>
          <cell r="P12">
            <v>82.799000000000007</v>
          </cell>
          <cell r="Q12">
            <v>55.258000000000003</v>
          </cell>
          <cell r="R12">
            <v>7</v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</row>
        <row r="13">
          <cell r="A13">
            <v>24</v>
          </cell>
          <cell r="B13">
            <v>12</v>
          </cell>
          <cell r="C13">
            <v>51</v>
          </cell>
          <cell r="D13" t="str">
            <v>宮﨑 琉</v>
          </cell>
          <cell r="E13">
            <v>54.966000000000001</v>
          </cell>
          <cell r="F13">
            <v>4</v>
          </cell>
          <cell r="G13">
            <v>0</v>
          </cell>
          <cell r="H13">
            <v>54.966000000000001</v>
          </cell>
          <cell r="I13">
            <v>9.9999999999766942E-4</v>
          </cell>
          <cell r="J13" t="str">
            <v/>
          </cell>
          <cell r="K13" t="str">
            <v>ASTECH</v>
          </cell>
          <cell r="L13" t="str">
            <v>Birel ART/YAMAHA</v>
          </cell>
          <cell r="M13" t="str">
            <v>BS</v>
          </cell>
          <cell r="N13" t="str">
            <v/>
          </cell>
          <cell r="O13">
            <v>695</v>
          </cell>
          <cell r="P13">
            <v>82.786000000000001</v>
          </cell>
          <cell r="Q13">
            <v>54.982999999999997</v>
          </cell>
          <cell r="R13">
            <v>7</v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</row>
        <row r="14">
          <cell r="A14">
            <v>26</v>
          </cell>
          <cell r="B14">
            <v>13</v>
          </cell>
          <cell r="C14">
            <v>96</v>
          </cell>
          <cell r="D14" t="str">
            <v>大野 弘志</v>
          </cell>
          <cell r="E14">
            <v>54.999000000000002</v>
          </cell>
          <cell r="F14">
            <v>3</v>
          </cell>
          <cell r="G14">
            <v>0</v>
          </cell>
          <cell r="H14">
            <v>54.999000000000002</v>
          </cell>
          <cell r="I14">
            <v>1.9000000000005457E-2</v>
          </cell>
          <cell r="J14" t="str">
            <v/>
          </cell>
          <cell r="K14" t="str">
            <v>SLT.RT/Team BONJIN</v>
          </cell>
          <cell r="L14" t="str">
            <v>EXPRIT/YAMAHA</v>
          </cell>
          <cell r="M14" t="str">
            <v>BS</v>
          </cell>
          <cell r="N14" t="str">
            <v/>
          </cell>
          <cell r="O14">
            <v>709</v>
          </cell>
          <cell r="P14">
            <v>82.736000000000004</v>
          </cell>
          <cell r="Q14">
            <v>55.058</v>
          </cell>
          <cell r="R14">
            <v>7</v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</row>
        <row r="15">
          <cell r="A15">
            <v>28</v>
          </cell>
          <cell r="B15">
            <v>14</v>
          </cell>
          <cell r="C15">
            <v>37</v>
          </cell>
          <cell r="D15" t="str">
            <v>佐藤 琉葵</v>
          </cell>
          <cell r="E15">
            <v>55.027000000000001</v>
          </cell>
          <cell r="F15">
            <v>4</v>
          </cell>
          <cell r="G15">
            <v>0</v>
          </cell>
          <cell r="H15">
            <v>55.027000000000001</v>
          </cell>
          <cell r="I15">
            <v>3.9999999999977831E-3</v>
          </cell>
          <cell r="J15" t="str">
            <v/>
          </cell>
          <cell r="K15" t="str">
            <v>DSM</v>
          </cell>
          <cell r="L15" t="str">
            <v>LN KART/YAMAHA</v>
          </cell>
          <cell r="M15" t="str">
            <v>BS</v>
          </cell>
          <cell r="N15" t="str">
            <v/>
          </cell>
          <cell r="O15">
            <v>691</v>
          </cell>
          <cell r="P15">
            <v>82.694000000000003</v>
          </cell>
          <cell r="Q15">
            <v>55.048999999999999</v>
          </cell>
          <cell r="R15">
            <v>6</v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</row>
        <row r="16">
          <cell r="A16">
            <v>30</v>
          </cell>
          <cell r="B16">
            <v>15</v>
          </cell>
          <cell r="C16">
            <v>54</v>
          </cell>
          <cell r="D16" t="str">
            <v>越路 暢哉</v>
          </cell>
          <cell r="E16">
            <v>55.125999999999998</v>
          </cell>
          <cell r="F16">
            <v>7</v>
          </cell>
          <cell r="G16">
            <v>0</v>
          </cell>
          <cell r="H16">
            <v>55.125999999999998</v>
          </cell>
          <cell r="I16">
            <v>6.0000000000002274E-3</v>
          </cell>
          <cell r="J16" t="str">
            <v/>
          </cell>
          <cell r="K16" t="str">
            <v>ONE POINT</v>
          </cell>
          <cell r="L16" t="str">
            <v>REDSPEED/YAMAHA</v>
          </cell>
          <cell r="M16" t="str">
            <v>BS</v>
          </cell>
          <cell r="N16" t="str">
            <v/>
          </cell>
          <cell r="O16">
            <v>696</v>
          </cell>
          <cell r="P16">
            <v>82.545000000000002</v>
          </cell>
          <cell r="Q16">
            <v>55.168999999999997</v>
          </cell>
          <cell r="R16">
            <v>7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</row>
        <row r="17">
          <cell r="A17">
            <v>32</v>
          </cell>
          <cell r="B17">
            <v>16</v>
          </cell>
          <cell r="C17">
            <v>78</v>
          </cell>
          <cell r="D17" t="str">
            <v>小林 海璃</v>
          </cell>
          <cell r="E17">
            <v>55.133000000000003</v>
          </cell>
          <cell r="F17">
            <v>4</v>
          </cell>
          <cell r="G17">
            <v>0</v>
          </cell>
          <cell r="H17">
            <v>55.133000000000003</v>
          </cell>
          <cell r="I17">
            <v>4.0000000000048885E-3</v>
          </cell>
          <cell r="J17" t="str">
            <v/>
          </cell>
          <cell r="K17" t="str">
            <v>ミツサダ PWG RACING</v>
          </cell>
          <cell r="L17" t="str">
            <v>EXPRIT/YAMAHA</v>
          </cell>
          <cell r="M17" t="str">
            <v>BS</v>
          </cell>
          <cell r="N17" t="str">
            <v/>
          </cell>
          <cell r="O17">
            <v>706</v>
          </cell>
          <cell r="P17">
            <v>82.534999999999997</v>
          </cell>
          <cell r="Q17">
            <v>55.418999999999997</v>
          </cell>
          <cell r="R17">
            <v>7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</row>
        <row r="18">
          <cell r="A18">
            <v>34</v>
          </cell>
          <cell r="B18">
            <v>17</v>
          </cell>
          <cell r="C18">
            <v>84</v>
          </cell>
          <cell r="D18" t="str">
            <v>林 零仁</v>
          </cell>
          <cell r="E18">
            <v>55.231000000000002</v>
          </cell>
          <cell r="F18">
            <v>2</v>
          </cell>
          <cell r="G18">
            <v>0</v>
          </cell>
          <cell r="H18">
            <v>55.231000000000002</v>
          </cell>
          <cell r="I18">
            <v>9.100000000000108E-2</v>
          </cell>
          <cell r="J18" t="str">
            <v/>
          </cell>
          <cell r="K18" t="str">
            <v>ONE  POINT</v>
          </cell>
          <cell r="L18" t="str">
            <v>EXPRIT/YAMAHA</v>
          </cell>
          <cell r="M18" t="str">
            <v>BS</v>
          </cell>
          <cell r="N18" t="str">
            <v/>
          </cell>
          <cell r="O18">
            <v>707</v>
          </cell>
          <cell r="P18">
            <v>82.388999999999996</v>
          </cell>
          <cell r="Q18">
            <v>55.377000000000002</v>
          </cell>
          <cell r="R18">
            <v>7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</row>
        <row r="19">
          <cell r="A19">
            <v>36</v>
          </cell>
          <cell r="B19">
            <v>18</v>
          </cell>
          <cell r="C19">
            <v>72</v>
          </cell>
          <cell r="D19" t="str">
            <v>小野 大地</v>
          </cell>
          <cell r="E19">
            <v>55.311</v>
          </cell>
          <cell r="F19">
            <v>7</v>
          </cell>
          <cell r="G19">
            <v>0</v>
          </cell>
          <cell r="H19">
            <v>55.311</v>
          </cell>
          <cell r="I19">
            <v>7.0000000000000284E-2</v>
          </cell>
          <cell r="J19" t="str">
            <v/>
          </cell>
          <cell r="K19" t="str">
            <v>チームTKC</v>
          </cell>
          <cell r="L19" t="str">
            <v>KOSMIC/YAMAHA</v>
          </cell>
          <cell r="M19" t="str">
            <v>BS</v>
          </cell>
          <cell r="N19" t="str">
            <v/>
          </cell>
          <cell r="O19">
            <v>703</v>
          </cell>
          <cell r="P19">
            <v>82.269000000000005</v>
          </cell>
          <cell r="Q19">
            <v>55.348999999999997</v>
          </cell>
          <cell r="R19">
            <v>7</v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</row>
        <row r="20">
          <cell r="A20">
            <v>38</v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</row>
        <row r="21">
          <cell r="A21">
            <v>40</v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</row>
        <row r="22">
          <cell r="A22">
            <v>42</v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</row>
        <row r="23">
          <cell r="A23">
            <v>44</v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</row>
        <row r="24">
          <cell r="A24">
            <v>46</v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</row>
        <row r="25">
          <cell r="A25">
            <v>48</v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</row>
        <row r="26">
          <cell r="A26">
            <v>50</v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</row>
      </sheetData>
      <sheetData sheetId="21"/>
      <sheetData sheetId="2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14</v>
          </cell>
          <cell r="C2" t="str">
            <v>春日 龍之介</v>
          </cell>
          <cell r="D2" t="str">
            <v>FP-3</v>
          </cell>
          <cell r="E2">
            <v>12</v>
          </cell>
          <cell r="F2">
            <v>7.8478125000000006E-3</v>
          </cell>
          <cell r="J2">
            <v>54.936999999999998</v>
          </cell>
          <cell r="K2">
            <v>10</v>
          </cell>
          <cell r="L2">
            <v>54.960999999999999</v>
          </cell>
          <cell r="M2">
            <v>675</v>
          </cell>
          <cell r="N2" t="str">
            <v>BS</v>
          </cell>
          <cell r="O2" t="str">
            <v>XENON KART/YAMAHA</v>
          </cell>
          <cell r="P2" t="str">
            <v>SPS川口</v>
          </cell>
          <cell r="Q2">
            <v>82.828999999999994</v>
          </cell>
        </row>
        <row r="3">
          <cell r="A3">
            <v>2</v>
          </cell>
          <cell r="B3">
            <v>40</v>
          </cell>
          <cell r="C3" t="str">
            <v>大槻 直</v>
          </cell>
          <cell r="D3" t="str">
            <v>FP-3</v>
          </cell>
          <cell r="E3">
            <v>12</v>
          </cell>
          <cell r="F3">
            <v>7.9145138888888893E-3</v>
          </cell>
          <cell r="G3">
            <v>5.7629999999999999</v>
          </cell>
          <cell r="H3">
            <v>5.7629999999999999</v>
          </cell>
          <cell r="J3">
            <v>55.369</v>
          </cell>
          <cell r="K3">
            <v>9</v>
          </cell>
          <cell r="L3">
            <v>55.475000000000001</v>
          </cell>
          <cell r="M3">
            <v>693</v>
          </cell>
          <cell r="N3" t="str">
            <v>BS</v>
          </cell>
          <cell r="O3" t="str">
            <v>TONY KART/YAMAHA</v>
          </cell>
          <cell r="P3" t="str">
            <v>ASH</v>
          </cell>
          <cell r="Q3">
            <v>82.183000000000007</v>
          </cell>
        </row>
        <row r="4">
          <cell r="A4">
            <v>3</v>
          </cell>
          <cell r="B4">
            <v>61</v>
          </cell>
          <cell r="C4" t="str">
            <v>寺島 知毅</v>
          </cell>
          <cell r="D4" t="str">
            <v>FP-3</v>
          </cell>
          <cell r="E4">
            <v>12</v>
          </cell>
          <cell r="F4">
            <v>7.9188773148148144E-3</v>
          </cell>
          <cell r="G4">
            <v>6.14</v>
          </cell>
          <cell r="H4">
            <v>0.377</v>
          </cell>
          <cell r="J4">
            <v>55.417000000000002</v>
          </cell>
          <cell r="K4">
            <v>9</v>
          </cell>
          <cell r="L4">
            <v>55.518000000000001</v>
          </cell>
          <cell r="M4">
            <v>700</v>
          </cell>
          <cell r="N4" t="str">
            <v>BS</v>
          </cell>
          <cell r="O4" t="str">
            <v>TONY KART/YAMAHA</v>
          </cell>
          <cell r="P4" t="str">
            <v>松本レーシング</v>
          </cell>
          <cell r="Q4">
            <v>82.111999999999995</v>
          </cell>
        </row>
        <row r="5">
          <cell r="A5">
            <v>4</v>
          </cell>
          <cell r="B5">
            <v>30</v>
          </cell>
          <cell r="C5" t="str">
            <v>久富 圭</v>
          </cell>
          <cell r="D5" t="str">
            <v>FP-3</v>
          </cell>
          <cell r="E5">
            <v>12</v>
          </cell>
          <cell r="F5">
            <v>7.9452893518518527E-3</v>
          </cell>
          <cell r="G5">
            <v>8.4220000000000006</v>
          </cell>
          <cell r="H5">
            <v>2.282</v>
          </cell>
          <cell r="J5">
            <v>55.256</v>
          </cell>
          <cell r="K5">
            <v>7</v>
          </cell>
          <cell r="L5">
            <v>55.314</v>
          </cell>
          <cell r="M5">
            <v>686</v>
          </cell>
          <cell r="N5" t="str">
            <v>BS</v>
          </cell>
          <cell r="O5" t="str">
            <v>TONY KART/YAMAHA</v>
          </cell>
          <cell r="P5" t="str">
            <v>Formula　Blue　Ash</v>
          </cell>
          <cell r="Q5">
            <v>82.350999999999999</v>
          </cell>
        </row>
        <row r="6">
          <cell r="A6">
            <v>5</v>
          </cell>
          <cell r="B6">
            <v>74</v>
          </cell>
          <cell r="C6" t="str">
            <v>宮地 健太朗</v>
          </cell>
          <cell r="D6" t="str">
            <v>FP-3</v>
          </cell>
          <cell r="E6">
            <v>12</v>
          </cell>
          <cell r="F6">
            <v>7.9501273148148144E-3</v>
          </cell>
          <cell r="G6">
            <v>8.84</v>
          </cell>
          <cell r="H6">
            <v>0.41799999999999998</v>
          </cell>
          <cell r="J6">
            <v>55.363999999999997</v>
          </cell>
          <cell r="K6">
            <v>9</v>
          </cell>
          <cell r="L6">
            <v>55.494</v>
          </cell>
          <cell r="M6">
            <v>704</v>
          </cell>
          <cell r="N6" t="str">
            <v>BS</v>
          </cell>
          <cell r="O6" t="str">
            <v>INTREPID/YAMAHA</v>
          </cell>
          <cell r="P6" t="str">
            <v>Ash</v>
          </cell>
          <cell r="Q6">
            <v>82.191000000000003</v>
          </cell>
        </row>
        <row r="7">
          <cell r="A7">
            <v>6</v>
          </cell>
          <cell r="B7">
            <v>31</v>
          </cell>
          <cell r="C7" t="str">
            <v>飛田 陽宏</v>
          </cell>
          <cell r="D7" t="str">
            <v>FP-3</v>
          </cell>
          <cell r="E7">
            <v>12</v>
          </cell>
          <cell r="F7">
            <v>7.9723379629629641E-3</v>
          </cell>
          <cell r="G7">
            <v>10.759</v>
          </cell>
          <cell r="H7">
            <v>1.919</v>
          </cell>
          <cell r="J7">
            <v>55.344999999999999</v>
          </cell>
          <cell r="K7">
            <v>8</v>
          </cell>
          <cell r="L7">
            <v>55.503999999999998</v>
          </cell>
          <cell r="M7">
            <v>687</v>
          </cell>
          <cell r="N7" t="str">
            <v>BS</v>
          </cell>
          <cell r="O7" t="str">
            <v>TONY KART/YAMAHA</v>
          </cell>
          <cell r="P7" t="str">
            <v>TBT RT with まえだ眼科</v>
          </cell>
          <cell r="Q7">
            <v>82.218999999999994</v>
          </cell>
        </row>
        <row r="8">
          <cell r="A8">
            <v>7</v>
          </cell>
          <cell r="B8">
            <v>13</v>
          </cell>
          <cell r="C8" t="str">
            <v>向田 一聡</v>
          </cell>
          <cell r="D8" t="str">
            <v>FP-3</v>
          </cell>
          <cell r="E8">
            <v>12</v>
          </cell>
          <cell r="F8">
            <v>7.9762847222222214E-3</v>
          </cell>
          <cell r="G8">
            <v>11.1</v>
          </cell>
          <cell r="H8">
            <v>0.34100000000000003</v>
          </cell>
          <cell r="J8">
            <v>55.698999999999998</v>
          </cell>
          <cell r="K8">
            <v>8</v>
          </cell>
          <cell r="L8">
            <v>55.781999999999996</v>
          </cell>
          <cell r="M8">
            <v>674</v>
          </cell>
          <cell r="N8" t="str">
            <v>BS</v>
          </cell>
          <cell r="O8" t="str">
            <v>KOSMIC/YAMAHA</v>
          </cell>
          <cell r="P8" t="str">
            <v>SLT.RT    ANT</v>
          </cell>
          <cell r="Q8">
            <v>81.695999999999998</v>
          </cell>
        </row>
        <row r="9">
          <cell r="A9">
            <v>8</v>
          </cell>
          <cell r="B9">
            <v>33</v>
          </cell>
          <cell r="C9" t="str">
            <v>田上 龍輝</v>
          </cell>
          <cell r="D9" t="str">
            <v>FP-3</v>
          </cell>
          <cell r="E9">
            <v>12</v>
          </cell>
          <cell r="F9">
            <v>7.9822800925925929E-3</v>
          </cell>
          <cell r="G9">
            <v>11.618</v>
          </cell>
          <cell r="H9">
            <v>0.51800000000000002</v>
          </cell>
          <cell r="J9">
            <v>55.341999999999999</v>
          </cell>
          <cell r="K9">
            <v>9</v>
          </cell>
          <cell r="L9">
            <v>55.389000000000003</v>
          </cell>
          <cell r="M9">
            <v>688</v>
          </cell>
          <cell r="N9" t="str">
            <v>BS</v>
          </cell>
          <cell r="O9" t="str">
            <v>Birel ART/YAMAHA</v>
          </cell>
          <cell r="P9" t="str">
            <v>チームKBF</v>
          </cell>
          <cell r="Q9">
            <v>81.858000000000004</v>
          </cell>
        </row>
        <row r="10">
          <cell r="A10">
            <v>9</v>
          </cell>
          <cell r="B10">
            <v>21</v>
          </cell>
          <cell r="C10" t="str">
            <v>森川 貴光</v>
          </cell>
          <cell r="D10" t="str">
            <v>FP-3</v>
          </cell>
          <cell r="E10">
            <v>12</v>
          </cell>
          <cell r="F10">
            <v>7.9874768518518515E-3</v>
          </cell>
          <cell r="G10">
            <v>12.067</v>
          </cell>
          <cell r="H10">
            <v>0.44900000000000001</v>
          </cell>
          <cell r="J10">
            <v>55.712000000000003</v>
          </cell>
          <cell r="K10">
            <v>10</v>
          </cell>
          <cell r="L10">
            <v>55.792999999999999</v>
          </cell>
          <cell r="M10">
            <v>682</v>
          </cell>
          <cell r="N10" t="str">
            <v>BS</v>
          </cell>
          <cell r="O10" t="str">
            <v>KOSMIC/YAMAHA</v>
          </cell>
          <cell r="P10" t="str">
            <v>HIRAI PROJECT with Ash</v>
          </cell>
          <cell r="Q10">
            <v>82.222999999999999</v>
          </cell>
        </row>
        <row r="11">
          <cell r="A11">
            <v>10</v>
          </cell>
          <cell r="B11">
            <v>86</v>
          </cell>
          <cell r="C11" t="str">
            <v>内海 陽翔</v>
          </cell>
          <cell r="D11" t="str">
            <v>FP-3</v>
          </cell>
          <cell r="E11">
            <v>12</v>
          </cell>
          <cell r="F11">
            <v>7.9958680555555547E-3</v>
          </cell>
          <cell r="G11">
            <v>12.792</v>
          </cell>
          <cell r="H11">
            <v>0.72499999999999998</v>
          </cell>
          <cell r="J11">
            <v>55.819000000000003</v>
          </cell>
          <cell r="K11">
            <v>8</v>
          </cell>
          <cell r="L11">
            <v>56</v>
          </cell>
          <cell r="M11">
            <v>708</v>
          </cell>
          <cell r="N11" t="str">
            <v>BS</v>
          </cell>
          <cell r="O11" t="str">
            <v>REDSPEED/YAMAHA</v>
          </cell>
          <cell r="P11" t="str">
            <v>シナジーリンクス</v>
          </cell>
          <cell r="Q11">
            <v>81.677000000000007</v>
          </cell>
        </row>
        <row r="12">
          <cell r="A12">
            <v>11</v>
          </cell>
          <cell r="B12">
            <v>36</v>
          </cell>
          <cell r="C12" t="str">
            <v>續木 堂統</v>
          </cell>
          <cell r="D12" t="str">
            <v>FP-3</v>
          </cell>
          <cell r="E12">
            <v>12</v>
          </cell>
          <cell r="F12">
            <v>8.0057407407407421E-3</v>
          </cell>
          <cell r="G12">
            <v>13.645</v>
          </cell>
          <cell r="H12">
            <v>0.85299999999999998</v>
          </cell>
          <cell r="J12">
            <v>55.417999999999999</v>
          </cell>
          <cell r="K12">
            <v>8</v>
          </cell>
          <cell r="L12">
            <v>55.518000000000001</v>
          </cell>
          <cell r="M12">
            <v>690</v>
          </cell>
          <cell r="N12" t="str">
            <v>BS</v>
          </cell>
          <cell r="O12" t="str">
            <v>Praga/YAMAHA</v>
          </cell>
          <cell r="P12" t="str">
            <v>ガレージC</v>
          </cell>
          <cell r="Q12">
            <v>81.521000000000001</v>
          </cell>
        </row>
        <row r="13">
          <cell r="A13">
            <v>12</v>
          </cell>
          <cell r="B13">
            <v>34</v>
          </cell>
          <cell r="C13" t="str">
            <v>増田 貴久</v>
          </cell>
          <cell r="D13" t="str">
            <v>FP-3</v>
          </cell>
          <cell r="E13">
            <v>12</v>
          </cell>
          <cell r="F13">
            <v>8.0097916666666668E-3</v>
          </cell>
          <cell r="G13">
            <v>13.994999999999999</v>
          </cell>
          <cell r="H13">
            <v>0.35</v>
          </cell>
          <cell r="J13">
            <v>55.636000000000003</v>
          </cell>
          <cell r="K13">
            <v>8</v>
          </cell>
          <cell r="L13">
            <v>55.65</v>
          </cell>
          <cell r="M13">
            <v>689</v>
          </cell>
          <cell r="N13" t="str">
            <v>BS</v>
          </cell>
          <cell r="O13" t="str">
            <v>EXPRIT/YAMAHA</v>
          </cell>
          <cell r="P13" t="str">
            <v>LUCE MOTOR SPORTS</v>
          </cell>
          <cell r="Q13">
            <v>82.111000000000004</v>
          </cell>
        </row>
        <row r="14">
          <cell r="A14">
            <v>13</v>
          </cell>
          <cell r="B14">
            <v>22</v>
          </cell>
          <cell r="C14" t="str">
            <v>酒井 翔太</v>
          </cell>
          <cell r="D14" t="str">
            <v>FP-3</v>
          </cell>
          <cell r="E14">
            <v>12</v>
          </cell>
          <cell r="F14">
            <v>8.0167939814814806E-3</v>
          </cell>
          <cell r="G14">
            <v>14.6</v>
          </cell>
          <cell r="H14">
            <v>0.60499999999999998</v>
          </cell>
          <cell r="J14">
            <v>55.414000000000001</v>
          </cell>
          <cell r="K14">
            <v>8</v>
          </cell>
          <cell r="L14">
            <v>55.420999999999999</v>
          </cell>
          <cell r="M14">
            <v>683</v>
          </cell>
          <cell r="N14" t="str">
            <v>BS</v>
          </cell>
          <cell r="O14" t="str">
            <v>TONY KART/YAMAHA</v>
          </cell>
          <cell r="P14" t="str">
            <v>FIRST GARAGE BEMAX</v>
          </cell>
          <cell r="Q14">
            <v>81.789000000000001</v>
          </cell>
        </row>
        <row r="15">
          <cell r="A15">
            <v>14</v>
          </cell>
          <cell r="B15">
            <v>57</v>
          </cell>
          <cell r="C15" t="str">
            <v>米林 慶晃</v>
          </cell>
          <cell r="D15" t="str">
            <v>FP-3</v>
          </cell>
          <cell r="E15">
            <v>12</v>
          </cell>
          <cell r="F15">
            <v>8.0175231481481486E-3</v>
          </cell>
          <cell r="G15">
            <v>14.663</v>
          </cell>
          <cell r="H15">
            <v>6.3E-2</v>
          </cell>
          <cell r="J15">
            <v>55.348999999999997</v>
          </cell>
          <cell r="K15">
            <v>9</v>
          </cell>
          <cell r="L15">
            <v>55.537999999999997</v>
          </cell>
          <cell r="M15">
            <v>698</v>
          </cell>
          <cell r="N15" t="str">
            <v>BS</v>
          </cell>
          <cell r="O15" t="str">
            <v>EXPRIT/YAMAHA</v>
          </cell>
          <cell r="P15" t="str">
            <v>REON RACING TEAM</v>
          </cell>
          <cell r="Q15">
            <v>82.116</v>
          </cell>
        </row>
        <row r="16">
          <cell r="A16">
            <v>15</v>
          </cell>
          <cell r="B16">
            <v>71</v>
          </cell>
          <cell r="C16" t="str">
            <v>上田 優季</v>
          </cell>
          <cell r="D16" t="str">
            <v>FP-3</v>
          </cell>
          <cell r="E16">
            <v>12</v>
          </cell>
          <cell r="F16">
            <v>8.0208912037037037E-3</v>
          </cell>
          <cell r="G16">
            <v>14.954000000000001</v>
          </cell>
          <cell r="H16">
            <v>0.29099999999999998</v>
          </cell>
          <cell r="J16">
            <v>55.613999999999997</v>
          </cell>
          <cell r="K16">
            <v>9</v>
          </cell>
          <cell r="L16">
            <v>55.865000000000002</v>
          </cell>
          <cell r="M16">
            <v>702</v>
          </cell>
          <cell r="N16" t="str">
            <v>BS</v>
          </cell>
          <cell r="O16" t="str">
            <v>CL/YAMAHA</v>
          </cell>
          <cell r="P16" t="str">
            <v>カートガレージクラッシュメイト</v>
          </cell>
          <cell r="Q16">
            <v>82.212999999999994</v>
          </cell>
        </row>
        <row r="17">
          <cell r="A17">
            <v>16</v>
          </cell>
          <cell r="B17">
            <v>27</v>
          </cell>
          <cell r="C17" t="str">
            <v>舟橋 弘典</v>
          </cell>
          <cell r="D17" t="str">
            <v>FP-3</v>
          </cell>
          <cell r="E17">
            <v>12</v>
          </cell>
          <cell r="F17">
            <v>8.0371990740740733E-3</v>
          </cell>
          <cell r="G17">
            <v>16.363</v>
          </cell>
          <cell r="H17">
            <v>1.409</v>
          </cell>
          <cell r="I17" t="str">
            <v>全日本カート選手権統一規則書 第38条(25)(フロントフェアリングが正しい装着状態でない)により5秒加算した。</v>
          </cell>
          <cell r="J17">
            <v>55.588999999999999</v>
          </cell>
          <cell r="K17">
            <v>8</v>
          </cell>
          <cell r="L17">
            <v>55.786000000000001</v>
          </cell>
          <cell r="M17">
            <v>685</v>
          </cell>
          <cell r="N17" t="str">
            <v>BS</v>
          </cell>
          <cell r="O17" t="str">
            <v>KOSMIC/YAMAHA</v>
          </cell>
          <cell r="P17" t="str">
            <v>HIRAIPROJECT With Ash</v>
          </cell>
          <cell r="Q17">
            <v>81.820999999999998</v>
          </cell>
        </row>
        <row r="18">
          <cell r="A18">
            <v>17</v>
          </cell>
          <cell r="B18">
            <v>16</v>
          </cell>
          <cell r="C18" t="str">
            <v>佐藤 こころ</v>
          </cell>
          <cell r="D18" t="str">
            <v>FP-3</v>
          </cell>
          <cell r="E18">
            <v>6</v>
          </cell>
          <cell r="F18">
            <v>4.2050810185185186E-3</v>
          </cell>
          <cell r="G18" t="str">
            <v>6 Laps</v>
          </cell>
          <cell r="H18" t="str">
            <v>6 Laps</v>
          </cell>
          <cell r="J18">
            <v>56.698999999999998</v>
          </cell>
          <cell r="K18">
            <v>5</v>
          </cell>
          <cell r="L18">
            <v>56.771999999999998</v>
          </cell>
          <cell r="M18">
            <v>677</v>
          </cell>
          <cell r="N18" t="str">
            <v>BS</v>
          </cell>
          <cell r="O18" t="str">
            <v>EXPRIT/YAMAHA</v>
          </cell>
          <cell r="P18" t="str">
            <v>チームナガオ</v>
          </cell>
          <cell r="Q18">
            <v>80.254999999999995</v>
          </cell>
        </row>
        <row r="19">
          <cell r="A19">
            <v>18</v>
          </cell>
          <cell r="B19">
            <v>17</v>
          </cell>
          <cell r="C19" t="str">
            <v>坂 裕之</v>
          </cell>
          <cell r="D19" t="str">
            <v>FP-3</v>
          </cell>
          <cell r="F19" t="str">
            <v>ｽﾀｰﾄ出来ず</v>
          </cell>
          <cell r="G19" t="str">
            <v>DNS</v>
          </cell>
          <cell r="K19">
            <v>0</v>
          </cell>
          <cell r="M19">
            <v>678</v>
          </cell>
          <cell r="N19" t="str">
            <v>BS</v>
          </cell>
          <cell r="O19" t="str">
            <v>SWF/YAMAHA</v>
          </cell>
          <cell r="P19" t="str">
            <v>のりものクラブTIGRE</v>
          </cell>
          <cell r="Q19" t="str">
            <v>-</v>
          </cell>
        </row>
        <row r="20">
          <cell r="A20">
            <v>19</v>
          </cell>
          <cell r="B20">
            <v>58</v>
          </cell>
          <cell r="C20" t="str">
            <v>江崎 昭彦</v>
          </cell>
          <cell r="D20" t="str">
            <v>FP-3</v>
          </cell>
          <cell r="F20" t="str">
            <v>ｽﾀｰﾄ出来ず</v>
          </cell>
          <cell r="G20" t="str">
            <v>DNS</v>
          </cell>
          <cell r="K20">
            <v>0</v>
          </cell>
          <cell r="M20">
            <v>699</v>
          </cell>
          <cell r="N20" t="str">
            <v>BS</v>
          </cell>
          <cell r="O20" t="str">
            <v>KOSMIC/YAMAHA</v>
          </cell>
          <cell r="P20" t="str">
            <v>Ash</v>
          </cell>
          <cell r="Q20" t="str">
            <v>-</v>
          </cell>
        </row>
      </sheetData>
      <sheetData sheetId="23"/>
      <sheetData sheetId="2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11</v>
          </cell>
          <cell r="C2" t="str">
            <v>富下 李央菜</v>
          </cell>
          <cell r="D2" t="str">
            <v>FP-3</v>
          </cell>
          <cell r="E2">
            <v>12</v>
          </cell>
          <cell r="F2">
            <v>8.6406134259259266E-3</v>
          </cell>
          <cell r="J2">
            <v>7.1700231481481485E-4</v>
          </cell>
          <cell r="K2">
            <v>2</v>
          </cell>
          <cell r="L2">
            <v>7.1712962962962963E-4</v>
          </cell>
          <cell r="M2">
            <v>673</v>
          </cell>
          <cell r="N2" t="str">
            <v>BS</v>
          </cell>
          <cell r="O2" t="str">
            <v>KOSMIC/YAMAHA</v>
          </cell>
          <cell r="P2" t="str">
            <v>Formula Blue TKC</v>
          </cell>
          <cell r="Q2">
            <v>73.453999999999994</v>
          </cell>
        </row>
        <row r="3">
          <cell r="A3">
            <v>2</v>
          </cell>
          <cell r="B3">
            <v>84</v>
          </cell>
          <cell r="C3" t="str">
            <v>林 零仁</v>
          </cell>
          <cell r="D3" t="str">
            <v>FP-3</v>
          </cell>
          <cell r="E3">
            <v>12</v>
          </cell>
          <cell r="F3">
            <v>8.7979629629629623E-3</v>
          </cell>
          <cell r="G3">
            <v>13.595000000000001</v>
          </cell>
          <cell r="H3">
            <v>13.595000000000001</v>
          </cell>
          <cell r="J3">
            <v>7.2442129629629625E-4</v>
          </cell>
          <cell r="K3">
            <v>4</v>
          </cell>
          <cell r="L3">
            <v>7.2490740740740751E-4</v>
          </cell>
          <cell r="M3">
            <v>707</v>
          </cell>
          <cell r="N3" t="str">
            <v>BS</v>
          </cell>
          <cell r="O3" t="str">
            <v>EXPRIT/YAMAHA</v>
          </cell>
          <cell r="P3" t="str">
            <v>ONE  POINT</v>
          </cell>
          <cell r="Q3">
            <v>72.701999999999998</v>
          </cell>
        </row>
        <row r="4">
          <cell r="A4">
            <v>3</v>
          </cell>
          <cell r="B4">
            <v>37</v>
          </cell>
          <cell r="C4" t="str">
            <v>佐藤 琉葵</v>
          </cell>
          <cell r="D4" t="str">
            <v>FP-3</v>
          </cell>
          <cell r="E4">
            <v>12</v>
          </cell>
          <cell r="F4">
            <v>8.8668749999999998E-3</v>
          </cell>
          <cell r="G4">
            <v>19.548999999999999</v>
          </cell>
          <cell r="H4">
            <v>5.9539999999999997</v>
          </cell>
          <cell r="I4" t="str">
            <v>全日本カート選手権統一規則書 第38条(25)(フロントフェアリングが正しい装着状態でない)により5秒加算した。</v>
          </cell>
          <cell r="J4">
            <v>7.2194444444444443E-4</v>
          </cell>
          <cell r="K4">
            <v>10</v>
          </cell>
          <cell r="L4">
            <v>7.234606481481481E-4</v>
          </cell>
          <cell r="M4">
            <v>691</v>
          </cell>
          <cell r="N4" t="str">
            <v>BS</v>
          </cell>
          <cell r="O4" t="str">
            <v>LN KART/YAMAHA</v>
          </cell>
          <cell r="P4" t="str">
            <v>DSM</v>
          </cell>
          <cell r="Q4">
            <v>72.950999999999993</v>
          </cell>
        </row>
        <row r="5">
          <cell r="A5">
            <v>4</v>
          </cell>
          <cell r="B5">
            <v>47</v>
          </cell>
          <cell r="C5" t="str">
            <v>大島 良介</v>
          </cell>
          <cell r="D5" t="str">
            <v>FP-3</v>
          </cell>
          <cell r="E5">
            <v>12</v>
          </cell>
          <cell r="F5">
            <v>8.9788541666666662E-3</v>
          </cell>
          <cell r="G5">
            <v>29.224</v>
          </cell>
          <cell r="H5">
            <v>9.6750000000000007</v>
          </cell>
          <cell r="J5">
            <v>7.3876157407407408E-4</v>
          </cell>
          <cell r="K5">
            <v>2</v>
          </cell>
          <cell r="L5">
            <v>7.4060185185185177E-4</v>
          </cell>
          <cell r="M5">
            <v>671</v>
          </cell>
          <cell r="N5" t="str">
            <v>BS</v>
          </cell>
          <cell r="O5" t="str">
            <v>TONY KART/YAMAHA</v>
          </cell>
          <cell r="P5" t="str">
            <v>RS-1</v>
          </cell>
          <cell r="Q5">
            <v>71.290000000000006</v>
          </cell>
        </row>
        <row r="6">
          <cell r="A6">
            <v>5</v>
          </cell>
          <cell r="B6">
            <v>19</v>
          </cell>
          <cell r="C6" t="str">
            <v>蒲生 尚弥</v>
          </cell>
          <cell r="D6" t="str">
            <v>FP-3</v>
          </cell>
          <cell r="E6">
            <v>12</v>
          </cell>
          <cell r="F6">
            <v>8.9983912037037029E-3</v>
          </cell>
          <cell r="G6">
            <v>30.911999999999999</v>
          </cell>
          <cell r="H6">
            <v>1.6879999999999999</v>
          </cell>
          <cell r="J6">
            <v>7.4293981481481487E-4</v>
          </cell>
          <cell r="K6">
            <v>12</v>
          </cell>
          <cell r="L6">
            <v>7.4359953703703708E-4</v>
          </cell>
          <cell r="M6">
            <v>680</v>
          </cell>
          <cell r="N6" t="str">
            <v>BS</v>
          </cell>
          <cell r="O6" t="str">
            <v>CL/YAMAHA</v>
          </cell>
          <cell r="P6" t="str">
            <v>のりものクラブTIGRE</v>
          </cell>
          <cell r="Q6">
            <v>70.89</v>
          </cell>
        </row>
        <row r="7">
          <cell r="A7">
            <v>6</v>
          </cell>
          <cell r="B7">
            <v>44</v>
          </cell>
          <cell r="C7" t="str">
            <v>中村 海斗</v>
          </cell>
          <cell r="D7" t="str">
            <v>FP-3</v>
          </cell>
          <cell r="E7">
            <v>12</v>
          </cell>
          <cell r="F7">
            <v>9.0096759259259262E-3</v>
          </cell>
          <cell r="G7">
            <v>31.887</v>
          </cell>
          <cell r="H7">
            <v>0.97499999999999998</v>
          </cell>
          <cell r="J7">
            <v>7.4179398148148141E-4</v>
          </cell>
          <cell r="K7">
            <v>11</v>
          </cell>
          <cell r="L7">
            <v>7.4258101851851861E-4</v>
          </cell>
          <cell r="M7">
            <v>694</v>
          </cell>
          <cell r="N7" t="str">
            <v>BS</v>
          </cell>
          <cell r="O7" t="str">
            <v>TONY KART/YAMAHA</v>
          </cell>
          <cell r="P7" t="str">
            <v>TEAM NAGAO</v>
          </cell>
          <cell r="Q7">
            <v>70.998999999999995</v>
          </cell>
        </row>
        <row r="8">
          <cell r="A8">
            <v>7</v>
          </cell>
          <cell r="B8">
            <v>25</v>
          </cell>
          <cell r="C8" t="str">
            <v>鈴木 恵武</v>
          </cell>
          <cell r="D8" t="str">
            <v>FP-3</v>
          </cell>
          <cell r="E8">
            <v>12</v>
          </cell>
          <cell r="F8">
            <v>9.0434722222222218E-3</v>
          </cell>
          <cell r="G8">
            <v>34.807000000000002</v>
          </cell>
          <cell r="H8">
            <v>2.92</v>
          </cell>
          <cell r="J8">
            <v>7.4659722222222217E-4</v>
          </cell>
          <cell r="K8">
            <v>11</v>
          </cell>
          <cell r="L8">
            <v>7.4750000000000001E-4</v>
          </cell>
          <cell r="M8">
            <v>684</v>
          </cell>
          <cell r="N8" t="str">
            <v>BS</v>
          </cell>
          <cell r="O8" t="str">
            <v>KOSMIC/YAMAHA</v>
          </cell>
          <cell r="P8" t="str">
            <v>Formula Blue 増田スピード</v>
          </cell>
          <cell r="Q8">
            <v>70.542000000000002</v>
          </cell>
        </row>
        <row r="9">
          <cell r="A9">
            <v>8</v>
          </cell>
          <cell r="B9">
            <v>10</v>
          </cell>
          <cell r="C9" t="str">
            <v>大越 武</v>
          </cell>
          <cell r="D9" t="str">
            <v>FP-3</v>
          </cell>
          <cell r="E9">
            <v>12</v>
          </cell>
          <cell r="F9">
            <v>9.0725347222222232E-3</v>
          </cell>
          <cell r="G9">
            <v>37.317999999999998</v>
          </cell>
          <cell r="H9">
            <v>2.5110000000000001</v>
          </cell>
          <cell r="J9">
            <v>7.4769675925925926E-4</v>
          </cell>
          <cell r="K9">
            <v>10</v>
          </cell>
          <cell r="L9">
            <v>7.4988425925925928E-4</v>
          </cell>
          <cell r="M9">
            <v>672</v>
          </cell>
          <cell r="N9" t="str">
            <v>BS</v>
          </cell>
          <cell r="O9" t="str">
            <v>TONY KART/YAMAHA</v>
          </cell>
          <cell r="P9" t="str">
            <v>BEMAX RACING</v>
          </cell>
          <cell r="Q9">
            <v>70.438999999999993</v>
          </cell>
        </row>
        <row r="10">
          <cell r="A10">
            <v>9</v>
          </cell>
          <cell r="B10">
            <v>15</v>
          </cell>
          <cell r="C10" t="str">
            <v>髙田 陽大</v>
          </cell>
          <cell r="D10" t="str">
            <v>FP-3</v>
          </cell>
          <cell r="E10">
            <v>12</v>
          </cell>
          <cell r="F10">
            <v>9.1678009259259265E-3</v>
          </cell>
          <cell r="G10">
            <v>45.548999999999999</v>
          </cell>
          <cell r="H10">
            <v>8.2309999999999999</v>
          </cell>
          <cell r="J10">
            <v>7.554398148148148E-4</v>
          </cell>
          <cell r="K10">
            <v>12</v>
          </cell>
          <cell r="L10">
            <v>7.5800925925925916E-4</v>
          </cell>
          <cell r="M10">
            <v>676</v>
          </cell>
          <cell r="N10" t="str">
            <v>BS</v>
          </cell>
          <cell r="O10" t="str">
            <v>Birel ART/YAMAHA</v>
          </cell>
          <cell r="P10" t="str">
            <v>Super Racing Junkie!</v>
          </cell>
          <cell r="Q10">
            <v>70.070999999999998</v>
          </cell>
        </row>
        <row r="11">
          <cell r="A11">
            <v>10</v>
          </cell>
          <cell r="B11">
            <v>55</v>
          </cell>
          <cell r="C11" t="str">
            <v>大井 偉史</v>
          </cell>
          <cell r="D11" t="str">
            <v>FP-3</v>
          </cell>
          <cell r="E11">
            <v>12</v>
          </cell>
          <cell r="F11">
            <v>9.2120486111111118E-3</v>
          </cell>
          <cell r="G11">
            <v>49.372</v>
          </cell>
          <cell r="H11">
            <v>3.823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7.5162037037037038E-4</v>
          </cell>
          <cell r="K11">
            <v>11</v>
          </cell>
          <cell r="L11">
            <v>7.516550925925925E-4</v>
          </cell>
          <cell r="M11">
            <v>697</v>
          </cell>
          <cell r="N11" t="str">
            <v>BS</v>
          </cell>
          <cell r="O11" t="str">
            <v>GILLARD TG17/YAMAHA</v>
          </cell>
          <cell r="P11" t="str">
            <v>Vifonte with Ash</v>
          </cell>
          <cell r="Q11">
            <v>69.716999999999999</v>
          </cell>
        </row>
        <row r="12">
          <cell r="A12">
            <v>11</v>
          </cell>
          <cell r="B12">
            <v>64</v>
          </cell>
          <cell r="C12" t="str">
            <v>角田 侑進</v>
          </cell>
          <cell r="D12" t="str">
            <v>FP-3</v>
          </cell>
          <cell r="E12">
            <v>12</v>
          </cell>
          <cell r="F12">
            <v>9.2330902777777776E-3</v>
          </cell>
          <cell r="G12">
            <v>51.19</v>
          </cell>
          <cell r="H12">
            <v>1.8180000000000001</v>
          </cell>
          <cell r="J12">
            <v>7.5885416666666668E-4</v>
          </cell>
          <cell r="K12">
            <v>12</v>
          </cell>
          <cell r="L12">
            <v>7.6341435185185193E-4</v>
          </cell>
          <cell r="M12">
            <v>701</v>
          </cell>
          <cell r="N12" t="str">
            <v>BS</v>
          </cell>
          <cell r="O12" t="str">
            <v>KOSMIC/YAMAHA</v>
          </cell>
          <cell r="P12" t="str">
            <v>HRT</v>
          </cell>
          <cell r="Q12">
            <v>69.403000000000006</v>
          </cell>
        </row>
        <row r="13">
          <cell r="A13">
            <v>12</v>
          </cell>
          <cell r="B13">
            <v>51</v>
          </cell>
          <cell r="C13" t="str">
            <v>宮﨑 琉</v>
          </cell>
          <cell r="D13" t="str">
            <v>FP-3</v>
          </cell>
          <cell r="E13">
            <v>12</v>
          </cell>
          <cell r="F13">
            <v>9.2380902777777774E-3</v>
          </cell>
          <cell r="G13">
            <v>51.622</v>
          </cell>
          <cell r="H13">
            <v>0.432</v>
          </cell>
          <cell r="J13">
            <v>7.5795138888888885E-4</v>
          </cell>
          <cell r="K13">
            <v>11</v>
          </cell>
          <cell r="L13">
            <v>7.6062500000000002E-4</v>
          </cell>
          <cell r="M13">
            <v>695</v>
          </cell>
          <cell r="N13" t="str">
            <v>BS</v>
          </cell>
          <cell r="O13" t="str">
            <v>Birel ART/YAMAHA</v>
          </cell>
          <cell r="P13" t="str">
            <v>ASTECH</v>
          </cell>
          <cell r="Q13">
            <v>69.486000000000004</v>
          </cell>
        </row>
        <row r="14">
          <cell r="A14">
            <v>13</v>
          </cell>
          <cell r="B14">
            <v>20</v>
          </cell>
          <cell r="C14" t="str">
            <v>岸 秀行</v>
          </cell>
          <cell r="D14" t="str">
            <v>FP-3</v>
          </cell>
          <cell r="E14">
            <v>12</v>
          </cell>
          <cell r="F14">
            <v>9.2564351851851853E-3</v>
          </cell>
          <cell r="G14">
            <v>53.207000000000001</v>
          </cell>
          <cell r="H14">
            <v>1.585</v>
          </cell>
          <cell r="J14">
            <v>7.5944444444444442E-4</v>
          </cell>
          <cell r="K14">
            <v>12</v>
          </cell>
          <cell r="L14">
            <v>7.6236111111111123E-4</v>
          </cell>
          <cell r="M14">
            <v>681</v>
          </cell>
          <cell r="N14" t="str">
            <v>BS</v>
          </cell>
          <cell r="O14" t="str">
            <v>KOSMIC/YAMAHA</v>
          </cell>
          <cell r="P14" t="str">
            <v>チームナガオ・大阪鶴見法律事務所</v>
          </cell>
          <cell r="Q14">
            <v>69.813999999999993</v>
          </cell>
        </row>
        <row r="15">
          <cell r="A15">
            <v>14</v>
          </cell>
          <cell r="B15">
            <v>18</v>
          </cell>
          <cell r="C15" t="str">
            <v>吉田 広樹</v>
          </cell>
          <cell r="D15" t="str">
            <v>FP-3</v>
          </cell>
          <cell r="E15">
            <v>12</v>
          </cell>
          <cell r="F15">
            <v>9.3025231481481483E-3</v>
          </cell>
          <cell r="G15">
            <v>57.189</v>
          </cell>
          <cell r="H15">
            <v>3.9820000000000002</v>
          </cell>
          <cell r="I15" t="str">
            <v>全日本カート選手権統一規則書 第38条(25)(フロントフェアリングが正しい装着状態でない)により5秒加算した。</v>
          </cell>
          <cell r="J15">
            <v>7.5438657407407399E-4</v>
          </cell>
          <cell r="K15">
            <v>12</v>
          </cell>
          <cell r="L15">
            <v>7.6077546296296299E-4</v>
          </cell>
          <cell r="M15">
            <v>679</v>
          </cell>
          <cell r="N15" t="str">
            <v>BS</v>
          </cell>
          <cell r="O15" t="str">
            <v>Birel ART/YAMAHA</v>
          </cell>
          <cell r="P15" t="str">
            <v>のりものクラブエッフェガーラ</v>
          </cell>
          <cell r="Q15">
            <v>69.349000000000004</v>
          </cell>
        </row>
        <row r="16">
          <cell r="A16">
            <v>15</v>
          </cell>
          <cell r="B16">
            <v>96</v>
          </cell>
          <cell r="C16" t="str">
            <v>大野 弘志</v>
          </cell>
          <cell r="D16" t="str">
            <v>FP-3</v>
          </cell>
          <cell r="E16">
            <v>12</v>
          </cell>
          <cell r="F16">
            <v>9.3462384259259262E-3</v>
          </cell>
          <cell r="G16">
            <v>7.0562499999999998E-4</v>
          </cell>
          <cell r="H16">
            <v>3.7770000000000001</v>
          </cell>
          <cell r="J16">
            <v>7.6901620370370372E-4</v>
          </cell>
          <cell r="K16">
            <v>4</v>
          </cell>
          <cell r="L16">
            <v>7.7195601851851861E-4</v>
          </cell>
          <cell r="M16">
            <v>709</v>
          </cell>
          <cell r="N16" t="str">
            <v>BS</v>
          </cell>
          <cell r="O16" t="str">
            <v>EXPRIT/YAMAHA</v>
          </cell>
          <cell r="P16" t="str">
            <v>SLT.RT/Team BONJIN</v>
          </cell>
          <cell r="Q16">
            <v>68.486000000000004</v>
          </cell>
        </row>
        <row r="17">
          <cell r="A17">
            <v>16</v>
          </cell>
          <cell r="B17">
            <v>78</v>
          </cell>
          <cell r="C17" t="str">
            <v>小林 海璃</v>
          </cell>
          <cell r="D17" t="str">
            <v>FP-3</v>
          </cell>
          <cell r="E17">
            <v>12</v>
          </cell>
          <cell r="F17">
            <v>9.3464583333333334E-3</v>
          </cell>
          <cell r="G17">
            <v>7.0584490740740753E-4</v>
          </cell>
          <cell r="H17">
            <v>1.9E-2</v>
          </cell>
          <cell r="J17">
            <v>7.5275462962962969E-4</v>
          </cell>
          <cell r="K17">
            <v>8</v>
          </cell>
          <cell r="L17">
            <v>7.5309027777777776E-4</v>
          </cell>
          <cell r="M17">
            <v>706</v>
          </cell>
          <cell r="N17" t="str">
            <v>BS</v>
          </cell>
          <cell r="O17" t="str">
            <v>EXPRIT/YAMAHA</v>
          </cell>
          <cell r="P17" t="str">
            <v>ミツサダ PWG RACING</v>
          </cell>
          <cell r="Q17">
            <v>69.965000000000003</v>
          </cell>
        </row>
        <row r="18">
          <cell r="A18">
            <v>17</v>
          </cell>
          <cell r="B18">
            <v>72</v>
          </cell>
          <cell r="C18" t="str">
            <v>小野 大地</v>
          </cell>
          <cell r="D18" t="str">
            <v>FP-3</v>
          </cell>
          <cell r="E18">
            <v>12</v>
          </cell>
          <cell r="F18">
            <v>9.3507870370370377E-3</v>
          </cell>
          <cell r="G18">
            <v>7.1017361111111118E-4</v>
          </cell>
          <cell r="H18">
            <v>0.374</v>
          </cell>
          <cell r="J18">
            <v>7.5924768518518529E-4</v>
          </cell>
          <cell r="K18">
            <v>11</v>
          </cell>
          <cell r="L18">
            <v>7.6695601851851849E-4</v>
          </cell>
          <cell r="M18">
            <v>703</v>
          </cell>
          <cell r="N18" t="str">
            <v>BS</v>
          </cell>
          <cell r="O18" t="str">
            <v>KOSMIC/YAMAHA</v>
          </cell>
          <cell r="P18" t="str">
            <v>チームTKC</v>
          </cell>
          <cell r="Q18">
            <v>69.367000000000004</v>
          </cell>
        </row>
        <row r="19">
          <cell r="A19">
            <v>18</v>
          </cell>
          <cell r="B19">
            <v>54</v>
          </cell>
          <cell r="C19" t="str">
            <v>越路 暢哉</v>
          </cell>
          <cell r="D19" t="str">
            <v>FP-3</v>
          </cell>
          <cell r="E19">
            <v>11</v>
          </cell>
          <cell r="F19">
            <v>8.7089583333333342E-3</v>
          </cell>
          <cell r="G19" t="str">
            <v>1 Lap</v>
          </cell>
          <cell r="H19" t="str">
            <v>1 Lap</v>
          </cell>
          <cell r="J19">
            <v>7.671180555555555E-4</v>
          </cell>
          <cell r="K19">
            <v>8</v>
          </cell>
          <cell r="L19">
            <v>7.6777777777777771E-4</v>
          </cell>
          <cell r="M19">
            <v>696</v>
          </cell>
          <cell r="N19" t="str">
            <v>BS</v>
          </cell>
          <cell r="O19" t="str">
            <v>REDSPEED/YAMAHA</v>
          </cell>
          <cell r="P19" t="str">
            <v>ONE POINT</v>
          </cell>
          <cell r="Q19">
            <v>68.655000000000001</v>
          </cell>
        </row>
      </sheetData>
      <sheetData sheetId="25"/>
      <sheetData sheetId="26"/>
      <sheetData sheetId="27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BestLap</v>
          </cell>
          <cell r="E1" t="str">
            <v>In Lap</v>
          </cell>
          <cell r="F1" t="str">
            <v>クラス</v>
          </cell>
          <cell r="G1" t="str">
            <v>差</v>
          </cell>
          <cell r="H1" t="str">
            <v>GAP</v>
          </cell>
          <cell r="I1" t="str">
            <v>ポイント</v>
          </cell>
          <cell r="J1" t="str">
            <v>Team</v>
          </cell>
          <cell r="K1" t="str">
            <v>Model/Engine</v>
          </cell>
          <cell r="L1" t="str">
            <v>Tires</v>
          </cell>
          <cell r="M1" t="str">
            <v>コメント</v>
          </cell>
          <cell r="N1" t="str">
            <v>ポンダー#</v>
          </cell>
          <cell r="O1" t="str">
            <v>ベスト平均時速</v>
          </cell>
          <cell r="P1" t="str">
            <v>2nd Best</v>
          </cell>
          <cell r="Q1" t="str">
            <v>Laps</v>
          </cell>
          <cell r="R1" t="str">
            <v>Total Time</v>
          </cell>
          <cell r="S1" t="str">
            <v>S1</v>
          </cell>
          <cell r="T1" t="str">
            <v>S2</v>
          </cell>
          <cell r="U1" t="str">
            <v>グリッドコメント</v>
          </cell>
          <cell r="V1" t="str">
            <v>会員番号</v>
          </cell>
          <cell r="W1" t="str">
            <v>予選Time</v>
          </cell>
        </row>
        <row r="2">
          <cell r="A2">
            <v>1</v>
          </cell>
          <cell r="B2">
            <v>14</v>
          </cell>
          <cell r="C2" t="str">
            <v>春日 龍之介</v>
          </cell>
          <cell r="D2">
            <v>54.936999999999998</v>
          </cell>
          <cell r="E2">
            <v>10</v>
          </cell>
          <cell r="F2" t="str">
            <v>FP-3</v>
          </cell>
          <cell r="G2">
            <v>0</v>
          </cell>
          <cell r="H2">
            <v>0</v>
          </cell>
          <cell r="I2" t="str">
            <v/>
          </cell>
          <cell r="J2" t="str">
            <v>SPS川口</v>
          </cell>
          <cell r="K2" t="str">
            <v>XENON KART/YAMAHA</v>
          </cell>
          <cell r="L2" t="str">
            <v>BS</v>
          </cell>
          <cell r="M2">
            <v>0</v>
          </cell>
          <cell r="N2">
            <v>675</v>
          </cell>
          <cell r="O2">
            <v>82.828999999999994</v>
          </cell>
          <cell r="P2">
            <v>54.960999999999999</v>
          </cell>
          <cell r="Q2">
            <v>12</v>
          </cell>
          <cell r="R2">
            <v>7.8478125000000006E-3</v>
          </cell>
          <cell r="S2" t="str">
            <v/>
          </cell>
          <cell r="T2" t="str">
            <v/>
          </cell>
          <cell r="U2" t="str">
            <v/>
          </cell>
          <cell r="V2" t="str">
            <v/>
          </cell>
          <cell r="W2">
            <v>54.207000000000001</v>
          </cell>
        </row>
        <row r="3">
          <cell r="A3">
            <v>2</v>
          </cell>
          <cell r="B3">
            <v>11</v>
          </cell>
          <cell r="C3" t="str">
            <v>富下 李央菜</v>
          </cell>
          <cell r="D3">
            <v>7.1700231481481485E-4</v>
          </cell>
          <cell r="E3">
            <v>2</v>
          </cell>
          <cell r="F3" t="str">
            <v>FP-3</v>
          </cell>
          <cell r="G3">
            <v>0</v>
          </cell>
          <cell r="H3">
            <v>0</v>
          </cell>
          <cell r="I3" t="str">
            <v/>
          </cell>
          <cell r="J3" t="str">
            <v>Formula Blue TKC</v>
          </cell>
          <cell r="K3" t="str">
            <v>KOSMIC/YAMAHA</v>
          </cell>
          <cell r="L3" t="str">
            <v>BS</v>
          </cell>
          <cell r="M3">
            <v>0</v>
          </cell>
          <cell r="N3">
            <v>673</v>
          </cell>
          <cell r="O3">
            <v>73.453999999999994</v>
          </cell>
          <cell r="P3">
            <v>7.1712962962962963E-4</v>
          </cell>
          <cell r="Q3">
            <v>12</v>
          </cell>
          <cell r="R3">
            <v>8.6406134259259266E-3</v>
          </cell>
          <cell r="S3" t="str">
            <v/>
          </cell>
          <cell r="T3" t="str">
            <v/>
          </cell>
          <cell r="U3" t="str">
            <v/>
          </cell>
          <cell r="V3" t="str">
            <v/>
          </cell>
          <cell r="W3">
            <v>54.418999999999997</v>
          </cell>
        </row>
        <row r="4">
          <cell r="A4">
            <v>3</v>
          </cell>
          <cell r="B4">
            <v>40</v>
          </cell>
          <cell r="C4" t="str">
            <v>大槻 直</v>
          </cell>
          <cell r="D4">
            <v>55.369</v>
          </cell>
          <cell r="E4">
            <v>9</v>
          </cell>
          <cell r="F4" t="str">
            <v>FP-3</v>
          </cell>
          <cell r="G4">
            <v>5.7629999999999999</v>
          </cell>
          <cell r="H4">
            <v>5.7629999999999999</v>
          </cell>
          <cell r="I4" t="str">
            <v/>
          </cell>
          <cell r="J4" t="str">
            <v>ASH</v>
          </cell>
          <cell r="K4" t="str">
            <v>TONY KART/YAMAHA</v>
          </cell>
          <cell r="L4" t="str">
            <v>BS</v>
          </cell>
          <cell r="M4">
            <v>0</v>
          </cell>
          <cell r="N4">
            <v>693</v>
          </cell>
          <cell r="O4">
            <v>82.183000000000007</v>
          </cell>
          <cell r="P4">
            <v>55.475000000000001</v>
          </cell>
          <cell r="Q4">
            <v>12</v>
          </cell>
          <cell r="R4">
            <v>7.9145138888888893E-3</v>
          </cell>
          <cell r="S4" t="str">
            <v/>
          </cell>
          <cell r="T4" t="str">
            <v/>
          </cell>
          <cell r="U4" t="str">
            <v/>
          </cell>
          <cell r="V4" t="str">
            <v/>
          </cell>
          <cell r="W4">
            <v>54.518000000000001</v>
          </cell>
        </row>
        <row r="5">
          <cell r="A5">
            <v>4</v>
          </cell>
          <cell r="B5">
            <v>84</v>
          </cell>
          <cell r="C5" t="str">
            <v>林 零仁</v>
          </cell>
          <cell r="D5">
            <v>7.2442129629629625E-4</v>
          </cell>
          <cell r="E5">
            <v>4</v>
          </cell>
          <cell r="F5" t="str">
            <v>FP-3</v>
          </cell>
          <cell r="G5">
            <v>13.595000000000001</v>
          </cell>
          <cell r="H5">
            <v>13.595000000000001</v>
          </cell>
          <cell r="I5" t="str">
            <v/>
          </cell>
          <cell r="J5" t="str">
            <v>ONE  POINT</v>
          </cell>
          <cell r="K5" t="str">
            <v>EXPRIT/YAMAHA</v>
          </cell>
          <cell r="L5" t="str">
            <v>BS</v>
          </cell>
          <cell r="M5">
            <v>0</v>
          </cell>
          <cell r="N5">
            <v>707</v>
          </cell>
          <cell r="O5">
            <v>72.701999999999998</v>
          </cell>
          <cell r="P5">
            <v>7.2490740740740751E-4</v>
          </cell>
          <cell r="Q5">
            <v>12</v>
          </cell>
          <cell r="R5">
            <v>8.7979629629629623E-3</v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>
            <v>55.231000000000002</v>
          </cell>
        </row>
        <row r="6">
          <cell r="A6">
            <v>5</v>
          </cell>
          <cell r="B6">
            <v>61</v>
          </cell>
          <cell r="C6" t="str">
            <v>寺島 知毅</v>
          </cell>
          <cell r="D6">
            <v>55.417000000000002</v>
          </cell>
          <cell r="E6">
            <v>9</v>
          </cell>
          <cell r="F6" t="str">
            <v>FP-3</v>
          </cell>
          <cell r="G6">
            <v>6.14</v>
          </cell>
          <cell r="H6">
            <v>0.377</v>
          </cell>
          <cell r="I6" t="str">
            <v/>
          </cell>
          <cell r="J6" t="str">
            <v>松本レーシング</v>
          </cell>
          <cell r="K6" t="str">
            <v>TONY KART/YAMAHA</v>
          </cell>
          <cell r="L6" t="str">
            <v>BS</v>
          </cell>
          <cell r="M6">
            <v>0</v>
          </cell>
          <cell r="N6">
            <v>700</v>
          </cell>
          <cell r="O6">
            <v>82.111999999999995</v>
          </cell>
          <cell r="P6">
            <v>55.518000000000001</v>
          </cell>
          <cell r="Q6">
            <v>12</v>
          </cell>
          <cell r="R6">
            <v>7.9188773148148144E-3</v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>
            <v>54.648000000000003</v>
          </cell>
        </row>
        <row r="7">
          <cell r="A7">
            <v>6</v>
          </cell>
          <cell r="B7">
            <v>37</v>
          </cell>
          <cell r="C7" t="str">
            <v>佐藤 琉葵</v>
          </cell>
          <cell r="D7">
            <v>7.2194444444444443E-4</v>
          </cell>
          <cell r="E7">
            <v>10</v>
          </cell>
          <cell r="F7" t="str">
            <v>FP-3</v>
          </cell>
          <cell r="G7">
            <v>19.548999999999999</v>
          </cell>
          <cell r="H7">
            <v>5.9539999999999997</v>
          </cell>
          <cell r="I7" t="str">
            <v/>
          </cell>
          <cell r="J7" t="str">
            <v>DSM</v>
          </cell>
          <cell r="K7" t="str">
            <v>LN KART/YAMAHA</v>
          </cell>
          <cell r="L7" t="str">
            <v>BS</v>
          </cell>
          <cell r="M7" t="str">
            <v>全日本カート選手権統一規則書 第38条(25)(フロントフェアリングが正しい装着状態でない)により5秒加算した。</v>
          </cell>
          <cell r="N7">
            <v>691</v>
          </cell>
          <cell r="O7">
            <v>72.950999999999993</v>
          </cell>
          <cell r="P7">
            <v>7.234606481481481E-4</v>
          </cell>
          <cell r="Q7">
            <v>12</v>
          </cell>
          <cell r="R7">
            <v>8.8668749999999998E-3</v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>
            <v>55.027000000000001</v>
          </cell>
        </row>
        <row r="8">
          <cell r="A8">
            <v>7</v>
          </cell>
          <cell r="B8">
            <v>30</v>
          </cell>
          <cell r="C8" t="str">
            <v>久富 圭</v>
          </cell>
          <cell r="D8">
            <v>55.256</v>
          </cell>
          <cell r="E8">
            <v>7</v>
          </cell>
          <cell r="F8" t="str">
            <v>FP-3</v>
          </cell>
          <cell r="G8">
            <v>8.4220000000000006</v>
          </cell>
          <cell r="H8">
            <v>2.282</v>
          </cell>
          <cell r="I8" t="str">
            <v/>
          </cell>
          <cell r="J8" t="str">
            <v>Formula　Blue　Ash</v>
          </cell>
          <cell r="K8" t="str">
            <v>TONY KART/YAMAHA</v>
          </cell>
          <cell r="L8" t="str">
            <v>BS</v>
          </cell>
          <cell r="M8">
            <v>0</v>
          </cell>
          <cell r="N8">
            <v>686</v>
          </cell>
          <cell r="O8">
            <v>82.350999999999999</v>
          </cell>
          <cell r="P8">
            <v>55.314</v>
          </cell>
          <cell r="Q8">
            <v>12</v>
          </cell>
          <cell r="R8">
            <v>7.9452893518518527E-3</v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>
            <v>54.384</v>
          </cell>
        </row>
        <row r="9">
          <cell r="A9">
            <v>8</v>
          </cell>
          <cell r="B9">
            <v>47</v>
          </cell>
          <cell r="C9" t="str">
            <v>大島 良介</v>
          </cell>
          <cell r="D9">
            <v>7.3876157407407408E-4</v>
          </cell>
          <cell r="E9">
            <v>2</v>
          </cell>
          <cell r="F9" t="str">
            <v>FP-3</v>
          </cell>
          <cell r="G9">
            <v>29.224</v>
          </cell>
          <cell r="H9">
            <v>9.6750000000000007</v>
          </cell>
          <cell r="I9" t="str">
            <v/>
          </cell>
          <cell r="J9" t="str">
            <v>RS-1</v>
          </cell>
          <cell r="K9" t="str">
            <v>TONY KART/YAMAHA</v>
          </cell>
          <cell r="L9" t="str">
            <v>BS</v>
          </cell>
          <cell r="M9">
            <v>0</v>
          </cell>
          <cell r="N9">
            <v>671</v>
          </cell>
          <cell r="O9">
            <v>71.290000000000006</v>
          </cell>
          <cell r="P9">
            <v>7.4060185185185177E-4</v>
          </cell>
          <cell r="Q9">
            <v>12</v>
          </cell>
          <cell r="R9">
            <v>8.9788541666666662E-3</v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>
            <v>54.529000000000003</v>
          </cell>
        </row>
        <row r="10">
          <cell r="A10">
            <v>9</v>
          </cell>
          <cell r="B10">
            <v>19</v>
          </cell>
          <cell r="C10" t="str">
            <v>蒲生 尚弥</v>
          </cell>
          <cell r="D10">
            <v>7.4293981481481487E-4</v>
          </cell>
          <cell r="E10">
            <v>12</v>
          </cell>
          <cell r="F10" t="str">
            <v>FP-3</v>
          </cell>
          <cell r="G10">
            <v>30.911999999999999</v>
          </cell>
          <cell r="H10">
            <v>1.6879999999999999</v>
          </cell>
          <cell r="I10" t="str">
            <v/>
          </cell>
          <cell r="J10" t="str">
            <v>のりものクラブTIGRE</v>
          </cell>
          <cell r="K10" t="str">
            <v>CL/YAMAHA</v>
          </cell>
          <cell r="L10" t="str">
            <v>BS</v>
          </cell>
          <cell r="M10">
            <v>0</v>
          </cell>
          <cell r="N10">
            <v>680</v>
          </cell>
          <cell r="O10">
            <v>70.89</v>
          </cell>
          <cell r="P10">
            <v>7.4359953703703708E-4</v>
          </cell>
          <cell r="Q10">
            <v>12</v>
          </cell>
          <cell r="R10">
            <v>8.9983912037037029E-3</v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>
            <v>54.738</v>
          </cell>
        </row>
        <row r="11">
          <cell r="A11">
            <v>10</v>
          </cell>
          <cell r="B11">
            <v>74</v>
          </cell>
          <cell r="C11" t="str">
            <v>宮地 健太朗</v>
          </cell>
          <cell r="D11">
            <v>55.363999999999997</v>
          </cell>
          <cell r="E11">
            <v>9</v>
          </cell>
          <cell r="F11" t="str">
            <v>FP-3</v>
          </cell>
          <cell r="G11">
            <v>8.84</v>
          </cell>
          <cell r="H11">
            <v>0.41799999999999998</v>
          </cell>
          <cell r="I11" t="str">
            <v/>
          </cell>
          <cell r="J11" t="str">
            <v>Ash</v>
          </cell>
          <cell r="K11" t="str">
            <v>INTREPID/YAMAHA</v>
          </cell>
          <cell r="L11" t="str">
            <v>BS</v>
          </cell>
          <cell r="M11">
            <v>0</v>
          </cell>
          <cell r="N11">
            <v>704</v>
          </cell>
          <cell r="O11">
            <v>82.191000000000003</v>
          </cell>
          <cell r="P11">
            <v>55.494</v>
          </cell>
          <cell r="Q11">
            <v>12</v>
          </cell>
          <cell r="R11">
            <v>7.9501273148148144E-3</v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>
            <v>54.965000000000003</v>
          </cell>
        </row>
        <row r="12">
          <cell r="A12">
            <v>11</v>
          </cell>
          <cell r="B12">
            <v>31</v>
          </cell>
          <cell r="C12" t="str">
            <v>飛田 陽宏</v>
          </cell>
          <cell r="D12">
            <v>55.344999999999999</v>
          </cell>
          <cell r="E12">
            <v>8</v>
          </cell>
          <cell r="F12" t="str">
            <v>FP-3</v>
          </cell>
          <cell r="G12">
            <v>10.759</v>
          </cell>
          <cell r="H12">
            <v>1.919</v>
          </cell>
          <cell r="I12" t="str">
            <v/>
          </cell>
          <cell r="J12" t="str">
            <v>TBT RT with まえだ眼科</v>
          </cell>
          <cell r="K12" t="str">
            <v>TONY KART/YAMAHA</v>
          </cell>
          <cell r="L12" t="str">
            <v>BS</v>
          </cell>
          <cell r="M12">
            <v>0</v>
          </cell>
          <cell r="N12">
            <v>687</v>
          </cell>
          <cell r="O12">
            <v>82.218999999999994</v>
          </cell>
          <cell r="P12">
            <v>55.503999999999998</v>
          </cell>
          <cell r="Q12">
            <v>12</v>
          </cell>
          <cell r="R12">
            <v>7.9723379629629641E-3</v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>
            <v>54.423999999999999</v>
          </cell>
        </row>
        <row r="13">
          <cell r="A13">
            <v>12</v>
          </cell>
          <cell r="B13">
            <v>44</v>
          </cell>
          <cell r="C13" t="str">
            <v>中村 海斗</v>
          </cell>
          <cell r="D13">
            <v>7.4179398148148141E-4</v>
          </cell>
          <cell r="E13">
            <v>11</v>
          </cell>
          <cell r="F13" t="str">
            <v>FP-3</v>
          </cell>
          <cell r="G13">
            <v>31.887</v>
          </cell>
          <cell r="H13">
            <v>0.97499999999999998</v>
          </cell>
          <cell r="I13" t="str">
            <v/>
          </cell>
          <cell r="J13" t="str">
            <v>TEAM NAGAO</v>
          </cell>
          <cell r="K13" t="str">
            <v>TONY KART/YAMAHA</v>
          </cell>
          <cell r="L13" t="str">
            <v>BS</v>
          </cell>
          <cell r="M13">
            <v>0</v>
          </cell>
          <cell r="N13">
            <v>694</v>
          </cell>
          <cell r="O13">
            <v>70.998999999999995</v>
          </cell>
          <cell r="P13">
            <v>7.4258101851851861E-4</v>
          </cell>
          <cell r="Q13">
            <v>12</v>
          </cell>
          <cell r="R13">
            <v>9.0096759259259262E-3</v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>
            <v>54.744999999999997</v>
          </cell>
        </row>
        <row r="14">
          <cell r="A14">
            <v>13</v>
          </cell>
          <cell r="B14">
            <v>25</v>
          </cell>
          <cell r="C14" t="str">
            <v>鈴木 恵武</v>
          </cell>
          <cell r="D14">
            <v>7.4659722222222217E-4</v>
          </cell>
          <cell r="E14">
            <v>11</v>
          </cell>
          <cell r="F14" t="str">
            <v>FP-3</v>
          </cell>
          <cell r="G14">
            <v>34.807000000000002</v>
          </cell>
          <cell r="H14">
            <v>2.92</v>
          </cell>
          <cell r="I14" t="str">
            <v/>
          </cell>
          <cell r="J14" t="str">
            <v>Formula Blue 増田スピード</v>
          </cell>
          <cell r="K14" t="str">
            <v>KOSMIC/YAMAHA</v>
          </cell>
          <cell r="L14" t="str">
            <v>BS</v>
          </cell>
          <cell r="M14">
            <v>0</v>
          </cell>
          <cell r="N14">
            <v>684</v>
          </cell>
          <cell r="O14">
            <v>70.542000000000002</v>
          </cell>
          <cell r="P14">
            <v>7.4750000000000001E-4</v>
          </cell>
          <cell r="Q14">
            <v>12</v>
          </cell>
          <cell r="R14">
            <v>9.0434722222222218E-3</v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>
            <v>54.448</v>
          </cell>
        </row>
        <row r="15">
          <cell r="A15">
            <v>14</v>
          </cell>
          <cell r="B15">
            <v>13</v>
          </cell>
          <cell r="C15" t="str">
            <v>向田 一聡</v>
          </cell>
          <cell r="D15">
            <v>55.698999999999998</v>
          </cell>
          <cell r="E15">
            <v>8</v>
          </cell>
          <cell r="F15" t="str">
            <v>FP-3</v>
          </cell>
          <cell r="G15">
            <v>11.1</v>
          </cell>
          <cell r="H15">
            <v>0.34100000000000003</v>
          </cell>
          <cell r="I15" t="str">
            <v/>
          </cell>
          <cell r="J15" t="str">
            <v>SLT.RT    ANT</v>
          </cell>
          <cell r="K15" t="str">
            <v>KOSMIC/YAMAHA</v>
          </cell>
          <cell r="L15" t="str">
            <v>BS</v>
          </cell>
          <cell r="M15">
            <v>0</v>
          </cell>
          <cell r="N15">
            <v>674</v>
          </cell>
          <cell r="O15">
            <v>81.695999999999998</v>
          </cell>
          <cell r="P15">
            <v>55.781999999999996</v>
          </cell>
          <cell r="Q15">
            <v>12</v>
          </cell>
          <cell r="R15">
            <v>7.9762847222222214E-3</v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>
            <v>54.834000000000003</v>
          </cell>
        </row>
        <row r="16">
          <cell r="A16">
            <v>15</v>
          </cell>
          <cell r="B16">
            <v>10</v>
          </cell>
          <cell r="C16" t="str">
            <v>大越 武</v>
          </cell>
          <cell r="D16">
            <v>7.4769675925925926E-4</v>
          </cell>
          <cell r="E16">
            <v>10</v>
          </cell>
          <cell r="F16" t="str">
            <v>FP-3</v>
          </cell>
          <cell r="G16">
            <v>37.317999999999998</v>
          </cell>
          <cell r="H16">
            <v>2.5110000000000001</v>
          </cell>
          <cell r="I16" t="str">
            <v/>
          </cell>
          <cell r="J16" t="str">
            <v>BEMAX RACING</v>
          </cell>
          <cell r="K16" t="str">
            <v>TONY KART/YAMAHA</v>
          </cell>
          <cell r="L16" t="str">
            <v>BS</v>
          </cell>
          <cell r="M16">
            <v>0</v>
          </cell>
          <cell r="N16">
            <v>672</v>
          </cell>
          <cell r="O16">
            <v>70.438999999999993</v>
          </cell>
          <cell r="P16">
            <v>7.4988425925925928E-4</v>
          </cell>
          <cell r="Q16">
            <v>12</v>
          </cell>
          <cell r="R16">
            <v>9.0725347222222232E-3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>
            <v>54.506</v>
          </cell>
        </row>
        <row r="17">
          <cell r="A17">
            <v>16</v>
          </cell>
          <cell r="B17">
            <v>33</v>
          </cell>
          <cell r="C17" t="str">
            <v>田上 龍輝</v>
          </cell>
          <cell r="D17">
            <v>55.341999999999999</v>
          </cell>
          <cell r="E17">
            <v>9</v>
          </cell>
          <cell r="F17" t="str">
            <v>FP-3</v>
          </cell>
          <cell r="G17">
            <v>11.618</v>
          </cell>
          <cell r="H17">
            <v>0.51800000000000002</v>
          </cell>
          <cell r="I17" t="str">
            <v/>
          </cell>
          <cell r="J17" t="str">
            <v>チームKBF</v>
          </cell>
          <cell r="K17" t="str">
            <v>Birel ART/YAMAHA</v>
          </cell>
          <cell r="L17" t="str">
            <v>BS</v>
          </cell>
          <cell r="M17">
            <v>0</v>
          </cell>
          <cell r="N17">
            <v>688</v>
          </cell>
          <cell r="O17">
            <v>81.858000000000004</v>
          </cell>
          <cell r="P17">
            <v>55.389000000000003</v>
          </cell>
          <cell r="Q17">
            <v>12</v>
          </cell>
          <cell r="R17">
            <v>7.9822800925925929E-3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>
            <v>54.725999999999999</v>
          </cell>
        </row>
        <row r="18">
          <cell r="A18">
            <v>17</v>
          </cell>
          <cell r="B18">
            <v>15</v>
          </cell>
          <cell r="C18" t="str">
            <v>髙田 陽大</v>
          </cell>
          <cell r="D18">
            <v>7.554398148148148E-4</v>
          </cell>
          <cell r="E18">
            <v>12</v>
          </cell>
          <cell r="F18" t="str">
            <v>FP-3</v>
          </cell>
          <cell r="G18">
            <v>45.548999999999999</v>
          </cell>
          <cell r="H18">
            <v>8.2309999999999999</v>
          </cell>
          <cell r="I18" t="str">
            <v/>
          </cell>
          <cell r="J18" t="str">
            <v>Super Racing Junkie!</v>
          </cell>
          <cell r="K18" t="str">
            <v>Birel ART/YAMAHA</v>
          </cell>
          <cell r="L18" t="str">
            <v>BS</v>
          </cell>
          <cell r="M18">
            <v>0</v>
          </cell>
          <cell r="N18">
            <v>676</v>
          </cell>
          <cell r="O18">
            <v>70.070999999999998</v>
          </cell>
          <cell r="P18">
            <v>7.5800925925925916E-4</v>
          </cell>
          <cell r="Q18">
            <v>12</v>
          </cell>
          <cell r="R18">
            <v>9.1678009259259265E-3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>
            <v>54.365000000000002</v>
          </cell>
        </row>
        <row r="19">
          <cell r="A19">
            <v>18</v>
          </cell>
          <cell r="B19">
            <v>21</v>
          </cell>
          <cell r="C19" t="str">
            <v>森川 貴光</v>
          </cell>
          <cell r="D19">
            <v>55.712000000000003</v>
          </cell>
          <cell r="E19">
            <v>10</v>
          </cell>
          <cell r="F19" t="str">
            <v>FP-3</v>
          </cell>
          <cell r="G19">
            <v>12.067</v>
          </cell>
          <cell r="H19">
            <v>0.44900000000000001</v>
          </cell>
          <cell r="I19" t="str">
            <v/>
          </cell>
          <cell r="J19" t="str">
            <v>HIRAI PROJECT with Ash</v>
          </cell>
          <cell r="K19" t="str">
            <v>KOSMIC/YAMAHA</v>
          </cell>
          <cell r="L19" t="str">
            <v>BS</v>
          </cell>
          <cell r="M19">
            <v>0</v>
          </cell>
          <cell r="N19">
            <v>682</v>
          </cell>
          <cell r="O19">
            <v>82.222999999999999</v>
          </cell>
          <cell r="P19">
            <v>55.792999999999999</v>
          </cell>
          <cell r="Q19">
            <v>12</v>
          </cell>
          <cell r="R19">
            <v>7.9874768518518515E-3</v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>
            <v>55.128999999999998</v>
          </cell>
        </row>
        <row r="20">
          <cell r="A20">
            <v>19</v>
          </cell>
          <cell r="B20">
            <v>55</v>
          </cell>
          <cell r="C20" t="str">
            <v>大井 偉史</v>
          </cell>
          <cell r="D20">
            <v>7.5162037037037038E-4</v>
          </cell>
          <cell r="E20">
            <v>11</v>
          </cell>
          <cell r="F20" t="str">
            <v>FP-3</v>
          </cell>
          <cell r="G20">
            <v>49.372</v>
          </cell>
          <cell r="H20">
            <v>3.823</v>
          </cell>
          <cell r="I20" t="str">
            <v/>
          </cell>
          <cell r="J20" t="str">
            <v>Vifonte with Ash</v>
          </cell>
          <cell r="K20" t="str">
            <v>GILLARD TG17/YAMAHA</v>
          </cell>
          <cell r="L20" t="str">
            <v>BS</v>
          </cell>
          <cell r="M20" t="str">
            <v>全日本カート選手権統一規則書 第38条(25)(フロントフェアリングが正しい装着状態でない)により5秒加算した。</v>
          </cell>
          <cell r="N20">
            <v>697</v>
          </cell>
          <cell r="O20">
            <v>69.716999999999999</v>
          </cell>
          <cell r="P20">
            <v>7.516550925925925E-4</v>
          </cell>
          <cell r="Q20">
            <v>12</v>
          </cell>
          <cell r="R20">
            <v>9.2120486111111118E-3</v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>
            <v>54.655000000000001</v>
          </cell>
        </row>
        <row r="21">
          <cell r="A21">
            <v>20</v>
          </cell>
          <cell r="B21">
            <v>86</v>
          </cell>
          <cell r="C21" t="str">
            <v>内海 陽翔</v>
          </cell>
          <cell r="D21">
            <v>55.819000000000003</v>
          </cell>
          <cell r="E21">
            <v>8</v>
          </cell>
          <cell r="F21" t="str">
            <v>FP-3</v>
          </cell>
          <cell r="G21">
            <v>12.792</v>
          </cell>
          <cell r="H21">
            <v>0.72499999999999998</v>
          </cell>
          <cell r="I21" t="str">
            <v/>
          </cell>
          <cell r="J21" t="str">
            <v>シナジーリンクス</v>
          </cell>
          <cell r="K21" t="str">
            <v>REDSPEED/YAMAHA</v>
          </cell>
          <cell r="L21" t="str">
            <v>BS</v>
          </cell>
          <cell r="M21">
            <v>0</v>
          </cell>
          <cell r="N21">
            <v>708</v>
          </cell>
          <cell r="O21">
            <v>81.677000000000007</v>
          </cell>
          <cell r="P21">
            <v>56</v>
          </cell>
          <cell r="Q21">
            <v>12</v>
          </cell>
          <cell r="R21">
            <v>7.9958680555555547E-3</v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>
            <v>54.738999999999997</v>
          </cell>
        </row>
        <row r="22">
          <cell r="A22">
            <v>21</v>
          </cell>
          <cell r="B22">
            <v>64</v>
          </cell>
          <cell r="C22" t="str">
            <v>角田 侑進</v>
          </cell>
          <cell r="D22">
            <v>7.5885416666666668E-4</v>
          </cell>
          <cell r="E22">
            <v>12</v>
          </cell>
          <cell r="F22" t="str">
            <v>FP-3</v>
          </cell>
          <cell r="G22">
            <v>51.19</v>
          </cell>
          <cell r="H22">
            <v>1.8180000000000001</v>
          </cell>
          <cell r="I22" t="str">
            <v/>
          </cell>
          <cell r="J22" t="str">
            <v>HRT</v>
          </cell>
          <cell r="K22" t="str">
            <v>KOSMIC/YAMAHA</v>
          </cell>
          <cell r="L22" t="str">
            <v>BS</v>
          </cell>
          <cell r="M22">
            <v>0</v>
          </cell>
          <cell r="N22">
            <v>701</v>
          </cell>
          <cell r="O22">
            <v>69.403000000000006</v>
          </cell>
          <cell r="P22">
            <v>7.6341435185185193E-4</v>
          </cell>
          <cell r="Q22">
            <v>12</v>
          </cell>
          <cell r="R22">
            <v>9.2330902777777776E-3</v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>
            <v>54.817</v>
          </cell>
        </row>
        <row r="23">
          <cell r="A23">
            <v>22</v>
          </cell>
          <cell r="B23">
            <v>36</v>
          </cell>
          <cell r="C23" t="str">
            <v>續木 堂統</v>
          </cell>
          <cell r="D23">
            <v>55.417999999999999</v>
          </cell>
          <cell r="E23">
            <v>8</v>
          </cell>
          <cell r="F23" t="str">
            <v>FP-3</v>
          </cell>
          <cell r="G23">
            <v>13.645</v>
          </cell>
          <cell r="H23">
            <v>0.85299999999999998</v>
          </cell>
          <cell r="I23" t="str">
            <v/>
          </cell>
          <cell r="J23" t="str">
            <v>ガレージC</v>
          </cell>
          <cell r="K23" t="str">
            <v>Praga/YAMAHA</v>
          </cell>
          <cell r="L23" t="str">
            <v>BS</v>
          </cell>
          <cell r="M23">
            <v>0</v>
          </cell>
          <cell r="N23">
            <v>690</v>
          </cell>
          <cell r="O23">
            <v>81.521000000000001</v>
          </cell>
          <cell r="P23">
            <v>55.518000000000001</v>
          </cell>
          <cell r="Q23">
            <v>12</v>
          </cell>
          <cell r="R23">
            <v>8.0057407407407421E-3</v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>
            <v>54.927</v>
          </cell>
        </row>
        <row r="24">
          <cell r="A24">
            <v>23</v>
          </cell>
          <cell r="B24">
            <v>51</v>
          </cell>
          <cell r="C24" t="str">
            <v>宮﨑 琉</v>
          </cell>
          <cell r="D24">
            <v>7.5795138888888885E-4</v>
          </cell>
          <cell r="E24">
            <v>11</v>
          </cell>
          <cell r="F24" t="str">
            <v>FP-3</v>
          </cell>
          <cell r="G24">
            <v>51.622</v>
          </cell>
          <cell r="H24">
            <v>0.432</v>
          </cell>
          <cell r="I24" t="str">
            <v/>
          </cell>
          <cell r="J24" t="str">
            <v>ASTECH</v>
          </cell>
          <cell r="K24" t="str">
            <v>Birel ART/YAMAHA</v>
          </cell>
          <cell r="L24" t="str">
            <v>BS</v>
          </cell>
          <cell r="M24">
            <v>0</v>
          </cell>
          <cell r="N24">
            <v>695</v>
          </cell>
          <cell r="O24">
            <v>69.486000000000004</v>
          </cell>
          <cell r="P24">
            <v>7.6062500000000002E-4</v>
          </cell>
          <cell r="Q24">
            <v>12</v>
          </cell>
          <cell r="R24">
            <v>9.2380902777777774E-3</v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>
            <v>54.966000000000001</v>
          </cell>
        </row>
        <row r="25">
          <cell r="A25">
            <v>24</v>
          </cell>
          <cell r="B25">
            <v>34</v>
          </cell>
          <cell r="C25" t="str">
            <v>増田 貴久</v>
          </cell>
          <cell r="D25">
            <v>55.636000000000003</v>
          </cell>
          <cell r="E25">
            <v>8</v>
          </cell>
          <cell r="F25" t="str">
            <v>FP-3</v>
          </cell>
          <cell r="G25">
            <v>13.994999999999999</v>
          </cell>
          <cell r="H25">
            <v>0.35</v>
          </cell>
          <cell r="I25" t="str">
            <v/>
          </cell>
          <cell r="J25" t="str">
            <v>LUCE MOTOR SPORTS</v>
          </cell>
          <cell r="K25" t="str">
            <v>EXPRIT/YAMAHA</v>
          </cell>
          <cell r="L25" t="str">
            <v>BS</v>
          </cell>
          <cell r="M25">
            <v>0</v>
          </cell>
          <cell r="N25">
            <v>689</v>
          </cell>
          <cell r="O25">
            <v>82.111000000000004</v>
          </cell>
          <cell r="P25">
            <v>55.65</v>
          </cell>
          <cell r="Q25">
            <v>12</v>
          </cell>
          <cell r="R25">
            <v>8.0097916666666668E-3</v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>
            <v>54.98</v>
          </cell>
        </row>
        <row r="26">
          <cell r="A26">
            <v>25</v>
          </cell>
          <cell r="B26">
            <v>20</v>
          </cell>
          <cell r="C26" t="str">
            <v>岸 秀行</v>
          </cell>
          <cell r="D26">
            <v>7.5944444444444442E-4</v>
          </cell>
          <cell r="E26">
            <v>12</v>
          </cell>
          <cell r="F26" t="str">
            <v>FP-3</v>
          </cell>
          <cell r="G26">
            <v>53.207000000000001</v>
          </cell>
          <cell r="H26">
            <v>1.585</v>
          </cell>
          <cell r="I26" t="str">
            <v/>
          </cell>
          <cell r="J26" t="str">
            <v>チームナガオ・大阪鶴見法律事務所</v>
          </cell>
          <cell r="K26" t="str">
            <v>KOSMIC/YAMAHA</v>
          </cell>
          <cell r="L26" t="str">
            <v>BS</v>
          </cell>
          <cell r="M26">
            <v>0</v>
          </cell>
          <cell r="N26">
            <v>681</v>
          </cell>
          <cell r="O26">
            <v>69.813999999999993</v>
          </cell>
          <cell r="P26">
            <v>7.6236111111111123E-4</v>
          </cell>
          <cell r="Q26">
            <v>12</v>
          </cell>
          <cell r="R26">
            <v>9.2564351851851853E-3</v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>
            <v>54.957000000000001</v>
          </cell>
        </row>
        <row r="27">
          <cell r="A27">
            <v>26</v>
          </cell>
          <cell r="B27">
            <v>22</v>
          </cell>
          <cell r="C27" t="str">
            <v>酒井 翔太</v>
          </cell>
          <cell r="D27">
            <v>55.414000000000001</v>
          </cell>
          <cell r="E27">
            <v>8</v>
          </cell>
          <cell r="F27" t="str">
            <v>FP-3</v>
          </cell>
          <cell r="G27">
            <v>14.6</v>
          </cell>
          <cell r="H27">
            <v>0.60499999999999998</v>
          </cell>
          <cell r="I27" t="str">
            <v/>
          </cell>
          <cell r="J27" t="str">
            <v>FIRST GARAGE BEMAX</v>
          </cell>
          <cell r="K27" t="str">
            <v>TONY KART/YAMAHA</v>
          </cell>
          <cell r="L27" t="str">
            <v>BS</v>
          </cell>
          <cell r="M27">
            <v>0</v>
          </cell>
          <cell r="N27">
            <v>683</v>
          </cell>
          <cell r="O27">
            <v>81.789000000000001</v>
          </cell>
          <cell r="P27">
            <v>55.420999999999999</v>
          </cell>
          <cell r="Q27">
            <v>12</v>
          </cell>
          <cell r="R27">
            <v>8.0167939814814806E-3</v>
          </cell>
          <cell r="S27" t="str">
            <v/>
          </cell>
          <cell r="T27" t="str">
            <v/>
          </cell>
          <cell r="U27" t="str">
            <v/>
          </cell>
          <cell r="V27" t="str">
            <v/>
          </cell>
          <cell r="W27">
            <v>55.241</v>
          </cell>
        </row>
        <row r="28">
          <cell r="A28">
            <v>27</v>
          </cell>
          <cell r="B28">
            <v>18</v>
          </cell>
          <cell r="C28" t="str">
            <v>吉田 広樹</v>
          </cell>
          <cell r="D28">
            <v>7.5438657407407399E-4</v>
          </cell>
          <cell r="E28">
            <v>12</v>
          </cell>
          <cell r="F28" t="str">
            <v>FP-3</v>
          </cell>
          <cell r="G28">
            <v>57.189</v>
          </cell>
          <cell r="H28">
            <v>3.9820000000000002</v>
          </cell>
          <cell r="I28" t="str">
            <v/>
          </cell>
          <cell r="J28" t="str">
            <v>のりものクラブエッフェガーラ</v>
          </cell>
          <cell r="K28" t="str">
            <v>Birel ART/YAMAHA</v>
          </cell>
          <cell r="L28" t="str">
            <v>BS</v>
          </cell>
          <cell r="M28" t="str">
            <v>全日本カート選手権統一規則書 第38条(25)(フロントフェアリングが正しい装着状態でない)により5秒加算した。</v>
          </cell>
          <cell r="N28">
            <v>679</v>
          </cell>
          <cell r="O28">
            <v>69.349000000000004</v>
          </cell>
          <cell r="P28">
            <v>7.6077546296296299E-4</v>
          </cell>
          <cell r="Q28">
            <v>12</v>
          </cell>
          <cell r="R28">
            <v>9.3025231481481483E-3</v>
          </cell>
          <cell r="S28" t="str">
            <v/>
          </cell>
          <cell r="T28" t="str">
            <v/>
          </cell>
          <cell r="U28" t="str">
            <v/>
          </cell>
          <cell r="V28" t="str">
            <v/>
          </cell>
          <cell r="W28">
            <v>54.857999999999997</v>
          </cell>
        </row>
        <row r="29">
          <cell r="A29">
            <v>28</v>
          </cell>
          <cell r="B29">
            <v>57</v>
          </cell>
          <cell r="C29" t="str">
            <v>米林 慶晃</v>
          </cell>
          <cell r="D29">
            <v>55.348999999999997</v>
          </cell>
          <cell r="E29">
            <v>9</v>
          </cell>
          <cell r="F29" t="str">
            <v>FP-3</v>
          </cell>
          <cell r="G29">
            <v>14.663</v>
          </cell>
          <cell r="H29">
            <v>6.3E-2</v>
          </cell>
          <cell r="I29" t="str">
            <v/>
          </cell>
          <cell r="J29" t="str">
            <v>REON RACING TEAM</v>
          </cell>
          <cell r="K29" t="str">
            <v>EXPRIT/YAMAHA</v>
          </cell>
          <cell r="L29" t="str">
            <v>BS</v>
          </cell>
          <cell r="M29">
            <v>0</v>
          </cell>
          <cell r="N29">
            <v>698</v>
          </cell>
          <cell r="O29">
            <v>82.116</v>
          </cell>
          <cell r="P29">
            <v>55.537999999999997</v>
          </cell>
          <cell r="Q29">
            <v>12</v>
          </cell>
          <cell r="R29">
            <v>8.0175231481481486E-3</v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>
            <v>55.12</v>
          </cell>
        </row>
        <row r="30">
          <cell r="A30">
            <v>29</v>
          </cell>
          <cell r="B30">
            <v>96</v>
          </cell>
          <cell r="C30" t="str">
            <v>大野 弘志</v>
          </cell>
          <cell r="D30">
            <v>7.6901620370370372E-4</v>
          </cell>
          <cell r="E30">
            <v>4</v>
          </cell>
          <cell r="F30" t="str">
            <v>FP-3</v>
          </cell>
          <cell r="G30">
            <v>7.0562499999999998E-4</v>
          </cell>
          <cell r="H30">
            <v>3.7770000000000001</v>
          </cell>
          <cell r="I30" t="str">
            <v/>
          </cell>
          <cell r="J30" t="str">
            <v>SLT.RT/Team BONJIN</v>
          </cell>
          <cell r="K30" t="str">
            <v>EXPRIT/YAMAHA</v>
          </cell>
          <cell r="L30" t="str">
            <v>BS</v>
          </cell>
          <cell r="M30">
            <v>0</v>
          </cell>
          <cell r="N30">
            <v>709</v>
          </cell>
          <cell r="O30">
            <v>68.486000000000004</v>
          </cell>
          <cell r="P30">
            <v>7.7195601851851861E-4</v>
          </cell>
          <cell r="Q30">
            <v>12</v>
          </cell>
          <cell r="R30">
            <v>9.3462384259259262E-3</v>
          </cell>
          <cell r="S30" t="str">
            <v/>
          </cell>
          <cell r="T30" t="str">
            <v/>
          </cell>
          <cell r="U30" t="str">
            <v/>
          </cell>
          <cell r="V30" t="str">
            <v/>
          </cell>
          <cell r="W30">
            <v>54.999000000000002</v>
          </cell>
        </row>
        <row r="31">
          <cell r="A31">
            <v>30</v>
          </cell>
          <cell r="B31">
            <v>71</v>
          </cell>
          <cell r="C31" t="str">
            <v>上田 優季</v>
          </cell>
          <cell r="D31">
            <v>55.613999999999997</v>
          </cell>
          <cell r="E31">
            <v>9</v>
          </cell>
          <cell r="F31" t="str">
            <v>FP-3</v>
          </cell>
          <cell r="G31">
            <v>14.954000000000001</v>
          </cell>
          <cell r="H31">
            <v>0.29099999999999998</v>
          </cell>
          <cell r="I31" t="str">
            <v/>
          </cell>
          <cell r="J31" t="str">
            <v>カートガレージクラッシュメイト</v>
          </cell>
          <cell r="K31" t="str">
            <v>CL/YAMAHA</v>
          </cell>
          <cell r="L31" t="str">
            <v>BS</v>
          </cell>
          <cell r="M31">
            <v>0</v>
          </cell>
          <cell r="N31">
            <v>702</v>
          </cell>
          <cell r="O31">
            <v>82.212999999999994</v>
          </cell>
          <cell r="P31">
            <v>55.865000000000002</v>
          </cell>
          <cell r="Q31">
            <v>12</v>
          </cell>
          <cell r="R31">
            <v>8.0208912037037037E-3</v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>
            <v>55.14</v>
          </cell>
        </row>
        <row r="32">
          <cell r="A32">
            <v>31</v>
          </cell>
          <cell r="B32">
            <v>27</v>
          </cell>
          <cell r="C32" t="str">
            <v>舟橋 弘典</v>
          </cell>
          <cell r="D32">
            <v>55.588999999999999</v>
          </cell>
          <cell r="E32">
            <v>8</v>
          </cell>
          <cell r="F32" t="str">
            <v>FP-3</v>
          </cell>
          <cell r="G32">
            <v>16.363</v>
          </cell>
          <cell r="H32">
            <v>1.409</v>
          </cell>
          <cell r="I32" t="str">
            <v/>
          </cell>
          <cell r="J32" t="str">
            <v>HIRAIPROJECT With Ash</v>
          </cell>
          <cell r="K32" t="str">
            <v>KOSMIC/YAMAHA</v>
          </cell>
          <cell r="L32" t="str">
            <v>BS</v>
          </cell>
          <cell r="M32" t="str">
            <v>全日本カート選手権統一規則書 第38条(25)(フロントフェアリングが正しい装着状態でない)により5秒加算した。</v>
          </cell>
          <cell r="N32">
            <v>685</v>
          </cell>
          <cell r="O32">
            <v>81.820999999999998</v>
          </cell>
          <cell r="P32">
            <v>55.786000000000001</v>
          </cell>
          <cell r="Q32">
            <v>12</v>
          </cell>
          <cell r="R32">
            <v>8.0371990740740733E-3</v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>
            <v>54.463000000000001</v>
          </cell>
        </row>
        <row r="33">
          <cell r="A33">
            <v>32</v>
          </cell>
          <cell r="B33">
            <v>78</v>
          </cell>
          <cell r="C33" t="str">
            <v>小林 海璃</v>
          </cell>
          <cell r="D33">
            <v>7.5275462962962969E-4</v>
          </cell>
          <cell r="E33">
            <v>8</v>
          </cell>
          <cell r="F33" t="str">
            <v>FP-3</v>
          </cell>
          <cell r="G33">
            <v>7.0584490740740753E-4</v>
          </cell>
          <cell r="H33">
            <v>1.9E-2</v>
          </cell>
          <cell r="I33" t="str">
            <v/>
          </cell>
          <cell r="J33" t="str">
            <v>ミツサダ PWG RACING</v>
          </cell>
          <cell r="K33" t="str">
            <v>EXPRIT/YAMAHA</v>
          </cell>
          <cell r="L33" t="str">
            <v>BS</v>
          </cell>
          <cell r="M33">
            <v>0</v>
          </cell>
          <cell r="N33">
            <v>706</v>
          </cell>
          <cell r="O33">
            <v>69.965000000000003</v>
          </cell>
          <cell r="P33">
            <v>7.5309027777777776E-4</v>
          </cell>
          <cell r="Q33">
            <v>12</v>
          </cell>
          <cell r="R33">
            <v>9.3464583333333334E-3</v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>
            <v>55.133000000000003</v>
          </cell>
        </row>
        <row r="34">
          <cell r="A34">
            <v>33</v>
          </cell>
          <cell r="B34">
            <v>16</v>
          </cell>
          <cell r="C34" t="str">
            <v>佐藤 こころ</v>
          </cell>
          <cell r="D34">
            <v>56.698999999999998</v>
          </cell>
          <cell r="E34">
            <v>5</v>
          </cell>
          <cell r="F34" t="str">
            <v>FP-3</v>
          </cell>
          <cell r="G34" t="str">
            <v>6 Laps</v>
          </cell>
          <cell r="H34" t="str">
            <v>6 Laps</v>
          </cell>
          <cell r="I34" t="str">
            <v/>
          </cell>
          <cell r="J34" t="str">
            <v>チームナガオ</v>
          </cell>
          <cell r="K34" t="str">
            <v>EXPRIT/YAMAHA</v>
          </cell>
          <cell r="L34" t="str">
            <v>BS</v>
          </cell>
          <cell r="M34">
            <v>0</v>
          </cell>
          <cell r="N34">
            <v>677</v>
          </cell>
          <cell r="O34">
            <v>80.254999999999995</v>
          </cell>
          <cell r="P34">
            <v>56.771999999999998</v>
          </cell>
          <cell r="Q34">
            <v>6</v>
          </cell>
          <cell r="R34">
            <v>4.2050810185185186E-3</v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>
            <v>54.777000000000001</v>
          </cell>
        </row>
        <row r="35">
          <cell r="A35">
            <v>34</v>
          </cell>
          <cell r="B35">
            <v>72</v>
          </cell>
          <cell r="C35" t="str">
            <v>小野 大地</v>
          </cell>
          <cell r="D35">
            <v>7.5924768518518529E-4</v>
          </cell>
          <cell r="E35">
            <v>11</v>
          </cell>
          <cell r="F35" t="str">
            <v>FP-3</v>
          </cell>
          <cell r="G35">
            <v>7.1017361111111118E-4</v>
          </cell>
          <cell r="H35">
            <v>0.374</v>
          </cell>
          <cell r="I35" t="str">
            <v/>
          </cell>
          <cell r="J35" t="str">
            <v>チームTKC</v>
          </cell>
          <cell r="K35" t="str">
            <v>KOSMIC/YAMAHA</v>
          </cell>
          <cell r="L35" t="str">
            <v>BS</v>
          </cell>
          <cell r="M35">
            <v>0</v>
          </cell>
          <cell r="N35">
            <v>703</v>
          </cell>
          <cell r="O35">
            <v>69.367000000000004</v>
          </cell>
          <cell r="P35">
            <v>7.6695601851851849E-4</v>
          </cell>
          <cell r="Q35">
            <v>12</v>
          </cell>
          <cell r="R35">
            <v>9.3507870370370377E-3</v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>
            <v>55.311</v>
          </cell>
        </row>
        <row r="36">
          <cell r="A36">
            <v>35</v>
          </cell>
          <cell r="B36">
            <v>17</v>
          </cell>
          <cell r="C36" t="str">
            <v>坂 裕之</v>
          </cell>
          <cell r="D36">
            <v>0</v>
          </cell>
          <cell r="E36">
            <v>0</v>
          </cell>
          <cell r="F36" t="str">
            <v>FP-3</v>
          </cell>
          <cell r="G36" t="str">
            <v>DNS</v>
          </cell>
          <cell r="H36">
            <v>0</v>
          </cell>
          <cell r="I36" t="str">
            <v/>
          </cell>
          <cell r="J36" t="str">
            <v>のりものクラブTIGRE</v>
          </cell>
          <cell r="K36" t="str">
            <v>SWF/YAMAHA</v>
          </cell>
          <cell r="L36" t="str">
            <v>BS</v>
          </cell>
          <cell r="M36">
            <v>0</v>
          </cell>
          <cell r="N36">
            <v>678</v>
          </cell>
          <cell r="O36" t="str">
            <v>-</v>
          </cell>
          <cell r="P36">
            <v>0</v>
          </cell>
          <cell r="Q36">
            <v>0</v>
          </cell>
          <cell r="R36" t="str">
            <v>ｽﾀｰﾄ出来ず</v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>
            <v>55.023000000000003</v>
          </cell>
        </row>
        <row r="37">
          <cell r="A37">
            <v>36</v>
          </cell>
          <cell r="B37">
            <v>54</v>
          </cell>
          <cell r="C37" t="str">
            <v>越路 暢哉</v>
          </cell>
          <cell r="D37">
            <v>7.671180555555555E-4</v>
          </cell>
          <cell r="E37">
            <v>8</v>
          </cell>
          <cell r="F37" t="str">
            <v>FP-3</v>
          </cell>
          <cell r="G37" t="str">
            <v>1 Lap</v>
          </cell>
          <cell r="H37" t="str">
            <v>1 Lap</v>
          </cell>
          <cell r="I37" t="str">
            <v/>
          </cell>
          <cell r="J37" t="str">
            <v>ONE POINT</v>
          </cell>
          <cell r="K37" t="str">
            <v>REDSPEED/YAMAHA</v>
          </cell>
          <cell r="L37" t="str">
            <v>BS</v>
          </cell>
          <cell r="M37">
            <v>0</v>
          </cell>
          <cell r="N37">
            <v>696</v>
          </cell>
          <cell r="O37">
            <v>68.655000000000001</v>
          </cell>
          <cell r="P37">
            <v>7.6777777777777771E-4</v>
          </cell>
          <cell r="Q37">
            <v>11</v>
          </cell>
          <cell r="R37">
            <v>8.7089583333333342E-3</v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>
            <v>55.125999999999998</v>
          </cell>
        </row>
        <row r="38">
          <cell r="A38">
            <v>37</v>
          </cell>
          <cell r="B38">
            <v>58</v>
          </cell>
          <cell r="C38" t="str">
            <v>江崎 昭彦</v>
          </cell>
          <cell r="D38">
            <v>0</v>
          </cell>
          <cell r="E38">
            <v>0</v>
          </cell>
          <cell r="F38" t="str">
            <v>FP-3</v>
          </cell>
          <cell r="G38" t="str">
            <v>DNS</v>
          </cell>
          <cell r="H38">
            <v>0</v>
          </cell>
          <cell r="I38" t="str">
            <v/>
          </cell>
          <cell r="J38" t="str">
            <v>Ash</v>
          </cell>
          <cell r="K38" t="str">
            <v>KOSMIC/YAMAHA</v>
          </cell>
          <cell r="L38" t="str">
            <v>BS</v>
          </cell>
          <cell r="M38">
            <v>0</v>
          </cell>
          <cell r="N38">
            <v>699</v>
          </cell>
          <cell r="O38" t="str">
            <v>-</v>
          </cell>
          <cell r="P38">
            <v>0</v>
          </cell>
          <cell r="Q38">
            <v>0</v>
          </cell>
          <cell r="R38" t="str">
            <v>ｽﾀｰﾄ出来ず</v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>
            <v>55.466999999999999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6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5.625" style="1" bestFit="1" customWidth="1"/>
    <col min="4" max="4" width="19.625" style="1" customWidth="1"/>
    <col min="5" max="5" width="21" style="1" customWidth="1"/>
    <col min="6" max="6" width="31.25" style="1" customWidth="1"/>
    <col min="7" max="7" width="4.875" style="1" customWidth="1"/>
    <col min="8" max="8" width="8.25" style="1" customWidth="1"/>
    <col min="9" max="9" width="0.375" style="1" customWidth="1"/>
    <col min="10" max="11" width="10" style="1"/>
    <col min="12" max="15" width="10" style="2" customWidth="1"/>
    <col min="16" max="16384" width="10" style="1"/>
  </cols>
  <sheetData>
    <row r="1" spans="1:17" ht="15" customHeight="1" x14ac:dyDescent="0.15">
      <c r="J1" s="3"/>
      <c r="K1" s="3"/>
      <c r="L1" s="4"/>
      <c r="M1" s="4"/>
      <c r="N1" s="4"/>
      <c r="O1" s="4"/>
      <c r="P1" s="3"/>
      <c r="Q1" s="3"/>
    </row>
    <row r="2" spans="1:17" ht="15" customHeight="1" x14ac:dyDescent="0.15">
      <c r="J2" s="3"/>
      <c r="K2" s="3"/>
      <c r="L2" s="4"/>
      <c r="M2" s="4"/>
      <c r="N2" s="4"/>
      <c r="O2" s="4"/>
      <c r="P2" s="3"/>
      <c r="Q2" s="3"/>
    </row>
    <row r="3" spans="1:17" ht="15" customHeight="1" x14ac:dyDescent="0.15">
      <c r="J3" s="3"/>
      <c r="K3" s="3"/>
      <c r="L3" s="4"/>
      <c r="M3" s="4"/>
      <c r="N3" s="4"/>
      <c r="O3" s="4"/>
      <c r="P3" s="3"/>
      <c r="Q3" s="3"/>
    </row>
    <row r="4" spans="1:17" ht="15" customHeight="1" x14ac:dyDescent="0.15">
      <c r="J4" s="3"/>
      <c r="K4" s="3"/>
      <c r="L4" s="4"/>
      <c r="M4" s="4"/>
      <c r="N4" s="4"/>
      <c r="O4" s="4"/>
      <c r="P4" s="3"/>
      <c r="Q4" s="3"/>
    </row>
    <row r="5" spans="1:17" ht="15" customHeight="1" x14ac:dyDescent="0.15">
      <c r="J5" s="3"/>
      <c r="K5" s="3"/>
      <c r="L5" s="4"/>
      <c r="M5" s="4"/>
      <c r="N5" s="4"/>
      <c r="O5" s="4"/>
      <c r="P5" s="3"/>
      <c r="Q5" s="3"/>
    </row>
    <row r="6" spans="1:17" ht="12" x14ac:dyDescent="0.15">
      <c r="A6" s="44"/>
      <c r="B6" s="5"/>
      <c r="C6" s="5"/>
      <c r="D6" s="5"/>
      <c r="E6" s="5"/>
      <c r="F6" s="43">
        <f>+[1]各種設定!D18</f>
        <v>44878</v>
      </c>
      <c r="H6" s="42" t="s">
        <v>22</v>
      </c>
      <c r="I6" s="5"/>
      <c r="J6" s="3"/>
      <c r="L6" s="12"/>
      <c r="M6" s="41"/>
      <c r="O6" s="36"/>
      <c r="P6" s="3"/>
      <c r="Q6" s="3"/>
    </row>
    <row r="7" spans="1:17" ht="19.5" customHeight="1" x14ac:dyDescent="0.2">
      <c r="A7" s="40" t="str">
        <f>+[1]各種設定!D2</f>
        <v>2022年 全日本カート選手権 FS-125/FP-3部門　東西統一競技会</v>
      </c>
      <c r="B7" s="5"/>
      <c r="C7" s="5"/>
      <c r="D7" s="5"/>
      <c r="E7" s="5"/>
      <c r="G7" s="38" t="s">
        <v>21</v>
      </c>
      <c r="H7" s="39" t="s">
        <v>20</v>
      </c>
      <c r="I7" s="5"/>
      <c r="J7" s="3"/>
      <c r="M7" s="36"/>
      <c r="N7" s="4"/>
      <c r="O7" s="4"/>
      <c r="P7" s="3"/>
      <c r="Q7" s="3"/>
    </row>
    <row r="8" spans="1:17" ht="11.25" x14ac:dyDescent="0.15">
      <c r="A8" s="5"/>
      <c r="B8" s="5"/>
      <c r="C8" s="5"/>
      <c r="D8" s="5"/>
      <c r="E8" s="5"/>
      <c r="G8" s="38" t="s">
        <v>19</v>
      </c>
      <c r="H8" s="37" t="s">
        <v>18</v>
      </c>
      <c r="I8" s="5"/>
      <c r="J8" s="3"/>
      <c r="M8" s="36"/>
      <c r="N8" s="4"/>
      <c r="O8" s="4"/>
      <c r="P8" s="3"/>
      <c r="Q8" s="3"/>
    </row>
    <row r="9" spans="1:17" ht="17.25" customHeight="1" x14ac:dyDescent="0.15">
      <c r="A9" s="35" t="str">
        <f>+[1]各種設定!D4</f>
        <v>FP-3</v>
      </c>
      <c r="B9" s="5"/>
      <c r="C9" s="5"/>
      <c r="D9" s="5"/>
      <c r="E9" s="5"/>
      <c r="F9" s="5"/>
      <c r="G9" s="34" t="s">
        <v>17</v>
      </c>
      <c r="H9" s="5"/>
      <c r="I9" s="5"/>
      <c r="J9" s="3"/>
      <c r="K9" s="5"/>
      <c r="L9" s="5"/>
      <c r="N9" s="4"/>
      <c r="O9" s="4"/>
      <c r="P9" s="3"/>
      <c r="Q9" s="3"/>
    </row>
    <row r="10" spans="1:17" ht="19.5" customHeight="1" x14ac:dyDescent="0.2">
      <c r="A10" s="33" t="s">
        <v>16</v>
      </c>
      <c r="B10" s="32"/>
      <c r="C10" s="32"/>
      <c r="D10" s="32"/>
      <c r="E10" s="32"/>
      <c r="F10" s="32"/>
      <c r="G10" s="32"/>
      <c r="H10" s="32"/>
      <c r="I10" s="5"/>
      <c r="J10" s="3"/>
      <c r="K10" s="3"/>
      <c r="L10" s="4"/>
      <c r="M10" s="4"/>
      <c r="N10" s="4"/>
      <c r="O10" s="4"/>
      <c r="P10" s="3"/>
      <c r="Q10" s="3"/>
    </row>
    <row r="11" spans="1:17" ht="11.25" x14ac:dyDescent="0.15">
      <c r="A11" s="14"/>
      <c r="B11" s="14" t="s">
        <v>6</v>
      </c>
      <c r="C11" s="14" t="s">
        <v>15</v>
      </c>
      <c r="D11" s="14" t="s">
        <v>14</v>
      </c>
      <c r="E11" s="3" t="s">
        <v>13</v>
      </c>
      <c r="F11" s="14" t="s">
        <v>2</v>
      </c>
      <c r="G11" s="14" t="s">
        <v>12</v>
      </c>
      <c r="H11" s="14" t="s">
        <v>11</v>
      </c>
      <c r="I11" s="5"/>
      <c r="J11" s="3"/>
      <c r="K11" s="3"/>
      <c r="L11" s="4" t="s">
        <v>10</v>
      </c>
      <c r="M11" s="4"/>
      <c r="N11" s="4" t="s">
        <v>9</v>
      </c>
      <c r="O11" s="4" t="s">
        <v>8</v>
      </c>
      <c r="P11" s="3"/>
      <c r="Q11" s="3"/>
    </row>
    <row r="12" spans="1:17" ht="12.75" x14ac:dyDescent="0.15">
      <c r="A12" s="29" t="s">
        <v>7</v>
      </c>
      <c r="B12" s="29" t="s">
        <v>6</v>
      </c>
      <c r="C12" s="29" t="s">
        <v>5</v>
      </c>
      <c r="D12" s="31" t="s">
        <v>4</v>
      </c>
      <c r="E12" s="31" t="s">
        <v>3</v>
      </c>
      <c r="F12" s="29" t="s">
        <v>2</v>
      </c>
      <c r="G12" s="30" t="s">
        <v>1</v>
      </c>
      <c r="H12" s="29" t="s">
        <v>0</v>
      </c>
      <c r="I12" s="28"/>
      <c r="J12" s="3"/>
      <c r="K12" s="3"/>
      <c r="L12" s="4"/>
      <c r="M12" s="4"/>
      <c r="N12" s="4"/>
      <c r="O12" s="4"/>
      <c r="P12" s="3"/>
      <c r="Q12" s="3"/>
    </row>
    <row r="13" spans="1:17" ht="12.75" customHeight="1" x14ac:dyDescent="0.15">
      <c r="A13" s="26">
        <v>1</v>
      </c>
      <c r="B13" s="25">
        <f>IFERROR(INDEX('[1]予選ヒート-総合結果表（整列）'!A2:$Z$50,MATCH($A13,'[1]予選ヒート-総合結果表（整列）'!A2:$A$50,0),MATCH('予選ヒート-総合結果表'!B$11,'[1]予選ヒート-総合結果表（整列）'!$1:$1,0)),"")</f>
        <v>14</v>
      </c>
      <c r="C13" s="24" t="str">
        <f>IFERROR(INDEX('[1]予選ヒート-総合結果表（整列）'!$A:$Z,MATCH($B13,'[1]予選ヒート-総合結果表（整列）'!$B:$B,0),MATCH('予選ヒート-総合結果表'!C$11,'[1]予選ヒート-総合結果表（整列）'!$1:$1,0)),"")</f>
        <v/>
      </c>
      <c r="D13" s="23" t="str">
        <f>IFERROR(INDEX('[1]予選ヒート-総合結果表（整列）'!$A:$Z,MATCH($B13,'[1]予選ヒート-総合結果表（整列）'!$B:$B,0),MATCH('予選ヒート-総合結果表'!D$11,'[1]予選ヒート-総合結果表（整列）'!$1:$1,0)),"")</f>
        <v>春日 龍之介</v>
      </c>
      <c r="E13" s="22" t="str">
        <f>IFERROR(INDEX('[1]予選ヒート-総合結果表（整列）'!$A:$Z,MATCH($B13,'[1]予選ヒート-総合結果表（整列）'!$B:$B,0),MATCH('予選ヒート-総合結果表'!E$11,'[1]予選ヒート-総合結果表（整列）'!$1:$1,0)),"")</f>
        <v>XENON KART/YAMAHA</v>
      </c>
      <c r="F13" s="21" t="str">
        <f>IFERROR(INDEX('[1]予選ヒート-総合結果表（整列）'!$A:$Z,MATCH($B13,'[1]予選ヒート-総合結果表（整列）'!$B:$B,0),MATCH('予選ヒート-総合結果表'!F$11,'[1]予選ヒート-総合結果表（整列）'!$1:$1,0)),"")</f>
        <v>SPS川口</v>
      </c>
      <c r="G13" s="20" t="str">
        <f>IFERROR(INDEX('[1]予選ヒート-総合結果表（整列）'!$A:$Z,MATCH($B13,'[1]予選ヒート-総合結果表（整列）'!$B:$B,0),MATCH('予選ヒート-総合結果表'!G$11,'[1]予選ヒート-総合結果表（整列）'!$1:$1,0)),"")</f>
        <v>BS</v>
      </c>
      <c r="H13" s="15">
        <f>IFERROR(INDEX('[1]予選ヒート-総合結果表（整列）'!$A:$Z,MATCH($B13,'[1]予選ヒート-総合結果表（整列）'!$B:$B,0),MATCH('予選ヒート-総合結果表'!H$11,'[1]予選ヒート-総合結果表（整列）'!$1:$1,0)),"")</f>
        <v>54.207000000000001</v>
      </c>
      <c r="I13" s="27"/>
      <c r="J13" s="3"/>
      <c r="K13" s="3"/>
      <c r="L13" s="4" t="str">
        <f>IF(IFERROR(INDEX('[1]予選ヒート-総合結果表（整列）'!$A:$Z,MATCH($B13,'[1]予選ヒート-総合結果表（整列）'!$B:$B,0),MATCH(L$11,'[1]予選ヒート-総合結果表（整列）'!$1:$1,0)),"")=0,"",IFERROR(INDEX('[1]予選ヒート-総合結果表（整列）'!$A:$Z,MATCH($B13,'[1]予選ヒート-総合結果表（整列）'!$B:$B,0),MATCH(L$11,'[1]予選ヒート-総合結果表（整列）'!$1:$1,0)),""))</f>
        <v/>
      </c>
      <c r="M13" s="4" t="str">
        <f>IF(L13="","",COUNTIF($L$13:L13,"&lt;&gt;"&amp;""))</f>
        <v/>
      </c>
      <c r="N13" s="4" t="str">
        <f>IFERROR(RANK(M13,$M$13:$M$46,1),"")</f>
        <v/>
      </c>
      <c r="O13" s="4" t="str">
        <f>IF(IFERROR(INDEX('[1]予選ヒート-総合結果表（整列）'!$A:$Z,MATCH($A13,'[1]予選ヒート-総合結果表（整列）'!$A:$A,0),MATCH(O$11,'[1]予選ヒート-総合結果表（整列）'!$1:$1,0)),"")=0,"",IFERROR(INDEX('[1]予選ヒート-総合結果表（整列）'!$A:$Z,MATCH($A13,'[1]予選ヒート-総合結果表（整列）'!$A:$A,0),MATCH(O$11,'[1]予選ヒート-総合結果表（整列）'!$1:$1,0)),""))</f>
        <v/>
      </c>
      <c r="P13" s="3"/>
      <c r="Q13" s="3"/>
    </row>
    <row r="14" spans="1:17" ht="12.75" customHeight="1" x14ac:dyDescent="0.15">
      <c r="A14" s="26">
        <f>IF(OR('[1]予選ヒート-総合結果表（整列）'!A3="DNF",'[1]予選ヒート-総合結果表（整列）'!A3="DNS",'[1]予選ヒート-総合結果表（整列）'!A3="DQ"),'[1]予選ヒート-総合結果表（整列）'!A3,IF(MAX('[1]予選ヒート-総合結果表（整列）'!$A:$A)&gt;A13,A13+1,""))</f>
        <v>2</v>
      </c>
      <c r="B14" s="25">
        <f>IFERROR(INDEX('[1]予選ヒート-総合結果表（整列）'!A3:$Z$50,MATCH($A14,'[1]予選ヒート-総合結果表（整列）'!A3:$A$50,0),MATCH('予選ヒート-総合結果表'!B$11,'[1]予選ヒート-総合結果表（整列）'!$1:$1,0)),"")</f>
        <v>11</v>
      </c>
      <c r="C14" s="24" t="str">
        <f>IFERROR(INDEX('[1]予選ヒート-総合結果表（整列）'!$A:$Z,MATCH($B14,'[1]予選ヒート-総合結果表（整列）'!$B:$B,0),MATCH('予選ヒート-総合結果表'!C$11,'[1]予選ヒート-総合結果表（整列）'!$1:$1,0)),"")</f>
        <v/>
      </c>
      <c r="D14" s="23" t="str">
        <f>IFERROR(INDEX('[1]予選ヒート-総合結果表（整列）'!$A:$Z,MATCH($B14,'[1]予選ヒート-総合結果表（整列）'!$B:$B,0),MATCH('予選ヒート-総合結果表'!D$11,'[1]予選ヒート-総合結果表（整列）'!$1:$1,0)),"")</f>
        <v>富下 李央菜</v>
      </c>
      <c r="E14" s="22" t="str">
        <f>IFERROR(INDEX('[1]予選ヒート-総合結果表（整列）'!$A:$Z,MATCH($B14,'[1]予選ヒート-総合結果表（整列）'!$B:$B,0),MATCH('予選ヒート-総合結果表'!E$11,'[1]予選ヒート-総合結果表（整列）'!$1:$1,0)),"")</f>
        <v>KOSMIC/YAMAHA</v>
      </c>
      <c r="F14" s="21" t="str">
        <f>IFERROR(INDEX('[1]予選ヒート-総合結果表（整列）'!$A:$Z,MATCH($B14,'[1]予選ヒート-総合結果表（整列）'!$B:$B,0),MATCH('予選ヒート-総合結果表'!F$11,'[1]予選ヒート-総合結果表（整列）'!$1:$1,0)),"")</f>
        <v>Formula Blue TKC</v>
      </c>
      <c r="G14" s="20" t="str">
        <f>IFERROR(INDEX('[1]予選ヒート-総合結果表（整列）'!$A:$Z,MATCH($B14,'[1]予選ヒート-総合結果表（整列）'!$B:$B,0),MATCH('予選ヒート-総合結果表'!G$11,'[1]予選ヒート-総合結果表（整列）'!$1:$1,0)),"")</f>
        <v>BS</v>
      </c>
      <c r="H14" s="15">
        <f>IFERROR(INDEX('[1]予選ヒート-総合結果表（整列）'!$A:$Z,MATCH($B14,'[1]予選ヒート-総合結果表（整列）'!$B:$B,0),MATCH('予選ヒート-総合結果表'!H$11,'[1]予選ヒート-総合結果表（整列）'!$1:$1,0)),"")</f>
        <v>54.418999999999997</v>
      </c>
      <c r="I14" s="27"/>
      <c r="J14" s="3"/>
      <c r="K14" s="3"/>
      <c r="L14" s="4" t="str">
        <f>IF(IFERROR(INDEX('[1]予選ヒート-総合結果表（整列）'!$A:$Z,MATCH($B14,'[1]予選ヒート-総合結果表（整列）'!$B:$B,0),MATCH(L$11,'[1]予選ヒート-総合結果表（整列）'!$1:$1,0)),"")=0,"",IFERROR(INDEX('[1]予選ヒート-総合結果表（整列）'!$A:$Z,MATCH($B14,'[1]予選ヒート-総合結果表（整列）'!$B:$B,0),MATCH(L$11,'[1]予選ヒート-総合結果表（整列）'!$1:$1,0)),""))</f>
        <v/>
      </c>
      <c r="M14" s="4" t="str">
        <f>IF(L14="","",COUNTIF($L$13:L14,"&lt;&gt;"&amp;""))</f>
        <v/>
      </c>
      <c r="N14" s="4" t="str">
        <f>IFERROR(RANK(M14,$M$13:$M$46,1),"")</f>
        <v/>
      </c>
      <c r="O14" s="4" t="str">
        <f>IF(IFERROR(INDEX('[1]予選ヒート-総合結果表（整列）'!$A:$Z,MATCH($A14,'[1]予選ヒート-総合結果表（整列）'!$A:$A,0),MATCH(O$11,'[1]予選ヒート-総合結果表（整列）'!$1:$1,0)),"")=0,"",IFERROR(INDEX('[1]予選ヒート-総合結果表（整列）'!$A:$Z,MATCH($A14,'[1]予選ヒート-総合結果表（整列）'!$A:$A,0),MATCH(O$11,'[1]予選ヒート-総合結果表（整列）'!$1:$1,0)),""))</f>
        <v/>
      </c>
      <c r="P14" s="3"/>
      <c r="Q14" s="3"/>
    </row>
    <row r="15" spans="1:17" ht="12.75" customHeight="1" x14ac:dyDescent="0.15">
      <c r="A15" s="26">
        <f>IF(OR('[1]予選ヒート-総合結果表（整列）'!A4="DNF",'[1]予選ヒート-総合結果表（整列）'!A4="DNS",'[1]予選ヒート-総合結果表（整列）'!A4="DQ"),'[1]予選ヒート-総合結果表（整列）'!A4,IF(MAX('[1]予選ヒート-総合結果表（整列）'!$A:$A)&gt;A14,A14+1,""))</f>
        <v>3</v>
      </c>
      <c r="B15" s="25">
        <f>IFERROR(INDEX('[1]予選ヒート-総合結果表（整列）'!A4:$Z$50,MATCH($A15,'[1]予選ヒート-総合結果表（整列）'!A4:$A$50,0),MATCH('予選ヒート-総合結果表'!B$11,'[1]予選ヒート-総合結果表（整列）'!$1:$1,0)),"")</f>
        <v>40</v>
      </c>
      <c r="C15" s="24" t="str">
        <f>IFERROR(INDEX('[1]予選ヒート-総合結果表（整列）'!$A:$Z,MATCH($B15,'[1]予選ヒート-総合結果表（整列）'!$B:$B,0),MATCH('予選ヒート-総合結果表'!C$11,'[1]予選ヒート-総合結果表（整列）'!$1:$1,0)),"")</f>
        <v/>
      </c>
      <c r="D15" s="23" t="str">
        <f>IFERROR(INDEX('[1]予選ヒート-総合結果表（整列）'!$A:$Z,MATCH($B15,'[1]予選ヒート-総合結果表（整列）'!$B:$B,0),MATCH('予選ヒート-総合結果表'!D$11,'[1]予選ヒート-総合結果表（整列）'!$1:$1,0)),"")</f>
        <v>大槻 直</v>
      </c>
      <c r="E15" s="22" t="str">
        <f>IFERROR(INDEX('[1]予選ヒート-総合結果表（整列）'!$A:$Z,MATCH($B15,'[1]予選ヒート-総合結果表（整列）'!$B:$B,0),MATCH('予選ヒート-総合結果表'!E$11,'[1]予選ヒート-総合結果表（整列）'!$1:$1,0)),"")</f>
        <v>TONY KART/YAMAHA</v>
      </c>
      <c r="F15" s="21" t="str">
        <f>IFERROR(INDEX('[1]予選ヒート-総合結果表（整列）'!$A:$Z,MATCH($B15,'[1]予選ヒート-総合結果表（整列）'!$B:$B,0),MATCH('予選ヒート-総合結果表'!F$11,'[1]予選ヒート-総合結果表（整列）'!$1:$1,0)),"")</f>
        <v>ASH</v>
      </c>
      <c r="G15" s="20" t="str">
        <f>IFERROR(INDEX('[1]予選ヒート-総合結果表（整列）'!$A:$Z,MATCH($B15,'[1]予選ヒート-総合結果表（整列）'!$B:$B,0),MATCH('予選ヒート-総合結果表'!G$11,'[1]予選ヒート-総合結果表（整列）'!$1:$1,0)),"")</f>
        <v>BS</v>
      </c>
      <c r="H15" s="15">
        <f>IFERROR(INDEX('[1]予選ヒート-総合結果表（整列）'!$A:$Z,MATCH($B15,'[1]予選ヒート-総合結果表（整列）'!$B:$B,0),MATCH('予選ヒート-総合結果表'!H$11,'[1]予選ヒート-総合結果表（整列）'!$1:$1,0)),"")</f>
        <v>54.518000000000001</v>
      </c>
      <c r="I15" s="27"/>
      <c r="J15" s="3"/>
      <c r="K15" s="3"/>
      <c r="L15" s="4" t="str">
        <f>IF(IFERROR(INDEX('[1]予選ヒート-総合結果表（整列）'!$A:$Z,MATCH($B15,'[1]予選ヒート-総合結果表（整列）'!$B:$B,0),MATCH(L$11,'[1]予選ヒート-総合結果表（整列）'!$1:$1,0)),"")=0,"",IFERROR(INDEX('[1]予選ヒート-総合結果表（整列）'!$A:$Z,MATCH($B15,'[1]予選ヒート-総合結果表（整列）'!$B:$B,0),MATCH(L$11,'[1]予選ヒート-総合結果表（整列）'!$1:$1,0)),""))</f>
        <v/>
      </c>
      <c r="M15" s="4" t="str">
        <f>IF(L15="","",COUNTIF($L$13:L15,"&lt;&gt;"&amp;""))</f>
        <v/>
      </c>
      <c r="N15" s="4" t="str">
        <f>IFERROR(RANK(M15,$M$13:$M$46,1),"")</f>
        <v/>
      </c>
      <c r="O15" s="4" t="str">
        <f>IF(IFERROR(INDEX('[1]予選ヒート-総合結果表（整列）'!$A:$Z,MATCH($A15,'[1]予選ヒート-総合結果表（整列）'!$A:$A,0),MATCH(O$11,'[1]予選ヒート-総合結果表（整列）'!$1:$1,0)),"")=0,"",IFERROR(INDEX('[1]予選ヒート-総合結果表（整列）'!$A:$Z,MATCH($A15,'[1]予選ヒート-総合結果表（整列）'!$A:$A,0),MATCH(O$11,'[1]予選ヒート-総合結果表（整列）'!$1:$1,0)),""))</f>
        <v/>
      </c>
      <c r="P15" s="3"/>
      <c r="Q15" s="3"/>
    </row>
    <row r="16" spans="1:17" ht="12.75" customHeight="1" x14ac:dyDescent="0.15">
      <c r="A16" s="26">
        <f>IF(OR('[1]予選ヒート-総合結果表（整列）'!A5="DNF",'[1]予選ヒート-総合結果表（整列）'!A5="DNS",'[1]予選ヒート-総合結果表（整列）'!A5="DQ"),'[1]予選ヒート-総合結果表（整列）'!A5,IF(MAX('[1]予選ヒート-総合結果表（整列）'!$A:$A)&gt;A15,A15+1,""))</f>
        <v>4</v>
      </c>
      <c r="B16" s="25">
        <f>IFERROR(INDEX('[1]予選ヒート-総合結果表（整列）'!A5:$Z$50,MATCH($A16,'[1]予選ヒート-総合結果表（整列）'!A5:$A$50,0),MATCH('予選ヒート-総合結果表'!B$11,'[1]予選ヒート-総合結果表（整列）'!$1:$1,0)),"")</f>
        <v>84</v>
      </c>
      <c r="C16" s="24" t="str">
        <f>IFERROR(INDEX('[1]予選ヒート-総合結果表（整列）'!$A:$Z,MATCH($B16,'[1]予選ヒート-総合結果表（整列）'!$B:$B,0),MATCH('予選ヒート-総合結果表'!C$11,'[1]予選ヒート-総合結果表（整列）'!$1:$1,0)),"")</f>
        <v/>
      </c>
      <c r="D16" s="23" t="str">
        <f>IFERROR(INDEX('[1]予選ヒート-総合結果表（整列）'!$A:$Z,MATCH($B16,'[1]予選ヒート-総合結果表（整列）'!$B:$B,0),MATCH('予選ヒート-総合結果表'!D$11,'[1]予選ヒート-総合結果表（整列）'!$1:$1,0)),"")</f>
        <v>林 零仁</v>
      </c>
      <c r="E16" s="22" t="str">
        <f>IFERROR(INDEX('[1]予選ヒート-総合結果表（整列）'!$A:$Z,MATCH($B16,'[1]予選ヒート-総合結果表（整列）'!$B:$B,0),MATCH('予選ヒート-総合結果表'!E$11,'[1]予選ヒート-総合結果表（整列）'!$1:$1,0)),"")</f>
        <v>EXPRIT/YAMAHA</v>
      </c>
      <c r="F16" s="21" t="str">
        <f>IFERROR(INDEX('[1]予選ヒート-総合結果表（整列）'!$A:$Z,MATCH($B16,'[1]予選ヒート-総合結果表（整列）'!$B:$B,0),MATCH('予選ヒート-総合結果表'!F$11,'[1]予選ヒート-総合結果表（整列）'!$1:$1,0)),"")</f>
        <v>ONE  POINT</v>
      </c>
      <c r="G16" s="20" t="str">
        <f>IFERROR(INDEX('[1]予選ヒート-総合結果表（整列）'!$A:$Z,MATCH($B16,'[1]予選ヒート-総合結果表（整列）'!$B:$B,0),MATCH('予選ヒート-総合結果表'!G$11,'[1]予選ヒート-総合結果表（整列）'!$1:$1,0)),"")</f>
        <v>BS</v>
      </c>
      <c r="H16" s="15">
        <f>IFERROR(INDEX('[1]予選ヒート-総合結果表（整列）'!$A:$Z,MATCH($B16,'[1]予選ヒート-総合結果表（整列）'!$B:$B,0),MATCH('予選ヒート-総合結果表'!H$11,'[1]予選ヒート-総合結果表（整列）'!$1:$1,0)),"")</f>
        <v>55.231000000000002</v>
      </c>
      <c r="I16" s="27"/>
      <c r="J16" s="3"/>
      <c r="K16" s="3"/>
      <c r="L16" s="4" t="str">
        <f>IF(IFERROR(INDEX('[1]予選ヒート-総合結果表（整列）'!$A:$Z,MATCH($B16,'[1]予選ヒート-総合結果表（整列）'!$B:$B,0),MATCH(L$11,'[1]予選ヒート-総合結果表（整列）'!$1:$1,0)),"")=0,"",IFERROR(INDEX('[1]予選ヒート-総合結果表（整列）'!$A:$Z,MATCH($B16,'[1]予選ヒート-総合結果表（整列）'!$B:$B,0),MATCH(L$11,'[1]予選ヒート-総合結果表（整列）'!$1:$1,0)),""))</f>
        <v/>
      </c>
      <c r="M16" s="4" t="str">
        <f>IF(L16="","",COUNTIF($L$13:L16,"&lt;&gt;"&amp;""))</f>
        <v/>
      </c>
      <c r="N16" s="4" t="str">
        <f>IFERROR(RANK(M16,$M$13:$M$46,1),"")</f>
        <v/>
      </c>
      <c r="O16" s="4" t="str">
        <f>IF(IFERROR(INDEX('[1]予選ヒート-総合結果表（整列）'!$A:$Z,MATCH($A16,'[1]予選ヒート-総合結果表（整列）'!$A:$A,0),MATCH(O$11,'[1]予選ヒート-総合結果表（整列）'!$1:$1,0)),"")=0,"",IFERROR(INDEX('[1]予選ヒート-総合結果表（整列）'!$A:$Z,MATCH($A16,'[1]予選ヒート-総合結果表（整列）'!$A:$A,0),MATCH(O$11,'[1]予選ヒート-総合結果表（整列）'!$1:$1,0)),""))</f>
        <v/>
      </c>
      <c r="P16" s="3"/>
      <c r="Q16" s="3"/>
    </row>
    <row r="17" spans="1:17" ht="12.75" customHeight="1" x14ac:dyDescent="0.15">
      <c r="A17" s="26">
        <f>IF(OR('[1]予選ヒート-総合結果表（整列）'!A6="DNF",'[1]予選ヒート-総合結果表（整列）'!A6="DNS",'[1]予選ヒート-総合結果表（整列）'!A6="DQ"),'[1]予選ヒート-総合結果表（整列）'!A6,IF(MAX('[1]予選ヒート-総合結果表（整列）'!$A:$A)&gt;A16,A16+1,""))</f>
        <v>5</v>
      </c>
      <c r="B17" s="25">
        <f>IFERROR(INDEX('[1]予選ヒート-総合結果表（整列）'!A6:$Z$50,MATCH($A17,'[1]予選ヒート-総合結果表（整列）'!A6:$A$50,0),MATCH('予選ヒート-総合結果表'!B$11,'[1]予選ヒート-総合結果表（整列）'!$1:$1,0)),"")</f>
        <v>61</v>
      </c>
      <c r="C17" s="24" t="str">
        <f>IFERROR(INDEX('[1]予選ヒート-総合結果表（整列）'!$A:$Z,MATCH($B17,'[1]予選ヒート-総合結果表（整列）'!$B:$B,0),MATCH('予選ヒート-総合結果表'!C$11,'[1]予選ヒート-総合結果表（整列）'!$1:$1,0)),"")</f>
        <v/>
      </c>
      <c r="D17" s="23" t="str">
        <f>IFERROR(INDEX('[1]予選ヒート-総合結果表（整列）'!$A:$Z,MATCH($B17,'[1]予選ヒート-総合結果表（整列）'!$B:$B,0),MATCH('予選ヒート-総合結果表'!D$11,'[1]予選ヒート-総合結果表（整列）'!$1:$1,0)),"")</f>
        <v>寺島 知毅</v>
      </c>
      <c r="E17" s="22" t="str">
        <f>IFERROR(INDEX('[1]予選ヒート-総合結果表（整列）'!$A:$Z,MATCH($B17,'[1]予選ヒート-総合結果表（整列）'!$B:$B,0),MATCH('予選ヒート-総合結果表'!E$11,'[1]予選ヒート-総合結果表（整列）'!$1:$1,0)),"")</f>
        <v>TONY KART/YAMAHA</v>
      </c>
      <c r="F17" s="21" t="str">
        <f>IFERROR(INDEX('[1]予選ヒート-総合結果表（整列）'!$A:$Z,MATCH($B17,'[1]予選ヒート-総合結果表（整列）'!$B:$B,0),MATCH('予選ヒート-総合結果表'!F$11,'[1]予選ヒート-総合結果表（整列）'!$1:$1,0)),"")</f>
        <v>松本レーシング</v>
      </c>
      <c r="G17" s="20" t="str">
        <f>IFERROR(INDEX('[1]予選ヒート-総合結果表（整列）'!$A:$Z,MATCH($B17,'[1]予選ヒート-総合結果表（整列）'!$B:$B,0),MATCH('予選ヒート-総合結果表'!G$11,'[1]予選ヒート-総合結果表（整列）'!$1:$1,0)),"")</f>
        <v>BS</v>
      </c>
      <c r="H17" s="15">
        <f>IFERROR(INDEX('[1]予選ヒート-総合結果表（整列）'!$A:$Z,MATCH($B17,'[1]予選ヒート-総合結果表（整列）'!$B:$B,0),MATCH('予選ヒート-総合結果表'!H$11,'[1]予選ヒート-総合結果表（整列）'!$1:$1,0)),"")</f>
        <v>54.648000000000003</v>
      </c>
      <c r="I17" s="27"/>
      <c r="J17" s="3"/>
      <c r="K17" s="3"/>
      <c r="L17" s="4" t="str">
        <f>IF(IFERROR(INDEX('[1]予選ヒート-総合結果表（整列）'!$A:$Z,MATCH($B17,'[1]予選ヒート-総合結果表（整列）'!$B:$B,0),MATCH(L$11,'[1]予選ヒート-総合結果表（整列）'!$1:$1,0)),"")=0,"",IFERROR(INDEX('[1]予選ヒート-総合結果表（整列）'!$A:$Z,MATCH($B17,'[1]予選ヒート-総合結果表（整列）'!$B:$B,0),MATCH(L$11,'[1]予選ヒート-総合結果表（整列）'!$1:$1,0)),""))</f>
        <v/>
      </c>
      <c r="M17" s="4" t="str">
        <f>IF(L17="","",COUNTIF($L$13:L17,"&lt;&gt;"&amp;""))</f>
        <v/>
      </c>
      <c r="N17" s="4" t="str">
        <f>IFERROR(RANK(M17,$M$13:$M$46,1),"")</f>
        <v/>
      </c>
      <c r="O17" s="4" t="str">
        <f>IF(IFERROR(INDEX('[1]予選ヒート-総合結果表（整列）'!$A:$Z,MATCH($A17,'[1]予選ヒート-総合結果表（整列）'!$A:$A,0),MATCH(O$11,'[1]予選ヒート-総合結果表（整列）'!$1:$1,0)),"")=0,"",IFERROR(INDEX('[1]予選ヒート-総合結果表（整列）'!$A:$Z,MATCH($A17,'[1]予選ヒート-総合結果表（整列）'!$A:$A,0),MATCH(O$11,'[1]予選ヒート-総合結果表（整列）'!$1:$1,0)),""))</f>
        <v/>
      </c>
      <c r="P17" s="3"/>
      <c r="Q17" s="3"/>
    </row>
    <row r="18" spans="1:17" ht="12.75" customHeight="1" x14ac:dyDescent="0.15">
      <c r="A18" s="26">
        <f>IF(OR('[1]予選ヒート-総合結果表（整列）'!A7="DNF",'[1]予選ヒート-総合結果表（整列）'!A7="DNS",'[1]予選ヒート-総合結果表（整列）'!A7="DQ"),'[1]予選ヒート-総合結果表（整列）'!A7,IF(MAX('[1]予選ヒート-総合結果表（整列）'!$A:$A)&gt;A17,A17+1,""))</f>
        <v>6</v>
      </c>
      <c r="B18" s="25">
        <f>IFERROR(INDEX('[1]予選ヒート-総合結果表（整列）'!A7:$Z$50,MATCH($A18,'[1]予選ヒート-総合結果表（整列）'!A7:$A$50,0),MATCH('予選ヒート-総合結果表'!B$11,'[1]予選ヒート-総合結果表（整列）'!$1:$1,0)),"")</f>
        <v>37</v>
      </c>
      <c r="C18" s="24" t="str">
        <f>IFERROR(INDEX('[1]予選ヒート-総合結果表（整列）'!$A:$Z,MATCH($B18,'[1]予選ヒート-総合結果表（整列）'!$B:$B,0),MATCH('予選ヒート-総合結果表'!C$11,'[1]予選ヒート-総合結果表（整列）'!$1:$1,0)),"")</f>
        <v/>
      </c>
      <c r="D18" s="23" t="str">
        <f>IFERROR(INDEX('[1]予選ヒート-総合結果表（整列）'!$A:$Z,MATCH($B18,'[1]予選ヒート-総合結果表（整列）'!$B:$B,0),MATCH('予選ヒート-総合結果表'!D$11,'[1]予選ヒート-総合結果表（整列）'!$1:$1,0)),"")</f>
        <v>佐藤 琉葵</v>
      </c>
      <c r="E18" s="22" t="str">
        <f>IFERROR(INDEX('[1]予選ヒート-総合結果表（整列）'!$A:$Z,MATCH($B18,'[1]予選ヒート-総合結果表（整列）'!$B:$B,0),MATCH('予選ヒート-総合結果表'!E$11,'[1]予選ヒート-総合結果表（整列）'!$1:$1,0)),"")</f>
        <v>LN KART/YAMAHA</v>
      </c>
      <c r="F18" s="21" t="str">
        <f>IFERROR(INDEX('[1]予選ヒート-総合結果表（整列）'!$A:$Z,MATCH($B18,'[1]予選ヒート-総合結果表（整列）'!$B:$B,0),MATCH('予選ヒート-総合結果表'!F$11,'[1]予選ヒート-総合結果表（整列）'!$1:$1,0)),"")</f>
        <v>DSM</v>
      </c>
      <c r="G18" s="20" t="str">
        <f>IFERROR(INDEX('[1]予選ヒート-総合結果表（整列）'!$A:$Z,MATCH($B18,'[1]予選ヒート-総合結果表（整列）'!$B:$B,0),MATCH('予選ヒート-総合結果表'!G$11,'[1]予選ヒート-総合結果表（整列）'!$1:$1,0)),"")</f>
        <v>BS</v>
      </c>
      <c r="H18" s="15">
        <f>IFERROR(INDEX('[1]予選ヒート-総合結果表（整列）'!$A:$Z,MATCH($B18,'[1]予選ヒート-総合結果表（整列）'!$B:$B,0),MATCH('予選ヒート-総合結果表'!H$11,'[1]予選ヒート-総合結果表（整列）'!$1:$1,0)),"")</f>
        <v>55.027000000000001</v>
      </c>
      <c r="I18" s="27"/>
      <c r="J18" s="3"/>
      <c r="K18" s="3"/>
      <c r="L18" s="4" t="str">
        <f>IF(IFERROR(INDEX('[1]予選ヒート-総合結果表（整列）'!$A:$Z,MATCH($B18,'[1]予選ヒート-総合結果表（整列）'!$B:$B,0),MATCH(L$11,'[1]予選ヒート-総合結果表（整列）'!$1:$1,0)),"")=0,"",IFERROR(INDEX('[1]予選ヒート-総合結果表（整列）'!$A:$Z,MATCH($B18,'[1]予選ヒート-総合結果表（整列）'!$B:$B,0),MATCH(L$11,'[1]予選ヒート-総合結果表（整列）'!$1:$1,0)),""))</f>
        <v>全日本カート選手権統一規則書 第38条(25)(フロントフェアリングが正しい装着状態でない)により5秒加算した。</v>
      </c>
      <c r="M18" s="4">
        <f>IF(L18="","",COUNTIF($L$13:L18,"&lt;&gt;"&amp;""))</f>
        <v>6</v>
      </c>
      <c r="N18" s="4">
        <f>IFERROR(RANK(M18,$M$13:$M$46,1),"")</f>
        <v>1</v>
      </c>
      <c r="O18" s="4" t="str">
        <f>IF(IFERROR(INDEX('[1]予選ヒート-総合結果表（整列）'!$A:$Z,MATCH($A18,'[1]予選ヒート-総合結果表（整列）'!$A:$A,0),MATCH(O$11,'[1]予選ヒート-総合結果表（整列）'!$1:$1,0)),"")=0,"",IFERROR(INDEX('[1]予選ヒート-総合結果表（整列）'!$A:$Z,MATCH($A18,'[1]予選ヒート-総合結果表（整列）'!$A:$A,0),MATCH(O$11,'[1]予選ヒート-総合結果表（整列）'!$1:$1,0)),""))</f>
        <v/>
      </c>
      <c r="P18" s="3"/>
      <c r="Q18" s="3"/>
    </row>
    <row r="19" spans="1:17" ht="12.75" customHeight="1" x14ac:dyDescent="0.15">
      <c r="A19" s="26">
        <f>IF(OR('[1]予選ヒート-総合結果表（整列）'!A8="DNF",'[1]予選ヒート-総合結果表（整列）'!A8="DNS",'[1]予選ヒート-総合結果表（整列）'!A8="DQ"),'[1]予選ヒート-総合結果表（整列）'!A8,IF(MAX('[1]予選ヒート-総合結果表（整列）'!$A:$A)&gt;A18,A18+1,""))</f>
        <v>7</v>
      </c>
      <c r="B19" s="25">
        <f>IFERROR(INDEX('[1]予選ヒート-総合結果表（整列）'!A8:$Z$50,MATCH($A19,'[1]予選ヒート-総合結果表（整列）'!A8:$A$50,0),MATCH('予選ヒート-総合結果表'!B$11,'[1]予選ヒート-総合結果表（整列）'!$1:$1,0)),"")</f>
        <v>30</v>
      </c>
      <c r="C19" s="24" t="str">
        <f>IFERROR(INDEX('[1]予選ヒート-総合結果表（整列）'!$A:$Z,MATCH($B19,'[1]予選ヒート-総合結果表（整列）'!$B:$B,0),MATCH('予選ヒート-総合結果表'!C$11,'[1]予選ヒート-総合結果表（整列）'!$1:$1,0)),"")</f>
        <v/>
      </c>
      <c r="D19" s="23" t="str">
        <f>IFERROR(INDEX('[1]予選ヒート-総合結果表（整列）'!$A:$Z,MATCH($B19,'[1]予選ヒート-総合結果表（整列）'!$B:$B,0),MATCH('予選ヒート-総合結果表'!D$11,'[1]予選ヒート-総合結果表（整列）'!$1:$1,0)),"")</f>
        <v>久富 圭</v>
      </c>
      <c r="E19" s="22" t="str">
        <f>IFERROR(INDEX('[1]予選ヒート-総合結果表（整列）'!$A:$Z,MATCH($B19,'[1]予選ヒート-総合結果表（整列）'!$B:$B,0),MATCH('予選ヒート-総合結果表'!E$11,'[1]予選ヒート-総合結果表（整列）'!$1:$1,0)),"")</f>
        <v>TONY KART/YAMAHA</v>
      </c>
      <c r="F19" s="21" t="str">
        <f>IFERROR(INDEX('[1]予選ヒート-総合結果表（整列）'!$A:$Z,MATCH($B19,'[1]予選ヒート-総合結果表（整列）'!$B:$B,0),MATCH('予選ヒート-総合結果表'!F$11,'[1]予選ヒート-総合結果表（整列）'!$1:$1,0)),"")</f>
        <v>Formula　Blue　Ash</v>
      </c>
      <c r="G19" s="20" t="str">
        <f>IFERROR(INDEX('[1]予選ヒート-総合結果表（整列）'!$A:$Z,MATCH($B19,'[1]予選ヒート-総合結果表（整列）'!$B:$B,0),MATCH('予選ヒート-総合結果表'!G$11,'[1]予選ヒート-総合結果表（整列）'!$1:$1,0)),"")</f>
        <v>BS</v>
      </c>
      <c r="H19" s="15">
        <f>IFERROR(INDEX('[1]予選ヒート-総合結果表（整列）'!$A:$Z,MATCH($B19,'[1]予選ヒート-総合結果表（整列）'!$B:$B,0),MATCH('予選ヒート-総合結果表'!H$11,'[1]予選ヒート-総合結果表（整列）'!$1:$1,0)),"")</f>
        <v>54.384</v>
      </c>
      <c r="I19" s="27"/>
      <c r="J19" s="3"/>
      <c r="K19" s="3"/>
      <c r="L19" s="4" t="str">
        <f>IF(IFERROR(INDEX('[1]予選ヒート-総合結果表（整列）'!$A:$Z,MATCH($B19,'[1]予選ヒート-総合結果表（整列）'!$B:$B,0),MATCH(L$11,'[1]予選ヒート-総合結果表（整列）'!$1:$1,0)),"")=0,"",IFERROR(INDEX('[1]予選ヒート-総合結果表（整列）'!$A:$Z,MATCH($B19,'[1]予選ヒート-総合結果表（整列）'!$B:$B,0),MATCH(L$11,'[1]予選ヒート-総合結果表（整列）'!$1:$1,0)),""))</f>
        <v/>
      </c>
      <c r="M19" s="4" t="str">
        <f>IF(L19="","",COUNTIF($L$13:L19,"&lt;&gt;"&amp;""))</f>
        <v/>
      </c>
      <c r="N19" s="4" t="str">
        <f>IFERROR(RANK(M19,$M$13:$M$46,1),"")</f>
        <v/>
      </c>
      <c r="O19" s="4" t="str">
        <f>IF(IFERROR(INDEX('[1]予選ヒート-総合結果表（整列）'!$A:$Z,MATCH($A19,'[1]予選ヒート-総合結果表（整列）'!$A:$A,0),MATCH(O$11,'[1]予選ヒート-総合結果表（整列）'!$1:$1,0)),"")=0,"",IFERROR(INDEX('[1]予選ヒート-総合結果表（整列）'!$A:$Z,MATCH($A19,'[1]予選ヒート-総合結果表（整列）'!$A:$A,0),MATCH(O$11,'[1]予選ヒート-総合結果表（整列）'!$1:$1,0)),""))</f>
        <v/>
      </c>
      <c r="P19" s="3"/>
      <c r="Q19" s="3"/>
    </row>
    <row r="20" spans="1:17" ht="12.75" customHeight="1" x14ac:dyDescent="0.15">
      <c r="A20" s="26">
        <f>IF(OR('[1]予選ヒート-総合結果表（整列）'!A9="DNF",'[1]予選ヒート-総合結果表（整列）'!A9="DNS",'[1]予選ヒート-総合結果表（整列）'!A9="DQ"),'[1]予選ヒート-総合結果表（整列）'!A9,IF(MAX('[1]予選ヒート-総合結果表（整列）'!$A:$A)&gt;A19,A19+1,""))</f>
        <v>8</v>
      </c>
      <c r="B20" s="25">
        <f>IFERROR(INDEX('[1]予選ヒート-総合結果表（整列）'!A9:$Z$50,MATCH($A20,'[1]予選ヒート-総合結果表（整列）'!A9:$A$50,0),MATCH('予選ヒート-総合結果表'!B$11,'[1]予選ヒート-総合結果表（整列）'!$1:$1,0)),"")</f>
        <v>47</v>
      </c>
      <c r="C20" s="24" t="str">
        <f>IFERROR(INDEX('[1]予選ヒート-総合結果表（整列）'!$A:$Z,MATCH($B20,'[1]予選ヒート-総合結果表（整列）'!$B:$B,0),MATCH('予選ヒート-総合結果表'!C$11,'[1]予選ヒート-総合結果表（整列）'!$1:$1,0)),"")</f>
        <v/>
      </c>
      <c r="D20" s="23" t="str">
        <f>IFERROR(INDEX('[1]予選ヒート-総合結果表（整列）'!$A:$Z,MATCH($B20,'[1]予選ヒート-総合結果表（整列）'!$B:$B,0),MATCH('予選ヒート-総合結果表'!D$11,'[1]予選ヒート-総合結果表（整列）'!$1:$1,0)),"")</f>
        <v>大島 良介</v>
      </c>
      <c r="E20" s="22" t="str">
        <f>IFERROR(INDEX('[1]予選ヒート-総合結果表（整列）'!$A:$Z,MATCH($B20,'[1]予選ヒート-総合結果表（整列）'!$B:$B,0),MATCH('予選ヒート-総合結果表'!E$11,'[1]予選ヒート-総合結果表（整列）'!$1:$1,0)),"")</f>
        <v>TONY KART/YAMAHA</v>
      </c>
      <c r="F20" s="21" t="str">
        <f>IFERROR(INDEX('[1]予選ヒート-総合結果表（整列）'!$A:$Z,MATCH($B20,'[1]予選ヒート-総合結果表（整列）'!$B:$B,0),MATCH('予選ヒート-総合結果表'!F$11,'[1]予選ヒート-総合結果表（整列）'!$1:$1,0)),"")</f>
        <v>RS-1</v>
      </c>
      <c r="G20" s="20" t="str">
        <f>IFERROR(INDEX('[1]予選ヒート-総合結果表（整列）'!$A:$Z,MATCH($B20,'[1]予選ヒート-総合結果表（整列）'!$B:$B,0),MATCH('予選ヒート-総合結果表'!G$11,'[1]予選ヒート-総合結果表（整列）'!$1:$1,0)),"")</f>
        <v>BS</v>
      </c>
      <c r="H20" s="15">
        <f>IFERROR(INDEX('[1]予選ヒート-総合結果表（整列）'!$A:$Z,MATCH($B20,'[1]予選ヒート-総合結果表（整列）'!$B:$B,0),MATCH('予選ヒート-総合結果表'!H$11,'[1]予選ヒート-総合結果表（整列）'!$1:$1,0)),"")</f>
        <v>54.529000000000003</v>
      </c>
      <c r="I20" s="27"/>
      <c r="J20" s="3"/>
      <c r="K20" s="3"/>
      <c r="L20" s="4" t="str">
        <f>IF(IFERROR(INDEX('[1]予選ヒート-総合結果表（整列）'!$A:$Z,MATCH($B20,'[1]予選ヒート-総合結果表（整列）'!$B:$B,0),MATCH(L$11,'[1]予選ヒート-総合結果表（整列）'!$1:$1,0)),"")=0,"",IFERROR(INDEX('[1]予選ヒート-総合結果表（整列）'!$A:$Z,MATCH($B20,'[1]予選ヒート-総合結果表（整列）'!$B:$B,0),MATCH(L$11,'[1]予選ヒート-総合結果表（整列）'!$1:$1,0)),""))</f>
        <v/>
      </c>
      <c r="M20" s="4" t="str">
        <f>IF(L20="","",COUNTIF($L$13:L20,"&lt;&gt;"&amp;""))</f>
        <v/>
      </c>
      <c r="N20" s="4" t="str">
        <f>IFERROR(RANK(M20,$M$13:$M$46,1),"")</f>
        <v/>
      </c>
      <c r="O20" s="4" t="str">
        <f>IF(IFERROR(INDEX('[1]予選ヒート-総合結果表（整列）'!$A:$Z,MATCH($A20,'[1]予選ヒート-総合結果表（整列）'!$A:$A,0),MATCH(O$11,'[1]予選ヒート-総合結果表（整列）'!$1:$1,0)),"")=0,"",IFERROR(INDEX('[1]予選ヒート-総合結果表（整列）'!$A:$Z,MATCH($A20,'[1]予選ヒート-総合結果表（整列）'!$A:$A,0),MATCH(O$11,'[1]予選ヒート-総合結果表（整列）'!$1:$1,0)),""))</f>
        <v/>
      </c>
      <c r="P20" s="3"/>
      <c r="Q20" s="3"/>
    </row>
    <row r="21" spans="1:17" ht="12.75" customHeight="1" x14ac:dyDescent="0.15">
      <c r="A21" s="26">
        <f>IF(OR('[1]予選ヒート-総合結果表（整列）'!A10="DNF",'[1]予選ヒート-総合結果表（整列）'!A10="DNS",'[1]予選ヒート-総合結果表（整列）'!A10="DQ"),'[1]予選ヒート-総合結果表（整列）'!A10,IF(MAX('[1]予選ヒート-総合結果表（整列）'!$A:$A)&gt;A20,A20+1,""))</f>
        <v>9</v>
      </c>
      <c r="B21" s="25">
        <f>IFERROR(INDEX('[1]予選ヒート-総合結果表（整列）'!A10:$Z$50,MATCH($A21,'[1]予選ヒート-総合結果表（整列）'!A10:$A$50,0),MATCH('予選ヒート-総合結果表'!B$11,'[1]予選ヒート-総合結果表（整列）'!$1:$1,0)),"")</f>
        <v>19</v>
      </c>
      <c r="C21" s="24" t="str">
        <f>IFERROR(INDEX('[1]予選ヒート-総合結果表（整列）'!$A:$Z,MATCH($B21,'[1]予選ヒート-総合結果表（整列）'!$B:$B,0),MATCH('予選ヒート-総合結果表'!C$11,'[1]予選ヒート-総合結果表（整列）'!$1:$1,0)),"")</f>
        <v/>
      </c>
      <c r="D21" s="23" t="str">
        <f>IFERROR(INDEX('[1]予選ヒート-総合結果表（整列）'!$A:$Z,MATCH($B21,'[1]予選ヒート-総合結果表（整列）'!$B:$B,0),MATCH('予選ヒート-総合結果表'!D$11,'[1]予選ヒート-総合結果表（整列）'!$1:$1,0)),"")</f>
        <v>蒲生 尚弥</v>
      </c>
      <c r="E21" s="22" t="str">
        <f>IFERROR(INDEX('[1]予選ヒート-総合結果表（整列）'!$A:$Z,MATCH($B21,'[1]予選ヒート-総合結果表（整列）'!$B:$B,0),MATCH('予選ヒート-総合結果表'!E$11,'[1]予選ヒート-総合結果表（整列）'!$1:$1,0)),"")</f>
        <v>CL/YAMAHA</v>
      </c>
      <c r="F21" s="21" t="str">
        <f>IFERROR(INDEX('[1]予選ヒート-総合結果表（整列）'!$A:$Z,MATCH($B21,'[1]予選ヒート-総合結果表（整列）'!$B:$B,0),MATCH('予選ヒート-総合結果表'!F$11,'[1]予選ヒート-総合結果表（整列）'!$1:$1,0)),"")</f>
        <v>のりものクラブTIGRE</v>
      </c>
      <c r="G21" s="20" t="str">
        <f>IFERROR(INDEX('[1]予選ヒート-総合結果表（整列）'!$A:$Z,MATCH($B21,'[1]予選ヒート-総合結果表（整列）'!$B:$B,0),MATCH('予選ヒート-総合結果表'!G$11,'[1]予選ヒート-総合結果表（整列）'!$1:$1,0)),"")</f>
        <v>BS</v>
      </c>
      <c r="H21" s="15">
        <f>IFERROR(INDEX('[1]予選ヒート-総合結果表（整列）'!$A:$Z,MATCH($B21,'[1]予選ヒート-総合結果表（整列）'!$B:$B,0),MATCH('予選ヒート-総合結果表'!H$11,'[1]予選ヒート-総合結果表（整列）'!$1:$1,0)),"")</f>
        <v>54.738</v>
      </c>
      <c r="I21" s="27"/>
      <c r="J21" s="3"/>
      <c r="K21" s="3"/>
      <c r="L21" s="4" t="str">
        <f>IF(IFERROR(INDEX('[1]予選ヒート-総合結果表（整列）'!$A:$Z,MATCH($B21,'[1]予選ヒート-総合結果表（整列）'!$B:$B,0),MATCH(L$11,'[1]予選ヒート-総合結果表（整列）'!$1:$1,0)),"")=0,"",IFERROR(INDEX('[1]予選ヒート-総合結果表（整列）'!$A:$Z,MATCH($B21,'[1]予選ヒート-総合結果表（整列）'!$B:$B,0),MATCH(L$11,'[1]予選ヒート-総合結果表（整列）'!$1:$1,0)),""))</f>
        <v/>
      </c>
      <c r="M21" s="4" t="str">
        <f>IF(L21="","",COUNTIF($L$13:L21,"&lt;&gt;"&amp;""))</f>
        <v/>
      </c>
      <c r="N21" s="4" t="str">
        <f>IFERROR(RANK(M21,$M$13:$M$46,1),"")</f>
        <v/>
      </c>
      <c r="O21" s="4" t="str">
        <f>IF(IFERROR(INDEX('[1]予選ヒート-総合結果表（整列）'!$A:$Z,MATCH($A21,'[1]予選ヒート-総合結果表（整列）'!$A:$A,0),MATCH(O$11,'[1]予選ヒート-総合結果表（整列）'!$1:$1,0)),"")=0,"",IFERROR(INDEX('[1]予選ヒート-総合結果表（整列）'!$A:$Z,MATCH($A21,'[1]予選ヒート-総合結果表（整列）'!$A:$A,0),MATCH(O$11,'[1]予選ヒート-総合結果表（整列）'!$1:$1,0)),""))</f>
        <v/>
      </c>
      <c r="P21" s="3"/>
      <c r="Q21" s="3"/>
    </row>
    <row r="22" spans="1:17" ht="12.75" customHeight="1" x14ac:dyDescent="0.15">
      <c r="A22" s="26">
        <f>IF(OR('[1]予選ヒート-総合結果表（整列）'!A11="DNF",'[1]予選ヒート-総合結果表（整列）'!A11="DNS",'[1]予選ヒート-総合結果表（整列）'!A11="DQ"),'[1]予選ヒート-総合結果表（整列）'!A11,IF(MAX('[1]予選ヒート-総合結果表（整列）'!$A:$A)&gt;A21,A21+1,""))</f>
        <v>10</v>
      </c>
      <c r="B22" s="25">
        <f>IFERROR(INDEX('[1]予選ヒート-総合結果表（整列）'!A11:$Z$50,MATCH($A22,'[1]予選ヒート-総合結果表（整列）'!A11:$A$50,0),MATCH('予選ヒート-総合結果表'!B$11,'[1]予選ヒート-総合結果表（整列）'!$1:$1,0)),"")</f>
        <v>74</v>
      </c>
      <c r="C22" s="24" t="str">
        <f>IFERROR(INDEX('[1]予選ヒート-総合結果表（整列）'!$A:$Z,MATCH($B22,'[1]予選ヒート-総合結果表（整列）'!$B:$B,0),MATCH('予選ヒート-総合結果表'!C$11,'[1]予選ヒート-総合結果表（整列）'!$1:$1,0)),"")</f>
        <v/>
      </c>
      <c r="D22" s="23" t="str">
        <f>IFERROR(INDEX('[1]予選ヒート-総合結果表（整列）'!$A:$Z,MATCH($B22,'[1]予選ヒート-総合結果表（整列）'!$B:$B,0),MATCH('予選ヒート-総合結果表'!D$11,'[1]予選ヒート-総合結果表（整列）'!$1:$1,0)),"")</f>
        <v>宮地 健太朗</v>
      </c>
      <c r="E22" s="22" t="str">
        <f>IFERROR(INDEX('[1]予選ヒート-総合結果表（整列）'!$A:$Z,MATCH($B22,'[1]予選ヒート-総合結果表（整列）'!$B:$B,0),MATCH('予選ヒート-総合結果表'!E$11,'[1]予選ヒート-総合結果表（整列）'!$1:$1,0)),"")</f>
        <v>INTREPID/YAMAHA</v>
      </c>
      <c r="F22" s="21" t="str">
        <f>IFERROR(INDEX('[1]予選ヒート-総合結果表（整列）'!$A:$Z,MATCH($B22,'[1]予選ヒート-総合結果表（整列）'!$B:$B,0),MATCH('予選ヒート-総合結果表'!F$11,'[1]予選ヒート-総合結果表（整列）'!$1:$1,0)),"")</f>
        <v>Ash</v>
      </c>
      <c r="G22" s="20" t="str">
        <f>IFERROR(INDEX('[1]予選ヒート-総合結果表（整列）'!$A:$Z,MATCH($B22,'[1]予選ヒート-総合結果表（整列）'!$B:$B,0),MATCH('予選ヒート-総合結果表'!G$11,'[1]予選ヒート-総合結果表（整列）'!$1:$1,0)),"")</f>
        <v>BS</v>
      </c>
      <c r="H22" s="15">
        <f>IFERROR(INDEX('[1]予選ヒート-総合結果表（整列）'!$A:$Z,MATCH($B22,'[1]予選ヒート-総合結果表（整列）'!$B:$B,0),MATCH('予選ヒート-総合結果表'!H$11,'[1]予選ヒート-総合結果表（整列）'!$1:$1,0)),"")</f>
        <v>54.965000000000003</v>
      </c>
      <c r="I22" s="27"/>
      <c r="J22" s="3"/>
      <c r="K22" s="3"/>
      <c r="L22" s="4" t="str">
        <f>IF(IFERROR(INDEX('[1]予選ヒート-総合結果表（整列）'!$A:$Z,MATCH($B22,'[1]予選ヒート-総合結果表（整列）'!$B:$B,0),MATCH(L$11,'[1]予選ヒート-総合結果表（整列）'!$1:$1,0)),"")=0,"",IFERROR(INDEX('[1]予選ヒート-総合結果表（整列）'!$A:$Z,MATCH($B22,'[1]予選ヒート-総合結果表（整列）'!$B:$B,0),MATCH(L$11,'[1]予選ヒート-総合結果表（整列）'!$1:$1,0)),""))</f>
        <v/>
      </c>
      <c r="M22" s="4" t="str">
        <f>IF(L22="","",COUNTIF($L$13:L22,"&lt;&gt;"&amp;""))</f>
        <v/>
      </c>
      <c r="N22" s="4" t="str">
        <f>IFERROR(RANK(M22,$M$13:$M$46,1),"")</f>
        <v/>
      </c>
      <c r="O22" s="4" t="str">
        <f>IF(IFERROR(INDEX('[1]予選ヒート-総合結果表（整列）'!$A:$Z,MATCH($A22,'[1]予選ヒート-総合結果表（整列）'!$A:$A,0),MATCH(O$11,'[1]予選ヒート-総合結果表（整列）'!$1:$1,0)),"")=0,"",IFERROR(INDEX('[1]予選ヒート-総合結果表（整列）'!$A:$Z,MATCH($A22,'[1]予選ヒート-総合結果表（整列）'!$A:$A,0),MATCH(O$11,'[1]予選ヒート-総合結果表（整列）'!$1:$1,0)),""))</f>
        <v/>
      </c>
      <c r="P22" s="3"/>
      <c r="Q22" s="3"/>
    </row>
    <row r="23" spans="1:17" ht="12.75" customHeight="1" x14ac:dyDescent="0.15">
      <c r="A23" s="26">
        <f>IF(OR('[1]予選ヒート-総合結果表（整列）'!A12="DNF",'[1]予選ヒート-総合結果表（整列）'!A12="DNS",'[1]予選ヒート-総合結果表（整列）'!A12="DQ"),'[1]予選ヒート-総合結果表（整列）'!A12,IF(MAX('[1]予選ヒート-総合結果表（整列）'!$A:$A)&gt;A22,A22+1,""))</f>
        <v>11</v>
      </c>
      <c r="B23" s="25">
        <f>IFERROR(INDEX('[1]予選ヒート-総合結果表（整列）'!A12:$Z$50,MATCH($A23,'[1]予選ヒート-総合結果表（整列）'!A12:$A$50,0),MATCH('予選ヒート-総合結果表'!B$11,'[1]予選ヒート-総合結果表（整列）'!$1:$1,0)),"")</f>
        <v>31</v>
      </c>
      <c r="C23" s="24" t="str">
        <f>IFERROR(INDEX('[1]予選ヒート-総合結果表（整列）'!$A:$Z,MATCH($B23,'[1]予選ヒート-総合結果表（整列）'!$B:$B,0),MATCH('予選ヒート-総合結果表'!C$11,'[1]予選ヒート-総合結果表（整列）'!$1:$1,0)),"")</f>
        <v/>
      </c>
      <c r="D23" s="23" t="str">
        <f>IFERROR(INDEX('[1]予選ヒート-総合結果表（整列）'!$A:$Z,MATCH($B23,'[1]予選ヒート-総合結果表（整列）'!$B:$B,0),MATCH('予選ヒート-総合結果表'!D$11,'[1]予選ヒート-総合結果表（整列）'!$1:$1,0)),"")</f>
        <v>飛田 陽宏</v>
      </c>
      <c r="E23" s="22" t="str">
        <f>IFERROR(INDEX('[1]予選ヒート-総合結果表（整列）'!$A:$Z,MATCH($B23,'[1]予選ヒート-総合結果表（整列）'!$B:$B,0),MATCH('予選ヒート-総合結果表'!E$11,'[1]予選ヒート-総合結果表（整列）'!$1:$1,0)),"")</f>
        <v>TONY KART/YAMAHA</v>
      </c>
      <c r="F23" s="21" t="str">
        <f>IFERROR(INDEX('[1]予選ヒート-総合結果表（整列）'!$A:$Z,MATCH($B23,'[1]予選ヒート-総合結果表（整列）'!$B:$B,0),MATCH('予選ヒート-総合結果表'!F$11,'[1]予選ヒート-総合結果表（整列）'!$1:$1,0)),"")</f>
        <v>TBT RT with まえだ眼科</v>
      </c>
      <c r="G23" s="20" t="str">
        <f>IFERROR(INDEX('[1]予選ヒート-総合結果表（整列）'!$A:$Z,MATCH($B23,'[1]予選ヒート-総合結果表（整列）'!$B:$B,0),MATCH('予選ヒート-総合結果表'!G$11,'[1]予選ヒート-総合結果表（整列）'!$1:$1,0)),"")</f>
        <v>BS</v>
      </c>
      <c r="H23" s="15">
        <f>IFERROR(INDEX('[1]予選ヒート-総合結果表（整列）'!$A:$Z,MATCH($B23,'[1]予選ヒート-総合結果表（整列）'!$B:$B,0),MATCH('予選ヒート-総合結果表'!H$11,'[1]予選ヒート-総合結果表（整列）'!$1:$1,0)),"")</f>
        <v>54.423999999999999</v>
      </c>
      <c r="I23" s="27"/>
      <c r="J23" s="3"/>
      <c r="K23" s="3"/>
      <c r="L23" s="4" t="str">
        <f>IF(IFERROR(INDEX('[1]予選ヒート-総合結果表（整列）'!$A:$Z,MATCH($B23,'[1]予選ヒート-総合結果表（整列）'!$B:$B,0),MATCH(L$11,'[1]予選ヒート-総合結果表（整列）'!$1:$1,0)),"")=0,"",IFERROR(INDEX('[1]予選ヒート-総合結果表（整列）'!$A:$Z,MATCH($B23,'[1]予選ヒート-総合結果表（整列）'!$B:$B,0),MATCH(L$11,'[1]予選ヒート-総合結果表（整列）'!$1:$1,0)),""))</f>
        <v/>
      </c>
      <c r="M23" s="4" t="str">
        <f>IF(L23="","",COUNTIF($L$13:L23,"&lt;&gt;"&amp;""))</f>
        <v/>
      </c>
      <c r="N23" s="4" t="str">
        <f>IFERROR(RANK(M23,$M$13:$M$46,1),"")</f>
        <v/>
      </c>
      <c r="O23" s="4" t="str">
        <f>IF(IFERROR(INDEX('[1]予選ヒート-総合結果表（整列）'!$A:$Z,MATCH($A23,'[1]予選ヒート-総合結果表（整列）'!$A:$A,0),MATCH(O$11,'[1]予選ヒート-総合結果表（整列）'!$1:$1,0)),"")=0,"",IFERROR(INDEX('[1]予選ヒート-総合結果表（整列）'!$A:$Z,MATCH($A23,'[1]予選ヒート-総合結果表（整列）'!$A:$A,0),MATCH(O$11,'[1]予選ヒート-総合結果表（整列）'!$1:$1,0)),""))</f>
        <v/>
      </c>
      <c r="P23" s="3"/>
      <c r="Q23" s="3"/>
    </row>
    <row r="24" spans="1:17" ht="12.75" customHeight="1" x14ac:dyDescent="0.15">
      <c r="A24" s="26">
        <f>IF(OR('[1]予選ヒート-総合結果表（整列）'!A13="DNF",'[1]予選ヒート-総合結果表（整列）'!A13="DNS",'[1]予選ヒート-総合結果表（整列）'!A13="DQ"),'[1]予選ヒート-総合結果表（整列）'!A13,IF(MAX('[1]予選ヒート-総合結果表（整列）'!$A:$A)&gt;A23,A23+1,""))</f>
        <v>12</v>
      </c>
      <c r="B24" s="25">
        <f>IFERROR(INDEX('[1]予選ヒート-総合結果表（整列）'!A13:$Z$50,MATCH($A24,'[1]予選ヒート-総合結果表（整列）'!A13:$A$50,0),MATCH('予選ヒート-総合結果表'!B$11,'[1]予選ヒート-総合結果表（整列）'!$1:$1,0)),"")</f>
        <v>44</v>
      </c>
      <c r="C24" s="24" t="str">
        <f>IFERROR(INDEX('[1]予選ヒート-総合結果表（整列）'!$A:$Z,MATCH($B24,'[1]予選ヒート-総合結果表（整列）'!$B:$B,0),MATCH('予選ヒート-総合結果表'!C$11,'[1]予選ヒート-総合結果表（整列）'!$1:$1,0)),"")</f>
        <v/>
      </c>
      <c r="D24" s="23" t="str">
        <f>IFERROR(INDEX('[1]予選ヒート-総合結果表（整列）'!$A:$Z,MATCH($B24,'[1]予選ヒート-総合結果表（整列）'!$B:$B,0),MATCH('予選ヒート-総合結果表'!D$11,'[1]予選ヒート-総合結果表（整列）'!$1:$1,0)),"")</f>
        <v>中村 海斗</v>
      </c>
      <c r="E24" s="22" t="str">
        <f>IFERROR(INDEX('[1]予選ヒート-総合結果表（整列）'!$A:$Z,MATCH($B24,'[1]予選ヒート-総合結果表（整列）'!$B:$B,0),MATCH('予選ヒート-総合結果表'!E$11,'[1]予選ヒート-総合結果表（整列）'!$1:$1,0)),"")</f>
        <v>TONY KART/YAMAHA</v>
      </c>
      <c r="F24" s="21" t="str">
        <f>IFERROR(INDEX('[1]予選ヒート-総合結果表（整列）'!$A:$Z,MATCH($B24,'[1]予選ヒート-総合結果表（整列）'!$B:$B,0),MATCH('予選ヒート-総合結果表'!F$11,'[1]予選ヒート-総合結果表（整列）'!$1:$1,0)),"")</f>
        <v>TEAM NAGAO</v>
      </c>
      <c r="G24" s="20" t="str">
        <f>IFERROR(INDEX('[1]予選ヒート-総合結果表（整列）'!$A:$Z,MATCH($B24,'[1]予選ヒート-総合結果表（整列）'!$B:$B,0),MATCH('予選ヒート-総合結果表'!G$11,'[1]予選ヒート-総合結果表（整列）'!$1:$1,0)),"")</f>
        <v>BS</v>
      </c>
      <c r="H24" s="15">
        <f>IFERROR(INDEX('[1]予選ヒート-総合結果表（整列）'!$A:$Z,MATCH($B24,'[1]予選ヒート-総合結果表（整列）'!$B:$B,0),MATCH('予選ヒート-総合結果表'!H$11,'[1]予選ヒート-総合結果表（整列）'!$1:$1,0)),"")</f>
        <v>54.744999999999997</v>
      </c>
      <c r="I24" s="27"/>
      <c r="J24" s="3"/>
      <c r="K24" s="3"/>
      <c r="L24" s="4" t="str">
        <f>IF(IFERROR(INDEX('[1]予選ヒート-総合結果表（整列）'!$A:$Z,MATCH($B24,'[1]予選ヒート-総合結果表（整列）'!$B:$B,0),MATCH(L$11,'[1]予選ヒート-総合結果表（整列）'!$1:$1,0)),"")=0,"",IFERROR(INDEX('[1]予選ヒート-総合結果表（整列）'!$A:$Z,MATCH($B24,'[1]予選ヒート-総合結果表（整列）'!$B:$B,0),MATCH(L$11,'[1]予選ヒート-総合結果表（整列）'!$1:$1,0)),""))</f>
        <v/>
      </c>
      <c r="M24" s="4" t="str">
        <f>IF(L24="","",COUNTIF($L$13:L24,"&lt;&gt;"&amp;""))</f>
        <v/>
      </c>
      <c r="N24" s="4" t="str">
        <f>IFERROR(RANK(M24,$M$13:$M$46,1),"")</f>
        <v/>
      </c>
      <c r="O24" s="4" t="str">
        <f>IF(IFERROR(INDEX('[1]予選ヒート-総合結果表（整列）'!$A:$Z,MATCH($A24,'[1]予選ヒート-総合結果表（整列）'!$A:$A,0),MATCH(O$11,'[1]予選ヒート-総合結果表（整列）'!$1:$1,0)),"")=0,"",IFERROR(INDEX('[1]予選ヒート-総合結果表（整列）'!$A:$Z,MATCH($A24,'[1]予選ヒート-総合結果表（整列）'!$A:$A,0),MATCH(O$11,'[1]予選ヒート-総合結果表（整列）'!$1:$1,0)),""))</f>
        <v/>
      </c>
      <c r="P24" s="3"/>
      <c r="Q24" s="3"/>
    </row>
    <row r="25" spans="1:17" ht="12.75" customHeight="1" x14ac:dyDescent="0.15">
      <c r="A25" s="26">
        <f>IF(OR('[1]予選ヒート-総合結果表（整列）'!A14="DNF",'[1]予選ヒート-総合結果表（整列）'!A14="DNS",'[1]予選ヒート-総合結果表（整列）'!A14="DQ"),'[1]予選ヒート-総合結果表（整列）'!A14,IF(MAX('[1]予選ヒート-総合結果表（整列）'!$A:$A)&gt;A24,A24+1,""))</f>
        <v>13</v>
      </c>
      <c r="B25" s="25">
        <f>IFERROR(INDEX('[1]予選ヒート-総合結果表（整列）'!A14:$Z$50,MATCH($A25,'[1]予選ヒート-総合結果表（整列）'!A14:$A$50,0),MATCH('予選ヒート-総合結果表'!B$11,'[1]予選ヒート-総合結果表（整列）'!$1:$1,0)),"")</f>
        <v>25</v>
      </c>
      <c r="C25" s="24" t="str">
        <f>IFERROR(INDEX('[1]予選ヒート-総合結果表（整列）'!$A:$Z,MATCH($B25,'[1]予選ヒート-総合結果表（整列）'!$B:$B,0),MATCH('予選ヒート-総合結果表'!C$11,'[1]予選ヒート-総合結果表（整列）'!$1:$1,0)),"")</f>
        <v/>
      </c>
      <c r="D25" s="23" t="str">
        <f>IFERROR(INDEX('[1]予選ヒート-総合結果表（整列）'!$A:$Z,MATCH($B25,'[1]予選ヒート-総合結果表（整列）'!$B:$B,0),MATCH('予選ヒート-総合結果表'!D$11,'[1]予選ヒート-総合結果表（整列）'!$1:$1,0)),"")</f>
        <v>鈴木 恵武</v>
      </c>
      <c r="E25" s="22" t="str">
        <f>IFERROR(INDEX('[1]予選ヒート-総合結果表（整列）'!$A:$Z,MATCH($B25,'[1]予選ヒート-総合結果表（整列）'!$B:$B,0),MATCH('予選ヒート-総合結果表'!E$11,'[1]予選ヒート-総合結果表（整列）'!$1:$1,0)),"")</f>
        <v>KOSMIC/YAMAHA</v>
      </c>
      <c r="F25" s="21" t="str">
        <f>IFERROR(INDEX('[1]予選ヒート-総合結果表（整列）'!$A:$Z,MATCH($B25,'[1]予選ヒート-総合結果表（整列）'!$B:$B,0),MATCH('予選ヒート-総合結果表'!F$11,'[1]予選ヒート-総合結果表（整列）'!$1:$1,0)),"")</f>
        <v>Formula Blue 増田スピード</v>
      </c>
      <c r="G25" s="20" t="str">
        <f>IFERROR(INDEX('[1]予選ヒート-総合結果表（整列）'!$A:$Z,MATCH($B25,'[1]予選ヒート-総合結果表（整列）'!$B:$B,0),MATCH('予選ヒート-総合結果表'!G$11,'[1]予選ヒート-総合結果表（整列）'!$1:$1,0)),"")</f>
        <v>BS</v>
      </c>
      <c r="H25" s="15">
        <f>IFERROR(INDEX('[1]予選ヒート-総合結果表（整列）'!$A:$Z,MATCH($B25,'[1]予選ヒート-総合結果表（整列）'!$B:$B,0),MATCH('予選ヒート-総合結果表'!H$11,'[1]予選ヒート-総合結果表（整列）'!$1:$1,0)),"")</f>
        <v>54.448</v>
      </c>
      <c r="I25" s="27"/>
      <c r="J25" s="3"/>
      <c r="K25" s="3"/>
      <c r="L25" s="4" t="str">
        <f>IF(IFERROR(INDEX('[1]予選ヒート-総合結果表（整列）'!$A:$Z,MATCH($B25,'[1]予選ヒート-総合結果表（整列）'!$B:$B,0),MATCH(L$11,'[1]予選ヒート-総合結果表（整列）'!$1:$1,0)),"")=0,"",IFERROR(INDEX('[1]予選ヒート-総合結果表（整列）'!$A:$Z,MATCH($B25,'[1]予選ヒート-総合結果表（整列）'!$B:$B,0),MATCH(L$11,'[1]予選ヒート-総合結果表（整列）'!$1:$1,0)),""))</f>
        <v/>
      </c>
      <c r="M25" s="4" t="str">
        <f>IF(L25="","",COUNTIF($L$13:L25,"&lt;&gt;"&amp;""))</f>
        <v/>
      </c>
      <c r="N25" s="4" t="str">
        <f>IFERROR(RANK(M25,$M$13:$M$46,1),"")</f>
        <v/>
      </c>
      <c r="O25" s="4" t="str">
        <f>IF(IFERROR(INDEX('[1]予選ヒート-総合結果表（整列）'!$A:$Z,MATCH($A25,'[1]予選ヒート-総合結果表（整列）'!$A:$A,0),MATCH(O$11,'[1]予選ヒート-総合結果表（整列）'!$1:$1,0)),"")=0,"",IFERROR(INDEX('[1]予選ヒート-総合結果表（整列）'!$A:$Z,MATCH($A25,'[1]予選ヒート-総合結果表（整列）'!$A:$A,0),MATCH(O$11,'[1]予選ヒート-総合結果表（整列）'!$1:$1,0)),""))</f>
        <v/>
      </c>
      <c r="P25" s="3"/>
      <c r="Q25" s="3"/>
    </row>
    <row r="26" spans="1:17" ht="12.75" customHeight="1" x14ac:dyDescent="0.15">
      <c r="A26" s="26">
        <f>IF(OR('[1]予選ヒート-総合結果表（整列）'!A15="DNF",'[1]予選ヒート-総合結果表（整列）'!A15="DNS",'[1]予選ヒート-総合結果表（整列）'!A15="DQ"),'[1]予選ヒート-総合結果表（整列）'!A15,IF(MAX('[1]予選ヒート-総合結果表（整列）'!$A:$A)&gt;A25,A25+1,""))</f>
        <v>14</v>
      </c>
      <c r="B26" s="25">
        <f>IFERROR(INDEX('[1]予選ヒート-総合結果表（整列）'!A15:$Z$50,MATCH($A26,'[1]予選ヒート-総合結果表（整列）'!A15:$A$50,0),MATCH('予選ヒート-総合結果表'!B$11,'[1]予選ヒート-総合結果表（整列）'!$1:$1,0)),"")</f>
        <v>13</v>
      </c>
      <c r="C26" s="24" t="str">
        <f>IFERROR(INDEX('[1]予選ヒート-総合結果表（整列）'!$A:$Z,MATCH($B26,'[1]予選ヒート-総合結果表（整列）'!$B:$B,0),MATCH('予選ヒート-総合結果表'!C$11,'[1]予選ヒート-総合結果表（整列）'!$1:$1,0)),"")</f>
        <v/>
      </c>
      <c r="D26" s="23" t="str">
        <f>IFERROR(INDEX('[1]予選ヒート-総合結果表（整列）'!$A:$Z,MATCH($B26,'[1]予選ヒート-総合結果表（整列）'!$B:$B,0),MATCH('予選ヒート-総合結果表'!D$11,'[1]予選ヒート-総合結果表（整列）'!$1:$1,0)),"")</f>
        <v>向田 一聡</v>
      </c>
      <c r="E26" s="22" t="str">
        <f>IFERROR(INDEX('[1]予選ヒート-総合結果表（整列）'!$A:$Z,MATCH($B26,'[1]予選ヒート-総合結果表（整列）'!$B:$B,0),MATCH('予選ヒート-総合結果表'!E$11,'[1]予選ヒート-総合結果表（整列）'!$1:$1,0)),"")</f>
        <v>KOSMIC/YAMAHA</v>
      </c>
      <c r="F26" s="21" t="str">
        <f>IFERROR(INDEX('[1]予選ヒート-総合結果表（整列）'!$A:$Z,MATCH($B26,'[1]予選ヒート-総合結果表（整列）'!$B:$B,0),MATCH('予選ヒート-総合結果表'!F$11,'[1]予選ヒート-総合結果表（整列）'!$1:$1,0)),"")</f>
        <v>SLT.RT    ANT</v>
      </c>
      <c r="G26" s="20" t="str">
        <f>IFERROR(INDEX('[1]予選ヒート-総合結果表（整列）'!$A:$Z,MATCH($B26,'[1]予選ヒート-総合結果表（整列）'!$B:$B,0),MATCH('予選ヒート-総合結果表'!G$11,'[1]予選ヒート-総合結果表（整列）'!$1:$1,0)),"")</f>
        <v>BS</v>
      </c>
      <c r="H26" s="15">
        <f>IFERROR(INDEX('[1]予選ヒート-総合結果表（整列）'!$A:$Z,MATCH($B26,'[1]予選ヒート-総合結果表（整列）'!$B:$B,0),MATCH('予選ヒート-総合結果表'!H$11,'[1]予選ヒート-総合結果表（整列）'!$1:$1,0)),"")</f>
        <v>54.834000000000003</v>
      </c>
      <c r="I26" s="27"/>
      <c r="J26" s="3"/>
      <c r="K26" s="3"/>
      <c r="L26" s="4" t="str">
        <f>IF(IFERROR(INDEX('[1]予選ヒート-総合結果表（整列）'!$A:$Z,MATCH($B26,'[1]予選ヒート-総合結果表（整列）'!$B:$B,0),MATCH(L$11,'[1]予選ヒート-総合結果表（整列）'!$1:$1,0)),"")=0,"",IFERROR(INDEX('[1]予選ヒート-総合結果表（整列）'!$A:$Z,MATCH($B26,'[1]予選ヒート-総合結果表（整列）'!$B:$B,0),MATCH(L$11,'[1]予選ヒート-総合結果表（整列）'!$1:$1,0)),""))</f>
        <v/>
      </c>
      <c r="M26" s="4" t="str">
        <f>IF(L26="","",COUNTIF($L$13:L26,"&lt;&gt;"&amp;""))</f>
        <v/>
      </c>
      <c r="N26" s="4" t="str">
        <f>IFERROR(RANK(M26,$M$13:$M$46,1),"")</f>
        <v/>
      </c>
      <c r="O26" s="4" t="str">
        <f>IF(IFERROR(INDEX('[1]予選ヒート-総合結果表（整列）'!$A:$Z,MATCH($A26,'[1]予選ヒート-総合結果表（整列）'!$A:$A,0),MATCH(O$11,'[1]予選ヒート-総合結果表（整列）'!$1:$1,0)),"")=0,"",IFERROR(INDEX('[1]予選ヒート-総合結果表（整列）'!$A:$Z,MATCH($A26,'[1]予選ヒート-総合結果表（整列）'!$A:$A,0),MATCH(O$11,'[1]予選ヒート-総合結果表（整列）'!$1:$1,0)),""))</f>
        <v/>
      </c>
      <c r="P26" s="3"/>
      <c r="Q26" s="3"/>
    </row>
    <row r="27" spans="1:17" ht="12.75" customHeight="1" x14ac:dyDescent="0.15">
      <c r="A27" s="26">
        <f>IF(OR('[1]予選ヒート-総合結果表（整列）'!A16="DNF",'[1]予選ヒート-総合結果表（整列）'!A16="DNS",'[1]予選ヒート-総合結果表（整列）'!A16="DQ"),'[1]予選ヒート-総合結果表（整列）'!A16,IF(MAX('[1]予選ヒート-総合結果表（整列）'!$A:$A)&gt;A26,A26+1,""))</f>
        <v>15</v>
      </c>
      <c r="B27" s="25">
        <f>IFERROR(INDEX('[1]予選ヒート-総合結果表（整列）'!A16:$Z$50,MATCH($A27,'[1]予選ヒート-総合結果表（整列）'!A16:$A$50,0),MATCH('予選ヒート-総合結果表'!B$11,'[1]予選ヒート-総合結果表（整列）'!$1:$1,0)),"")</f>
        <v>10</v>
      </c>
      <c r="C27" s="24" t="str">
        <f>IFERROR(INDEX('[1]予選ヒート-総合結果表（整列）'!$A:$Z,MATCH($B27,'[1]予選ヒート-総合結果表（整列）'!$B:$B,0),MATCH('予選ヒート-総合結果表'!C$11,'[1]予選ヒート-総合結果表（整列）'!$1:$1,0)),"")</f>
        <v/>
      </c>
      <c r="D27" s="23" t="str">
        <f>IFERROR(INDEX('[1]予選ヒート-総合結果表（整列）'!$A:$Z,MATCH($B27,'[1]予選ヒート-総合結果表（整列）'!$B:$B,0),MATCH('予選ヒート-総合結果表'!D$11,'[1]予選ヒート-総合結果表（整列）'!$1:$1,0)),"")</f>
        <v>大越 武</v>
      </c>
      <c r="E27" s="22" t="str">
        <f>IFERROR(INDEX('[1]予選ヒート-総合結果表（整列）'!$A:$Z,MATCH($B27,'[1]予選ヒート-総合結果表（整列）'!$B:$B,0),MATCH('予選ヒート-総合結果表'!E$11,'[1]予選ヒート-総合結果表（整列）'!$1:$1,0)),"")</f>
        <v>TONY KART/YAMAHA</v>
      </c>
      <c r="F27" s="21" t="str">
        <f>IFERROR(INDEX('[1]予選ヒート-総合結果表（整列）'!$A:$Z,MATCH($B27,'[1]予選ヒート-総合結果表（整列）'!$B:$B,0),MATCH('予選ヒート-総合結果表'!F$11,'[1]予選ヒート-総合結果表（整列）'!$1:$1,0)),"")</f>
        <v>BEMAX RACING</v>
      </c>
      <c r="G27" s="20" t="str">
        <f>IFERROR(INDEX('[1]予選ヒート-総合結果表（整列）'!$A:$Z,MATCH($B27,'[1]予選ヒート-総合結果表（整列）'!$B:$B,0),MATCH('予選ヒート-総合結果表'!G$11,'[1]予選ヒート-総合結果表（整列）'!$1:$1,0)),"")</f>
        <v>BS</v>
      </c>
      <c r="H27" s="15">
        <f>IFERROR(INDEX('[1]予選ヒート-総合結果表（整列）'!$A:$Z,MATCH($B27,'[1]予選ヒート-総合結果表（整列）'!$B:$B,0),MATCH('予選ヒート-総合結果表'!H$11,'[1]予選ヒート-総合結果表（整列）'!$1:$1,0)),"")</f>
        <v>54.506</v>
      </c>
      <c r="I27" s="27"/>
      <c r="J27" s="3"/>
      <c r="K27" s="3"/>
      <c r="L27" s="4" t="str">
        <f>IF(IFERROR(INDEX('[1]予選ヒート-総合結果表（整列）'!$A:$Z,MATCH($B27,'[1]予選ヒート-総合結果表（整列）'!$B:$B,0),MATCH(L$11,'[1]予選ヒート-総合結果表（整列）'!$1:$1,0)),"")=0,"",IFERROR(INDEX('[1]予選ヒート-総合結果表（整列）'!$A:$Z,MATCH($B27,'[1]予選ヒート-総合結果表（整列）'!$B:$B,0),MATCH(L$11,'[1]予選ヒート-総合結果表（整列）'!$1:$1,0)),""))</f>
        <v/>
      </c>
      <c r="M27" s="4" t="str">
        <f>IF(L27="","",COUNTIF($L$13:L27,"&lt;&gt;"&amp;""))</f>
        <v/>
      </c>
      <c r="N27" s="4" t="str">
        <f>IFERROR(RANK(M27,$M$13:$M$46,1),"")</f>
        <v/>
      </c>
      <c r="O27" s="4" t="str">
        <f>IF(IFERROR(INDEX('[1]予選ヒート-総合結果表（整列）'!$A:$Z,MATCH($A27,'[1]予選ヒート-総合結果表（整列）'!$A:$A,0),MATCH(O$11,'[1]予選ヒート-総合結果表（整列）'!$1:$1,0)),"")=0,"",IFERROR(INDEX('[1]予選ヒート-総合結果表（整列）'!$A:$Z,MATCH($A27,'[1]予選ヒート-総合結果表（整列）'!$A:$A,0),MATCH(O$11,'[1]予選ヒート-総合結果表（整列）'!$1:$1,0)),""))</f>
        <v/>
      </c>
      <c r="P27" s="3"/>
      <c r="Q27" s="3"/>
    </row>
    <row r="28" spans="1:17" ht="12.75" customHeight="1" x14ac:dyDescent="0.15">
      <c r="A28" s="26">
        <f>IF(OR('[1]予選ヒート-総合結果表（整列）'!A17="DNF",'[1]予選ヒート-総合結果表（整列）'!A17="DNS",'[1]予選ヒート-総合結果表（整列）'!A17="DQ"),'[1]予選ヒート-総合結果表（整列）'!A17,IF(MAX('[1]予選ヒート-総合結果表（整列）'!$A:$A)&gt;A27,A27+1,""))</f>
        <v>16</v>
      </c>
      <c r="B28" s="25">
        <f>IFERROR(INDEX('[1]予選ヒート-総合結果表（整列）'!A17:$Z$50,MATCH($A28,'[1]予選ヒート-総合結果表（整列）'!A17:$A$50,0),MATCH('予選ヒート-総合結果表'!B$11,'[1]予選ヒート-総合結果表（整列）'!$1:$1,0)),"")</f>
        <v>33</v>
      </c>
      <c r="C28" s="24" t="str">
        <f>IFERROR(INDEX('[1]予選ヒート-総合結果表（整列）'!$A:$Z,MATCH($B28,'[1]予選ヒート-総合結果表（整列）'!$B:$B,0),MATCH('予選ヒート-総合結果表'!C$11,'[1]予選ヒート-総合結果表（整列）'!$1:$1,0)),"")</f>
        <v/>
      </c>
      <c r="D28" s="23" t="str">
        <f>IFERROR(INDEX('[1]予選ヒート-総合結果表（整列）'!$A:$Z,MATCH($B28,'[1]予選ヒート-総合結果表（整列）'!$B:$B,0),MATCH('予選ヒート-総合結果表'!D$11,'[1]予選ヒート-総合結果表（整列）'!$1:$1,0)),"")</f>
        <v>田上 龍輝</v>
      </c>
      <c r="E28" s="22" t="str">
        <f>IFERROR(INDEX('[1]予選ヒート-総合結果表（整列）'!$A:$Z,MATCH($B28,'[1]予選ヒート-総合結果表（整列）'!$B:$B,0),MATCH('予選ヒート-総合結果表'!E$11,'[1]予選ヒート-総合結果表（整列）'!$1:$1,0)),"")</f>
        <v>Birel ART/YAMAHA</v>
      </c>
      <c r="F28" s="21" t="str">
        <f>IFERROR(INDEX('[1]予選ヒート-総合結果表（整列）'!$A:$Z,MATCH($B28,'[1]予選ヒート-総合結果表（整列）'!$B:$B,0),MATCH('予選ヒート-総合結果表'!F$11,'[1]予選ヒート-総合結果表（整列）'!$1:$1,0)),"")</f>
        <v>チームKBF</v>
      </c>
      <c r="G28" s="20" t="str">
        <f>IFERROR(INDEX('[1]予選ヒート-総合結果表（整列）'!$A:$Z,MATCH($B28,'[1]予選ヒート-総合結果表（整列）'!$B:$B,0),MATCH('予選ヒート-総合結果表'!G$11,'[1]予選ヒート-総合結果表（整列）'!$1:$1,0)),"")</f>
        <v>BS</v>
      </c>
      <c r="H28" s="15">
        <f>IFERROR(INDEX('[1]予選ヒート-総合結果表（整列）'!$A:$Z,MATCH($B28,'[1]予選ヒート-総合結果表（整列）'!$B:$B,0),MATCH('予選ヒート-総合結果表'!H$11,'[1]予選ヒート-総合結果表（整列）'!$1:$1,0)),"")</f>
        <v>54.725999999999999</v>
      </c>
      <c r="I28" s="27"/>
      <c r="J28" s="3"/>
      <c r="K28" s="3"/>
      <c r="L28" s="4" t="str">
        <f>IF(IFERROR(INDEX('[1]予選ヒート-総合結果表（整列）'!$A:$Z,MATCH($B28,'[1]予選ヒート-総合結果表（整列）'!$B:$B,0),MATCH(L$11,'[1]予選ヒート-総合結果表（整列）'!$1:$1,0)),"")=0,"",IFERROR(INDEX('[1]予選ヒート-総合結果表（整列）'!$A:$Z,MATCH($B28,'[1]予選ヒート-総合結果表（整列）'!$B:$B,0),MATCH(L$11,'[1]予選ヒート-総合結果表（整列）'!$1:$1,0)),""))</f>
        <v/>
      </c>
      <c r="M28" s="4" t="str">
        <f>IF(L28="","",COUNTIF($L$13:L28,"&lt;&gt;"&amp;""))</f>
        <v/>
      </c>
      <c r="N28" s="4" t="str">
        <f>IFERROR(RANK(M28,$M$13:$M$46,1),"")</f>
        <v/>
      </c>
      <c r="O28" s="4" t="str">
        <f>IF(IFERROR(INDEX('[1]予選ヒート-総合結果表（整列）'!$A:$Z,MATCH($A28,'[1]予選ヒート-総合結果表（整列）'!$A:$A,0),MATCH(O$11,'[1]予選ヒート-総合結果表（整列）'!$1:$1,0)),"")=0,"",IFERROR(INDEX('[1]予選ヒート-総合結果表（整列）'!$A:$Z,MATCH($A28,'[1]予選ヒート-総合結果表（整列）'!$A:$A,0),MATCH(O$11,'[1]予選ヒート-総合結果表（整列）'!$1:$1,0)),""))</f>
        <v/>
      </c>
      <c r="P28" s="3"/>
      <c r="Q28" s="3"/>
    </row>
    <row r="29" spans="1:17" ht="12.75" customHeight="1" x14ac:dyDescent="0.15">
      <c r="A29" s="26">
        <f>IF(OR('[1]予選ヒート-総合結果表（整列）'!A18="DNF",'[1]予選ヒート-総合結果表（整列）'!A18="DNS",'[1]予選ヒート-総合結果表（整列）'!A18="DQ"),'[1]予選ヒート-総合結果表（整列）'!A18,IF(MAX('[1]予選ヒート-総合結果表（整列）'!$A:$A)&gt;A28,A28+1,""))</f>
        <v>17</v>
      </c>
      <c r="B29" s="25">
        <f>IFERROR(INDEX('[1]予選ヒート-総合結果表（整列）'!A18:$Z$50,MATCH($A29,'[1]予選ヒート-総合結果表（整列）'!A18:$A$50,0),MATCH('予選ヒート-総合結果表'!B$11,'[1]予選ヒート-総合結果表（整列）'!$1:$1,0)),"")</f>
        <v>15</v>
      </c>
      <c r="C29" s="24" t="str">
        <f>IFERROR(INDEX('[1]予選ヒート-総合結果表（整列）'!$A:$Z,MATCH($B29,'[1]予選ヒート-総合結果表（整列）'!$B:$B,0),MATCH('予選ヒート-総合結果表'!C$11,'[1]予選ヒート-総合結果表（整列）'!$1:$1,0)),"")</f>
        <v/>
      </c>
      <c r="D29" s="23" t="str">
        <f>IFERROR(INDEX('[1]予選ヒート-総合結果表（整列）'!$A:$Z,MATCH($B29,'[1]予選ヒート-総合結果表（整列）'!$B:$B,0),MATCH('予選ヒート-総合結果表'!D$11,'[1]予選ヒート-総合結果表（整列）'!$1:$1,0)),"")</f>
        <v>髙田 陽大</v>
      </c>
      <c r="E29" s="22" t="str">
        <f>IFERROR(INDEX('[1]予選ヒート-総合結果表（整列）'!$A:$Z,MATCH($B29,'[1]予選ヒート-総合結果表（整列）'!$B:$B,0),MATCH('予選ヒート-総合結果表'!E$11,'[1]予選ヒート-総合結果表（整列）'!$1:$1,0)),"")</f>
        <v>Birel ART/YAMAHA</v>
      </c>
      <c r="F29" s="21" t="str">
        <f>IFERROR(INDEX('[1]予選ヒート-総合結果表（整列）'!$A:$Z,MATCH($B29,'[1]予選ヒート-総合結果表（整列）'!$B:$B,0),MATCH('予選ヒート-総合結果表'!F$11,'[1]予選ヒート-総合結果表（整列）'!$1:$1,0)),"")</f>
        <v>Super Racing Junkie!</v>
      </c>
      <c r="G29" s="20" t="str">
        <f>IFERROR(INDEX('[1]予選ヒート-総合結果表（整列）'!$A:$Z,MATCH($B29,'[1]予選ヒート-総合結果表（整列）'!$B:$B,0),MATCH('予選ヒート-総合結果表'!G$11,'[1]予選ヒート-総合結果表（整列）'!$1:$1,0)),"")</f>
        <v>BS</v>
      </c>
      <c r="H29" s="15">
        <f>IFERROR(INDEX('[1]予選ヒート-総合結果表（整列）'!$A:$Z,MATCH($B29,'[1]予選ヒート-総合結果表（整列）'!$B:$B,0),MATCH('予選ヒート-総合結果表'!H$11,'[1]予選ヒート-総合結果表（整列）'!$1:$1,0)),"")</f>
        <v>54.365000000000002</v>
      </c>
      <c r="I29" s="27"/>
      <c r="J29" s="3"/>
      <c r="K29" s="3"/>
      <c r="L29" s="4" t="str">
        <f>IF(IFERROR(INDEX('[1]予選ヒート-総合結果表（整列）'!$A:$Z,MATCH($B29,'[1]予選ヒート-総合結果表（整列）'!$B:$B,0),MATCH(L$11,'[1]予選ヒート-総合結果表（整列）'!$1:$1,0)),"")=0,"",IFERROR(INDEX('[1]予選ヒート-総合結果表（整列）'!$A:$Z,MATCH($B29,'[1]予選ヒート-総合結果表（整列）'!$B:$B,0),MATCH(L$11,'[1]予選ヒート-総合結果表（整列）'!$1:$1,0)),""))</f>
        <v/>
      </c>
      <c r="M29" s="4" t="str">
        <f>IF(L29="","",COUNTIF($L$13:L29,"&lt;&gt;"&amp;""))</f>
        <v/>
      </c>
      <c r="N29" s="4" t="str">
        <f>IFERROR(RANK(M29,$M$13:$M$46,1),"")</f>
        <v/>
      </c>
      <c r="O29" s="4" t="str">
        <f>IF(IFERROR(INDEX('[1]予選ヒート-総合結果表（整列）'!$A:$Z,MATCH($A29,'[1]予選ヒート-総合結果表（整列）'!$A:$A,0),MATCH(O$11,'[1]予選ヒート-総合結果表（整列）'!$1:$1,0)),"")=0,"",IFERROR(INDEX('[1]予選ヒート-総合結果表（整列）'!$A:$Z,MATCH($A29,'[1]予選ヒート-総合結果表（整列）'!$A:$A,0),MATCH(O$11,'[1]予選ヒート-総合結果表（整列）'!$1:$1,0)),""))</f>
        <v/>
      </c>
      <c r="P29" s="3"/>
      <c r="Q29" s="3"/>
    </row>
    <row r="30" spans="1:17" ht="12.75" customHeight="1" x14ac:dyDescent="0.15">
      <c r="A30" s="26">
        <f>IF(OR('[1]予選ヒート-総合結果表（整列）'!A19="DNF",'[1]予選ヒート-総合結果表（整列）'!A19="DNS",'[1]予選ヒート-総合結果表（整列）'!A19="DQ"),'[1]予選ヒート-総合結果表（整列）'!A19,IF(MAX('[1]予選ヒート-総合結果表（整列）'!$A:$A)&gt;A29,A29+1,""))</f>
        <v>18</v>
      </c>
      <c r="B30" s="25">
        <f>IFERROR(INDEX('[1]予選ヒート-総合結果表（整列）'!A19:$Z$50,MATCH($A30,'[1]予選ヒート-総合結果表（整列）'!A19:$A$50,0),MATCH('予選ヒート-総合結果表'!B$11,'[1]予選ヒート-総合結果表（整列）'!$1:$1,0)),"")</f>
        <v>21</v>
      </c>
      <c r="C30" s="24" t="str">
        <f>IFERROR(INDEX('[1]予選ヒート-総合結果表（整列）'!$A:$Z,MATCH($B30,'[1]予選ヒート-総合結果表（整列）'!$B:$B,0),MATCH('予選ヒート-総合結果表'!C$11,'[1]予選ヒート-総合結果表（整列）'!$1:$1,0)),"")</f>
        <v/>
      </c>
      <c r="D30" s="23" t="str">
        <f>IFERROR(INDEX('[1]予選ヒート-総合結果表（整列）'!$A:$Z,MATCH($B30,'[1]予選ヒート-総合結果表（整列）'!$B:$B,0),MATCH('予選ヒート-総合結果表'!D$11,'[1]予選ヒート-総合結果表（整列）'!$1:$1,0)),"")</f>
        <v>森川 貴光</v>
      </c>
      <c r="E30" s="22" t="str">
        <f>IFERROR(INDEX('[1]予選ヒート-総合結果表（整列）'!$A:$Z,MATCH($B30,'[1]予選ヒート-総合結果表（整列）'!$B:$B,0),MATCH('予選ヒート-総合結果表'!E$11,'[1]予選ヒート-総合結果表（整列）'!$1:$1,0)),"")</f>
        <v>KOSMIC/YAMAHA</v>
      </c>
      <c r="F30" s="21" t="str">
        <f>IFERROR(INDEX('[1]予選ヒート-総合結果表（整列）'!$A:$Z,MATCH($B30,'[1]予選ヒート-総合結果表（整列）'!$B:$B,0),MATCH('予選ヒート-総合結果表'!F$11,'[1]予選ヒート-総合結果表（整列）'!$1:$1,0)),"")</f>
        <v>HIRAI PROJECT with Ash</v>
      </c>
      <c r="G30" s="20" t="str">
        <f>IFERROR(INDEX('[1]予選ヒート-総合結果表（整列）'!$A:$Z,MATCH($B30,'[1]予選ヒート-総合結果表（整列）'!$B:$B,0),MATCH('予選ヒート-総合結果表'!G$11,'[1]予選ヒート-総合結果表（整列）'!$1:$1,0)),"")</f>
        <v>BS</v>
      </c>
      <c r="H30" s="15">
        <f>IFERROR(INDEX('[1]予選ヒート-総合結果表（整列）'!$A:$Z,MATCH($B30,'[1]予選ヒート-総合結果表（整列）'!$B:$B,0),MATCH('予選ヒート-総合結果表'!H$11,'[1]予選ヒート-総合結果表（整列）'!$1:$1,0)),"")</f>
        <v>55.128999999999998</v>
      </c>
      <c r="I30" s="27"/>
      <c r="J30" s="3"/>
      <c r="K30" s="3"/>
      <c r="L30" s="4" t="str">
        <f>IF(IFERROR(INDEX('[1]予選ヒート-総合結果表（整列）'!$A:$Z,MATCH($B30,'[1]予選ヒート-総合結果表（整列）'!$B:$B,0),MATCH(L$11,'[1]予選ヒート-総合結果表（整列）'!$1:$1,0)),"")=0,"",IFERROR(INDEX('[1]予選ヒート-総合結果表（整列）'!$A:$Z,MATCH($B30,'[1]予選ヒート-総合結果表（整列）'!$B:$B,0),MATCH(L$11,'[1]予選ヒート-総合結果表（整列）'!$1:$1,0)),""))</f>
        <v/>
      </c>
      <c r="M30" s="4" t="str">
        <f>IF(L30="","",COUNTIF($L$13:L30,"&lt;&gt;"&amp;""))</f>
        <v/>
      </c>
      <c r="N30" s="4" t="str">
        <f>IFERROR(RANK(M30,$M$13:$M$46,1),"")</f>
        <v/>
      </c>
      <c r="O30" s="4" t="str">
        <f>IF(IFERROR(INDEX('[1]予選ヒート-総合結果表（整列）'!$A:$Z,MATCH($A30,'[1]予選ヒート-総合結果表（整列）'!$A:$A,0),MATCH(O$11,'[1]予選ヒート-総合結果表（整列）'!$1:$1,0)),"")=0,"",IFERROR(INDEX('[1]予選ヒート-総合結果表（整列）'!$A:$Z,MATCH($A30,'[1]予選ヒート-総合結果表（整列）'!$A:$A,0),MATCH(O$11,'[1]予選ヒート-総合結果表（整列）'!$1:$1,0)),""))</f>
        <v/>
      </c>
      <c r="P30" s="3"/>
      <c r="Q30" s="3"/>
    </row>
    <row r="31" spans="1:17" ht="12.75" customHeight="1" x14ac:dyDescent="0.15">
      <c r="A31" s="26">
        <f>IF(OR('[1]予選ヒート-総合結果表（整列）'!A20="DNF",'[1]予選ヒート-総合結果表（整列）'!A20="DNS",'[1]予選ヒート-総合結果表（整列）'!A20="DQ"),'[1]予選ヒート-総合結果表（整列）'!A20,IF(MAX('[1]予選ヒート-総合結果表（整列）'!$A:$A)&gt;A30,A30+1,""))</f>
        <v>19</v>
      </c>
      <c r="B31" s="25">
        <f>IFERROR(INDEX('[1]予選ヒート-総合結果表（整列）'!A20:$Z$50,MATCH($A31,'[1]予選ヒート-総合結果表（整列）'!A20:$A$50,0),MATCH('予選ヒート-総合結果表'!B$11,'[1]予選ヒート-総合結果表（整列）'!$1:$1,0)),"")</f>
        <v>55</v>
      </c>
      <c r="C31" s="24" t="str">
        <f>IFERROR(INDEX('[1]予選ヒート-総合結果表（整列）'!$A:$Z,MATCH($B31,'[1]予選ヒート-総合結果表（整列）'!$B:$B,0),MATCH('予選ヒート-総合結果表'!C$11,'[1]予選ヒート-総合結果表（整列）'!$1:$1,0)),"")</f>
        <v/>
      </c>
      <c r="D31" s="23" t="str">
        <f>IFERROR(INDEX('[1]予選ヒート-総合結果表（整列）'!$A:$Z,MATCH($B31,'[1]予選ヒート-総合結果表（整列）'!$B:$B,0),MATCH('予選ヒート-総合結果表'!D$11,'[1]予選ヒート-総合結果表（整列）'!$1:$1,0)),"")</f>
        <v>大井 偉史</v>
      </c>
      <c r="E31" s="22" t="str">
        <f>IFERROR(INDEX('[1]予選ヒート-総合結果表（整列）'!$A:$Z,MATCH($B31,'[1]予選ヒート-総合結果表（整列）'!$B:$B,0),MATCH('予選ヒート-総合結果表'!E$11,'[1]予選ヒート-総合結果表（整列）'!$1:$1,0)),"")</f>
        <v>GILLARD TG17/YAMAHA</v>
      </c>
      <c r="F31" s="21" t="str">
        <f>IFERROR(INDEX('[1]予選ヒート-総合結果表（整列）'!$A:$Z,MATCH($B31,'[1]予選ヒート-総合結果表（整列）'!$B:$B,0),MATCH('予選ヒート-総合結果表'!F$11,'[1]予選ヒート-総合結果表（整列）'!$1:$1,0)),"")</f>
        <v>Vifonte with Ash</v>
      </c>
      <c r="G31" s="20" t="str">
        <f>IFERROR(INDEX('[1]予選ヒート-総合結果表（整列）'!$A:$Z,MATCH($B31,'[1]予選ヒート-総合結果表（整列）'!$B:$B,0),MATCH('予選ヒート-総合結果表'!G$11,'[1]予選ヒート-総合結果表（整列）'!$1:$1,0)),"")</f>
        <v>BS</v>
      </c>
      <c r="H31" s="15">
        <f>IFERROR(INDEX('[1]予選ヒート-総合結果表（整列）'!$A:$Z,MATCH($B31,'[1]予選ヒート-総合結果表（整列）'!$B:$B,0),MATCH('予選ヒート-総合結果表'!H$11,'[1]予選ヒート-総合結果表（整列）'!$1:$1,0)),"")</f>
        <v>54.655000000000001</v>
      </c>
      <c r="I31" s="27"/>
      <c r="J31" s="3"/>
      <c r="K31" s="3"/>
      <c r="L31" s="4" t="str">
        <f>IF(IFERROR(INDEX('[1]予選ヒート-総合結果表（整列）'!$A:$Z,MATCH($B31,'[1]予選ヒート-総合結果表（整列）'!$B:$B,0),MATCH(L$11,'[1]予選ヒート-総合結果表（整列）'!$1:$1,0)),"")=0,"",IFERROR(INDEX('[1]予選ヒート-総合結果表（整列）'!$A:$Z,MATCH($B31,'[1]予選ヒート-総合結果表（整列）'!$B:$B,0),MATCH(L$11,'[1]予選ヒート-総合結果表（整列）'!$1:$1,0)),""))</f>
        <v>全日本カート選手権統一規則書 第38条(25)(フロントフェアリングが正しい装着状態でない)により5秒加算した。</v>
      </c>
      <c r="M31" s="4">
        <f>IF(L31="","",COUNTIF($L$13:L31,"&lt;&gt;"&amp;""))</f>
        <v>19</v>
      </c>
      <c r="N31" s="4">
        <f>IFERROR(RANK(M31,$M$13:$M$46,1),"")</f>
        <v>2</v>
      </c>
      <c r="O31" s="4" t="str">
        <f>IF(IFERROR(INDEX('[1]予選ヒート-総合結果表（整列）'!$A:$Z,MATCH($A31,'[1]予選ヒート-総合結果表（整列）'!$A:$A,0),MATCH(O$11,'[1]予選ヒート-総合結果表（整列）'!$1:$1,0)),"")=0,"",IFERROR(INDEX('[1]予選ヒート-総合結果表（整列）'!$A:$Z,MATCH($A31,'[1]予選ヒート-総合結果表（整列）'!$A:$A,0),MATCH(O$11,'[1]予選ヒート-総合結果表（整列）'!$1:$1,0)),""))</f>
        <v/>
      </c>
      <c r="P31" s="3"/>
      <c r="Q31" s="3"/>
    </row>
    <row r="32" spans="1:17" ht="12.75" customHeight="1" x14ac:dyDescent="0.15">
      <c r="A32" s="26">
        <f>IF(OR('[1]予選ヒート-総合結果表（整列）'!A21="DNF",'[1]予選ヒート-総合結果表（整列）'!A21="DNS",'[1]予選ヒート-総合結果表（整列）'!A21="DQ"),'[1]予選ヒート-総合結果表（整列）'!A21,IF(MAX('[1]予選ヒート-総合結果表（整列）'!$A:$A)&gt;A31,A31+1,""))</f>
        <v>20</v>
      </c>
      <c r="B32" s="25">
        <f>IFERROR(INDEX('[1]予選ヒート-総合結果表（整列）'!A21:$Z$50,MATCH($A32,'[1]予選ヒート-総合結果表（整列）'!A21:$A$50,0),MATCH('予選ヒート-総合結果表'!B$11,'[1]予選ヒート-総合結果表（整列）'!$1:$1,0)),"")</f>
        <v>86</v>
      </c>
      <c r="C32" s="24" t="str">
        <f>IFERROR(INDEX('[1]予選ヒート-総合結果表（整列）'!$A:$Z,MATCH($B32,'[1]予選ヒート-総合結果表（整列）'!$B:$B,0),MATCH('予選ヒート-総合結果表'!C$11,'[1]予選ヒート-総合結果表（整列）'!$1:$1,0)),"")</f>
        <v/>
      </c>
      <c r="D32" s="23" t="str">
        <f>IFERROR(INDEX('[1]予選ヒート-総合結果表（整列）'!$A:$Z,MATCH($B32,'[1]予選ヒート-総合結果表（整列）'!$B:$B,0),MATCH('予選ヒート-総合結果表'!D$11,'[1]予選ヒート-総合結果表（整列）'!$1:$1,0)),"")</f>
        <v>内海 陽翔</v>
      </c>
      <c r="E32" s="22" t="str">
        <f>IFERROR(INDEX('[1]予選ヒート-総合結果表（整列）'!$A:$Z,MATCH($B32,'[1]予選ヒート-総合結果表（整列）'!$B:$B,0),MATCH('予選ヒート-総合結果表'!E$11,'[1]予選ヒート-総合結果表（整列）'!$1:$1,0)),"")</f>
        <v>REDSPEED/YAMAHA</v>
      </c>
      <c r="F32" s="21" t="str">
        <f>IFERROR(INDEX('[1]予選ヒート-総合結果表（整列）'!$A:$Z,MATCH($B32,'[1]予選ヒート-総合結果表（整列）'!$B:$B,0),MATCH('予選ヒート-総合結果表'!F$11,'[1]予選ヒート-総合結果表（整列）'!$1:$1,0)),"")</f>
        <v>シナジーリンクス</v>
      </c>
      <c r="G32" s="20" t="str">
        <f>IFERROR(INDEX('[1]予選ヒート-総合結果表（整列）'!$A:$Z,MATCH($B32,'[1]予選ヒート-総合結果表（整列）'!$B:$B,0),MATCH('予選ヒート-総合結果表'!G$11,'[1]予選ヒート-総合結果表（整列）'!$1:$1,0)),"")</f>
        <v>BS</v>
      </c>
      <c r="H32" s="15">
        <f>IFERROR(INDEX('[1]予選ヒート-総合結果表（整列）'!$A:$Z,MATCH($B32,'[1]予選ヒート-総合結果表（整列）'!$B:$B,0),MATCH('予選ヒート-総合結果表'!H$11,'[1]予選ヒート-総合結果表（整列）'!$1:$1,0)),"")</f>
        <v>54.738999999999997</v>
      </c>
      <c r="I32" s="27"/>
      <c r="J32" s="3"/>
      <c r="K32" s="3"/>
      <c r="L32" s="4" t="str">
        <f>IF(IFERROR(INDEX('[1]予選ヒート-総合結果表（整列）'!$A:$Z,MATCH($B32,'[1]予選ヒート-総合結果表（整列）'!$B:$B,0),MATCH(L$11,'[1]予選ヒート-総合結果表（整列）'!$1:$1,0)),"")=0,"",IFERROR(INDEX('[1]予選ヒート-総合結果表（整列）'!$A:$Z,MATCH($B32,'[1]予選ヒート-総合結果表（整列）'!$B:$B,0),MATCH(L$11,'[1]予選ヒート-総合結果表（整列）'!$1:$1,0)),""))</f>
        <v/>
      </c>
      <c r="M32" s="4" t="str">
        <f>IF(L32="","",COUNTIF($L$13:L32,"&lt;&gt;"&amp;""))</f>
        <v/>
      </c>
      <c r="N32" s="4" t="str">
        <f>IFERROR(RANK(M32,$M$13:$M$46,1),"")</f>
        <v/>
      </c>
      <c r="O32" s="4" t="str">
        <f>IF(IFERROR(INDEX('[1]予選ヒート-総合結果表（整列）'!$A:$Z,MATCH($A32,'[1]予選ヒート-総合結果表（整列）'!$A:$A,0),MATCH(O$11,'[1]予選ヒート-総合結果表（整列）'!$1:$1,0)),"")=0,"",IFERROR(INDEX('[1]予選ヒート-総合結果表（整列）'!$A:$Z,MATCH($A32,'[1]予選ヒート-総合結果表（整列）'!$A:$A,0),MATCH(O$11,'[1]予選ヒート-総合結果表（整列）'!$1:$1,0)),""))</f>
        <v/>
      </c>
      <c r="P32" s="3"/>
      <c r="Q32" s="3"/>
    </row>
    <row r="33" spans="1:17" ht="12.75" customHeight="1" x14ac:dyDescent="0.15">
      <c r="A33" s="26">
        <f>IF(OR('[1]予選ヒート-総合結果表（整列）'!A22="DNF",'[1]予選ヒート-総合結果表（整列）'!A22="DNS",'[1]予選ヒート-総合結果表（整列）'!A22="DQ"),'[1]予選ヒート-総合結果表（整列）'!A22,IF(MAX('[1]予選ヒート-総合結果表（整列）'!$A:$A)&gt;A32,A32+1,""))</f>
        <v>21</v>
      </c>
      <c r="B33" s="25">
        <f>IFERROR(INDEX('[1]予選ヒート-総合結果表（整列）'!A22:$Z$50,MATCH($A33,'[1]予選ヒート-総合結果表（整列）'!A22:$A$50,0),MATCH('予選ヒート-総合結果表'!B$11,'[1]予選ヒート-総合結果表（整列）'!$1:$1,0)),"")</f>
        <v>64</v>
      </c>
      <c r="C33" s="24" t="str">
        <f>IFERROR(INDEX('[1]予選ヒート-総合結果表（整列）'!$A:$Z,MATCH($B33,'[1]予選ヒート-総合結果表（整列）'!$B:$B,0),MATCH('予選ヒート-総合結果表'!C$11,'[1]予選ヒート-総合結果表（整列）'!$1:$1,0)),"")</f>
        <v/>
      </c>
      <c r="D33" s="23" t="str">
        <f>IFERROR(INDEX('[1]予選ヒート-総合結果表（整列）'!$A:$Z,MATCH($B33,'[1]予選ヒート-総合結果表（整列）'!$B:$B,0),MATCH('予選ヒート-総合結果表'!D$11,'[1]予選ヒート-総合結果表（整列）'!$1:$1,0)),"")</f>
        <v>角田 侑進</v>
      </c>
      <c r="E33" s="22" t="str">
        <f>IFERROR(INDEX('[1]予選ヒート-総合結果表（整列）'!$A:$Z,MATCH($B33,'[1]予選ヒート-総合結果表（整列）'!$B:$B,0),MATCH('予選ヒート-総合結果表'!E$11,'[1]予選ヒート-総合結果表（整列）'!$1:$1,0)),"")</f>
        <v>KOSMIC/YAMAHA</v>
      </c>
      <c r="F33" s="21" t="str">
        <f>IFERROR(INDEX('[1]予選ヒート-総合結果表（整列）'!$A:$Z,MATCH($B33,'[1]予選ヒート-総合結果表（整列）'!$B:$B,0),MATCH('予選ヒート-総合結果表'!F$11,'[1]予選ヒート-総合結果表（整列）'!$1:$1,0)),"")</f>
        <v>HRT</v>
      </c>
      <c r="G33" s="20" t="str">
        <f>IFERROR(INDEX('[1]予選ヒート-総合結果表（整列）'!$A:$Z,MATCH($B33,'[1]予選ヒート-総合結果表（整列）'!$B:$B,0),MATCH('予選ヒート-総合結果表'!G$11,'[1]予選ヒート-総合結果表（整列）'!$1:$1,0)),"")</f>
        <v>BS</v>
      </c>
      <c r="H33" s="15">
        <f>IFERROR(INDEX('[1]予選ヒート-総合結果表（整列）'!$A:$Z,MATCH($B33,'[1]予選ヒート-総合結果表（整列）'!$B:$B,0),MATCH('予選ヒート-総合結果表'!H$11,'[1]予選ヒート-総合結果表（整列）'!$1:$1,0)),"")</f>
        <v>54.817</v>
      </c>
      <c r="I33" s="27"/>
      <c r="J33" s="3"/>
      <c r="K33" s="3"/>
      <c r="L33" s="4" t="str">
        <f>IF(IFERROR(INDEX('[1]予選ヒート-総合結果表（整列）'!$A:$Z,MATCH($B33,'[1]予選ヒート-総合結果表（整列）'!$B:$B,0),MATCH(L$11,'[1]予選ヒート-総合結果表（整列）'!$1:$1,0)),"")=0,"",IFERROR(INDEX('[1]予選ヒート-総合結果表（整列）'!$A:$Z,MATCH($B33,'[1]予選ヒート-総合結果表（整列）'!$B:$B,0),MATCH(L$11,'[1]予選ヒート-総合結果表（整列）'!$1:$1,0)),""))</f>
        <v/>
      </c>
      <c r="M33" s="4" t="str">
        <f>IF(L33="","",COUNTIF($L$13:L33,"&lt;&gt;"&amp;""))</f>
        <v/>
      </c>
      <c r="N33" s="4" t="str">
        <f>IFERROR(RANK(M33,$M$13:$M$46,1),"")</f>
        <v/>
      </c>
      <c r="O33" s="4" t="str">
        <f>IF(IFERROR(INDEX('[1]予選ヒート-総合結果表（整列）'!$A:$Z,MATCH($A33,'[1]予選ヒート-総合結果表（整列）'!$A:$A,0),MATCH(O$11,'[1]予選ヒート-総合結果表（整列）'!$1:$1,0)),"")=0,"",IFERROR(INDEX('[1]予選ヒート-総合結果表（整列）'!$A:$Z,MATCH($A33,'[1]予選ヒート-総合結果表（整列）'!$A:$A,0),MATCH(O$11,'[1]予選ヒート-総合結果表（整列）'!$1:$1,0)),""))</f>
        <v/>
      </c>
      <c r="P33" s="3"/>
      <c r="Q33" s="3"/>
    </row>
    <row r="34" spans="1:17" ht="12.75" customHeight="1" x14ac:dyDescent="0.15">
      <c r="A34" s="26">
        <f>IF(OR('[1]予選ヒート-総合結果表（整列）'!A23="DNF",'[1]予選ヒート-総合結果表（整列）'!A23="DNS",'[1]予選ヒート-総合結果表（整列）'!A23="DQ"),'[1]予選ヒート-総合結果表（整列）'!A23,IF(MAX('[1]予選ヒート-総合結果表（整列）'!$A:$A)&gt;A33,A33+1,""))</f>
        <v>22</v>
      </c>
      <c r="B34" s="25">
        <f>IFERROR(INDEX('[1]予選ヒート-総合結果表（整列）'!A23:$Z$50,MATCH($A34,'[1]予選ヒート-総合結果表（整列）'!A23:$A$50,0),MATCH('予選ヒート-総合結果表'!B$11,'[1]予選ヒート-総合結果表（整列）'!$1:$1,0)),"")</f>
        <v>36</v>
      </c>
      <c r="C34" s="24" t="str">
        <f>IFERROR(INDEX('[1]予選ヒート-総合結果表（整列）'!$A:$Z,MATCH($B34,'[1]予選ヒート-総合結果表（整列）'!$B:$B,0),MATCH('予選ヒート-総合結果表'!C$11,'[1]予選ヒート-総合結果表（整列）'!$1:$1,0)),"")</f>
        <v/>
      </c>
      <c r="D34" s="23" t="str">
        <f>IFERROR(INDEX('[1]予選ヒート-総合結果表（整列）'!$A:$Z,MATCH($B34,'[1]予選ヒート-総合結果表（整列）'!$B:$B,0),MATCH('予選ヒート-総合結果表'!D$11,'[1]予選ヒート-総合結果表（整列）'!$1:$1,0)),"")</f>
        <v>續木 堂統</v>
      </c>
      <c r="E34" s="22" t="str">
        <f>IFERROR(INDEX('[1]予選ヒート-総合結果表（整列）'!$A:$Z,MATCH($B34,'[1]予選ヒート-総合結果表（整列）'!$B:$B,0),MATCH('予選ヒート-総合結果表'!E$11,'[1]予選ヒート-総合結果表（整列）'!$1:$1,0)),"")</f>
        <v>Praga/YAMAHA</v>
      </c>
      <c r="F34" s="21" t="str">
        <f>IFERROR(INDEX('[1]予選ヒート-総合結果表（整列）'!$A:$Z,MATCH($B34,'[1]予選ヒート-総合結果表（整列）'!$B:$B,0),MATCH('予選ヒート-総合結果表'!F$11,'[1]予選ヒート-総合結果表（整列）'!$1:$1,0)),"")</f>
        <v>ガレージC</v>
      </c>
      <c r="G34" s="20" t="str">
        <f>IFERROR(INDEX('[1]予選ヒート-総合結果表（整列）'!$A:$Z,MATCH($B34,'[1]予選ヒート-総合結果表（整列）'!$B:$B,0),MATCH('予選ヒート-総合結果表'!G$11,'[1]予選ヒート-総合結果表（整列）'!$1:$1,0)),"")</f>
        <v>BS</v>
      </c>
      <c r="H34" s="15">
        <f>IFERROR(INDEX('[1]予選ヒート-総合結果表（整列）'!$A:$Z,MATCH($B34,'[1]予選ヒート-総合結果表（整列）'!$B:$B,0),MATCH('予選ヒート-総合結果表'!H$11,'[1]予選ヒート-総合結果表（整列）'!$1:$1,0)),"")</f>
        <v>54.927</v>
      </c>
      <c r="I34" s="5"/>
      <c r="J34" s="3"/>
      <c r="K34" s="3"/>
      <c r="L34" s="4" t="str">
        <f>IF(IFERROR(INDEX('[1]予選ヒート-総合結果表（整列）'!$A:$Z,MATCH($B34,'[1]予選ヒート-総合結果表（整列）'!$B:$B,0),MATCH(L$11,'[1]予選ヒート-総合結果表（整列）'!$1:$1,0)),"")=0,"",IFERROR(INDEX('[1]予選ヒート-総合結果表（整列）'!$A:$Z,MATCH($B34,'[1]予選ヒート-総合結果表（整列）'!$B:$B,0),MATCH(L$11,'[1]予選ヒート-総合結果表（整列）'!$1:$1,0)),""))</f>
        <v/>
      </c>
      <c r="M34" s="4" t="str">
        <f>IF(L34="","",COUNTIF($L$13:L34,"&lt;&gt;"&amp;""))</f>
        <v/>
      </c>
      <c r="N34" s="4" t="str">
        <f>IFERROR(RANK(M34,$M$13:$M$46,1),"")</f>
        <v/>
      </c>
      <c r="O34" s="4" t="str">
        <f>IF(IFERROR(INDEX('[1]予選ヒート-総合結果表（整列）'!$A:$Z,MATCH($A34,'[1]予選ヒート-総合結果表（整列）'!$A:$A,0),MATCH(O$11,'[1]予選ヒート-総合結果表（整列）'!$1:$1,0)),"")=0,"",IFERROR(INDEX('[1]予選ヒート-総合結果表（整列）'!$A:$Z,MATCH($A34,'[1]予選ヒート-総合結果表（整列）'!$A:$A,0),MATCH(O$11,'[1]予選ヒート-総合結果表（整列）'!$1:$1,0)),""))</f>
        <v/>
      </c>
      <c r="P34" s="3"/>
      <c r="Q34" s="3"/>
    </row>
    <row r="35" spans="1:17" ht="12.75" customHeight="1" x14ac:dyDescent="0.15">
      <c r="A35" s="26">
        <f>IF(OR('[1]予選ヒート-総合結果表（整列）'!A24="DNF",'[1]予選ヒート-総合結果表（整列）'!A24="DNS",'[1]予選ヒート-総合結果表（整列）'!A24="DQ"),'[1]予選ヒート-総合結果表（整列）'!A24,IF(MAX('[1]予選ヒート-総合結果表（整列）'!$A:$A)&gt;A34,A34+1,""))</f>
        <v>23</v>
      </c>
      <c r="B35" s="25">
        <f>IFERROR(INDEX('[1]予選ヒート-総合結果表（整列）'!A24:$Z$50,MATCH($A35,'[1]予選ヒート-総合結果表（整列）'!A24:$A$50,0),MATCH('予選ヒート-総合結果表'!B$11,'[1]予選ヒート-総合結果表（整列）'!$1:$1,0)),"")</f>
        <v>51</v>
      </c>
      <c r="C35" s="24" t="str">
        <f>IFERROR(INDEX('[1]予選ヒート-総合結果表（整列）'!$A:$Z,MATCH($B35,'[1]予選ヒート-総合結果表（整列）'!$B:$B,0),MATCH('予選ヒート-総合結果表'!C$11,'[1]予選ヒート-総合結果表（整列）'!$1:$1,0)),"")</f>
        <v/>
      </c>
      <c r="D35" s="23" t="str">
        <f>IFERROR(INDEX('[1]予選ヒート-総合結果表（整列）'!$A:$Z,MATCH($B35,'[1]予選ヒート-総合結果表（整列）'!$B:$B,0),MATCH('予選ヒート-総合結果表'!D$11,'[1]予選ヒート-総合結果表（整列）'!$1:$1,0)),"")</f>
        <v>宮﨑 琉</v>
      </c>
      <c r="E35" s="22" t="str">
        <f>IFERROR(INDEX('[1]予選ヒート-総合結果表（整列）'!$A:$Z,MATCH($B35,'[1]予選ヒート-総合結果表（整列）'!$B:$B,0),MATCH('予選ヒート-総合結果表'!E$11,'[1]予選ヒート-総合結果表（整列）'!$1:$1,0)),"")</f>
        <v>Birel ART/YAMAHA</v>
      </c>
      <c r="F35" s="21" t="str">
        <f>IFERROR(INDEX('[1]予選ヒート-総合結果表（整列）'!$A:$Z,MATCH($B35,'[1]予選ヒート-総合結果表（整列）'!$B:$B,0),MATCH('予選ヒート-総合結果表'!F$11,'[1]予選ヒート-総合結果表（整列）'!$1:$1,0)),"")</f>
        <v>ASTECH</v>
      </c>
      <c r="G35" s="20" t="str">
        <f>IFERROR(INDEX('[1]予選ヒート-総合結果表（整列）'!$A:$Z,MATCH($B35,'[1]予選ヒート-総合結果表（整列）'!$B:$B,0),MATCH('予選ヒート-総合結果表'!G$11,'[1]予選ヒート-総合結果表（整列）'!$1:$1,0)),"")</f>
        <v>BS</v>
      </c>
      <c r="H35" s="15">
        <f>IFERROR(INDEX('[1]予選ヒート-総合結果表（整列）'!$A:$Z,MATCH($B35,'[1]予選ヒート-総合結果表（整列）'!$B:$B,0),MATCH('予選ヒート-総合結果表'!H$11,'[1]予選ヒート-総合結果表（整列）'!$1:$1,0)),"")</f>
        <v>54.966000000000001</v>
      </c>
      <c r="I35" s="5"/>
      <c r="J35" s="3"/>
      <c r="K35" s="3"/>
      <c r="L35" s="4" t="str">
        <f>IF(IFERROR(INDEX('[1]予選ヒート-総合結果表（整列）'!$A:$Z,MATCH($B35,'[1]予選ヒート-総合結果表（整列）'!$B:$B,0),MATCH(L$11,'[1]予選ヒート-総合結果表（整列）'!$1:$1,0)),"")=0,"",IFERROR(INDEX('[1]予選ヒート-総合結果表（整列）'!$A:$Z,MATCH($B35,'[1]予選ヒート-総合結果表（整列）'!$B:$B,0),MATCH(L$11,'[1]予選ヒート-総合結果表（整列）'!$1:$1,0)),""))</f>
        <v/>
      </c>
      <c r="M35" s="4" t="str">
        <f>IF(L35="","",COUNTIF($L$13:L35,"&lt;&gt;"&amp;""))</f>
        <v/>
      </c>
      <c r="N35" s="4" t="str">
        <f>IFERROR(RANK(M35,$M$13:$M$46,1),"")</f>
        <v/>
      </c>
      <c r="O35" s="4" t="str">
        <f>IF(IFERROR(INDEX('[1]予選ヒート-総合結果表（整列）'!$A:$Z,MATCH($A35,'[1]予選ヒート-総合結果表（整列）'!$A:$A,0),MATCH(O$11,'[1]予選ヒート-総合結果表（整列）'!$1:$1,0)),"")=0,"",IFERROR(INDEX('[1]予選ヒート-総合結果表（整列）'!$A:$Z,MATCH($A35,'[1]予選ヒート-総合結果表（整列）'!$A:$A,0),MATCH(O$11,'[1]予選ヒート-総合結果表（整列）'!$1:$1,0)),""))</f>
        <v/>
      </c>
      <c r="P35" s="3"/>
      <c r="Q35" s="3"/>
    </row>
    <row r="36" spans="1:17" ht="12.75" customHeight="1" x14ac:dyDescent="0.15">
      <c r="A36" s="26">
        <f>IF(OR('[1]予選ヒート-総合結果表（整列）'!A25="DNF",'[1]予選ヒート-総合結果表（整列）'!A25="DNS",'[1]予選ヒート-総合結果表（整列）'!A25="DQ"),'[1]予選ヒート-総合結果表（整列）'!A25,IF(MAX('[1]予選ヒート-総合結果表（整列）'!$A:$A)&gt;A35,A35+1,""))</f>
        <v>24</v>
      </c>
      <c r="B36" s="25">
        <f>IFERROR(INDEX('[1]予選ヒート-総合結果表（整列）'!A25:$Z$50,MATCH($A36,'[1]予選ヒート-総合結果表（整列）'!A25:$A$50,0),MATCH('予選ヒート-総合結果表'!B$11,'[1]予選ヒート-総合結果表（整列）'!$1:$1,0)),"")</f>
        <v>34</v>
      </c>
      <c r="C36" s="24" t="str">
        <f>IFERROR(INDEX('[1]予選ヒート-総合結果表（整列）'!$A:$Z,MATCH($B36,'[1]予選ヒート-総合結果表（整列）'!$B:$B,0),MATCH('予選ヒート-総合結果表'!C$11,'[1]予選ヒート-総合結果表（整列）'!$1:$1,0)),"")</f>
        <v/>
      </c>
      <c r="D36" s="23" t="str">
        <f>IFERROR(INDEX('[1]予選ヒート-総合結果表（整列）'!$A:$Z,MATCH($B36,'[1]予選ヒート-総合結果表（整列）'!$B:$B,0),MATCH('予選ヒート-総合結果表'!D$11,'[1]予選ヒート-総合結果表（整列）'!$1:$1,0)),"")</f>
        <v>増田 貴久</v>
      </c>
      <c r="E36" s="22" t="str">
        <f>IFERROR(INDEX('[1]予選ヒート-総合結果表（整列）'!$A:$Z,MATCH($B36,'[1]予選ヒート-総合結果表（整列）'!$B:$B,0),MATCH('予選ヒート-総合結果表'!E$11,'[1]予選ヒート-総合結果表（整列）'!$1:$1,0)),"")</f>
        <v>EXPRIT/YAMAHA</v>
      </c>
      <c r="F36" s="21" t="str">
        <f>IFERROR(INDEX('[1]予選ヒート-総合結果表（整列）'!$A:$Z,MATCH($B36,'[1]予選ヒート-総合結果表（整列）'!$B:$B,0),MATCH('予選ヒート-総合結果表'!F$11,'[1]予選ヒート-総合結果表（整列）'!$1:$1,0)),"")</f>
        <v>LUCE MOTOR SPORTS</v>
      </c>
      <c r="G36" s="20" t="str">
        <f>IFERROR(INDEX('[1]予選ヒート-総合結果表（整列）'!$A:$Z,MATCH($B36,'[1]予選ヒート-総合結果表（整列）'!$B:$B,0),MATCH('予選ヒート-総合結果表'!G$11,'[1]予選ヒート-総合結果表（整列）'!$1:$1,0)),"")</f>
        <v>BS</v>
      </c>
      <c r="H36" s="15">
        <f>IFERROR(INDEX('[1]予選ヒート-総合結果表（整列）'!$A:$Z,MATCH($B36,'[1]予選ヒート-総合結果表（整列）'!$B:$B,0),MATCH('予選ヒート-総合結果表'!H$11,'[1]予選ヒート-総合結果表（整列）'!$1:$1,0)),"")</f>
        <v>54.98</v>
      </c>
      <c r="I36" s="5"/>
      <c r="J36" s="3"/>
      <c r="K36" s="3"/>
      <c r="L36" s="4" t="str">
        <f>IF(IFERROR(INDEX('[1]予選ヒート-総合結果表（整列）'!$A:$Z,MATCH($B36,'[1]予選ヒート-総合結果表（整列）'!$B:$B,0),MATCH(L$11,'[1]予選ヒート-総合結果表（整列）'!$1:$1,0)),"")=0,"",IFERROR(INDEX('[1]予選ヒート-総合結果表（整列）'!$A:$Z,MATCH($B36,'[1]予選ヒート-総合結果表（整列）'!$B:$B,0),MATCH(L$11,'[1]予選ヒート-総合結果表（整列）'!$1:$1,0)),""))</f>
        <v/>
      </c>
      <c r="M36" s="4" t="str">
        <f>IF(L36="","",COUNTIF($L$13:L36,"&lt;&gt;"&amp;""))</f>
        <v/>
      </c>
      <c r="N36" s="4" t="str">
        <f>IFERROR(RANK(M36,$M$13:$M$46,1),"")</f>
        <v/>
      </c>
      <c r="O36" s="4" t="str">
        <f>IF(IFERROR(INDEX('[1]予選ヒート-総合結果表（整列）'!$A:$Z,MATCH($A36,'[1]予選ヒート-総合結果表（整列）'!$A:$A,0),MATCH(O$11,'[1]予選ヒート-総合結果表（整列）'!$1:$1,0)),"")=0,"",IFERROR(INDEX('[1]予選ヒート-総合結果表（整列）'!$A:$Z,MATCH($A36,'[1]予選ヒート-総合結果表（整列）'!$A:$A,0),MATCH(O$11,'[1]予選ヒート-総合結果表（整列）'!$1:$1,0)),""))</f>
        <v/>
      </c>
      <c r="P36" s="3"/>
      <c r="Q36" s="3"/>
    </row>
    <row r="37" spans="1:17" ht="12.75" customHeight="1" x14ac:dyDescent="0.15">
      <c r="A37" s="26">
        <f>IF(OR('[1]予選ヒート-総合結果表（整列）'!A26="DNF",'[1]予選ヒート-総合結果表（整列）'!A26="DNS",'[1]予選ヒート-総合結果表（整列）'!A26="DQ"),'[1]予選ヒート-総合結果表（整列）'!A26,IF(MAX('[1]予選ヒート-総合結果表（整列）'!$A:$A)&gt;A36,A36+1,""))</f>
        <v>25</v>
      </c>
      <c r="B37" s="25">
        <f>IFERROR(INDEX('[1]予選ヒート-総合結果表（整列）'!A26:$Z$50,MATCH($A37,'[1]予選ヒート-総合結果表（整列）'!A26:$A$50,0),MATCH('予選ヒート-総合結果表'!B$11,'[1]予選ヒート-総合結果表（整列）'!$1:$1,0)),"")</f>
        <v>20</v>
      </c>
      <c r="C37" s="24" t="str">
        <f>IFERROR(INDEX('[1]予選ヒート-総合結果表（整列）'!$A:$Z,MATCH($B37,'[1]予選ヒート-総合結果表（整列）'!$B:$B,0),MATCH('予選ヒート-総合結果表'!C$11,'[1]予選ヒート-総合結果表（整列）'!$1:$1,0)),"")</f>
        <v/>
      </c>
      <c r="D37" s="23" t="str">
        <f>IFERROR(INDEX('[1]予選ヒート-総合結果表（整列）'!$A:$Z,MATCH($B37,'[1]予選ヒート-総合結果表（整列）'!$B:$B,0),MATCH('予選ヒート-総合結果表'!D$11,'[1]予選ヒート-総合結果表（整列）'!$1:$1,0)),"")</f>
        <v>岸 秀行</v>
      </c>
      <c r="E37" s="22" t="str">
        <f>IFERROR(INDEX('[1]予選ヒート-総合結果表（整列）'!$A:$Z,MATCH($B37,'[1]予選ヒート-総合結果表（整列）'!$B:$B,0),MATCH('予選ヒート-総合結果表'!E$11,'[1]予選ヒート-総合結果表（整列）'!$1:$1,0)),"")</f>
        <v>KOSMIC/YAMAHA</v>
      </c>
      <c r="F37" s="21" t="str">
        <f>IFERROR(INDEX('[1]予選ヒート-総合結果表（整列）'!$A:$Z,MATCH($B37,'[1]予選ヒート-総合結果表（整列）'!$B:$B,0),MATCH('予選ヒート-総合結果表'!F$11,'[1]予選ヒート-総合結果表（整列）'!$1:$1,0)),"")</f>
        <v>チームナガオ・大阪鶴見法律事務所</v>
      </c>
      <c r="G37" s="20" t="str">
        <f>IFERROR(INDEX('[1]予選ヒート-総合結果表（整列）'!$A:$Z,MATCH($B37,'[1]予選ヒート-総合結果表（整列）'!$B:$B,0),MATCH('予選ヒート-総合結果表'!G$11,'[1]予選ヒート-総合結果表（整列）'!$1:$1,0)),"")</f>
        <v>BS</v>
      </c>
      <c r="H37" s="15">
        <f>IFERROR(INDEX('[1]予選ヒート-総合結果表（整列）'!$A:$Z,MATCH($B37,'[1]予選ヒート-総合結果表（整列）'!$B:$B,0),MATCH('予選ヒート-総合結果表'!H$11,'[1]予選ヒート-総合結果表（整列）'!$1:$1,0)),"")</f>
        <v>54.957000000000001</v>
      </c>
      <c r="I37" s="5"/>
      <c r="J37" s="3"/>
      <c r="K37" s="3"/>
      <c r="L37" s="4" t="str">
        <f>IF(IFERROR(INDEX('[1]予選ヒート-総合結果表（整列）'!$A:$Z,MATCH($B37,'[1]予選ヒート-総合結果表（整列）'!$B:$B,0),MATCH(L$11,'[1]予選ヒート-総合結果表（整列）'!$1:$1,0)),"")=0,"",IFERROR(INDEX('[1]予選ヒート-総合結果表（整列）'!$A:$Z,MATCH($B37,'[1]予選ヒート-総合結果表（整列）'!$B:$B,0),MATCH(L$11,'[1]予選ヒート-総合結果表（整列）'!$1:$1,0)),""))</f>
        <v/>
      </c>
      <c r="M37" s="4" t="str">
        <f>IF(L37="","",COUNTIF($L$13:L37,"&lt;&gt;"&amp;""))</f>
        <v/>
      </c>
      <c r="N37" s="4" t="str">
        <f>IFERROR(RANK(M37,$M$13:$M$46,1),"")</f>
        <v/>
      </c>
      <c r="O37" s="4" t="str">
        <f>IF(IFERROR(INDEX('[1]予選ヒート-総合結果表（整列）'!$A:$Z,MATCH($A37,'[1]予選ヒート-総合結果表（整列）'!$A:$A,0),MATCH(O$11,'[1]予選ヒート-総合結果表（整列）'!$1:$1,0)),"")=0,"",IFERROR(INDEX('[1]予選ヒート-総合結果表（整列）'!$A:$Z,MATCH($A37,'[1]予選ヒート-総合結果表（整列）'!$A:$A,0),MATCH(O$11,'[1]予選ヒート-総合結果表（整列）'!$1:$1,0)),""))</f>
        <v/>
      </c>
      <c r="P37" s="3"/>
      <c r="Q37" s="3"/>
    </row>
    <row r="38" spans="1:17" ht="12.75" customHeight="1" x14ac:dyDescent="0.15">
      <c r="A38" s="26">
        <f>IF(OR('[1]予選ヒート-総合結果表（整列）'!A27="DNF",'[1]予選ヒート-総合結果表（整列）'!A27="DNS",'[1]予選ヒート-総合結果表（整列）'!A27="DQ"),'[1]予選ヒート-総合結果表（整列）'!A27,IF(MAX('[1]予選ヒート-総合結果表（整列）'!$A:$A)&gt;A37,A37+1,""))</f>
        <v>26</v>
      </c>
      <c r="B38" s="25">
        <f>IFERROR(INDEX('[1]予選ヒート-総合結果表（整列）'!A27:$Z$50,MATCH($A38,'[1]予選ヒート-総合結果表（整列）'!A27:$A$50,0),MATCH('予選ヒート-総合結果表'!B$11,'[1]予選ヒート-総合結果表（整列）'!$1:$1,0)),"")</f>
        <v>22</v>
      </c>
      <c r="C38" s="24" t="str">
        <f>IFERROR(INDEX('[1]予選ヒート-総合結果表（整列）'!$A:$Z,MATCH($B38,'[1]予選ヒート-総合結果表（整列）'!$B:$B,0),MATCH('予選ヒート-総合結果表'!C$11,'[1]予選ヒート-総合結果表（整列）'!$1:$1,0)),"")</f>
        <v/>
      </c>
      <c r="D38" s="23" t="str">
        <f>IFERROR(INDEX('[1]予選ヒート-総合結果表（整列）'!$A:$Z,MATCH($B38,'[1]予選ヒート-総合結果表（整列）'!$B:$B,0),MATCH('予選ヒート-総合結果表'!D$11,'[1]予選ヒート-総合結果表（整列）'!$1:$1,0)),"")</f>
        <v>酒井 翔太</v>
      </c>
      <c r="E38" s="22" t="str">
        <f>IFERROR(INDEX('[1]予選ヒート-総合結果表（整列）'!$A:$Z,MATCH($B38,'[1]予選ヒート-総合結果表（整列）'!$B:$B,0),MATCH('予選ヒート-総合結果表'!E$11,'[1]予選ヒート-総合結果表（整列）'!$1:$1,0)),"")</f>
        <v>TONY KART/YAMAHA</v>
      </c>
      <c r="F38" s="21" t="str">
        <f>IFERROR(INDEX('[1]予選ヒート-総合結果表（整列）'!$A:$Z,MATCH($B38,'[1]予選ヒート-総合結果表（整列）'!$B:$B,0),MATCH('予選ヒート-総合結果表'!F$11,'[1]予選ヒート-総合結果表（整列）'!$1:$1,0)),"")</f>
        <v>FIRST GARAGE BEMAX</v>
      </c>
      <c r="G38" s="20" t="str">
        <f>IFERROR(INDEX('[1]予選ヒート-総合結果表（整列）'!$A:$Z,MATCH($B38,'[1]予選ヒート-総合結果表（整列）'!$B:$B,0),MATCH('予選ヒート-総合結果表'!G$11,'[1]予選ヒート-総合結果表（整列）'!$1:$1,0)),"")</f>
        <v>BS</v>
      </c>
      <c r="H38" s="15">
        <f>IFERROR(INDEX('[1]予選ヒート-総合結果表（整列）'!$A:$Z,MATCH($B38,'[1]予選ヒート-総合結果表（整列）'!$B:$B,0),MATCH('予選ヒート-総合結果表'!H$11,'[1]予選ヒート-総合結果表（整列）'!$1:$1,0)),"")</f>
        <v>55.241</v>
      </c>
      <c r="I38" s="5"/>
      <c r="J38" s="3"/>
      <c r="K38" s="3"/>
      <c r="L38" s="4" t="str">
        <f>IF(IFERROR(INDEX('[1]予選ヒート-総合結果表（整列）'!$A:$Z,MATCH($B38,'[1]予選ヒート-総合結果表（整列）'!$B:$B,0),MATCH(L$11,'[1]予選ヒート-総合結果表（整列）'!$1:$1,0)),"")=0,"",IFERROR(INDEX('[1]予選ヒート-総合結果表（整列）'!$A:$Z,MATCH($B38,'[1]予選ヒート-総合結果表（整列）'!$B:$B,0),MATCH(L$11,'[1]予選ヒート-総合結果表（整列）'!$1:$1,0)),""))</f>
        <v/>
      </c>
      <c r="M38" s="4" t="str">
        <f>IF(L38="","",COUNTIF($L$13:L38,"&lt;&gt;"&amp;""))</f>
        <v/>
      </c>
      <c r="N38" s="4" t="str">
        <f>IFERROR(RANK(M38,$M$13:$M$46,1),"")</f>
        <v/>
      </c>
      <c r="O38" s="4" t="str">
        <f>IF(IFERROR(INDEX('[1]予選ヒート-総合結果表（整列）'!$A:$Z,MATCH($A38,'[1]予選ヒート-総合結果表（整列）'!$A:$A,0),MATCH(O$11,'[1]予選ヒート-総合結果表（整列）'!$1:$1,0)),"")=0,"",IFERROR(INDEX('[1]予選ヒート-総合結果表（整列）'!$A:$Z,MATCH($A38,'[1]予選ヒート-総合結果表（整列）'!$A:$A,0),MATCH(O$11,'[1]予選ヒート-総合結果表（整列）'!$1:$1,0)),""))</f>
        <v/>
      </c>
      <c r="P38" s="3"/>
      <c r="Q38" s="3"/>
    </row>
    <row r="39" spans="1:17" ht="12.75" customHeight="1" x14ac:dyDescent="0.15">
      <c r="A39" s="26">
        <f>IF(OR('[1]予選ヒート-総合結果表（整列）'!A28="DNF",'[1]予選ヒート-総合結果表（整列）'!A28="DNS",'[1]予選ヒート-総合結果表（整列）'!A28="DQ"),'[1]予選ヒート-総合結果表（整列）'!A28,IF(MAX('[1]予選ヒート-総合結果表（整列）'!$A:$A)&gt;A38,A38+1,""))</f>
        <v>27</v>
      </c>
      <c r="B39" s="25">
        <f>IFERROR(INDEX('[1]予選ヒート-総合結果表（整列）'!A28:$Z$50,MATCH($A39,'[1]予選ヒート-総合結果表（整列）'!A28:$A$50,0),MATCH('予選ヒート-総合結果表'!B$11,'[1]予選ヒート-総合結果表（整列）'!$1:$1,0)),"")</f>
        <v>18</v>
      </c>
      <c r="C39" s="24" t="str">
        <f>IFERROR(INDEX('[1]予選ヒート-総合結果表（整列）'!$A:$Z,MATCH($B39,'[1]予選ヒート-総合結果表（整列）'!$B:$B,0),MATCH('予選ヒート-総合結果表'!C$11,'[1]予選ヒート-総合結果表（整列）'!$1:$1,0)),"")</f>
        <v/>
      </c>
      <c r="D39" s="23" t="str">
        <f>IFERROR(INDEX('[1]予選ヒート-総合結果表（整列）'!$A:$Z,MATCH($B39,'[1]予選ヒート-総合結果表（整列）'!$B:$B,0),MATCH('予選ヒート-総合結果表'!D$11,'[1]予選ヒート-総合結果表（整列）'!$1:$1,0)),"")</f>
        <v>吉田 広樹</v>
      </c>
      <c r="E39" s="22" t="str">
        <f>IFERROR(INDEX('[1]予選ヒート-総合結果表（整列）'!$A:$Z,MATCH($B39,'[1]予選ヒート-総合結果表（整列）'!$B:$B,0),MATCH('予選ヒート-総合結果表'!E$11,'[1]予選ヒート-総合結果表（整列）'!$1:$1,0)),"")</f>
        <v>Birel ART/YAMAHA</v>
      </c>
      <c r="F39" s="21" t="str">
        <f>IFERROR(INDEX('[1]予選ヒート-総合結果表（整列）'!$A:$Z,MATCH($B39,'[1]予選ヒート-総合結果表（整列）'!$B:$B,0),MATCH('予選ヒート-総合結果表'!F$11,'[1]予選ヒート-総合結果表（整列）'!$1:$1,0)),"")</f>
        <v>のりものクラブエッフェガーラ</v>
      </c>
      <c r="G39" s="20" t="str">
        <f>IFERROR(INDEX('[1]予選ヒート-総合結果表（整列）'!$A:$Z,MATCH($B39,'[1]予選ヒート-総合結果表（整列）'!$B:$B,0),MATCH('予選ヒート-総合結果表'!G$11,'[1]予選ヒート-総合結果表（整列）'!$1:$1,0)),"")</f>
        <v>BS</v>
      </c>
      <c r="H39" s="15">
        <f>IFERROR(INDEX('[1]予選ヒート-総合結果表（整列）'!$A:$Z,MATCH($B39,'[1]予選ヒート-総合結果表（整列）'!$B:$B,0),MATCH('予選ヒート-総合結果表'!H$11,'[1]予選ヒート-総合結果表（整列）'!$1:$1,0)),"")</f>
        <v>54.857999999999997</v>
      </c>
      <c r="I39" s="5"/>
      <c r="J39" s="3"/>
      <c r="K39" s="3"/>
      <c r="L39" s="4" t="str">
        <f>IF(IFERROR(INDEX('[1]予選ヒート-総合結果表（整列）'!$A:$Z,MATCH($B39,'[1]予選ヒート-総合結果表（整列）'!$B:$B,0),MATCH(L$11,'[1]予選ヒート-総合結果表（整列）'!$1:$1,0)),"")=0,"",IFERROR(INDEX('[1]予選ヒート-総合結果表（整列）'!$A:$Z,MATCH($B39,'[1]予選ヒート-総合結果表（整列）'!$B:$B,0),MATCH(L$11,'[1]予選ヒート-総合結果表（整列）'!$1:$1,0)),""))</f>
        <v>全日本カート選手権統一規則書 第38条(25)(フロントフェアリングが正しい装着状態でない)により5秒加算した。</v>
      </c>
      <c r="M39" s="4">
        <f>IF(L39="","",COUNTIF($L$13:L39,"&lt;&gt;"&amp;""))</f>
        <v>27</v>
      </c>
      <c r="N39" s="4">
        <f>IFERROR(RANK(M39,$M$13:$M$46,1),"")</f>
        <v>3</v>
      </c>
      <c r="O39" s="4" t="str">
        <f>IF(IFERROR(INDEX('[1]予選ヒート-総合結果表（整列）'!$A:$Z,MATCH($A39,'[1]予選ヒート-総合結果表（整列）'!$A:$A,0),MATCH(O$11,'[1]予選ヒート-総合結果表（整列）'!$1:$1,0)),"")=0,"",IFERROR(INDEX('[1]予選ヒート-総合結果表（整列）'!$A:$Z,MATCH($A39,'[1]予選ヒート-総合結果表（整列）'!$A:$A,0),MATCH(O$11,'[1]予選ヒート-総合結果表（整列）'!$1:$1,0)),""))</f>
        <v/>
      </c>
      <c r="P39" s="3"/>
      <c r="Q39" s="3"/>
    </row>
    <row r="40" spans="1:17" ht="12.75" customHeight="1" x14ac:dyDescent="0.15">
      <c r="A40" s="26">
        <f>IF(OR('[1]予選ヒート-総合結果表（整列）'!A29="DNF",'[1]予選ヒート-総合結果表（整列）'!A29="DNS",'[1]予選ヒート-総合結果表（整列）'!A29="DQ"),'[1]予選ヒート-総合結果表（整列）'!A29,IF(MAX('[1]予選ヒート-総合結果表（整列）'!$A:$A)&gt;A39,A39+1,""))</f>
        <v>28</v>
      </c>
      <c r="B40" s="25">
        <f>IFERROR(INDEX('[1]予選ヒート-総合結果表（整列）'!A29:$Z$50,MATCH($A40,'[1]予選ヒート-総合結果表（整列）'!A29:$A$50,0),MATCH('予選ヒート-総合結果表'!B$11,'[1]予選ヒート-総合結果表（整列）'!$1:$1,0)),"")</f>
        <v>57</v>
      </c>
      <c r="C40" s="24" t="str">
        <f>IFERROR(INDEX('[1]予選ヒート-総合結果表（整列）'!$A:$Z,MATCH($B40,'[1]予選ヒート-総合結果表（整列）'!$B:$B,0),MATCH('予選ヒート-総合結果表'!C$11,'[1]予選ヒート-総合結果表（整列）'!$1:$1,0)),"")</f>
        <v/>
      </c>
      <c r="D40" s="23" t="str">
        <f>IFERROR(INDEX('[1]予選ヒート-総合結果表（整列）'!$A:$Z,MATCH($B40,'[1]予選ヒート-総合結果表（整列）'!$B:$B,0),MATCH('予選ヒート-総合結果表'!D$11,'[1]予選ヒート-総合結果表（整列）'!$1:$1,0)),"")</f>
        <v>米林 慶晃</v>
      </c>
      <c r="E40" s="22" t="str">
        <f>IFERROR(INDEX('[1]予選ヒート-総合結果表（整列）'!$A:$Z,MATCH($B40,'[1]予選ヒート-総合結果表（整列）'!$B:$B,0),MATCH('予選ヒート-総合結果表'!E$11,'[1]予選ヒート-総合結果表（整列）'!$1:$1,0)),"")</f>
        <v>EXPRIT/YAMAHA</v>
      </c>
      <c r="F40" s="21" t="str">
        <f>IFERROR(INDEX('[1]予選ヒート-総合結果表（整列）'!$A:$Z,MATCH($B40,'[1]予選ヒート-総合結果表（整列）'!$B:$B,0),MATCH('予選ヒート-総合結果表'!F$11,'[1]予選ヒート-総合結果表（整列）'!$1:$1,0)),"")</f>
        <v>REON RACING TEAM</v>
      </c>
      <c r="G40" s="20" t="str">
        <f>IFERROR(INDEX('[1]予選ヒート-総合結果表（整列）'!$A:$Z,MATCH($B40,'[1]予選ヒート-総合結果表（整列）'!$B:$B,0),MATCH('予選ヒート-総合結果表'!G$11,'[1]予選ヒート-総合結果表（整列）'!$1:$1,0)),"")</f>
        <v>BS</v>
      </c>
      <c r="H40" s="15">
        <f>IFERROR(INDEX('[1]予選ヒート-総合結果表（整列）'!$A:$Z,MATCH($B40,'[1]予選ヒート-総合結果表（整列）'!$B:$B,0),MATCH('予選ヒート-総合結果表'!H$11,'[1]予選ヒート-総合結果表（整列）'!$1:$1,0)),"")</f>
        <v>55.12</v>
      </c>
      <c r="I40" s="5"/>
      <c r="J40" s="3"/>
      <c r="K40" s="3"/>
      <c r="L40" s="4" t="str">
        <f>IF(IFERROR(INDEX('[1]予選ヒート-総合結果表（整列）'!$A:$Z,MATCH($B40,'[1]予選ヒート-総合結果表（整列）'!$B:$B,0),MATCH(L$11,'[1]予選ヒート-総合結果表（整列）'!$1:$1,0)),"")=0,"",IFERROR(INDEX('[1]予選ヒート-総合結果表（整列）'!$A:$Z,MATCH($B40,'[1]予選ヒート-総合結果表（整列）'!$B:$B,0),MATCH(L$11,'[1]予選ヒート-総合結果表（整列）'!$1:$1,0)),""))</f>
        <v/>
      </c>
      <c r="M40" s="4" t="str">
        <f>IF(L40="","",COUNTIF($L$13:L40,"&lt;&gt;"&amp;""))</f>
        <v/>
      </c>
      <c r="N40" s="4" t="str">
        <f>IFERROR(RANK(M40,$M$13:$M$46,1),"")</f>
        <v/>
      </c>
      <c r="O40" s="4" t="str">
        <f>IF(IFERROR(INDEX('[1]予選ヒート-総合結果表（整列）'!$A:$Z,MATCH($A40,'[1]予選ヒート-総合結果表（整列）'!$A:$A,0),MATCH(O$11,'[1]予選ヒート-総合結果表（整列）'!$1:$1,0)),"")=0,"",IFERROR(INDEX('[1]予選ヒート-総合結果表（整列）'!$A:$Z,MATCH($A40,'[1]予選ヒート-総合結果表（整列）'!$A:$A,0),MATCH(O$11,'[1]予選ヒート-総合結果表（整列）'!$1:$1,0)),""))</f>
        <v/>
      </c>
      <c r="P40" s="3"/>
      <c r="Q40" s="3"/>
    </row>
    <row r="41" spans="1:17" ht="12.75" customHeight="1" x14ac:dyDescent="0.15">
      <c r="A41" s="26">
        <f>IF(OR('[1]予選ヒート-総合結果表（整列）'!A30="DNF",'[1]予選ヒート-総合結果表（整列）'!A30="DNS",'[1]予選ヒート-総合結果表（整列）'!A30="DQ"),'[1]予選ヒート-総合結果表（整列）'!A30,IF(MAX('[1]予選ヒート-総合結果表（整列）'!$A:$A)&gt;A40,A40+1,""))</f>
        <v>29</v>
      </c>
      <c r="B41" s="25">
        <f>IFERROR(INDEX('[1]予選ヒート-総合結果表（整列）'!A30:$Z$50,MATCH($A41,'[1]予選ヒート-総合結果表（整列）'!A30:$A$50,0),MATCH('予選ヒート-総合結果表'!B$11,'[1]予選ヒート-総合結果表（整列）'!$1:$1,0)),"")</f>
        <v>96</v>
      </c>
      <c r="C41" s="24" t="str">
        <f>IFERROR(INDEX('[1]予選ヒート-総合結果表（整列）'!$A:$Z,MATCH($B41,'[1]予選ヒート-総合結果表（整列）'!$B:$B,0),MATCH('予選ヒート-総合結果表'!C$11,'[1]予選ヒート-総合結果表（整列）'!$1:$1,0)),"")</f>
        <v/>
      </c>
      <c r="D41" s="23" t="str">
        <f>IFERROR(INDEX('[1]予選ヒート-総合結果表（整列）'!$A:$Z,MATCH($B41,'[1]予選ヒート-総合結果表（整列）'!$B:$B,0),MATCH('予選ヒート-総合結果表'!D$11,'[1]予選ヒート-総合結果表（整列）'!$1:$1,0)),"")</f>
        <v>大野 弘志</v>
      </c>
      <c r="E41" s="22" t="str">
        <f>IFERROR(INDEX('[1]予選ヒート-総合結果表（整列）'!$A:$Z,MATCH($B41,'[1]予選ヒート-総合結果表（整列）'!$B:$B,0),MATCH('予選ヒート-総合結果表'!E$11,'[1]予選ヒート-総合結果表（整列）'!$1:$1,0)),"")</f>
        <v>EXPRIT/YAMAHA</v>
      </c>
      <c r="F41" s="21" t="str">
        <f>IFERROR(INDEX('[1]予選ヒート-総合結果表（整列）'!$A:$Z,MATCH($B41,'[1]予選ヒート-総合結果表（整列）'!$B:$B,0),MATCH('予選ヒート-総合結果表'!F$11,'[1]予選ヒート-総合結果表（整列）'!$1:$1,0)),"")</f>
        <v>SLT.RT/Team BONJIN</v>
      </c>
      <c r="G41" s="20" t="str">
        <f>IFERROR(INDEX('[1]予選ヒート-総合結果表（整列）'!$A:$Z,MATCH($B41,'[1]予選ヒート-総合結果表（整列）'!$B:$B,0),MATCH('予選ヒート-総合結果表'!G$11,'[1]予選ヒート-総合結果表（整列）'!$1:$1,0)),"")</f>
        <v>BS</v>
      </c>
      <c r="H41" s="15">
        <f>IFERROR(INDEX('[1]予選ヒート-総合結果表（整列）'!$A:$Z,MATCH($B41,'[1]予選ヒート-総合結果表（整列）'!$B:$B,0),MATCH('予選ヒート-総合結果表'!H$11,'[1]予選ヒート-総合結果表（整列）'!$1:$1,0)),"")</f>
        <v>54.999000000000002</v>
      </c>
      <c r="I41" s="5"/>
      <c r="J41" s="3"/>
      <c r="K41" s="3"/>
      <c r="L41" s="4" t="str">
        <f>IF(IFERROR(INDEX('[1]予選ヒート-総合結果表（整列）'!$A:$Z,MATCH($B41,'[1]予選ヒート-総合結果表（整列）'!$B:$B,0),MATCH(L$11,'[1]予選ヒート-総合結果表（整列）'!$1:$1,0)),"")=0,"",IFERROR(INDEX('[1]予選ヒート-総合結果表（整列）'!$A:$Z,MATCH($B41,'[1]予選ヒート-総合結果表（整列）'!$B:$B,0),MATCH(L$11,'[1]予選ヒート-総合結果表（整列）'!$1:$1,0)),""))</f>
        <v/>
      </c>
      <c r="M41" s="4" t="str">
        <f>IF(L41="","",COUNTIF($L$13:L41,"&lt;&gt;"&amp;""))</f>
        <v/>
      </c>
      <c r="N41" s="4" t="str">
        <f>IFERROR(RANK(M41,$M$13:$M$46,1),"")</f>
        <v/>
      </c>
      <c r="O41" s="4" t="str">
        <f>IF(IFERROR(INDEX('[1]予選ヒート-総合結果表（整列）'!$A:$Z,MATCH($A41,'[1]予選ヒート-総合結果表（整列）'!$A:$A,0),MATCH(O$11,'[1]予選ヒート-総合結果表（整列）'!$1:$1,0)),"")=0,"",IFERROR(INDEX('[1]予選ヒート-総合結果表（整列）'!$A:$Z,MATCH($A41,'[1]予選ヒート-総合結果表（整列）'!$A:$A,0),MATCH(O$11,'[1]予選ヒート-総合結果表（整列）'!$1:$1,0)),""))</f>
        <v/>
      </c>
      <c r="P41" s="3"/>
      <c r="Q41" s="3"/>
    </row>
    <row r="42" spans="1:17" ht="12.75" customHeight="1" x14ac:dyDescent="0.15">
      <c r="A42" s="26">
        <f>IF(OR('[1]予選ヒート-総合結果表（整列）'!A31="DNF",'[1]予選ヒート-総合結果表（整列）'!A31="DNS",'[1]予選ヒート-総合結果表（整列）'!A31="DQ"),'[1]予選ヒート-総合結果表（整列）'!A31,IF(MAX('[1]予選ヒート-総合結果表（整列）'!$A:$A)&gt;A41,A41+1,""))</f>
        <v>30</v>
      </c>
      <c r="B42" s="25">
        <f>IFERROR(INDEX('[1]予選ヒート-総合結果表（整列）'!A31:$Z$50,MATCH($A42,'[1]予選ヒート-総合結果表（整列）'!A31:$A$50,0),MATCH('予選ヒート-総合結果表'!B$11,'[1]予選ヒート-総合結果表（整列）'!$1:$1,0)),"")</f>
        <v>71</v>
      </c>
      <c r="C42" s="24" t="str">
        <f>IFERROR(INDEX('[1]予選ヒート-総合結果表（整列）'!$A:$Z,MATCH($B42,'[1]予選ヒート-総合結果表（整列）'!$B:$B,0),MATCH('予選ヒート-総合結果表'!C$11,'[1]予選ヒート-総合結果表（整列）'!$1:$1,0)),"")</f>
        <v/>
      </c>
      <c r="D42" s="23" t="str">
        <f>IFERROR(INDEX('[1]予選ヒート-総合結果表（整列）'!$A:$Z,MATCH($B42,'[1]予選ヒート-総合結果表（整列）'!$B:$B,0),MATCH('予選ヒート-総合結果表'!D$11,'[1]予選ヒート-総合結果表（整列）'!$1:$1,0)),"")</f>
        <v>上田 優季</v>
      </c>
      <c r="E42" s="22" t="str">
        <f>IFERROR(INDEX('[1]予選ヒート-総合結果表（整列）'!$A:$Z,MATCH($B42,'[1]予選ヒート-総合結果表（整列）'!$B:$B,0),MATCH('予選ヒート-総合結果表'!E$11,'[1]予選ヒート-総合結果表（整列）'!$1:$1,0)),"")</f>
        <v>CL/YAMAHA</v>
      </c>
      <c r="F42" s="21" t="str">
        <f>IFERROR(INDEX('[1]予選ヒート-総合結果表（整列）'!$A:$Z,MATCH($B42,'[1]予選ヒート-総合結果表（整列）'!$B:$B,0),MATCH('予選ヒート-総合結果表'!F$11,'[1]予選ヒート-総合結果表（整列）'!$1:$1,0)),"")</f>
        <v>カートガレージクラッシュメイト</v>
      </c>
      <c r="G42" s="20" t="str">
        <f>IFERROR(INDEX('[1]予選ヒート-総合結果表（整列）'!$A:$Z,MATCH($B42,'[1]予選ヒート-総合結果表（整列）'!$B:$B,0),MATCH('予選ヒート-総合結果表'!G$11,'[1]予選ヒート-総合結果表（整列）'!$1:$1,0)),"")</f>
        <v>BS</v>
      </c>
      <c r="H42" s="15">
        <f>IFERROR(INDEX('[1]予選ヒート-総合結果表（整列）'!$A:$Z,MATCH($B42,'[1]予選ヒート-総合結果表（整列）'!$B:$B,0),MATCH('予選ヒート-総合結果表'!H$11,'[1]予選ヒート-総合結果表（整列）'!$1:$1,0)),"")</f>
        <v>55.14</v>
      </c>
      <c r="I42" s="5"/>
      <c r="J42" s="3"/>
      <c r="K42" s="3"/>
      <c r="L42" s="4" t="str">
        <f>IF(IFERROR(INDEX('[1]予選ヒート-総合結果表（整列）'!$A:$Z,MATCH($B42,'[1]予選ヒート-総合結果表（整列）'!$B:$B,0),MATCH(L$11,'[1]予選ヒート-総合結果表（整列）'!$1:$1,0)),"")=0,"",IFERROR(INDEX('[1]予選ヒート-総合結果表（整列）'!$A:$Z,MATCH($B42,'[1]予選ヒート-総合結果表（整列）'!$B:$B,0),MATCH(L$11,'[1]予選ヒート-総合結果表（整列）'!$1:$1,0)),""))</f>
        <v/>
      </c>
      <c r="M42" s="4" t="str">
        <f>IF(L42="","",COUNTIF($L$13:L42,"&lt;&gt;"&amp;""))</f>
        <v/>
      </c>
      <c r="N42" s="4" t="str">
        <f>IFERROR(RANK(M42,$M$13:$M$46,1),"")</f>
        <v/>
      </c>
      <c r="O42" s="4" t="str">
        <f>IF(IFERROR(INDEX('[1]予選ヒート-総合結果表（整列）'!$A:$Z,MATCH($A42,'[1]予選ヒート-総合結果表（整列）'!$A:$A,0),MATCH(O$11,'[1]予選ヒート-総合結果表（整列）'!$1:$1,0)),"")=0,"",IFERROR(INDEX('[1]予選ヒート-総合結果表（整列）'!$A:$Z,MATCH($A42,'[1]予選ヒート-総合結果表（整列）'!$A:$A,0),MATCH(O$11,'[1]予選ヒート-総合結果表（整列）'!$1:$1,0)),""))</f>
        <v/>
      </c>
      <c r="P42" s="3"/>
      <c r="Q42" s="3"/>
    </row>
    <row r="43" spans="1:17" ht="12.75" customHeight="1" x14ac:dyDescent="0.15">
      <c r="A43" s="26">
        <f>IF(OR('[1]予選ヒート-総合結果表（整列）'!A32="DNF",'[1]予選ヒート-総合結果表（整列）'!A32="DNS",'[1]予選ヒート-総合結果表（整列）'!A32="DQ"),'[1]予選ヒート-総合結果表（整列）'!A32,IF(MAX('[1]予選ヒート-総合結果表（整列）'!$A:$A)&gt;A42,A42+1,""))</f>
        <v>31</v>
      </c>
      <c r="B43" s="25">
        <f>IFERROR(INDEX('[1]予選ヒート-総合結果表（整列）'!A32:$Z$50,MATCH($A43,'[1]予選ヒート-総合結果表（整列）'!A32:$A$50,0),MATCH('予選ヒート-総合結果表'!B$11,'[1]予選ヒート-総合結果表（整列）'!$1:$1,0)),"")</f>
        <v>27</v>
      </c>
      <c r="C43" s="24" t="str">
        <f>IFERROR(INDEX('[1]予選ヒート-総合結果表（整列）'!$A:$Z,MATCH($B43,'[1]予選ヒート-総合結果表（整列）'!$B:$B,0),MATCH('予選ヒート-総合結果表'!C$11,'[1]予選ヒート-総合結果表（整列）'!$1:$1,0)),"")</f>
        <v/>
      </c>
      <c r="D43" s="23" t="str">
        <f>IFERROR(INDEX('[1]予選ヒート-総合結果表（整列）'!$A:$Z,MATCH($B43,'[1]予選ヒート-総合結果表（整列）'!$B:$B,0),MATCH('予選ヒート-総合結果表'!D$11,'[1]予選ヒート-総合結果表（整列）'!$1:$1,0)),"")</f>
        <v>舟橋 弘典</v>
      </c>
      <c r="E43" s="22" t="str">
        <f>IFERROR(INDEX('[1]予選ヒート-総合結果表（整列）'!$A:$Z,MATCH($B43,'[1]予選ヒート-総合結果表（整列）'!$B:$B,0),MATCH('予選ヒート-総合結果表'!E$11,'[1]予選ヒート-総合結果表（整列）'!$1:$1,0)),"")</f>
        <v>KOSMIC/YAMAHA</v>
      </c>
      <c r="F43" s="21" t="str">
        <f>IFERROR(INDEX('[1]予選ヒート-総合結果表（整列）'!$A:$Z,MATCH($B43,'[1]予選ヒート-総合結果表（整列）'!$B:$B,0),MATCH('予選ヒート-総合結果表'!F$11,'[1]予選ヒート-総合結果表（整列）'!$1:$1,0)),"")</f>
        <v>HIRAIPROJECT With Ash</v>
      </c>
      <c r="G43" s="20" t="str">
        <f>IFERROR(INDEX('[1]予選ヒート-総合結果表（整列）'!$A:$Z,MATCH($B43,'[1]予選ヒート-総合結果表（整列）'!$B:$B,0),MATCH('予選ヒート-総合結果表'!G$11,'[1]予選ヒート-総合結果表（整列）'!$1:$1,0)),"")</f>
        <v>BS</v>
      </c>
      <c r="H43" s="15">
        <f>IFERROR(INDEX('[1]予選ヒート-総合結果表（整列）'!$A:$Z,MATCH($B43,'[1]予選ヒート-総合結果表（整列）'!$B:$B,0),MATCH('予選ヒート-総合結果表'!H$11,'[1]予選ヒート-総合結果表（整列）'!$1:$1,0)),"")</f>
        <v>54.463000000000001</v>
      </c>
      <c r="I43" s="5"/>
      <c r="J43" s="3"/>
      <c r="K43" s="3"/>
      <c r="L43" s="4" t="str">
        <f>IF(IFERROR(INDEX('[1]予選ヒート-総合結果表（整列）'!$A:$Z,MATCH($B43,'[1]予選ヒート-総合結果表（整列）'!$B:$B,0),MATCH(L$11,'[1]予選ヒート-総合結果表（整列）'!$1:$1,0)),"")=0,"",IFERROR(INDEX('[1]予選ヒート-総合結果表（整列）'!$A:$Z,MATCH($B43,'[1]予選ヒート-総合結果表（整列）'!$B:$B,0),MATCH(L$11,'[1]予選ヒート-総合結果表（整列）'!$1:$1,0)),""))</f>
        <v>全日本カート選手権統一規則書 第38条(25)(フロントフェアリングが正しい装着状態でない)により5秒加算した。</v>
      </c>
      <c r="M43" s="4">
        <f>IF(L43="","",COUNTIF($L$13:L43,"&lt;&gt;"&amp;""))</f>
        <v>31</v>
      </c>
      <c r="N43" s="4">
        <f>IFERROR(RANK(M43,$M$13:$M$46,1),"")</f>
        <v>4</v>
      </c>
      <c r="O43" s="4" t="str">
        <f>IF(IFERROR(INDEX('[1]予選ヒート-総合結果表（整列）'!$A:$Z,MATCH($A43,'[1]予選ヒート-総合結果表（整列）'!$A:$A,0),MATCH(O$11,'[1]予選ヒート-総合結果表（整列）'!$1:$1,0)),"")=0,"",IFERROR(INDEX('[1]予選ヒート-総合結果表（整列）'!$A:$Z,MATCH($A43,'[1]予選ヒート-総合結果表（整列）'!$A:$A,0),MATCH(O$11,'[1]予選ヒート-総合結果表（整列）'!$1:$1,0)),""))</f>
        <v/>
      </c>
      <c r="P43" s="3"/>
      <c r="Q43" s="3"/>
    </row>
    <row r="44" spans="1:17" ht="12.75" customHeight="1" x14ac:dyDescent="0.15">
      <c r="A44" s="26">
        <f>IF(OR('[1]予選ヒート-総合結果表（整列）'!A33="DNF",'[1]予選ヒート-総合結果表（整列）'!A33="DNS",'[1]予選ヒート-総合結果表（整列）'!A33="DQ"),'[1]予選ヒート-総合結果表（整列）'!A33,IF(MAX('[1]予選ヒート-総合結果表（整列）'!$A:$A)&gt;A43,A43+1,""))</f>
        <v>32</v>
      </c>
      <c r="B44" s="25">
        <f>IFERROR(INDEX('[1]予選ヒート-総合結果表（整列）'!A33:$Z$50,MATCH($A44,'[1]予選ヒート-総合結果表（整列）'!A33:$A$50,0),MATCH('予選ヒート-総合結果表'!B$11,'[1]予選ヒート-総合結果表（整列）'!$1:$1,0)),"")</f>
        <v>78</v>
      </c>
      <c r="C44" s="24" t="str">
        <f>IFERROR(INDEX('[1]予選ヒート-総合結果表（整列）'!$A:$Z,MATCH($B44,'[1]予選ヒート-総合結果表（整列）'!$B:$B,0),MATCH('予選ヒート-総合結果表'!C$11,'[1]予選ヒート-総合結果表（整列）'!$1:$1,0)),"")</f>
        <v/>
      </c>
      <c r="D44" s="23" t="str">
        <f>IFERROR(INDEX('[1]予選ヒート-総合結果表（整列）'!$A:$Z,MATCH($B44,'[1]予選ヒート-総合結果表（整列）'!$B:$B,0),MATCH('予選ヒート-総合結果表'!D$11,'[1]予選ヒート-総合結果表（整列）'!$1:$1,0)),"")</f>
        <v>小林 海璃</v>
      </c>
      <c r="E44" s="22" t="str">
        <f>IFERROR(INDEX('[1]予選ヒート-総合結果表（整列）'!$A:$Z,MATCH($B44,'[1]予選ヒート-総合結果表（整列）'!$B:$B,0),MATCH('予選ヒート-総合結果表'!E$11,'[1]予選ヒート-総合結果表（整列）'!$1:$1,0)),"")</f>
        <v>EXPRIT/YAMAHA</v>
      </c>
      <c r="F44" s="21" t="str">
        <f>IFERROR(INDEX('[1]予選ヒート-総合結果表（整列）'!$A:$Z,MATCH($B44,'[1]予選ヒート-総合結果表（整列）'!$B:$B,0),MATCH('予選ヒート-総合結果表'!F$11,'[1]予選ヒート-総合結果表（整列）'!$1:$1,0)),"")</f>
        <v>ミツサダ PWG RACING</v>
      </c>
      <c r="G44" s="20" t="str">
        <f>IFERROR(INDEX('[1]予選ヒート-総合結果表（整列）'!$A:$Z,MATCH($B44,'[1]予選ヒート-総合結果表（整列）'!$B:$B,0),MATCH('予選ヒート-総合結果表'!G$11,'[1]予選ヒート-総合結果表（整列）'!$1:$1,0)),"")</f>
        <v>BS</v>
      </c>
      <c r="H44" s="15">
        <f>IFERROR(INDEX('[1]予選ヒート-総合結果表（整列）'!$A:$Z,MATCH($B44,'[1]予選ヒート-総合結果表（整列）'!$B:$B,0),MATCH('予選ヒート-総合結果表'!H$11,'[1]予選ヒート-総合結果表（整列）'!$1:$1,0)),"")</f>
        <v>55.133000000000003</v>
      </c>
      <c r="I44" s="5"/>
      <c r="J44" s="3"/>
      <c r="K44" s="3"/>
      <c r="L44" s="4" t="str">
        <f>IF(IFERROR(INDEX('[1]予選ヒート-総合結果表（整列）'!$A:$Z,MATCH($B44,'[1]予選ヒート-総合結果表（整列）'!$B:$B,0),MATCH(L$11,'[1]予選ヒート-総合結果表（整列）'!$1:$1,0)),"")=0,"",IFERROR(INDEX('[1]予選ヒート-総合結果表（整列）'!$A:$Z,MATCH($B44,'[1]予選ヒート-総合結果表（整列）'!$B:$B,0),MATCH(L$11,'[1]予選ヒート-総合結果表（整列）'!$1:$1,0)),""))</f>
        <v/>
      </c>
      <c r="M44" s="4" t="str">
        <f>IF(L44="","",COUNTIF($L$13:L44,"&lt;&gt;"&amp;""))</f>
        <v/>
      </c>
      <c r="N44" s="4" t="str">
        <f>IFERROR(RANK(M44,$M$13:$M$46,1),"")</f>
        <v/>
      </c>
      <c r="O44" s="4" t="str">
        <f>IF(IFERROR(INDEX('[1]予選ヒート-総合結果表（整列）'!$A:$Z,MATCH($A44,'[1]予選ヒート-総合結果表（整列）'!$A:$A,0),MATCH(O$11,'[1]予選ヒート-総合結果表（整列）'!$1:$1,0)),"")=0,"",IFERROR(INDEX('[1]予選ヒート-総合結果表（整列）'!$A:$Z,MATCH($A44,'[1]予選ヒート-総合結果表（整列）'!$A:$A,0),MATCH(O$11,'[1]予選ヒート-総合結果表（整列）'!$1:$1,0)),""))</f>
        <v/>
      </c>
      <c r="P44" s="3"/>
      <c r="Q44" s="3"/>
    </row>
    <row r="45" spans="1:17" ht="12.75" customHeight="1" x14ac:dyDescent="0.15">
      <c r="A45" s="26">
        <f>IF(OR('[1]予選ヒート-総合結果表（整列）'!A34="DNF",'[1]予選ヒート-総合結果表（整列）'!A34="DNS",'[1]予選ヒート-総合結果表（整列）'!A34="DQ"),'[1]予選ヒート-総合結果表（整列）'!A34,IF(MAX('[1]予選ヒート-総合結果表（整列）'!$A:$A)&gt;A44,A44+1,""))</f>
        <v>33</v>
      </c>
      <c r="B45" s="25">
        <f>IFERROR(INDEX('[1]予選ヒート-総合結果表（整列）'!A34:$Z$50,MATCH($A45,'[1]予選ヒート-総合結果表（整列）'!A34:$A$50,0),MATCH('予選ヒート-総合結果表'!B$11,'[1]予選ヒート-総合結果表（整列）'!$1:$1,0)),"")</f>
        <v>16</v>
      </c>
      <c r="C45" s="24" t="str">
        <f>IFERROR(INDEX('[1]予選ヒート-総合結果表（整列）'!$A:$Z,MATCH($B45,'[1]予選ヒート-総合結果表（整列）'!$B:$B,0),MATCH('予選ヒート-総合結果表'!C$11,'[1]予選ヒート-総合結果表（整列）'!$1:$1,0)),"")</f>
        <v/>
      </c>
      <c r="D45" s="23" t="str">
        <f>IFERROR(INDEX('[1]予選ヒート-総合結果表（整列）'!$A:$Z,MATCH($B45,'[1]予選ヒート-総合結果表（整列）'!$B:$B,0),MATCH('予選ヒート-総合結果表'!D$11,'[1]予選ヒート-総合結果表（整列）'!$1:$1,0)),"")</f>
        <v>佐藤 こころ</v>
      </c>
      <c r="E45" s="22" t="str">
        <f>IFERROR(INDEX('[1]予選ヒート-総合結果表（整列）'!$A:$Z,MATCH($B45,'[1]予選ヒート-総合結果表（整列）'!$B:$B,0),MATCH('予選ヒート-総合結果表'!E$11,'[1]予選ヒート-総合結果表（整列）'!$1:$1,0)),"")</f>
        <v>EXPRIT/YAMAHA</v>
      </c>
      <c r="F45" s="21" t="str">
        <f>IFERROR(INDEX('[1]予選ヒート-総合結果表（整列）'!$A:$Z,MATCH($B45,'[1]予選ヒート-総合結果表（整列）'!$B:$B,0),MATCH('予選ヒート-総合結果表'!F$11,'[1]予選ヒート-総合結果表（整列）'!$1:$1,0)),"")</f>
        <v>チームナガオ</v>
      </c>
      <c r="G45" s="20" t="str">
        <f>IFERROR(INDEX('[1]予選ヒート-総合結果表（整列）'!$A:$Z,MATCH($B45,'[1]予選ヒート-総合結果表（整列）'!$B:$B,0),MATCH('予選ヒート-総合結果表'!G$11,'[1]予選ヒート-総合結果表（整列）'!$1:$1,0)),"")</f>
        <v>BS</v>
      </c>
      <c r="H45" s="15">
        <f>IFERROR(INDEX('[1]予選ヒート-総合結果表（整列）'!$A:$Z,MATCH($B45,'[1]予選ヒート-総合結果表（整列）'!$B:$B,0),MATCH('予選ヒート-総合結果表'!H$11,'[1]予選ヒート-総合結果表（整列）'!$1:$1,0)),"")</f>
        <v>54.777000000000001</v>
      </c>
      <c r="I45" s="5"/>
      <c r="J45" s="3"/>
      <c r="K45" s="3"/>
      <c r="L45" s="4" t="str">
        <f>IF(IFERROR(INDEX('[1]予選ヒート-総合結果表（整列）'!$A:$Z,MATCH($B45,'[1]予選ヒート-総合結果表（整列）'!$B:$B,0),MATCH(L$11,'[1]予選ヒート-総合結果表（整列）'!$1:$1,0)),"")=0,"",IFERROR(INDEX('[1]予選ヒート-総合結果表（整列）'!$A:$Z,MATCH($B45,'[1]予選ヒート-総合結果表（整列）'!$B:$B,0),MATCH(L$11,'[1]予選ヒート-総合結果表（整列）'!$1:$1,0)),""))</f>
        <v/>
      </c>
      <c r="M45" s="4" t="str">
        <f>IF(L45="","",COUNTIF($L$13:L45,"&lt;&gt;"&amp;""))</f>
        <v/>
      </c>
      <c r="N45" s="4" t="str">
        <f>IFERROR(RANK(M45,$M$13:$M$46,1),"")</f>
        <v/>
      </c>
      <c r="O45" s="4" t="str">
        <f>IF(IFERROR(INDEX('[1]予選ヒート-総合結果表（整列）'!$A:$Z,MATCH($A45,'[1]予選ヒート-総合結果表（整列）'!$A:$A,0),MATCH(O$11,'[1]予選ヒート-総合結果表（整列）'!$1:$1,0)),"")=0,"",IFERROR(INDEX('[1]予選ヒート-総合結果表（整列）'!$A:$Z,MATCH($A45,'[1]予選ヒート-総合結果表（整列）'!$A:$A,0),MATCH(O$11,'[1]予選ヒート-総合結果表（整列）'!$1:$1,0)),""))</f>
        <v/>
      </c>
      <c r="P45" s="3"/>
      <c r="Q45" s="3"/>
    </row>
    <row r="46" spans="1:17" ht="12.75" x14ac:dyDescent="0.15">
      <c r="A46" s="26">
        <f>IF(OR('[1]予選ヒート-総合結果表（整列）'!A35="DNF",'[1]予選ヒート-総合結果表（整列）'!A35="DNS",'[1]予選ヒート-総合結果表（整列）'!A35="DQ"),'[1]予選ヒート-総合結果表（整列）'!A35,IF(MAX('[1]予選ヒート-総合結果表（整列）'!$A:$A)&gt;A45,A45+1,""))</f>
        <v>34</v>
      </c>
      <c r="B46" s="25">
        <f>IFERROR(INDEX('[1]予選ヒート-総合結果表（整列）'!A35:$Z$50,MATCH($A46,'[1]予選ヒート-総合結果表（整列）'!A35:$A$50,0),MATCH('予選ヒート-総合結果表'!B$11,'[1]予選ヒート-総合結果表（整列）'!$1:$1,0)),"")</f>
        <v>72</v>
      </c>
      <c r="C46" s="24" t="str">
        <f>IFERROR(INDEX('[1]予選ヒート-総合結果表（整列）'!$A:$Z,MATCH($B46,'[1]予選ヒート-総合結果表（整列）'!$B:$B,0),MATCH('予選ヒート-総合結果表'!C$11,'[1]予選ヒート-総合結果表（整列）'!$1:$1,0)),"")</f>
        <v/>
      </c>
      <c r="D46" s="23" t="str">
        <f>IFERROR(INDEX('[1]予選ヒート-総合結果表（整列）'!$A:$Z,MATCH($B46,'[1]予選ヒート-総合結果表（整列）'!$B:$B,0),MATCH('予選ヒート-総合結果表'!D$11,'[1]予選ヒート-総合結果表（整列）'!$1:$1,0)),"")</f>
        <v>小野 大地</v>
      </c>
      <c r="E46" s="22" t="str">
        <f>IFERROR(INDEX('[1]予選ヒート-総合結果表（整列）'!$A:$Z,MATCH($B46,'[1]予選ヒート-総合結果表（整列）'!$B:$B,0),MATCH('予選ヒート-総合結果表'!E$11,'[1]予選ヒート-総合結果表（整列）'!$1:$1,0)),"")</f>
        <v>KOSMIC/YAMAHA</v>
      </c>
      <c r="F46" s="21" t="str">
        <f>IFERROR(INDEX('[1]予選ヒート-総合結果表（整列）'!$A:$Z,MATCH($B46,'[1]予選ヒート-総合結果表（整列）'!$B:$B,0),MATCH('予選ヒート-総合結果表'!F$11,'[1]予選ヒート-総合結果表（整列）'!$1:$1,0)),"")</f>
        <v>チームTKC</v>
      </c>
      <c r="G46" s="20" t="str">
        <f>IFERROR(INDEX('[1]予選ヒート-総合結果表（整列）'!$A:$Z,MATCH($B46,'[1]予選ヒート-総合結果表（整列）'!$B:$B,0),MATCH('予選ヒート-総合結果表'!G$11,'[1]予選ヒート-総合結果表（整列）'!$1:$1,0)),"")</f>
        <v>BS</v>
      </c>
      <c r="H46" s="15">
        <f>IFERROR(INDEX('[1]予選ヒート-総合結果表（整列）'!$A:$Z,MATCH($B46,'[1]予選ヒート-総合結果表（整列）'!$B:$B,0),MATCH('予選ヒート-総合結果表'!H$11,'[1]予選ヒート-総合結果表（整列）'!$1:$1,0)),"")</f>
        <v>55.311</v>
      </c>
      <c r="I46" s="5"/>
      <c r="J46" s="3"/>
      <c r="K46" s="3"/>
      <c r="L46" s="4" t="str">
        <f>IF(IFERROR(INDEX('[1]予選ヒート-総合結果表（整列）'!$A:$Z,MATCH($B46,'[1]予選ヒート-総合結果表（整列）'!$B:$B,0),MATCH(L$11,'[1]予選ヒート-総合結果表（整列）'!$1:$1,0)),"")=0,"",IFERROR(INDEX('[1]予選ヒート-総合結果表（整列）'!$A:$Z,MATCH($B46,'[1]予選ヒート-総合結果表（整列）'!$B:$B,0),MATCH(L$11,'[1]予選ヒート-総合結果表（整列）'!$1:$1,0)),""))</f>
        <v/>
      </c>
      <c r="M46" s="4" t="str">
        <f>IF(L46="","",COUNTIF($L$13:L46,"&lt;&gt;"&amp;""))</f>
        <v/>
      </c>
      <c r="N46" s="4" t="str">
        <f>IFERROR(RANK(M46,$M$13:$M$46,1),"")</f>
        <v/>
      </c>
      <c r="O46" s="4" t="str">
        <f>IF(IFERROR(INDEX('[1]予選ヒート-総合結果表（整列）'!$A:$Z,MATCH($A46,'[1]予選ヒート-総合結果表（整列）'!$A:$A,0),MATCH(O$11,'[1]予選ヒート-総合結果表（整列）'!$1:$1,0)),"")=0,"",IFERROR(INDEX('[1]予選ヒート-総合結果表（整列）'!$A:$Z,MATCH($A46,'[1]予選ヒート-総合結果表（整列）'!$A:$A,0),MATCH(O$11,'[1]予選ヒート-総合結果表（整列）'!$1:$1,0)),""))</f>
        <v/>
      </c>
      <c r="P46" s="3"/>
      <c r="Q46" s="3"/>
    </row>
    <row r="47" spans="1:17" ht="12.75" x14ac:dyDescent="0.15">
      <c r="A47" s="26">
        <f>IF(OR('[1]予選ヒート-総合結果表（整列）'!A36="DNF",'[1]予選ヒート-総合結果表（整列）'!A36="DNS",'[1]予選ヒート-総合結果表（整列）'!A36="DQ"),'[1]予選ヒート-総合結果表（整列）'!A36,IF(MAX('[1]予選ヒート-総合結果表（整列）'!$A:$A)&gt;A46,A46+1,""))</f>
        <v>35</v>
      </c>
      <c r="B47" s="25">
        <f>IFERROR(INDEX('[1]予選ヒート-総合結果表（整列）'!A36:$Z$50,MATCH($A47,'[1]予選ヒート-総合結果表（整列）'!A36:$A$50,0),MATCH('予選ヒート-総合結果表'!B$11,'[1]予選ヒート-総合結果表（整列）'!$1:$1,0)),"")</f>
        <v>17</v>
      </c>
      <c r="C47" s="24" t="str">
        <f>IFERROR(INDEX('[1]予選ヒート-総合結果表（整列）'!$A:$Z,MATCH($B47,'[1]予選ヒート-総合結果表（整列）'!$B:$B,0),MATCH('予選ヒート-総合結果表'!C$11,'[1]予選ヒート-総合結果表（整列）'!$1:$1,0)),"")</f>
        <v/>
      </c>
      <c r="D47" s="23" t="str">
        <f>IFERROR(INDEX('[1]予選ヒート-総合結果表（整列）'!$A:$Z,MATCH($B47,'[1]予選ヒート-総合結果表（整列）'!$B:$B,0),MATCH('予選ヒート-総合結果表'!D$11,'[1]予選ヒート-総合結果表（整列）'!$1:$1,0)),"")</f>
        <v>坂 裕之</v>
      </c>
      <c r="E47" s="22" t="str">
        <f>IFERROR(INDEX('[1]予選ヒート-総合結果表（整列）'!$A:$Z,MATCH($B47,'[1]予選ヒート-総合結果表（整列）'!$B:$B,0),MATCH('予選ヒート-総合結果表'!E$11,'[1]予選ヒート-総合結果表（整列）'!$1:$1,0)),"")</f>
        <v>SWF/YAMAHA</v>
      </c>
      <c r="F47" s="21" t="str">
        <f>IFERROR(INDEX('[1]予選ヒート-総合結果表（整列）'!$A:$Z,MATCH($B47,'[1]予選ヒート-総合結果表（整列）'!$B:$B,0),MATCH('予選ヒート-総合結果表'!F$11,'[1]予選ヒート-総合結果表（整列）'!$1:$1,0)),"")</f>
        <v>のりものクラブTIGRE</v>
      </c>
      <c r="G47" s="20" t="str">
        <f>IFERROR(INDEX('[1]予選ヒート-総合結果表（整列）'!$A:$Z,MATCH($B47,'[1]予選ヒート-総合結果表（整列）'!$B:$B,0),MATCH('予選ヒート-総合結果表'!G$11,'[1]予選ヒート-総合結果表（整列）'!$1:$1,0)),"")</f>
        <v>BS</v>
      </c>
      <c r="H47" s="15">
        <f>IFERROR(INDEX('[1]予選ヒート-総合結果表（整列）'!$A:$Z,MATCH($B47,'[1]予選ヒート-総合結果表（整列）'!$B:$B,0),MATCH('予選ヒート-総合結果表'!H$11,'[1]予選ヒート-総合結果表（整列）'!$1:$1,0)),"")</f>
        <v>55.023000000000003</v>
      </c>
      <c r="I47" s="5"/>
      <c r="J47" s="3"/>
      <c r="K47" s="3"/>
      <c r="L47" s="4"/>
      <c r="M47" s="4"/>
      <c r="N47" s="4"/>
      <c r="O47" s="4"/>
      <c r="P47" s="3"/>
      <c r="Q47" s="3"/>
    </row>
    <row r="48" spans="1:17" ht="12.75" x14ac:dyDescent="0.15">
      <c r="A48" s="26">
        <f>IF(OR('[1]予選ヒート-総合結果表（整列）'!A37="DNF",'[1]予選ヒート-総合結果表（整列）'!A37="DNS",'[1]予選ヒート-総合結果表（整列）'!A37="DQ"),'[1]予選ヒート-総合結果表（整列）'!A37,IF(MAX('[1]予選ヒート-総合結果表（整列）'!$A:$A)&gt;A47,A47+1,""))</f>
        <v>36</v>
      </c>
      <c r="B48" s="25">
        <f>IFERROR(INDEX('[1]予選ヒート-総合結果表（整列）'!A37:$Z$50,MATCH($A48,'[1]予選ヒート-総合結果表（整列）'!A37:$A$50,0),MATCH('予選ヒート-総合結果表'!B$11,'[1]予選ヒート-総合結果表（整列）'!$1:$1,0)),"")</f>
        <v>54</v>
      </c>
      <c r="C48" s="24" t="str">
        <f>IFERROR(INDEX('[1]予選ヒート-総合結果表（整列）'!$A:$Z,MATCH($B48,'[1]予選ヒート-総合結果表（整列）'!$B:$B,0),MATCH('予選ヒート-総合結果表'!C$11,'[1]予選ヒート-総合結果表（整列）'!$1:$1,0)),"")</f>
        <v/>
      </c>
      <c r="D48" s="23" t="str">
        <f>IFERROR(INDEX('[1]予選ヒート-総合結果表（整列）'!$A:$Z,MATCH($B48,'[1]予選ヒート-総合結果表（整列）'!$B:$B,0),MATCH('予選ヒート-総合結果表'!D$11,'[1]予選ヒート-総合結果表（整列）'!$1:$1,0)),"")</f>
        <v>越路 暢哉</v>
      </c>
      <c r="E48" s="22" t="str">
        <f>IFERROR(INDEX('[1]予選ヒート-総合結果表（整列）'!$A:$Z,MATCH($B48,'[1]予選ヒート-総合結果表（整列）'!$B:$B,0),MATCH('予選ヒート-総合結果表'!E$11,'[1]予選ヒート-総合結果表（整列）'!$1:$1,0)),"")</f>
        <v>REDSPEED/YAMAHA</v>
      </c>
      <c r="F48" s="21" t="str">
        <f>IFERROR(INDEX('[1]予選ヒート-総合結果表（整列）'!$A:$Z,MATCH($B48,'[1]予選ヒート-総合結果表（整列）'!$B:$B,0),MATCH('予選ヒート-総合結果表'!F$11,'[1]予選ヒート-総合結果表（整列）'!$1:$1,0)),"")</f>
        <v>ONE POINT</v>
      </c>
      <c r="G48" s="20" t="str">
        <f>IFERROR(INDEX('[1]予選ヒート-総合結果表（整列）'!$A:$Z,MATCH($B48,'[1]予選ヒート-総合結果表（整列）'!$B:$B,0),MATCH('予選ヒート-総合結果表'!G$11,'[1]予選ヒート-総合結果表（整列）'!$1:$1,0)),"")</f>
        <v>BS</v>
      </c>
      <c r="H48" s="15">
        <f>IFERROR(INDEX('[1]予選ヒート-総合結果表（整列）'!$A:$Z,MATCH($B48,'[1]予選ヒート-総合結果表（整列）'!$B:$B,0),MATCH('予選ヒート-総合結果表'!H$11,'[1]予選ヒート-総合結果表（整列）'!$1:$1,0)),"")</f>
        <v>55.125999999999998</v>
      </c>
      <c r="I48" s="5"/>
      <c r="J48" s="3"/>
      <c r="K48" s="3"/>
      <c r="L48" s="4"/>
      <c r="M48" s="4"/>
      <c r="N48" s="4"/>
      <c r="O48" s="4"/>
      <c r="P48" s="3"/>
      <c r="Q48" s="3"/>
    </row>
    <row r="49" spans="1:17" ht="12.75" x14ac:dyDescent="0.15">
      <c r="A49" s="26">
        <f>IF(OR('[1]予選ヒート-総合結果表（整列）'!A38="DNF",'[1]予選ヒート-総合結果表（整列）'!A38="DNS",'[1]予選ヒート-総合結果表（整列）'!A38="DQ"),'[1]予選ヒート-総合結果表（整列）'!A38,IF(MAX('[1]予選ヒート-総合結果表（整列）'!$A:$A)&gt;A48,A48+1,""))</f>
        <v>37</v>
      </c>
      <c r="B49" s="25">
        <f>IFERROR(INDEX('[1]予選ヒート-総合結果表（整列）'!A38:$Z$50,MATCH($A49,'[1]予選ヒート-総合結果表（整列）'!A38:$A$50,0),MATCH('予選ヒート-総合結果表'!B$11,'[1]予選ヒート-総合結果表（整列）'!$1:$1,0)),"")</f>
        <v>58</v>
      </c>
      <c r="C49" s="24" t="str">
        <f>IFERROR(INDEX('[1]予選ヒート-総合結果表（整列）'!$A:$Z,MATCH($B49,'[1]予選ヒート-総合結果表（整列）'!$B:$B,0),MATCH('予選ヒート-総合結果表'!C$11,'[1]予選ヒート-総合結果表（整列）'!$1:$1,0)),"")</f>
        <v/>
      </c>
      <c r="D49" s="23" t="str">
        <f>IFERROR(INDEX('[1]予選ヒート-総合結果表（整列）'!$A:$Z,MATCH($B49,'[1]予選ヒート-総合結果表（整列）'!$B:$B,0),MATCH('予選ヒート-総合結果表'!D$11,'[1]予選ヒート-総合結果表（整列）'!$1:$1,0)),"")</f>
        <v>江崎 昭彦</v>
      </c>
      <c r="E49" s="22" t="str">
        <f>IFERROR(INDEX('[1]予選ヒート-総合結果表（整列）'!$A:$Z,MATCH($B49,'[1]予選ヒート-総合結果表（整列）'!$B:$B,0),MATCH('予選ヒート-総合結果表'!E$11,'[1]予選ヒート-総合結果表（整列）'!$1:$1,0)),"")</f>
        <v>KOSMIC/YAMAHA</v>
      </c>
      <c r="F49" s="21" t="str">
        <f>IFERROR(INDEX('[1]予選ヒート-総合結果表（整列）'!$A:$Z,MATCH($B49,'[1]予選ヒート-総合結果表（整列）'!$B:$B,0),MATCH('予選ヒート-総合結果表'!F$11,'[1]予選ヒート-総合結果表（整列）'!$1:$1,0)),"")</f>
        <v>Ash</v>
      </c>
      <c r="G49" s="20" t="str">
        <f>IFERROR(INDEX('[1]予選ヒート-総合結果表（整列）'!$A:$Z,MATCH($B49,'[1]予選ヒート-総合結果表（整列）'!$B:$B,0),MATCH('予選ヒート-総合結果表'!G$11,'[1]予選ヒート-総合結果表（整列）'!$1:$1,0)),"")</f>
        <v>BS</v>
      </c>
      <c r="H49" s="15">
        <f>IFERROR(INDEX('[1]予選ヒート-総合結果表（整列）'!$A:$Z,MATCH($B49,'[1]予選ヒート-総合結果表（整列）'!$B:$B,0),MATCH('予選ヒート-総合結果表'!H$11,'[1]予選ヒート-総合結果表（整列）'!$1:$1,0)),"")</f>
        <v>55.466999999999999</v>
      </c>
      <c r="I49" s="5"/>
      <c r="J49" s="3"/>
      <c r="K49" s="3"/>
      <c r="L49" s="4"/>
      <c r="M49" s="4"/>
      <c r="N49" s="4"/>
      <c r="O49" s="4"/>
      <c r="P49" s="3"/>
      <c r="Q49" s="3"/>
    </row>
    <row r="50" spans="1:17" ht="12.75" x14ac:dyDescent="0.15">
      <c r="A50" s="26" t="str">
        <f>IF(OR('[1]予選ヒート-総合結果表（整列）'!A39="DNF",'[1]予選ヒート-総合結果表（整列）'!A39="DNS",'[1]予選ヒート-総合結果表（整列）'!A39="DQ"),'[1]予選ヒート-総合結果表（整列）'!A39,IF(MAX('[1]予選ヒート-総合結果表（整列）'!$A:$A)&gt;A49,A49+1,""))</f>
        <v/>
      </c>
      <c r="B50" s="25" t="str">
        <f>IFERROR(INDEX('[1]予選ヒート-総合結果表（整列）'!A39:$Z$50,MATCH($A50,'[1]予選ヒート-総合結果表（整列）'!A39:$A$50,0),MATCH('予選ヒート-総合結果表'!B$11,'[1]予選ヒート-総合結果表（整列）'!$1:$1,0)),"")</f>
        <v/>
      </c>
      <c r="C50" s="24" t="str">
        <f>IFERROR(INDEX('[1]予選ヒート-総合結果表（整列）'!$A:$Z,MATCH($B50,'[1]予選ヒート-総合結果表（整列）'!$B:$B,0),MATCH('予選ヒート-総合結果表'!C$11,'[1]予選ヒート-総合結果表（整列）'!$1:$1,0)),"")</f>
        <v/>
      </c>
      <c r="D50" s="23" t="str">
        <f>IFERROR(INDEX('[1]予選ヒート-総合結果表（整列）'!$A:$Z,MATCH($B50,'[1]予選ヒート-総合結果表（整列）'!$B:$B,0),MATCH('予選ヒート-総合結果表'!D$11,'[1]予選ヒート-総合結果表（整列）'!$1:$1,0)),"")</f>
        <v/>
      </c>
      <c r="E50" s="22" t="str">
        <f>IFERROR(INDEX('[1]予選ヒート-総合結果表（整列）'!$A:$Z,MATCH($B50,'[1]予選ヒート-総合結果表（整列）'!$B:$B,0),MATCH('予選ヒート-総合結果表'!E$11,'[1]予選ヒート-総合結果表（整列）'!$1:$1,0)),"")</f>
        <v/>
      </c>
      <c r="F50" s="21" t="str">
        <f>IFERROR(INDEX('[1]予選ヒート-総合結果表（整列）'!$A:$Z,MATCH($B50,'[1]予選ヒート-総合結果表（整列）'!$B:$B,0),MATCH('予選ヒート-総合結果表'!F$11,'[1]予選ヒート-総合結果表（整列）'!$1:$1,0)),"")</f>
        <v/>
      </c>
      <c r="G50" s="20" t="str">
        <f>IFERROR(INDEX('[1]予選ヒート-総合結果表（整列）'!$A:$Z,MATCH($B50,'[1]予選ヒート-総合結果表（整列）'!$B:$B,0),MATCH('予選ヒート-総合結果表'!G$11,'[1]予選ヒート-総合結果表（整列）'!$1:$1,0)),"")</f>
        <v/>
      </c>
      <c r="H50" s="15" t="str">
        <f>IFERROR(INDEX('[1]予選ヒート-総合結果表（整列）'!$A:$Z,MATCH($B50,'[1]予選ヒート-総合結果表（整列）'!$B:$B,0),MATCH('予選ヒート-総合結果表'!H$11,'[1]予選ヒート-総合結果表（整列）'!$1:$1,0)),"")</f>
        <v/>
      </c>
      <c r="I50" s="5"/>
      <c r="J50" s="3"/>
      <c r="K50" s="3"/>
      <c r="L50" s="4"/>
      <c r="M50" s="4"/>
      <c r="N50" s="4"/>
      <c r="O50" s="4"/>
      <c r="P50" s="3"/>
      <c r="Q50" s="3"/>
    </row>
    <row r="51" spans="1:17" ht="12.75" x14ac:dyDescent="0.15">
      <c r="A51" s="26" t="str">
        <f>IF(OR('[1]予選ヒート-総合結果表（整列）'!A40="DNF",'[1]予選ヒート-総合結果表（整列）'!A40="DNS",'[1]予選ヒート-総合結果表（整列）'!A40="DQ"),'[1]予選ヒート-総合結果表（整列）'!A40,IF(MAX('[1]予選ヒート-総合結果表（整列）'!$A:$A)&gt;A50,A50+1,""))</f>
        <v/>
      </c>
      <c r="B51" s="25" t="str">
        <f>IFERROR(INDEX('[1]予選ヒート-総合結果表（整列）'!A40:$Z$50,MATCH($A51,'[1]予選ヒート-総合結果表（整列）'!A40:$A$50,0),MATCH('予選ヒート-総合結果表'!B$11,'[1]予選ヒート-総合結果表（整列）'!$1:$1,0)),"")</f>
        <v/>
      </c>
      <c r="C51" s="24" t="str">
        <f>IFERROR(INDEX('[1]予選ヒート-総合結果表（整列）'!$A:$Z,MATCH($B51,'[1]予選ヒート-総合結果表（整列）'!$B:$B,0),MATCH('予選ヒート-総合結果表'!C$11,'[1]予選ヒート-総合結果表（整列）'!$1:$1,0)),"")</f>
        <v/>
      </c>
      <c r="D51" s="23" t="str">
        <f>IFERROR(INDEX('[1]予選ヒート-総合結果表（整列）'!$A:$Z,MATCH($B51,'[1]予選ヒート-総合結果表（整列）'!$B:$B,0),MATCH('予選ヒート-総合結果表'!D$11,'[1]予選ヒート-総合結果表（整列）'!$1:$1,0)),"")</f>
        <v/>
      </c>
      <c r="E51" s="22" t="str">
        <f>IFERROR(INDEX('[1]予選ヒート-総合結果表（整列）'!$A:$Z,MATCH($B51,'[1]予選ヒート-総合結果表（整列）'!$B:$B,0),MATCH('予選ヒート-総合結果表'!E$11,'[1]予選ヒート-総合結果表（整列）'!$1:$1,0)),"")</f>
        <v/>
      </c>
      <c r="F51" s="21" t="str">
        <f>IFERROR(INDEX('[1]予選ヒート-総合結果表（整列）'!$A:$Z,MATCH($B51,'[1]予選ヒート-総合結果表（整列）'!$B:$B,0),MATCH('予選ヒート-総合結果表'!F$11,'[1]予選ヒート-総合結果表（整列）'!$1:$1,0)),"")</f>
        <v/>
      </c>
      <c r="G51" s="20" t="str">
        <f>IFERROR(INDEX('[1]予選ヒート-総合結果表（整列）'!$A:$Z,MATCH($B51,'[1]予選ヒート-総合結果表（整列）'!$B:$B,0),MATCH('予選ヒート-総合結果表'!G$11,'[1]予選ヒート-総合結果表（整列）'!$1:$1,0)),"")</f>
        <v/>
      </c>
      <c r="H51" s="15" t="str">
        <f>IFERROR(INDEX('[1]予選ヒート-総合結果表（整列）'!$A:$Z,MATCH($B51,'[1]予選ヒート-総合結果表（整列）'!$B:$B,0),MATCH('予選ヒート-総合結果表'!H$11,'[1]予選ヒート-総合結果表（整列）'!$1:$1,0)),"")</f>
        <v/>
      </c>
      <c r="I51" s="5"/>
      <c r="J51" s="3"/>
      <c r="K51" s="3"/>
      <c r="L51" s="4"/>
      <c r="M51" s="4"/>
      <c r="N51" s="4"/>
      <c r="O51" s="4"/>
      <c r="P51" s="3"/>
      <c r="Q51" s="3"/>
    </row>
    <row r="52" spans="1:17" ht="12.75" x14ac:dyDescent="0.15">
      <c r="A52" s="26" t="str">
        <f>IF(OR('[1]予選ヒート-総合結果表（整列）'!A41="DNF",'[1]予選ヒート-総合結果表（整列）'!A41="DNS",'[1]予選ヒート-総合結果表（整列）'!A41="DQ"),'[1]予選ヒート-総合結果表（整列）'!A41,IF(MAX('[1]予選ヒート-総合結果表（整列）'!$A:$A)&gt;A51,A51+1,""))</f>
        <v/>
      </c>
      <c r="B52" s="25" t="str">
        <f>IFERROR(INDEX('[1]予選ヒート-総合結果表（整列）'!A41:$Z$50,MATCH($A52,'[1]予選ヒート-総合結果表（整列）'!A41:$A$50,0),MATCH('予選ヒート-総合結果表'!B$11,'[1]予選ヒート-総合結果表（整列）'!$1:$1,0)),"")</f>
        <v/>
      </c>
      <c r="C52" s="24" t="str">
        <f>IFERROR(INDEX('[1]予選ヒート-総合結果表（整列）'!$A:$Z,MATCH($B52,'[1]予選ヒート-総合結果表（整列）'!$B:$B,0),MATCH('予選ヒート-総合結果表'!C$11,'[1]予選ヒート-総合結果表（整列）'!$1:$1,0)),"")</f>
        <v/>
      </c>
      <c r="D52" s="23" t="str">
        <f>IFERROR(INDEX('[1]予選ヒート-総合結果表（整列）'!$A:$Z,MATCH($B52,'[1]予選ヒート-総合結果表（整列）'!$B:$B,0),MATCH('予選ヒート-総合結果表'!D$11,'[1]予選ヒート-総合結果表（整列）'!$1:$1,0)),"")</f>
        <v/>
      </c>
      <c r="E52" s="22" t="str">
        <f>IFERROR(INDEX('[1]予選ヒート-総合結果表（整列）'!$A:$Z,MATCH($B52,'[1]予選ヒート-総合結果表（整列）'!$B:$B,0),MATCH('予選ヒート-総合結果表'!E$11,'[1]予選ヒート-総合結果表（整列）'!$1:$1,0)),"")</f>
        <v/>
      </c>
      <c r="F52" s="21" t="str">
        <f>IFERROR(INDEX('[1]予選ヒート-総合結果表（整列）'!$A:$Z,MATCH($B52,'[1]予選ヒート-総合結果表（整列）'!$B:$B,0),MATCH('予選ヒート-総合結果表'!F$11,'[1]予選ヒート-総合結果表（整列）'!$1:$1,0)),"")</f>
        <v/>
      </c>
      <c r="G52" s="20" t="str">
        <f>IFERROR(INDEX('[1]予選ヒート-総合結果表（整列）'!$A:$Z,MATCH($B52,'[1]予選ヒート-総合結果表（整列）'!$B:$B,0),MATCH('予選ヒート-総合結果表'!G$11,'[1]予選ヒート-総合結果表（整列）'!$1:$1,0)),"")</f>
        <v/>
      </c>
      <c r="H52" s="15" t="str">
        <f>IFERROR(INDEX('[1]予選ヒート-総合結果表（整列）'!$A:$Z,MATCH($B52,'[1]予選ヒート-総合結果表（整列）'!$B:$B,0),MATCH('予選ヒート-総合結果表'!H$11,'[1]予選ヒート-総合結果表（整列）'!$1:$1,0)),"")</f>
        <v/>
      </c>
      <c r="I52" s="5"/>
      <c r="J52" s="3"/>
      <c r="K52" s="3"/>
      <c r="L52" s="4"/>
      <c r="M52" s="4"/>
      <c r="N52" s="4"/>
      <c r="O52" s="4"/>
      <c r="P52" s="3"/>
      <c r="Q52" s="3"/>
    </row>
    <row r="53" spans="1:17" s="8" customFormat="1" ht="12.75" customHeight="1" x14ac:dyDescent="0.15">
      <c r="A53" s="13" t="str">
        <f>IF(A54="","","ﾍﾟﾅﾙﾃｨ")</f>
        <v>ﾍﾟﾅﾙﾃｨ</v>
      </c>
      <c r="B53" s="19"/>
      <c r="C53" s="19"/>
      <c r="D53" s="5"/>
      <c r="E53" s="16"/>
      <c r="F53" s="16"/>
      <c r="G53" s="16"/>
      <c r="H53" s="15" t="str">
        <f>IFERROR(INDEX('[1]予選ヒート-総合結果表（整列）'!$A:$Z,MATCH($B53,'[1]予選ヒート-総合結果表（整列）'!$B:$B,0),MATCH('予選ヒート-総合結果表'!H$11,'[1]予選ヒート-総合結果表（整列）'!$1:$1,0)),"")</f>
        <v/>
      </c>
      <c r="I53" s="10"/>
      <c r="J53" s="14"/>
      <c r="K53" s="4"/>
      <c r="L53" s="4"/>
      <c r="M53" s="4"/>
      <c r="N53" s="4"/>
      <c r="O53" s="4"/>
      <c r="P53" s="4"/>
      <c r="Q53" s="4"/>
    </row>
    <row r="54" spans="1:17" s="8" customFormat="1" ht="12.75" customHeight="1" x14ac:dyDescent="0.15">
      <c r="A54" s="18">
        <f>IF(MAX(M13:M46)&lt;1,"",1)</f>
        <v>1</v>
      </c>
      <c r="B54" s="8" t="str">
        <f>IF(A54="","","No."&amp;INDEX($A$11:$U$46,MATCH($A54,$N$11:$N$46,0),MATCH("No.",$11:$11,0)))</f>
        <v>No.37</v>
      </c>
      <c r="C54" s="8" t="str">
        <f>INDEX($A$11:$U$46,MATCH($A54,$N$11:$N$46,0),MATCH("コメント",$11:$11,0))</f>
        <v>全日本カート選手権統一規則書 第38条(25)(フロントフェアリングが正しい装着状態でない)により5秒加算した。</v>
      </c>
      <c r="D54" s="5"/>
      <c r="E54" s="16"/>
      <c r="F54" s="16"/>
      <c r="G54" s="16"/>
      <c r="H54" s="15" t="str">
        <f>IFERROR(INDEX('[1]予選ヒート-総合結果表（整列）'!$A:$Z,MATCH($B54,'[1]予選ヒート-総合結果表（整列）'!$B:$B,0),MATCH('予選ヒート-総合結果表'!H$11,'[1]予選ヒート-総合結果表（整列）'!$1:$1,0)),"")</f>
        <v/>
      </c>
      <c r="I54" s="10"/>
      <c r="J54" s="14"/>
      <c r="K54" s="4"/>
      <c r="L54" s="4"/>
      <c r="M54" s="4"/>
      <c r="N54" s="4"/>
      <c r="O54" s="4"/>
      <c r="P54" s="4"/>
      <c r="Q54" s="4"/>
    </row>
    <row r="55" spans="1:17" s="8" customFormat="1" ht="12.75" customHeight="1" x14ac:dyDescent="0.15">
      <c r="A55" s="17">
        <f>IF(A54&lt;COUNTIF($N$12:$N$46,"&gt;"&amp;0),A54+1,"")</f>
        <v>2</v>
      </c>
      <c r="B55" s="8" t="str">
        <f>IF(A55="","","No."&amp;INDEX($A$11:$U$46,MATCH($A55,$N$11:$N$46,0),MATCH("No.",$11:$11,0)))</f>
        <v>No.55</v>
      </c>
      <c r="C55" s="8" t="str">
        <f>INDEX($A$11:$U$46,MATCH($A55,$N$11:$N$46,0),MATCH("コメント",$11:$11,0))</f>
        <v>全日本カート選手権統一規則書 第38条(25)(フロントフェアリングが正しい装着状態でない)により5秒加算した。</v>
      </c>
      <c r="D55" s="5"/>
      <c r="E55" s="16"/>
      <c r="F55" s="16"/>
      <c r="G55" s="16"/>
      <c r="H55" s="15" t="str">
        <f>IFERROR(INDEX('[1]予選ヒート-総合結果表（整列）'!$A:$Z,MATCH($B55,'[1]予選ヒート-総合結果表（整列）'!$B:$B,0),MATCH('予選ヒート-総合結果表'!H$11,'[1]予選ヒート-総合結果表（整列）'!$1:$1,0)),"")</f>
        <v/>
      </c>
      <c r="I55" s="10"/>
      <c r="J55" s="14"/>
      <c r="K55" s="4"/>
      <c r="L55" s="4"/>
      <c r="M55" s="4"/>
      <c r="N55" s="4"/>
      <c r="O55" s="4"/>
      <c r="P55" s="4"/>
      <c r="Q55" s="4"/>
    </row>
    <row r="56" spans="1:17" s="8" customFormat="1" ht="12.75" customHeight="1" x14ac:dyDescent="0.15">
      <c r="A56" s="17">
        <f>IF(A55&lt;COUNTIF($N$12:$N$46,"&gt;"&amp;0),A55+1,"")</f>
        <v>3</v>
      </c>
      <c r="B56" s="8" t="str">
        <f>IF(A56="","","No."&amp;INDEX($A$11:$U$46,MATCH($A56,$N$11:$N$46,0),MATCH("No.",$11:$11,0)))</f>
        <v>No.18</v>
      </c>
      <c r="C56" s="8" t="str">
        <f>INDEX($A$11:$U$46,MATCH($A56,$N$11:$N$46,0),MATCH("コメント",$11:$11,0))</f>
        <v>全日本カート選手権統一規則書 第38条(25)(フロントフェアリングが正しい装着状態でない)により5秒加算した。</v>
      </c>
      <c r="D56" s="5"/>
      <c r="E56" s="16"/>
      <c r="F56" s="16"/>
      <c r="G56" s="16"/>
      <c r="H56" s="15" t="str">
        <f>IFERROR(INDEX('[1]予選ヒート-総合結果表（整列）'!$A:$Z,MATCH($B56,'[1]予選ヒート-総合結果表（整列）'!$B:$B,0),MATCH('予選ヒート-総合結果表'!H$11,'[1]予選ヒート-総合結果表（整列）'!$1:$1,0)),"")</f>
        <v/>
      </c>
      <c r="I56" s="10"/>
      <c r="J56" s="14"/>
      <c r="K56" s="4"/>
      <c r="L56" s="4"/>
      <c r="M56" s="4"/>
      <c r="N56" s="4"/>
      <c r="O56" s="4"/>
      <c r="P56" s="4"/>
      <c r="Q56" s="4"/>
    </row>
    <row r="57" spans="1:17" s="8" customFormat="1" ht="12.75" customHeight="1" x14ac:dyDescent="0.15">
      <c r="A57" s="17">
        <f>IF(A56&lt;COUNTIF($N$12:$N$46,"&gt;"&amp;0),A56+1,"")</f>
        <v>4</v>
      </c>
      <c r="B57" s="8" t="str">
        <f>IF(A57="","","No."&amp;INDEX($A$11:$U$46,MATCH($A57,$N$11:$N$46,0),MATCH("No.",$11:$11,0)))</f>
        <v>No.27</v>
      </c>
      <c r="C57" s="8" t="str">
        <f>INDEX($A$11:$U$46,MATCH($A57,$N$11:$N$46,0),MATCH("コメント",$11:$11,0))</f>
        <v>全日本カート選手権統一規則書 第38条(25)(フロントフェアリングが正しい装着状態でない)により5秒加算した。</v>
      </c>
      <c r="D57" s="5"/>
      <c r="E57" s="16"/>
      <c r="F57" s="16"/>
      <c r="G57" s="16"/>
      <c r="H57" s="15" t="str">
        <f>IFERROR(INDEX('[1]予選ヒート-総合結果表（整列）'!$A:$Z,MATCH($B57,'[1]予選ヒート-総合結果表（整列）'!$B:$B,0),MATCH('予選ヒート-総合結果表'!H$11,'[1]予選ヒート-総合結果表（整列）'!$1:$1,0)),"")</f>
        <v/>
      </c>
      <c r="I57" s="10"/>
      <c r="J57" s="14"/>
      <c r="K57" s="4"/>
      <c r="L57" s="4"/>
      <c r="M57" s="4"/>
      <c r="N57" s="4"/>
      <c r="O57" s="4"/>
      <c r="P57" s="4"/>
      <c r="Q57" s="4"/>
    </row>
    <row r="58" spans="1:17" s="8" customFormat="1" ht="12.75" customHeight="1" x14ac:dyDescent="0.15">
      <c r="A58" s="17" t="str">
        <f>IF(A57&lt;COUNTIF($N$12:$N$46,"&gt;"&amp;0),A57+1,"")</f>
        <v/>
      </c>
      <c r="B58" s="8" t="str">
        <f>IF(A58="","","No."&amp;INDEX($A$11:$U$46,MATCH($A58,$N$11:$N$46,0),MATCH("No.",$11:$11,0)))</f>
        <v/>
      </c>
      <c r="C58" s="8" t="str">
        <f>INDEX($A$11:$U$46,MATCH($A58,$N$11:$N$46,0),MATCH("コメント",$11:$11,0))</f>
        <v/>
      </c>
      <c r="D58" s="5"/>
      <c r="E58" s="16"/>
      <c r="F58" s="16"/>
      <c r="G58" s="16"/>
      <c r="H58" s="15" t="str">
        <f>IFERROR(INDEX('[1]予選ヒート-総合結果表（整列）'!$A:$Z,MATCH($B58,'[1]予選ヒート-総合結果表（整列）'!$B:$B,0),MATCH('予選ヒート-総合結果表'!H$11,'[1]予選ヒート-総合結果表（整列）'!$1:$1,0)),"")</f>
        <v/>
      </c>
      <c r="I58" s="10"/>
      <c r="J58" s="14"/>
      <c r="K58" s="4"/>
      <c r="L58" s="4"/>
      <c r="M58" s="4"/>
      <c r="N58" s="4"/>
      <c r="O58" s="4"/>
      <c r="P58" s="4"/>
      <c r="Q58" s="4"/>
    </row>
    <row r="59" spans="1:17" s="8" customFormat="1" ht="12.75" customHeight="1" x14ac:dyDescent="0.15">
      <c r="A59" s="17" t="str">
        <f>IF(A58&lt;COUNTIF($N$12:$N$46,"&gt;"&amp;0),A58+1,"")</f>
        <v/>
      </c>
      <c r="B59" s="8" t="str">
        <f>IF(A59="","","No."&amp;INDEX($A$11:$U$46,MATCH($A59,$N$11:$N$46,0),MATCH("No.",$11:$11,0)))</f>
        <v/>
      </c>
      <c r="C59" s="8" t="str">
        <f>INDEX($A$11:$U$46,MATCH($A59,$N$11:$N$46,0),MATCH("コメント",$11:$11,0))</f>
        <v/>
      </c>
      <c r="D59" s="5"/>
      <c r="E59" s="16"/>
      <c r="F59" s="16"/>
      <c r="G59" s="16"/>
      <c r="H59" s="15" t="str">
        <f>IFERROR(INDEX('[1]予選ヒート-総合結果表（整列）'!$A:$Z,MATCH($B59,'[1]予選ヒート-総合結果表（整列）'!$B:$B,0),MATCH('予選ヒート-総合結果表'!H$11,'[1]予選ヒート-総合結果表（整列）'!$1:$1,0)),"")</f>
        <v/>
      </c>
      <c r="I59" s="10"/>
      <c r="J59" s="14"/>
      <c r="K59" s="4"/>
      <c r="L59" s="4"/>
      <c r="M59" s="4"/>
      <c r="N59" s="4"/>
      <c r="O59" s="4"/>
      <c r="P59" s="4"/>
      <c r="Q59" s="4"/>
    </row>
    <row r="60" spans="1:17" s="8" customFormat="1" ht="12.75" customHeight="1" x14ac:dyDescent="0.15">
      <c r="A60" s="17" t="str">
        <f>IF(A59&lt;COUNTIF($N$12:$N$46,"&gt;"&amp;0),A59+1,"")</f>
        <v/>
      </c>
      <c r="B60" s="8" t="str">
        <f>IF(A60="","","No."&amp;INDEX($A$11:$U$46,MATCH($A60,$N$11:$N$46,0),MATCH("No.",$11:$11,0)))</f>
        <v/>
      </c>
      <c r="C60" s="8" t="str">
        <f>INDEX($A$11:$U$46,MATCH($A60,$N$11:$N$46,0),MATCH("コメント",$11:$11,0))</f>
        <v/>
      </c>
      <c r="D60" s="5"/>
      <c r="E60" s="16"/>
      <c r="F60" s="16"/>
      <c r="G60" s="16"/>
      <c r="H60" s="15" t="str">
        <f>IFERROR(INDEX('[1]予選ヒート-総合結果表（整列）'!$A:$Z,MATCH($B60,'[1]予選ヒート-総合結果表（整列）'!$B:$B,0),MATCH('予選ヒート-総合結果表'!H$11,'[1]予選ヒート-総合結果表（整列）'!$1:$1,0)),"")</f>
        <v/>
      </c>
      <c r="I60" s="10"/>
      <c r="J60" s="14"/>
      <c r="K60" s="4"/>
      <c r="L60" s="4"/>
      <c r="M60" s="4"/>
      <c r="N60" s="4"/>
      <c r="O60" s="4"/>
      <c r="P60" s="4"/>
      <c r="Q60" s="4"/>
    </row>
    <row r="61" spans="1:17" s="8" customFormat="1" ht="12.75" customHeight="1" x14ac:dyDescent="0.15">
      <c r="A61" s="17" t="str">
        <f>IF(A60&lt;COUNTIF($N$12:$N$46,"&gt;"&amp;0),A60+1,"")</f>
        <v/>
      </c>
      <c r="B61" s="8" t="str">
        <f>IF(A61="","","No."&amp;INDEX($A$11:$U$46,MATCH($A61,$N$11:$N$46,0),MATCH("No.",$11:$11,0)))</f>
        <v/>
      </c>
      <c r="C61" s="8" t="str">
        <f>INDEX($A$11:$U$46,MATCH($A61,$N$11:$N$46,0),MATCH("コメント",$11:$11,0))</f>
        <v/>
      </c>
      <c r="D61" s="5"/>
      <c r="E61" s="16"/>
      <c r="F61" s="16"/>
      <c r="G61" s="16"/>
      <c r="H61" s="15" t="str">
        <f>IFERROR(INDEX('[1]予選ヒート-総合結果表（整列）'!$A:$Z,MATCH($B61,'[1]予選ヒート-総合結果表（整列）'!$B:$B,0),MATCH('予選ヒート-総合結果表'!H$11,'[1]予選ヒート-総合結果表（整列）'!$1:$1,0)),"")</f>
        <v/>
      </c>
      <c r="I61" s="10"/>
      <c r="J61" s="14"/>
      <c r="K61" s="4"/>
      <c r="L61" s="4"/>
      <c r="M61" s="4"/>
      <c r="N61" s="4"/>
      <c r="O61" s="4"/>
      <c r="P61" s="4"/>
      <c r="Q61" s="4"/>
    </row>
    <row r="62" spans="1:17" s="8" customFormat="1" ht="12.75" customHeight="1" x14ac:dyDescent="0.15">
      <c r="A62" s="17" t="str">
        <f>IF(A61&lt;COUNTIF($N$12:$N$46,"&gt;"&amp;0),A61+1,"")</f>
        <v/>
      </c>
      <c r="B62" s="8" t="str">
        <f>IF(A62="","","No."&amp;INDEX($A$11:$U$46,MATCH($A62,$N$11:$N$46,0),MATCH("No.",$11:$11,0)))</f>
        <v/>
      </c>
      <c r="C62" s="8" t="str">
        <f>INDEX($A$11:$U$46,MATCH($A62,$N$11:$N$46,0),MATCH("コメント",$11:$11,0))</f>
        <v/>
      </c>
      <c r="D62" s="5"/>
      <c r="E62" s="16"/>
      <c r="F62" s="16"/>
      <c r="G62" s="16"/>
      <c r="H62" s="15" t="str">
        <f>IFERROR(INDEX('[1]予選ヒート-総合結果表（整列）'!$A:$Z,MATCH($B62,'[1]予選ヒート-総合結果表（整列）'!$B:$B,0),MATCH('予選ヒート-総合結果表'!H$11,'[1]予選ヒート-総合結果表（整列）'!$1:$1,0)),"")</f>
        <v/>
      </c>
      <c r="I62" s="10"/>
      <c r="J62" s="14"/>
      <c r="K62" s="4"/>
      <c r="L62" s="4"/>
      <c r="M62" s="4"/>
      <c r="N62" s="4"/>
      <c r="O62" s="4"/>
      <c r="P62" s="4"/>
      <c r="Q62" s="4"/>
    </row>
    <row r="63" spans="1:17" s="8" customFormat="1" ht="12.75" customHeight="1" x14ac:dyDescent="0.15">
      <c r="A63" s="17" t="str">
        <f>IF(A62&lt;COUNTIF($N$12:$N$46,"&gt;"&amp;0),A62+1,"")</f>
        <v/>
      </c>
      <c r="B63" s="8" t="str">
        <f>IF(A63="","","No."&amp;INDEX($A$11:$U$46,MATCH($A63,$N$11:$N$46,0),MATCH("No.",$11:$11,0)))</f>
        <v/>
      </c>
      <c r="C63" s="8" t="str">
        <f>INDEX($A$11:$U$46,MATCH($A63,$N$11:$N$46,0),MATCH("コメント",$11:$11,0))</f>
        <v/>
      </c>
      <c r="D63" s="5"/>
      <c r="E63" s="16"/>
      <c r="F63" s="16"/>
      <c r="G63" s="16"/>
      <c r="H63" s="15" t="str">
        <f>IFERROR(INDEX('[1]予選ヒート-総合結果表（整列）'!$A:$Z,MATCH($B63,'[1]予選ヒート-総合結果表（整列）'!$B:$B,0),MATCH('予選ヒート-総合結果表'!H$11,'[1]予選ヒート-総合結果表（整列）'!$1:$1,0)),"")</f>
        <v/>
      </c>
      <c r="I63" s="10"/>
      <c r="J63" s="14"/>
      <c r="K63" s="4"/>
      <c r="L63" s="4"/>
      <c r="M63" s="4"/>
      <c r="N63" s="4"/>
      <c r="O63" s="4"/>
      <c r="P63" s="4"/>
      <c r="Q63" s="4"/>
    </row>
    <row r="64" spans="1:17" s="8" customFormat="1" ht="12.75" customHeight="1" x14ac:dyDescent="0.15">
      <c r="A64" s="17" t="str">
        <f>IF(A63&lt;COUNTIF($N$12:$N$46,"&gt;"&amp;0),A63+1,"")</f>
        <v/>
      </c>
      <c r="B64" s="8" t="str">
        <f>IF(A64="","","No."&amp;INDEX($A$11:$U$46,MATCH($A64,$N$11:$N$46,0),MATCH("No.",$11:$11,0)))</f>
        <v/>
      </c>
      <c r="C64" s="8" t="str">
        <f>INDEX($A$11:$U$46,MATCH($A64,$N$11:$N$46,0),MATCH("コメント",$11:$11,0))</f>
        <v/>
      </c>
      <c r="D64" s="5"/>
      <c r="E64" s="16"/>
      <c r="F64" s="16"/>
      <c r="G64" s="16"/>
      <c r="H64" s="15" t="str">
        <f>IFERROR(INDEX('[1]予選ヒート-総合結果表（整列）'!$A:$Z,MATCH($B64,'[1]予選ヒート-総合結果表（整列）'!$B:$B,0),MATCH('予選ヒート-総合結果表'!H$11,'[1]予選ヒート-総合結果表（整列）'!$1:$1,0)),"")</f>
        <v/>
      </c>
      <c r="I64" s="10"/>
      <c r="J64" s="14"/>
      <c r="K64" s="4"/>
      <c r="L64" s="4"/>
      <c r="M64" s="4"/>
      <c r="N64" s="4"/>
      <c r="O64" s="4"/>
      <c r="P64" s="4"/>
      <c r="Q64" s="4"/>
    </row>
    <row r="65" spans="1:22" s="8" customFormat="1" ht="12.75" customHeight="1" x14ac:dyDescent="0.15">
      <c r="A65" s="13"/>
      <c r="B65" s="5" t="str">
        <f>"審査委員長 ："&amp;" "&amp;[1]各種設定!$D$20</f>
        <v>審査委員長 ： Makoto SAITO</v>
      </c>
      <c r="C65" s="5"/>
      <c r="D65" s="5"/>
      <c r="E65" s="12" t="str">
        <f>"競技委員長 ："&amp;" "&amp;[1]各種設定!$D$22</f>
        <v>競技委員長 ： Toshiaki KUBOTA</v>
      </c>
      <c r="F65" s="11" t="str">
        <f>"計時委員長 ："&amp;" "&amp;[1]各種設定!$D$24</f>
        <v>計時委員長 ： Tsutomu HAYAKAWA</v>
      </c>
      <c r="H65" s="5"/>
      <c r="I65" s="1"/>
      <c r="K65" s="5"/>
      <c r="L65" s="5"/>
      <c r="M65" s="10"/>
      <c r="N65" s="9"/>
      <c r="O65" s="5"/>
      <c r="P65" s="4"/>
      <c r="Q65" s="4"/>
      <c r="R65" s="4"/>
      <c r="S65" s="4"/>
      <c r="T65" s="4"/>
      <c r="U65" s="4"/>
      <c r="V65" s="4"/>
    </row>
    <row r="66" spans="1:22" ht="12.75" customHeight="1" x14ac:dyDescent="0.15">
      <c r="B66" s="5"/>
      <c r="C66" s="5"/>
      <c r="D66" s="5"/>
      <c r="E66" s="5"/>
      <c r="F66" s="5"/>
      <c r="G66" s="5"/>
      <c r="H66" s="5"/>
      <c r="I66" s="5"/>
      <c r="J66" s="3"/>
      <c r="K66" s="3"/>
      <c r="L66" s="4"/>
      <c r="M66" s="4"/>
      <c r="N66" s="4"/>
      <c r="O66" s="4"/>
      <c r="P66" s="3"/>
      <c r="Q66" s="3"/>
    </row>
    <row r="67" spans="1:22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3"/>
      <c r="K67" s="3"/>
      <c r="L67" s="4"/>
      <c r="M67" s="4"/>
      <c r="N67" s="4"/>
      <c r="O67" s="4"/>
      <c r="P67" s="3"/>
      <c r="Q67" s="3"/>
    </row>
    <row r="68" spans="1:22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3"/>
      <c r="K68" s="3"/>
      <c r="L68" s="4"/>
      <c r="M68" s="4"/>
      <c r="N68" s="4"/>
      <c r="O68" s="4"/>
      <c r="P68" s="3"/>
      <c r="Q68" s="3"/>
    </row>
    <row r="69" spans="1:22" ht="12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3"/>
      <c r="K69" s="3"/>
      <c r="L69" s="4"/>
      <c r="M69" s="4"/>
      <c r="N69" s="4"/>
      <c r="O69" s="4"/>
      <c r="P69" s="3"/>
      <c r="Q69" s="3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7"/>
      <c r="I70" s="5"/>
      <c r="J70" s="3"/>
      <c r="K70" s="3"/>
      <c r="L70" s="4"/>
      <c r="M70" s="4"/>
      <c r="N70" s="4"/>
      <c r="O70" s="4"/>
      <c r="P70" s="3"/>
      <c r="Q70" s="3"/>
    </row>
    <row r="71" spans="1:22" ht="12.75" customHeight="1" x14ac:dyDescent="0.15">
      <c r="A71" s="6"/>
      <c r="B71" s="6"/>
      <c r="C71" s="6"/>
      <c r="D71" s="6"/>
      <c r="E71" s="6"/>
      <c r="F71" s="6"/>
      <c r="G71" s="6"/>
      <c r="H71" s="6"/>
      <c r="I71" s="5"/>
      <c r="J71" s="3"/>
      <c r="K71" s="3"/>
      <c r="L71" s="4"/>
      <c r="M71" s="4"/>
      <c r="N71" s="4"/>
      <c r="O71" s="4"/>
      <c r="P71" s="3"/>
      <c r="Q71" s="3"/>
    </row>
    <row r="72" spans="1:22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3"/>
      <c r="K72" s="3"/>
      <c r="L72" s="4"/>
      <c r="M72" s="4"/>
      <c r="N72" s="4"/>
      <c r="O72" s="4"/>
      <c r="P72" s="3"/>
      <c r="Q72" s="3"/>
    </row>
    <row r="73" spans="1:22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3"/>
      <c r="K73" s="3"/>
      <c r="L73" s="4"/>
      <c r="M73" s="4"/>
      <c r="N73" s="4"/>
      <c r="O73" s="4"/>
      <c r="P73" s="3"/>
      <c r="Q73" s="3"/>
    </row>
    <row r="74" spans="1:22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3"/>
      <c r="K74" s="3"/>
      <c r="L74" s="4"/>
      <c r="M74" s="4"/>
      <c r="N74" s="4"/>
      <c r="O74" s="4"/>
      <c r="P74" s="3"/>
      <c r="Q74" s="3"/>
    </row>
    <row r="75" spans="1:22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3"/>
      <c r="K75" s="3"/>
      <c r="L75" s="4"/>
      <c r="M75" s="4"/>
      <c r="N75" s="4"/>
      <c r="O75" s="4"/>
      <c r="P75" s="3"/>
      <c r="Q75" s="3"/>
    </row>
    <row r="76" spans="1:22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3"/>
      <c r="K76" s="3"/>
      <c r="L76" s="4"/>
      <c r="M76" s="4"/>
      <c r="N76" s="4"/>
      <c r="O76" s="4"/>
      <c r="P76" s="3"/>
      <c r="Q76" s="3"/>
    </row>
    <row r="77" spans="1:22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3"/>
      <c r="K77" s="3"/>
      <c r="L77" s="4"/>
      <c r="M77" s="4"/>
      <c r="N77" s="4"/>
      <c r="O77" s="4"/>
      <c r="P77" s="3"/>
      <c r="Q77" s="3"/>
    </row>
    <row r="78" spans="1:22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3"/>
      <c r="K78" s="3"/>
      <c r="L78" s="4"/>
      <c r="M78" s="4"/>
      <c r="N78" s="4"/>
      <c r="O78" s="4"/>
      <c r="P78" s="3"/>
      <c r="Q78" s="3"/>
    </row>
    <row r="79" spans="1:22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3"/>
      <c r="K79" s="3"/>
      <c r="L79" s="4"/>
      <c r="M79" s="4"/>
      <c r="N79" s="4"/>
      <c r="O79" s="4"/>
      <c r="P79" s="3"/>
      <c r="Q79" s="3"/>
    </row>
    <row r="80" spans="1:22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3"/>
      <c r="K80" s="3"/>
      <c r="L80" s="4"/>
      <c r="M80" s="4"/>
      <c r="N80" s="4"/>
      <c r="O80" s="4"/>
      <c r="P80" s="3"/>
      <c r="Q80" s="3"/>
    </row>
    <row r="81" spans="1:17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3"/>
      <c r="K81" s="3"/>
      <c r="L81" s="4"/>
      <c r="M81" s="4"/>
      <c r="N81" s="4"/>
      <c r="O81" s="4"/>
      <c r="P81" s="3"/>
      <c r="Q81" s="3"/>
    </row>
    <row r="82" spans="1:17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3"/>
      <c r="K82" s="3"/>
      <c r="L82" s="4"/>
      <c r="M82" s="4"/>
      <c r="N82" s="4"/>
      <c r="O82" s="4"/>
      <c r="P82" s="3"/>
      <c r="Q82" s="3"/>
    </row>
    <row r="83" spans="1:17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3"/>
      <c r="K83" s="3"/>
      <c r="L83" s="4"/>
      <c r="M83" s="4"/>
      <c r="N83" s="4"/>
      <c r="O83" s="4"/>
      <c r="P83" s="3"/>
      <c r="Q83" s="3"/>
    </row>
    <row r="84" spans="1:17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3"/>
      <c r="K84" s="3"/>
      <c r="L84" s="4"/>
      <c r="M84" s="4"/>
      <c r="N84" s="4"/>
      <c r="O84" s="4"/>
      <c r="P84" s="3"/>
      <c r="Q84" s="3"/>
    </row>
    <row r="85" spans="1:17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3"/>
      <c r="K85" s="3"/>
      <c r="L85" s="4"/>
      <c r="M85" s="4"/>
      <c r="N85" s="4"/>
      <c r="O85" s="4"/>
      <c r="P85" s="3"/>
      <c r="Q85" s="3"/>
    </row>
    <row r="86" spans="1:17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3"/>
      <c r="K86" s="3"/>
      <c r="L86" s="4"/>
      <c r="M86" s="4"/>
      <c r="N86" s="4"/>
      <c r="O86" s="4"/>
      <c r="P86" s="3"/>
      <c r="Q86" s="3"/>
    </row>
    <row r="87" spans="1:17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3"/>
      <c r="K87" s="3"/>
      <c r="L87" s="4"/>
      <c r="M87" s="4"/>
      <c r="N87" s="4"/>
      <c r="O87" s="4"/>
      <c r="P87" s="3"/>
      <c r="Q87" s="3"/>
    </row>
    <row r="88" spans="1:17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3"/>
      <c r="K88" s="3"/>
      <c r="L88" s="4"/>
      <c r="M88" s="4"/>
      <c r="N88" s="4"/>
      <c r="O88" s="4"/>
      <c r="P88" s="3"/>
      <c r="Q88" s="3"/>
    </row>
    <row r="89" spans="1:17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3"/>
      <c r="K89" s="3"/>
      <c r="L89" s="4"/>
      <c r="M89" s="4"/>
      <c r="N89" s="4"/>
      <c r="O89" s="4"/>
      <c r="P89" s="3"/>
      <c r="Q89" s="3"/>
    </row>
    <row r="90" spans="1:17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3"/>
      <c r="K90" s="3"/>
      <c r="L90" s="4"/>
      <c r="M90" s="4"/>
      <c r="N90" s="4"/>
      <c r="O90" s="4"/>
      <c r="P90" s="3"/>
      <c r="Q90" s="3"/>
    </row>
    <row r="91" spans="1:17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3"/>
      <c r="K91" s="3"/>
      <c r="L91" s="4"/>
      <c r="M91" s="4"/>
      <c r="N91" s="4"/>
      <c r="O91" s="4"/>
      <c r="P91" s="3"/>
      <c r="Q91" s="3"/>
    </row>
    <row r="92" spans="1:17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3"/>
      <c r="K92" s="3"/>
      <c r="L92" s="4"/>
      <c r="M92" s="4"/>
      <c r="N92" s="4"/>
      <c r="O92" s="4"/>
      <c r="P92" s="3"/>
      <c r="Q92" s="3"/>
    </row>
    <row r="93" spans="1:17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3"/>
      <c r="K93" s="3"/>
      <c r="L93" s="4"/>
      <c r="M93" s="4"/>
      <c r="N93" s="4"/>
      <c r="O93" s="4"/>
      <c r="P93" s="3"/>
      <c r="Q93" s="3"/>
    </row>
    <row r="94" spans="1:17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3"/>
      <c r="K94" s="3"/>
      <c r="L94" s="4"/>
      <c r="M94" s="4"/>
      <c r="N94" s="4"/>
      <c r="O94" s="4"/>
      <c r="P94" s="3"/>
      <c r="Q94" s="3"/>
    </row>
    <row r="95" spans="1:17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3"/>
      <c r="K95" s="3"/>
      <c r="L95" s="4"/>
      <c r="M95" s="4"/>
      <c r="N95" s="4"/>
      <c r="O95" s="4"/>
      <c r="P95" s="3"/>
      <c r="Q95" s="3"/>
    </row>
    <row r="96" spans="1:17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3"/>
      <c r="K96" s="3"/>
      <c r="L96" s="4"/>
      <c r="M96" s="4"/>
      <c r="N96" s="4"/>
      <c r="O96" s="4"/>
      <c r="P96" s="3"/>
      <c r="Q96" s="3"/>
    </row>
    <row r="97" spans="1:17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3"/>
      <c r="K97" s="3"/>
      <c r="L97" s="4"/>
      <c r="M97" s="4"/>
      <c r="N97" s="4"/>
      <c r="O97" s="4"/>
      <c r="P97" s="3"/>
      <c r="Q97" s="3"/>
    </row>
    <row r="98" spans="1:17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3"/>
      <c r="K98" s="3"/>
      <c r="L98" s="4"/>
      <c r="M98" s="4"/>
      <c r="N98" s="4"/>
      <c r="O98" s="4"/>
      <c r="P98" s="3"/>
      <c r="Q98" s="3"/>
    </row>
    <row r="99" spans="1:17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3"/>
      <c r="K99" s="3"/>
      <c r="L99" s="4"/>
      <c r="M99" s="4"/>
      <c r="N99" s="4"/>
      <c r="O99" s="4"/>
      <c r="P99" s="3"/>
      <c r="Q99" s="3"/>
    </row>
    <row r="100" spans="1:17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3"/>
      <c r="K100" s="3"/>
      <c r="L100" s="4"/>
      <c r="M100" s="4"/>
      <c r="N100" s="4"/>
      <c r="O100" s="4"/>
      <c r="P100" s="3"/>
      <c r="Q100" s="3"/>
    </row>
    <row r="101" spans="1:17" ht="12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3"/>
      <c r="K101" s="3"/>
      <c r="L101" s="4"/>
      <c r="M101" s="4"/>
      <c r="N101" s="4"/>
      <c r="O101" s="4"/>
      <c r="P101" s="3"/>
      <c r="Q101" s="3"/>
    </row>
    <row r="102" spans="1:17" ht="12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3"/>
      <c r="K102" s="3"/>
      <c r="L102" s="4"/>
      <c r="M102" s="4"/>
      <c r="N102" s="4"/>
      <c r="O102" s="4"/>
      <c r="P102" s="3"/>
      <c r="Q102" s="3"/>
    </row>
    <row r="103" spans="1:17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3"/>
      <c r="K103" s="3"/>
      <c r="L103" s="4"/>
      <c r="M103" s="4"/>
      <c r="N103" s="4"/>
      <c r="O103" s="4"/>
      <c r="P103" s="3"/>
      <c r="Q103" s="3"/>
    </row>
    <row r="104" spans="1:17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3"/>
      <c r="K104" s="3"/>
      <c r="L104" s="4"/>
      <c r="M104" s="4"/>
      <c r="N104" s="4"/>
      <c r="O104" s="4"/>
      <c r="P104" s="3"/>
      <c r="Q104" s="3"/>
    </row>
    <row r="105" spans="1:17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3"/>
      <c r="K105" s="3"/>
      <c r="L105" s="4"/>
      <c r="M105" s="4"/>
      <c r="N105" s="4"/>
      <c r="O105" s="4"/>
      <c r="P105" s="3"/>
      <c r="Q105" s="3"/>
    </row>
    <row r="106" spans="1:17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3"/>
      <c r="K106" s="3"/>
      <c r="L106" s="4"/>
      <c r="M106" s="4"/>
      <c r="N106" s="4"/>
      <c r="O106" s="4"/>
      <c r="P106" s="3"/>
      <c r="Q106" s="3"/>
    </row>
    <row r="107" spans="1:17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3"/>
      <c r="K107" s="3"/>
      <c r="L107" s="4"/>
      <c r="M107" s="4"/>
      <c r="N107" s="4"/>
      <c r="O107" s="4"/>
      <c r="P107" s="3"/>
      <c r="Q107" s="3"/>
    </row>
    <row r="108" spans="1:17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3"/>
      <c r="K108" s="3"/>
      <c r="L108" s="4"/>
      <c r="M108" s="4"/>
      <c r="N108" s="4"/>
      <c r="O108" s="4"/>
      <c r="P108" s="3"/>
      <c r="Q108" s="3"/>
    </row>
    <row r="109" spans="1:17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3"/>
      <c r="K109" s="3"/>
      <c r="L109" s="4"/>
      <c r="M109" s="4"/>
      <c r="N109" s="4"/>
      <c r="O109" s="4"/>
      <c r="P109" s="3"/>
      <c r="Q109" s="3"/>
    </row>
    <row r="110" spans="1:17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3"/>
      <c r="K110" s="3"/>
      <c r="L110" s="4"/>
      <c r="M110" s="4"/>
      <c r="N110" s="4"/>
      <c r="O110" s="4"/>
      <c r="P110" s="3"/>
      <c r="Q110" s="3"/>
    </row>
    <row r="111" spans="1:17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3"/>
      <c r="K111" s="3"/>
      <c r="L111" s="4"/>
      <c r="M111" s="4"/>
      <c r="N111" s="4"/>
      <c r="O111" s="4"/>
      <c r="P111" s="3"/>
      <c r="Q111" s="3"/>
    </row>
    <row r="112" spans="1:17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3"/>
      <c r="K112" s="3"/>
      <c r="L112" s="4"/>
      <c r="M112" s="4"/>
      <c r="N112" s="4"/>
      <c r="O112" s="4"/>
      <c r="P112" s="3"/>
      <c r="Q112" s="3"/>
    </row>
    <row r="113" spans="1:17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3"/>
      <c r="K113" s="3"/>
      <c r="L113" s="4"/>
      <c r="M113" s="4"/>
      <c r="N113" s="4"/>
      <c r="O113" s="4"/>
      <c r="P113" s="3"/>
      <c r="Q113" s="3"/>
    </row>
    <row r="114" spans="1:17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3"/>
      <c r="K114" s="3"/>
      <c r="L114" s="4"/>
      <c r="M114" s="4"/>
      <c r="N114" s="4"/>
      <c r="O114" s="4"/>
      <c r="P114" s="3"/>
      <c r="Q114" s="3"/>
    </row>
    <row r="115" spans="1:17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3"/>
      <c r="K115" s="3"/>
      <c r="L115" s="4"/>
      <c r="M115" s="4"/>
      <c r="N115" s="4"/>
      <c r="O115" s="4"/>
      <c r="P115" s="3"/>
      <c r="Q115" s="3"/>
    </row>
    <row r="116" spans="1:17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3"/>
      <c r="K116" s="3"/>
      <c r="L116" s="4"/>
      <c r="M116" s="4"/>
      <c r="N116" s="4"/>
      <c r="O116" s="4"/>
      <c r="P116" s="3"/>
      <c r="Q116" s="3"/>
    </row>
    <row r="117" spans="1:17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3"/>
      <c r="K117" s="3"/>
      <c r="L117" s="4"/>
      <c r="M117" s="4"/>
      <c r="N117" s="4"/>
      <c r="O117" s="4"/>
      <c r="P117" s="3"/>
      <c r="Q117" s="3"/>
    </row>
    <row r="118" spans="1:17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3"/>
      <c r="K118" s="3"/>
      <c r="L118" s="4"/>
      <c r="M118" s="4"/>
      <c r="N118" s="4"/>
      <c r="O118" s="4"/>
      <c r="P118" s="3"/>
      <c r="Q118" s="3"/>
    </row>
    <row r="119" spans="1:17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3"/>
      <c r="K119" s="3"/>
      <c r="L119" s="4"/>
      <c r="M119" s="4"/>
      <c r="N119" s="4"/>
      <c r="O119" s="4"/>
      <c r="P119" s="3"/>
      <c r="Q119" s="3"/>
    </row>
    <row r="120" spans="1:17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3"/>
      <c r="K120" s="3"/>
      <c r="L120" s="4"/>
      <c r="M120" s="4"/>
      <c r="N120" s="4"/>
      <c r="O120" s="4"/>
      <c r="P120" s="3"/>
      <c r="Q120" s="3"/>
    </row>
    <row r="121" spans="1:17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3"/>
      <c r="K121" s="3"/>
      <c r="L121" s="4"/>
      <c r="M121" s="4"/>
      <c r="N121" s="4"/>
      <c r="O121" s="4"/>
      <c r="P121" s="3"/>
      <c r="Q121" s="3"/>
    </row>
    <row r="122" spans="1:17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3"/>
      <c r="K122" s="3"/>
      <c r="L122" s="4"/>
      <c r="M122" s="4"/>
      <c r="N122" s="4"/>
      <c r="O122" s="4"/>
      <c r="P122" s="3"/>
      <c r="Q122" s="3"/>
    </row>
    <row r="123" spans="1:17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3"/>
      <c r="K123" s="3"/>
      <c r="L123" s="4"/>
      <c r="M123" s="4"/>
      <c r="N123" s="4"/>
      <c r="O123" s="4"/>
      <c r="P123" s="3"/>
      <c r="Q123" s="3"/>
    </row>
    <row r="124" spans="1:17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3"/>
      <c r="K124" s="3"/>
      <c r="L124" s="4"/>
      <c r="M124" s="4"/>
      <c r="N124" s="4"/>
      <c r="O124" s="4"/>
      <c r="P124" s="3"/>
      <c r="Q124" s="3"/>
    </row>
    <row r="125" spans="1:17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3"/>
      <c r="K125" s="3"/>
      <c r="L125" s="4"/>
      <c r="M125" s="4"/>
      <c r="N125" s="4"/>
      <c r="O125" s="4"/>
      <c r="P125" s="3"/>
      <c r="Q125" s="3"/>
    </row>
    <row r="126" spans="1:17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3"/>
      <c r="K126" s="3"/>
      <c r="L126" s="4"/>
      <c r="M126" s="4"/>
      <c r="N126" s="4"/>
      <c r="O126" s="4"/>
      <c r="P126" s="3"/>
      <c r="Q126" s="3"/>
    </row>
    <row r="127" spans="1:17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3"/>
      <c r="K127" s="3"/>
      <c r="L127" s="4"/>
      <c r="M127" s="4"/>
      <c r="N127" s="4"/>
      <c r="O127" s="4"/>
      <c r="P127" s="3"/>
      <c r="Q127" s="3"/>
    </row>
    <row r="128" spans="1:17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3"/>
      <c r="K128" s="3"/>
      <c r="L128" s="4"/>
      <c r="M128" s="4"/>
      <c r="N128" s="4"/>
      <c r="O128" s="4"/>
      <c r="P128" s="3"/>
      <c r="Q128" s="3"/>
    </row>
    <row r="129" spans="1:17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3"/>
      <c r="K129" s="3"/>
      <c r="L129" s="4"/>
      <c r="M129" s="4"/>
      <c r="N129" s="4"/>
      <c r="O129" s="4"/>
      <c r="P129" s="3"/>
      <c r="Q129" s="3"/>
    </row>
    <row r="130" spans="1:17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3"/>
      <c r="K130" s="3"/>
      <c r="L130" s="4"/>
      <c r="M130" s="4"/>
      <c r="N130" s="4"/>
      <c r="O130" s="4"/>
      <c r="P130" s="3"/>
      <c r="Q130" s="3"/>
    </row>
    <row r="131" spans="1:17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3"/>
      <c r="K131" s="3"/>
      <c r="L131" s="4"/>
      <c r="M131" s="4"/>
      <c r="N131" s="4"/>
      <c r="O131" s="4"/>
      <c r="P131" s="3"/>
      <c r="Q131" s="3"/>
    </row>
    <row r="132" spans="1:17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3"/>
      <c r="K132" s="3"/>
      <c r="L132" s="4"/>
      <c r="M132" s="4"/>
      <c r="N132" s="4"/>
      <c r="O132" s="4"/>
      <c r="P132" s="3"/>
      <c r="Q132" s="3"/>
    </row>
    <row r="133" spans="1:17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3"/>
      <c r="K133" s="3"/>
      <c r="L133" s="4"/>
      <c r="M133" s="4"/>
      <c r="N133" s="4"/>
      <c r="O133" s="4"/>
      <c r="P133" s="3"/>
      <c r="Q133" s="3"/>
    </row>
    <row r="134" spans="1:17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3"/>
      <c r="K134" s="3"/>
      <c r="L134" s="4"/>
      <c r="M134" s="4"/>
      <c r="N134" s="4"/>
      <c r="O134" s="4"/>
      <c r="P134" s="3"/>
      <c r="Q134" s="3"/>
    </row>
    <row r="135" spans="1:17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3"/>
      <c r="K135" s="3"/>
      <c r="L135" s="4"/>
      <c r="M135" s="4"/>
      <c r="N135" s="4"/>
      <c r="O135" s="4"/>
      <c r="P135" s="3"/>
      <c r="Q135" s="3"/>
    </row>
    <row r="136" spans="1:17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3"/>
      <c r="K136" s="3"/>
      <c r="L136" s="4"/>
      <c r="M136" s="4"/>
      <c r="N136" s="4"/>
      <c r="O136" s="4"/>
      <c r="P136" s="3"/>
      <c r="Q136" s="3"/>
    </row>
    <row r="137" spans="1:17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3"/>
      <c r="K137" s="3"/>
      <c r="L137" s="4"/>
      <c r="M137" s="4"/>
      <c r="N137" s="4"/>
      <c r="O137" s="4"/>
      <c r="P137" s="3"/>
      <c r="Q137" s="3"/>
    </row>
    <row r="138" spans="1:17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3"/>
      <c r="K138" s="3"/>
      <c r="L138" s="4"/>
      <c r="M138" s="4"/>
      <c r="N138" s="4"/>
      <c r="O138" s="4"/>
      <c r="P138" s="3"/>
      <c r="Q138" s="3"/>
    </row>
    <row r="139" spans="1:17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3"/>
      <c r="K139" s="3"/>
      <c r="L139" s="4"/>
      <c r="M139" s="4"/>
      <c r="N139" s="4"/>
      <c r="O139" s="4"/>
      <c r="P139" s="3"/>
      <c r="Q139" s="3"/>
    </row>
    <row r="140" spans="1:17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3"/>
      <c r="K140" s="3"/>
      <c r="L140" s="4"/>
      <c r="M140" s="4"/>
      <c r="N140" s="4"/>
      <c r="O140" s="4"/>
      <c r="P140" s="3"/>
      <c r="Q140" s="3"/>
    </row>
    <row r="141" spans="1:17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3"/>
      <c r="K141" s="3"/>
      <c r="L141" s="4"/>
      <c r="M141" s="4"/>
      <c r="N141" s="4"/>
      <c r="O141" s="4"/>
      <c r="P141" s="3"/>
      <c r="Q141" s="3"/>
    </row>
    <row r="142" spans="1:17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3"/>
      <c r="K142" s="3"/>
      <c r="L142" s="4"/>
      <c r="M142" s="4"/>
      <c r="N142" s="4"/>
      <c r="O142" s="4"/>
      <c r="P142" s="3"/>
      <c r="Q142" s="3"/>
    </row>
    <row r="143" spans="1:17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3"/>
      <c r="K143" s="3"/>
      <c r="L143" s="4"/>
      <c r="M143" s="4"/>
      <c r="N143" s="4"/>
      <c r="O143" s="4"/>
      <c r="P143" s="3"/>
      <c r="Q143" s="3"/>
    </row>
    <row r="144" spans="1:17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3"/>
      <c r="K144" s="3"/>
      <c r="L144" s="4"/>
      <c r="M144" s="4"/>
      <c r="N144" s="4"/>
      <c r="O144" s="4"/>
      <c r="P144" s="3"/>
      <c r="Q144" s="3"/>
    </row>
    <row r="145" spans="1:17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3"/>
      <c r="K145" s="3"/>
      <c r="L145" s="4"/>
      <c r="M145" s="4"/>
      <c r="N145" s="4"/>
      <c r="O145" s="4"/>
      <c r="P145" s="3"/>
      <c r="Q145" s="3"/>
    </row>
    <row r="146" spans="1:17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3"/>
      <c r="K146" s="3"/>
      <c r="L146" s="4"/>
      <c r="M146" s="4"/>
      <c r="N146" s="4"/>
      <c r="O146" s="4"/>
      <c r="P146" s="3"/>
      <c r="Q146" s="3"/>
    </row>
    <row r="147" spans="1:17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3"/>
      <c r="K147" s="3"/>
      <c r="L147" s="4"/>
      <c r="M147" s="4"/>
      <c r="N147" s="4"/>
      <c r="O147" s="4"/>
      <c r="P147" s="3"/>
      <c r="Q147" s="3"/>
    </row>
    <row r="148" spans="1:17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3"/>
      <c r="K148" s="3"/>
      <c r="L148" s="4"/>
      <c r="M148" s="4"/>
      <c r="N148" s="4"/>
      <c r="O148" s="4"/>
      <c r="P148" s="3"/>
      <c r="Q148" s="3"/>
    </row>
    <row r="149" spans="1:17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3"/>
      <c r="K149" s="3"/>
      <c r="L149" s="4"/>
      <c r="M149" s="4"/>
      <c r="N149" s="4"/>
      <c r="O149" s="4"/>
      <c r="P149" s="3"/>
      <c r="Q149" s="3"/>
    </row>
    <row r="150" spans="1:17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3"/>
      <c r="K150" s="3"/>
      <c r="L150" s="4"/>
      <c r="M150" s="4"/>
      <c r="N150" s="4"/>
      <c r="O150" s="4"/>
      <c r="P150" s="3"/>
      <c r="Q150" s="3"/>
    </row>
    <row r="151" spans="1:17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3"/>
      <c r="K151" s="3"/>
      <c r="L151" s="4"/>
      <c r="M151" s="4"/>
      <c r="N151" s="4"/>
      <c r="O151" s="4"/>
      <c r="P151" s="3"/>
      <c r="Q151" s="3"/>
    </row>
    <row r="152" spans="1:17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3"/>
      <c r="K152" s="3"/>
      <c r="L152" s="4"/>
      <c r="M152" s="4"/>
      <c r="N152" s="4"/>
      <c r="O152" s="4"/>
      <c r="P152" s="3"/>
      <c r="Q152" s="3"/>
    </row>
    <row r="153" spans="1:17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3"/>
      <c r="K153" s="3"/>
      <c r="L153" s="4"/>
      <c r="M153" s="4"/>
      <c r="N153" s="4"/>
      <c r="O153" s="4"/>
      <c r="P153" s="3"/>
      <c r="Q153" s="3"/>
    </row>
    <row r="154" spans="1:17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3"/>
      <c r="K154" s="3"/>
      <c r="L154" s="4"/>
      <c r="M154" s="4"/>
      <c r="N154" s="4"/>
      <c r="O154" s="4"/>
      <c r="P154" s="3"/>
      <c r="Q154" s="3"/>
    </row>
    <row r="155" spans="1:17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3"/>
      <c r="K155" s="3"/>
      <c r="L155" s="4"/>
      <c r="M155" s="4"/>
      <c r="N155" s="4"/>
      <c r="O155" s="4"/>
      <c r="P155" s="3"/>
      <c r="Q155" s="3"/>
    </row>
    <row r="156" spans="1:17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3"/>
      <c r="K156" s="3"/>
      <c r="L156" s="4"/>
      <c r="M156" s="4"/>
      <c r="N156" s="4"/>
      <c r="O156" s="4"/>
      <c r="P156" s="3"/>
      <c r="Q156" s="3"/>
    </row>
    <row r="157" spans="1:17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3"/>
      <c r="K157" s="3"/>
      <c r="L157" s="4"/>
      <c r="M157" s="4"/>
      <c r="N157" s="4"/>
      <c r="O157" s="4"/>
      <c r="P157" s="3"/>
      <c r="Q157" s="3"/>
    </row>
    <row r="158" spans="1:17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3"/>
      <c r="K158" s="3"/>
      <c r="L158" s="4"/>
      <c r="M158" s="4"/>
      <c r="N158" s="4"/>
      <c r="O158" s="4"/>
      <c r="P158" s="3"/>
      <c r="Q158" s="3"/>
    </row>
    <row r="159" spans="1:17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3"/>
      <c r="K159" s="3"/>
      <c r="L159" s="4"/>
      <c r="M159" s="4"/>
      <c r="N159" s="4"/>
      <c r="O159" s="4"/>
      <c r="P159" s="3"/>
      <c r="Q159" s="3"/>
    </row>
    <row r="160" spans="1:17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3"/>
      <c r="K160" s="3"/>
      <c r="L160" s="4"/>
      <c r="M160" s="4"/>
      <c r="N160" s="4"/>
      <c r="O160" s="4"/>
      <c r="P160" s="3"/>
      <c r="Q160" s="3"/>
    </row>
    <row r="161" spans="1:17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3"/>
      <c r="K161" s="3"/>
      <c r="L161" s="4"/>
      <c r="M161" s="4"/>
      <c r="N161" s="4"/>
      <c r="O161" s="4"/>
      <c r="P161" s="3"/>
      <c r="Q161" s="3"/>
    </row>
    <row r="162" spans="1:17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3"/>
      <c r="K162" s="3"/>
      <c r="L162" s="4"/>
      <c r="M162" s="4"/>
      <c r="N162" s="4"/>
      <c r="O162" s="4"/>
      <c r="P162" s="3"/>
      <c r="Q162" s="3"/>
    </row>
    <row r="163" spans="1:17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3"/>
      <c r="K163" s="3"/>
      <c r="L163" s="4"/>
      <c r="M163" s="4"/>
      <c r="N163" s="4"/>
      <c r="O163" s="4"/>
      <c r="P163" s="3"/>
      <c r="Q163" s="3"/>
    </row>
    <row r="164" spans="1:17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3"/>
      <c r="K164" s="3"/>
      <c r="L164" s="4"/>
      <c r="M164" s="4"/>
      <c r="N164" s="4"/>
      <c r="O164" s="4"/>
      <c r="P164" s="3"/>
      <c r="Q164" s="3"/>
    </row>
    <row r="165" spans="1:17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3"/>
      <c r="K165" s="3"/>
      <c r="L165" s="4"/>
      <c r="M165" s="4"/>
      <c r="N165" s="4"/>
      <c r="O165" s="4"/>
      <c r="P165" s="3"/>
      <c r="Q165" s="3"/>
    </row>
    <row r="166" spans="1:17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3"/>
      <c r="K166" s="3"/>
      <c r="L166" s="4"/>
      <c r="M166" s="4"/>
      <c r="N166" s="4"/>
      <c r="O166" s="4"/>
      <c r="P166" s="3"/>
      <c r="Q166" s="3"/>
    </row>
    <row r="167" spans="1:17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3"/>
      <c r="K167" s="3"/>
      <c r="L167" s="4"/>
      <c r="M167" s="4"/>
      <c r="N167" s="4"/>
      <c r="O167" s="4"/>
      <c r="P167" s="3"/>
      <c r="Q167" s="3"/>
    </row>
    <row r="168" spans="1:17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3"/>
      <c r="K168" s="3"/>
      <c r="L168" s="4"/>
      <c r="M168" s="4"/>
      <c r="N168" s="4"/>
      <c r="O168" s="4"/>
      <c r="P168" s="3"/>
      <c r="Q168" s="3"/>
    </row>
    <row r="169" spans="1:17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3"/>
      <c r="K169" s="3"/>
      <c r="L169" s="4"/>
      <c r="M169" s="4"/>
      <c r="N169" s="4"/>
      <c r="O169" s="4"/>
      <c r="P169" s="3"/>
      <c r="Q169" s="3"/>
    </row>
    <row r="170" spans="1:17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3"/>
      <c r="K170" s="3"/>
      <c r="L170" s="4"/>
      <c r="M170" s="4"/>
      <c r="N170" s="4"/>
      <c r="O170" s="4"/>
      <c r="P170" s="3"/>
      <c r="Q170" s="3"/>
    </row>
    <row r="171" spans="1:17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3"/>
      <c r="K171" s="3"/>
      <c r="L171" s="4"/>
      <c r="M171" s="4"/>
      <c r="N171" s="4"/>
      <c r="O171" s="4"/>
      <c r="P171" s="3"/>
      <c r="Q171" s="3"/>
    </row>
    <row r="172" spans="1:17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3"/>
      <c r="K172" s="3"/>
      <c r="L172" s="4"/>
      <c r="M172" s="4"/>
      <c r="N172" s="4"/>
      <c r="O172" s="4"/>
      <c r="P172" s="3"/>
      <c r="Q172" s="3"/>
    </row>
    <row r="173" spans="1:17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3"/>
      <c r="K173" s="3"/>
      <c r="L173" s="4"/>
      <c r="M173" s="4"/>
      <c r="N173" s="4"/>
      <c r="O173" s="4"/>
      <c r="P173" s="3"/>
      <c r="Q173" s="3"/>
    </row>
    <row r="174" spans="1:17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3"/>
      <c r="K174" s="3"/>
      <c r="L174" s="4"/>
      <c r="M174" s="4"/>
      <c r="N174" s="4"/>
      <c r="O174" s="4"/>
      <c r="P174" s="3"/>
      <c r="Q174" s="3"/>
    </row>
    <row r="175" spans="1:17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3"/>
      <c r="K175" s="3"/>
      <c r="L175" s="4"/>
      <c r="M175" s="4"/>
      <c r="N175" s="4"/>
      <c r="O175" s="4"/>
      <c r="P175" s="3"/>
      <c r="Q175" s="3"/>
    </row>
    <row r="176" spans="1:17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3"/>
      <c r="K176" s="3"/>
      <c r="L176" s="4"/>
      <c r="M176" s="4"/>
      <c r="N176" s="4"/>
      <c r="O176" s="4"/>
      <c r="P176" s="3"/>
      <c r="Q176" s="3"/>
    </row>
    <row r="177" spans="1:17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3"/>
      <c r="K177" s="3"/>
      <c r="L177" s="4"/>
      <c r="M177" s="4"/>
      <c r="N177" s="4"/>
      <c r="O177" s="4"/>
      <c r="P177" s="3"/>
      <c r="Q177" s="3"/>
    </row>
    <row r="178" spans="1:17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3"/>
      <c r="K178" s="3"/>
      <c r="L178" s="4"/>
      <c r="M178" s="4"/>
      <c r="N178" s="4"/>
      <c r="O178" s="4"/>
      <c r="P178" s="3"/>
      <c r="Q178" s="3"/>
    </row>
    <row r="179" spans="1:17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3"/>
      <c r="K179" s="3"/>
      <c r="L179" s="4"/>
      <c r="M179" s="4"/>
      <c r="N179" s="4"/>
      <c r="O179" s="4"/>
      <c r="P179" s="3"/>
      <c r="Q179" s="3"/>
    </row>
    <row r="180" spans="1:17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3"/>
      <c r="K180" s="3"/>
      <c r="L180" s="4"/>
      <c r="M180" s="4"/>
      <c r="N180" s="4"/>
      <c r="O180" s="4"/>
      <c r="P180" s="3"/>
      <c r="Q180" s="3"/>
    </row>
    <row r="181" spans="1:17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3"/>
      <c r="K181" s="3"/>
      <c r="L181" s="4"/>
      <c r="M181" s="4"/>
      <c r="N181" s="4"/>
      <c r="O181" s="4"/>
      <c r="P181" s="3"/>
      <c r="Q181" s="3"/>
    </row>
    <row r="182" spans="1:17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3"/>
      <c r="K182" s="3"/>
      <c r="L182" s="4"/>
      <c r="M182" s="4"/>
      <c r="N182" s="4"/>
      <c r="O182" s="4"/>
      <c r="P182" s="3"/>
      <c r="Q182" s="3"/>
    </row>
    <row r="183" spans="1:17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3"/>
      <c r="K183" s="3"/>
      <c r="L183" s="4"/>
      <c r="M183" s="4"/>
      <c r="N183" s="4"/>
      <c r="O183" s="4"/>
      <c r="P183" s="3"/>
      <c r="Q183" s="3"/>
    </row>
    <row r="184" spans="1:17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3"/>
      <c r="K184" s="3"/>
      <c r="L184" s="4"/>
      <c r="M184" s="4"/>
      <c r="N184" s="4"/>
      <c r="O184" s="4"/>
      <c r="P184" s="3"/>
      <c r="Q184" s="3"/>
    </row>
    <row r="185" spans="1:17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3"/>
      <c r="K185" s="3"/>
      <c r="L185" s="4"/>
      <c r="M185" s="4"/>
      <c r="N185" s="4"/>
      <c r="O185" s="4"/>
      <c r="P185" s="3"/>
      <c r="Q185" s="3"/>
    </row>
    <row r="186" spans="1:17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3"/>
      <c r="K186" s="3"/>
      <c r="L186" s="4"/>
      <c r="M186" s="4"/>
      <c r="N186" s="4"/>
      <c r="O186" s="4"/>
      <c r="P186" s="3"/>
      <c r="Q186" s="3"/>
    </row>
    <row r="187" spans="1:17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3"/>
      <c r="K187" s="3"/>
      <c r="L187" s="4"/>
      <c r="M187" s="4"/>
      <c r="N187" s="4"/>
      <c r="O187" s="4"/>
      <c r="P187" s="3"/>
      <c r="Q187" s="3"/>
    </row>
    <row r="188" spans="1:17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3"/>
      <c r="K188" s="3"/>
      <c r="L188" s="4"/>
      <c r="M188" s="4"/>
      <c r="N188" s="4"/>
      <c r="O188" s="4"/>
      <c r="P188" s="3"/>
      <c r="Q188" s="3"/>
    </row>
    <row r="189" spans="1:17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3"/>
      <c r="K189" s="3"/>
      <c r="L189" s="4"/>
      <c r="M189" s="4"/>
      <c r="N189" s="4"/>
      <c r="O189" s="4"/>
      <c r="P189" s="3"/>
      <c r="Q189" s="3"/>
    </row>
    <row r="190" spans="1:17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3"/>
      <c r="K190" s="3"/>
      <c r="L190" s="4"/>
      <c r="M190" s="4"/>
      <c r="N190" s="4"/>
      <c r="O190" s="4"/>
      <c r="P190" s="3"/>
      <c r="Q190" s="3"/>
    </row>
    <row r="191" spans="1:17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3"/>
      <c r="K191" s="3"/>
      <c r="L191" s="4"/>
      <c r="M191" s="4"/>
      <c r="N191" s="4"/>
      <c r="O191" s="4"/>
      <c r="P191" s="3"/>
      <c r="Q191" s="3"/>
    </row>
    <row r="192" spans="1:17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3"/>
      <c r="K192" s="3"/>
      <c r="L192" s="4"/>
      <c r="M192" s="4"/>
      <c r="N192" s="4"/>
      <c r="O192" s="4"/>
      <c r="P192" s="3"/>
      <c r="Q192" s="3"/>
    </row>
    <row r="193" spans="1:17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3"/>
      <c r="K193" s="3"/>
      <c r="L193" s="4"/>
      <c r="M193" s="4"/>
      <c r="N193" s="4"/>
      <c r="O193" s="4"/>
      <c r="P193" s="3"/>
      <c r="Q193" s="3"/>
    </row>
    <row r="194" spans="1:17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3"/>
      <c r="K194" s="3"/>
      <c r="L194" s="4"/>
      <c r="M194" s="4"/>
      <c r="N194" s="4"/>
      <c r="O194" s="4"/>
      <c r="P194" s="3"/>
      <c r="Q194" s="3"/>
    </row>
    <row r="195" spans="1:17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3"/>
      <c r="K195" s="3"/>
      <c r="L195" s="4"/>
      <c r="M195" s="4"/>
      <c r="N195" s="4"/>
      <c r="O195" s="4"/>
      <c r="P195" s="3"/>
      <c r="Q195" s="3"/>
    </row>
    <row r="196" spans="1:17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3"/>
      <c r="K196" s="3"/>
      <c r="L196" s="4"/>
      <c r="M196" s="4"/>
      <c r="N196" s="4"/>
      <c r="O196" s="4"/>
      <c r="P196" s="3"/>
      <c r="Q196" s="3"/>
    </row>
    <row r="197" spans="1:17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3"/>
      <c r="K197" s="3"/>
      <c r="L197" s="4"/>
      <c r="M197" s="4"/>
      <c r="N197" s="4"/>
      <c r="O197" s="4"/>
      <c r="P197" s="3"/>
      <c r="Q197" s="3"/>
    </row>
    <row r="198" spans="1:17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3"/>
      <c r="K198" s="3"/>
      <c r="L198" s="4"/>
      <c r="M198" s="4"/>
      <c r="N198" s="4"/>
      <c r="O198" s="4"/>
      <c r="P198" s="3"/>
      <c r="Q198" s="3"/>
    </row>
    <row r="199" spans="1:17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3"/>
      <c r="K199" s="3"/>
      <c r="L199" s="4"/>
      <c r="M199" s="4"/>
      <c r="N199" s="4"/>
      <c r="O199" s="4"/>
      <c r="P199" s="3"/>
      <c r="Q199" s="3"/>
    </row>
    <row r="200" spans="1:17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3"/>
      <c r="K200" s="3"/>
      <c r="L200" s="4"/>
      <c r="M200" s="4"/>
      <c r="N200" s="4"/>
      <c r="O200" s="4"/>
      <c r="P200" s="3"/>
      <c r="Q200" s="3"/>
    </row>
    <row r="201" spans="1:17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3"/>
      <c r="K201" s="3"/>
      <c r="L201" s="4"/>
      <c r="M201" s="4"/>
      <c r="N201" s="4"/>
      <c r="O201" s="4"/>
      <c r="P201" s="3"/>
      <c r="Q201" s="3"/>
    </row>
    <row r="202" spans="1:17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3"/>
      <c r="K202" s="3"/>
      <c r="L202" s="4"/>
      <c r="M202" s="4"/>
      <c r="N202" s="4"/>
      <c r="O202" s="4"/>
      <c r="P202" s="3"/>
      <c r="Q202" s="3"/>
    </row>
    <row r="203" spans="1:17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3"/>
      <c r="K203" s="3"/>
      <c r="L203" s="4"/>
      <c r="M203" s="4"/>
      <c r="N203" s="4"/>
      <c r="O203" s="4"/>
      <c r="P203" s="3"/>
      <c r="Q203" s="3"/>
    </row>
    <row r="204" spans="1:17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3"/>
      <c r="K204" s="3"/>
      <c r="L204" s="4"/>
      <c r="M204" s="4"/>
      <c r="N204" s="4"/>
      <c r="O204" s="4"/>
      <c r="P204" s="3"/>
      <c r="Q204" s="3"/>
    </row>
    <row r="205" spans="1:17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3"/>
      <c r="K205" s="3"/>
      <c r="L205" s="4"/>
      <c r="M205" s="4"/>
      <c r="N205" s="4"/>
      <c r="O205" s="4"/>
      <c r="P205" s="3"/>
      <c r="Q205" s="3"/>
    </row>
    <row r="206" spans="1:17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3"/>
      <c r="K206" s="3"/>
      <c r="L206" s="4"/>
      <c r="M206" s="4"/>
      <c r="N206" s="4"/>
      <c r="O206" s="4"/>
      <c r="P206" s="3"/>
      <c r="Q206" s="3"/>
    </row>
    <row r="207" spans="1:17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3"/>
      <c r="K207" s="3"/>
      <c r="L207" s="4"/>
      <c r="M207" s="4"/>
      <c r="N207" s="4"/>
      <c r="O207" s="4"/>
      <c r="P207" s="3"/>
      <c r="Q207" s="3"/>
    </row>
    <row r="208" spans="1:17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3"/>
      <c r="K208" s="3"/>
      <c r="L208" s="4"/>
      <c r="M208" s="4"/>
      <c r="N208" s="4"/>
      <c r="O208" s="4"/>
      <c r="P208" s="3"/>
      <c r="Q208" s="3"/>
    </row>
    <row r="209" spans="1:17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3"/>
      <c r="K209" s="3"/>
      <c r="L209" s="4"/>
      <c r="M209" s="4"/>
      <c r="N209" s="4"/>
      <c r="O209" s="4"/>
      <c r="P209" s="3"/>
      <c r="Q209" s="3"/>
    </row>
    <row r="210" spans="1:17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3"/>
      <c r="K210" s="3"/>
      <c r="L210" s="4"/>
      <c r="M210" s="4"/>
      <c r="N210" s="4"/>
      <c r="O210" s="4"/>
      <c r="P210" s="3"/>
      <c r="Q210" s="3"/>
    </row>
    <row r="211" spans="1:17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3"/>
      <c r="K211" s="3"/>
      <c r="L211" s="4"/>
      <c r="M211" s="4"/>
      <c r="N211" s="4"/>
      <c r="O211" s="4"/>
      <c r="P211" s="3"/>
      <c r="Q211" s="3"/>
    </row>
    <row r="212" spans="1:17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3"/>
      <c r="K212" s="3"/>
      <c r="L212" s="4"/>
      <c r="M212" s="4"/>
      <c r="N212" s="4"/>
      <c r="O212" s="4"/>
      <c r="P212" s="3"/>
      <c r="Q212" s="3"/>
    </row>
    <row r="213" spans="1:17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3"/>
      <c r="K213" s="3"/>
      <c r="L213" s="4"/>
      <c r="M213" s="4"/>
      <c r="N213" s="4"/>
      <c r="O213" s="4"/>
      <c r="P213" s="3"/>
      <c r="Q213" s="3"/>
    </row>
    <row r="214" spans="1:17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3"/>
      <c r="K214" s="3"/>
      <c r="L214" s="4"/>
      <c r="M214" s="4"/>
      <c r="N214" s="4"/>
      <c r="O214" s="4"/>
      <c r="P214" s="3"/>
      <c r="Q214" s="3"/>
    </row>
    <row r="215" spans="1:17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3"/>
      <c r="K215" s="3"/>
      <c r="L215" s="4"/>
      <c r="M215" s="4"/>
      <c r="N215" s="4"/>
      <c r="O215" s="4"/>
      <c r="P215" s="3"/>
      <c r="Q215" s="3"/>
    </row>
    <row r="216" spans="1:17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3"/>
      <c r="K216" s="3"/>
      <c r="L216" s="4"/>
      <c r="M216" s="4"/>
      <c r="N216" s="4"/>
      <c r="O216" s="4"/>
      <c r="P216" s="3"/>
      <c r="Q216" s="3"/>
    </row>
    <row r="217" spans="1:17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3"/>
      <c r="K217" s="3"/>
      <c r="L217" s="4"/>
      <c r="M217" s="4"/>
      <c r="N217" s="4"/>
      <c r="O217" s="4"/>
      <c r="P217" s="3"/>
      <c r="Q217" s="3"/>
    </row>
    <row r="218" spans="1:17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3"/>
      <c r="K218" s="3"/>
      <c r="L218" s="4"/>
      <c r="M218" s="4"/>
      <c r="N218" s="4"/>
      <c r="O218" s="4"/>
      <c r="P218" s="3"/>
      <c r="Q218" s="3"/>
    </row>
    <row r="219" spans="1:17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3"/>
      <c r="K219" s="3"/>
      <c r="L219" s="4"/>
      <c r="M219" s="4"/>
      <c r="N219" s="4"/>
      <c r="O219" s="4"/>
      <c r="P219" s="3"/>
      <c r="Q219" s="3"/>
    </row>
    <row r="220" spans="1:17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3"/>
      <c r="K220" s="3"/>
      <c r="L220" s="4"/>
      <c r="M220" s="4"/>
      <c r="N220" s="4"/>
      <c r="O220" s="4"/>
      <c r="P220" s="3"/>
      <c r="Q220" s="3"/>
    </row>
    <row r="221" spans="1:17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3"/>
      <c r="K221" s="3"/>
      <c r="L221" s="4"/>
      <c r="M221" s="4"/>
      <c r="N221" s="4"/>
      <c r="O221" s="4"/>
      <c r="P221" s="3"/>
      <c r="Q221" s="3"/>
    </row>
    <row r="222" spans="1:17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3"/>
      <c r="K222" s="3"/>
      <c r="L222" s="4"/>
      <c r="M222" s="4"/>
      <c r="N222" s="4"/>
      <c r="O222" s="4"/>
      <c r="P222" s="3"/>
      <c r="Q222" s="3"/>
    </row>
    <row r="223" spans="1:17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3"/>
      <c r="K223" s="3"/>
      <c r="L223" s="4"/>
      <c r="M223" s="4"/>
      <c r="N223" s="4"/>
      <c r="O223" s="4"/>
      <c r="P223" s="3"/>
      <c r="Q223" s="3"/>
    </row>
    <row r="224" spans="1:17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3"/>
      <c r="K224" s="3"/>
      <c r="L224" s="4"/>
      <c r="M224" s="4"/>
      <c r="N224" s="4"/>
      <c r="O224" s="4"/>
      <c r="P224" s="3"/>
      <c r="Q224" s="3"/>
    </row>
    <row r="225" spans="1:17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3"/>
      <c r="K225" s="3"/>
      <c r="L225" s="4"/>
      <c r="M225" s="4"/>
      <c r="N225" s="4"/>
      <c r="O225" s="4"/>
      <c r="P225" s="3"/>
      <c r="Q225" s="3"/>
    </row>
    <row r="226" spans="1:17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3"/>
      <c r="K226" s="3"/>
      <c r="L226" s="4"/>
      <c r="M226" s="4"/>
      <c r="N226" s="4"/>
      <c r="O226" s="4"/>
      <c r="P226" s="3"/>
      <c r="Q226" s="3"/>
    </row>
    <row r="227" spans="1:17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3"/>
      <c r="K227" s="3"/>
      <c r="L227" s="4"/>
      <c r="M227" s="4"/>
      <c r="N227" s="4"/>
      <c r="O227" s="4"/>
      <c r="P227" s="3"/>
      <c r="Q227" s="3"/>
    </row>
    <row r="228" spans="1:17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3"/>
      <c r="K228" s="3"/>
      <c r="L228" s="4"/>
      <c r="M228" s="4"/>
      <c r="N228" s="4"/>
      <c r="O228" s="4"/>
      <c r="P228" s="3"/>
      <c r="Q228" s="3"/>
    </row>
    <row r="229" spans="1:17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3"/>
      <c r="K229" s="3"/>
      <c r="L229" s="4"/>
      <c r="M229" s="4"/>
      <c r="N229" s="4"/>
      <c r="O229" s="4"/>
      <c r="P229" s="3"/>
      <c r="Q229" s="3"/>
    </row>
    <row r="230" spans="1:17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3"/>
      <c r="K230" s="3"/>
      <c r="L230" s="4"/>
      <c r="M230" s="4"/>
      <c r="N230" s="4"/>
      <c r="O230" s="4"/>
      <c r="P230" s="3"/>
      <c r="Q230" s="3"/>
    </row>
    <row r="231" spans="1:17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3"/>
      <c r="K231" s="3"/>
      <c r="L231" s="4"/>
      <c r="M231" s="4"/>
      <c r="N231" s="4"/>
      <c r="O231" s="4"/>
      <c r="P231" s="3"/>
      <c r="Q231" s="3"/>
    </row>
    <row r="232" spans="1:17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3"/>
      <c r="K232" s="3"/>
      <c r="L232" s="4"/>
      <c r="M232" s="4"/>
      <c r="N232" s="4"/>
      <c r="O232" s="4"/>
      <c r="P232" s="3"/>
      <c r="Q232" s="3"/>
    </row>
    <row r="233" spans="1:17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3"/>
      <c r="K233" s="3"/>
      <c r="L233" s="4"/>
      <c r="M233" s="4"/>
      <c r="N233" s="4"/>
      <c r="O233" s="4"/>
      <c r="P233" s="3"/>
      <c r="Q233" s="3"/>
    </row>
    <row r="234" spans="1:17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3"/>
      <c r="K234" s="3"/>
      <c r="L234" s="4"/>
      <c r="M234" s="4"/>
      <c r="N234" s="4"/>
      <c r="O234" s="4"/>
      <c r="P234" s="3"/>
      <c r="Q234" s="3"/>
    </row>
    <row r="235" spans="1:17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3"/>
      <c r="K235" s="3"/>
      <c r="L235" s="4"/>
      <c r="M235" s="4"/>
      <c r="N235" s="4"/>
      <c r="O235" s="4"/>
      <c r="P235" s="3"/>
      <c r="Q235" s="3"/>
    </row>
    <row r="236" spans="1:17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3"/>
      <c r="K236" s="3"/>
      <c r="L236" s="4"/>
      <c r="M236" s="4"/>
      <c r="N236" s="4"/>
      <c r="O236" s="4"/>
      <c r="P236" s="3"/>
      <c r="Q236" s="3"/>
    </row>
    <row r="237" spans="1:17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3"/>
      <c r="K237" s="3"/>
      <c r="L237" s="4"/>
      <c r="M237" s="4"/>
      <c r="N237" s="4"/>
      <c r="O237" s="4"/>
      <c r="P237" s="3"/>
      <c r="Q237" s="3"/>
    </row>
    <row r="238" spans="1:17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3"/>
      <c r="K238" s="3"/>
      <c r="L238" s="4"/>
      <c r="M238" s="4"/>
      <c r="N238" s="4"/>
      <c r="O238" s="4"/>
      <c r="P238" s="3"/>
      <c r="Q238" s="3"/>
    </row>
    <row r="239" spans="1:17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3"/>
      <c r="K239" s="3"/>
      <c r="L239" s="4"/>
      <c r="M239" s="4"/>
      <c r="N239" s="4"/>
      <c r="O239" s="4"/>
      <c r="P239" s="3"/>
      <c r="Q239" s="3"/>
    </row>
    <row r="240" spans="1:17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3"/>
      <c r="K240" s="3"/>
      <c r="L240" s="4"/>
      <c r="M240" s="4"/>
      <c r="N240" s="4"/>
      <c r="O240" s="4"/>
      <c r="P240" s="3"/>
      <c r="Q240" s="3"/>
    </row>
    <row r="241" spans="1:17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3"/>
      <c r="K241" s="3"/>
      <c r="L241" s="4"/>
      <c r="M241" s="4"/>
      <c r="N241" s="4"/>
      <c r="O241" s="4"/>
      <c r="P241" s="3"/>
      <c r="Q241" s="3"/>
    </row>
    <row r="242" spans="1:17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3"/>
      <c r="K242" s="3"/>
      <c r="L242" s="4"/>
      <c r="M242" s="4"/>
      <c r="N242" s="4"/>
      <c r="O242" s="4"/>
      <c r="P242" s="3"/>
      <c r="Q242" s="3"/>
    </row>
    <row r="243" spans="1:17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3"/>
      <c r="K243" s="3"/>
      <c r="L243" s="4"/>
      <c r="M243" s="4"/>
      <c r="N243" s="4"/>
      <c r="O243" s="4"/>
      <c r="P243" s="3"/>
      <c r="Q243" s="3"/>
    </row>
    <row r="244" spans="1:17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3"/>
      <c r="K244" s="3"/>
      <c r="L244" s="4"/>
      <c r="M244" s="4"/>
      <c r="N244" s="4"/>
      <c r="O244" s="4"/>
      <c r="P244" s="3"/>
      <c r="Q244" s="3"/>
    </row>
    <row r="245" spans="1:17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3"/>
      <c r="K245" s="3"/>
      <c r="L245" s="4"/>
      <c r="M245" s="4"/>
      <c r="N245" s="4"/>
      <c r="O245" s="4"/>
      <c r="P245" s="3"/>
      <c r="Q245" s="3"/>
    </row>
    <row r="246" spans="1:17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3"/>
      <c r="K246" s="3"/>
      <c r="L246" s="4"/>
      <c r="M246" s="4"/>
      <c r="N246" s="4"/>
      <c r="O246" s="4"/>
      <c r="P246" s="3"/>
      <c r="Q246" s="3"/>
    </row>
    <row r="247" spans="1:17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3"/>
      <c r="K247" s="3"/>
      <c r="L247" s="4"/>
      <c r="M247" s="4"/>
      <c r="N247" s="4"/>
      <c r="O247" s="4"/>
      <c r="P247" s="3"/>
      <c r="Q247" s="3"/>
    </row>
    <row r="248" spans="1:17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3"/>
      <c r="K248" s="3"/>
      <c r="L248" s="4"/>
      <c r="M248" s="4"/>
      <c r="N248" s="4"/>
      <c r="O248" s="4"/>
      <c r="P248" s="3"/>
      <c r="Q248" s="3"/>
    </row>
    <row r="249" spans="1:17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3"/>
      <c r="K249" s="3"/>
      <c r="L249" s="4"/>
      <c r="M249" s="4"/>
      <c r="N249" s="4"/>
      <c r="O249" s="4"/>
      <c r="P249" s="3"/>
      <c r="Q249" s="3"/>
    </row>
    <row r="250" spans="1:17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3"/>
      <c r="K250" s="3"/>
      <c r="L250" s="4"/>
      <c r="M250" s="4"/>
      <c r="N250" s="4"/>
      <c r="O250" s="4"/>
      <c r="P250" s="3"/>
      <c r="Q250" s="3"/>
    </row>
    <row r="251" spans="1:17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3"/>
      <c r="K251" s="3"/>
      <c r="L251" s="4"/>
      <c r="M251" s="4"/>
      <c r="N251" s="4"/>
      <c r="O251" s="4"/>
      <c r="P251" s="3"/>
      <c r="Q251" s="3"/>
    </row>
    <row r="252" spans="1:17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3"/>
      <c r="K252" s="3"/>
      <c r="L252" s="4"/>
      <c r="M252" s="4"/>
      <c r="N252" s="4"/>
      <c r="O252" s="4"/>
      <c r="P252" s="3"/>
      <c r="Q252" s="3"/>
    </row>
    <row r="253" spans="1:17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3"/>
      <c r="K253" s="3"/>
      <c r="L253" s="4"/>
      <c r="M253" s="4"/>
      <c r="N253" s="4"/>
      <c r="O253" s="4"/>
      <c r="P253" s="3"/>
      <c r="Q253" s="3"/>
    </row>
    <row r="254" spans="1:17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3"/>
      <c r="K254" s="3"/>
      <c r="L254" s="4"/>
      <c r="M254" s="4"/>
      <c r="N254" s="4"/>
      <c r="O254" s="4"/>
      <c r="P254" s="3"/>
      <c r="Q254" s="3"/>
    </row>
    <row r="255" spans="1:17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3"/>
      <c r="K255" s="3"/>
      <c r="L255" s="4"/>
      <c r="M255" s="4"/>
      <c r="N255" s="4"/>
      <c r="O255" s="4"/>
      <c r="P255" s="3"/>
      <c r="Q255" s="3"/>
    </row>
    <row r="256" spans="1:17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3"/>
      <c r="K256" s="3"/>
      <c r="L256" s="4"/>
      <c r="M256" s="4"/>
      <c r="N256" s="4"/>
      <c r="O256" s="4"/>
      <c r="P256" s="3"/>
      <c r="Q256" s="3"/>
    </row>
    <row r="257" spans="1:17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3"/>
      <c r="K257" s="3"/>
      <c r="L257" s="4"/>
      <c r="M257" s="4"/>
      <c r="N257" s="4"/>
      <c r="O257" s="4"/>
      <c r="P257" s="3"/>
      <c r="Q257" s="3"/>
    </row>
    <row r="258" spans="1:17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3"/>
      <c r="K258" s="3"/>
      <c r="L258" s="4"/>
      <c r="M258" s="4"/>
      <c r="N258" s="4"/>
      <c r="O258" s="4"/>
      <c r="P258" s="3"/>
      <c r="Q258" s="3"/>
    </row>
    <row r="259" spans="1:17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3"/>
      <c r="K259" s="3"/>
      <c r="L259" s="4"/>
      <c r="M259" s="4"/>
      <c r="N259" s="4"/>
      <c r="O259" s="4"/>
      <c r="P259" s="3"/>
      <c r="Q259" s="3"/>
    </row>
    <row r="260" spans="1:17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3"/>
      <c r="K260" s="3"/>
      <c r="L260" s="4"/>
      <c r="M260" s="4"/>
      <c r="N260" s="4"/>
      <c r="O260" s="4"/>
      <c r="P260" s="3"/>
      <c r="Q260" s="3"/>
    </row>
    <row r="261" spans="1:17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3"/>
      <c r="K261" s="3"/>
      <c r="L261" s="4"/>
      <c r="M261" s="4"/>
      <c r="N261" s="4"/>
      <c r="O261" s="4"/>
      <c r="P261" s="3"/>
      <c r="Q261" s="3"/>
    </row>
    <row r="262" spans="1:17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3"/>
      <c r="K262" s="3"/>
      <c r="L262" s="4"/>
      <c r="M262" s="4"/>
      <c r="N262" s="4"/>
      <c r="O262" s="4"/>
      <c r="P262" s="3"/>
      <c r="Q262" s="3"/>
    </row>
    <row r="263" spans="1:17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3"/>
      <c r="K263" s="3"/>
      <c r="L263" s="4"/>
      <c r="M263" s="4"/>
      <c r="N263" s="4"/>
      <c r="O263" s="4"/>
      <c r="P263" s="3"/>
      <c r="Q263" s="3"/>
    </row>
    <row r="264" spans="1:17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3"/>
      <c r="K264" s="3"/>
      <c r="L264" s="4"/>
      <c r="M264" s="4"/>
      <c r="N264" s="4"/>
      <c r="O264" s="4"/>
      <c r="P264" s="3"/>
      <c r="Q264" s="3"/>
    </row>
    <row r="265" spans="1:17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3"/>
      <c r="K265" s="3"/>
      <c r="L265" s="4"/>
      <c r="M265" s="4"/>
      <c r="N265" s="4"/>
      <c r="O265" s="4"/>
      <c r="P265" s="3"/>
      <c r="Q265" s="3"/>
    </row>
    <row r="266" spans="1:17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3"/>
      <c r="K266" s="3"/>
      <c r="L266" s="4"/>
      <c r="M266" s="4"/>
      <c r="N266" s="4"/>
      <c r="O266" s="4"/>
      <c r="P266" s="3"/>
      <c r="Q266" s="3"/>
    </row>
    <row r="267" spans="1:17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3"/>
      <c r="K267" s="3"/>
      <c r="L267" s="4"/>
      <c r="M267" s="4"/>
      <c r="N267" s="4"/>
      <c r="O267" s="4"/>
      <c r="P267" s="3"/>
      <c r="Q267" s="3"/>
    </row>
    <row r="268" spans="1:17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3"/>
      <c r="K268" s="3"/>
      <c r="L268" s="4"/>
      <c r="M268" s="4"/>
      <c r="N268" s="4"/>
      <c r="O268" s="4"/>
      <c r="P268" s="3"/>
      <c r="Q268" s="3"/>
    </row>
    <row r="269" spans="1:17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3"/>
      <c r="K269" s="3"/>
      <c r="L269" s="4"/>
      <c r="M269" s="4"/>
      <c r="N269" s="4"/>
      <c r="O269" s="4"/>
      <c r="P269" s="3"/>
      <c r="Q269" s="3"/>
    </row>
    <row r="270" spans="1:17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3"/>
      <c r="K270" s="3"/>
      <c r="L270" s="4"/>
      <c r="M270" s="4"/>
      <c r="N270" s="4"/>
      <c r="O270" s="4"/>
      <c r="P270" s="3"/>
      <c r="Q270" s="3"/>
    </row>
    <row r="271" spans="1:17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3"/>
      <c r="K271" s="3"/>
      <c r="L271" s="4"/>
      <c r="M271" s="4"/>
      <c r="N271" s="4"/>
      <c r="O271" s="4"/>
      <c r="P271" s="3"/>
      <c r="Q271" s="3"/>
    </row>
    <row r="272" spans="1:17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3"/>
      <c r="K272" s="3"/>
      <c r="L272" s="4"/>
      <c r="M272" s="4"/>
      <c r="N272" s="4"/>
      <c r="O272" s="4"/>
      <c r="P272" s="3"/>
      <c r="Q272" s="3"/>
    </row>
    <row r="273" spans="1:17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3"/>
      <c r="K273" s="3"/>
      <c r="L273" s="4"/>
      <c r="M273" s="4"/>
      <c r="N273" s="4"/>
      <c r="O273" s="4"/>
      <c r="P273" s="3"/>
      <c r="Q273" s="3"/>
    </row>
    <row r="274" spans="1:17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3"/>
      <c r="K274" s="3"/>
      <c r="L274" s="4"/>
      <c r="M274" s="4"/>
      <c r="N274" s="4"/>
      <c r="O274" s="4"/>
      <c r="P274" s="3"/>
      <c r="Q274" s="3"/>
    </row>
    <row r="275" spans="1:17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3"/>
      <c r="K275" s="3"/>
      <c r="L275" s="4"/>
      <c r="M275" s="4"/>
      <c r="N275" s="4"/>
      <c r="O275" s="4"/>
      <c r="P275" s="3"/>
      <c r="Q275" s="3"/>
    </row>
    <row r="276" spans="1:17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3"/>
      <c r="K276" s="3"/>
      <c r="L276" s="4"/>
      <c r="M276" s="4"/>
      <c r="N276" s="4"/>
      <c r="O276" s="4"/>
      <c r="P276" s="3"/>
      <c r="Q276" s="3"/>
    </row>
    <row r="277" spans="1:17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3"/>
      <c r="K277" s="3"/>
      <c r="L277" s="4"/>
      <c r="M277" s="4"/>
      <c r="N277" s="4"/>
      <c r="O277" s="4"/>
      <c r="P277" s="3"/>
      <c r="Q277" s="3"/>
    </row>
    <row r="278" spans="1:17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3"/>
      <c r="K278" s="3"/>
      <c r="L278" s="4"/>
      <c r="M278" s="4"/>
      <c r="N278" s="4"/>
      <c r="O278" s="4"/>
      <c r="P278" s="3"/>
      <c r="Q278" s="3"/>
    </row>
    <row r="279" spans="1:17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3"/>
      <c r="K279" s="3"/>
      <c r="L279" s="4"/>
      <c r="M279" s="4"/>
      <c r="N279" s="4"/>
      <c r="O279" s="4"/>
      <c r="P279" s="3"/>
      <c r="Q279" s="3"/>
    </row>
    <row r="280" spans="1:17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3"/>
      <c r="K280" s="3"/>
      <c r="L280" s="4"/>
      <c r="M280" s="4"/>
      <c r="N280" s="4"/>
      <c r="O280" s="4"/>
      <c r="P280" s="3"/>
      <c r="Q280" s="3"/>
    </row>
    <row r="281" spans="1:17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3"/>
      <c r="K281" s="3"/>
      <c r="L281" s="4"/>
      <c r="M281" s="4"/>
      <c r="N281" s="4"/>
      <c r="O281" s="4"/>
      <c r="P281" s="3"/>
      <c r="Q281" s="3"/>
    </row>
    <row r="282" spans="1:17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3"/>
      <c r="K282" s="3"/>
      <c r="L282" s="4"/>
      <c r="M282" s="4"/>
      <c r="N282" s="4"/>
      <c r="O282" s="4"/>
      <c r="P282" s="3"/>
      <c r="Q282" s="3"/>
    </row>
    <row r="283" spans="1:17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3"/>
      <c r="K283" s="3"/>
      <c r="L283" s="4"/>
      <c r="M283" s="4"/>
      <c r="N283" s="4"/>
      <c r="O283" s="4"/>
      <c r="P283" s="3"/>
      <c r="Q283" s="3"/>
    </row>
    <row r="284" spans="1:17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3"/>
      <c r="K284" s="3"/>
      <c r="L284" s="4"/>
      <c r="M284" s="4"/>
      <c r="N284" s="4"/>
      <c r="O284" s="4"/>
      <c r="P284" s="3"/>
      <c r="Q284" s="3"/>
    </row>
    <row r="285" spans="1:17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3"/>
      <c r="K285" s="3"/>
      <c r="L285" s="4"/>
      <c r="M285" s="4"/>
      <c r="N285" s="4"/>
      <c r="O285" s="4"/>
      <c r="P285" s="3"/>
      <c r="Q285" s="3"/>
    </row>
    <row r="286" spans="1:17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3"/>
      <c r="K286" s="3"/>
      <c r="L286" s="4"/>
      <c r="M286" s="4"/>
      <c r="N286" s="4"/>
      <c r="O286" s="4"/>
      <c r="P286" s="3"/>
      <c r="Q286" s="3"/>
    </row>
    <row r="287" spans="1:17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3"/>
      <c r="K287" s="3"/>
      <c r="L287" s="4"/>
      <c r="M287" s="4"/>
      <c r="N287" s="4"/>
      <c r="O287" s="4"/>
      <c r="P287" s="3"/>
      <c r="Q287" s="3"/>
    </row>
    <row r="288" spans="1:17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3"/>
      <c r="K288" s="3"/>
      <c r="L288" s="4"/>
      <c r="M288" s="4"/>
      <c r="N288" s="4"/>
      <c r="O288" s="4"/>
      <c r="P288" s="3"/>
      <c r="Q288" s="3"/>
    </row>
    <row r="289" spans="1:17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3"/>
      <c r="K289" s="3"/>
      <c r="L289" s="4"/>
      <c r="M289" s="4"/>
      <c r="N289" s="4"/>
      <c r="O289" s="4"/>
      <c r="P289" s="3"/>
      <c r="Q289" s="3"/>
    </row>
    <row r="290" spans="1:17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3"/>
      <c r="K290" s="3"/>
      <c r="L290" s="4"/>
      <c r="M290" s="4"/>
      <c r="N290" s="4"/>
      <c r="O290" s="4"/>
      <c r="P290" s="3"/>
      <c r="Q290" s="3"/>
    </row>
    <row r="291" spans="1:17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3"/>
      <c r="K291" s="3"/>
      <c r="L291" s="4"/>
      <c r="M291" s="4"/>
      <c r="N291" s="4"/>
      <c r="O291" s="4"/>
      <c r="P291" s="3"/>
      <c r="Q291" s="3"/>
    </row>
    <row r="292" spans="1:17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3"/>
      <c r="K292" s="3"/>
      <c r="L292" s="4"/>
      <c r="M292" s="4"/>
      <c r="N292" s="4"/>
      <c r="O292" s="4"/>
      <c r="P292" s="3"/>
      <c r="Q292" s="3"/>
    </row>
    <row r="293" spans="1:17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3"/>
      <c r="K293" s="3"/>
      <c r="L293" s="4"/>
      <c r="M293" s="4"/>
      <c r="N293" s="4"/>
      <c r="O293" s="4"/>
      <c r="P293" s="3"/>
      <c r="Q293" s="3"/>
    </row>
    <row r="294" spans="1:17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3"/>
      <c r="K294" s="3"/>
      <c r="L294" s="4"/>
      <c r="M294" s="4"/>
      <c r="N294" s="4"/>
      <c r="O294" s="4"/>
      <c r="P294" s="3"/>
      <c r="Q294" s="3"/>
    </row>
    <row r="295" spans="1:17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3"/>
      <c r="K295" s="3"/>
      <c r="L295" s="4"/>
      <c r="M295" s="4"/>
      <c r="N295" s="4"/>
      <c r="O295" s="4"/>
      <c r="P295" s="3"/>
      <c r="Q295" s="3"/>
    </row>
    <row r="296" spans="1:17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3"/>
      <c r="K296" s="3"/>
      <c r="L296" s="4"/>
      <c r="M296" s="4"/>
      <c r="N296" s="4"/>
      <c r="O296" s="4"/>
      <c r="P296" s="3"/>
      <c r="Q296" s="3"/>
    </row>
    <row r="297" spans="1:17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3"/>
      <c r="K297" s="3"/>
      <c r="L297" s="4"/>
      <c r="M297" s="4"/>
      <c r="N297" s="4"/>
      <c r="O297" s="4"/>
      <c r="P297" s="3"/>
      <c r="Q297" s="3"/>
    </row>
    <row r="298" spans="1:17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3"/>
      <c r="K298" s="3"/>
      <c r="L298" s="4"/>
      <c r="M298" s="4"/>
      <c r="N298" s="4"/>
      <c r="O298" s="4"/>
      <c r="P298" s="3"/>
      <c r="Q298" s="3"/>
    </row>
    <row r="299" spans="1:17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3"/>
      <c r="K299" s="3"/>
      <c r="L299" s="4"/>
      <c r="M299" s="4"/>
      <c r="N299" s="4"/>
      <c r="O299" s="4"/>
      <c r="P299" s="3"/>
      <c r="Q299" s="3"/>
    </row>
    <row r="300" spans="1:17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3"/>
      <c r="K300" s="3"/>
      <c r="L300" s="4"/>
      <c r="M300" s="4"/>
      <c r="N300" s="4"/>
      <c r="O300" s="4"/>
      <c r="P300" s="3"/>
      <c r="Q300" s="3"/>
    </row>
    <row r="301" spans="1:17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3"/>
      <c r="K301" s="3"/>
      <c r="L301" s="4"/>
      <c r="M301" s="4"/>
      <c r="N301" s="4"/>
      <c r="O301" s="4"/>
      <c r="P301" s="3"/>
      <c r="Q301" s="3"/>
    </row>
    <row r="302" spans="1:17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3"/>
      <c r="K302" s="3"/>
      <c r="L302" s="4"/>
      <c r="M302" s="4"/>
      <c r="N302" s="4"/>
      <c r="O302" s="4"/>
      <c r="P302" s="3"/>
      <c r="Q302" s="3"/>
    </row>
    <row r="303" spans="1:17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3"/>
      <c r="K303" s="3"/>
      <c r="L303" s="4"/>
      <c r="M303" s="4"/>
      <c r="N303" s="4"/>
      <c r="O303" s="4"/>
      <c r="P303" s="3"/>
      <c r="Q303" s="3"/>
    </row>
    <row r="304" spans="1:17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3"/>
      <c r="K304" s="3"/>
      <c r="L304" s="4"/>
      <c r="M304" s="4"/>
      <c r="N304" s="4"/>
      <c r="O304" s="4"/>
      <c r="P304" s="3"/>
      <c r="Q304" s="3"/>
    </row>
    <row r="305" spans="1:17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3"/>
      <c r="K305" s="3"/>
      <c r="L305" s="4"/>
      <c r="M305" s="4"/>
      <c r="N305" s="4"/>
      <c r="O305" s="4"/>
      <c r="P305" s="3"/>
      <c r="Q305" s="3"/>
    </row>
    <row r="306" spans="1:17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3"/>
      <c r="K306" s="3"/>
      <c r="L306" s="4"/>
      <c r="M306" s="4"/>
      <c r="N306" s="4"/>
      <c r="O306" s="4"/>
      <c r="P306" s="3"/>
      <c r="Q306" s="3"/>
    </row>
    <row r="307" spans="1:17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3"/>
      <c r="K307" s="3"/>
      <c r="L307" s="4"/>
      <c r="M307" s="4"/>
      <c r="N307" s="4"/>
      <c r="O307" s="4"/>
      <c r="P307" s="3"/>
      <c r="Q307" s="3"/>
    </row>
    <row r="308" spans="1:17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3"/>
      <c r="K308" s="3"/>
      <c r="L308" s="4"/>
      <c r="M308" s="4"/>
      <c r="N308" s="4"/>
      <c r="O308" s="4"/>
      <c r="P308" s="3"/>
      <c r="Q308" s="3"/>
    </row>
    <row r="309" spans="1:17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3"/>
      <c r="K309" s="3"/>
      <c r="L309" s="4"/>
      <c r="M309" s="4"/>
      <c r="N309" s="4"/>
      <c r="O309" s="4"/>
      <c r="P309" s="3"/>
      <c r="Q309" s="3"/>
    </row>
    <row r="310" spans="1:17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3"/>
      <c r="K310" s="3"/>
      <c r="L310" s="4"/>
      <c r="M310" s="4"/>
      <c r="N310" s="4"/>
      <c r="O310" s="4"/>
      <c r="P310" s="3"/>
      <c r="Q310" s="3"/>
    </row>
    <row r="311" spans="1:17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3"/>
      <c r="K311" s="3"/>
      <c r="L311" s="4"/>
      <c r="M311" s="4"/>
      <c r="N311" s="4"/>
      <c r="O311" s="4"/>
      <c r="P311" s="3"/>
      <c r="Q311" s="3"/>
    </row>
    <row r="312" spans="1:17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3"/>
      <c r="K312" s="3"/>
      <c r="L312" s="4"/>
      <c r="M312" s="4"/>
      <c r="N312" s="4"/>
      <c r="O312" s="4"/>
      <c r="P312" s="3"/>
      <c r="Q312" s="3"/>
    </row>
    <row r="313" spans="1:17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3"/>
      <c r="K313" s="3"/>
      <c r="L313" s="4"/>
      <c r="M313" s="4"/>
      <c r="N313" s="4"/>
      <c r="O313" s="4"/>
      <c r="P313" s="3"/>
      <c r="Q313" s="3"/>
    </row>
    <row r="314" spans="1:17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3"/>
      <c r="K314" s="3"/>
      <c r="L314" s="4"/>
      <c r="M314" s="4"/>
      <c r="N314" s="4"/>
      <c r="O314" s="4"/>
      <c r="P314" s="3"/>
      <c r="Q314" s="3"/>
    </row>
    <row r="315" spans="1:17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3"/>
      <c r="K315" s="3"/>
      <c r="L315" s="4"/>
      <c r="M315" s="4"/>
      <c r="N315" s="4"/>
      <c r="O315" s="4"/>
      <c r="P315" s="3"/>
      <c r="Q315" s="3"/>
    </row>
    <row r="316" spans="1:17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3"/>
      <c r="K316" s="3"/>
      <c r="L316" s="4"/>
      <c r="M316" s="4"/>
      <c r="N316" s="4"/>
      <c r="O316" s="4"/>
      <c r="P316" s="3"/>
      <c r="Q316" s="3"/>
    </row>
    <row r="317" spans="1:17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3"/>
      <c r="K317" s="3"/>
      <c r="L317" s="4"/>
      <c r="M317" s="4"/>
      <c r="N317" s="4"/>
      <c r="O317" s="4"/>
      <c r="P317" s="3"/>
      <c r="Q317" s="3"/>
    </row>
    <row r="318" spans="1:17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3"/>
      <c r="K318" s="3"/>
      <c r="L318" s="4"/>
      <c r="M318" s="4"/>
      <c r="N318" s="4"/>
      <c r="O318" s="4"/>
      <c r="P318" s="3"/>
      <c r="Q318" s="3"/>
    </row>
    <row r="319" spans="1:17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3"/>
      <c r="K319" s="3"/>
      <c r="L319" s="4"/>
      <c r="M319" s="4"/>
      <c r="N319" s="4"/>
      <c r="O319" s="4"/>
      <c r="P319" s="3"/>
      <c r="Q319" s="3"/>
    </row>
    <row r="320" spans="1:17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3"/>
      <c r="K320" s="3"/>
      <c r="L320" s="4"/>
      <c r="M320" s="4"/>
      <c r="N320" s="4"/>
      <c r="O320" s="4"/>
      <c r="P320" s="3"/>
      <c r="Q320" s="3"/>
    </row>
    <row r="321" spans="1:17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3"/>
      <c r="K321" s="3"/>
      <c r="L321" s="4"/>
      <c r="M321" s="4"/>
      <c r="N321" s="4"/>
      <c r="O321" s="4"/>
      <c r="P321" s="3"/>
      <c r="Q321" s="3"/>
    </row>
    <row r="322" spans="1:17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3"/>
      <c r="K322" s="3"/>
      <c r="L322" s="4"/>
      <c r="M322" s="4"/>
      <c r="N322" s="4"/>
      <c r="O322" s="4"/>
      <c r="P322" s="3"/>
      <c r="Q322" s="3"/>
    </row>
    <row r="323" spans="1:17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3"/>
      <c r="K323" s="3"/>
      <c r="L323" s="4"/>
      <c r="M323" s="4"/>
      <c r="N323" s="4"/>
      <c r="O323" s="4"/>
      <c r="P323" s="3"/>
      <c r="Q323" s="3"/>
    </row>
    <row r="324" spans="1:17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3"/>
      <c r="K324" s="3"/>
      <c r="L324" s="4"/>
      <c r="M324" s="4"/>
      <c r="N324" s="4"/>
      <c r="O324" s="4"/>
      <c r="P324" s="3"/>
      <c r="Q324" s="3"/>
    </row>
    <row r="325" spans="1:17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3"/>
      <c r="K325" s="3"/>
      <c r="L325" s="4"/>
      <c r="M325" s="4"/>
      <c r="N325" s="4"/>
      <c r="O325" s="4"/>
      <c r="P325" s="3"/>
      <c r="Q325" s="3"/>
    </row>
    <row r="326" spans="1:17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3"/>
      <c r="K326" s="3"/>
      <c r="L326" s="4"/>
      <c r="M326" s="4"/>
      <c r="N326" s="4"/>
      <c r="O326" s="4"/>
      <c r="P326" s="3"/>
      <c r="Q326" s="3"/>
    </row>
    <row r="327" spans="1:17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3"/>
      <c r="K327" s="3"/>
      <c r="L327" s="4"/>
      <c r="M327" s="4"/>
      <c r="N327" s="4"/>
      <c r="O327" s="4"/>
      <c r="P327" s="3"/>
      <c r="Q327" s="3"/>
    </row>
    <row r="328" spans="1:17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3"/>
      <c r="K328" s="3"/>
      <c r="L328" s="4"/>
      <c r="M328" s="4"/>
      <c r="N328" s="4"/>
      <c r="O328" s="4"/>
      <c r="P328" s="3"/>
      <c r="Q328" s="3"/>
    </row>
    <row r="329" spans="1:17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3"/>
      <c r="K329" s="3"/>
      <c r="L329" s="4"/>
      <c r="M329" s="4"/>
      <c r="N329" s="4"/>
      <c r="O329" s="4"/>
      <c r="P329" s="3"/>
      <c r="Q329" s="3"/>
    </row>
    <row r="330" spans="1:17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3"/>
      <c r="K330" s="3"/>
      <c r="L330" s="4"/>
      <c r="M330" s="4"/>
      <c r="N330" s="4"/>
      <c r="O330" s="4"/>
      <c r="P330" s="3"/>
      <c r="Q330" s="3"/>
    </row>
    <row r="331" spans="1:17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3"/>
      <c r="K331" s="3"/>
      <c r="L331" s="4"/>
      <c r="M331" s="4"/>
      <c r="N331" s="4"/>
      <c r="O331" s="4"/>
      <c r="P331" s="3"/>
      <c r="Q331" s="3"/>
    </row>
    <row r="332" spans="1:17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3"/>
      <c r="K332" s="3"/>
      <c r="L332" s="4"/>
      <c r="M332" s="4"/>
      <c r="N332" s="4"/>
      <c r="O332" s="4"/>
      <c r="P332" s="3"/>
      <c r="Q332" s="3"/>
    </row>
    <row r="333" spans="1:17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3"/>
      <c r="K333" s="3"/>
      <c r="L333" s="4"/>
      <c r="M333" s="4"/>
      <c r="N333" s="4"/>
      <c r="O333" s="4"/>
      <c r="P333" s="3"/>
      <c r="Q333" s="3"/>
    </row>
    <row r="334" spans="1:17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3"/>
      <c r="K334" s="3"/>
      <c r="L334" s="4"/>
      <c r="M334" s="4"/>
      <c r="N334" s="4"/>
      <c r="O334" s="4"/>
      <c r="P334" s="3"/>
      <c r="Q334" s="3"/>
    </row>
    <row r="335" spans="1:17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3"/>
      <c r="K335" s="3"/>
      <c r="L335" s="4"/>
      <c r="M335" s="4"/>
      <c r="N335" s="4"/>
      <c r="O335" s="4"/>
      <c r="P335" s="3"/>
      <c r="Q335" s="3"/>
    </row>
    <row r="336" spans="1:17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3"/>
      <c r="K336" s="3"/>
      <c r="L336" s="4"/>
      <c r="M336" s="4"/>
      <c r="N336" s="4"/>
      <c r="O336" s="4"/>
      <c r="P336" s="3"/>
      <c r="Q336" s="3"/>
    </row>
    <row r="337" spans="1:17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3"/>
      <c r="K337" s="3"/>
      <c r="L337" s="4"/>
      <c r="M337" s="4"/>
      <c r="N337" s="4"/>
      <c r="O337" s="4"/>
      <c r="P337" s="3"/>
      <c r="Q337" s="3"/>
    </row>
    <row r="338" spans="1:17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3"/>
      <c r="K338" s="3"/>
      <c r="L338" s="4"/>
      <c r="M338" s="4"/>
      <c r="N338" s="4"/>
      <c r="O338" s="4"/>
      <c r="P338" s="3"/>
      <c r="Q338" s="3"/>
    </row>
    <row r="339" spans="1:17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3"/>
      <c r="K339" s="3"/>
      <c r="L339" s="4"/>
      <c r="M339" s="4"/>
      <c r="N339" s="4"/>
      <c r="O339" s="4"/>
      <c r="P339" s="3"/>
      <c r="Q339" s="3"/>
    </row>
    <row r="340" spans="1:17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3"/>
      <c r="K340" s="3"/>
      <c r="L340" s="4"/>
      <c r="M340" s="4"/>
      <c r="N340" s="4"/>
      <c r="O340" s="4"/>
      <c r="P340" s="3"/>
      <c r="Q340" s="3"/>
    </row>
    <row r="341" spans="1:17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3"/>
      <c r="K341" s="3"/>
      <c r="L341" s="4"/>
      <c r="M341" s="4"/>
      <c r="N341" s="4"/>
      <c r="O341" s="4"/>
      <c r="P341" s="3"/>
      <c r="Q341" s="3"/>
    </row>
    <row r="342" spans="1:17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3"/>
      <c r="K342" s="3"/>
      <c r="L342" s="4"/>
      <c r="M342" s="4"/>
      <c r="N342" s="4"/>
      <c r="O342" s="4"/>
      <c r="P342" s="3"/>
      <c r="Q342" s="3"/>
    </row>
    <row r="343" spans="1:17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3"/>
      <c r="K343" s="3"/>
      <c r="L343" s="4"/>
      <c r="M343" s="4"/>
      <c r="N343" s="4"/>
      <c r="O343" s="4"/>
      <c r="P343" s="3"/>
      <c r="Q343" s="3"/>
    </row>
    <row r="344" spans="1:17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3"/>
      <c r="K344" s="3"/>
      <c r="L344" s="4"/>
      <c r="M344" s="4"/>
      <c r="N344" s="4"/>
      <c r="O344" s="4"/>
      <c r="P344" s="3"/>
      <c r="Q344" s="3"/>
    </row>
    <row r="345" spans="1:17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3"/>
      <c r="K345" s="3"/>
      <c r="L345" s="4"/>
      <c r="M345" s="4"/>
      <c r="N345" s="4"/>
      <c r="O345" s="4"/>
      <c r="P345" s="3"/>
      <c r="Q345" s="3"/>
    </row>
    <row r="346" spans="1:17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3"/>
      <c r="K346" s="3"/>
      <c r="L346" s="4"/>
      <c r="M346" s="4"/>
      <c r="N346" s="4"/>
      <c r="O346" s="4"/>
      <c r="P346" s="3"/>
      <c r="Q346" s="3"/>
    </row>
    <row r="347" spans="1:17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3"/>
      <c r="K347" s="3"/>
      <c r="L347" s="4"/>
      <c r="M347" s="4"/>
      <c r="N347" s="4"/>
      <c r="O347" s="4"/>
      <c r="P347" s="3"/>
      <c r="Q347" s="3"/>
    </row>
    <row r="348" spans="1:17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3"/>
      <c r="K348" s="3"/>
      <c r="L348" s="4"/>
      <c r="M348" s="4"/>
      <c r="N348" s="4"/>
      <c r="O348" s="4"/>
      <c r="P348" s="3"/>
      <c r="Q348" s="3"/>
    </row>
    <row r="349" spans="1:17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3"/>
      <c r="K349" s="3"/>
      <c r="L349" s="4"/>
      <c r="M349" s="4"/>
      <c r="N349" s="4"/>
      <c r="O349" s="4"/>
      <c r="P349" s="3"/>
      <c r="Q349" s="3"/>
    </row>
    <row r="350" spans="1:17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3"/>
      <c r="K350" s="3"/>
      <c r="L350" s="4"/>
      <c r="M350" s="4"/>
      <c r="N350" s="4"/>
      <c r="O350" s="4"/>
      <c r="P350" s="3"/>
      <c r="Q350" s="3"/>
    </row>
    <row r="351" spans="1:17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3"/>
      <c r="K351" s="3"/>
      <c r="L351" s="4"/>
      <c r="M351" s="4"/>
      <c r="N351" s="4"/>
      <c r="O351" s="4"/>
      <c r="P351" s="3"/>
      <c r="Q351" s="3"/>
    </row>
    <row r="352" spans="1:17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3"/>
      <c r="K352" s="3"/>
      <c r="L352" s="4"/>
      <c r="M352" s="4"/>
      <c r="N352" s="4"/>
      <c r="O352" s="4"/>
      <c r="P352" s="3"/>
      <c r="Q352" s="3"/>
    </row>
    <row r="353" spans="1:17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3"/>
      <c r="K353" s="3"/>
      <c r="L353" s="4"/>
      <c r="M353" s="4"/>
      <c r="N353" s="4"/>
      <c r="O353" s="4"/>
      <c r="P353" s="3"/>
      <c r="Q353" s="3"/>
    </row>
    <row r="354" spans="1:17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3"/>
      <c r="K354" s="3"/>
      <c r="L354" s="4"/>
      <c r="M354" s="4"/>
      <c r="N354" s="4"/>
      <c r="O354" s="4"/>
      <c r="P354" s="3"/>
      <c r="Q354" s="3"/>
    </row>
    <row r="355" spans="1:17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3"/>
      <c r="K355" s="3"/>
      <c r="L355" s="4"/>
      <c r="M355" s="4"/>
      <c r="N355" s="4"/>
      <c r="O355" s="4"/>
      <c r="P355" s="3"/>
      <c r="Q355" s="3"/>
    </row>
    <row r="356" spans="1:17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3"/>
      <c r="K356" s="3"/>
      <c r="L356" s="4"/>
      <c r="M356" s="4"/>
      <c r="N356" s="4"/>
      <c r="O356" s="4"/>
      <c r="P356" s="3"/>
      <c r="Q356" s="3"/>
    </row>
    <row r="357" spans="1:17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3"/>
      <c r="K357" s="3"/>
      <c r="L357" s="4"/>
      <c r="M357" s="4"/>
      <c r="N357" s="4"/>
      <c r="O357" s="4"/>
      <c r="P357" s="3"/>
      <c r="Q357" s="3"/>
    </row>
    <row r="358" spans="1:17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3"/>
      <c r="K358" s="3"/>
      <c r="L358" s="4"/>
      <c r="M358" s="4"/>
      <c r="N358" s="4"/>
      <c r="O358" s="4"/>
      <c r="P358" s="3"/>
      <c r="Q358" s="3"/>
    </row>
    <row r="359" spans="1:17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3"/>
      <c r="K359" s="3"/>
      <c r="L359" s="4"/>
      <c r="M359" s="4"/>
      <c r="N359" s="4"/>
      <c r="O359" s="4"/>
      <c r="P359" s="3"/>
      <c r="Q359" s="3"/>
    </row>
    <row r="360" spans="1:17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3"/>
      <c r="K360" s="3"/>
      <c r="L360" s="4"/>
      <c r="M360" s="4"/>
      <c r="N360" s="4"/>
      <c r="O360" s="4"/>
      <c r="P360" s="3"/>
      <c r="Q360" s="3"/>
    </row>
    <row r="361" spans="1:17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3"/>
      <c r="K361" s="3"/>
      <c r="L361" s="4"/>
      <c r="M361" s="4"/>
      <c r="N361" s="4"/>
      <c r="O361" s="4"/>
      <c r="P361" s="3"/>
      <c r="Q361" s="3"/>
    </row>
    <row r="362" spans="1:17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3"/>
      <c r="K362" s="3"/>
      <c r="L362" s="4"/>
      <c r="M362" s="4"/>
      <c r="N362" s="4"/>
      <c r="O362" s="4"/>
      <c r="P362" s="3"/>
      <c r="Q362" s="3"/>
    </row>
    <row r="363" spans="1:17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3"/>
      <c r="K363" s="3"/>
      <c r="L363" s="4"/>
      <c r="M363" s="4"/>
      <c r="N363" s="4"/>
      <c r="O363" s="4"/>
      <c r="P363" s="3"/>
      <c r="Q363" s="3"/>
    </row>
    <row r="364" spans="1:17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3"/>
      <c r="K364" s="3"/>
      <c r="L364" s="4"/>
      <c r="M364" s="4"/>
      <c r="N364" s="4"/>
      <c r="O364" s="4"/>
      <c r="P364" s="3"/>
      <c r="Q364" s="3"/>
    </row>
    <row r="365" spans="1:17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3"/>
      <c r="K365" s="3"/>
      <c r="L365" s="4"/>
      <c r="M365" s="4"/>
      <c r="N365" s="4"/>
      <c r="O365" s="4"/>
      <c r="P365" s="3"/>
      <c r="Q365" s="3"/>
    </row>
    <row r="366" spans="1:17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3"/>
      <c r="K366" s="3"/>
      <c r="L366" s="4"/>
      <c r="M366" s="4"/>
      <c r="N366" s="4"/>
      <c r="O366" s="4"/>
      <c r="P366" s="3"/>
      <c r="Q366" s="3"/>
    </row>
    <row r="367" spans="1:17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3"/>
      <c r="K367" s="3"/>
      <c r="L367" s="4"/>
      <c r="M367" s="4"/>
      <c r="N367" s="4"/>
      <c r="O367" s="4"/>
      <c r="P367" s="3"/>
      <c r="Q367" s="3"/>
    </row>
    <row r="368" spans="1:17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3"/>
      <c r="K368" s="3"/>
      <c r="L368" s="4"/>
      <c r="M368" s="4"/>
      <c r="N368" s="4"/>
      <c r="O368" s="4"/>
      <c r="P368" s="3"/>
      <c r="Q368" s="3"/>
    </row>
    <row r="369" spans="1:17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3"/>
      <c r="K369" s="3"/>
      <c r="L369" s="4"/>
      <c r="M369" s="4"/>
      <c r="N369" s="4"/>
      <c r="O369" s="4"/>
      <c r="P369" s="3"/>
      <c r="Q369" s="3"/>
    </row>
    <row r="370" spans="1:17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3"/>
      <c r="K370" s="3"/>
      <c r="L370" s="4"/>
      <c r="M370" s="4"/>
      <c r="N370" s="4"/>
      <c r="O370" s="4"/>
      <c r="P370" s="3"/>
      <c r="Q370" s="3"/>
    </row>
    <row r="371" spans="1:17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3"/>
      <c r="K371" s="3"/>
      <c r="L371" s="4"/>
      <c r="M371" s="4"/>
      <c r="N371" s="4"/>
      <c r="O371" s="4"/>
      <c r="P371" s="3"/>
      <c r="Q371" s="3"/>
    </row>
    <row r="372" spans="1:17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3"/>
      <c r="K372" s="3"/>
      <c r="L372" s="4"/>
      <c r="M372" s="4"/>
      <c r="N372" s="4"/>
      <c r="O372" s="4"/>
      <c r="P372" s="3"/>
      <c r="Q372" s="3"/>
    </row>
    <row r="373" spans="1:17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3"/>
      <c r="K373" s="3"/>
      <c r="L373" s="4"/>
      <c r="M373" s="4"/>
      <c r="N373" s="4"/>
      <c r="O373" s="4"/>
      <c r="P373" s="3"/>
      <c r="Q373" s="3"/>
    </row>
    <row r="374" spans="1:17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3"/>
      <c r="K374" s="3"/>
      <c r="L374" s="4"/>
      <c r="M374" s="4"/>
      <c r="N374" s="4"/>
      <c r="O374" s="4"/>
      <c r="P374" s="3"/>
      <c r="Q374" s="3"/>
    </row>
    <row r="375" spans="1:17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3"/>
      <c r="K375" s="3"/>
      <c r="L375" s="4"/>
      <c r="M375" s="4"/>
      <c r="N375" s="4"/>
      <c r="O375" s="4"/>
      <c r="P375" s="3"/>
      <c r="Q375" s="3"/>
    </row>
    <row r="376" spans="1:17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3"/>
      <c r="K376" s="3"/>
      <c r="L376" s="4"/>
      <c r="M376" s="4"/>
      <c r="N376" s="4"/>
      <c r="O376" s="4"/>
      <c r="P376" s="3"/>
      <c r="Q376" s="3"/>
    </row>
    <row r="377" spans="1:17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3"/>
      <c r="K377" s="3"/>
      <c r="L377" s="4"/>
      <c r="M377" s="4"/>
      <c r="N377" s="4"/>
      <c r="O377" s="4"/>
      <c r="P377" s="3"/>
      <c r="Q377" s="3"/>
    </row>
    <row r="378" spans="1:17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3"/>
      <c r="K378" s="3"/>
      <c r="L378" s="4"/>
      <c r="M378" s="4"/>
      <c r="N378" s="4"/>
      <c r="O378" s="4"/>
      <c r="P378" s="3"/>
      <c r="Q378" s="3"/>
    </row>
    <row r="379" spans="1:17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3"/>
      <c r="K379" s="3"/>
      <c r="L379" s="4"/>
      <c r="M379" s="4"/>
      <c r="N379" s="4"/>
      <c r="O379" s="4"/>
      <c r="P379" s="3"/>
      <c r="Q379" s="3"/>
    </row>
    <row r="380" spans="1:17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3"/>
      <c r="K380" s="3"/>
      <c r="L380" s="4"/>
      <c r="M380" s="4"/>
      <c r="N380" s="4"/>
      <c r="O380" s="4"/>
      <c r="P380" s="3"/>
      <c r="Q380" s="3"/>
    </row>
    <row r="381" spans="1:17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3"/>
      <c r="K381" s="3"/>
      <c r="L381" s="4"/>
      <c r="M381" s="4"/>
      <c r="N381" s="4"/>
      <c r="O381" s="4"/>
      <c r="P381" s="3"/>
      <c r="Q381" s="3"/>
    </row>
    <row r="382" spans="1:17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3"/>
      <c r="K382" s="3"/>
      <c r="L382" s="4"/>
      <c r="M382" s="4"/>
      <c r="N382" s="4"/>
      <c r="O382" s="4"/>
      <c r="P382" s="3"/>
      <c r="Q382" s="3"/>
    </row>
    <row r="383" spans="1:17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3"/>
      <c r="K383" s="3"/>
      <c r="L383" s="4"/>
      <c r="M383" s="4"/>
      <c r="N383" s="4"/>
      <c r="O383" s="4"/>
      <c r="P383" s="3"/>
      <c r="Q383" s="3"/>
    </row>
    <row r="384" spans="1:17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3"/>
      <c r="K384" s="3"/>
      <c r="L384" s="4"/>
      <c r="M384" s="4"/>
      <c r="N384" s="4"/>
      <c r="O384" s="4"/>
      <c r="P384" s="3"/>
      <c r="Q384" s="3"/>
    </row>
    <row r="385" spans="1:17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3"/>
      <c r="K385" s="3"/>
      <c r="L385" s="4"/>
      <c r="M385" s="4"/>
      <c r="N385" s="4"/>
      <c r="O385" s="4"/>
      <c r="P385" s="3"/>
      <c r="Q385" s="3"/>
    </row>
    <row r="386" spans="1:17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3"/>
      <c r="K386" s="3"/>
      <c r="L386" s="4"/>
      <c r="M386" s="4"/>
      <c r="N386" s="4"/>
      <c r="O386" s="4"/>
      <c r="P386" s="3"/>
      <c r="Q386" s="3"/>
    </row>
    <row r="387" spans="1:17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3"/>
      <c r="K387" s="3"/>
      <c r="L387" s="4"/>
      <c r="M387" s="4"/>
      <c r="N387" s="4"/>
      <c r="O387" s="4"/>
      <c r="P387" s="3"/>
      <c r="Q387" s="3"/>
    </row>
    <row r="388" spans="1:17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3"/>
      <c r="K388" s="3"/>
      <c r="L388" s="4"/>
      <c r="M388" s="4"/>
      <c r="N388" s="4"/>
      <c r="O388" s="4"/>
      <c r="P388" s="3"/>
      <c r="Q388" s="3"/>
    </row>
    <row r="389" spans="1:17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3"/>
      <c r="K389" s="3"/>
      <c r="L389" s="4"/>
      <c r="M389" s="4"/>
      <c r="N389" s="4"/>
      <c r="O389" s="4"/>
      <c r="P389" s="3"/>
      <c r="Q389" s="3"/>
    </row>
    <row r="390" spans="1:17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3"/>
      <c r="K390" s="3"/>
      <c r="L390" s="4"/>
      <c r="M390" s="4"/>
      <c r="N390" s="4"/>
      <c r="O390" s="4"/>
      <c r="P390" s="3"/>
      <c r="Q390" s="3"/>
    </row>
    <row r="391" spans="1:17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3"/>
      <c r="K391" s="3"/>
      <c r="L391" s="4"/>
      <c r="M391" s="4"/>
      <c r="N391" s="4"/>
      <c r="O391" s="4"/>
      <c r="P391" s="3"/>
      <c r="Q391" s="3"/>
    </row>
    <row r="392" spans="1:17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3"/>
      <c r="K392" s="3"/>
      <c r="L392" s="4"/>
      <c r="M392" s="4"/>
      <c r="N392" s="4"/>
      <c r="O392" s="4"/>
      <c r="P392" s="3"/>
      <c r="Q392" s="3"/>
    </row>
    <row r="393" spans="1:17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3"/>
      <c r="K393" s="3"/>
      <c r="L393" s="4"/>
      <c r="M393" s="4"/>
      <c r="N393" s="4"/>
      <c r="O393" s="4"/>
      <c r="P393" s="3"/>
      <c r="Q393" s="3"/>
    </row>
    <row r="394" spans="1:17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3"/>
      <c r="K394" s="3"/>
      <c r="L394" s="4"/>
      <c r="M394" s="4"/>
      <c r="N394" s="4"/>
      <c r="O394" s="4"/>
      <c r="P394" s="3"/>
      <c r="Q394" s="3"/>
    </row>
    <row r="395" spans="1:17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3"/>
      <c r="K395" s="3"/>
      <c r="L395" s="4"/>
      <c r="M395" s="4"/>
      <c r="N395" s="4"/>
      <c r="O395" s="4"/>
      <c r="P395" s="3"/>
      <c r="Q395" s="3"/>
    </row>
    <row r="396" spans="1:17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3"/>
      <c r="K396" s="3"/>
      <c r="L396" s="4"/>
      <c r="M396" s="4"/>
      <c r="N396" s="4"/>
      <c r="O396" s="4"/>
      <c r="P396" s="3"/>
      <c r="Q396" s="3"/>
    </row>
    <row r="397" spans="1:17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3"/>
      <c r="K397" s="3"/>
      <c r="L397" s="4"/>
      <c r="M397" s="4"/>
      <c r="N397" s="4"/>
      <c r="O397" s="4"/>
      <c r="P397" s="3"/>
      <c r="Q397" s="3"/>
    </row>
    <row r="398" spans="1:17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3"/>
      <c r="K398" s="3"/>
      <c r="L398" s="4"/>
      <c r="M398" s="4"/>
      <c r="N398" s="4"/>
      <c r="O398" s="4"/>
      <c r="P398" s="3"/>
      <c r="Q398" s="3"/>
    </row>
    <row r="399" spans="1:17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3"/>
      <c r="K399" s="3"/>
      <c r="L399" s="4"/>
      <c r="M399" s="4"/>
      <c r="N399" s="4"/>
      <c r="O399" s="4"/>
      <c r="P399" s="3"/>
      <c r="Q399" s="3"/>
    </row>
    <row r="400" spans="1:17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3"/>
      <c r="K400" s="3"/>
      <c r="L400" s="4"/>
      <c r="M400" s="4"/>
      <c r="N400" s="4"/>
      <c r="O400" s="4"/>
      <c r="P400" s="3"/>
      <c r="Q400" s="3"/>
    </row>
    <row r="401" spans="1:17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3"/>
      <c r="K401" s="3"/>
      <c r="L401" s="4"/>
      <c r="M401" s="4"/>
      <c r="N401" s="4"/>
      <c r="O401" s="4"/>
      <c r="P401" s="3"/>
      <c r="Q401" s="3"/>
    </row>
    <row r="402" spans="1:17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3"/>
      <c r="K402" s="3"/>
      <c r="L402" s="4"/>
      <c r="M402" s="4"/>
      <c r="N402" s="4"/>
      <c r="O402" s="4"/>
      <c r="P402" s="3"/>
      <c r="Q402" s="3"/>
    </row>
    <row r="403" spans="1:17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3"/>
      <c r="K403" s="3"/>
      <c r="L403" s="4"/>
      <c r="M403" s="4"/>
      <c r="N403" s="4"/>
      <c r="O403" s="4"/>
      <c r="P403" s="3"/>
      <c r="Q403" s="3"/>
    </row>
    <row r="404" spans="1:17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3"/>
      <c r="K404" s="3"/>
      <c r="L404" s="4"/>
      <c r="M404" s="4"/>
      <c r="N404" s="4"/>
      <c r="O404" s="4"/>
      <c r="P404" s="3"/>
      <c r="Q404" s="3"/>
    </row>
    <row r="405" spans="1:17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3"/>
      <c r="K405" s="3"/>
      <c r="L405" s="4"/>
      <c r="M405" s="4"/>
      <c r="N405" s="4"/>
      <c r="O405" s="4"/>
      <c r="P405" s="3"/>
      <c r="Q405" s="3"/>
    </row>
    <row r="406" spans="1:17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3"/>
      <c r="K406" s="3"/>
      <c r="L406" s="4"/>
      <c r="M406" s="4"/>
      <c r="N406" s="4"/>
      <c r="O406" s="4"/>
      <c r="P406" s="3"/>
      <c r="Q406" s="3"/>
    </row>
    <row r="407" spans="1:17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3"/>
      <c r="K407" s="3"/>
      <c r="L407" s="4"/>
      <c r="M407" s="4"/>
      <c r="N407" s="4"/>
      <c r="O407" s="4"/>
      <c r="P407" s="3"/>
      <c r="Q407" s="3"/>
    </row>
    <row r="408" spans="1:17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3"/>
      <c r="K408" s="3"/>
      <c r="L408" s="4"/>
      <c r="M408" s="4"/>
      <c r="N408" s="4"/>
      <c r="O408" s="4"/>
      <c r="P408" s="3"/>
      <c r="Q408" s="3"/>
    </row>
    <row r="409" spans="1:17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3"/>
      <c r="K409" s="3"/>
      <c r="L409" s="4"/>
      <c r="M409" s="4"/>
      <c r="N409" s="4"/>
      <c r="O409" s="4"/>
      <c r="P409" s="3"/>
      <c r="Q409" s="3"/>
    </row>
    <row r="410" spans="1:17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3"/>
      <c r="K410" s="3"/>
      <c r="L410" s="4"/>
      <c r="M410" s="4"/>
      <c r="N410" s="4"/>
      <c r="O410" s="4"/>
      <c r="P410" s="3"/>
      <c r="Q410" s="3"/>
    </row>
    <row r="411" spans="1:17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3"/>
      <c r="K411" s="3"/>
      <c r="L411" s="4"/>
      <c r="M411" s="4"/>
      <c r="N411" s="4"/>
      <c r="O411" s="4"/>
      <c r="P411" s="3"/>
      <c r="Q411" s="3"/>
    </row>
    <row r="412" spans="1:17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3"/>
      <c r="K412" s="3"/>
      <c r="L412" s="4"/>
      <c r="M412" s="4"/>
      <c r="N412" s="4"/>
      <c r="O412" s="4"/>
      <c r="P412" s="3"/>
      <c r="Q412" s="3"/>
    </row>
    <row r="413" spans="1:17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3"/>
      <c r="K413" s="3"/>
      <c r="L413" s="4"/>
      <c r="M413" s="4"/>
      <c r="N413" s="4"/>
      <c r="O413" s="4"/>
      <c r="P413" s="3"/>
      <c r="Q413" s="3"/>
    </row>
    <row r="414" spans="1:17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3"/>
      <c r="K414" s="3"/>
      <c r="L414" s="4"/>
      <c r="M414" s="4"/>
      <c r="N414" s="4"/>
      <c r="O414" s="4"/>
      <c r="P414" s="3"/>
      <c r="Q414" s="3"/>
    </row>
    <row r="415" spans="1:17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3"/>
      <c r="K415" s="3"/>
      <c r="L415" s="4"/>
      <c r="M415" s="4"/>
      <c r="N415" s="4"/>
      <c r="O415" s="4"/>
      <c r="P415" s="3"/>
      <c r="Q415" s="3"/>
    </row>
    <row r="416" spans="1:17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3"/>
      <c r="K416" s="3"/>
      <c r="L416" s="4"/>
      <c r="M416" s="4"/>
      <c r="N416" s="4"/>
      <c r="O416" s="4"/>
      <c r="P416" s="3"/>
      <c r="Q416" s="3"/>
    </row>
    <row r="417" spans="1:17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3"/>
      <c r="K417" s="3"/>
      <c r="L417" s="4"/>
      <c r="M417" s="4"/>
      <c r="N417" s="4"/>
      <c r="O417" s="4"/>
      <c r="P417" s="3"/>
      <c r="Q417" s="3"/>
    </row>
    <row r="418" spans="1:17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3"/>
      <c r="K418" s="3"/>
      <c r="L418" s="4"/>
      <c r="M418" s="4"/>
      <c r="N418" s="4"/>
      <c r="O418" s="4"/>
      <c r="P418" s="3"/>
      <c r="Q418" s="3"/>
    </row>
    <row r="419" spans="1:17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3"/>
      <c r="K419" s="3"/>
      <c r="L419" s="4"/>
      <c r="M419" s="4"/>
      <c r="N419" s="4"/>
      <c r="O419" s="4"/>
      <c r="P419" s="3"/>
      <c r="Q419" s="3"/>
    </row>
    <row r="420" spans="1:17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3"/>
      <c r="K420" s="3"/>
      <c r="L420" s="4"/>
      <c r="M420" s="4"/>
      <c r="N420" s="4"/>
      <c r="O420" s="4"/>
      <c r="P420" s="3"/>
      <c r="Q420" s="3"/>
    </row>
    <row r="421" spans="1:17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3"/>
      <c r="K421" s="3"/>
      <c r="L421" s="4"/>
      <c r="M421" s="4"/>
      <c r="N421" s="4"/>
      <c r="O421" s="4"/>
      <c r="P421" s="3"/>
      <c r="Q421" s="3"/>
    </row>
    <row r="422" spans="1:17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3"/>
      <c r="K422" s="3"/>
      <c r="L422" s="4"/>
      <c r="M422" s="4"/>
      <c r="N422" s="4"/>
      <c r="O422" s="4"/>
      <c r="P422" s="3"/>
      <c r="Q422" s="3"/>
    </row>
    <row r="423" spans="1:17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3"/>
      <c r="K423" s="3"/>
      <c r="L423" s="4"/>
      <c r="M423" s="4"/>
      <c r="N423" s="4"/>
      <c r="O423" s="4"/>
      <c r="P423" s="3"/>
      <c r="Q423" s="3"/>
    </row>
    <row r="424" spans="1:17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3"/>
      <c r="K424" s="3"/>
      <c r="L424" s="4"/>
      <c r="M424" s="4"/>
      <c r="N424" s="4"/>
      <c r="O424" s="4"/>
      <c r="P424" s="3"/>
      <c r="Q424" s="3"/>
    </row>
    <row r="425" spans="1:17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3"/>
      <c r="K425" s="3"/>
      <c r="L425" s="4"/>
      <c r="M425" s="4"/>
      <c r="N425" s="4"/>
      <c r="O425" s="4"/>
      <c r="P425" s="3"/>
      <c r="Q425" s="3"/>
    </row>
    <row r="426" spans="1:17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3"/>
      <c r="K426" s="3"/>
      <c r="L426" s="4"/>
      <c r="M426" s="4"/>
      <c r="N426" s="4"/>
      <c r="O426" s="4"/>
      <c r="P426" s="3"/>
      <c r="Q426" s="3"/>
    </row>
    <row r="427" spans="1:17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3"/>
      <c r="K427" s="3"/>
      <c r="L427" s="4"/>
      <c r="M427" s="4"/>
      <c r="N427" s="4"/>
      <c r="O427" s="4"/>
      <c r="P427" s="3"/>
      <c r="Q427" s="3"/>
    </row>
    <row r="428" spans="1:17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3"/>
      <c r="K428" s="3"/>
      <c r="L428" s="4"/>
      <c r="M428" s="4"/>
      <c r="N428" s="4"/>
      <c r="O428" s="4"/>
      <c r="P428" s="3"/>
      <c r="Q428" s="3"/>
    </row>
    <row r="429" spans="1:17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3"/>
      <c r="K429" s="3"/>
      <c r="L429" s="4"/>
      <c r="M429" s="4"/>
      <c r="N429" s="4"/>
      <c r="O429" s="4"/>
      <c r="P429" s="3"/>
      <c r="Q429" s="3"/>
    </row>
    <row r="430" spans="1:17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3"/>
      <c r="K430" s="3"/>
      <c r="L430" s="4"/>
      <c r="M430" s="4"/>
      <c r="N430" s="4"/>
      <c r="O430" s="4"/>
      <c r="P430" s="3"/>
      <c r="Q430" s="3"/>
    </row>
    <row r="431" spans="1:17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3"/>
      <c r="K431" s="3"/>
      <c r="L431" s="4"/>
      <c r="M431" s="4"/>
      <c r="N431" s="4"/>
      <c r="O431" s="4"/>
      <c r="P431" s="3"/>
      <c r="Q431" s="3"/>
    </row>
    <row r="432" spans="1:17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3"/>
      <c r="K432" s="3"/>
      <c r="L432" s="4"/>
      <c r="M432" s="4"/>
      <c r="N432" s="4"/>
      <c r="O432" s="4"/>
      <c r="P432" s="3"/>
      <c r="Q432" s="3"/>
    </row>
    <row r="433" spans="1:17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3"/>
      <c r="K433" s="3"/>
      <c r="L433" s="4"/>
      <c r="M433" s="4"/>
      <c r="N433" s="4"/>
      <c r="O433" s="4"/>
      <c r="P433" s="3"/>
      <c r="Q433" s="3"/>
    </row>
    <row r="434" spans="1:17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3"/>
      <c r="K434" s="3"/>
      <c r="L434" s="4"/>
      <c r="M434" s="4"/>
      <c r="N434" s="4"/>
      <c r="O434" s="4"/>
      <c r="P434" s="3"/>
      <c r="Q434" s="3"/>
    </row>
    <row r="435" spans="1:17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3"/>
      <c r="K435" s="3"/>
      <c r="L435" s="4"/>
      <c r="M435" s="4"/>
      <c r="N435" s="4"/>
      <c r="O435" s="4"/>
      <c r="P435" s="3"/>
      <c r="Q435" s="3"/>
    </row>
    <row r="436" spans="1:17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3"/>
      <c r="K436" s="3"/>
      <c r="L436" s="4"/>
      <c r="M436" s="4"/>
      <c r="N436" s="4"/>
      <c r="O436" s="4"/>
      <c r="P436" s="3"/>
      <c r="Q436" s="3"/>
    </row>
    <row r="437" spans="1:17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3"/>
      <c r="K437" s="3"/>
      <c r="L437" s="4"/>
      <c r="M437" s="4"/>
      <c r="N437" s="4"/>
      <c r="O437" s="4"/>
      <c r="P437" s="3"/>
      <c r="Q437" s="3"/>
    </row>
    <row r="438" spans="1:17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3"/>
      <c r="K438" s="3"/>
      <c r="L438" s="4"/>
      <c r="M438" s="4"/>
      <c r="N438" s="4"/>
      <c r="O438" s="4"/>
      <c r="P438" s="3"/>
      <c r="Q438" s="3"/>
    </row>
    <row r="439" spans="1:17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3"/>
      <c r="K439" s="3"/>
      <c r="L439" s="4"/>
      <c r="M439" s="4"/>
      <c r="N439" s="4"/>
      <c r="O439" s="4"/>
      <c r="P439" s="3"/>
      <c r="Q439" s="3"/>
    </row>
    <row r="440" spans="1:17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3"/>
      <c r="K440" s="3"/>
      <c r="L440" s="4"/>
      <c r="M440" s="4"/>
      <c r="N440" s="4"/>
      <c r="O440" s="4"/>
      <c r="P440" s="3"/>
      <c r="Q440" s="3"/>
    </row>
    <row r="441" spans="1:17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3"/>
      <c r="K441" s="3"/>
      <c r="L441" s="4"/>
      <c r="M441" s="4"/>
      <c r="N441" s="4"/>
      <c r="O441" s="4"/>
      <c r="P441" s="3"/>
      <c r="Q441" s="3"/>
    </row>
    <row r="442" spans="1:17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3"/>
      <c r="K442" s="3"/>
      <c r="L442" s="4"/>
      <c r="M442" s="4"/>
      <c r="N442" s="4"/>
      <c r="O442" s="4"/>
      <c r="P442" s="3"/>
      <c r="Q442" s="3"/>
    </row>
    <row r="443" spans="1:17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3"/>
      <c r="K443" s="3"/>
      <c r="L443" s="4"/>
      <c r="M443" s="4"/>
      <c r="N443" s="4"/>
      <c r="O443" s="4"/>
      <c r="P443" s="3"/>
      <c r="Q443" s="3"/>
    </row>
    <row r="444" spans="1:17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3"/>
      <c r="K444" s="3"/>
      <c r="L444" s="4"/>
      <c r="M444" s="4"/>
      <c r="N444" s="4"/>
      <c r="O444" s="4"/>
      <c r="P444" s="3"/>
      <c r="Q444" s="3"/>
    </row>
    <row r="445" spans="1:17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3"/>
      <c r="K445" s="3"/>
      <c r="L445" s="4"/>
      <c r="M445" s="4"/>
      <c r="N445" s="4"/>
      <c r="O445" s="4"/>
      <c r="P445" s="3"/>
      <c r="Q445" s="3"/>
    </row>
    <row r="446" spans="1:17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3"/>
      <c r="K446" s="3"/>
      <c r="L446" s="4"/>
      <c r="M446" s="4"/>
      <c r="N446" s="4"/>
      <c r="O446" s="4"/>
      <c r="P446" s="3"/>
      <c r="Q446" s="3"/>
    </row>
    <row r="447" spans="1:17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3"/>
      <c r="K447" s="3"/>
      <c r="L447" s="4"/>
      <c r="M447" s="4"/>
      <c r="N447" s="4"/>
      <c r="O447" s="4"/>
      <c r="P447" s="3"/>
      <c r="Q447" s="3"/>
    </row>
    <row r="448" spans="1:17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3"/>
      <c r="K448" s="3"/>
      <c r="L448" s="4"/>
      <c r="M448" s="4"/>
      <c r="N448" s="4"/>
      <c r="O448" s="4"/>
      <c r="P448" s="3"/>
      <c r="Q448" s="3"/>
    </row>
    <row r="449" spans="1:17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3"/>
      <c r="K449" s="3"/>
      <c r="L449" s="4"/>
      <c r="M449" s="4"/>
      <c r="N449" s="4"/>
      <c r="O449" s="4"/>
      <c r="P449" s="3"/>
      <c r="Q449" s="3"/>
    </row>
    <row r="450" spans="1:17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3"/>
      <c r="K450" s="3"/>
      <c r="L450" s="4"/>
      <c r="M450" s="4"/>
      <c r="N450" s="4"/>
      <c r="O450" s="4"/>
      <c r="P450" s="3"/>
      <c r="Q450" s="3"/>
    </row>
    <row r="451" spans="1:17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3"/>
      <c r="K451" s="3"/>
      <c r="L451" s="4"/>
      <c r="M451" s="4"/>
      <c r="N451" s="4"/>
      <c r="O451" s="4"/>
      <c r="P451" s="3"/>
      <c r="Q451" s="3"/>
    </row>
    <row r="452" spans="1:17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3"/>
      <c r="K452" s="3"/>
      <c r="L452" s="4"/>
      <c r="M452" s="4"/>
      <c r="N452" s="4"/>
      <c r="O452" s="4"/>
      <c r="P452" s="3"/>
      <c r="Q452" s="3"/>
    </row>
    <row r="453" spans="1:17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3"/>
      <c r="K453" s="3"/>
      <c r="L453" s="4"/>
      <c r="M453" s="4"/>
      <c r="N453" s="4"/>
      <c r="O453" s="4"/>
      <c r="P453" s="3"/>
      <c r="Q453" s="3"/>
    </row>
    <row r="454" spans="1:17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3"/>
      <c r="K454" s="3"/>
      <c r="L454" s="4"/>
      <c r="M454" s="4"/>
      <c r="N454" s="4"/>
      <c r="O454" s="4"/>
      <c r="P454" s="3"/>
      <c r="Q454" s="3"/>
    </row>
    <row r="455" spans="1:17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3"/>
      <c r="K455" s="3"/>
      <c r="L455" s="4"/>
      <c r="M455" s="4"/>
      <c r="N455" s="4"/>
      <c r="O455" s="4"/>
      <c r="P455" s="3"/>
      <c r="Q455" s="3"/>
    </row>
    <row r="456" spans="1:17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3"/>
      <c r="K456" s="3"/>
      <c r="L456" s="4"/>
      <c r="M456" s="4"/>
      <c r="N456" s="4"/>
      <c r="O456" s="4"/>
      <c r="P456" s="3"/>
      <c r="Q456" s="3"/>
    </row>
    <row r="457" spans="1:17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3"/>
      <c r="K457" s="3"/>
      <c r="L457" s="4"/>
      <c r="M457" s="4"/>
      <c r="N457" s="4"/>
      <c r="O457" s="4"/>
      <c r="P457" s="3"/>
      <c r="Q457" s="3"/>
    </row>
    <row r="458" spans="1:17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3"/>
      <c r="K458" s="3"/>
      <c r="L458" s="4"/>
      <c r="M458" s="4"/>
      <c r="N458" s="4"/>
      <c r="O458" s="4"/>
      <c r="P458" s="3"/>
      <c r="Q458" s="3"/>
    </row>
    <row r="459" spans="1:17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3"/>
      <c r="K459" s="3"/>
      <c r="L459" s="4"/>
      <c r="M459" s="4"/>
      <c r="N459" s="4"/>
      <c r="O459" s="4"/>
      <c r="P459" s="3"/>
      <c r="Q459" s="3"/>
    </row>
    <row r="460" spans="1:17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3"/>
      <c r="K460" s="3"/>
      <c r="L460" s="4"/>
      <c r="M460" s="4"/>
      <c r="N460" s="4"/>
      <c r="O460" s="4"/>
      <c r="P460" s="3"/>
      <c r="Q460" s="3"/>
    </row>
    <row r="461" spans="1:17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3"/>
      <c r="K461" s="3"/>
      <c r="L461" s="4"/>
      <c r="M461" s="4"/>
      <c r="N461" s="4"/>
      <c r="O461" s="4"/>
      <c r="P461" s="3"/>
      <c r="Q461" s="3"/>
    </row>
    <row r="462" spans="1:17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3"/>
      <c r="K462" s="3"/>
      <c r="L462" s="4"/>
      <c r="M462" s="4"/>
      <c r="N462" s="4"/>
      <c r="O462" s="4"/>
      <c r="P462" s="3"/>
      <c r="Q462" s="3"/>
    </row>
    <row r="463" spans="1:17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3"/>
      <c r="K463" s="3"/>
      <c r="L463" s="4"/>
      <c r="M463" s="4"/>
      <c r="N463" s="4"/>
      <c r="O463" s="4"/>
      <c r="P463" s="3"/>
      <c r="Q463" s="3"/>
    </row>
    <row r="464" spans="1:17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3"/>
      <c r="K464" s="3"/>
      <c r="L464" s="4"/>
      <c r="M464" s="4"/>
      <c r="N464" s="4"/>
      <c r="O464" s="4"/>
      <c r="P464" s="3"/>
      <c r="Q464" s="3"/>
    </row>
    <row r="465" spans="1:17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3"/>
      <c r="K465" s="3"/>
      <c r="L465" s="4"/>
      <c r="M465" s="4"/>
      <c r="N465" s="4"/>
      <c r="O465" s="4"/>
      <c r="P465" s="3"/>
      <c r="Q465" s="3"/>
    </row>
    <row r="466" spans="1:17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3"/>
      <c r="K466" s="3"/>
      <c r="L466" s="4"/>
      <c r="M466" s="4"/>
      <c r="N466" s="4"/>
      <c r="O466" s="4"/>
      <c r="P466" s="3"/>
      <c r="Q466" s="3"/>
    </row>
    <row r="467" spans="1:17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3"/>
      <c r="K467" s="3"/>
      <c r="L467" s="4"/>
      <c r="M467" s="4"/>
      <c r="N467" s="4"/>
      <c r="O467" s="4"/>
      <c r="P467" s="3"/>
      <c r="Q467" s="3"/>
    </row>
    <row r="468" spans="1:17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3"/>
      <c r="K468" s="3"/>
      <c r="L468" s="4"/>
      <c r="M468" s="4"/>
      <c r="N468" s="4"/>
      <c r="O468" s="4"/>
      <c r="P468" s="3"/>
      <c r="Q468" s="3"/>
    </row>
    <row r="469" spans="1:17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3"/>
      <c r="K469" s="3"/>
      <c r="L469" s="4"/>
      <c r="M469" s="4"/>
      <c r="N469" s="4"/>
      <c r="O469" s="4"/>
      <c r="P469" s="3"/>
      <c r="Q469" s="3"/>
    </row>
    <row r="470" spans="1:17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3"/>
      <c r="K470" s="3"/>
      <c r="L470" s="4"/>
      <c r="M470" s="4"/>
      <c r="N470" s="4"/>
      <c r="O470" s="4"/>
      <c r="P470" s="3"/>
      <c r="Q470" s="3"/>
    </row>
    <row r="471" spans="1:17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3"/>
      <c r="K471" s="3"/>
      <c r="L471" s="4"/>
      <c r="M471" s="4"/>
      <c r="N471" s="4"/>
      <c r="O471" s="4"/>
      <c r="P471" s="3"/>
      <c r="Q471" s="3"/>
    </row>
    <row r="472" spans="1:17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3"/>
      <c r="K472" s="3"/>
      <c r="L472" s="4"/>
      <c r="M472" s="4"/>
      <c r="N472" s="4"/>
      <c r="O472" s="4"/>
      <c r="P472" s="3"/>
      <c r="Q472" s="3"/>
    </row>
    <row r="473" spans="1:17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3"/>
      <c r="K473" s="3"/>
      <c r="L473" s="4"/>
      <c r="M473" s="4"/>
      <c r="N473" s="4"/>
      <c r="O473" s="4"/>
      <c r="P473" s="3"/>
      <c r="Q473" s="3"/>
    </row>
    <row r="474" spans="1:17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3"/>
      <c r="K474" s="3"/>
      <c r="L474" s="4"/>
      <c r="M474" s="4"/>
      <c r="N474" s="4"/>
      <c r="O474" s="4"/>
      <c r="P474" s="3"/>
      <c r="Q474" s="3"/>
    </row>
    <row r="475" spans="1:17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3"/>
      <c r="K475" s="3"/>
      <c r="L475" s="4"/>
      <c r="M475" s="4"/>
      <c r="N475" s="4"/>
      <c r="O475" s="4"/>
      <c r="P475" s="3"/>
      <c r="Q475" s="3"/>
    </row>
    <row r="476" spans="1:17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3"/>
      <c r="K476" s="3"/>
      <c r="L476" s="4"/>
      <c r="M476" s="4"/>
      <c r="N476" s="4"/>
      <c r="O476" s="4"/>
      <c r="P476" s="3"/>
      <c r="Q476" s="3"/>
    </row>
    <row r="477" spans="1:17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3"/>
      <c r="K477" s="3"/>
      <c r="L477" s="4"/>
      <c r="M477" s="4"/>
      <c r="N477" s="4"/>
      <c r="O477" s="4"/>
      <c r="P477" s="3"/>
      <c r="Q477" s="3"/>
    </row>
    <row r="478" spans="1:17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3"/>
      <c r="K478" s="3"/>
      <c r="L478" s="4"/>
      <c r="M478" s="4"/>
      <c r="N478" s="4"/>
      <c r="O478" s="4"/>
      <c r="P478" s="3"/>
      <c r="Q478" s="3"/>
    </row>
    <row r="479" spans="1:17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3"/>
      <c r="K479" s="3"/>
      <c r="L479" s="4"/>
      <c r="M479" s="4"/>
      <c r="N479" s="4"/>
      <c r="O479" s="4"/>
      <c r="P479" s="3"/>
      <c r="Q479" s="3"/>
    </row>
    <row r="480" spans="1:17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3"/>
      <c r="K480" s="3"/>
      <c r="L480" s="4"/>
      <c r="M480" s="4"/>
      <c r="N480" s="4"/>
      <c r="O480" s="4"/>
      <c r="P480" s="3"/>
      <c r="Q480" s="3"/>
    </row>
    <row r="481" spans="1:17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3"/>
      <c r="K481" s="3"/>
      <c r="L481" s="4"/>
      <c r="M481" s="4"/>
      <c r="N481" s="4"/>
      <c r="O481" s="4"/>
      <c r="P481" s="3"/>
      <c r="Q481" s="3"/>
    </row>
    <row r="482" spans="1:17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3"/>
      <c r="K482" s="3"/>
      <c r="L482" s="4"/>
      <c r="M482" s="4"/>
      <c r="N482" s="4"/>
      <c r="O482" s="4"/>
      <c r="P482" s="3"/>
      <c r="Q482" s="3"/>
    </row>
    <row r="483" spans="1:17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3"/>
      <c r="K483" s="3"/>
      <c r="L483" s="4"/>
      <c r="M483" s="4"/>
      <c r="N483" s="4"/>
      <c r="O483" s="4"/>
      <c r="P483" s="3"/>
      <c r="Q483" s="3"/>
    </row>
    <row r="484" spans="1:17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3"/>
      <c r="K484" s="3"/>
      <c r="L484" s="4"/>
      <c r="M484" s="4"/>
      <c r="N484" s="4"/>
      <c r="O484" s="4"/>
      <c r="P484" s="3"/>
      <c r="Q484" s="3"/>
    </row>
    <row r="485" spans="1:17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3"/>
      <c r="K485" s="3"/>
      <c r="L485" s="4"/>
      <c r="M485" s="4"/>
      <c r="N485" s="4"/>
      <c r="O485" s="4"/>
      <c r="P485" s="3"/>
      <c r="Q485" s="3"/>
    </row>
    <row r="486" spans="1:17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3"/>
      <c r="K486" s="3"/>
      <c r="L486" s="4"/>
      <c r="M486" s="4"/>
      <c r="N486" s="4"/>
      <c r="O486" s="4"/>
      <c r="P486" s="3"/>
      <c r="Q486" s="3"/>
    </row>
    <row r="487" spans="1:17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3"/>
      <c r="K487" s="3"/>
      <c r="L487" s="4"/>
      <c r="M487" s="4"/>
      <c r="N487" s="4"/>
      <c r="O487" s="4"/>
      <c r="P487" s="3"/>
      <c r="Q487" s="3"/>
    </row>
    <row r="488" spans="1:17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3"/>
      <c r="K488" s="3"/>
      <c r="L488" s="4"/>
      <c r="M488" s="4"/>
      <c r="N488" s="4"/>
      <c r="O488" s="4"/>
      <c r="P488" s="3"/>
      <c r="Q488" s="3"/>
    </row>
    <row r="489" spans="1:17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3"/>
      <c r="K489" s="3"/>
      <c r="L489" s="4"/>
      <c r="M489" s="4"/>
      <c r="N489" s="4"/>
      <c r="O489" s="4"/>
      <c r="P489" s="3"/>
      <c r="Q489" s="3"/>
    </row>
    <row r="490" spans="1:17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3"/>
      <c r="K490" s="3"/>
      <c r="L490" s="4"/>
      <c r="M490" s="4"/>
      <c r="N490" s="4"/>
      <c r="O490" s="4"/>
      <c r="P490" s="3"/>
      <c r="Q490" s="3"/>
    </row>
    <row r="491" spans="1:17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3"/>
      <c r="K491" s="3"/>
      <c r="L491" s="4"/>
      <c r="M491" s="4"/>
      <c r="N491" s="4"/>
      <c r="O491" s="4"/>
      <c r="P491" s="3"/>
      <c r="Q491" s="3"/>
    </row>
    <row r="492" spans="1:17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3"/>
      <c r="K492" s="3"/>
      <c r="L492" s="4"/>
      <c r="M492" s="4"/>
      <c r="N492" s="4"/>
      <c r="O492" s="4"/>
      <c r="P492" s="3"/>
      <c r="Q492" s="3"/>
    </row>
    <row r="493" spans="1:17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3"/>
      <c r="K493" s="3"/>
      <c r="L493" s="4"/>
      <c r="M493" s="4"/>
      <c r="N493" s="4"/>
      <c r="O493" s="4"/>
      <c r="P493" s="3"/>
      <c r="Q493" s="3"/>
    </row>
    <row r="494" spans="1:17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3"/>
      <c r="K494" s="3"/>
      <c r="L494" s="4"/>
      <c r="M494" s="4"/>
      <c r="N494" s="4"/>
      <c r="O494" s="4"/>
      <c r="P494" s="3"/>
      <c r="Q494" s="3"/>
    </row>
    <row r="495" spans="1:17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3"/>
      <c r="K495" s="3"/>
      <c r="L495" s="4"/>
      <c r="M495" s="4"/>
      <c r="N495" s="4"/>
      <c r="O495" s="4"/>
      <c r="P495" s="3"/>
      <c r="Q495" s="3"/>
    </row>
    <row r="496" spans="1:17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3"/>
      <c r="K496" s="3"/>
      <c r="L496" s="4"/>
      <c r="M496" s="4"/>
      <c r="N496" s="4"/>
      <c r="O496" s="4"/>
      <c r="P496" s="3"/>
      <c r="Q496" s="3"/>
    </row>
    <row r="497" spans="1:17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3"/>
      <c r="K497" s="3"/>
      <c r="L497" s="4"/>
      <c r="M497" s="4"/>
      <c r="N497" s="4"/>
      <c r="O497" s="4"/>
      <c r="P497" s="3"/>
      <c r="Q497" s="3"/>
    </row>
    <row r="498" spans="1:17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3"/>
      <c r="K498" s="3"/>
      <c r="L498" s="4"/>
      <c r="M498" s="4"/>
      <c r="N498" s="4"/>
      <c r="O498" s="4"/>
      <c r="P498" s="3"/>
      <c r="Q498" s="3"/>
    </row>
    <row r="499" spans="1:17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3"/>
      <c r="K499" s="3"/>
      <c r="L499" s="4"/>
      <c r="M499" s="4"/>
      <c r="N499" s="4"/>
      <c r="O499" s="4"/>
      <c r="P499" s="3"/>
      <c r="Q499" s="3"/>
    </row>
    <row r="500" spans="1:17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3"/>
      <c r="K500" s="3"/>
      <c r="L500" s="4"/>
      <c r="M500" s="4"/>
      <c r="N500" s="4"/>
      <c r="O500" s="4"/>
      <c r="P500" s="3"/>
      <c r="Q500" s="3"/>
    </row>
    <row r="501" spans="1:17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3"/>
      <c r="K501" s="3"/>
      <c r="L501" s="4"/>
      <c r="M501" s="4"/>
      <c r="N501" s="4"/>
      <c r="O501" s="4"/>
      <c r="P501" s="3"/>
      <c r="Q501" s="3"/>
    </row>
    <row r="502" spans="1:17" ht="11.2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3"/>
      <c r="K502" s="3"/>
      <c r="L502" s="4"/>
      <c r="M502" s="4"/>
      <c r="N502" s="4"/>
      <c r="O502" s="4"/>
      <c r="P502" s="3"/>
      <c r="Q502" s="3"/>
    </row>
    <row r="503" spans="1:17" ht="11.25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3"/>
      <c r="K503" s="3"/>
      <c r="L503" s="4"/>
      <c r="M503" s="4"/>
      <c r="N503" s="4"/>
      <c r="O503" s="4"/>
      <c r="P503" s="3"/>
      <c r="Q503" s="3"/>
    </row>
    <row r="504" spans="1:17" ht="11.25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3"/>
      <c r="K504" s="3"/>
      <c r="L504" s="4"/>
      <c r="M504" s="4"/>
      <c r="N504" s="4"/>
      <c r="O504" s="4"/>
      <c r="P504" s="3"/>
      <c r="Q504" s="3"/>
    </row>
    <row r="505" spans="1:17" ht="11.25" x14ac:dyDescent="0.15">
      <c r="A505" s="5"/>
      <c r="B505" s="5"/>
      <c r="C505" s="5"/>
      <c r="D505" s="5"/>
      <c r="E505" s="5"/>
      <c r="F505" s="5"/>
      <c r="G505" s="5"/>
      <c r="H505" s="5"/>
      <c r="I505" s="5"/>
      <c r="J505" s="3"/>
      <c r="K505" s="3"/>
      <c r="L505" s="4"/>
      <c r="M505" s="4"/>
      <c r="N505" s="4"/>
      <c r="O505" s="4"/>
      <c r="P505" s="3"/>
      <c r="Q505" s="3"/>
    </row>
    <row r="506" spans="1:17" ht="11.25" x14ac:dyDescent="0.15">
      <c r="A506" s="5"/>
      <c r="B506" s="5"/>
      <c r="C506" s="5"/>
      <c r="D506" s="5"/>
      <c r="E506" s="5"/>
      <c r="F506" s="5"/>
      <c r="G506" s="5"/>
      <c r="H506" s="5"/>
      <c r="I506" s="5"/>
      <c r="J506" s="3"/>
      <c r="K506" s="3"/>
      <c r="L506" s="4"/>
      <c r="M506" s="4"/>
      <c r="N506" s="4"/>
      <c r="O506" s="4"/>
      <c r="P506" s="3"/>
      <c r="Q506" s="3"/>
    </row>
  </sheetData>
  <phoneticPr fontId="3"/>
  <conditionalFormatting sqref="A41:A52">
    <cfRule type="expression" dxfId="1" priority="2">
      <formula>ISTEXT(A41)</formula>
    </cfRule>
  </conditionalFormatting>
  <conditionalFormatting sqref="A14:A40">
    <cfRule type="expression" dxfId="0" priority="1">
      <formula>ISTEXT(A14)</formula>
    </cfRule>
  </conditionalFormatting>
  <printOptions horizontalCentered="1"/>
  <pageMargins left="0.15748031496062992" right="0.15748031496062992" top="0" bottom="0" header="0.51181102362204722" footer="0.51181102362204722"/>
  <pageSetup scale="9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H7:H8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9"/>
  <sheetViews>
    <sheetView topLeftCell="A4" workbookViewId="0">
      <selection activeCell="C32" sqref="C32"/>
    </sheetView>
  </sheetViews>
  <sheetFormatPr defaultColWidth="10" defaultRowHeight="15" customHeight="1" x14ac:dyDescent="0.15"/>
  <cols>
    <col min="1" max="1" width="4.25" style="8" customWidth="1"/>
    <col min="2" max="3" width="5.125" style="8" customWidth="1"/>
    <col min="4" max="4" width="15.75" style="8" customWidth="1"/>
    <col min="5" max="5" width="14.125" style="8" customWidth="1"/>
    <col min="6" max="6" width="21" style="8" customWidth="1"/>
    <col min="7" max="7" width="3.375" style="8" customWidth="1"/>
    <col min="8" max="8" width="4.625" style="8" customWidth="1"/>
    <col min="9" max="9" width="8.875" style="8" customWidth="1"/>
    <col min="10" max="10" width="7.5" style="8" customWidth="1"/>
    <col min="11" max="11" width="5.125" style="8" customWidth="1"/>
    <col min="12" max="12" width="5.625" style="8" customWidth="1"/>
    <col min="13" max="13" width="1.75" style="81" customWidth="1"/>
    <col min="14" max="14" width="0.375" style="8" customWidth="1"/>
    <col min="15" max="15" width="10" style="8"/>
    <col min="16" max="20" width="10" style="2" customWidth="1"/>
    <col min="21" max="21" width="10" style="80"/>
    <col min="22" max="16384" width="10" style="8"/>
  </cols>
  <sheetData>
    <row r="1" spans="1:21" ht="15" customHeight="1" x14ac:dyDescent="0.15">
      <c r="O1" s="83"/>
      <c r="P1" s="4"/>
      <c r="Q1" s="4"/>
      <c r="R1" s="4"/>
      <c r="S1" s="4"/>
      <c r="T1" s="4"/>
      <c r="U1" s="82"/>
    </row>
    <row r="2" spans="1:21" ht="15" customHeight="1" x14ac:dyDescent="0.15">
      <c r="O2" s="83"/>
      <c r="P2" s="4"/>
      <c r="Q2" s="4"/>
      <c r="R2" s="4"/>
      <c r="S2" s="4"/>
      <c r="T2" s="4"/>
      <c r="U2" s="82"/>
    </row>
    <row r="3" spans="1:21" ht="15" customHeight="1" x14ac:dyDescent="0.15">
      <c r="O3" s="83"/>
      <c r="P3" s="4"/>
      <c r="Q3" s="4"/>
      <c r="R3" s="4"/>
      <c r="S3" s="4"/>
      <c r="T3" s="4"/>
      <c r="U3" s="82"/>
    </row>
    <row r="4" spans="1:21" ht="15" customHeight="1" x14ac:dyDescent="0.15">
      <c r="O4" s="83"/>
      <c r="P4" s="4"/>
      <c r="Q4" s="4"/>
      <c r="R4" s="4"/>
      <c r="S4" s="4"/>
      <c r="T4" s="4"/>
      <c r="U4" s="82"/>
    </row>
    <row r="5" spans="1:21" ht="15" customHeight="1" x14ac:dyDescent="0.15">
      <c r="O5" s="83"/>
      <c r="P5" s="4"/>
      <c r="Q5" s="4"/>
      <c r="R5" s="4"/>
      <c r="S5" s="4"/>
      <c r="T5" s="4"/>
      <c r="U5" s="82"/>
    </row>
    <row r="6" spans="1:21" ht="12" x14ac:dyDescent="0.15">
      <c r="A6" s="44"/>
      <c r="B6" s="5"/>
      <c r="C6" s="5"/>
      <c r="D6" s="5"/>
      <c r="E6" s="5"/>
      <c r="F6" s="5"/>
      <c r="G6" s="5"/>
      <c r="H6" s="5"/>
      <c r="I6" s="112"/>
      <c r="J6" s="111">
        <v>44878</v>
      </c>
      <c r="K6" s="111"/>
      <c r="L6" s="110" t="s">
        <v>52</v>
      </c>
      <c r="M6" s="78"/>
      <c r="N6" s="5"/>
      <c r="O6" s="83"/>
      <c r="P6" s="4"/>
      <c r="Q6" s="4"/>
      <c r="R6" s="4"/>
      <c r="S6" s="4"/>
      <c r="T6" s="4"/>
      <c r="U6" s="82"/>
    </row>
    <row r="7" spans="1:21" ht="19.5" customHeight="1" x14ac:dyDescent="0.2">
      <c r="A7" s="40" t="str">
        <f>+[1]各種設定!D2</f>
        <v>2022年 全日本カート選手権 FS-125/FP-3部門　東西統一競技会</v>
      </c>
      <c r="B7" s="5"/>
      <c r="C7" s="5"/>
      <c r="D7" s="5"/>
      <c r="E7" s="5"/>
      <c r="F7" s="5"/>
      <c r="G7" s="5"/>
      <c r="H7" s="5"/>
      <c r="I7" s="12"/>
      <c r="J7" s="39" t="s">
        <v>44</v>
      </c>
      <c r="K7" s="39" t="s">
        <v>43</v>
      </c>
      <c r="L7" s="36"/>
      <c r="M7" s="110"/>
      <c r="N7" s="5"/>
      <c r="O7" s="83"/>
      <c r="P7" s="4"/>
      <c r="Q7" s="4"/>
      <c r="R7" s="4"/>
      <c r="S7" s="4"/>
      <c r="T7" s="4"/>
      <c r="U7" s="82"/>
    </row>
    <row r="8" spans="1:21" ht="11.25" x14ac:dyDescent="0.15">
      <c r="A8" s="5"/>
      <c r="B8" s="5"/>
      <c r="C8" s="5"/>
      <c r="D8" s="5"/>
      <c r="E8" s="5"/>
      <c r="F8" s="5"/>
      <c r="G8" s="5"/>
      <c r="H8" s="5"/>
      <c r="I8" s="12"/>
      <c r="J8" s="39" t="s">
        <v>42</v>
      </c>
      <c r="K8" s="37" t="s">
        <v>41</v>
      </c>
      <c r="L8" s="36"/>
      <c r="M8" s="109"/>
      <c r="N8" s="5"/>
      <c r="O8" s="83"/>
      <c r="P8" s="4"/>
      <c r="Q8" s="4"/>
      <c r="R8" s="4"/>
      <c r="S8" s="4"/>
      <c r="T8" s="4"/>
      <c r="U8" s="82"/>
    </row>
    <row r="9" spans="1:21" ht="17.25" customHeight="1" x14ac:dyDescent="0.15">
      <c r="A9" s="35" t="str">
        <f>+[1]各種設定!D4</f>
        <v>FP-3</v>
      </c>
      <c r="B9" s="5"/>
      <c r="C9" s="5"/>
      <c r="D9" s="5"/>
      <c r="E9" s="5"/>
      <c r="F9" s="5"/>
      <c r="G9" s="5"/>
      <c r="H9" s="5"/>
      <c r="I9" s="12"/>
      <c r="J9" s="108" t="s">
        <v>17</v>
      </c>
      <c r="K9" s="5"/>
      <c r="L9" s="1"/>
      <c r="M9" s="12"/>
      <c r="N9" s="5"/>
      <c r="O9" s="83"/>
      <c r="P9" s="4"/>
      <c r="Q9" s="4"/>
      <c r="R9" s="4"/>
      <c r="S9" s="4"/>
      <c r="T9" s="4"/>
      <c r="U9" s="82"/>
    </row>
    <row r="10" spans="1:21" ht="19.5" customHeight="1" x14ac:dyDescent="0.2">
      <c r="A10" s="33" t="s">
        <v>51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5"/>
      <c r="O10" s="83"/>
      <c r="P10" s="4"/>
      <c r="Q10" s="4"/>
      <c r="R10" s="4"/>
      <c r="S10" s="4"/>
      <c r="T10" s="4"/>
      <c r="U10" s="82"/>
    </row>
    <row r="11" spans="1:21" ht="11.25" x14ac:dyDescent="0.15">
      <c r="A11" s="5"/>
      <c r="B11" s="14" t="s">
        <v>6</v>
      </c>
      <c r="C11" s="14" t="s">
        <v>39</v>
      </c>
      <c r="D11" s="14" t="s">
        <v>14</v>
      </c>
      <c r="E11" s="3" t="s">
        <v>13</v>
      </c>
      <c r="F11" s="14" t="s">
        <v>2</v>
      </c>
      <c r="G11" s="14" t="s">
        <v>12</v>
      </c>
      <c r="H11" s="14" t="s">
        <v>50</v>
      </c>
      <c r="I11" s="14" t="s">
        <v>31</v>
      </c>
      <c r="J11" s="14" t="s">
        <v>37</v>
      </c>
      <c r="K11" s="14" t="s">
        <v>36</v>
      </c>
      <c r="L11" s="14" t="s">
        <v>35</v>
      </c>
      <c r="M11" s="107">
        <f>VLOOKUP(A9,[1]コースレコード!$A:$C,3,FALSE)</f>
        <v>55.036999999999999</v>
      </c>
      <c r="N11" s="5"/>
      <c r="O11" s="83"/>
      <c r="P11" s="4" t="s">
        <v>10</v>
      </c>
      <c r="Q11" s="4"/>
      <c r="R11" s="4" t="s">
        <v>9</v>
      </c>
      <c r="S11" s="4" t="s">
        <v>8</v>
      </c>
      <c r="T11" s="4"/>
      <c r="U11" s="82" t="s">
        <v>34</v>
      </c>
    </row>
    <row r="12" spans="1:21" ht="12.75" x14ac:dyDescent="0.15">
      <c r="A12" s="105" t="s">
        <v>7</v>
      </c>
      <c r="B12" s="105" t="s">
        <v>6</v>
      </c>
      <c r="C12" s="29" t="s">
        <v>33</v>
      </c>
      <c r="D12" s="104" t="s">
        <v>4</v>
      </c>
      <c r="E12" s="104" t="s">
        <v>3</v>
      </c>
      <c r="F12" s="105" t="s">
        <v>2</v>
      </c>
      <c r="G12" s="106" t="s">
        <v>1</v>
      </c>
      <c r="H12" s="105" t="s">
        <v>32</v>
      </c>
      <c r="I12" s="105" t="s">
        <v>31</v>
      </c>
      <c r="J12" s="105" t="s">
        <v>30</v>
      </c>
      <c r="K12" s="105" t="s">
        <v>29</v>
      </c>
      <c r="L12" s="105" t="s">
        <v>28</v>
      </c>
      <c r="M12" s="104"/>
      <c r="N12" s="76"/>
      <c r="O12" s="83"/>
      <c r="P12" s="4"/>
      <c r="Q12" s="4"/>
      <c r="R12" s="4"/>
      <c r="S12" s="4"/>
      <c r="T12" s="4"/>
      <c r="U12" s="82"/>
    </row>
    <row r="13" spans="1:21" ht="12.75" customHeight="1" x14ac:dyDescent="0.2">
      <c r="A13" s="102">
        <v>1</v>
      </c>
      <c r="B13" s="101">
        <f>IFERROR(INDEX('[1]予選ヒートAGr-レース結果表（貼付）'!A2:$Z$50,MATCH($A13,'[1]予選ヒートAGr-レース結果表（貼付）'!A2:$A$50,0),MATCH('[1]公式予選（TT）①-結果表（印刷）'!B$11,'[1]予選ヒートAGr-レース結果表（貼付）'!$1:$1,0)),"")</f>
        <v>14</v>
      </c>
      <c r="C13" s="117">
        <v>0</v>
      </c>
      <c r="D13" s="99" t="str">
        <f>IFERROR(INDEX('[1]予選ヒートAGr-レース結果表（貼付）'!$A:$Z,MATCH($B13,'[1]予選ヒートAGr-レース結果表（貼付）'!$B:$B,0),MATCH('予選ヒートAGr-レース結果表'!D$11,'[1]予選ヒートAGr-レース結果表（貼付）'!$1:$1,0)),"")</f>
        <v>春日 龍之介</v>
      </c>
      <c r="E13" s="98" t="str">
        <f>IFERROR(INDEX('[1]予選ヒートAGr-レース結果表（貼付）'!$A:$Z,MATCH($B13,'[1]予選ヒートAGr-レース結果表（貼付）'!$B:$B,0),MATCH('予選ヒートAGr-レース結果表'!E$11,'[1]予選ヒートAGr-レース結果表（貼付）'!$1:$1,0)),"")</f>
        <v>XENON KART/YAMAHA</v>
      </c>
      <c r="F13" s="97" t="str">
        <f>IFERROR(INDEX('[1]予選ヒートAGr-レース結果表（貼付）'!$A:$Z,MATCH($B13,'[1]予選ヒートAGr-レース結果表（貼付）'!$B:$B,0),MATCH('予選ヒートAGr-レース結果表'!F$11,'[1]予選ヒートAGr-レース結果表（貼付）'!$1:$1,0)),"")</f>
        <v>SPS川口</v>
      </c>
      <c r="G13" s="96" t="str">
        <f>IFERROR(INDEX('[1]予選ヒートAGr-レース結果表（貼付）'!$A:$Z,MATCH($B13,'[1]予選ヒートAGr-レース結果表（貼付）'!$B:$B,0),MATCH('予選ヒートAGr-レース結果表'!G$11,'[1]予選ヒートAGr-レース結果表（貼付）'!$1:$1,0)),"")</f>
        <v>BS</v>
      </c>
      <c r="H13" s="95">
        <f>IFERROR(INDEX('[1]予選ヒートAGr-レース結果表（貼付）'!$A:$Z,MATCH($B13,'[1]予選ヒートAGr-レース結果表（貼付）'!$B:$B,0),MATCH('予選ヒートAGr-レース結果表'!H$11,'[1]予選ヒートAGr-レース結果表（貼付）'!$1:$1,0)),"")</f>
        <v>12</v>
      </c>
      <c r="I13" s="94">
        <f>INDEX('[1]予選ヒートAGr-レース結果表（貼付）'!$A:$Z,MATCH($B13,'[1]予選ヒートAGr-レース結果表（貼付）'!$B:$B,0),MATCH('予選ヒートAGr-レース結果表'!I$11,'[1]予選ヒートAGr-レース結果表（貼付）'!$1:$1,0))</f>
        <v>7.8478125000000006E-3</v>
      </c>
      <c r="J13" s="93" t="str">
        <f>ROUND((1.264*H13)/(I13*24),2)&amp;"km/h"</f>
        <v>80.53km/h</v>
      </c>
      <c r="K13" s="93"/>
      <c r="L13" s="92">
        <f>IF(A13="DNS","",IF(A13="DQ","",INDEX('[1]予選ヒートAGr-レース結果表（貼付）'!$A:$Z,MATCH($B13,'[1]予選ヒートAGr-レース結果表（貼付）'!$B:$B,0),MATCH('予選ヒートAGr-レース結果表'!L$11,'[1]予選ヒートAGr-レース結果表（貼付）'!$1:$1,0))))</f>
        <v>54.936999999999998</v>
      </c>
      <c r="M13" s="91"/>
      <c r="N13" s="103"/>
      <c r="O13" s="83"/>
      <c r="P13" s="4" t="str">
        <f>IF(IFERROR(INDEX('[1]予選ヒートAGr-レース結果表（貼付）'!$A:$Z,MATCH($B13,'[1]予選ヒートAGr-レース結果表（貼付）'!$B:$B,0),MATCH(P$11,'[1]予選ヒートAGr-レース結果表（貼付）'!$1:$1,0)),"")=0,"",IFERROR(INDEX('[1]予選ヒートAGr-レース結果表（貼付）'!$A:$Z,MATCH($B13,'[1]予選ヒートAGr-レース結果表（貼付）'!$B:$B,0),MATCH(P$11,'[1]予選ヒートAGr-レース結果表（貼付）'!$1:$1,0)),""))</f>
        <v/>
      </c>
      <c r="Q13" s="4" t="str">
        <f>IF(P13="","",COUNTIF($P$13:P13,"&lt;&gt;"&amp;""))</f>
        <v/>
      </c>
      <c r="R13" s="4" t="str">
        <f>IFERROR(RANK(Q13,$Q$13:$Q$43,1),"")</f>
        <v/>
      </c>
      <c r="S13" s="4" t="str">
        <f>IF(IFERROR(INDEX('[1]予選ヒートAGr-レース結果表（貼付）'!$A:$Z,MATCH($A13,'[1]予選ヒートAGr-レース結果表（貼付）'!$A:$A,0),MATCH(S$11,'[1]予選ヒートAGr-レース結果表（貼付）'!$1:$1,0)),"")=0,"",IFERROR(INDEX('[1]予選ヒートAGr-レース結果表（貼付）'!$A:$Z,MATCH($A13,'[1]予選ヒートAGr-レース結果表（貼付）'!$A:$A,0),MATCH(S$11,'[1]予選ヒートAGr-レース結果表（貼付）'!$1:$1,0)),""))</f>
        <v/>
      </c>
      <c r="T13" s="4"/>
      <c r="U13" s="4">
        <f>IF(IFERROR(INDEX('[1]予選ヒートAGr-レース結果表（貼付）'!$A:$Z,MATCH($B13,'[1]予選ヒートAGr-レース結果表（貼付）'!$B:$B,0),MATCH(U$11,'[1]予選ヒートAGr-レース結果表（貼付）'!$1:$1,0)),"")=0,"",IFERROR(INDEX('[1]予選ヒートAGr-レース結果表（貼付）'!$A:$Z,MATCH($B13,'[1]予選ヒートAGr-レース結果表（貼付）'!$B:$B,0),MATCH(U$11,'[1]予選ヒートAGr-レース結果表（貼付）'!$1:$1,0)),""))</f>
        <v>82.828999999999994</v>
      </c>
    </row>
    <row r="14" spans="1:21" ht="12.75" customHeight="1" x14ac:dyDescent="0.2">
      <c r="A14" s="102">
        <f>IF(OR('[1]予選ヒートAGr-レース結果表（貼付）'!A3="DNF",'[1]予選ヒートAGr-レース結果表（貼付）'!A3="DNS",'[1]予選ヒートAGr-レース結果表（貼付）'!A3="DQ"),'[1]予選ヒートAGr-レース結果表（貼付）'!A3,IF(MAX('[1]予選ヒートAGr-レース結果表（貼付）'!$A:$A)&gt;A13,A13+1,""))</f>
        <v>2</v>
      </c>
      <c r="B14" s="101">
        <f>IFERROR(INDEX('[1]予選ヒートAGr-レース結果表（貼付）'!A3:$Z$50,MATCH($A14,'[1]予選ヒートAGr-レース結果表（貼付）'!A3:$A$50,0),MATCH('[1]公式予選（TT）①-結果表（印刷）'!B$11,'[1]予選ヒートAGr-レース結果表（貼付）'!$1:$1,0)),"")</f>
        <v>40</v>
      </c>
      <c r="C14" s="100">
        <v>2</v>
      </c>
      <c r="D14" s="99" t="str">
        <f>IFERROR(INDEX('[1]予選ヒートAGr-レース結果表（貼付）'!$A:$Z,MATCH($A14,'[1]予選ヒートAGr-レース結果表（貼付）'!$A:$A,0),MATCH('予選ヒートAGr-レース結果表'!D$11,'[1]予選ヒートAGr-レース結果表（貼付）'!$1:$1,0)),"")</f>
        <v>大槻 直</v>
      </c>
      <c r="E14" s="98" t="str">
        <f>IFERROR(INDEX('[1]予選ヒートAGr-レース結果表（貼付）'!$A:$Z,MATCH($B14,'[1]予選ヒートAGr-レース結果表（貼付）'!$B:$B,0),MATCH('予選ヒートAGr-レース結果表'!E$11,'[1]予選ヒートAGr-レース結果表（貼付）'!$1:$1,0)),"")</f>
        <v>TONY KART/YAMAHA</v>
      </c>
      <c r="F14" s="97" t="str">
        <f>IFERROR(INDEX('[1]予選ヒートAGr-レース結果表（貼付）'!$A:$Z,MATCH($B14,'[1]予選ヒートAGr-レース結果表（貼付）'!$B:$B,0),MATCH('予選ヒートAGr-レース結果表'!F$11,'[1]予選ヒートAGr-レース結果表（貼付）'!$1:$1,0)),"")</f>
        <v>ASH</v>
      </c>
      <c r="G14" s="96" t="str">
        <f>IFERROR(INDEX('[1]予選ヒートAGr-レース結果表（貼付）'!$A:$Z,MATCH($B14,'[1]予選ヒートAGr-レース結果表（貼付）'!$B:$B,0),MATCH('予選ヒートAGr-レース結果表'!G$11,'[1]予選ヒートAGr-レース結果表（貼付）'!$1:$1,0)),"")</f>
        <v>BS</v>
      </c>
      <c r="H14" s="95">
        <f>IFERROR(INDEX('[1]予選ヒートAGr-レース結果表（貼付）'!$A:$Z,MATCH($B14,'[1]予選ヒートAGr-レース結果表（貼付）'!$B:$B,0),MATCH('予選ヒートAGr-レース結果表'!H$11,'[1]予選ヒートAGr-レース結果表（貼付）'!$1:$1,0)),"")</f>
        <v>12</v>
      </c>
      <c r="I14" s="94">
        <f>INDEX('[1]予選ヒートAGr-レース結果表（貼付）'!$A:$Z,MATCH($B14,'[1]予選ヒートAGr-レース結果表（貼付）'!$B:$B,0),MATCH('予選ヒートAGr-レース結果表'!I$11,'[1]予選ヒートAGr-レース結果表（貼付）'!$1:$1,0))</f>
        <v>7.9145138888888893E-3</v>
      </c>
      <c r="J14" s="93">
        <f>IFERROR(IF(A14="DNS","",IF(A14="DQ","",INDEX('[1]予選ヒートAGr-レース結果表（貼付）'!$A:$Z,MATCH($B14,'[1]予選ヒートAGr-レース結果表（貼付）'!$B:$B,0),MATCH('予選ヒートAGr-レース結果表'!J$11,'[1]予選ヒートAGr-レース結果表（貼付）'!$1:$1,0)))),"")</f>
        <v>5.7629999999999999</v>
      </c>
      <c r="K14" s="93">
        <f>IFERROR(IF(A14="DNS","",IF(A14="DQ","",INDEX('[1]予選ヒートAGr-レース結果表（貼付）'!$A:$Z,MATCH($B14,'[1]予選ヒートAGr-レース結果表（貼付）'!$B:$B,0),MATCH('予選ヒートAGr-レース結果表'!K$11,'[1]予選ヒートAGr-レース結果表（貼付）'!$1:$1,0)))),"")</f>
        <v>5.7629999999999999</v>
      </c>
      <c r="L14" s="92">
        <f>IFERROR(IF(A14="DNS","",IF(A14="DQ","",INDEX('[1]予選ヒートAGr-レース結果表（貼付）'!$A:$Z,MATCH($B14,'[1]予選ヒートAGr-レース結果表（貼付）'!$B:$B,0),MATCH('予選ヒートAGr-レース結果表'!L$11,'[1]予選ヒートAGr-レース結果表（貼付）'!$1:$1,0)))),"")</f>
        <v>55.369</v>
      </c>
      <c r="M14" s="91" t="str">
        <f>IF(L14&lt;1,"",IF($M$11&gt;L14,"R",""))</f>
        <v/>
      </c>
      <c r="N14" s="103"/>
      <c r="O14" s="83"/>
      <c r="P14" s="4" t="str">
        <f>IF(IFERROR(INDEX('[1]予選ヒートAGr-レース結果表（貼付）'!$A:$Z,MATCH($B14,'[1]予選ヒートAGr-レース結果表（貼付）'!$B:$B,0),MATCH(P$11,'[1]予選ヒートAGr-レース結果表（貼付）'!$1:$1,0)),"")=0,"",IFERROR(INDEX('[1]予選ヒートAGr-レース結果表（貼付）'!$A:$Z,MATCH($B14,'[1]予選ヒートAGr-レース結果表（貼付）'!$B:$B,0),MATCH(P$11,'[1]予選ヒートAGr-レース結果表（貼付）'!$1:$1,0)),""))</f>
        <v/>
      </c>
      <c r="Q14" s="4" t="str">
        <f>IF(P14="","",COUNTIF($P$13:P14,"&lt;&gt;"&amp;""))</f>
        <v/>
      </c>
      <c r="R14" s="4" t="str">
        <f>IFERROR(RANK(Q14,$Q$13:$Q$43,1),"")</f>
        <v/>
      </c>
      <c r="S14" s="4" t="str">
        <f>IF(IFERROR(INDEX('[1]予選ヒートAGr-レース結果表（貼付）'!$A:$Z,MATCH($A14,'[1]予選ヒートAGr-レース結果表（貼付）'!$A:$A,0),MATCH(S$11,'[1]予選ヒートAGr-レース結果表（貼付）'!$1:$1,0)),"")=0,"",IFERROR(INDEX('[1]予選ヒートAGr-レース結果表（貼付）'!$A:$Z,MATCH($A14,'[1]予選ヒートAGr-レース結果表（貼付）'!$A:$A,0),MATCH(S$11,'[1]予選ヒートAGr-レース結果表（貼付）'!$1:$1,0)),""))</f>
        <v/>
      </c>
      <c r="T14" s="4"/>
      <c r="U14" s="4">
        <f>IF(IFERROR(INDEX('[1]予選ヒートAGr-レース結果表（貼付）'!$A:$Z,MATCH($B14,'[1]予選ヒートAGr-レース結果表（貼付）'!$B:$B,0),MATCH(U$11,'[1]予選ヒートAGr-レース結果表（貼付）'!$1:$1,0)),"")=0,"",IFERROR(INDEX('[1]予選ヒートAGr-レース結果表（貼付）'!$A:$Z,MATCH($B14,'[1]予選ヒートAGr-レース結果表（貼付）'!$B:$B,0),MATCH(U$11,'[1]予選ヒートAGr-レース結果表（貼付）'!$1:$1,0)),""))</f>
        <v>82.183000000000007</v>
      </c>
    </row>
    <row r="15" spans="1:21" ht="12.75" customHeight="1" x14ac:dyDescent="0.2">
      <c r="A15" s="102">
        <f>IF(OR('[1]予選ヒートAGr-レース結果表（貼付）'!A4="DNF",'[1]予選ヒートAGr-レース結果表（貼付）'!A4="DNS",'[1]予選ヒートAGr-レース結果表（貼付）'!A4="DQ"),'[1]予選ヒートAGr-レース結果表（貼付）'!A4,IF(MAX('[1]予選ヒートAGr-レース結果表（貼付）'!$A:$A)&gt;A14,A14+1,""))</f>
        <v>3</v>
      </c>
      <c r="B15" s="101">
        <f>IFERROR(INDEX('[1]予選ヒートAGr-レース結果表（貼付）'!A4:$Z$50,MATCH($A15,'[1]予選ヒートAGr-レース結果表（貼付）'!A4:$A$50,0),MATCH('[1]公式予選（TT）①-結果表（印刷）'!B$11,'[1]予選ヒートAGr-レース結果表（貼付）'!$1:$1,0)),"")</f>
        <v>61</v>
      </c>
      <c r="C15" s="100">
        <v>3</v>
      </c>
      <c r="D15" s="99" t="str">
        <f>IFERROR(INDEX('[1]予選ヒートAGr-レース結果表（貼付）'!$A:$Z,MATCH($A15,'[1]予選ヒートAGr-レース結果表（貼付）'!$A:$A,0),MATCH('予選ヒートAGr-レース結果表'!D$11,'[1]予選ヒートAGr-レース結果表（貼付）'!$1:$1,0)),"")</f>
        <v>寺島 知毅</v>
      </c>
      <c r="E15" s="98" t="str">
        <f>IFERROR(INDEX('[1]予選ヒートAGr-レース結果表（貼付）'!$A:$Z,MATCH($B15,'[1]予選ヒートAGr-レース結果表（貼付）'!$B:$B,0),MATCH('予選ヒートAGr-レース結果表'!E$11,'[1]予選ヒートAGr-レース結果表（貼付）'!$1:$1,0)),"")</f>
        <v>TONY KART/YAMAHA</v>
      </c>
      <c r="F15" s="97" t="str">
        <f>IFERROR(INDEX('[1]予選ヒートAGr-レース結果表（貼付）'!$A:$Z,MATCH($B15,'[1]予選ヒートAGr-レース結果表（貼付）'!$B:$B,0),MATCH('予選ヒートAGr-レース結果表'!F$11,'[1]予選ヒートAGr-レース結果表（貼付）'!$1:$1,0)),"")</f>
        <v>松本レーシング</v>
      </c>
      <c r="G15" s="96" t="str">
        <f>IFERROR(INDEX('[1]予選ヒートAGr-レース結果表（貼付）'!$A:$Z,MATCH($B15,'[1]予選ヒートAGr-レース結果表（貼付）'!$B:$B,0),MATCH('予選ヒートAGr-レース結果表'!G$11,'[1]予選ヒートAGr-レース結果表（貼付）'!$1:$1,0)),"")</f>
        <v>BS</v>
      </c>
      <c r="H15" s="95">
        <f>IFERROR(INDEX('[1]予選ヒートAGr-レース結果表（貼付）'!$A:$Z,MATCH($B15,'[1]予選ヒートAGr-レース結果表（貼付）'!$B:$B,0),MATCH('予選ヒートAGr-レース結果表'!H$11,'[1]予選ヒートAGr-レース結果表（貼付）'!$1:$1,0)),"")</f>
        <v>12</v>
      </c>
      <c r="I15" s="94">
        <f>INDEX('[1]予選ヒートAGr-レース結果表（貼付）'!$A:$Z,MATCH($B15,'[1]予選ヒートAGr-レース結果表（貼付）'!$B:$B,0),MATCH('予選ヒートAGr-レース結果表'!I$11,'[1]予選ヒートAGr-レース結果表（貼付）'!$1:$1,0))</f>
        <v>7.9188773148148144E-3</v>
      </c>
      <c r="J15" s="93">
        <f>IFERROR(IF(A15="DNS","",IF(A15="DQ","",INDEX('[1]予選ヒートAGr-レース結果表（貼付）'!$A:$Z,MATCH($B15,'[1]予選ヒートAGr-レース結果表（貼付）'!$B:$B,0),MATCH('予選ヒートAGr-レース結果表'!J$11,'[1]予選ヒートAGr-レース結果表（貼付）'!$1:$1,0)))),"")</f>
        <v>6.14</v>
      </c>
      <c r="K15" s="93">
        <f>IFERROR(IF(A15="DNS","",IF(A15="DQ","",INDEX('[1]予選ヒートAGr-レース結果表（貼付）'!$A:$Z,MATCH($B15,'[1]予選ヒートAGr-レース結果表（貼付）'!$B:$B,0),MATCH('予選ヒートAGr-レース結果表'!K$11,'[1]予選ヒートAGr-レース結果表（貼付）'!$1:$1,0)))),"")</f>
        <v>0.377</v>
      </c>
      <c r="L15" s="92">
        <f>IFERROR(IF(A15="DNS","",IF(A15="DQ","",INDEX('[1]予選ヒートAGr-レース結果表（貼付）'!$A:$Z,MATCH($B15,'[1]予選ヒートAGr-レース結果表（貼付）'!$B:$B,0),MATCH('予選ヒートAGr-レース結果表'!L$11,'[1]予選ヒートAGr-レース結果表（貼付）'!$1:$1,0)))),"")</f>
        <v>55.417000000000002</v>
      </c>
      <c r="M15" s="91" t="str">
        <f>IF(L15&lt;1,"",IF($M$11&gt;L15,"R",""))</f>
        <v/>
      </c>
      <c r="N15" s="103"/>
      <c r="O15" s="83"/>
      <c r="P15" s="4" t="str">
        <f>IF(IFERROR(INDEX('[1]予選ヒートAGr-レース結果表（貼付）'!$A:$Z,MATCH($B15,'[1]予選ヒートAGr-レース結果表（貼付）'!$B:$B,0),MATCH(P$11,'[1]予選ヒートAGr-レース結果表（貼付）'!$1:$1,0)),"")=0,"",IFERROR(INDEX('[1]予選ヒートAGr-レース結果表（貼付）'!$A:$Z,MATCH($B15,'[1]予選ヒートAGr-レース結果表（貼付）'!$B:$B,0),MATCH(P$11,'[1]予選ヒートAGr-レース結果表（貼付）'!$1:$1,0)),""))</f>
        <v/>
      </c>
      <c r="Q15" s="4" t="str">
        <f>IF(P15="","",COUNTIF($P$13:P15,"&lt;&gt;"&amp;""))</f>
        <v/>
      </c>
      <c r="R15" s="4" t="str">
        <f>IFERROR(RANK(Q15,$Q$13:$Q$43,1),"")</f>
        <v/>
      </c>
      <c r="S15" s="4" t="str">
        <f>IF(IFERROR(INDEX('[1]予選ヒートAGr-レース結果表（貼付）'!$A:$Z,MATCH($A15,'[1]予選ヒートAGr-レース結果表（貼付）'!$A:$A,0),MATCH(S$11,'[1]予選ヒートAGr-レース結果表（貼付）'!$1:$1,0)),"")=0,"",IFERROR(INDEX('[1]予選ヒートAGr-レース結果表（貼付）'!$A:$Z,MATCH($A15,'[1]予選ヒートAGr-レース結果表（貼付）'!$A:$A,0),MATCH(S$11,'[1]予選ヒートAGr-レース結果表（貼付）'!$1:$1,0)),""))</f>
        <v/>
      </c>
      <c r="T15" s="4"/>
      <c r="U15" s="4">
        <f>IF(IFERROR(INDEX('[1]予選ヒートAGr-レース結果表（貼付）'!$A:$Z,MATCH($B15,'[1]予選ヒートAGr-レース結果表（貼付）'!$B:$B,0),MATCH(U$11,'[1]予選ヒートAGr-レース結果表（貼付）'!$1:$1,0)),"")=0,"",IFERROR(INDEX('[1]予選ヒートAGr-レース結果表（貼付）'!$A:$Z,MATCH($B15,'[1]予選ヒートAGr-レース結果表（貼付）'!$B:$B,0),MATCH(U$11,'[1]予選ヒートAGr-レース結果表（貼付）'!$1:$1,0)),""))</f>
        <v>82.111999999999995</v>
      </c>
    </row>
    <row r="16" spans="1:21" ht="12.75" customHeight="1" x14ac:dyDescent="0.2">
      <c r="A16" s="102">
        <f>IF(OR('[1]予選ヒートAGr-レース結果表（貼付）'!A5="DNF",'[1]予選ヒートAGr-レース結果表（貼付）'!A5="DNS",'[1]予選ヒートAGr-レース結果表（貼付）'!A5="DQ"),'[1]予選ヒートAGr-レース結果表（貼付）'!A5,IF(MAX('[1]予選ヒートAGr-レース結果表（貼付）'!$A:$A)&gt;A15,A15+1,""))</f>
        <v>4</v>
      </c>
      <c r="B16" s="101">
        <f>IFERROR(INDEX('[1]予選ヒートAGr-レース結果表（貼付）'!A5:$Z$50,MATCH($A16,'[1]予選ヒートAGr-レース結果表（貼付）'!A5:$A$50,0),MATCH('[1]公式予選（TT）①-結果表（印刷）'!B$11,'[1]予選ヒートAGr-レース結果表（貼付）'!$1:$1,0)),"")</f>
        <v>30</v>
      </c>
      <c r="C16" s="100">
        <v>4</v>
      </c>
      <c r="D16" s="99" t="str">
        <f>IFERROR(INDEX('[1]予選ヒートAGr-レース結果表（貼付）'!$A:$Z,MATCH($A16,'[1]予選ヒートAGr-レース結果表（貼付）'!$A:$A,0),MATCH('予選ヒートAGr-レース結果表'!D$11,'[1]予選ヒートAGr-レース結果表（貼付）'!$1:$1,0)),"")</f>
        <v>久富 圭</v>
      </c>
      <c r="E16" s="98" t="str">
        <f>IFERROR(INDEX('[1]予選ヒートAGr-レース結果表（貼付）'!$A:$Z,MATCH($B16,'[1]予選ヒートAGr-レース結果表（貼付）'!$B:$B,0),MATCH('予選ヒートAGr-レース結果表'!E$11,'[1]予選ヒートAGr-レース結果表（貼付）'!$1:$1,0)),"")</f>
        <v>TONY KART/YAMAHA</v>
      </c>
      <c r="F16" s="97" t="str">
        <f>IFERROR(INDEX('[1]予選ヒートAGr-レース結果表（貼付）'!$A:$Z,MATCH($B16,'[1]予選ヒートAGr-レース結果表（貼付）'!$B:$B,0),MATCH('予選ヒートAGr-レース結果表'!F$11,'[1]予選ヒートAGr-レース結果表（貼付）'!$1:$1,0)),"")</f>
        <v>Formula　Blue　Ash</v>
      </c>
      <c r="G16" s="96" t="str">
        <f>IFERROR(INDEX('[1]予選ヒートAGr-レース結果表（貼付）'!$A:$Z,MATCH($B16,'[1]予選ヒートAGr-レース結果表（貼付）'!$B:$B,0),MATCH('予選ヒートAGr-レース結果表'!G$11,'[1]予選ヒートAGr-レース結果表（貼付）'!$1:$1,0)),"")</f>
        <v>BS</v>
      </c>
      <c r="H16" s="95">
        <f>IFERROR(INDEX('[1]予選ヒートAGr-レース結果表（貼付）'!$A:$Z,MATCH($B16,'[1]予選ヒートAGr-レース結果表（貼付）'!$B:$B,0),MATCH('予選ヒートAGr-レース結果表'!H$11,'[1]予選ヒートAGr-レース結果表（貼付）'!$1:$1,0)),"")</f>
        <v>12</v>
      </c>
      <c r="I16" s="94">
        <f>INDEX('[1]予選ヒートAGr-レース結果表（貼付）'!$A:$Z,MATCH($B16,'[1]予選ヒートAGr-レース結果表（貼付）'!$B:$B,0),MATCH('予選ヒートAGr-レース結果表'!I$11,'[1]予選ヒートAGr-レース結果表（貼付）'!$1:$1,0))</f>
        <v>7.9452893518518527E-3</v>
      </c>
      <c r="J16" s="93">
        <f>IFERROR(IF(A16="DNS","",IF(A16="DQ","",INDEX('[1]予選ヒートAGr-レース結果表（貼付）'!$A:$Z,MATCH($B16,'[1]予選ヒートAGr-レース結果表（貼付）'!$B:$B,0),MATCH('予選ヒートAGr-レース結果表'!J$11,'[1]予選ヒートAGr-レース結果表（貼付）'!$1:$1,0)))),"")</f>
        <v>8.4220000000000006</v>
      </c>
      <c r="K16" s="93">
        <f>IFERROR(IF(A16="DNS","",IF(A16="DQ","",INDEX('[1]予選ヒートAGr-レース結果表（貼付）'!$A:$Z,MATCH($B16,'[1]予選ヒートAGr-レース結果表（貼付）'!$B:$B,0),MATCH('予選ヒートAGr-レース結果表'!K$11,'[1]予選ヒートAGr-レース結果表（貼付）'!$1:$1,0)))),"")</f>
        <v>2.282</v>
      </c>
      <c r="L16" s="92">
        <f>IFERROR(IF(A16="DNS","",IF(A16="DQ","",INDEX('[1]予選ヒートAGr-レース結果表（貼付）'!$A:$Z,MATCH($B16,'[1]予選ヒートAGr-レース結果表（貼付）'!$B:$B,0),MATCH('予選ヒートAGr-レース結果表'!L$11,'[1]予選ヒートAGr-レース結果表（貼付）'!$1:$1,0)))),"")</f>
        <v>55.256</v>
      </c>
      <c r="M16" s="91" t="str">
        <f>IF(L16&lt;1,"",IF($M$11&gt;L16,"R",""))</f>
        <v/>
      </c>
      <c r="N16" s="103"/>
      <c r="O16" s="83"/>
      <c r="P16" s="4" t="str">
        <f>IF(IFERROR(INDEX('[1]予選ヒートAGr-レース結果表（貼付）'!$A:$Z,MATCH($B16,'[1]予選ヒートAGr-レース結果表（貼付）'!$B:$B,0),MATCH(P$11,'[1]予選ヒートAGr-レース結果表（貼付）'!$1:$1,0)),"")=0,"",IFERROR(INDEX('[1]予選ヒートAGr-レース結果表（貼付）'!$A:$Z,MATCH($B16,'[1]予選ヒートAGr-レース結果表（貼付）'!$B:$B,0),MATCH(P$11,'[1]予選ヒートAGr-レース結果表（貼付）'!$1:$1,0)),""))</f>
        <v/>
      </c>
      <c r="Q16" s="4" t="str">
        <f>IF(P16="","",COUNTIF($P$13:P16,"&lt;&gt;"&amp;""))</f>
        <v/>
      </c>
      <c r="R16" s="4" t="str">
        <f>IFERROR(RANK(Q16,$Q$13:$Q$43,1),"")</f>
        <v/>
      </c>
      <c r="S16" s="4" t="str">
        <f>IF(IFERROR(INDEX('[1]予選ヒートAGr-レース結果表（貼付）'!$A:$Z,MATCH($A16,'[1]予選ヒートAGr-レース結果表（貼付）'!$A:$A,0),MATCH(S$11,'[1]予選ヒートAGr-レース結果表（貼付）'!$1:$1,0)),"")=0,"",IFERROR(INDEX('[1]予選ヒートAGr-レース結果表（貼付）'!$A:$Z,MATCH($A16,'[1]予選ヒートAGr-レース結果表（貼付）'!$A:$A,0),MATCH(S$11,'[1]予選ヒートAGr-レース結果表（貼付）'!$1:$1,0)),""))</f>
        <v/>
      </c>
      <c r="T16" s="4"/>
      <c r="U16" s="4">
        <f>IF(IFERROR(INDEX('[1]予選ヒートAGr-レース結果表（貼付）'!$A:$Z,MATCH($B16,'[1]予選ヒートAGr-レース結果表（貼付）'!$B:$B,0),MATCH(U$11,'[1]予選ヒートAGr-レース結果表（貼付）'!$1:$1,0)),"")=0,"",IFERROR(INDEX('[1]予選ヒートAGr-レース結果表（貼付）'!$A:$Z,MATCH($B16,'[1]予選ヒートAGr-レース結果表（貼付）'!$B:$B,0),MATCH(U$11,'[1]予選ヒートAGr-レース結果表（貼付）'!$1:$1,0)),""))</f>
        <v>82.350999999999999</v>
      </c>
    </row>
    <row r="17" spans="1:21" ht="12.75" customHeight="1" x14ac:dyDescent="0.2">
      <c r="A17" s="102">
        <f>IF(OR('[1]予選ヒートAGr-レース結果表（貼付）'!A6="DNF",'[1]予選ヒートAGr-レース結果表（貼付）'!A6="DNS",'[1]予選ヒートAGr-レース結果表（貼付）'!A6="DQ"),'[1]予選ヒートAGr-レース結果表（貼付）'!A6,IF(MAX('[1]予選ヒートAGr-レース結果表（貼付）'!$A:$A)&gt;A16,A16+1,""))</f>
        <v>5</v>
      </c>
      <c r="B17" s="101">
        <f>IFERROR(INDEX('[1]予選ヒートAGr-レース結果表（貼付）'!A6:$Z$50,MATCH($A17,'[1]予選ヒートAGr-レース結果表（貼付）'!A6:$A$50,0),MATCH('[1]公式予選（TT）①-結果表（印刷）'!B$11,'[1]予選ヒートAGr-レース結果表（貼付）'!$1:$1,0)),"")</f>
        <v>74</v>
      </c>
      <c r="C17" s="100">
        <v>5</v>
      </c>
      <c r="D17" s="99" t="str">
        <f>IFERROR(INDEX('[1]予選ヒートAGr-レース結果表（貼付）'!$A:$Z,MATCH($A17,'[1]予選ヒートAGr-レース結果表（貼付）'!$A:$A,0),MATCH('予選ヒートAGr-レース結果表'!D$11,'[1]予選ヒートAGr-レース結果表（貼付）'!$1:$1,0)),"")</f>
        <v>宮地 健太朗</v>
      </c>
      <c r="E17" s="98" t="str">
        <f>IFERROR(INDEX('[1]予選ヒートAGr-レース結果表（貼付）'!$A:$Z,MATCH($B17,'[1]予選ヒートAGr-レース結果表（貼付）'!$B:$B,0),MATCH('予選ヒートAGr-レース結果表'!E$11,'[1]予選ヒートAGr-レース結果表（貼付）'!$1:$1,0)),"")</f>
        <v>INTREPID/YAMAHA</v>
      </c>
      <c r="F17" s="97" t="str">
        <f>IFERROR(INDEX('[1]予選ヒートAGr-レース結果表（貼付）'!$A:$Z,MATCH($B17,'[1]予選ヒートAGr-レース結果表（貼付）'!$B:$B,0),MATCH('予選ヒートAGr-レース結果表'!F$11,'[1]予選ヒートAGr-レース結果表（貼付）'!$1:$1,0)),"")</f>
        <v>Ash</v>
      </c>
      <c r="G17" s="96" t="str">
        <f>IFERROR(INDEX('[1]予選ヒートAGr-レース結果表（貼付）'!$A:$Z,MATCH($B17,'[1]予選ヒートAGr-レース結果表（貼付）'!$B:$B,0),MATCH('予選ヒートAGr-レース結果表'!G$11,'[1]予選ヒートAGr-レース結果表（貼付）'!$1:$1,0)),"")</f>
        <v>BS</v>
      </c>
      <c r="H17" s="95">
        <f>IFERROR(INDEX('[1]予選ヒートAGr-レース結果表（貼付）'!$A:$Z,MATCH($B17,'[1]予選ヒートAGr-レース結果表（貼付）'!$B:$B,0),MATCH('予選ヒートAGr-レース結果表'!H$11,'[1]予選ヒートAGr-レース結果表（貼付）'!$1:$1,0)),"")</f>
        <v>12</v>
      </c>
      <c r="I17" s="94">
        <f>INDEX('[1]予選ヒートAGr-レース結果表（貼付）'!$A:$Z,MATCH($B17,'[1]予選ヒートAGr-レース結果表（貼付）'!$B:$B,0),MATCH('予選ヒートAGr-レース結果表'!I$11,'[1]予選ヒートAGr-レース結果表（貼付）'!$1:$1,0))</f>
        <v>7.9501273148148144E-3</v>
      </c>
      <c r="J17" s="93">
        <f>IFERROR(IF(A17="DNS","",IF(A17="DQ","",INDEX('[1]予選ヒートAGr-レース結果表（貼付）'!$A:$Z,MATCH($B17,'[1]予選ヒートAGr-レース結果表（貼付）'!$B:$B,0),MATCH('予選ヒートAGr-レース結果表'!J$11,'[1]予選ヒートAGr-レース結果表（貼付）'!$1:$1,0)))),"")</f>
        <v>8.84</v>
      </c>
      <c r="K17" s="93">
        <f>IFERROR(IF(A17="DNS","",IF(A17="DQ","",INDEX('[1]予選ヒートAGr-レース結果表（貼付）'!$A:$Z,MATCH($B17,'[1]予選ヒートAGr-レース結果表（貼付）'!$B:$B,0),MATCH('予選ヒートAGr-レース結果表'!K$11,'[1]予選ヒートAGr-レース結果表（貼付）'!$1:$1,0)))),"")</f>
        <v>0.41799999999999998</v>
      </c>
      <c r="L17" s="92">
        <f>IFERROR(IF(A17="DNS","",IF(A17="DQ","",INDEX('[1]予選ヒートAGr-レース結果表（貼付）'!$A:$Z,MATCH($B17,'[1]予選ヒートAGr-レース結果表（貼付）'!$B:$B,0),MATCH('予選ヒートAGr-レース結果表'!L$11,'[1]予選ヒートAGr-レース結果表（貼付）'!$1:$1,0)))),"")</f>
        <v>55.363999999999997</v>
      </c>
      <c r="M17" s="91" t="str">
        <f>IF(L17&lt;1,"",IF($M$11&gt;L17,"R",""))</f>
        <v/>
      </c>
      <c r="N17" s="103"/>
      <c r="O17" s="83"/>
      <c r="P17" s="4" t="str">
        <f>IF(IFERROR(INDEX('[1]予選ヒートAGr-レース結果表（貼付）'!$A:$Z,MATCH($B17,'[1]予選ヒートAGr-レース結果表（貼付）'!$B:$B,0),MATCH(P$11,'[1]予選ヒートAGr-レース結果表（貼付）'!$1:$1,0)),"")=0,"",IFERROR(INDEX('[1]予選ヒートAGr-レース結果表（貼付）'!$A:$Z,MATCH($B17,'[1]予選ヒートAGr-レース結果表（貼付）'!$B:$B,0),MATCH(P$11,'[1]予選ヒートAGr-レース結果表（貼付）'!$1:$1,0)),""))</f>
        <v/>
      </c>
      <c r="Q17" s="4" t="str">
        <f>IF(P17="","",COUNTIF($P$13:P17,"&lt;&gt;"&amp;""))</f>
        <v/>
      </c>
      <c r="R17" s="4" t="str">
        <f>IFERROR(RANK(Q17,$Q$13:$Q$43,1),"")</f>
        <v/>
      </c>
      <c r="S17" s="4" t="str">
        <f>IF(IFERROR(INDEX('[1]予選ヒートAGr-レース結果表（貼付）'!$A:$Z,MATCH($A17,'[1]予選ヒートAGr-レース結果表（貼付）'!$A:$A,0),MATCH(S$11,'[1]予選ヒートAGr-レース結果表（貼付）'!$1:$1,0)),"")=0,"",IFERROR(INDEX('[1]予選ヒートAGr-レース結果表（貼付）'!$A:$Z,MATCH($A17,'[1]予選ヒートAGr-レース結果表（貼付）'!$A:$A,0),MATCH(S$11,'[1]予選ヒートAGr-レース結果表（貼付）'!$1:$1,0)),""))</f>
        <v/>
      </c>
      <c r="T17" s="4"/>
      <c r="U17" s="4">
        <f>IF(IFERROR(INDEX('[1]予選ヒートAGr-レース結果表（貼付）'!$A:$Z,MATCH($B17,'[1]予選ヒートAGr-レース結果表（貼付）'!$B:$B,0),MATCH(U$11,'[1]予選ヒートAGr-レース結果表（貼付）'!$1:$1,0)),"")=0,"",IFERROR(INDEX('[1]予選ヒートAGr-レース結果表（貼付）'!$A:$Z,MATCH($B17,'[1]予選ヒートAGr-レース結果表（貼付）'!$B:$B,0),MATCH(U$11,'[1]予選ヒートAGr-レース結果表（貼付）'!$1:$1,0)),""))</f>
        <v>82.191000000000003</v>
      </c>
    </row>
    <row r="18" spans="1:21" ht="12.75" customHeight="1" x14ac:dyDescent="0.2">
      <c r="A18" s="102">
        <f>IF(OR('[1]予選ヒートAGr-レース結果表（貼付）'!A7="DNF",'[1]予選ヒートAGr-レース結果表（貼付）'!A7="DNS",'[1]予選ヒートAGr-レース結果表（貼付）'!A7="DQ"),'[1]予選ヒートAGr-レース結果表（貼付）'!A7,IF(MAX('[1]予選ヒートAGr-レース結果表（貼付）'!$A:$A)&gt;A17,A17+1,""))</f>
        <v>6</v>
      </c>
      <c r="B18" s="101">
        <f>IFERROR(INDEX('[1]予選ヒートAGr-レース結果表（貼付）'!A7:$Z$50,MATCH($A18,'[1]予選ヒートAGr-レース結果表（貼付）'!A7:$A$50,0),MATCH('[1]公式予選（TT）①-結果表（印刷）'!B$11,'[1]予選ヒートAGr-レース結果表（貼付）'!$1:$1,0)),"")</f>
        <v>31</v>
      </c>
      <c r="C18" s="100">
        <v>6</v>
      </c>
      <c r="D18" s="99" t="str">
        <f>IFERROR(INDEX('[1]予選ヒートAGr-レース結果表（貼付）'!$A:$Z,MATCH($A18,'[1]予選ヒートAGr-レース結果表（貼付）'!$A:$A,0),MATCH('予選ヒートAGr-レース結果表'!D$11,'[1]予選ヒートAGr-レース結果表（貼付）'!$1:$1,0)),"")</f>
        <v>飛田 陽宏</v>
      </c>
      <c r="E18" s="98" t="str">
        <f>IFERROR(INDEX('[1]予選ヒートAGr-レース結果表（貼付）'!$A:$Z,MATCH($B18,'[1]予選ヒートAGr-レース結果表（貼付）'!$B:$B,0),MATCH('予選ヒートAGr-レース結果表'!E$11,'[1]予選ヒートAGr-レース結果表（貼付）'!$1:$1,0)),"")</f>
        <v>TONY KART/YAMAHA</v>
      </c>
      <c r="F18" s="97" t="str">
        <f>IFERROR(INDEX('[1]予選ヒートAGr-レース結果表（貼付）'!$A:$Z,MATCH($B18,'[1]予選ヒートAGr-レース結果表（貼付）'!$B:$B,0),MATCH('予選ヒートAGr-レース結果表'!F$11,'[1]予選ヒートAGr-レース結果表（貼付）'!$1:$1,0)),"")</f>
        <v>TBT RT with まえだ眼科</v>
      </c>
      <c r="G18" s="96" t="str">
        <f>IFERROR(INDEX('[1]予選ヒートAGr-レース結果表（貼付）'!$A:$Z,MATCH($B18,'[1]予選ヒートAGr-レース結果表（貼付）'!$B:$B,0),MATCH('予選ヒートAGr-レース結果表'!G$11,'[1]予選ヒートAGr-レース結果表（貼付）'!$1:$1,0)),"")</f>
        <v>BS</v>
      </c>
      <c r="H18" s="95">
        <f>IFERROR(INDEX('[1]予選ヒートAGr-レース結果表（貼付）'!$A:$Z,MATCH($B18,'[1]予選ヒートAGr-レース結果表（貼付）'!$B:$B,0),MATCH('予選ヒートAGr-レース結果表'!H$11,'[1]予選ヒートAGr-レース結果表（貼付）'!$1:$1,0)),"")</f>
        <v>12</v>
      </c>
      <c r="I18" s="94">
        <f>INDEX('[1]予選ヒートAGr-レース結果表（貼付）'!$A:$Z,MATCH($B18,'[1]予選ヒートAGr-レース結果表（貼付）'!$B:$B,0),MATCH('予選ヒートAGr-レース結果表'!I$11,'[1]予選ヒートAGr-レース結果表（貼付）'!$1:$1,0))</f>
        <v>7.9723379629629641E-3</v>
      </c>
      <c r="J18" s="93">
        <f>IFERROR(IF(A18="DNS","",IF(A18="DQ","",INDEX('[1]予選ヒートAGr-レース結果表（貼付）'!$A:$Z,MATCH($B18,'[1]予選ヒートAGr-レース結果表（貼付）'!$B:$B,0),MATCH('予選ヒートAGr-レース結果表'!J$11,'[1]予選ヒートAGr-レース結果表（貼付）'!$1:$1,0)))),"")</f>
        <v>10.759</v>
      </c>
      <c r="K18" s="93">
        <f>IFERROR(IF(A18="DNS","",IF(A18="DQ","",INDEX('[1]予選ヒートAGr-レース結果表（貼付）'!$A:$Z,MATCH($B18,'[1]予選ヒートAGr-レース結果表（貼付）'!$B:$B,0),MATCH('予選ヒートAGr-レース結果表'!K$11,'[1]予選ヒートAGr-レース結果表（貼付）'!$1:$1,0)))),"")</f>
        <v>1.919</v>
      </c>
      <c r="L18" s="92">
        <f>IFERROR(IF(A18="DNS","",IF(A18="DQ","",INDEX('[1]予選ヒートAGr-レース結果表（貼付）'!$A:$Z,MATCH($B18,'[1]予選ヒートAGr-レース結果表（貼付）'!$B:$B,0),MATCH('予選ヒートAGr-レース結果表'!L$11,'[1]予選ヒートAGr-レース結果表（貼付）'!$1:$1,0)))),"")</f>
        <v>55.344999999999999</v>
      </c>
      <c r="M18" s="91" t="str">
        <f>IF(L18&lt;1,"",IF($M$11&gt;L18,"R",""))</f>
        <v/>
      </c>
      <c r="N18" s="103"/>
      <c r="O18" s="83"/>
      <c r="P18" s="4" t="str">
        <f>IF(IFERROR(INDEX('[1]予選ヒートAGr-レース結果表（貼付）'!$A:$Z,MATCH($B18,'[1]予選ヒートAGr-レース結果表（貼付）'!$B:$B,0),MATCH(P$11,'[1]予選ヒートAGr-レース結果表（貼付）'!$1:$1,0)),"")=0,"",IFERROR(INDEX('[1]予選ヒートAGr-レース結果表（貼付）'!$A:$Z,MATCH($B18,'[1]予選ヒートAGr-レース結果表（貼付）'!$B:$B,0),MATCH(P$11,'[1]予選ヒートAGr-レース結果表（貼付）'!$1:$1,0)),""))</f>
        <v/>
      </c>
      <c r="Q18" s="4" t="str">
        <f>IF(P18="","",COUNTIF($P$13:P18,"&lt;&gt;"&amp;""))</f>
        <v/>
      </c>
      <c r="R18" s="4" t="str">
        <f>IFERROR(RANK(Q18,$Q$13:$Q$43,1),"")</f>
        <v/>
      </c>
      <c r="S18" s="4" t="str">
        <f>IF(IFERROR(INDEX('[1]予選ヒートAGr-レース結果表（貼付）'!$A:$Z,MATCH($A18,'[1]予選ヒートAGr-レース結果表（貼付）'!$A:$A,0),MATCH(S$11,'[1]予選ヒートAGr-レース結果表（貼付）'!$1:$1,0)),"")=0,"",IFERROR(INDEX('[1]予選ヒートAGr-レース結果表（貼付）'!$A:$Z,MATCH($A18,'[1]予選ヒートAGr-レース結果表（貼付）'!$A:$A,0),MATCH(S$11,'[1]予選ヒートAGr-レース結果表（貼付）'!$1:$1,0)),""))</f>
        <v/>
      </c>
      <c r="T18" s="4"/>
      <c r="U18" s="4">
        <f>IF(IFERROR(INDEX('[1]予選ヒートAGr-レース結果表（貼付）'!$A:$Z,MATCH($B18,'[1]予選ヒートAGr-レース結果表（貼付）'!$B:$B,0),MATCH(U$11,'[1]予選ヒートAGr-レース結果表（貼付）'!$1:$1,0)),"")=0,"",IFERROR(INDEX('[1]予選ヒートAGr-レース結果表（貼付）'!$A:$Z,MATCH($B18,'[1]予選ヒートAGr-レース結果表（貼付）'!$B:$B,0),MATCH(U$11,'[1]予選ヒートAGr-レース結果表（貼付）'!$1:$1,0)),""))</f>
        <v>82.218999999999994</v>
      </c>
    </row>
    <row r="19" spans="1:21" ht="12.75" customHeight="1" x14ac:dyDescent="0.2">
      <c r="A19" s="102">
        <f>IF(OR('[1]予選ヒートAGr-レース結果表（貼付）'!A8="DNF",'[1]予選ヒートAGr-レース結果表（貼付）'!A8="DNS",'[1]予選ヒートAGr-レース結果表（貼付）'!A8="DQ"),'[1]予選ヒートAGr-レース結果表（貼付）'!A8,IF(MAX('[1]予選ヒートAGr-レース結果表（貼付）'!$A:$A)&gt;A18,A18+1,""))</f>
        <v>7</v>
      </c>
      <c r="B19" s="101">
        <f>IFERROR(INDEX('[1]予選ヒートAGr-レース結果表（貼付）'!A8:$Z$50,MATCH($A19,'[1]予選ヒートAGr-レース結果表（貼付）'!A8:$A$50,0),MATCH('[1]公式予選（TT）①-結果表（印刷）'!B$11,'[1]予選ヒートAGr-レース結果表（貼付）'!$1:$1,0)),"")</f>
        <v>13</v>
      </c>
      <c r="C19" s="100">
        <v>7</v>
      </c>
      <c r="D19" s="99" t="str">
        <f>IFERROR(INDEX('[1]予選ヒートAGr-レース結果表（貼付）'!$A:$Z,MATCH($A19,'[1]予選ヒートAGr-レース結果表（貼付）'!$A:$A,0),MATCH('予選ヒートAGr-レース結果表'!D$11,'[1]予選ヒートAGr-レース結果表（貼付）'!$1:$1,0)),"")</f>
        <v>向田 一聡</v>
      </c>
      <c r="E19" s="98" t="str">
        <f>IFERROR(INDEX('[1]予選ヒートAGr-レース結果表（貼付）'!$A:$Z,MATCH($B19,'[1]予選ヒートAGr-レース結果表（貼付）'!$B:$B,0),MATCH('予選ヒートAGr-レース結果表'!E$11,'[1]予選ヒートAGr-レース結果表（貼付）'!$1:$1,0)),"")</f>
        <v>KOSMIC/YAMAHA</v>
      </c>
      <c r="F19" s="97" t="str">
        <f>IFERROR(INDEX('[1]予選ヒートAGr-レース結果表（貼付）'!$A:$Z,MATCH($B19,'[1]予選ヒートAGr-レース結果表（貼付）'!$B:$B,0),MATCH('予選ヒートAGr-レース結果表'!F$11,'[1]予選ヒートAGr-レース結果表（貼付）'!$1:$1,0)),"")</f>
        <v>SLT.RT    ANT</v>
      </c>
      <c r="G19" s="96" t="str">
        <f>IFERROR(INDEX('[1]予選ヒートAGr-レース結果表（貼付）'!$A:$Z,MATCH($B19,'[1]予選ヒートAGr-レース結果表（貼付）'!$B:$B,0),MATCH('予選ヒートAGr-レース結果表'!G$11,'[1]予選ヒートAGr-レース結果表（貼付）'!$1:$1,0)),"")</f>
        <v>BS</v>
      </c>
      <c r="H19" s="95">
        <f>IFERROR(INDEX('[1]予選ヒートAGr-レース結果表（貼付）'!$A:$Z,MATCH($B19,'[1]予選ヒートAGr-レース結果表（貼付）'!$B:$B,0),MATCH('予選ヒートAGr-レース結果表'!H$11,'[1]予選ヒートAGr-レース結果表（貼付）'!$1:$1,0)),"")</f>
        <v>12</v>
      </c>
      <c r="I19" s="94">
        <f>INDEX('[1]予選ヒートAGr-レース結果表（貼付）'!$A:$Z,MATCH($B19,'[1]予選ヒートAGr-レース結果表（貼付）'!$B:$B,0),MATCH('予選ヒートAGr-レース結果表'!I$11,'[1]予選ヒートAGr-レース結果表（貼付）'!$1:$1,0))</f>
        <v>7.9762847222222214E-3</v>
      </c>
      <c r="J19" s="93">
        <f>IFERROR(IF(A19="DNS","",IF(A19="DQ","",INDEX('[1]予選ヒートAGr-レース結果表（貼付）'!$A:$Z,MATCH($B19,'[1]予選ヒートAGr-レース結果表（貼付）'!$B:$B,0),MATCH('予選ヒートAGr-レース結果表'!J$11,'[1]予選ヒートAGr-レース結果表（貼付）'!$1:$1,0)))),"")</f>
        <v>11.1</v>
      </c>
      <c r="K19" s="93">
        <f>IFERROR(IF(A19="DNS","",IF(A19="DQ","",INDEX('[1]予選ヒートAGr-レース結果表（貼付）'!$A:$Z,MATCH($B19,'[1]予選ヒートAGr-レース結果表（貼付）'!$B:$B,0),MATCH('予選ヒートAGr-レース結果表'!K$11,'[1]予選ヒートAGr-レース結果表（貼付）'!$1:$1,0)))),"")</f>
        <v>0.34100000000000003</v>
      </c>
      <c r="L19" s="92">
        <f>IFERROR(IF(A19="DNS","",IF(A19="DQ","",INDEX('[1]予選ヒートAGr-レース結果表（貼付）'!$A:$Z,MATCH($B19,'[1]予選ヒートAGr-レース結果表（貼付）'!$B:$B,0),MATCH('予選ヒートAGr-レース結果表'!L$11,'[1]予選ヒートAGr-レース結果表（貼付）'!$1:$1,0)))),"")</f>
        <v>55.698999999999998</v>
      </c>
      <c r="M19" s="91" t="str">
        <f>IF(L19&lt;1,"",IF($M$11&gt;L19,"R",""))</f>
        <v/>
      </c>
      <c r="N19" s="103"/>
      <c r="O19" s="83"/>
      <c r="P19" s="4" t="str">
        <f>IF(IFERROR(INDEX('[1]予選ヒートAGr-レース結果表（貼付）'!$A:$Z,MATCH($B19,'[1]予選ヒートAGr-レース結果表（貼付）'!$B:$B,0),MATCH(P$11,'[1]予選ヒートAGr-レース結果表（貼付）'!$1:$1,0)),"")=0,"",IFERROR(INDEX('[1]予選ヒートAGr-レース結果表（貼付）'!$A:$Z,MATCH($B19,'[1]予選ヒートAGr-レース結果表（貼付）'!$B:$B,0),MATCH(P$11,'[1]予選ヒートAGr-レース結果表（貼付）'!$1:$1,0)),""))</f>
        <v/>
      </c>
      <c r="Q19" s="4" t="str">
        <f>IF(P19="","",COUNTIF($P$13:P19,"&lt;&gt;"&amp;""))</f>
        <v/>
      </c>
      <c r="R19" s="4" t="str">
        <f>IFERROR(RANK(Q19,$Q$13:$Q$43,1),"")</f>
        <v/>
      </c>
      <c r="S19" s="4" t="str">
        <f>IF(IFERROR(INDEX('[1]予選ヒートAGr-レース結果表（貼付）'!$A:$Z,MATCH($A19,'[1]予選ヒートAGr-レース結果表（貼付）'!$A:$A,0),MATCH(S$11,'[1]予選ヒートAGr-レース結果表（貼付）'!$1:$1,0)),"")=0,"",IFERROR(INDEX('[1]予選ヒートAGr-レース結果表（貼付）'!$A:$Z,MATCH($A19,'[1]予選ヒートAGr-レース結果表（貼付）'!$A:$A,0),MATCH(S$11,'[1]予選ヒートAGr-レース結果表（貼付）'!$1:$1,0)),""))</f>
        <v/>
      </c>
      <c r="T19" s="4"/>
      <c r="U19" s="4">
        <f>IF(IFERROR(INDEX('[1]予選ヒートAGr-レース結果表（貼付）'!$A:$Z,MATCH($B19,'[1]予選ヒートAGr-レース結果表（貼付）'!$B:$B,0),MATCH(U$11,'[1]予選ヒートAGr-レース結果表（貼付）'!$1:$1,0)),"")=0,"",IFERROR(INDEX('[1]予選ヒートAGr-レース結果表（貼付）'!$A:$Z,MATCH($B19,'[1]予選ヒートAGr-レース結果表（貼付）'!$B:$B,0),MATCH(U$11,'[1]予選ヒートAGr-レース結果表（貼付）'!$1:$1,0)),""))</f>
        <v>81.695999999999998</v>
      </c>
    </row>
    <row r="20" spans="1:21" ht="12.75" customHeight="1" x14ac:dyDescent="0.2">
      <c r="A20" s="102">
        <f>IF(OR('[1]予選ヒートAGr-レース結果表（貼付）'!A9="DNF",'[1]予選ヒートAGr-レース結果表（貼付）'!A9="DNS",'[1]予選ヒートAGr-レース結果表（貼付）'!A9="DQ"),'[1]予選ヒートAGr-レース結果表（貼付）'!A9,IF(MAX('[1]予選ヒートAGr-レース結果表（貼付）'!$A:$A)&gt;A19,A19+1,""))</f>
        <v>8</v>
      </c>
      <c r="B20" s="101">
        <f>IFERROR(INDEX('[1]予選ヒートAGr-レース結果表（貼付）'!A9:$Z$50,MATCH($A20,'[1]予選ヒートAGr-レース結果表（貼付）'!A9:$A$50,0),MATCH('[1]公式予選（TT）①-結果表（印刷）'!B$11,'[1]予選ヒートAGr-レース結果表（貼付）'!$1:$1,0)),"")</f>
        <v>33</v>
      </c>
      <c r="C20" s="100">
        <v>8</v>
      </c>
      <c r="D20" s="99" t="str">
        <f>IFERROR(INDEX('[1]予選ヒートAGr-レース結果表（貼付）'!$A:$Z,MATCH($A20,'[1]予選ヒートAGr-レース結果表（貼付）'!$A:$A,0),MATCH('予選ヒートAGr-レース結果表'!D$11,'[1]予選ヒートAGr-レース結果表（貼付）'!$1:$1,0)),"")</f>
        <v>田上 龍輝</v>
      </c>
      <c r="E20" s="98" t="str">
        <f>IFERROR(INDEX('[1]予選ヒートAGr-レース結果表（貼付）'!$A:$Z,MATCH($B20,'[1]予選ヒートAGr-レース結果表（貼付）'!$B:$B,0),MATCH('予選ヒートAGr-レース結果表'!E$11,'[1]予選ヒートAGr-レース結果表（貼付）'!$1:$1,0)),"")</f>
        <v>Birel ART/YAMAHA</v>
      </c>
      <c r="F20" s="97" t="str">
        <f>IFERROR(INDEX('[1]予選ヒートAGr-レース結果表（貼付）'!$A:$Z,MATCH($B20,'[1]予選ヒートAGr-レース結果表（貼付）'!$B:$B,0),MATCH('予選ヒートAGr-レース結果表'!F$11,'[1]予選ヒートAGr-レース結果表（貼付）'!$1:$1,0)),"")</f>
        <v>チームKBF</v>
      </c>
      <c r="G20" s="96" t="str">
        <f>IFERROR(INDEX('[1]予選ヒートAGr-レース結果表（貼付）'!$A:$Z,MATCH($B20,'[1]予選ヒートAGr-レース結果表（貼付）'!$B:$B,0),MATCH('予選ヒートAGr-レース結果表'!G$11,'[1]予選ヒートAGr-レース結果表（貼付）'!$1:$1,0)),"")</f>
        <v>BS</v>
      </c>
      <c r="H20" s="95">
        <f>IFERROR(INDEX('[1]予選ヒートAGr-レース結果表（貼付）'!$A:$Z,MATCH($B20,'[1]予選ヒートAGr-レース結果表（貼付）'!$B:$B,0),MATCH('予選ヒートAGr-レース結果表'!H$11,'[1]予選ヒートAGr-レース結果表（貼付）'!$1:$1,0)),"")</f>
        <v>12</v>
      </c>
      <c r="I20" s="94">
        <f>INDEX('[1]予選ヒートAGr-レース結果表（貼付）'!$A:$Z,MATCH($B20,'[1]予選ヒートAGr-レース結果表（貼付）'!$B:$B,0),MATCH('予選ヒートAGr-レース結果表'!I$11,'[1]予選ヒートAGr-レース結果表（貼付）'!$1:$1,0))</f>
        <v>7.9822800925925929E-3</v>
      </c>
      <c r="J20" s="93">
        <f>IFERROR(IF(A20="DNS","",IF(A20="DQ","",INDEX('[1]予選ヒートAGr-レース結果表（貼付）'!$A:$Z,MATCH($B20,'[1]予選ヒートAGr-レース結果表（貼付）'!$B:$B,0),MATCH('予選ヒートAGr-レース結果表'!J$11,'[1]予選ヒートAGr-レース結果表（貼付）'!$1:$1,0)))),"")</f>
        <v>11.618</v>
      </c>
      <c r="K20" s="93">
        <f>IFERROR(IF(A20="DNS","",IF(A20="DQ","",INDEX('[1]予選ヒートAGr-レース結果表（貼付）'!$A:$Z,MATCH($B20,'[1]予選ヒートAGr-レース結果表（貼付）'!$B:$B,0),MATCH('予選ヒートAGr-レース結果表'!K$11,'[1]予選ヒートAGr-レース結果表（貼付）'!$1:$1,0)))),"")</f>
        <v>0.51800000000000002</v>
      </c>
      <c r="L20" s="92">
        <f>IFERROR(IF(A20="DNS","",IF(A20="DQ","",INDEX('[1]予選ヒートAGr-レース結果表（貼付）'!$A:$Z,MATCH($B20,'[1]予選ヒートAGr-レース結果表（貼付）'!$B:$B,0),MATCH('予選ヒートAGr-レース結果表'!L$11,'[1]予選ヒートAGr-レース結果表（貼付）'!$1:$1,0)))),"")</f>
        <v>55.341999999999999</v>
      </c>
      <c r="M20" s="91" t="str">
        <f>IF(L20&lt;1,"",IF($M$11&gt;L20,"R",""))</f>
        <v/>
      </c>
      <c r="N20" s="103"/>
      <c r="O20" s="83"/>
      <c r="P20" s="4" t="str">
        <f>IF(IFERROR(INDEX('[1]予選ヒートAGr-レース結果表（貼付）'!$A:$Z,MATCH($B20,'[1]予選ヒートAGr-レース結果表（貼付）'!$B:$B,0),MATCH(P$11,'[1]予選ヒートAGr-レース結果表（貼付）'!$1:$1,0)),"")=0,"",IFERROR(INDEX('[1]予選ヒートAGr-レース結果表（貼付）'!$A:$Z,MATCH($B20,'[1]予選ヒートAGr-レース結果表（貼付）'!$B:$B,0),MATCH(P$11,'[1]予選ヒートAGr-レース結果表（貼付）'!$1:$1,0)),""))</f>
        <v/>
      </c>
      <c r="Q20" s="4" t="str">
        <f>IF(P20="","",COUNTIF($P$13:P20,"&lt;&gt;"&amp;""))</f>
        <v/>
      </c>
      <c r="R20" s="4" t="str">
        <f>IFERROR(RANK(Q20,$Q$13:$Q$43,1),"")</f>
        <v/>
      </c>
      <c r="S20" s="4" t="str">
        <f>IF(IFERROR(INDEX('[1]予選ヒートAGr-レース結果表（貼付）'!$A:$Z,MATCH($A20,'[1]予選ヒートAGr-レース結果表（貼付）'!$A:$A,0),MATCH(S$11,'[1]予選ヒートAGr-レース結果表（貼付）'!$1:$1,0)),"")=0,"",IFERROR(INDEX('[1]予選ヒートAGr-レース結果表（貼付）'!$A:$Z,MATCH($A20,'[1]予選ヒートAGr-レース結果表（貼付）'!$A:$A,0),MATCH(S$11,'[1]予選ヒートAGr-レース結果表（貼付）'!$1:$1,0)),""))</f>
        <v/>
      </c>
      <c r="T20" s="4"/>
      <c r="U20" s="4">
        <f>IF(IFERROR(INDEX('[1]予選ヒートAGr-レース結果表（貼付）'!$A:$Z,MATCH($B20,'[1]予選ヒートAGr-レース結果表（貼付）'!$B:$B,0),MATCH(U$11,'[1]予選ヒートAGr-レース結果表（貼付）'!$1:$1,0)),"")=0,"",IFERROR(INDEX('[1]予選ヒートAGr-レース結果表（貼付）'!$A:$Z,MATCH($B20,'[1]予選ヒートAGr-レース結果表（貼付）'!$B:$B,0),MATCH(U$11,'[1]予選ヒートAGr-レース結果表（貼付）'!$1:$1,0)),""))</f>
        <v>81.858000000000004</v>
      </c>
    </row>
    <row r="21" spans="1:21" ht="12.75" customHeight="1" x14ac:dyDescent="0.2">
      <c r="A21" s="102">
        <f>IF(OR('[1]予選ヒートAGr-レース結果表（貼付）'!A10="DNF",'[1]予選ヒートAGr-レース結果表（貼付）'!A10="DNS",'[1]予選ヒートAGr-レース結果表（貼付）'!A10="DQ"),'[1]予選ヒートAGr-レース結果表（貼付）'!A10,IF(MAX('[1]予選ヒートAGr-レース結果表（貼付）'!$A:$A)&gt;A20,A20+1,""))</f>
        <v>9</v>
      </c>
      <c r="B21" s="101">
        <f>IFERROR(INDEX('[1]予選ヒートAGr-レース結果表（貼付）'!A10:$Z$50,MATCH($A21,'[1]予選ヒートAGr-レース結果表（貼付）'!A10:$A$50,0),MATCH('[1]公式予選（TT）①-結果表（印刷）'!B$11,'[1]予選ヒートAGr-レース結果表（貼付）'!$1:$1,0)),"")</f>
        <v>21</v>
      </c>
      <c r="C21" s="100">
        <v>9</v>
      </c>
      <c r="D21" s="99" t="str">
        <f>IFERROR(INDEX('[1]予選ヒートAGr-レース結果表（貼付）'!$A:$Z,MATCH($A21,'[1]予選ヒートAGr-レース結果表（貼付）'!$A:$A,0),MATCH('予選ヒートAGr-レース結果表'!D$11,'[1]予選ヒートAGr-レース結果表（貼付）'!$1:$1,0)),"")</f>
        <v>森川 貴光</v>
      </c>
      <c r="E21" s="98" t="str">
        <f>IFERROR(INDEX('[1]予選ヒートAGr-レース結果表（貼付）'!$A:$Z,MATCH($B21,'[1]予選ヒートAGr-レース結果表（貼付）'!$B:$B,0),MATCH('予選ヒートAGr-レース結果表'!E$11,'[1]予選ヒートAGr-レース結果表（貼付）'!$1:$1,0)),"")</f>
        <v>KOSMIC/YAMAHA</v>
      </c>
      <c r="F21" s="97" t="str">
        <f>IFERROR(INDEX('[1]予選ヒートAGr-レース結果表（貼付）'!$A:$Z,MATCH($B21,'[1]予選ヒートAGr-レース結果表（貼付）'!$B:$B,0),MATCH('予選ヒートAGr-レース結果表'!F$11,'[1]予選ヒートAGr-レース結果表（貼付）'!$1:$1,0)),"")</f>
        <v>HIRAI PROJECT with Ash</v>
      </c>
      <c r="G21" s="96" t="str">
        <f>IFERROR(INDEX('[1]予選ヒートAGr-レース結果表（貼付）'!$A:$Z,MATCH($B21,'[1]予選ヒートAGr-レース結果表（貼付）'!$B:$B,0),MATCH('予選ヒートAGr-レース結果表'!G$11,'[1]予選ヒートAGr-レース結果表（貼付）'!$1:$1,0)),"")</f>
        <v>BS</v>
      </c>
      <c r="H21" s="95">
        <f>IFERROR(INDEX('[1]予選ヒートAGr-レース結果表（貼付）'!$A:$Z,MATCH($B21,'[1]予選ヒートAGr-レース結果表（貼付）'!$B:$B,0),MATCH('予選ヒートAGr-レース結果表'!H$11,'[1]予選ヒートAGr-レース結果表（貼付）'!$1:$1,0)),"")</f>
        <v>12</v>
      </c>
      <c r="I21" s="94">
        <f>INDEX('[1]予選ヒートAGr-レース結果表（貼付）'!$A:$Z,MATCH($B21,'[1]予選ヒートAGr-レース結果表（貼付）'!$B:$B,0),MATCH('予選ヒートAGr-レース結果表'!I$11,'[1]予選ヒートAGr-レース結果表（貼付）'!$1:$1,0))</f>
        <v>7.9874768518518515E-3</v>
      </c>
      <c r="J21" s="93">
        <f>IFERROR(IF(A21="DNS","",IF(A21="DQ","",INDEX('[1]予選ヒートAGr-レース結果表（貼付）'!$A:$Z,MATCH($B21,'[1]予選ヒートAGr-レース結果表（貼付）'!$B:$B,0),MATCH('予選ヒートAGr-レース結果表'!J$11,'[1]予選ヒートAGr-レース結果表（貼付）'!$1:$1,0)))),"")</f>
        <v>12.067</v>
      </c>
      <c r="K21" s="93">
        <f>IFERROR(IF(A21="DNS","",IF(A21="DQ","",INDEX('[1]予選ヒートAGr-レース結果表（貼付）'!$A:$Z,MATCH($B21,'[1]予選ヒートAGr-レース結果表（貼付）'!$B:$B,0),MATCH('予選ヒートAGr-レース結果表'!K$11,'[1]予選ヒートAGr-レース結果表（貼付）'!$1:$1,0)))),"")</f>
        <v>0.44900000000000001</v>
      </c>
      <c r="L21" s="92">
        <f>IFERROR(IF(A21="DNS","",IF(A21="DQ","",INDEX('[1]予選ヒートAGr-レース結果表（貼付）'!$A:$Z,MATCH($B21,'[1]予選ヒートAGr-レース結果表（貼付）'!$B:$B,0),MATCH('予選ヒートAGr-レース結果表'!L$11,'[1]予選ヒートAGr-レース結果表（貼付）'!$1:$1,0)))),"")</f>
        <v>55.712000000000003</v>
      </c>
      <c r="M21" s="91" t="str">
        <f>IF(L21&lt;1,"",IF($M$11&gt;L21,"R",""))</f>
        <v/>
      </c>
      <c r="N21" s="103"/>
      <c r="O21" s="83"/>
      <c r="P21" s="4" t="str">
        <f>IF(IFERROR(INDEX('[1]予選ヒートAGr-レース結果表（貼付）'!$A:$Z,MATCH($B21,'[1]予選ヒートAGr-レース結果表（貼付）'!$B:$B,0),MATCH(P$11,'[1]予選ヒートAGr-レース結果表（貼付）'!$1:$1,0)),"")=0,"",IFERROR(INDEX('[1]予選ヒートAGr-レース結果表（貼付）'!$A:$Z,MATCH($B21,'[1]予選ヒートAGr-レース結果表（貼付）'!$B:$B,0),MATCH(P$11,'[1]予選ヒートAGr-レース結果表（貼付）'!$1:$1,0)),""))</f>
        <v/>
      </c>
      <c r="Q21" s="4" t="str">
        <f>IF(P21="","",COUNTIF($P$13:P21,"&lt;&gt;"&amp;""))</f>
        <v/>
      </c>
      <c r="R21" s="4" t="str">
        <f>IFERROR(RANK(Q21,$Q$13:$Q$43,1),"")</f>
        <v/>
      </c>
      <c r="S21" s="4" t="str">
        <f>IF(IFERROR(INDEX('[1]予選ヒートAGr-レース結果表（貼付）'!$A:$Z,MATCH($A21,'[1]予選ヒートAGr-レース結果表（貼付）'!$A:$A,0),MATCH(S$11,'[1]予選ヒートAGr-レース結果表（貼付）'!$1:$1,0)),"")=0,"",IFERROR(INDEX('[1]予選ヒートAGr-レース結果表（貼付）'!$A:$Z,MATCH($A21,'[1]予選ヒートAGr-レース結果表（貼付）'!$A:$A,0),MATCH(S$11,'[1]予選ヒートAGr-レース結果表（貼付）'!$1:$1,0)),""))</f>
        <v/>
      </c>
      <c r="T21" s="4"/>
      <c r="U21" s="4">
        <f>IF(IFERROR(INDEX('[1]予選ヒートAGr-レース結果表（貼付）'!$A:$Z,MATCH($B21,'[1]予選ヒートAGr-レース結果表（貼付）'!$B:$B,0),MATCH(U$11,'[1]予選ヒートAGr-レース結果表（貼付）'!$1:$1,0)),"")=0,"",IFERROR(INDEX('[1]予選ヒートAGr-レース結果表（貼付）'!$A:$Z,MATCH($B21,'[1]予選ヒートAGr-レース結果表（貼付）'!$B:$B,0),MATCH(U$11,'[1]予選ヒートAGr-レース結果表（貼付）'!$1:$1,0)),""))</f>
        <v>82.222999999999999</v>
      </c>
    </row>
    <row r="22" spans="1:21" ht="12.75" customHeight="1" x14ac:dyDescent="0.2">
      <c r="A22" s="102">
        <f>IF(OR('[1]予選ヒートAGr-レース結果表（貼付）'!A11="DNF",'[1]予選ヒートAGr-レース結果表（貼付）'!A11="DNS",'[1]予選ヒートAGr-レース結果表（貼付）'!A11="DQ"),'[1]予選ヒートAGr-レース結果表（貼付）'!A11,IF(MAX('[1]予選ヒートAGr-レース結果表（貼付）'!$A:$A)&gt;A21,A21+1,""))</f>
        <v>10</v>
      </c>
      <c r="B22" s="101">
        <f>IFERROR(INDEX('[1]予選ヒートAGr-レース結果表（貼付）'!A11:$Z$50,MATCH($A22,'[1]予選ヒートAGr-レース結果表（貼付）'!A11:$A$50,0),MATCH('[1]公式予選（TT）①-結果表（印刷）'!B$11,'[1]予選ヒートAGr-レース結果表（貼付）'!$1:$1,0)),"")</f>
        <v>86</v>
      </c>
      <c r="C22" s="100">
        <v>10</v>
      </c>
      <c r="D22" s="99" t="str">
        <f>IFERROR(INDEX('[1]予選ヒートAGr-レース結果表（貼付）'!$A:$Z,MATCH($A22,'[1]予選ヒートAGr-レース結果表（貼付）'!$A:$A,0),MATCH('予選ヒートAGr-レース結果表'!D$11,'[1]予選ヒートAGr-レース結果表（貼付）'!$1:$1,0)),"")</f>
        <v>内海 陽翔</v>
      </c>
      <c r="E22" s="98" t="str">
        <f>IFERROR(INDEX('[1]予選ヒートAGr-レース結果表（貼付）'!$A:$Z,MATCH($B22,'[1]予選ヒートAGr-レース結果表（貼付）'!$B:$B,0),MATCH('予選ヒートAGr-レース結果表'!E$11,'[1]予選ヒートAGr-レース結果表（貼付）'!$1:$1,0)),"")</f>
        <v>REDSPEED/YAMAHA</v>
      </c>
      <c r="F22" s="97" t="str">
        <f>IFERROR(INDEX('[1]予選ヒートAGr-レース結果表（貼付）'!$A:$Z,MATCH($B22,'[1]予選ヒートAGr-レース結果表（貼付）'!$B:$B,0),MATCH('予選ヒートAGr-レース結果表'!F$11,'[1]予選ヒートAGr-レース結果表（貼付）'!$1:$1,0)),"")</f>
        <v>シナジーリンクス</v>
      </c>
      <c r="G22" s="96" t="str">
        <f>IFERROR(INDEX('[1]予選ヒートAGr-レース結果表（貼付）'!$A:$Z,MATCH($B22,'[1]予選ヒートAGr-レース結果表（貼付）'!$B:$B,0),MATCH('予選ヒートAGr-レース結果表'!G$11,'[1]予選ヒートAGr-レース結果表（貼付）'!$1:$1,0)),"")</f>
        <v>BS</v>
      </c>
      <c r="H22" s="95">
        <f>IFERROR(INDEX('[1]予選ヒートAGr-レース結果表（貼付）'!$A:$Z,MATCH($B22,'[1]予選ヒートAGr-レース結果表（貼付）'!$B:$B,0),MATCH('予選ヒートAGr-レース結果表'!H$11,'[1]予選ヒートAGr-レース結果表（貼付）'!$1:$1,0)),"")</f>
        <v>12</v>
      </c>
      <c r="I22" s="94">
        <f>INDEX('[1]予選ヒートAGr-レース結果表（貼付）'!$A:$Z,MATCH($B22,'[1]予選ヒートAGr-レース結果表（貼付）'!$B:$B,0),MATCH('予選ヒートAGr-レース結果表'!I$11,'[1]予選ヒートAGr-レース結果表（貼付）'!$1:$1,0))</f>
        <v>7.9958680555555547E-3</v>
      </c>
      <c r="J22" s="93">
        <f>IFERROR(IF(A22="DNS","",IF(A22="DQ","",INDEX('[1]予選ヒートAGr-レース結果表（貼付）'!$A:$Z,MATCH($B22,'[1]予選ヒートAGr-レース結果表（貼付）'!$B:$B,0),MATCH('予選ヒートAGr-レース結果表'!J$11,'[1]予選ヒートAGr-レース結果表（貼付）'!$1:$1,0)))),"")</f>
        <v>12.792</v>
      </c>
      <c r="K22" s="93">
        <f>IFERROR(IF(A22="DNS","",IF(A22="DQ","",INDEX('[1]予選ヒートAGr-レース結果表（貼付）'!$A:$Z,MATCH($B22,'[1]予選ヒートAGr-レース結果表（貼付）'!$B:$B,0),MATCH('予選ヒートAGr-レース結果表'!K$11,'[1]予選ヒートAGr-レース結果表（貼付）'!$1:$1,0)))),"")</f>
        <v>0.72499999999999998</v>
      </c>
      <c r="L22" s="92">
        <f>IFERROR(IF(A22="DNS","",IF(A22="DQ","",INDEX('[1]予選ヒートAGr-レース結果表（貼付）'!$A:$Z,MATCH($B22,'[1]予選ヒートAGr-レース結果表（貼付）'!$B:$B,0),MATCH('予選ヒートAGr-レース結果表'!L$11,'[1]予選ヒートAGr-レース結果表（貼付）'!$1:$1,0)))),"")</f>
        <v>55.819000000000003</v>
      </c>
      <c r="M22" s="91" t="str">
        <f>IF(L22&lt;1,"",IF($M$11&gt;L22,"R",""))</f>
        <v/>
      </c>
      <c r="N22" s="103"/>
      <c r="O22" s="83"/>
      <c r="P22" s="4" t="str">
        <f>IF(IFERROR(INDEX('[1]予選ヒートAGr-レース結果表（貼付）'!$A:$Z,MATCH($B22,'[1]予選ヒートAGr-レース結果表（貼付）'!$B:$B,0),MATCH(P$11,'[1]予選ヒートAGr-レース結果表（貼付）'!$1:$1,0)),"")=0,"",IFERROR(INDEX('[1]予選ヒートAGr-レース結果表（貼付）'!$A:$Z,MATCH($B22,'[1]予選ヒートAGr-レース結果表（貼付）'!$B:$B,0),MATCH(P$11,'[1]予選ヒートAGr-レース結果表（貼付）'!$1:$1,0)),""))</f>
        <v/>
      </c>
      <c r="Q22" s="4" t="str">
        <f>IF(P22="","",COUNTIF($P$13:P22,"&lt;&gt;"&amp;""))</f>
        <v/>
      </c>
      <c r="R22" s="4" t="str">
        <f>IFERROR(RANK(Q22,$Q$13:$Q$43,1),"")</f>
        <v/>
      </c>
      <c r="S22" s="4" t="str">
        <f>IF(IFERROR(INDEX('[1]予選ヒートAGr-レース結果表（貼付）'!$A:$Z,MATCH($A22,'[1]予選ヒートAGr-レース結果表（貼付）'!$A:$A,0),MATCH(S$11,'[1]予選ヒートAGr-レース結果表（貼付）'!$1:$1,0)),"")=0,"",IFERROR(INDEX('[1]予選ヒートAGr-レース結果表（貼付）'!$A:$Z,MATCH($A22,'[1]予選ヒートAGr-レース結果表（貼付）'!$A:$A,0),MATCH(S$11,'[1]予選ヒートAGr-レース結果表（貼付）'!$1:$1,0)),""))</f>
        <v/>
      </c>
      <c r="T22" s="4"/>
      <c r="U22" s="4">
        <f>IF(IFERROR(INDEX('[1]予選ヒートAGr-レース結果表（貼付）'!$A:$Z,MATCH($B22,'[1]予選ヒートAGr-レース結果表（貼付）'!$B:$B,0),MATCH(U$11,'[1]予選ヒートAGr-レース結果表（貼付）'!$1:$1,0)),"")=0,"",IFERROR(INDEX('[1]予選ヒートAGr-レース結果表（貼付）'!$A:$Z,MATCH($B22,'[1]予選ヒートAGr-レース結果表（貼付）'!$B:$B,0),MATCH(U$11,'[1]予選ヒートAGr-レース結果表（貼付）'!$1:$1,0)),""))</f>
        <v>81.677000000000007</v>
      </c>
    </row>
    <row r="23" spans="1:21" ht="12.75" customHeight="1" x14ac:dyDescent="0.2">
      <c r="A23" s="102">
        <f>IF(OR('[1]予選ヒートAGr-レース結果表（貼付）'!A12="DNF",'[1]予選ヒートAGr-レース結果表（貼付）'!A12="DNS",'[1]予選ヒートAGr-レース結果表（貼付）'!A12="DQ"),'[1]予選ヒートAGr-レース結果表（貼付）'!A12,IF(MAX('[1]予選ヒートAGr-レース結果表（貼付）'!$A:$A)&gt;A22,A22+1,""))</f>
        <v>11</v>
      </c>
      <c r="B23" s="101">
        <f>IFERROR(INDEX('[1]予選ヒートAGr-レース結果表（貼付）'!A12:$Z$50,MATCH($A23,'[1]予選ヒートAGr-レース結果表（貼付）'!A12:$A$50,0),MATCH('[1]公式予選（TT）①-結果表（印刷）'!B$11,'[1]予選ヒートAGr-レース結果表（貼付）'!$1:$1,0)),"")</f>
        <v>36</v>
      </c>
      <c r="C23" s="100">
        <v>11</v>
      </c>
      <c r="D23" s="99" t="str">
        <f>IFERROR(INDEX('[1]予選ヒートAGr-レース結果表（貼付）'!$A:$Z,MATCH($A23,'[1]予選ヒートAGr-レース結果表（貼付）'!$A:$A,0),MATCH('予選ヒートAGr-レース結果表'!D$11,'[1]予選ヒートAGr-レース結果表（貼付）'!$1:$1,0)),"")</f>
        <v>續木 堂統</v>
      </c>
      <c r="E23" s="98" t="str">
        <f>IFERROR(INDEX('[1]予選ヒートAGr-レース結果表（貼付）'!$A:$Z,MATCH($B23,'[1]予選ヒートAGr-レース結果表（貼付）'!$B:$B,0),MATCH('予選ヒートAGr-レース結果表'!E$11,'[1]予選ヒートAGr-レース結果表（貼付）'!$1:$1,0)),"")</f>
        <v>Praga/YAMAHA</v>
      </c>
      <c r="F23" s="97" t="str">
        <f>IFERROR(INDEX('[1]予選ヒートAGr-レース結果表（貼付）'!$A:$Z,MATCH($B23,'[1]予選ヒートAGr-レース結果表（貼付）'!$B:$B,0),MATCH('予選ヒートAGr-レース結果表'!F$11,'[1]予選ヒートAGr-レース結果表（貼付）'!$1:$1,0)),"")</f>
        <v>ガレージC</v>
      </c>
      <c r="G23" s="96" t="str">
        <f>IFERROR(INDEX('[1]予選ヒートAGr-レース結果表（貼付）'!$A:$Z,MATCH($B23,'[1]予選ヒートAGr-レース結果表（貼付）'!$B:$B,0),MATCH('予選ヒートAGr-レース結果表'!G$11,'[1]予選ヒートAGr-レース結果表（貼付）'!$1:$1,0)),"")</f>
        <v>BS</v>
      </c>
      <c r="H23" s="95">
        <f>IFERROR(INDEX('[1]予選ヒートAGr-レース結果表（貼付）'!$A:$Z,MATCH($B23,'[1]予選ヒートAGr-レース結果表（貼付）'!$B:$B,0),MATCH('予選ヒートAGr-レース結果表'!H$11,'[1]予選ヒートAGr-レース結果表（貼付）'!$1:$1,0)),"")</f>
        <v>12</v>
      </c>
      <c r="I23" s="94">
        <f>INDEX('[1]予選ヒートAGr-レース結果表（貼付）'!$A:$Z,MATCH($B23,'[1]予選ヒートAGr-レース結果表（貼付）'!$B:$B,0),MATCH('予選ヒートAGr-レース結果表'!I$11,'[1]予選ヒートAGr-レース結果表（貼付）'!$1:$1,0))</f>
        <v>8.0057407407407421E-3</v>
      </c>
      <c r="J23" s="93">
        <f>IFERROR(IF(A23="DNS","",IF(A23="DQ","",INDEX('[1]予選ヒートAGr-レース結果表（貼付）'!$A:$Z,MATCH($B23,'[1]予選ヒートAGr-レース結果表（貼付）'!$B:$B,0),MATCH('予選ヒートAGr-レース結果表'!J$11,'[1]予選ヒートAGr-レース結果表（貼付）'!$1:$1,0)))),"")</f>
        <v>13.645</v>
      </c>
      <c r="K23" s="93">
        <f>IFERROR(IF(A23="DNS","",IF(A23="DQ","",INDEX('[1]予選ヒートAGr-レース結果表（貼付）'!$A:$Z,MATCH($B23,'[1]予選ヒートAGr-レース結果表（貼付）'!$B:$B,0),MATCH('予選ヒートAGr-レース結果表'!K$11,'[1]予選ヒートAGr-レース結果表（貼付）'!$1:$1,0)))),"")</f>
        <v>0.85299999999999998</v>
      </c>
      <c r="L23" s="92">
        <f>IFERROR(IF(A23="DNS","",IF(A23="DQ","",INDEX('[1]予選ヒートAGr-レース結果表（貼付）'!$A:$Z,MATCH($B23,'[1]予選ヒートAGr-レース結果表（貼付）'!$B:$B,0),MATCH('予選ヒートAGr-レース結果表'!L$11,'[1]予選ヒートAGr-レース結果表（貼付）'!$1:$1,0)))),"")</f>
        <v>55.417999999999999</v>
      </c>
      <c r="M23" s="91" t="str">
        <f>IF(L23&lt;1,"",IF($M$11&gt;L23,"R",""))</f>
        <v/>
      </c>
      <c r="N23" s="103"/>
      <c r="O23" s="83"/>
      <c r="P23" s="4" t="str">
        <f>IF(IFERROR(INDEX('[1]予選ヒートAGr-レース結果表（貼付）'!$A:$Z,MATCH($B23,'[1]予選ヒートAGr-レース結果表（貼付）'!$B:$B,0),MATCH(P$11,'[1]予選ヒートAGr-レース結果表（貼付）'!$1:$1,0)),"")=0,"",IFERROR(INDEX('[1]予選ヒートAGr-レース結果表（貼付）'!$A:$Z,MATCH($B23,'[1]予選ヒートAGr-レース結果表（貼付）'!$B:$B,0),MATCH(P$11,'[1]予選ヒートAGr-レース結果表（貼付）'!$1:$1,0)),""))</f>
        <v/>
      </c>
      <c r="Q23" s="4" t="str">
        <f>IF(P23="","",COUNTIF($P$13:P23,"&lt;&gt;"&amp;""))</f>
        <v/>
      </c>
      <c r="R23" s="4" t="str">
        <f>IFERROR(RANK(Q23,$Q$13:$Q$43,1),"")</f>
        <v/>
      </c>
      <c r="S23" s="4" t="str">
        <f>IF(IFERROR(INDEX('[1]予選ヒートAGr-レース結果表（貼付）'!$A:$Z,MATCH($A23,'[1]予選ヒートAGr-レース結果表（貼付）'!$A:$A,0),MATCH(S$11,'[1]予選ヒートAGr-レース結果表（貼付）'!$1:$1,0)),"")=0,"",IFERROR(INDEX('[1]予選ヒートAGr-レース結果表（貼付）'!$A:$Z,MATCH($A23,'[1]予選ヒートAGr-レース結果表（貼付）'!$A:$A,0),MATCH(S$11,'[1]予選ヒートAGr-レース結果表（貼付）'!$1:$1,0)),""))</f>
        <v/>
      </c>
      <c r="T23" s="4"/>
      <c r="U23" s="4">
        <f>IF(IFERROR(INDEX('[1]予選ヒートAGr-レース結果表（貼付）'!$A:$Z,MATCH($B23,'[1]予選ヒートAGr-レース結果表（貼付）'!$B:$B,0),MATCH(U$11,'[1]予選ヒートAGr-レース結果表（貼付）'!$1:$1,0)),"")=0,"",IFERROR(INDEX('[1]予選ヒートAGr-レース結果表（貼付）'!$A:$Z,MATCH($B23,'[1]予選ヒートAGr-レース結果表（貼付）'!$B:$B,0),MATCH(U$11,'[1]予選ヒートAGr-レース結果表（貼付）'!$1:$1,0)),""))</f>
        <v>81.521000000000001</v>
      </c>
    </row>
    <row r="24" spans="1:21" ht="12.75" customHeight="1" x14ac:dyDescent="0.2">
      <c r="A24" s="102">
        <f>IF(OR('[1]予選ヒートAGr-レース結果表（貼付）'!A13="DNF",'[1]予選ヒートAGr-レース結果表（貼付）'!A13="DNS",'[1]予選ヒートAGr-レース結果表（貼付）'!A13="DQ"),'[1]予選ヒートAGr-レース結果表（貼付）'!A13,IF(MAX('[1]予選ヒートAGr-レース結果表（貼付）'!$A:$A)&gt;A23,A23+1,""))</f>
        <v>12</v>
      </c>
      <c r="B24" s="101">
        <f>IFERROR(INDEX('[1]予選ヒートAGr-レース結果表（貼付）'!A13:$Z$50,MATCH($A24,'[1]予選ヒートAGr-レース結果表（貼付）'!A13:$A$50,0),MATCH('[1]公式予選（TT）①-結果表（印刷）'!B$11,'[1]予選ヒートAGr-レース結果表（貼付）'!$1:$1,0)),"")</f>
        <v>34</v>
      </c>
      <c r="C24" s="100">
        <v>12</v>
      </c>
      <c r="D24" s="99" t="str">
        <f>IFERROR(INDEX('[1]予選ヒートAGr-レース結果表（貼付）'!$A:$Z,MATCH($A24,'[1]予選ヒートAGr-レース結果表（貼付）'!$A:$A,0),MATCH('予選ヒートAGr-レース結果表'!D$11,'[1]予選ヒートAGr-レース結果表（貼付）'!$1:$1,0)),"")</f>
        <v>増田 貴久</v>
      </c>
      <c r="E24" s="98" t="str">
        <f>IFERROR(INDEX('[1]予選ヒートAGr-レース結果表（貼付）'!$A:$Z,MATCH($B24,'[1]予選ヒートAGr-レース結果表（貼付）'!$B:$B,0),MATCH('予選ヒートAGr-レース結果表'!E$11,'[1]予選ヒートAGr-レース結果表（貼付）'!$1:$1,0)),"")</f>
        <v>EXPRIT/YAMAHA</v>
      </c>
      <c r="F24" s="97" t="str">
        <f>IFERROR(INDEX('[1]予選ヒートAGr-レース結果表（貼付）'!$A:$Z,MATCH($B24,'[1]予選ヒートAGr-レース結果表（貼付）'!$B:$B,0),MATCH('予選ヒートAGr-レース結果表'!F$11,'[1]予選ヒートAGr-レース結果表（貼付）'!$1:$1,0)),"")</f>
        <v>LUCE MOTOR SPORTS</v>
      </c>
      <c r="G24" s="96" t="str">
        <f>IFERROR(INDEX('[1]予選ヒートAGr-レース結果表（貼付）'!$A:$Z,MATCH($B24,'[1]予選ヒートAGr-レース結果表（貼付）'!$B:$B,0),MATCH('予選ヒートAGr-レース結果表'!G$11,'[1]予選ヒートAGr-レース結果表（貼付）'!$1:$1,0)),"")</f>
        <v>BS</v>
      </c>
      <c r="H24" s="95">
        <f>IFERROR(INDEX('[1]予選ヒートAGr-レース結果表（貼付）'!$A:$Z,MATCH($B24,'[1]予選ヒートAGr-レース結果表（貼付）'!$B:$B,0),MATCH('予選ヒートAGr-レース結果表'!H$11,'[1]予選ヒートAGr-レース結果表（貼付）'!$1:$1,0)),"")</f>
        <v>12</v>
      </c>
      <c r="I24" s="94">
        <f>INDEX('[1]予選ヒートAGr-レース結果表（貼付）'!$A:$Z,MATCH($B24,'[1]予選ヒートAGr-レース結果表（貼付）'!$B:$B,0),MATCH('予選ヒートAGr-レース結果表'!I$11,'[1]予選ヒートAGr-レース結果表（貼付）'!$1:$1,0))</f>
        <v>8.0097916666666668E-3</v>
      </c>
      <c r="J24" s="93">
        <f>IFERROR(IF(A24="DNS","",IF(A24="DQ","",INDEX('[1]予選ヒートAGr-レース結果表（貼付）'!$A:$Z,MATCH($B24,'[1]予選ヒートAGr-レース結果表（貼付）'!$B:$B,0),MATCH('予選ヒートAGr-レース結果表'!J$11,'[1]予選ヒートAGr-レース結果表（貼付）'!$1:$1,0)))),"")</f>
        <v>13.994999999999999</v>
      </c>
      <c r="K24" s="93">
        <f>IFERROR(IF(A24="DNS","",IF(A24="DQ","",INDEX('[1]予選ヒートAGr-レース結果表（貼付）'!$A:$Z,MATCH($B24,'[1]予選ヒートAGr-レース結果表（貼付）'!$B:$B,0),MATCH('予選ヒートAGr-レース結果表'!K$11,'[1]予選ヒートAGr-レース結果表（貼付）'!$1:$1,0)))),"")</f>
        <v>0.35</v>
      </c>
      <c r="L24" s="92">
        <f>IFERROR(IF(A24="DNS","",IF(A24="DQ","",INDEX('[1]予選ヒートAGr-レース結果表（貼付）'!$A:$Z,MATCH($B24,'[1]予選ヒートAGr-レース結果表（貼付）'!$B:$B,0),MATCH('予選ヒートAGr-レース結果表'!L$11,'[1]予選ヒートAGr-レース結果表（貼付）'!$1:$1,0)))),"")</f>
        <v>55.636000000000003</v>
      </c>
      <c r="M24" s="91" t="str">
        <f>IF(L24&lt;1,"",IF($M$11&gt;L24,"R",""))</f>
        <v/>
      </c>
      <c r="N24" s="103"/>
      <c r="O24" s="83"/>
      <c r="P24" s="4" t="str">
        <f>IF(IFERROR(INDEX('[1]予選ヒートAGr-レース結果表（貼付）'!$A:$Z,MATCH($B24,'[1]予選ヒートAGr-レース結果表（貼付）'!$B:$B,0),MATCH(P$11,'[1]予選ヒートAGr-レース結果表（貼付）'!$1:$1,0)),"")=0,"",IFERROR(INDEX('[1]予選ヒートAGr-レース結果表（貼付）'!$A:$Z,MATCH($B24,'[1]予選ヒートAGr-レース結果表（貼付）'!$B:$B,0),MATCH(P$11,'[1]予選ヒートAGr-レース結果表（貼付）'!$1:$1,0)),""))</f>
        <v/>
      </c>
      <c r="Q24" s="4" t="str">
        <f>IF(P24="","",COUNTIF($P$13:P24,"&lt;&gt;"&amp;""))</f>
        <v/>
      </c>
      <c r="R24" s="4" t="str">
        <f>IFERROR(RANK(Q24,$Q$13:$Q$43,1),"")</f>
        <v/>
      </c>
      <c r="S24" s="4" t="str">
        <f>IF(IFERROR(INDEX('[1]予選ヒートAGr-レース結果表（貼付）'!$A:$Z,MATCH($A24,'[1]予選ヒートAGr-レース結果表（貼付）'!$A:$A,0),MATCH(S$11,'[1]予選ヒートAGr-レース結果表（貼付）'!$1:$1,0)),"")=0,"",IFERROR(INDEX('[1]予選ヒートAGr-レース結果表（貼付）'!$A:$Z,MATCH($A24,'[1]予選ヒートAGr-レース結果表（貼付）'!$A:$A,0),MATCH(S$11,'[1]予選ヒートAGr-レース結果表（貼付）'!$1:$1,0)),""))</f>
        <v/>
      </c>
      <c r="T24" s="4"/>
      <c r="U24" s="4">
        <f>IF(IFERROR(INDEX('[1]予選ヒートAGr-レース結果表（貼付）'!$A:$Z,MATCH($B24,'[1]予選ヒートAGr-レース結果表（貼付）'!$B:$B,0),MATCH(U$11,'[1]予選ヒートAGr-レース結果表（貼付）'!$1:$1,0)),"")=0,"",IFERROR(INDEX('[1]予選ヒートAGr-レース結果表（貼付）'!$A:$Z,MATCH($B24,'[1]予選ヒートAGr-レース結果表（貼付）'!$B:$B,0),MATCH(U$11,'[1]予選ヒートAGr-レース結果表（貼付）'!$1:$1,0)),""))</f>
        <v>82.111000000000004</v>
      </c>
    </row>
    <row r="25" spans="1:21" ht="12.75" customHeight="1" x14ac:dyDescent="0.2">
      <c r="A25" s="102">
        <f>IF(OR('[1]予選ヒートAGr-レース結果表（貼付）'!A14="DNF",'[1]予選ヒートAGr-レース結果表（貼付）'!A14="DNS",'[1]予選ヒートAGr-レース結果表（貼付）'!A14="DQ"),'[1]予選ヒートAGr-レース結果表（貼付）'!A14,IF(MAX('[1]予選ヒートAGr-レース結果表（貼付）'!$A:$A)&gt;A24,A24+1,""))</f>
        <v>13</v>
      </c>
      <c r="B25" s="101">
        <f>IFERROR(INDEX('[1]予選ヒートAGr-レース結果表（貼付）'!A14:$Z$50,MATCH($A25,'[1]予選ヒートAGr-レース結果表（貼付）'!A14:$A$50,0),MATCH('[1]公式予選（TT）①-結果表（印刷）'!B$11,'[1]予選ヒートAGr-レース結果表（貼付）'!$1:$1,0)),"")</f>
        <v>22</v>
      </c>
      <c r="C25" s="100">
        <v>13</v>
      </c>
      <c r="D25" s="99" t="str">
        <f>IFERROR(INDEX('[1]予選ヒートAGr-レース結果表（貼付）'!$A:$Z,MATCH($A25,'[1]予選ヒートAGr-レース結果表（貼付）'!$A:$A,0),MATCH('予選ヒートAGr-レース結果表'!D$11,'[1]予選ヒートAGr-レース結果表（貼付）'!$1:$1,0)),"")</f>
        <v>酒井 翔太</v>
      </c>
      <c r="E25" s="98" t="str">
        <f>IFERROR(INDEX('[1]予選ヒートAGr-レース結果表（貼付）'!$A:$Z,MATCH($B25,'[1]予選ヒートAGr-レース結果表（貼付）'!$B:$B,0),MATCH('予選ヒートAGr-レース結果表'!E$11,'[1]予選ヒートAGr-レース結果表（貼付）'!$1:$1,0)),"")</f>
        <v>TONY KART/YAMAHA</v>
      </c>
      <c r="F25" s="97" t="str">
        <f>IFERROR(INDEX('[1]予選ヒートAGr-レース結果表（貼付）'!$A:$Z,MATCH($B25,'[1]予選ヒートAGr-レース結果表（貼付）'!$B:$B,0),MATCH('予選ヒートAGr-レース結果表'!F$11,'[1]予選ヒートAGr-レース結果表（貼付）'!$1:$1,0)),"")</f>
        <v>FIRST GARAGE BEMAX</v>
      </c>
      <c r="G25" s="96" t="str">
        <f>IFERROR(INDEX('[1]予選ヒートAGr-レース結果表（貼付）'!$A:$Z,MATCH($B25,'[1]予選ヒートAGr-レース結果表（貼付）'!$B:$B,0),MATCH('予選ヒートAGr-レース結果表'!G$11,'[1]予選ヒートAGr-レース結果表（貼付）'!$1:$1,0)),"")</f>
        <v>BS</v>
      </c>
      <c r="H25" s="95">
        <f>IFERROR(INDEX('[1]予選ヒートAGr-レース結果表（貼付）'!$A:$Z,MATCH($B25,'[1]予選ヒートAGr-レース結果表（貼付）'!$B:$B,0),MATCH('予選ヒートAGr-レース結果表'!H$11,'[1]予選ヒートAGr-レース結果表（貼付）'!$1:$1,0)),"")</f>
        <v>12</v>
      </c>
      <c r="I25" s="94">
        <f>INDEX('[1]予選ヒートAGr-レース結果表（貼付）'!$A:$Z,MATCH($B25,'[1]予選ヒートAGr-レース結果表（貼付）'!$B:$B,0),MATCH('予選ヒートAGr-レース結果表'!I$11,'[1]予選ヒートAGr-レース結果表（貼付）'!$1:$1,0))</f>
        <v>8.0167939814814806E-3</v>
      </c>
      <c r="J25" s="93">
        <f>IFERROR(IF(A25="DNS","",IF(A25="DQ","",INDEX('[1]予選ヒートAGr-レース結果表（貼付）'!$A:$Z,MATCH($B25,'[1]予選ヒートAGr-レース結果表（貼付）'!$B:$B,0),MATCH('予選ヒートAGr-レース結果表'!J$11,'[1]予選ヒートAGr-レース結果表（貼付）'!$1:$1,0)))),"")</f>
        <v>14.6</v>
      </c>
      <c r="K25" s="93">
        <f>IFERROR(IF(A25="DNS","",IF(A25="DQ","",INDEX('[1]予選ヒートAGr-レース結果表（貼付）'!$A:$Z,MATCH($B25,'[1]予選ヒートAGr-レース結果表（貼付）'!$B:$B,0),MATCH('予選ヒートAGr-レース結果表'!K$11,'[1]予選ヒートAGr-レース結果表（貼付）'!$1:$1,0)))),"")</f>
        <v>0.60499999999999998</v>
      </c>
      <c r="L25" s="92">
        <f>IFERROR(IF(A25="DNS","",IF(A25="DQ","",INDEX('[1]予選ヒートAGr-レース結果表（貼付）'!$A:$Z,MATCH($B25,'[1]予選ヒートAGr-レース結果表（貼付）'!$B:$B,0),MATCH('予選ヒートAGr-レース結果表'!L$11,'[1]予選ヒートAGr-レース結果表（貼付）'!$1:$1,0)))),"")</f>
        <v>55.414000000000001</v>
      </c>
      <c r="M25" s="91" t="str">
        <f>IF(L25&lt;1,"",IF($M$11&gt;L25,"R",""))</f>
        <v/>
      </c>
      <c r="N25" s="103"/>
      <c r="O25" s="83"/>
      <c r="P25" s="4" t="str">
        <f>IF(IFERROR(INDEX('[1]予選ヒートAGr-レース結果表（貼付）'!$A:$Z,MATCH($B25,'[1]予選ヒートAGr-レース結果表（貼付）'!$B:$B,0),MATCH(P$11,'[1]予選ヒートAGr-レース結果表（貼付）'!$1:$1,0)),"")=0,"",IFERROR(INDEX('[1]予選ヒートAGr-レース結果表（貼付）'!$A:$Z,MATCH($B25,'[1]予選ヒートAGr-レース結果表（貼付）'!$B:$B,0),MATCH(P$11,'[1]予選ヒートAGr-レース結果表（貼付）'!$1:$1,0)),""))</f>
        <v/>
      </c>
      <c r="Q25" s="4" t="str">
        <f>IF(P25="","",COUNTIF($P$13:P25,"&lt;&gt;"&amp;""))</f>
        <v/>
      </c>
      <c r="R25" s="4" t="str">
        <f>IFERROR(RANK(Q25,$Q$13:$Q$43,1),"")</f>
        <v/>
      </c>
      <c r="S25" s="4" t="str">
        <f>IF(IFERROR(INDEX('[1]予選ヒートAGr-レース結果表（貼付）'!$A:$Z,MATCH($A25,'[1]予選ヒートAGr-レース結果表（貼付）'!$A:$A,0),MATCH(S$11,'[1]予選ヒートAGr-レース結果表（貼付）'!$1:$1,0)),"")=0,"",IFERROR(INDEX('[1]予選ヒートAGr-レース結果表（貼付）'!$A:$Z,MATCH($A25,'[1]予選ヒートAGr-レース結果表（貼付）'!$A:$A,0),MATCH(S$11,'[1]予選ヒートAGr-レース結果表（貼付）'!$1:$1,0)),""))</f>
        <v/>
      </c>
      <c r="T25" s="4"/>
      <c r="U25" s="4">
        <f>IF(IFERROR(INDEX('[1]予選ヒートAGr-レース結果表（貼付）'!$A:$Z,MATCH($B25,'[1]予選ヒートAGr-レース結果表（貼付）'!$B:$B,0),MATCH(U$11,'[1]予選ヒートAGr-レース結果表（貼付）'!$1:$1,0)),"")=0,"",IFERROR(INDEX('[1]予選ヒートAGr-レース結果表（貼付）'!$A:$Z,MATCH($B25,'[1]予選ヒートAGr-レース結果表（貼付）'!$B:$B,0),MATCH(U$11,'[1]予選ヒートAGr-レース結果表（貼付）'!$1:$1,0)),""))</f>
        <v>81.789000000000001</v>
      </c>
    </row>
    <row r="26" spans="1:21" ht="12.75" x14ac:dyDescent="0.2">
      <c r="A26" s="102">
        <f>IF(OR('[1]予選ヒートAGr-レース結果表（貼付）'!A15="DNF",'[1]予選ヒートAGr-レース結果表（貼付）'!A15="DNS",'[1]予選ヒートAGr-レース結果表（貼付）'!A15="DQ"),'[1]予選ヒートAGr-レース結果表（貼付）'!A15,IF(MAX('[1]予選ヒートAGr-レース結果表（貼付）'!$A:$A)&gt;A25,A25+1,""))</f>
        <v>14</v>
      </c>
      <c r="B26" s="101">
        <f>IFERROR(INDEX('[1]予選ヒートAGr-レース結果表（貼付）'!A15:$Z$50,MATCH($A26,'[1]予選ヒートAGr-レース結果表（貼付）'!A15:$A$50,0),MATCH('[1]公式予選（TT）①-結果表（印刷）'!B$11,'[1]予選ヒートAGr-レース結果表（貼付）'!$1:$1,0)),"")</f>
        <v>57</v>
      </c>
      <c r="C26" s="100">
        <v>14</v>
      </c>
      <c r="D26" s="99" t="str">
        <f>IFERROR(INDEX('[1]予選ヒートAGr-レース結果表（貼付）'!$A:$Z,MATCH($A26,'[1]予選ヒートAGr-レース結果表（貼付）'!$A:$A,0),MATCH('予選ヒートAGr-レース結果表'!D$11,'[1]予選ヒートAGr-レース結果表（貼付）'!$1:$1,0)),"")</f>
        <v>米林 慶晃</v>
      </c>
      <c r="E26" s="98" t="str">
        <f>IFERROR(INDEX('[1]予選ヒートAGr-レース結果表（貼付）'!$A:$Z,MATCH($B26,'[1]予選ヒートAGr-レース結果表（貼付）'!$B:$B,0),MATCH('予選ヒートAGr-レース結果表'!E$11,'[1]予選ヒートAGr-レース結果表（貼付）'!$1:$1,0)),"")</f>
        <v>EXPRIT/YAMAHA</v>
      </c>
      <c r="F26" s="97" t="str">
        <f>IFERROR(INDEX('[1]予選ヒートAGr-レース結果表（貼付）'!$A:$Z,MATCH($B26,'[1]予選ヒートAGr-レース結果表（貼付）'!$B:$B,0),MATCH('予選ヒートAGr-レース結果表'!F$11,'[1]予選ヒートAGr-レース結果表（貼付）'!$1:$1,0)),"")</f>
        <v>REON RACING TEAM</v>
      </c>
      <c r="G26" s="96" t="str">
        <f>IFERROR(INDEX('[1]予選ヒートAGr-レース結果表（貼付）'!$A:$Z,MATCH($B26,'[1]予選ヒートAGr-レース結果表（貼付）'!$B:$B,0),MATCH('予選ヒートAGr-レース結果表'!G$11,'[1]予選ヒートAGr-レース結果表（貼付）'!$1:$1,0)),"")</f>
        <v>BS</v>
      </c>
      <c r="H26" s="95">
        <f>IFERROR(INDEX('[1]予選ヒートAGr-レース結果表（貼付）'!$A:$Z,MATCH($B26,'[1]予選ヒートAGr-レース結果表（貼付）'!$B:$B,0),MATCH('予選ヒートAGr-レース結果表'!H$11,'[1]予選ヒートAGr-レース結果表（貼付）'!$1:$1,0)),"")</f>
        <v>12</v>
      </c>
      <c r="I26" s="94">
        <f>INDEX('[1]予選ヒートAGr-レース結果表（貼付）'!$A:$Z,MATCH($B26,'[1]予選ヒートAGr-レース結果表（貼付）'!$B:$B,0),MATCH('予選ヒートAGr-レース結果表'!I$11,'[1]予選ヒートAGr-レース結果表（貼付）'!$1:$1,0))</f>
        <v>8.0175231481481486E-3</v>
      </c>
      <c r="J26" s="93">
        <f>IFERROR(IF(A26="DNS","",IF(A26="DQ","",INDEX('[1]予選ヒートAGr-レース結果表（貼付）'!$A:$Z,MATCH($B26,'[1]予選ヒートAGr-レース結果表（貼付）'!$B:$B,0),MATCH('予選ヒートAGr-レース結果表'!J$11,'[1]予選ヒートAGr-レース結果表（貼付）'!$1:$1,0)))),"")</f>
        <v>14.663</v>
      </c>
      <c r="K26" s="93">
        <f>IFERROR(IF(A26="DNS","",IF(A26="DQ","",INDEX('[1]予選ヒートAGr-レース結果表（貼付）'!$A:$Z,MATCH($B26,'[1]予選ヒートAGr-レース結果表（貼付）'!$B:$B,0),MATCH('予選ヒートAGr-レース結果表'!K$11,'[1]予選ヒートAGr-レース結果表（貼付）'!$1:$1,0)))),"")</f>
        <v>6.3E-2</v>
      </c>
      <c r="L26" s="92">
        <f>IFERROR(IF(A26="DNS","",IF(A26="DQ","",INDEX('[1]予選ヒートAGr-レース結果表（貼付）'!$A:$Z,MATCH($B26,'[1]予選ヒートAGr-レース結果表（貼付）'!$B:$B,0),MATCH('予選ヒートAGr-レース結果表'!L$11,'[1]予選ヒートAGr-レース結果表（貼付）'!$1:$1,0)))),"")</f>
        <v>55.348999999999997</v>
      </c>
      <c r="M26" s="91" t="str">
        <f>IF(L26&lt;1,"",IF($M$11&gt;L26,"R",""))</f>
        <v/>
      </c>
      <c r="N26" s="103"/>
      <c r="O26" s="83"/>
      <c r="P26" s="4" t="str">
        <f>IF(IFERROR(INDEX('[1]予選ヒートAGr-レース結果表（貼付）'!$A:$Z,MATCH($B26,'[1]予選ヒートAGr-レース結果表（貼付）'!$B:$B,0),MATCH(P$11,'[1]予選ヒートAGr-レース結果表（貼付）'!$1:$1,0)),"")=0,"",IFERROR(INDEX('[1]予選ヒートAGr-レース結果表（貼付）'!$A:$Z,MATCH($B26,'[1]予選ヒートAGr-レース結果表（貼付）'!$B:$B,0),MATCH(P$11,'[1]予選ヒートAGr-レース結果表（貼付）'!$1:$1,0)),""))</f>
        <v/>
      </c>
      <c r="Q26" s="4" t="str">
        <f>IF(P26="","",COUNTIF($P$13:P26,"&lt;&gt;"&amp;""))</f>
        <v/>
      </c>
      <c r="R26" s="4" t="str">
        <f>IFERROR(RANK(Q26,$Q$13:$Q$43,1),"")</f>
        <v/>
      </c>
      <c r="S26" s="4" t="str">
        <f>IF(IFERROR(INDEX('[1]予選ヒートAGr-レース結果表（貼付）'!$A:$Z,MATCH($A26,'[1]予選ヒートAGr-レース結果表（貼付）'!$A:$A,0),MATCH(S$11,'[1]予選ヒートAGr-レース結果表（貼付）'!$1:$1,0)),"")=0,"",IFERROR(INDEX('[1]予選ヒートAGr-レース結果表（貼付）'!$A:$Z,MATCH($A26,'[1]予選ヒートAGr-レース結果表（貼付）'!$A:$A,0),MATCH(S$11,'[1]予選ヒートAGr-レース結果表（貼付）'!$1:$1,0)),""))</f>
        <v/>
      </c>
      <c r="T26" s="4"/>
      <c r="U26" s="4">
        <f>IF(IFERROR(INDEX('[1]予選ヒートAGr-レース結果表（貼付）'!$A:$Z,MATCH($B26,'[1]予選ヒートAGr-レース結果表（貼付）'!$B:$B,0),MATCH(U$11,'[1]予選ヒートAGr-レース結果表（貼付）'!$1:$1,0)),"")=0,"",IFERROR(INDEX('[1]予選ヒートAGr-レース結果表（貼付）'!$A:$Z,MATCH($B26,'[1]予選ヒートAGr-レース結果表（貼付）'!$B:$B,0),MATCH(U$11,'[1]予選ヒートAGr-レース結果表（貼付）'!$1:$1,0)),""))</f>
        <v>82.116</v>
      </c>
    </row>
    <row r="27" spans="1:21" ht="12.75" x14ac:dyDescent="0.2">
      <c r="A27" s="102">
        <f>IF(OR('[1]予選ヒートAGr-レース結果表（貼付）'!A16="DNF",'[1]予選ヒートAGr-レース結果表（貼付）'!A16="DNS",'[1]予選ヒートAGr-レース結果表（貼付）'!A16="DQ"),'[1]予選ヒートAGr-レース結果表（貼付）'!A16,IF(MAX('[1]予選ヒートAGr-レース結果表（貼付）'!$A:$A)&gt;A26,A26+1,""))</f>
        <v>15</v>
      </c>
      <c r="B27" s="101">
        <f>IFERROR(INDEX('[1]予選ヒートAGr-レース結果表（貼付）'!A16:$Z$50,MATCH($A27,'[1]予選ヒートAGr-レース結果表（貼付）'!A16:$A$50,0),MATCH('[1]公式予選（TT）①-結果表（印刷）'!B$11,'[1]予選ヒートAGr-レース結果表（貼付）'!$1:$1,0)),"")</f>
        <v>71</v>
      </c>
      <c r="C27" s="100">
        <v>15</v>
      </c>
      <c r="D27" s="99" t="str">
        <f>IFERROR(INDEX('[1]予選ヒートAGr-レース結果表（貼付）'!$A:$Z,MATCH($B27,'[1]予選ヒートAGr-レース結果表（貼付）'!$B:$B,0),MATCH('予選ヒートAGr-レース結果表'!D$11,'[1]予選ヒートAGr-レース結果表（貼付）'!$1:$1,0)),"")</f>
        <v>上田 優季</v>
      </c>
      <c r="E27" s="98" t="str">
        <f>IFERROR(INDEX('[1]予選ヒートAGr-レース結果表（貼付）'!$A:$Z,MATCH($B27,'[1]予選ヒートAGr-レース結果表（貼付）'!$B:$B,0),MATCH('予選ヒートAGr-レース結果表'!E$11,'[1]予選ヒートAGr-レース結果表（貼付）'!$1:$1,0)),"")</f>
        <v>CL/YAMAHA</v>
      </c>
      <c r="F27" s="97" t="str">
        <f>IFERROR(INDEX('[1]予選ヒートAGr-レース結果表（貼付）'!$A:$Z,MATCH($B27,'[1]予選ヒートAGr-レース結果表（貼付）'!$B:$B,0),MATCH('予選ヒートAGr-レース結果表'!F$11,'[1]予選ヒートAGr-レース結果表（貼付）'!$1:$1,0)),"")</f>
        <v>カートガレージクラッシュメイト</v>
      </c>
      <c r="G27" s="96" t="str">
        <f>IFERROR(INDEX('[1]予選ヒートAGr-レース結果表（貼付）'!$A:$Z,MATCH($B27,'[1]予選ヒートAGr-レース結果表（貼付）'!$B:$B,0),MATCH('予選ヒートAGr-レース結果表'!G$11,'[1]予選ヒートAGr-レース結果表（貼付）'!$1:$1,0)),"")</f>
        <v>BS</v>
      </c>
      <c r="H27" s="95">
        <f>IFERROR(IF(A27="DNS","",IF(A27="DQ","",INDEX('[1]予選ヒートAGr-レース結果表（貼付）'!$A:$Z,MATCH($B27,'[1]予選ヒートAGr-レース結果表（貼付）'!$B:$B,0),MATCH('予選ヒートAGr-レース結果表'!H$11,'[1]予選ヒートAGr-レース結果表（貼付）'!$1:$1,0)))),"")</f>
        <v>12</v>
      </c>
      <c r="I27" s="94">
        <f>IFERROR(IF(A27="DNS","ｽﾀｰﾄ出来ず",IF(A27="DQ","失　格",INDEX('[1]予選ヒートAGr-レース結果表（貼付）'!$A:$Z,MATCH($B27,'[1]予選ヒートAGr-レース結果表（貼付）'!$B:$B,0),MATCH('予選ヒートAGr-レース結果表'!I$11,'[1]予選ヒートAGr-レース結果表（貼付）'!$1:$1,0)))),"")</f>
        <v>8.0208912037037037E-3</v>
      </c>
      <c r="J27" s="93">
        <f>IFERROR(IF(A27="DNS","",IF(A27="DQ","",INDEX('[1]予選ヒートAGr-レース結果表（貼付）'!$A:$Z,MATCH($B27,'[1]予選ヒートAGr-レース結果表（貼付）'!$B:$B,0),MATCH('予選ヒートAGr-レース結果表'!J$11,'[1]予選ヒートAGr-レース結果表（貼付）'!$1:$1,0)))),"")</f>
        <v>14.954000000000001</v>
      </c>
      <c r="K27" s="93">
        <f>IFERROR(IF(A27="DNS","",IF(A27="DQ","",INDEX('[1]予選ヒートAGr-レース結果表（貼付）'!$A:$Z,MATCH($B27,'[1]予選ヒートAGr-レース結果表（貼付）'!$B:$B,0),MATCH('予選ヒートAGr-レース結果表'!K$11,'[1]予選ヒートAGr-レース結果表（貼付）'!$1:$1,0)))),"")</f>
        <v>0.29099999999999998</v>
      </c>
      <c r="L27" s="92">
        <f>IFERROR(IF(A27="DNS","",IF(A27="DQ","",INDEX('[1]予選ヒートAGr-レース結果表（貼付）'!$A:$Z,MATCH($B27,'[1]予選ヒートAGr-レース結果表（貼付）'!$B:$B,0),MATCH('予選ヒートAGr-レース結果表'!L$11,'[1]予選ヒートAGr-レース結果表（貼付）'!$1:$1,0)))),"")</f>
        <v>55.613999999999997</v>
      </c>
      <c r="M27" s="91" t="str">
        <f>IF(L27&lt;1,"",IF($M$11&gt;L27,"R",""))</f>
        <v/>
      </c>
      <c r="N27" s="103"/>
      <c r="O27" s="83"/>
      <c r="P27" s="4" t="str">
        <f>IF(IFERROR(INDEX('[1]予選ヒートAGr-レース結果表（貼付）'!$A:$Z,MATCH($B27,'[1]予選ヒートAGr-レース結果表（貼付）'!$B:$B,0),MATCH(P$11,'[1]予選ヒートAGr-レース結果表（貼付）'!$1:$1,0)),"")=0,"",IFERROR(INDEX('[1]予選ヒートAGr-レース結果表（貼付）'!$A:$Z,MATCH($B27,'[1]予選ヒートAGr-レース結果表（貼付）'!$B:$B,0),MATCH(P$11,'[1]予選ヒートAGr-レース結果表（貼付）'!$1:$1,0)),""))</f>
        <v/>
      </c>
      <c r="Q27" s="4" t="str">
        <f>IF(P27="","",COUNTIF($P$13:P27,"&lt;&gt;"&amp;""))</f>
        <v/>
      </c>
      <c r="R27" s="4" t="str">
        <f>IFERROR(RANK(Q27,$Q$13:$Q$43,1),"")</f>
        <v/>
      </c>
      <c r="S27" s="4" t="str">
        <f>IF(IFERROR(INDEX('[1]予選ヒートAGr-レース結果表（貼付）'!$A:$Z,MATCH($A27,'[1]予選ヒートAGr-レース結果表（貼付）'!$A:$A,0),MATCH(S$11,'[1]予選ヒートAGr-レース結果表（貼付）'!$1:$1,0)),"")=0,"",IFERROR(INDEX('[1]予選ヒートAGr-レース結果表（貼付）'!$A:$Z,MATCH($A27,'[1]予選ヒートAGr-レース結果表（貼付）'!$A:$A,0),MATCH(S$11,'[1]予選ヒートAGr-レース結果表（貼付）'!$1:$1,0)),""))</f>
        <v/>
      </c>
      <c r="T27" s="4"/>
      <c r="U27" s="4">
        <f>IF(IFERROR(INDEX('[1]予選ヒートAGr-レース結果表（貼付）'!$A:$Z,MATCH($B27,'[1]予選ヒートAGr-レース結果表（貼付）'!$B:$B,0),MATCH(U$11,'[1]予選ヒートAGr-レース結果表（貼付）'!$1:$1,0)),"")=0,"",IFERROR(INDEX('[1]予選ヒートAGr-レース結果表（貼付）'!$A:$Z,MATCH($B27,'[1]予選ヒートAGr-レース結果表（貼付）'!$B:$B,0),MATCH(U$11,'[1]予選ヒートAGr-レース結果表（貼付）'!$1:$1,0)),""))</f>
        <v>82.212999999999994</v>
      </c>
    </row>
    <row r="28" spans="1:21" ht="12.75" customHeight="1" x14ac:dyDescent="0.2">
      <c r="A28" s="102">
        <f>IF(OR('[1]予選ヒートAGr-レース結果表（貼付）'!A17="DNF",'[1]予選ヒートAGr-レース結果表（貼付）'!A17="DNS",'[1]予選ヒートAGr-レース結果表（貼付）'!A17="DQ"),'[1]予選ヒートAGr-レース結果表（貼付）'!A17,IF(MAX('[1]予選ヒートAGr-レース結果表（貼付）'!$A:$A)&gt;A27,A27+1,""))</f>
        <v>16</v>
      </c>
      <c r="B28" s="101">
        <f>IFERROR(INDEX('[1]予選ヒートAGr-レース結果表（貼付）'!A17:$Z$50,MATCH($A28,'[1]予選ヒートAGr-レース結果表（貼付）'!A17:$A$50,0),MATCH('[1]公式予選（TT）①-結果表（印刷）'!B$11,'[1]予選ヒートAGr-レース結果表（貼付）'!$1:$1,0)),"")</f>
        <v>27</v>
      </c>
      <c r="C28" s="100">
        <v>16</v>
      </c>
      <c r="D28" s="99" t="str">
        <f>IFERROR(INDEX('[1]予選ヒートAGr-レース結果表（貼付）'!$A:$Z,MATCH($B28,'[1]予選ヒートAGr-レース結果表（貼付）'!$B:$B,0),MATCH('予選ヒートAGr-レース結果表'!D$11,'[1]予選ヒートAGr-レース結果表（貼付）'!$1:$1,0)),"")</f>
        <v>舟橋 弘典</v>
      </c>
      <c r="E28" s="98" t="str">
        <f>IFERROR(INDEX('[1]予選ヒートAGr-レース結果表（貼付）'!$A:$Z,MATCH($B28,'[1]予選ヒートAGr-レース結果表（貼付）'!$B:$B,0),MATCH('予選ヒートAGr-レース結果表'!E$11,'[1]予選ヒートAGr-レース結果表（貼付）'!$1:$1,0)),"")</f>
        <v>KOSMIC/YAMAHA</v>
      </c>
      <c r="F28" s="97" t="str">
        <f>IFERROR(INDEX('[1]予選ヒートAGr-レース結果表（貼付）'!$A:$Z,MATCH($B28,'[1]予選ヒートAGr-レース結果表（貼付）'!$B:$B,0),MATCH('予選ヒートAGr-レース結果表'!F$11,'[1]予選ヒートAGr-レース結果表（貼付）'!$1:$1,0)),"")</f>
        <v>HIRAIPROJECT With Ash</v>
      </c>
      <c r="G28" s="96" t="str">
        <f>IFERROR(INDEX('[1]予選ヒートAGr-レース結果表（貼付）'!$A:$Z,MATCH($B28,'[1]予選ヒートAGr-レース結果表（貼付）'!$B:$B,0),MATCH('予選ヒートAGr-レース結果表'!G$11,'[1]予選ヒートAGr-レース結果表（貼付）'!$1:$1,0)),"")</f>
        <v>BS</v>
      </c>
      <c r="H28" s="95">
        <f>IFERROR(IF(A28="DNS","",IF(A28="DQ","",INDEX('[1]予選ヒートAGr-レース結果表（貼付）'!$A:$Z,MATCH($B28,'[1]予選ヒートAGr-レース結果表（貼付）'!$B:$B,0),MATCH('予選ヒートAGr-レース結果表'!H$11,'[1]予選ヒートAGr-レース結果表（貼付）'!$1:$1,0)))),"")</f>
        <v>12</v>
      </c>
      <c r="I28" s="94">
        <f>IFERROR(IF(A28="DNS","ｽﾀｰﾄ出来ず",IF(A28="DQ","失　格",INDEX('[1]予選ヒートAGr-レース結果表（貼付）'!$A:$Z,MATCH($B28,'[1]予選ヒートAGr-レース結果表（貼付）'!$B:$B,0),MATCH('予選ヒートAGr-レース結果表'!I$11,'[1]予選ヒートAGr-レース結果表（貼付）'!$1:$1,0)))),"")</f>
        <v>8.0371990740740733E-3</v>
      </c>
      <c r="J28" s="93">
        <f>IFERROR(IF(A28="DNS","",IF(A28="DQ","",INDEX('[1]予選ヒートAGr-レース結果表（貼付）'!$A:$Z,MATCH($B28,'[1]予選ヒートAGr-レース結果表（貼付）'!$B:$B,0),MATCH('予選ヒートAGr-レース結果表'!J$11,'[1]予選ヒートAGr-レース結果表（貼付）'!$1:$1,0)))),"")</f>
        <v>16.363</v>
      </c>
      <c r="K28" s="93">
        <f>IFERROR(IF(A28="DNS","",IF(A28="DQ","",INDEX('[1]予選ヒートAGr-レース結果表（貼付）'!$A:$Z,MATCH($B28,'[1]予選ヒートAGr-レース結果表（貼付）'!$B:$B,0),MATCH('予選ヒートAGr-レース結果表'!K$11,'[1]予選ヒートAGr-レース結果表（貼付）'!$1:$1,0)))),"")</f>
        <v>1.409</v>
      </c>
      <c r="L28" s="92">
        <f>IFERROR(IF(A28="DNS","",IF(A28="DQ","",INDEX('[1]予選ヒートAGr-レース結果表（貼付）'!$A:$Z,MATCH($B28,'[1]予選ヒートAGr-レース結果表（貼付）'!$B:$B,0),MATCH('予選ヒートAGr-レース結果表'!L$11,'[1]予選ヒートAGr-レース結果表（貼付）'!$1:$1,0)))),"")</f>
        <v>55.588999999999999</v>
      </c>
      <c r="M28" s="91" t="str">
        <f>IF(L28&lt;1,"",IF($M$11&gt;L28,"R",""))</f>
        <v/>
      </c>
      <c r="N28" s="103"/>
      <c r="O28" s="83"/>
      <c r="P28" s="4" t="str">
        <f>IF(IFERROR(INDEX('[1]予選ヒートAGr-レース結果表（貼付）'!$A:$Z,MATCH($B28,'[1]予選ヒートAGr-レース結果表（貼付）'!$B:$B,0),MATCH(P$11,'[1]予選ヒートAGr-レース結果表（貼付）'!$1:$1,0)),"")=0,"",IFERROR(INDEX('[1]予選ヒートAGr-レース結果表（貼付）'!$A:$Z,MATCH($B28,'[1]予選ヒートAGr-レース結果表（貼付）'!$B:$B,0),MATCH(P$11,'[1]予選ヒートAGr-レース結果表（貼付）'!$1:$1,0)),""))</f>
        <v>全日本カート選手権統一規則書 第38条(25)(フロントフェアリングが正しい装着状態でない)により5秒加算した。</v>
      </c>
      <c r="Q28" s="4">
        <f>IF(P28="","",COUNTIF($P$13:P28,"&lt;&gt;"&amp;""))</f>
        <v>16</v>
      </c>
      <c r="R28" s="4">
        <f>IFERROR(RANK(Q28,$Q$13:$Q$43,1),"")</f>
        <v>1</v>
      </c>
      <c r="S28" s="4" t="str">
        <f>IF(IFERROR(INDEX('[1]予選ヒートAGr-レース結果表（貼付）'!$A:$Z,MATCH($A28,'[1]予選ヒートAGr-レース結果表（貼付）'!$A:$A,0),MATCH(S$11,'[1]予選ヒートAGr-レース結果表（貼付）'!$1:$1,0)),"")=0,"",IFERROR(INDEX('[1]予選ヒートAGr-レース結果表（貼付）'!$A:$Z,MATCH($A28,'[1]予選ヒートAGr-レース結果表（貼付）'!$A:$A,0),MATCH(S$11,'[1]予選ヒートAGr-レース結果表（貼付）'!$1:$1,0)),""))</f>
        <v/>
      </c>
      <c r="T28" s="4"/>
      <c r="U28" s="4">
        <f>IF(IFERROR(INDEX('[1]予選ヒートAGr-レース結果表（貼付）'!$A:$Z,MATCH($B28,'[1]予選ヒートAGr-レース結果表（貼付）'!$B:$B,0),MATCH(U$11,'[1]予選ヒートAGr-レース結果表（貼付）'!$1:$1,0)),"")=0,"",IFERROR(INDEX('[1]予選ヒートAGr-レース結果表（貼付）'!$A:$Z,MATCH($B28,'[1]予選ヒートAGr-レース結果表（貼付）'!$B:$B,0),MATCH(U$11,'[1]予選ヒートAGr-レース結果表（貼付）'!$1:$1,0)),""))</f>
        <v>81.820999999999998</v>
      </c>
    </row>
    <row r="29" spans="1:21" ht="12.75" customHeight="1" x14ac:dyDescent="0.2">
      <c r="A29" s="102">
        <f>IF(OR('[1]予選ヒートAGr-レース結果表（貼付）'!A18="DNF",'[1]予選ヒートAGr-レース結果表（貼付）'!A18="DNS",'[1]予選ヒートAGr-レース結果表（貼付）'!A18="DQ"),'[1]予選ヒートAGr-レース結果表（貼付）'!A18,IF(MAX('[1]予選ヒートAGr-レース結果表（貼付）'!$A:$A)&gt;A28,A28+1,""))</f>
        <v>17</v>
      </c>
      <c r="B29" s="101">
        <f>IFERROR(INDEX('[1]予選ヒートAGr-レース結果表（貼付）'!A18:$Z$50,MATCH($A29,'[1]予選ヒートAGr-レース結果表（貼付）'!A18:$A$50,0),MATCH('[1]公式予選（TT）①-結果表（印刷）'!B$11,'[1]予選ヒートAGr-レース結果表（貼付）'!$1:$1,0)),"")</f>
        <v>16</v>
      </c>
      <c r="C29" s="100">
        <v>17</v>
      </c>
      <c r="D29" s="99" t="str">
        <f>IFERROR(INDEX('[1]予選ヒートAGr-レース結果表（貼付）'!$A:$Z,MATCH($B29,'[1]予選ヒートAGr-レース結果表（貼付）'!$B:$B,0),MATCH('予選ヒートAGr-レース結果表'!D$11,'[1]予選ヒートAGr-レース結果表（貼付）'!$1:$1,0)),"")</f>
        <v>佐藤 こころ</v>
      </c>
      <c r="E29" s="98" t="str">
        <f>IFERROR(INDEX('[1]予選ヒートAGr-レース結果表（貼付）'!$A:$Z,MATCH($B29,'[1]予選ヒートAGr-レース結果表（貼付）'!$B:$B,0),MATCH('予選ヒートAGr-レース結果表'!E$11,'[1]予選ヒートAGr-レース結果表（貼付）'!$1:$1,0)),"")</f>
        <v>EXPRIT/YAMAHA</v>
      </c>
      <c r="F29" s="97" t="str">
        <f>IFERROR(INDEX('[1]予選ヒートAGr-レース結果表（貼付）'!$A:$Z,MATCH($B29,'[1]予選ヒートAGr-レース結果表（貼付）'!$B:$B,0),MATCH('予選ヒートAGr-レース結果表'!F$11,'[1]予選ヒートAGr-レース結果表（貼付）'!$1:$1,0)),"")</f>
        <v>チームナガオ</v>
      </c>
      <c r="G29" s="96" t="str">
        <f>IFERROR(INDEX('[1]予選ヒートAGr-レース結果表（貼付）'!$A:$Z,MATCH($B29,'[1]予選ヒートAGr-レース結果表（貼付）'!$B:$B,0),MATCH('予選ヒートAGr-レース結果表'!G$11,'[1]予選ヒートAGr-レース結果表（貼付）'!$1:$1,0)),"")</f>
        <v>BS</v>
      </c>
      <c r="H29" s="95">
        <f>IFERROR(IF(A29="DNS","",IF(A29="DQ","",INDEX('[1]予選ヒートAGr-レース結果表（貼付）'!$A:$Z,MATCH($B29,'[1]予選ヒートAGr-レース結果表（貼付）'!$B:$B,0),MATCH('予選ヒートAGr-レース結果表'!H$11,'[1]予選ヒートAGr-レース結果表（貼付）'!$1:$1,0)))),"")</f>
        <v>6</v>
      </c>
      <c r="I29" s="94">
        <f>IFERROR(IF(A29="DNS","ｽﾀｰﾄ出来ず",IF(A29="DQ","失　格",INDEX('[1]予選ヒートAGr-レース結果表（貼付）'!$A:$Z,MATCH($B29,'[1]予選ヒートAGr-レース結果表（貼付）'!$B:$B,0),MATCH('予選ヒートAGr-レース結果表'!I$11,'[1]予選ヒートAGr-レース結果表（貼付）'!$1:$1,0)))),"")</f>
        <v>4.2050810185185186E-3</v>
      </c>
      <c r="J29" s="93" t="str">
        <f>IFERROR(IF(A29="DNS","",IF(A29="DQ","",INDEX('[1]予選ヒートAGr-レース結果表（貼付）'!$A:$Z,MATCH($B29,'[1]予選ヒートAGr-レース結果表（貼付）'!$B:$B,0),MATCH('予選ヒートAGr-レース結果表'!J$11,'[1]予選ヒートAGr-レース結果表（貼付）'!$1:$1,0)))),"")</f>
        <v>6 Laps</v>
      </c>
      <c r="K29" s="93" t="str">
        <f>IFERROR(IF(A29="DNS","",IF(A29="DQ","",INDEX('[1]予選ヒートAGr-レース結果表（貼付）'!$A:$Z,MATCH($B29,'[1]予選ヒートAGr-レース結果表（貼付）'!$B:$B,0),MATCH('予選ヒートAGr-レース結果表'!K$11,'[1]予選ヒートAGr-レース結果表（貼付）'!$1:$1,0)))),"")</f>
        <v>6 Laps</v>
      </c>
      <c r="L29" s="92">
        <f>IFERROR(IF(A29="DNS","",IF(A29="DQ","",INDEX('[1]予選ヒートAGr-レース結果表（貼付）'!$A:$Z,MATCH($B29,'[1]予選ヒートAGr-レース結果表（貼付）'!$B:$B,0),MATCH('予選ヒートAGr-レース結果表'!L$11,'[1]予選ヒートAGr-レース結果表（貼付）'!$1:$1,0)))),"")</f>
        <v>56.698999999999998</v>
      </c>
      <c r="M29" s="91" t="str">
        <f>IF(L29&lt;1,"",IF($M$11&gt;L29,"R",""))</f>
        <v/>
      </c>
      <c r="N29" s="103"/>
      <c r="O29" s="83"/>
      <c r="P29" s="4" t="str">
        <f>IF(IFERROR(INDEX('[1]予選ヒートAGr-レース結果表（貼付）'!$A:$Z,MATCH($B29,'[1]予選ヒートAGr-レース結果表（貼付）'!$B:$B,0),MATCH(P$11,'[1]予選ヒートAGr-レース結果表（貼付）'!$1:$1,0)),"")=0,"",IFERROR(INDEX('[1]予選ヒートAGr-レース結果表（貼付）'!$A:$Z,MATCH($B29,'[1]予選ヒートAGr-レース結果表（貼付）'!$B:$B,0),MATCH(P$11,'[1]予選ヒートAGr-レース結果表（貼付）'!$1:$1,0)),""))</f>
        <v/>
      </c>
      <c r="Q29" s="4" t="str">
        <f>IF(P29="","",COUNTIF($P$13:P29,"&lt;&gt;"&amp;""))</f>
        <v/>
      </c>
      <c r="R29" s="4" t="str">
        <f>IFERROR(RANK(Q29,$Q$13:$Q$43,1),"")</f>
        <v/>
      </c>
      <c r="S29" s="4" t="str">
        <f>IF(IFERROR(INDEX('[1]予選ヒートAGr-レース結果表（貼付）'!$A:$Z,MATCH($A29,'[1]予選ヒートAGr-レース結果表（貼付）'!$A:$A,0),MATCH(S$11,'[1]予選ヒートAGr-レース結果表（貼付）'!$1:$1,0)),"")=0,"",IFERROR(INDEX('[1]予選ヒートAGr-レース結果表（貼付）'!$A:$Z,MATCH($A29,'[1]予選ヒートAGr-レース結果表（貼付）'!$A:$A,0),MATCH(S$11,'[1]予選ヒートAGr-レース結果表（貼付）'!$1:$1,0)),""))</f>
        <v/>
      </c>
      <c r="T29" s="4"/>
      <c r="U29" s="4">
        <f>IF(IFERROR(INDEX('[1]予選ヒートAGr-レース結果表（貼付）'!$A:$Z,MATCH($B29,'[1]予選ヒートAGr-レース結果表（貼付）'!$B:$B,0),MATCH(U$11,'[1]予選ヒートAGr-レース結果表（貼付）'!$1:$1,0)),"")=0,"",IFERROR(INDEX('[1]予選ヒートAGr-レース結果表（貼付）'!$A:$Z,MATCH($B29,'[1]予選ヒートAGr-レース結果表（貼付）'!$B:$B,0),MATCH(U$11,'[1]予選ヒートAGr-レース結果表（貼付）'!$1:$1,0)),""))</f>
        <v>80.254999999999995</v>
      </c>
    </row>
    <row r="30" spans="1:21" ht="12.75" customHeight="1" x14ac:dyDescent="0.2">
      <c r="A30" s="102">
        <f>IF(OR('[1]予選ヒートAGr-レース結果表（貼付）'!A19="DNF",'[1]予選ヒートAGr-レース結果表（貼付）'!A19="DNS",'[1]予選ヒートAGr-レース結果表（貼付）'!A19="DQ"),'[1]予選ヒートAGr-レース結果表（貼付）'!A19,IF(MAX('[1]予選ヒートAGr-レース結果表（貼付）'!$A:$A)&gt;A29,A29+1,""))</f>
        <v>18</v>
      </c>
      <c r="B30" s="101">
        <f>IFERROR(INDEX('[1]予選ヒートAGr-レース結果表（貼付）'!A19:$Z$50,MATCH($A30,'[1]予選ヒートAGr-レース結果表（貼付）'!A19:$A$50,0),MATCH('[1]公式予選（TT）①-結果表（印刷）'!B$11,'[1]予選ヒートAGr-レース結果表（貼付）'!$1:$1,0)),"")</f>
        <v>17</v>
      </c>
      <c r="C30" s="100">
        <v>18</v>
      </c>
      <c r="D30" s="99" t="str">
        <f>IFERROR(INDEX('[1]予選ヒートAGr-レース結果表（貼付）'!$A:$Z,MATCH($B30,'[1]予選ヒートAGr-レース結果表（貼付）'!$B:$B,0),MATCH('予選ヒートAGr-レース結果表'!D$11,'[1]予選ヒートAGr-レース結果表（貼付）'!$1:$1,0)),"")</f>
        <v>坂 裕之</v>
      </c>
      <c r="E30" s="98" t="str">
        <f>IFERROR(INDEX('[1]予選ヒートAGr-レース結果表（貼付）'!$A:$Z,MATCH($B30,'[1]予選ヒートAGr-レース結果表（貼付）'!$B:$B,0),MATCH('予選ヒートAGr-レース結果表'!E$11,'[1]予選ヒートAGr-レース結果表（貼付）'!$1:$1,0)),"")</f>
        <v>SWF/YAMAHA</v>
      </c>
      <c r="F30" s="97" t="str">
        <f>IFERROR(INDEX('[1]予選ヒートAGr-レース結果表（貼付）'!$A:$Z,MATCH($B30,'[1]予選ヒートAGr-レース結果表（貼付）'!$B:$B,0),MATCH('予選ヒートAGr-レース結果表'!F$11,'[1]予選ヒートAGr-レース結果表（貼付）'!$1:$1,0)),"")</f>
        <v>のりものクラブTIGRE</v>
      </c>
      <c r="G30" s="96" t="str">
        <f>IFERROR(INDEX('[1]予選ヒートAGr-レース結果表（貼付）'!$A:$Z,MATCH($B30,'[1]予選ヒートAGr-レース結果表（貼付）'!$B:$B,0),MATCH('予選ヒートAGr-レース結果表'!G$11,'[1]予選ヒートAGr-レース結果表（貼付）'!$1:$1,0)),"")</f>
        <v>BS</v>
      </c>
      <c r="H30" s="116">
        <f>IFERROR(IF(A30="DNS","",IF(A30="DQ","",INDEX('[1]予選ヒートAGr-レース結果表（貼付）'!$A:$Z,MATCH($B30,'[1]予選ヒートAGr-レース結果表（貼付）'!$B:$B,0),MATCH('予選ヒートAGr-レース結果表'!H$11,'[1]予選ヒートAGr-レース結果表（貼付）'!$1:$1,0)))),"")</f>
        <v>0</v>
      </c>
      <c r="I30" s="94" t="str">
        <f>IFERROR(IF(A30="DNS","ｽﾀｰﾄ出来ず",IF(A30="DQ","失　格",INDEX('[1]予選ヒートAGr-レース結果表（貼付）'!$A:$Z,MATCH($B30,'[1]予選ヒートAGr-レース結果表（貼付）'!$B:$B,0),MATCH('予選ヒートAGr-レース結果表'!I$11,'[1]予選ヒートAGr-レース結果表（貼付）'!$1:$1,0)))),"")</f>
        <v>ｽﾀｰﾄ出来ず</v>
      </c>
      <c r="J30" s="115" t="str">
        <f>IFERROR(IF(A30="DNS","",IF(A30="DQ","",INDEX('[1]予選ヒートAGr-レース結果表（貼付）'!$A:$Z,MATCH($B30,'[1]予選ヒートAGr-レース結果表（貼付）'!$B:$B,0),MATCH('予選ヒートAGr-レース結果表'!J$11,'[1]予選ヒートAGr-レース結果表（貼付）'!$1:$1,0)))),"")</f>
        <v>DNS</v>
      </c>
      <c r="K30" s="115">
        <f>IFERROR(IF(A30="DNS","",IF(A30="DQ","",INDEX('[1]予選ヒートAGr-レース結果表（貼付）'!$A:$Z,MATCH($B30,'[1]予選ヒートAGr-レース結果表（貼付）'!$B:$B,0),MATCH('予選ヒートAGr-レース結果表'!K$11,'[1]予選ヒートAGr-レース結果表（貼付）'!$1:$1,0)))),"")</f>
        <v>0</v>
      </c>
      <c r="L30" s="114">
        <f>IFERROR(IF(A30="DNS","",IF(A30="DQ","",INDEX('[1]予選ヒートAGr-レース結果表（貼付）'!$A:$Z,MATCH($B30,'[1]予選ヒートAGr-レース結果表（貼付）'!$B:$B,0),MATCH('予選ヒートAGr-レース結果表'!L$11,'[1]予選ヒートAGr-レース結果表（貼付）'!$1:$1,0)))),"")</f>
        <v>0</v>
      </c>
      <c r="M30" s="91" t="str">
        <f>IF(L30&lt;1,"",IF($M$11&gt;L30,"R",""))</f>
        <v/>
      </c>
      <c r="N30" s="103"/>
      <c r="O30" s="83"/>
      <c r="P30" s="4" t="str">
        <f>IF(IFERROR(INDEX('[1]予選ヒートAGr-レース結果表（貼付）'!$A:$Z,MATCH($B30,'[1]予選ヒートAGr-レース結果表（貼付）'!$B:$B,0),MATCH(P$11,'[1]予選ヒートAGr-レース結果表（貼付）'!$1:$1,0)),"")=0,"",IFERROR(INDEX('[1]予選ヒートAGr-レース結果表（貼付）'!$A:$Z,MATCH($B30,'[1]予選ヒートAGr-レース結果表（貼付）'!$B:$B,0),MATCH(P$11,'[1]予選ヒートAGr-レース結果表（貼付）'!$1:$1,0)),""))</f>
        <v/>
      </c>
      <c r="Q30" s="4" t="str">
        <f>IF(P30="","",COUNTIF($P$13:P30,"&lt;&gt;"&amp;""))</f>
        <v/>
      </c>
      <c r="R30" s="4" t="str">
        <f>IFERROR(RANK(Q30,$Q$13:$Q$43,1),"")</f>
        <v/>
      </c>
      <c r="S30" s="4" t="str">
        <f>IF(IFERROR(INDEX('[1]予選ヒートAGr-レース結果表（貼付）'!$A:$Z,MATCH($A30,'[1]予選ヒートAGr-レース結果表（貼付）'!$A:$A,0),MATCH(S$11,'[1]予選ヒートAGr-レース結果表（貼付）'!$1:$1,0)),"")=0,"",IFERROR(INDEX('[1]予選ヒートAGr-レース結果表（貼付）'!$A:$Z,MATCH($A30,'[1]予選ヒートAGr-レース結果表（貼付）'!$A:$A,0),MATCH(S$11,'[1]予選ヒートAGr-レース結果表（貼付）'!$1:$1,0)),""))</f>
        <v/>
      </c>
      <c r="T30" s="4"/>
      <c r="U30" s="4" t="str">
        <f>IF(IFERROR(INDEX('[1]予選ヒートAGr-レース結果表（貼付）'!$A:$Z,MATCH($B30,'[1]予選ヒートAGr-レース結果表（貼付）'!$B:$B,0),MATCH(U$11,'[1]予選ヒートAGr-レース結果表（貼付）'!$1:$1,0)),"")=0,"",IFERROR(INDEX('[1]予選ヒートAGr-レース結果表（貼付）'!$A:$Z,MATCH($B30,'[1]予選ヒートAGr-レース結果表（貼付）'!$B:$B,0),MATCH(U$11,'[1]予選ヒートAGr-レース結果表（貼付）'!$1:$1,0)),""))</f>
        <v>-</v>
      </c>
    </row>
    <row r="31" spans="1:21" ht="12.75" customHeight="1" x14ac:dyDescent="0.2">
      <c r="A31" s="102">
        <f>IF(OR('[1]予選ヒートAGr-レース結果表（貼付）'!A20="DNF",'[1]予選ヒートAGr-レース結果表（貼付）'!A20="DNS",'[1]予選ヒートAGr-レース結果表（貼付）'!A20="DQ"),'[1]予選ヒートAGr-レース結果表（貼付）'!A20,IF(MAX('[1]予選ヒートAGr-レース結果表（貼付）'!$A:$A)&gt;A30,A30+1,""))</f>
        <v>19</v>
      </c>
      <c r="B31" s="101">
        <f>IFERROR(INDEX('[1]予選ヒートAGr-レース結果表（貼付）'!A20:$Z$50,MATCH($A31,'[1]予選ヒートAGr-レース結果表（貼付）'!A20:$A$50,0),MATCH('[1]公式予選（TT）①-結果表（印刷）'!B$11,'[1]予選ヒートAGr-レース結果表（貼付）'!$1:$1,0)),"")</f>
        <v>58</v>
      </c>
      <c r="C31" s="100">
        <v>19</v>
      </c>
      <c r="D31" s="99" t="str">
        <f>IFERROR(INDEX('[1]予選ヒートAGr-レース結果表（貼付）'!$A:$Z,MATCH($B31,'[1]予選ヒートAGr-レース結果表（貼付）'!$B:$B,0),MATCH('予選ヒートAGr-レース結果表'!D$11,'[1]予選ヒートAGr-レース結果表（貼付）'!$1:$1,0)),"")</f>
        <v>江崎 昭彦</v>
      </c>
      <c r="E31" s="98" t="str">
        <f>IFERROR(INDEX('[1]予選ヒートAGr-レース結果表（貼付）'!$A:$Z,MATCH($B31,'[1]予選ヒートAGr-レース結果表（貼付）'!$B:$B,0),MATCH('予選ヒートAGr-レース結果表'!E$11,'[1]予選ヒートAGr-レース結果表（貼付）'!$1:$1,0)),"")</f>
        <v>KOSMIC/YAMAHA</v>
      </c>
      <c r="F31" s="97" t="str">
        <f>IFERROR(INDEX('[1]予選ヒートAGr-レース結果表（貼付）'!$A:$Z,MATCH($B31,'[1]予選ヒートAGr-レース結果表（貼付）'!$B:$B,0),MATCH('予選ヒートAGr-レース結果表'!F$11,'[1]予選ヒートAGr-レース結果表（貼付）'!$1:$1,0)),"")</f>
        <v>Ash</v>
      </c>
      <c r="G31" s="96" t="str">
        <f>IFERROR(INDEX('[1]予選ヒートAGr-レース結果表（貼付）'!$A:$Z,MATCH($B31,'[1]予選ヒートAGr-レース結果表（貼付）'!$B:$B,0),MATCH('予選ヒートAGr-レース結果表'!G$11,'[1]予選ヒートAGr-レース結果表（貼付）'!$1:$1,0)),"")</f>
        <v>BS</v>
      </c>
      <c r="H31" s="116">
        <f>IFERROR(IF(A31="DNS","",IF(A31="DQ","",INDEX('[1]予選ヒートAGr-レース結果表（貼付）'!$A:$Z,MATCH($B31,'[1]予選ヒートAGr-レース結果表（貼付）'!$B:$B,0),MATCH('予選ヒートAGr-レース結果表'!H$11,'[1]予選ヒートAGr-レース結果表（貼付）'!$1:$1,0)))),"")</f>
        <v>0</v>
      </c>
      <c r="I31" s="94" t="str">
        <f>IFERROR(IF(A31="DNS","ｽﾀｰﾄ出来ず",IF(A31="DQ","失　格",INDEX('[1]予選ヒートAGr-レース結果表（貼付）'!$A:$Z,MATCH($B31,'[1]予選ヒートAGr-レース結果表（貼付）'!$B:$B,0),MATCH('予選ヒートAGr-レース結果表'!I$11,'[1]予選ヒートAGr-レース結果表（貼付）'!$1:$1,0)))),"")</f>
        <v>ｽﾀｰﾄ出来ず</v>
      </c>
      <c r="J31" s="115" t="str">
        <f>IFERROR(IF(A31="DNS","",IF(A31="DQ","",INDEX('[1]予選ヒートAGr-レース結果表（貼付）'!$A:$Z,MATCH($B31,'[1]予選ヒートAGr-レース結果表（貼付）'!$B:$B,0),MATCH('予選ヒートAGr-レース結果表'!J$11,'[1]予選ヒートAGr-レース結果表（貼付）'!$1:$1,0)))),"")</f>
        <v>DNS</v>
      </c>
      <c r="K31" s="115">
        <f>IFERROR(IF(A31="DNS","",IF(A31="DQ","",INDEX('[1]予選ヒートAGr-レース結果表（貼付）'!$A:$Z,MATCH($B31,'[1]予選ヒートAGr-レース結果表（貼付）'!$B:$B,0),MATCH('予選ヒートAGr-レース結果表'!K$11,'[1]予選ヒートAGr-レース結果表（貼付）'!$1:$1,0)))),"")</f>
        <v>0</v>
      </c>
      <c r="L31" s="114">
        <f>IFERROR(IF(A31="DNS","",IF(A31="DQ","",INDEX('[1]予選ヒートAGr-レース結果表（貼付）'!$A:$Z,MATCH($B31,'[1]予選ヒートAGr-レース結果表（貼付）'!$B:$B,0),MATCH('予選ヒートAGr-レース結果表'!L$11,'[1]予選ヒートAGr-レース結果表（貼付）'!$1:$1,0)))),"")</f>
        <v>0</v>
      </c>
      <c r="M31" s="91" t="str">
        <f>IF(L31&lt;1,"",IF($M$11&gt;L31,"R",""))</f>
        <v/>
      </c>
      <c r="N31" s="103"/>
      <c r="O31" s="83"/>
      <c r="P31" s="4" t="str">
        <f>IF(IFERROR(INDEX('[1]予選ヒートAGr-レース結果表（貼付）'!$A:$Z,MATCH($B31,'[1]予選ヒートAGr-レース結果表（貼付）'!$B:$B,0),MATCH(P$11,'[1]予選ヒートAGr-レース結果表（貼付）'!$1:$1,0)),"")=0,"",IFERROR(INDEX('[1]予選ヒートAGr-レース結果表（貼付）'!$A:$Z,MATCH($B31,'[1]予選ヒートAGr-レース結果表（貼付）'!$B:$B,0),MATCH(P$11,'[1]予選ヒートAGr-レース結果表（貼付）'!$1:$1,0)),""))</f>
        <v/>
      </c>
      <c r="Q31" s="4" t="str">
        <f>IF(P31="","",COUNTIF($P$13:P31,"&lt;&gt;"&amp;""))</f>
        <v/>
      </c>
      <c r="R31" s="4" t="str">
        <f>IFERROR(RANK(Q31,$Q$13:$Q$43,1),"")</f>
        <v/>
      </c>
      <c r="S31" s="4" t="str">
        <f>IF(IFERROR(INDEX('[1]予選ヒートAGr-レース結果表（貼付）'!$A:$Z,MATCH($A31,'[1]予選ヒートAGr-レース結果表（貼付）'!$A:$A,0),MATCH(S$11,'[1]予選ヒートAGr-レース結果表（貼付）'!$1:$1,0)),"")=0,"",IFERROR(INDEX('[1]予選ヒートAGr-レース結果表（貼付）'!$A:$Z,MATCH($A31,'[1]予選ヒートAGr-レース結果表（貼付）'!$A:$A,0),MATCH(S$11,'[1]予選ヒートAGr-レース結果表（貼付）'!$1:$1,0)),""))</f>
        <v/>
      </c>
      <c r="T31" s="4"/>
      <c r="U31" s="4" t="str">
        <f>IF(IFERROR(INDEX('[1]予選ヒートAGr-レース結果表（貼付）'!$A:$Z,MATCH($B31,'[1]予選ヒートAGr-レース結果表（貼付）'!$B:$B,0),MATCH(U$11,'[1]予選ヒートAGr-レース結果表（貼付）'!$1:$1,0)),"")=0,"",IFERROR(INDEX('[1]予選ヒートAGr-レース結果表（貼付）'!$A:$Z,MATCH($B31,'[1]予選ヒートAGr-レース結果表（貼付）'!$B:$B,0),MATCH(U$11,'[1]予選ヒートAGr-レース結果表（貼付）'!$1:$1,0)),""))</f>
        <v>-</v>
      </c>
    </row>
    <row r="32" spans="1:21" ht="12.75" customHeight="1" x14ac:dyDescent="0.2">
      <c r="A32" s="102" t="str">
        <f>IF(OR('[1]予選ヒートAGr-レース結果表（貼付）'!A21="DNF",'[1]予選ヒートAGr-レース結果表（貼付）'!A21="DNS",'[1]予選ヒートAGr-レース結果表（貼付）'!A21="DQ"),'[1]予選ヒートAGr-レース結果表（貼付）'!A21,IF(MAX('[1]予選ヒートAGr-レース結果表（貼付）'!$A:$A)&gt;A31,A31+1,""))</f>
        <v/>
      </c>
      <c r="B32" s="101" t="str">
        <f>IFERROR(INDEX('[1]予選ヒートAGr-レース結果表（貼付）'!A21:$Z$50,MATCH($A32,'[1]予選ヒートAGr-レース結果表（貼付）'!A21:$A$50,0),MATCH('[1]公式予選（TT）①-結果表（印刷）'!B$11,'[1]予選ヒートAGr-レース結果表（貼付）'!$1:$1,0)),"")</f>
        <v/>
      </c>
      <c r="C32" s="100" t="str">
        <f>IFERROR(INDEX('[1]予選ヒートAGr-レース結果表（貼付）'!$A:$Z,MATCH($B32,'[1]予選ヒートAGr-レース結果表（貼付）'!$B:$B,0),MATCH('予選ヒートAGr-レース結果表'!C$11,'[1]予選ヒートAGr-レース結果表（貼付）'!$1:$1,0)),"")</f>
        <v/>
      </c>
      <c r="D32" s="99" t="str">
        <f>IFERROR(INDEX('[1]予選ヒートAGr-レース結果表（貼付）'!$A:$Z,MATCH($B32,'[1]予選ヒートAGr-レース結果表（貼付）'!$B:$B,0),MATCH('予選ヒートAGr-レース結果表'!D$11,'[1]予選ヒートAGr-レース結果表（貼付）'!$1:$1,0)),"")</f>
        <v/>
      </c>
      <c r="E32" s="98" t="str">
        <f>IFERROR(INDEX('[1]予選ヒートAGr-レース結果表（貼付）'!$A:$Z,MATCH($B32,'[1]予選ヒートAGr-レース結果表（貼付）'!$B:$B,0),MATCH('予選ヒートAGr-レース結果表'!E$11,'[1]予選ヒートAGr-レース結果表（貼付）'!$1:$1,0)),"")</f>
        <v/>
      </c>
      <c r="F32" s="97" t="str">
        <f>IFERROR(INDEX('[1]予選ヒートAGr-レース結果表（貼付）'!$A:$Z,MATCH($B32,'[1]予選ヒートAGr-レース結果表（貼付）'!$B:$B,0),MATCH('予選ヒートAGr-レース結果表'!F$11,'[1]予選ヒートAGr-レース結果表（貼付）'!$1:$1,0)),"")</f>
        <v/>
      </c>
      <c r="G32" s="96" t="str">
        <f>IFERROR(INDEX('[1]予選ヒートAGr-レース結果表（貼付）'!$A:$Z,MATCH($B32,'[1]予選ヒートAGr-レース結果表（貼付）'!$B:$B,0),MATCH('予選ヒートAGr-レース結果表'!G$11,'[1]予選ヒートAGr-レース結果表（貼付）'!$1:$1,0)),"")</f>
        <v/>
      </c>
      <c r="H32" s="95" t="str">
        <f>IFERROR(IF(A32="DNS","",IF(A32="DQ","",INDEX('[1]予選ヒートAGr-レース結果表（貼付）'!$A:$Z,MATCH($B32,'[1]予選ヒートAGr-レース結果表（貼付）'!$B:$B,0),MATCH('予選ヒートAGr-レース結果表'!H$11,'[1]予選ヒートAGr-レース結果表（貼付）'!$1:$1,0)))),"")</f>
        <v/>
      </c>
      <c r="I32" s="94" t="str">
        <f>IFERROR(IF(A32="DNS","ｽﾀｰﾄ出来ず",IF(A32="DQ","失　格",INDEX('[1]予選ヒートAGr-レース結果表（貼付）'!$A:$Z,MATCH($B32,'[1]予選ヒートAGr-レース結果表（貼付）'!$B:$B,0),MATCH('予選ヒートAGr-レース結果表'!I$11,'[1]予選ヒートAGr-レース結果表（貼付）'!$1:$1,0)))),"")</f>
        <v/>
      </c>
      <c r="J32" s="93" t="str">
        <f>IFERROR(IF(A32="DNS","",IF(A32="DQ","",INDEX('[1]予選ヒートAGr-レース結果表（貼付）'!$A:$Z,MATCH($B32,'[1]予選ヒートAGr-レース結果表（貼付）'!$B:$B,0),MATCH('予選ヒートAGr-レース結果表'!J$11,'[1]予選ヒートAGr-レース結果表（貼付）'!$1:$1,0)))),"")</f>
        <v/>
      </c>
      <c r="K32" s="93" t="str">
        <f>IFERROR(IF(A32="DNS","",IF(A32="DQ","",INDEX('[1]予選ヒートAGr-レース結果表（貼付）'!$A:$Z,MATCH($B32,'[1]予選ヒートAGr-レース結果表（貼付）'!$B:$B,0),MATCH('予選ヒートAGr-レース結果表'!K$11,'[1]予選ヒートAGr-レース結果表（貼付）'!$1:$1,0)))),"")</f>
        <v/>
      </c>
      <c r="L32" s="92" t="str">
        <f>IFERROR(IF(A32="DNS","",IF(A32="DQ","",INDEX('[1]予選ヒートAGr-レース結果表（貼付）'!$A:$Z,MATCH($B32,'[1]予選ヒートAGr-レース結果表（貼付）'!$B:$B,0),MATCH('予選ヒートAGr-レース結果表'!L$11,'[1]予選ヒートAGr-レース結果表（貼付）'!$1:$1,0)))),"")</f>
        <v/>
      </c>
      <c r="M32" s="91" t="str">
        <f>IF(L32&lt;1,"",IF($M$11&gt;L32,"R",""))</f>
        <v/>
      </c>
      <c r="N32" s="103"/>
      <c r="O32" s="83"/>
      <c r="P32" s="4" t="str">
        <f>IF(IFERROR(INDEX('[1]予選ヒートAGr-レース結果表（貼付）'!$A:$Z,MATCH($B32,'[1]予選ヒートAGr-レース結果表（貼付）'!$B:$B,0),MATCH(P$11,'[1]予選ヒートAGr-レース結果表（貼付）'!$1:$1,0)),"")=0,"",IFERROR(INDEX('[1]予選ヒートAGr-レース結果表（貼付）'!$A:$Z,MATCH($B32,'[1]予選ヒートAGr-レース結果表（貼付）'!$B:$B,0),MATCH(P$11,'[1]予選ヒートAGr-レース結果表（貼付）'!$1:$1,0)),""))</f>
        <v/>
      </c>
      <c r="Q32" s="4" t="str">
        <f>IF(P32="","",COUNTIF($P$13:P32,"&lt;&gt;"&amp;""))</f>
        <v/>
      </c>
      <c r="R32" s="4" t="str">
        <f>IFERROR(RANK(Q32,$Q$13:$Q$43,1),"")</f>
        <v/>
      </c>
      <c r="S32" s="4" t="str">
        <f>IF(IFERROR(INDEX('[1]予選ヒートAGr-レース結果表（貼付）'!$A:$Z,MATCH($A32,'[1]予選ヒートAGr-レース結果表（貼付）'!$A:$A,0),MATCH(S$11,'[1]予選ヒートAGr-レース結果表（貼付）'!$1:$1,0)),"")=0,"",IFERROR(INDEX('[1]予選ヒートAGr-レース結果表（貼付）'!$A:$Z,MATCH($A32,'[1]予選ヒートAGr-レース結果表（貼付）'!$A:$A,0),MATCH(S$11,'[1]予選ヒートAGr-レース結果表（貼付）'!$1:$1,0)),""))</f>
        <v/>
      </c>
      <c r="T32" s="4"/>
      <c r="U32" s="4" t="str">
        <f>IF(IFERROR(INDEX('[1]予選ヒートAGr-レース結果表（貼付）'!$A:$Z,MATCH($B32,'[1]予選ヒートAGr-レース結果表（貼付）'!$B:$B,0),MATCH(U$11,'[1]予選ヒートAGr-レース結果表（貼付）'!$1:$1,0)),"")=0,"",IFERROR(INDEX('[1]予選ヒートAGr-レース結果表（貼付）'!$A:$Z,MATCH($B32,'[1]予選ヒートAGr-レース結果表（貼付）'!$B:$B,0),MATCH(U$11,'[1]予選ヒートAGr-レース結果表（貼付）'!$1:$1,0)),""))</f>
        <v/>
      </c>
    </row>
    <row r="33" spans="1:21" ht="12.75" customHeight="1" x14ac:dyDescent="0.2">
      <c r="A33" s="102" t="str">
        <f>IF(OR('[1]予選ヒートAGr-レース結果表（貼付）'!A22="DNF",'[1]予選ヒートAGr-レース結果表（貼付）'!A22="DNS",'[1]予選ヒートAGr-レース結果表（貼付）'!A22="DQ"),'[1]予選ヒートAGr-レース結果表（貼付）'!A22,IF(MAX('[1]予選ヒートAGr-レース結果表（貼付）'!$A:$A)&gt;A32,A32+1,""))</f>
        <v/>
      </c>
      <c r="B33" s="101" t="str">
        <f>IFERROR(INDEX('[1]予選ヒートAGr-レース結果表（貼付）'!A22:$Z$50,MATCH($A33,'[1]予選ヒートAGr-レース結果表（貼付）'!A22:$A$50,0),MATCH('[1]公式予選（TT）①-結果表（印刷）'!B$11,'[1]予選ヒートAGr-レース結果表（貼付）'!$1:$1,0)),"")</f>
        <v/>
      </c>
      <c r="C33" s="100" t="str">
        <f>IFERROR(INDEX('[1]予選ヒートAGr-レース結果表（貼付）'!$A:$Z,MATCH($B33,'[1]予選ヒートAGr-レース結果表（貼付）'!$B:$B,0),MATCH('予選ヒートAGr-レース結果表'!C$11,'[1]予選ヒートAGr-レース結果表（貼付）'!$1:$1,0)),"")</f>
        <v/>
      </c>
      <c r="D33" s="99" t="str">
        <f>IFERROR(INDEX('[1]予選ヒートAGr-レース結果表（貼付）'!$A:$Z,MATCH($B33,'[1]予選ヒートAGr-レース結果表（貼付）'!$B:$B,0),MATCH('予選ヒートAGr-レース結果表'!D$11,'[1]予選ヒートAGr-レース結果表（貼付）'!$1:$1,0)),"")</f>
        <v/>
      </c>
      <c r="E33" s="98" t="str">
        <f>IFERROR(INDEX('[1]予選ヒートAGr-レース結果表（貼付）'!$A:$Z,MATCH($B33,'[1]予選ヒートAGr-レース結果表（貼付）'!$B:$B,0),MATCH('予選ヒートAGr-レース結果表'!E$11,'[1]予選ヒートAGr-レース結果表（貼付）'!$1:$1,0)),"")</f>
        <v/>
      </c>
      <c r="F33" s="97" t="str">
        <f>IFERROR(INDEX('[1]予選ヒートAGr-レース結果表（貼付）'!$A:$Z,MATCH($B33,'[1]予選ヒートAGr-レース結果表（貼付）'!$B:$B,0),MATCH('予選ヒートAGr-レース結果表'!F$11,'[1]予選ヒートAGr-レース結果表（貼付）'!$1:$1,0)),"")</f>
        <v/>
      </c>
      <c r="G33" s="96" t="str">
        <f>IFERROR(INDEX('[1]予選ヒートAGr-レース結果表（貼付）'!$A:$Z,MATCH($B33,'[1]予選ヒートAGr-レース結果表（貼付）'!$B:$B,0),MATCH('予選ヒートAGr-レース結果表'!G$11,'[1]予選ヒートAGr-レース結果表（貼付）'!$1:$1,0)),"")</f>
        <v/>
      </c>
      <c r="H33" s="95" t="str">
        <f>IFERROR(IF(A33="DNS","",IF(A33="DQ","",INDEX('[1]予選ヒートAGr-レース結果表（貼付）'!$A:$Z,MATCH($B33,'[1]予選ヒートAGr-レース結果表（貼付）'!$B:$B,0),MATCH('予選ヒートAGr-レース結果表'!H$11,'[1]予選ヒートAGr-レース結果表（貼付）'!$1:$1,0)))),"")</f>
        <v/>
      </c>
      <c r="I33" s="94" t="str">
        <f>IFERROR(IF(A33="DNS","ｽﾀｰﾄ出来ず",IF(A33="DQ","失　格",INDEX('[1]予選ヒートAGr-レース結果表（貼付）'!$A:$Z,MATCH($B33,'[1]予選ヒートAGr-レース結果表（貼付）'!$B:$B,0),MATCH('予選ヒートAGr-レース結果表'!I$11,'[1]予選ヒートAGr-レース結果表（貼付）'!$1:$1,0)))),"")</f>
        <v/>
      </c>
      <c r="J33" s="93" t="str">
        <f>IFERROR(IF(A33="DNS","",IF(A33="DQ","",INDEX('[1]予選ヒートAGr-レース結果表（貼付）'!$A:$Z,MATCH($B33,'[1]予選ヒートAGr-レース結果表（貼付）'!$B:$B,0),MATCH('予選ヒートAGr-レース結果表'!J$11,'[1]予選ヒートAGr-レース結果表（貼付）'!$1:$1,0)))),"")</f>
        <v/>
      </c>
      <c r="K33" s="93" t="str">
        <f>IFERROR(IF(A33="DNS","",IF(A33="DQ","",INDEX('[1]予選ヒートAGr-レース結果表（貼付）'!$A:$Z,MATCH($B33,'[1]予選ヒートAGr-レース結果表（貼付）'!$B:$B,0),MATCH('予選ヒートAGr-レース結果表'!K$11,'[1]予選ヒートAGr-レース結果表（貼付）'!$1:$1,0)))),"")</f>
        <v/>
      </c>
      <c r="L33" s="92" t="str">
        <f>IFERROR(IF(A33="DNS","",IF(A33="DQ","",INDEX('[1]予選ヒートAGr-レース結果表（貼付）'!$A:$Z,MATCH($B33,'[1]予選ヒートAGr-レース結果表（貼付）'!$B:$B,0),MATCH('予選ヒートAGr-レース結果表'!L$11,'[1]予選ヒートAGr-レース結果表（貼付）'!$1:$1,0)))),"")</f>
        <v/>
      </c>
      <c r="M33" s="91" t="str">
        <f>IF(L33&lt;1,"",IF($M$11&gt;L33,"R",""))</f>
        <v/>
      </c>
      <c r="N33" s="103"/>
      <c r="O33" s="83"/>
      <c r="P33" s="4" t="str">
        <f>IF(IFERROR(INDEX('[1]予選ヒートAGr-レース結果表（貼付）'!$A:$Z,MATCH($B33,'[1]予選ヒートAGr-レース結果表（貼付）'!$B:$B,0),MATCH(P$11,'[1]予選ヒートAGr-レース結果表（貼付）'!$1:$1,0)),"")=0,"",IFERROR(INDEX('[1]予選ヒートAGr-レース結果表（貼付）'!$A:$Z,MATCH($B33,'[1]予選ヒートAGr-レース結果表（貼付）'!$B:$B,0),MATCH(P$11,'[1]予選ヒートAGr-レース結果表（貼付）'!$1:$1,0)),""))</f>
        <v/>
      </c>
      <c r="Q33" s="4" t="str">
        <f>IF(P33="","",COUNTIF($P$13:P33,"&lt;&gt;"&amp;""))</f>
        <v/>
      </c>
      <c r="R33" s="4" t="str">
        <f>IFERROR(RANK(Q33,$Q$13:$Q$43,1),"")</f>
        <v/>
      </c>
      <c r="S33" s="4" t="str">
        <f>IF(IFERROR(INDEX('[1]予選ヒートAGr-レース結果表（貼付）'!$A:$Z,MATCH($A33,'[1]予選ヒートAGr-レース結果表（貼付）'!$A:$A,0),MATCH(S$11,'[1]予選ヒートAGr-レース結果表（貼付）'!$1:$1,0)),"")=0,"",IFERROR(INDEX('[1]予選ヒートAGr-レース結果表（貼付）'!$A:$Z,MATCH($A33,'[1]予選ヒートAGr-レース結果表（貼付）'!$A:$A,0),MATCH(S$11,'[1]予選ヒートAGr-レース結果表（貼付）'!$1:$1,0)),""))</f>
        <v/>
      </c>
      <c r="T33" s="4"/>
      <c r="U33" s="4" t="str">
        <f>IF(IFERROR(INDEX('[1]予選ヒートAGr-レース結果表（貼付）'!$A:$Z,MATCH($B33,'[1]予選ヒートAGr-レース結果表（貼付）'!$B:$B,0),MATCH(U$11,'[1]予選ヒートAGr-レース結果表（貼付）'!$1:$1,0)),"")=0,"",IFERROR(INDEX('[1]予選ヒートAGr-レース結果表（貼付）'!$A:$Z,MATCH($B33,'[1]予選ヒートAGr-レース結果表（貼付）'!$B:$B,0),MATCH(U$11,'[1]予選ヒートAGr-レース結果表（貼付）'!$1:$1,0)),""))</f>
        <v/>
      </c>
    </row>
    <row r="34" spans="1:21" ht="12.75" customHeight="1" x14ac:dyDescent="0.2">
      <c r="A34" s="102" t="str">
        <f>IF(OR('[1]予選ヒートAGr-レース結果表（貼付）'!A23="DNF",'[1]予選ヒートAGr-レース結果表（貼付）'!A23="DNS",'[1]予選ヒートAGr-レース結果表（貼付）'!A23="DQ"),'[1]予選ヒートAGr-レース結果表（貼付）'!A23,IF(MAX('[1]予選ヒートAGr-レース結果表（貼付）'!$A:$A)&gt;A33,A33+1,""))</f>
        <v/>
      </c>
      <c r="B34" s="101" t="str">
        <f>IFERROR(INDEX('[1]予選ヒートAGr-レース結果表（貼付）'!A23:$Z$50,MATCH($A34,'[1]予選ヒートAGr-レース結果表（貼付）'!A23:$A$50,0),MATCH('[1]公式予選（TT）①-結果表（印刷）'!B$11,'[1]予選ヒートAGr-レース結果表（貼付）'!$1:$1,0)),"")</f>
        <v/>
      </c>
      <c r="C34" s="100" t="str">
        <f>IFERROR(INDEX('[1]予選ヒートAGr-レース結果表（貼付）'!$A:$Z,MATCH($B34,'[1]予選ヒートAGr-レース結果表（貼付）'!$B:$B,0),MATCH('予選ヒートAGr-レース結果表'!C$11,'[1]予選ヒートAGr-レース結果表（貼付）'!$1:$1,0)),"")</f>
        <v/>
      </c>
      <c r="D34" s="99" t="str">
        <f>IFERROR(INDEX('[1]予選ヒートAGr-レース結果表（貼付）'!$A:$Z,MATCH($B34,'[1]予選ヒートAGr-レース結果表（貼付）'!$B:$B,0),MATCH('予選ヒートAGr-レース結果表'!D$11,'[1]予選ヒートAGr-レース結果表（貼付）'!$1:$1,0)),"")</f>
        <v/>
      </c>
      <c r="E34" s="98" t="str">
        <f>IFERROR(INDEX('[1]予選ヒートAGr-レース結果表（貼付）'!$A:$Z,MATCH($B34,'[1]予選ヒートAGr-レース結果表（貼付）'!$B:$B,0),MATCH('予選ヒートAGr-レース結果表'!E$11,'[1]予選ヒートAGr-レース結果表（貼付）'!$1:$1,0)),"")</f>
        <v/>
      </c>
      <c r="F34" s="97" t="str">
        <f>IFERROR(INDEX('[1]予選ヒートAGr-レース結果表（貼付）'!$A:$Z,MATCH($B34,'[1]予選ヒートAGr-レース結果表（貼付）'!$B:$B,0),MATCH('予選ヒートAGr-レース結果表'!F$11,'[1]予選ヒートAGr-レース結果表（貼付）'!$1:$1,0)),"")</f>
        <v/>
      </c>
      <c r="G34" s="96" t="str">
        <f>IFERROR(INDEX('[1]予選ヒートAGr-レース結果表（貼付）'!$A:$Z,MATCH($B34,'[1]予選ヒートAGr-レース結果表（貼付）'!$B:$B,0),MATCH('予選ヒートAGr-レース結果表'!G$11,'[1]予選ヒートAGr-レース結果表（貼付）'!$1:$1,0)),"")</f>
        <v/>
      </c>
      <c r="H34" s="95" t="str">
        <f>IFERROR(IF(A34="DNS","",IF(A34="DQ","",INDEX('[1]予選ヒートAGr-レース結果表（貼付）'!$A:$Z,MATCH($B34,'[1]予選ヒートAGr-レース結果表（貼付）'!$B:$B,0),MATCH('予選ヒートAGr-レース結果表'!H$11,'[1]予選ヒートAGr-レース結果表（貼付）'!$1:$1,0)))),"")</f>
        <v/>
      </c>
      <c r="I34" s="94" t="str">
        <f>IFERROR(IF(A34="DNS","ｽﾀｰﾄ出来ず",IF(A34="DQ","失　格",INDEX('[1]予選ヒートAGr-レース結果表（貼付）'!$A:$Z,MATCH($B34,'[1]予選ヒートAGr-レース結果表（貼付）'!$B:$B,0),MATCH('予選ヒートAGr-レース結果表'!I$11,'[1]予選ヒートAGr-レース結果表（貼付）'!$1:$1,0)))),"")</f>
        <v/>
      </c>
      <c r="J34" s="93" t="str">
        <f>IFERROR(IF(A34="DNS","",IF(A34="DQ","",INDEX('[1]予選ヒートAGr-レース結果表（貼付）'!$A:$Z,MATCH($B34,'[1]予選ヒートAGr-レース結果表（貼付）'!$B:$B,0),MATCH('予選ヒートAGr-レース結果表'!J$11,'[1]予選ヒートAGr-レース結果表（貼付）'!$1:$1,0)))),"")</f>
        <v/>
      </c>
      <c r="K34" s="93" t="str">
        <f>IFERROR(IF(A34="DNS","",IF(A34="DQ","",INDEX('[1]予選ヒートAGr-レース結果表（貼付）'!$A:$Z,MATCH($B34,'[1]予選ヒートAGr-レース結果表（貼付）'!$B:$B,0),MATCH('予選ヒートAGr-レース結果表'!K$11,'[1]予選ヒートAGr-レース結果表（貼付）'!$1:$1,0)))),"")</f>
        <v/>
      </c>
      <c r="L34" s="92" t="str">
        <f>IFERROR(IF(A34="DNS","",IF(A34="DQ","",INDEX('[1]予選ヒートAGr-レース結果表（貼付）'!$A:$Z,MATCH($B34,'[1]予選ヒートAGr-レース結果表（貼付）'!$B:$B,0),MATCH('予選ヒートAGr-レース結果表'!L$11,'[1]予選ヒートAGr-レース結果表（貼付）'!$1:$1,0)))),"")</f>
        <v/>
      </c>
      <c r="M34" s="91" t="str">
        <f>IF(L34&lt;1,"",IF($M$11&gt;L34,"R",""))</f>
        <v/>
      </c>
      <c r="N34" s="5"/>
      <c r="O34" s="83"/>
      <c r="P34" s="4" t="str">
        <f>IF(IFERROR(INDEX('[1]予選ヒートAGr-レース結果表（貼付）'!$A:$Z,MATCH($B34,'[1]予選ヒートAGr-レース結果表（貼付）'!$B:$B,0),MATCH(P$11,'[1]予選ヒートAGr-レース結果表（貼付）'!$1:$1,0)),"")=0,"",IFERROR(INDEX('[1]予選ヒートAGr-レース結果表（貼付）'!$A:$Z,MATCH($B34,'[1]予選ヒートAGr-レース結果表（貼付）'!$B:$B,0),MATCH(P$11,'[1]予選ヒートAGr-レース結果表（貼付）'!$1:$1,0)),""))</f>
        <v/>
      </c>
      <c r="Q34" s="4" t="str">
        <f>IF(P34="","",COUNTIF($P$13:P34,"&lt;&gt;"&amp;""))</f>
        <v/>
      </c>
      <c r="R34" s="4" t="str">
        <f>IFERROR(RANK(Q34,$Q$13:$Q$43,1),"")</f>
        <v/>
      </c>
      <c r="S34" s="4" t="str">
        <f>IF(IFERROR(INDEX('[1]予選ヒートAGr-レース結果表（貼付）'!$A:$Z,MATCH($A34,'[1]予選ヒートAGr-レース結果表（貼付）'!$A:$A,0),MATCH(S$11,'[1]予選ヒートAGr-レース結果表（貼付）'!$1:$1,0)),"")=0,"",IFERROR(INDEX('[1]予選ヒートAGr-レース結果表（貼付）'!$A:$Z,MATCH($A34,'[1]予選ヒートAGr-レース結果表（貼付）'!$A:$A,0),MATCH(S$11,'[1]予選ヒートAGr-レース結果表（貼付）'!$1:$1,0)),""))</f>
        <v/>
      </c>
      <c r="T34" s="4"/>
      <c r="U34" s="4" t="str">
        <f>IF(IFERROR(INDEX('[1]予選ヒートAGr-レース結果表（貼付）'!$A:$Z,MATCH($B34,'[1]予選ヒートAGr-レース結果表（貼付）'!$B:$B,0),MATCH(U$11,'[1]予選ヒートAGr-レース結果表（貼付）'!$1:$1,0)),"")=0,"",IFERROR(INDEX('[1]予選ヒートAGr-レース結果表（貼付）'!$A:$Z,MATCH($B34,'[1]予選ヒートAGr-レース結果表（貼付）'!$B:$B,0),MATCH(U$11,'[1]予選ヒートAGr-レース結果表（貼付）'!$1:$1,0)),""))</f>
        <v/>
      </c>
    </row>
    <row r="35" spans="1:21" ht="12.75" customHeight="1" x14ac:dyDescent="0.2">
      <c r="A35" s="102" t="str">
        <f>IF(OR('[1]予選ヒートAGr-レース結果表（貼付）'!A24="DNF",'[1]予選ヒートAGr-レース結果表（貼付）'!A24="DNS",'[1]予選ヒートAGr-レース結果表（貼付）'!A24="DQ"),'[1]予選ヒートAGr-レース結果表（貼付）'!A24,IF(MAX('[1]予選ヒートAGr-レース結果表（貼付）'!$A:$A)&gt;A34,A34+1,""))</f>
        <v/>
      </c>
      <c r="B35" s="101" t="str">
        <f>IFERROR(INDEX('[1]予選ヒートAGr-レース結果表（貼付）'!A24:$Z$50,MATCH($A35,'[1]予選ヒートAGr-レース結果表（貼付）'!A24:$A$50,0),MATCH('[1]公式予選（TT）①-結果表（印刷）'!B$11,'[1]予選ヒートAGr-レース結果表（貼付）'!$1:$1,0)),"")</f>
        <v/>
      </c>
      <c r="C35" s="100" t="str">
        <f>IFERROR(INDEX('[1]予選ヒートAGr-レース結果表（貼付）'!$A:$Z,MATCH($B35,'[1]予選ヒートAGr-レース結果表（貼付）'!$B:$B,0),MATCH('予選ヒートAGr-レース結果表'!C$11,'[1]予選ヒートAGr-レース結果表（貼付）'!$1:$1,0)),"")</f>
        <v/>
      </c>
      <c r="D35" s="99" t="str">
        <f>IFERROR(INDEX('[1]予選ヒートAGr-レース結果表（貼付）'!$A:$Z,MATCH($B35,'[1]予選ヒートAGr-レース結果表（貼付）'!$B:$B,0),MATCH('予選ヒートAGr-レース結果表'!D$11,'[1]予選ヒートAGr-レース結果表（貼付）'!$1:$1,0)),"")</f>
        <v/>
      </c>
      <c r="E35" s="98" t="str">
        <f>IFERROR(INDEX('[1]予選ヒートAGr-レース結果表（貼付）'!$A:$Z,MATCH($B35,'[1]予選ヒートAGr-レース結果表（貼付）'!$B:$B,0),MATCH('予選ヒートAGr-レース結果表'!E$11,'[1]予選ヒートAGr-レース結果表（貼付）'!$1:$1,0)),"")</f>
        <v/>
      </c>
      <c r="F35" s="97" t="str">
        <f>IFERROR(INDEX('[1]予選ヒートAGr-レース結果表（貼付）'!$A:$Z,MATCH($B35,'[1]予選ヒートAGr-レース結果表（貼付）'!$B:$B,0),MATCH('予選ヒートAGr-レース結果表'!F$11,'[1]予選ヒートAGr-レース結果表（貼付）'!$1:$1,0)),"")</f>
        <v/>
      </c>
      <c r="G35" s="96" t="str">
        <f>IFERROR(INDEX('[1]予選ヒートAGr-レース結果表（貼付）'!$A:$Z,MATCH($B35,'[1]予選ヒートAGr-レース結果表（貼付）'!$B:$B,0),MATCH('予選ヒートAGr-レース結果表'!G$11,'[1]予選ヒートAGr-レース結果表（貼付）'!$1:$1,0)),"")</f>
        <v/>
      </c>
      <c r="H35" s="95" t="str">
        <f>IFERROR(IF(A35="DNS","",IF(A35="DQ","",INDEX('[1]予選ヒートAGr-レース結果表（貼付）'!$A:$Z,MATCH($B35,'[1]予選ヒートAGr-レース結果表（貼付）'!$B:$B,0),MATCH('予選ヒートAGr-レース結果表'!H$11,'[1]予選ヒートAGr-レース結果表（貼付）'!$1:$1,0)))),"")</f>
        <v/>
      </c>
      <c r="I35" s="94" t="str">
        <f>IFERROR(IF(A35="DNS","ｽﾀｰﾄ出来ず",IF(A35="DQ","失　格",INDEX('[1]予選ヒートAGr-レース結果表（貼付）'!$A:$Z,MATCH($B35,'[1]予選ヒートAGr-レース結果表（貼付）'!$B:$B,0),MATCH('予選ヒートAGr-レース結果表'!I$11,'[1]予選ヒートAGr-レース結果表（貼付）'!$1:$1,0)))),"")</f>
        <v/>
      </c>
      <c r="J35" s="93" t="str">
        <f>IFERROR(IF(A35="DNS","",IF(A35="DQ","",INDEX('[1]予選ヒートAGr-レース結果表（貼付）'!$A:$Z,MATCH($B35,'[1]予選ヒートAGr-レース結果表（貼付）'!$B:$B,0),MATCH('予選ヒートAGr-レース結果表'!J$11,'[1]予選ヒートAGr-レース結果表（貼付）'!$1:$1,0)))),"")</f>
        <v/>
      </c>
      <c r="K35" s="93" t="str">
        <f>IFERROR(IF(A35="DNS","",IF(A35="DQ","",INDEX('[1]予選ヒートAGr-レース結果表（貼付）'!$A:$Z,MATCH($B35,'[1]予選ヒートAGr-レース結果表（貼付）'!$B:$B,0),MATCH('予選ヒートAGr-レース結果表'!K$11,'[1]予選ヒートAGr-レース結果表（貼付）'!$1:$1,0)))),"")</f>
        <v/>
      </c>
      <c r="L35" s="92" t="str">
        <f>IFERROR(IF(A35="DNS","",IF(A35="DQ","",INDEX('[1]予選ヒートAGr-レース結果表（貼付）'!$A:$Z,MATCH($B35,'[1]予選ヒートAGr-レース結果表（貼付）'!$B:$B,0),MATCH('予選ヒートAGr-レース結果表'!L$11,'[1]予選ヒートAGr-レース結果表（貼付）'!$1:$1,0)))),"")</f>
        <v/>
      </c>
      <c r="M35" s="91" t="str">
        <f>IF(L35&lt;1,"",IF($M$11&gt;L35,"R",""))</f>
        <v/>
      </c>
      <c r="N35" s="5"/>
      <c r="O35" s="83"/>
      <c r="P35" s="4" t="str">
        <f>IF(IFERROR(INDEX('[1]予選ヒートAGr-レース結果表（貼付）'!$A:$Z,MATCH($B35,'[1]予選ヒートAGr-レース結果表（貼付）'!$B:$B,0),MATCH(P$11,'[1]予選ヒートAGr-レース結果表（貼付）'!$1:$1,0)),"")=0,"",IFERROR(INDEX('[1]予選ヒートAGr-レース結果表（貼付）'!$A:$Z,MATCH($B35,'[1]予選ヒートAGr-レース結果表（貼付）'!$B:$B,0),MATCH(P$11,'[1]予選ヒートAGr-レース結果表（貼付）'!$1:$1,0)),""))</f>
        <v/>
      </c>
      <c r="Q35" s="4" t="str">
        <f>IF(P35="","",COUNTIF($P$13:P35,"&lt;&gt;"&amp;""))</f>
        <v/>
      </c>
      <c r="R35" s="4" t="str">
        <f>IFERROR(RANK(Q35,$Q$13:$Q$43,1),"")</f>
        <v/>
      </c>
      <c r="S35" s="4" t="str">
        <f>IF(IFERROR(INDEX('[1]予選ヒートAGr-レース結果表（貼付）'!$A:$Z,MATCH($A35,'[1]予選ヒートAGr-レース結果表（貼付）'!$A:$A,0),MATCH(S$11,'[1]予選ヒートAGr-レース結果表（貼付）'!$1:$1,0)),"")=0,"",IFERROR(INDEX('[1]予選ヒートAGr-レース結果表（貼付）'!$A:$Z,MATCH($A35,'[1]予選ヒートAGr-レース結果表（貼付）'!$A:$A,0),MATCH(S$11,'[1]予選ヒートAGr-レース結果表（貼付）'!$1:$1,0)),""))</f>
        <v/>
      </c>
      <c r="T35" s="4"/>
      <c r="U35" s="4" t="str">
        <f>IF(IFERROR(INDEX('[1]予選ヒートAGr-レース結果表（貼付）'!$A:$Z,MATCH($B35,'[1]予選ヒートAGr-レース結果表（貼付）'!$B:$B,0),MATCH(U$11,'[1]予選ヒートAGr-レース結果表（貼付）'!$1:$1,0)),"")=0,"",IFERROR(INDEX('[1]予選ヒートAGr-レース結果表（貼付）'!$A:$Z,MATCH($B35,'[1]予選ヒートAGr-レース結果表（貼付）'!$B:$B,0),MATCH(U$11,'[1]予選ヒートAGr-レース結果表（貼付）'!$1:$1,0)),""))</f>
        <v/>
      </c>
    </row>
    <row r="36" spans="1:21" ht="12.75" customHeight="1" x14ac:dyDescent="0.2">
      <c r="A36" s="102" t="str">
        <f>IF(OR('[1]予選ヒートAGr-レース結果表（貼付）'!A25="DNF",'[1]予選ヒートAGr-レース結果表（貼付）'!A25="DNS",'[1]予選ヒートAGr-レース結果表（貼付）'!A25="DQ"),'[1]予選ヒートAGr-レース結果表（貼付）'!A25,IF(MAX('[1]予選ヒートAGr-レース結果表（貼付）'!$A:$A)&gt;A35,A35+1,""))</f>
        <v/>
      </c>
      <c r="B36" s="101" t="str">
        <f>IFERROR(INDEX('[1]予選ヒートAGr-レース結果表（貼付）'!A25:$Z$50,MATCH($A36,'[1]予選ヒートAGr-レース結果表（貼付）'!A25:$A$50,0),MATCH('[1]公式予選（TT）①-結果表（印刷）'!B$11,'[1]予選ヒートAGr-レース結果表（貼付）'!$1:$1,0)),"")</f>
        <v/>
      </c>
      <c r="C36" s="100" t="str">
        <f>IFERROR(INDEX('[1]予選ヒートAGr-レース結果表（貼付）'!$A:$Z,MATCH($B36,'[1]予選ヒートAGr-レース結果表（貼付）'!$B:$B,0),MATCH('予選ヒートAGr-レース結果表'!C$11,'[1]予選ヒートAGr-レース結果表（貼付）'!$1:$1,0)),"")</f>
        <v/>
      </c>
      <c r="D36" s="99" t="str">
        <f>IFERROR(INDEX('[1]予選ヒートAGr-レース結果表（貼付）'!$A:$Z,MATCH($B36,'[1]予選ヒートAGr-レース結果表（貼付）'!$B:$B,0),MATCH('予選ヒートAGr-レース結果表'!D$11,'[1]予選ヒートAGr-レース結果表（貼付）'!$1:$1,0)),"")</f>
        <v/>
      </c>
      <c r="E36" s="98" t="str">
        <f>IFERROR(INDEX('[1]予選ヒートAGr-レース結果表（貼付）'!$A:$Z,MATCH($B36,'[1]予選ヒートAGr-レース結果表（貼付）'!$B:$B,0),MATCH('予選ヒートAGr-レース結果表'!E$11,'[1]予選ヒートAGr-レース結果表（貼付）'!$1:$1,0)),"")</f>
        <v/>
      </c>
      <c r="F36" s="97" t="str">
        <f>IFERROR(INDEX('[1]予選ヒートAGr-レース結果表（貼付）'!$A:$Z,MATCH($B36,'[1]予選ヒートAGr-レース結果表（貼付）'!$B:$B,0),MATCH('予選ヒートAGr-レース結果表'!F$11,'[1]予選ヒートAGr-レース結果表（貼付）'!$1:$1,0)),"")</f>
        <v/>
      </c>
      <c r="G36" s="96" t="str">
        <f>IFERROR(INDEX('[1]予選ヒートAGr-レース結果表（貼付）'!$A:$Z,MATCH($B36,'[1]予選ヒートAGr-レース結果表（貼付）'!$B:$B,0),MATCH('予選ヒートAGr-レース結果表'!G$11,'[1]予選ヒートAGr-レース結果表（貼付）'!$1:$1,0)),"")</f>
        <v/>
      </c>
      <c r="H36" s="95" t="str">
        <f>IFERROR(IF(A36="DNS","",IF(A36="DQ","",INDEX('[1]予選ヒートAGr-レース結果表（貼付）'!$A:$Z,MATCH($B36,'[1]予選ヒートAGr-レース結果表（貼付）'!$B:$B,0),MATCH('予選ヒートAGr-レース結果表'!H$11,'[1]予選ヒートAGr-レース結果表（貼付）'!$1:$1,0)))),"")</f>
        <v/>
      </c>
      <c r="I36" s="94" t="str">
        <f>IFERROR(IF(A36="DNS","ｽﾀｰﾄ出来ず",IF(A36="DQ","失　格",INDEX('[1]予選ヒートAGr-レース結果表（貼付）'!$A:$Z,MATCH($B36,'[1]予選ヒートAGr-レース結果表（貼付）'!$B:$B,0),MATCH('予選ヒートAGr-レース結果表'!I$11,'[1]予選ヒートAGr-レース結果表（貼付）'!$1:$1,0)))),"")</f>
        <v/>
      </c>
      <c r="J36" s="93" t="str">
        <f>IFERROR(IF(A36="DNS","",IF(A36="DQ","",INDEX('[1]予選ヒートAGr-レース結果表（貼付）'!$A:$Z,MATCH($B36,'[1]予選ヒートAGr-レース結果表（貼付）'!$B:$B,0),MATCH('予選ヒートAGr-レース結果表'!J$11,'[1]予選ヒートAGr-レース結果表（貼付）'!$1:$1,0)))),"")</f>
        <v/>
      </c>
      <c r="K36" s="93" t="str">
        <f>IFERROR(IF(A36="DNS","",IF(A36="DQ","",INDEX('[1]予選ヒートAGr-レース結果表（貼付）'!$A:$Z,MATCH($B36,'[1]予選ヒートAGr-レース結果表（貼付）'!$B:$B,0),MATCH('予選ヒートAGr-レース結果表'!K$11,'[1]予選ヒートAGr-レース結果表（貼付）'!$1:$1,0)))),"")</f>
        <v/>
      </c>
      <c r="L36" s="92" t="str">
        <f>IFERROR(IF(A36="DNS","",IF(A36="DQ","",INDEX('[1]予選ヒートAGr-レース結果表（貼付）'!$A:$Z,MATCH($B36,'[1]予選ヒートAGr-レース結果表（貼付）'!$B:$B,0),MATCH('予選ヒートAGr-レース結果表'!L$11,'[1]予選ヒートAGr-レース結果表（貼付）'!$1:$1,0)))),"")</f>
        <v/>
      </c>
      <c r="M36" s="91" t="str">
        <f>IF(L36&lt;1,"",IF($M$11&gt;L36,"R",""))</f>
        <v/>
      </c>
      <c r="N36" s="5"/>
      <c r="O36" s="83"/>
      <c r="P36" s="4" t="str">
        <f>IF(IFERROR(INDEX('[1]予選ヒートAGr-レース結果表（貼付）'!$A:$Z,MATCH($B36,'[1]予選ヒートAGr-レース結果表（貼付）'!$B:$B,0),MATCH(P$11,'[1]予選ヒートAGr-レース結果表（貼付）'!$1:$1,0)),"")=0,"",IFERROR(INDEX('[1]予選ヒートAGr-レース結果表（貼付）'!$A:$Z,MATCH($B36,'[1]予選ヒートAGr-レース結果表（貼付）'!$B:$B,0),MATCH(P$11,'[1]予選ヒートAGr-レース結果表（貼付）'!$1:$1,0)),""))</f>
        <v/>
      </c>
      <c r="Q36" s="4" t="str">
        <f>IF(P36="","",COUNTIF($P$13:P36,"&lt;&gt;"&amp;""))</f>
        <v/>
      </c>
      <c r="R36" s="4" t="str">
        <f>IFERROR(RANK(Q36,$Q$13:$Q$43,1),"")</f>
        <v/>
      </c>
      <c r="S36" s="4" t="str">
        <f>IF(IFERROR(INDEX('[1]予選ヒートAGr-レース結果表（貼付）'!$A:$Z,MATCH($A36,'[1]予選ヒートAGr-レース結果表（貼付）'!$A:$A,0),MATCH(S$11,'[1]予選ヒートAGr-レース結果表（貼付）'!$1:$1,0)),"")=0,"",IFERROR(INDEX('[1]予選ヒートAGr-レース結果表（貼付）'!$A:$Z,MATCH($A36,'[1]予選ヒートAGr-レース結果表（貼付）'!$A:$A,0),MATCH(S$11,'[1]予選ヒートAGr-レース結果表（貼付）'!$1:$1,0)),""))</f>
        <v/>
      </c>
      <c r="T36" s="4"/>
      <c r="U36" s="4" t="str">
        <f>IF(IFERROR(INDEX('[1]予選ヒートAGr-レース結果表（貼付）'!$A:$Z,MATCH($B36,'[1]予選ヒートAGr-レース結果表（貼付）'!$B:$B,0),MATCH(U$11,'[1]予選ヒートAGr-レース結果表（貼付）'!$1:$1,0)),"")=0,"",IFERROR(INDEX('[1]予選ヒートAGr-レース結果表（貼付）'!$A:$Z,MATCH($B36,'[1]予選ヒートAGr-レース結果表（貼付）'!$B:$B,0),MATCH(U$11,'[1]予選ヒートAGr-レース結果表（貼付）'!$1:$1,0)),""))</f>
        <v/>
      </c>
    </row>
    <row r="37" spans="1:21" ht="12.75" customHeight="1" x14ac:dyDescent="0.2">
      <c r="A37" s="102" t="str">
        <f>IF(OR('[1]予選ヒートAGr-レース結果表（貼付）'!A26="DNF",'[1]予選ヒートAGr-レース結果表（貼付）'!A26="DNS",'[1]予選ヒートAGr-レース結果表（貼付）'!A26="DQ"),'[1]予選ヒートAGr-レース結果表（貼付）'!A26,IF(MAX('[1]予選ヒートAGr-レース結果表（貼付）'!$A:$A)&gt;A36,A36+1,""))</f>
        <v/>
      </c>
      <c r="B37" s="101" t="str">
        <f>IFERROR(INDEX('[1]予選ヒートAGr-レース結果表（貼付）'!A26:$Z$50,MATCH($A37,'[1]予選ヒートAGr-レース結果表（貼付）'!A26:$A$50,0),MATCH('[1]公式予選（TT）①-結果表（印刷）'!B$11,'[1]予選ヒートAGr-レース結果表（貼付）'!$1:$1,0)),"")</f>
        <v/>
      </c>
      <c r="C37" s="100" t="str">
        <f>IFERROR(INDEX('[1]予選ヒートAGr-レース結果表（貼付）'!$A:$Z,MATCH($B37,'[1]予選ヒートAGr-レース結果表（貼付）'!$B:$B,0),MATCH('予選ヒートAGr-レース結果表'!C$11,'[1]予選ヒートAGr-レース結果表（貼付）'!$1:$1,0)),"")</f>
        <v/>
      </c>
      <c r="D37" s="99" t="str">
        <f>IFERROR(INDEX('[1]予選ヒートAGr-レース結果表（貼付）'!$A:$Z,MATCH($B37,'[1]予選ヒートAGr-レース結果表（貼付）'!$B:$B,0),MATCH('予選ヒートAGr-レース結果表'!D$11,'[1]予選ヒートAGr-レース結果表（貼付）'!$1:$1,0)),"")</f>
        <v/>
      </c>
      <c r="E37" s="98" t="str">
        <f>IFERROR(INDEX('[1]予選ヒートAGr-レース結果表（貼付）'!$A:$Z,MATCH($B37,'[1]予選ヒートAGr-レース結果表（貼付）'!$B:$B,0),MATCH('予選ヒートAGr-レース結果表'!E$11,'[1]予選ヒートAGr-レース結果表（貼付）'!$1:$1,0)),"")</f>
        <v/>
      </c>
      <c r="F37" s="97" t="str">
        <f>IFERROR(INDEX('[1]予選ヒートAGr-レース結果表（貼付）'!$A:$Z,MATCH($B37,'[1]予選ヒートAGr-レース結果表（貼付）'!$B:$B,0),MATCH('予選ヒートAGr-レース結果表'!F$11,'[1]予選ヒートAGr-レース結果表（貼付）'!$1:$1,0)),"")</f>
        <v/>
      </c>
      <c r="G37" s="96" t="str">
        <f>IFERROR(INDEX('[1]予選ヒートAGr-レース結果表（貼付）'!$A:$Z,MATCH($B37,'[1]予選ヒートAGr-レース結果表（貼付）'!$B:$B,0),MATCH('予選ヒートAGr-レース結果表'!G$11,'[1]予選ヒートAGr-レース結果表（貼付）'!$1:$1,0)),"")</f>
        <v/>
      </c>
      <c r="H37" s="95" t="str">
        <f>IFERROR(IF(A37="DNS","",IF(A37="DQ","",INDEX('[1]予選ヒートAGr-レース結果表（貼付）'!$A:$Z,MATCH($B37,'[1]予選ヒートAGr-レース結果表（貼付）'!$B:$B,0),MATCH('予選ヒートAGr-レース結果表'!H$11,'[1]予選ヒートAGr-レース結果表（貼付）'!$1:$1,0)))),"")</f>
        <v/>
      </c>
      <c r="I37" s="94" t="str">
        <f>IFERROR(IF(A37="DNS","ｽﾀｰﾄ出来ず",IF(A37="DQ","失　格",INDEX('[1]予選ヒートAGr-レース結果表（貼付）'!$A:$Z,MATCH($B37,'[1]予選ヒートAGr-レース結果表（貼付）'!$B:$B,0),MATCH('予選ヒートAGr-レース結果表'!I$11,'[1]予選ヒートAGr-レース結果表（貼付）'!$1:$1,0)))),"")</f>
        <v/>
      </c>
      <c r="J37" s="93" t="str">
        <f>IFERROR(IF(A37="DNS","",IF(A37="DQ","",INDEX('[1]予選ヒートAGr-レース結果表（貼付）'!$A:$Z,MATCH($B37,'[1]予選ヒートAGr-レース結果表（貼付）'!$B:$B,0),MATCH('予選ヒートAGr-レース結果表'!J$11,'[1]予選ヒートAGr-レース結果表（貼付）'!$1:$1,0)))),"")</f>
        <v/>
      </c>
      <c r="K37" s="93" t="str">
        <f>IFERROR(IF(A37="DNS","",IF(A37="DQ","",INDEX('[1]予選ヒートAGr-レース結果表（貼付）'!$A:$Z,MATCH($B37,'[1]予選ヒートAGr-レース結果表（貼付）'!$B:$B,0),MATCH('予選ヒートAGr-レース結果表'!K$11,'[1]予選ヒートAGr-レース結果表（貼付）'!$1:$1,0)))),"")</f>
        <v/>
      </c>
      <c r="L37" s="92" t="str">
        <f>IFERROR(IF(A37="DNS","",IF(A37="DQ","",INDEX('[1]予選ヒートAGr-レース結果表（貼付）'!$A:$Z,MATCH($B37,'[1]予選ヒートAGr-レース結果表（貼付）'!$B:$B,0),MATCH('予選ヒートAGr-レース結果表'!L$11,'[1]予選ヒートAGr-レース結果表（貼付）'!$1:$1,0)))),"")</f>
        <v/>
      </c>
      <c r="M37" s="91" t="str">
        <f>IF(L37&lt;1,"",IF($M$11&gt;L37,"R",""))</f>
        <v/>
      </c>
      <c r="N37" s="5"/>
      <c r="O37" s="83"/>
      <c r="P37" s="4" t="str">
        <f>IF(IFERROR(INDEX('[1]予選ヒートAGr-レース結果表（貼付）'!$A:$Z,MATCH($B37,'[1]予選ヒートAGr-レース結果表（貼付）'!$B:$B,0),MATCH(P$11,'[1]予選ヒートAGr-レース結果表（貼付）'!$1:$1,0)),"")=0,"",IFERROR(INDEX('[1]予選ヒートAGr-レース結果表（貼付）'!$A:$Z,MATCH($B37,'[1]予選ヒートAGr-レース結果表（貼付）'!$B:$B,0),MATCH(P$11,'[1]予選ヒートAGr-レース結果表（貼付）'!$1:$1,0)),""))</f>
        <v/>
      </c>
      <c r="Q37" s="4" t="str">
        <f>IF(P37="","",COUNTIF($P$13:P37,"&lt;&gt;"&amp;""))</f>
        <v/>
      </c>
      <c r="R37" s="4" t="str">
        <f>IFERROR(RANK(Q37,$Q$13:$Q$43,1),"")</f>
        <v/>
      </c>
      <c r="S37" s="4" t="str">
        <f>IF(IFERROR(INDEX('[1]予選ヒートAGr-レース結果表（貼付）'!$A:$Z,MATCH($A37,'[1]予選ヒートAGr-レース結果表（貼付）'!$A:$A,0),MATCH(S$11,'[1]予選ヒートAGr-レース結果表（貼付）'!$1:$1,0)),"")=0,"",IFERROR(INDEX('[1]予選ヒートAGr-レース結果表（貼付）'!$A:$Z,MATCH($A37,'[1]予選ヒートAGr-レース結果表（貼付）'!$A:$A,0),MATCH(S$11,'[1]予選ヒートAGr-レース結果表（貼付）'!$1:$1,0)),""))</f>
        <v/>
      </c>
      <c r="T37" s="4"/>
      <c r="U37" s="4" t="str">
        <f>IF(IFERROR(INDEX('[1]予選ヒートAGr-レース結果表（貼付）'!$A:$Z,MATCH($B37,'[1]予選ヒートAGr-レース結果表（貼付）'!$B:$B,0),MATCH(U$11,'[1]予選ヒートAGr-レース結果表（貼付）'!$1:$1,0)),"")=0,"",IFERROR(INDEX('[1]予選ヒートAGr-レース結果表（貼付）'!$A:$Z,MATCH($B37,'[1]予選ヒートAGr-レース結果表（貼付）'!$B:$B,0),MATCH(U$11,'[1]予選ヒートAGr-レース結果表（貼付）'!$1:$1,0)),""))</f>
        <v/>
      </c>
    </row>
    <row r="38" spans="1:21" ht="12.75" customHeight="1" x14ac:dyDescent="0.2">
      <c r="A38" s="102" t="str">
        <f>IF(OR('[1]予選ヒートAGr-レース結果表（貼付）'!A27="DNF",'[1]予選ヒートAGr-レース結果表（貼付）'!A27="DNS",'[1]予選ヒートAGr-レース結果表（貼付）'!A27="DQ"),'[1]予選ヒートAGr-レース結果表（貼付）'!A27,IF(MAX('[1]予選ヒートAGr-レース結果表（貼付）'!$A:$A)&gt;A37,A37+1,""))</f>
        <v/>
      </c>
      <c r="B38" s="101" t="str">
        <f>IFERROR(INDEX('[1]予選ヒートAGr-レース結果表（貼付）'!A27:$Z$50,MATCH($A38,'[1]予選ヒートAGr-レース結果表（貼付）'!A27:$A$50,0),MATCH('[1]公式予選（TT）①-結果表（印刷）'!B$11,'[1]予選ヒートAGr-レース結果表（貼付）'!$1:$1,0)),"")</f>
        <v/>
      </c>
      <c r="C38" s="100" t="str">
        <f>IFERROR(INDEX('[1]予選ヒートAGr-レース結果表（貼付）'!$A:$Z,MATCH($B38,'[1]予選ヒートAGr-レース結果表（貼付）'!$B:$B,0),MATCH('予選ヒートAGr-レース結果表'!C$11,'[1]予選ヒートAGr-レース結果表（貼付）'!$1:$1,0)),"")</f>
        <v/>
      </c>
      <c r="D38" s="99" t="str">
        <f>IFERROR(INDEX('[1]予選ヒートAGr-レース結果表（貼付）'!$A:$Z,MATCH($B38,'[1]予選ヒートAGr-レース結果表（貼付）'!$B:$B,0),MATCH('予選ヒートAGr-レース結果表'!D$11,'[1]予選ヒートAGr-レース結果表（貼付）'!$1:$1,0)),"")</f>
        <v/>
      </c>
      <c r="E38" s="98" t="str">
        <f>IFERROR(INDEX('[1]予選ヒートAGr-レース結果表（貼付）'!$A:$Z,MATCH($B38,'[1]予選ヒートAGr-レース結果表（貼付）'!$B:$B,0),MATCH('予選ヒートAGr-レース結果表'!E$11,'[1]予選ヒートAGr-レース結果表（貼付）'!$1:$1,0)),"")</f>
        <v/>
      </c>
      <c r="F38" s="97" t="str">
        <f>IFERROR(INDEX('[1]予選ヒートAGr-レース結果表（貼付）'!$A:$Z,MATCH($B38,'[1]予選ヒートAGr-レース結果表（貼付）'!$B:$B,0),MATCH('予選ヒートAGr-レース結果表'!F$11,'[1]予選ヒートAGr-レース結果表（貼付）'!$1:$1,0)),"")</f>
        <v/>
      </c>
      <c r="G38" s="96" t="str">
        <f>IFERROR(INDEX('[1]予選ヒートAGr-レース結果表（貼付）'!$A:$Z,MATCH($B38,'[1]予選ヒートAGr-レース結果表（貼付）'!$B:$B,0),MATCH('予選ヒートAGr-レース結果表'!G$11,'[1]予選ヒートAGr-レース結果表（貼付）'!$1:$1,0)),"")</f>
        <v/>
      </c>
      <c r="H38" s="95" t="str">
        <f>IFERROR(IF(A38="DNS","",IF(A38="DQ","",INDEX('[1]予選ヒートAGr-レース結果表（貼付）'!$A:$Z,MATCH($B38,'[1]予選ヒートAGr-レース結果表（貼付）'!$B:$B,0),MATCH('予選ヒートAGr-レース結果表'!H$11,'[1]予選ヒートAGr-レース結果表（貼付）'!$1:$1,0)))),"")</f>
        <v/>
      </c>
      <c r="I38" s="94" t="str">
        <f>IFERROR(IF(A38="DNS","ｽﾀｰﾄ出来ず",IF(A38="DQ","失　格",INDEX('[1]予選ヒートAGr-レース結果表（貼付）'!$A:$Z,MATCH($B38,'[1]予選ヒートAGr-レース結果表（貼付）'!$B:$B,0),MATCH('予選ヒートAGr-レース結果表'!I$11,'[1]予選ヒートAGr-レース結果表（貼付）'!$1:$1,0)))),"")</f>
        <v/>
      </c>
      <c r="J38" s="93" t="str">
        <f>IFERROR(IF(A38="DNS","",IF(A38="DQ","",INDEX('[1]予選ヒートAGr-レース結果表（貼付）'!$A:$Z,MATCH($B38,'[1]予選ヒートAGr-レース結果表（貼付）'!$B:$B,0),MATCH('予選ヒートAGr-レース結果表'!J$11,'[1]予選ヒートAGr-レース結果表（貼付）'!$1:$1,0)))),"")</f>
        <v/>
      </c>
      <c r="K38" s="93" t="str">
        <f>IFERROR(IF(A38="DNS","",IF(A38="DQ","",INDEX('[1]予選ヒートAGr-レース結果表（貼付）'!$A:$Z,MATCH($B38,'[1]予選ヒートAGr-レース結果表（貼付）'!$B:$B,0),MATCH('予選ヒートAGr-レース結果表'!K$11,'[1]予選ヒートAGr-レース結果表（貼付）'!$1:$1,0)))),"")</f>
        <v/>
      </c>
      <c r="L38" s="92" t="str">
        <f>IFERROR(IF(A38="DNS","",IF(A38="DQ","",INDEX('[1]予選ヒートAGr-レース結果表（貼付）'!$A:$Z,MATCH($B38,'[1]予選ヒートAGr-レース結果表（貼付）'!$B:$B,0),MATCH('予選ヒートAGr-レース結果表'!L$11,'[1]予選ヒートAGr-レース結果表（貼付）'!$1:$1,0)))),"")</f>
        <v/>
      </c>
      <c r="M38" s="91" t="str">
        <f>IF(L38&lt;1,"",IF($M$11&gt;L38,"R",""))</f>
        <v/>
      </c>
      <c r="N38" s="5"/>
      <c r="O38" s="83"/>
      <c r="P38" s="4" t="str">
        <f>IF(IFERROR(INDEX('[1]予選ヒートAGr-レース結果表（貼付）'!$A:$Z,MATCH($B38,'[1]予選ヒートAGr-レース結果表（貼付）'!$B:$B,0),MATCH(P$11,'[1]予選ヒートAGr-レース結果表（貼付）'!$1:$1,0)),"")=0,"",IFERROR(INDEX('[1]予選ヒートAGr-レース結果表（貼付）'!$A:$Z,MATCH($B38,'[1]予選ヒートAGr-レース結果表（貼付）'!$B:$B,0),MATCH(P$11,'[1]予選ヒートAGr-レース結果表（貼付）'!$1:$1,0)),""))</f>
        <v/>
      </c>
      <c r="Q38" s="4" t="str">
        <f>IF(P38="","",COUNTIF($P$13:P38,"&lt;&gt;"&amp;""))</f>
        <v/>
      </c>
      <c r="R38" s="4" t="str">
        <f>IFERROR(RANK(Q38,$Q$13:$Q$43,1),"")</f>
        <v/>
      </c>
      <c r="S38" s="4" t="str">
        <f>IF(IFERROR(INDEX('[1]予選ヒートAGr-レース結果表（貼付）'!$A:$Z,MATCH($A38,'[1]予選ヒートAGr-レース結果表（貼付）'!$A:$A,0),MATCH(S$11,'[1]予選ヒートAGr-レース結果表（貼付）'!$1:$1,0)),"")=0,"",IFERROR(INDEX('[1]予選ヒートAGr-レース結果表（貼付）'!$A:$Z,MATCH($A38,'[1]予選ヒートAGr-レース結果表（貼付）'!$A:$A,0),MATCH(S$11,'[1]予選ヒートAGr-レース結果表（貼付）'!$1:$1,0)),""))</f>
        <v/>
      </c>
      <c r="T38" s="4"/>
      <c r="U38" s="4" t="str">
        <f>IF(IFERROR(INDEX('[1]予選ヒートAGr-レース結果表（貼付）'!$A:$Z,MATCH($B38,'[1]予選ヒートAGr-レース結果表（貼付）'!$B:$B,0),MATCH(U$11,'[1]予選ヒートAGr-レース結果表（貼付）'!$1:$1,0)),"")=0,"",IFERROR(INDEX('[1]予選ヒートAGr-レース結果表（貼付）'!$A:$Z,MATCH($B38,'[1]予選ヒートAGr-レース結果表（貼付）'!$B:$B,0),MATCH(U$11,'[1]予選ヒートAGr-レース結果表（貼付）'!$1:$1,0)),""))</f>
        <v/>
      </c>
    </row>
    <row r="39" spans="1:21" ht="12.75" customHeight="1" x14ac:dyDescent="0.2">
      <c r="A39" s="102" t="str">
        <f>IF(OR('[1]予選ヒートAGr-レース結果表（貼付）'!A28="DNF",'[1]予選ヒートAGr-レース結果表（貼付）'!A28="DNS",'[1]予選ヒートAGr-レース結果表（貼付）'!A28="DQ"),'[1]予選ヒートAGr-レース結果表（貼付）'!A28,IF(MAX('[1]予選ヒートAGr-レース結果表（貼付）'!$A:$A)&gt;A38,A38+1,""))</f>
        <v/>
      </c>
      <c r="B39" s="101" t="str">
        <f>IFERROR(INDEX('[1]予選ヒートAGr-レース結果表（貼付）'!A28:$Z$50,MATCH($A39,'[1]予選ヒートAGr-レース結果表（貼付）'!A28:$A$50,0),MATCH('[1]公式予選（TT）①-結果表（印刷）'!B$11,'[1]予選ヒートAGr-レース結果表（貼付）'!$1:$1,0)),"")</f>
        <v/>
      </c>
      <c r="C39" s="100" t="str">
        <f>IFERROR(INDEX('[1]予選ヒートAGr-レース結果表（貼付）'!$A:$Z,MATCH($B39,'[1]予選ヒートAGr-レース結果表（貼付）'!$B:$B,0),MATCH('予選ヒートAGr-レース結果表'!C$11,'[1]予選ヒートAGr-レース結果表（貼付）'!$1:$1,0)),"")</f>
        <v/>
      </c>
      <c r="D39" s="99" t="str">
        <f>IFERROR(INDEX('[1]予選ヒートAGr-レース結果表（貼付）'!$A:$Z,MATCH($B39,'[1]予選ヒートAGr-レース結果表（貼付）'!$B:$B,0),MATCH('予選ヒートAGr-レース結果表'!D$11,'[1]予選ヒートAGr-レース結果表（貼付）'!$1:$1,0)),"")</f>
        <v/>
      </c>
      <c r="E39" s="98" t="str">
        <f>IFERROR(INDEX('[1]予選ヒートAGr-レース結果表（貼付）'!$A:$Z,MATCH($B39,'[1]予選ヒートAGr-レース結果表（貼付）'!$B:$B,0),MATCH('予選ヒートAGr-レース結果表'!E$11,'[1]予選ヒートAGr-レース結果表（貼付）'!$1:$1,0)),"")</f>
        <v/>
      </c>
      <c r="F39" s="97" t="str">
        <f>IFERROR(INDEX('[1]予選ヒートAGr-レース結果表（貼付）'!$A:$Z,MATCH($B39,'[1]予選ヒートAGr-レース結果表（貼付）'!$B:$B,0),MATCH('予選ヒートAGr-レース結果表'!F$11,'[1]予選ヒートAGr-レース結果表（貼付）'!$1:$1,0)),"")</f>
        <v/>
      </c>
      <c r="G39" s="96" t="str">
        <f>IFERROR(INDEX('[1]予選ヒートAGr-レース結果表（貼付）'!$A:$Z,MATCH($B39,'[1]予選ヒートAGr-レース結果表（貼付）'!$B:$B,0),MATCH('予選ヒートAGr-レース結果表'!G$11,'[1]予選ヒートAGr-レース結果表（貼付）'!$1:$1,0)),"")</f>
        <v/>
      </c>
      <c r="H39" s="95" t="str">
        <f>IFERROR(IF(A39="DNS","",IF(A39="DQ","",INDEX('[1]予選ヒートAGr-レース結果表（貼付）'!$A:$Z,MATCH($B39,'[1]予選ヒートAGr-レース結果表（貼付）'!$B:$B,0),MATCH('予選ヒートAGr-レース結果表'!H$11,'[1]予選ヒートAGr-レース結果表（貼付）'!$1:$1,0)))),"")</f>
        <v/>
      </c>
      <c r="I39" s="94" t="str">
        <f>IFERROR(IF(A39="DNS","ｽﾀｰﾄ出来ず",IF(A39="DQ","失　格",INDEX('[1]予選ヒートAGr-レース結果表（貼付）'!$A:$Z,MATCH($B39,'[1]予選ヒートAGr-レース結果表（貼付）'!$B:$B,0),MATCH('予選ヒートAGr-レース結果表'!I$11,'[1]予選ヒートAGr-レース結果表（貼付）'!$1:$1,0)))),"")</f>
        <v/>
      </c>
      <c r="J39" s="93" t="str">
        <f>IFERROR(IF(A39="DNS","",IF(A39="DQ","",INDEX('[1]予選ヒートAGr-レース結果表（貼付）'!$A:$Z,MATCH($B39,'[1]予選ヒートAGr-レース結果表（貼付）'!$B:$B,0),MATCH('予選ヒートAGr-レース結果表'!J$11,'[1]予選ヒートAGr-レース結果表（貼付）'!$1:$1,0)))),"")</f>
        <v/>
      </c>
      <c r="K39" s="93" t="str">
        <f>IFERROR(IF(A39="DNS","",IF(A39="DQ","",INDEX('[1]予選ヒートAGr-レース結果表（貼付）'!$A:$Z,MATCH($B39,'[1]予選ヒートAGr-レース結果表（貼付）'!$B:$B,0),MATCH('予選ヒートAGr-レース結果表'!K$11,'[1]予選ヒートAGr-レース結果表（貼付）'!$1:$1,0)))),"")</f>
        <v/>
      </c>
      <c r="L39" s="92" t="str">
        <f>IFERROR(IF(A39="DNS","",IF(A39="DQ","",INDEX('[1]予選ヒートAGr-レース結果表（貼付）'!$A:$Z,MATCH($B39,'[1]予選ヒートAGr-レース結果表（貼付）'!$B:$B,0),MATCH('予選ヒートAGr-レース結果表'!L$11,'[1]予選ヒートAGr-レース結果表（貼付）'!$1:$1,0)))),"")</f>
        <v/>
      </c>
      <c r="M39" s="91" t="str">
        <f>IF(L39&lt;1,"",IF($M$11&gt;L39,"R",""))</f>
        <v/>
      </c>
      <c r="N39" s="5"/>
      <c r="O39" s="83"/>
      <c r="P39" s="4" t="str">
        <f>IF(IFERROR(INDEX('[1]予選ヒートAGr-レース結果表（貼付）'!$A:$Z,MATCH($B39,'[1]予選ヒートAGr-レース結果表（貼付）'!$B:$B,0),MATCH(P$11,'[1]予選ヒートAGr-レース結果表（貼付）'!$1:$1,0)),"")=0,"",IFERROR(INDEX('[1]予選ヒートAGr-レース結果表（貼付）'!$A:$Z,MATCH($B39,'[1]予選ヒートAGr-レース結果表（貼付）'!$B:$B,0),MATCH(P$11,'[1]予選ヒートAGr-レース結果表（貼付）'!$1:$1,0)),""))</f>
        <v/>
      </c>
      <c r="Q39" s="4" t="str">
        <f>IF(P39="","",COUNTIF($P$13:P39,"&lt;&gt;"&amp;""))</f>
        <v/>
      </c>
      <c r="R39" s="4" t="str">
        <f>IFERROR(RANK(Q39,$Q$13:$Q$43,1),"")</f>
        <v/>
      </c>
      <c r="S39" s="4" t="str">
        <f>IF(IFERROR(INDEX('[1]予選ヒートAGr-レース結果表（貼付）'!$A:$Z,MATCH($A39,'[1]予選ヒートAGr-レース結果表（貼付）'!$A:$A,0),MATCH(S$11,'[1]予選ヒートAGr-レース結果表（貼付）'!$1:$1,0)),"")=0,"",IFERROR(INDEX('[1]予選ヒートAGr-レース結果表（貼付）'!$A:$Z,MATCH($A39,'[1]予選ヒートAGr-レース結果表（貼付）'!$A:$A,0),MATCH(S$11,'[1]予選ヒートAGr-レース結果表（貼付）'!$1:$1,0)),""))</f>
        <v/>
      </c>
      <c r="T39" s="4"/>
      <c r="U39" s="4" t="str">
        <f>IF(IFERROR(INDEX('[1]予選ヒートAGr-レース結果表（貼付）'!$A:$Z,MATCH($B39,'[1]予選ヒートAGr-レース結果表（貼付）'!$B:$B,0),MATCH(U$11,'[1]予選ヒートAGr-レース結果表（貼付）'!$1:$1,0)),"")=0,"",IFERROR(INDEX('[1]予選ヒートAGr-レース結果表（貼付）'!$A:$Z,MATCH($B39,'[1]予選ヒートAGr-レース結果表（貼付）'!$B:$B,0),MATCH(U$11,'[1]予選ヒートAGr-レース結果表（貼付）'!$1:$1,0)),""))</f>
        <v/>
      </c>
    </row>
    <row r="40" spans="1:21" ht="12.75" customHeight="1" x14ac:dyDescent="0.2">
      <c r="A40" s="102" t="str">
        <f>IF(OR('[1]予選ヒートAGr-レース結果表（貼付）'!A29="DNF",'[1]予選ヒートAGr-レース結果表（貼付）'!A29="DNS",'[1]予選ヒートAGr-レース結果表（貼付）'!A29="DQ"),'[1]予選ヒートAGr-レース結果表（貼付）'!A29,IF(MAX('[1]予選ヒートAGr-レース結果表（貼付）'!$A:$A)&gt;A39,A39+1,""))</f>
        <v/>
      </c>
      <c r="B40" s="101" t="str">
        <f>IFERROR(INDEX('[1]予選ヒートAGr-レース結果表（貼付）'!A29:$Z$50,MATCH($A40,'[1]予選ヒートAGr-レース結果表（貼付）'!A29:$A$50,0),MATCH('[1]公式予選（TT）①-結果表（印刷）'!B$11,'[1]予選ヒートAGr-レース結果表（貼付）'!$1:$1,0)),"")</f>
        <v/>
      </c>
      <c r="C40" s="100" t="str">
        <f>IFERROR(INDEX('[1]予選ヒートAGr-レース結果表（貼付）'!$A:$Z,MATCH($B40,'[1]予選ヒートAGr-レース結果表（貼付）'!$B:$B,0),MATCH('予選ヒートAGr-レース結果表'!C$11,'[1]予選ヒートAGr-レース結果表（貼付）'!$1:$1,0)),"")</f>
        <v/>
      </c>
      <c r="D40" s="99" t="str">
        <f>IFERROR(INDEX('[1]予選ヒートAGr-レース結果表（貼付）'!$A:$Z,MATCH($B40,'[1]予選ヒートAGr-レース結果表（貼付）'!$B:$B,0),MATCH('予選ヒートAGr-レース結果表'!D$11,'[1]予選ヒートAGr-レース結果表（貼付）'!$1:$1,0)),"")</f>
        <v/>
      </c>
      <c r="E40" s="98" t="str">
        <f>IFERROR(INDEX('[1]予選ヒートAGr-レース結果表（貼付）'!$A:$Z,MATCH($B40,'[1]予選ヒートAGr-レース結果表（貼付）'!$B:$B,0),MATCH('予選ヒートAGr-レース結果表'!E$11,'[1]予選ヒートAGr-レース結果表（貼付）'!$1:$1,0)),"")</f>
        <v/>
      </c>
      <c r="F40" s="97" t="str">
        <f>IFERROR(INDEX('[1]予選ヒートAGr-レース結果表（貼付）'!$A:$Z,MATCH($B40,'[1]予選ヒートAGr-レース結果表（貼付）'!$B:$B,0),MATCH('予選ヒートAGr-レース結果表'!F$11,'[1]予選ヒートAGr-レース結果表（貼付）'!$1:$1,0)),"")</f>
        <v/>
      </c>
      <c r="G40" s="96" t="str">
        <f>IFERROR(INDEX('[1]予選ヒートAGr-レース結果表（貼付）'!$A:$Z,MATCH($B40,'[1]予選ヒートAGr-レース結果表（貼付）'!$B:$B,0),MATCH('予選ヒートAGr-レース結果表'!G$11,'[1]予選ヒートAGr-レース結果表（貼付）'!$1:$1,0)),"")</f>
        <v/>
      </c>
      <c r="H40" s="95" t="str">
        <f>IFERROR(IF(A40="DNS","",IF(A40="DQ","",INDEX('[1]予選ヒートAGr-レース結果表（貼付）'!$A:$Z,MATCH($B40,'[1]予選ヒートAGr-レース結果表（貼付）'!$B:$B,0),MATCH('予選ヒートAGr-レース結果表'!H$11,'[1]予選ヒートAGr-レース結果表（貼付）'!$1:$1,0)))),"")</f>
        <v/>
      </c>
      <c r="I40" s="94" t="str">
        <f>IFERROR(IF(A40="DNS","ｽﾀｰﾄ出来ず",IF(A40="DQ","失　格",INDEX('[1]予選ヒートAGr-レース結果表（貼付）'!$A:$Z,MATCH($B40,'[1]予選ヒートAGr-レース結果表（貼付）'!$B:$B,0),MATCH('予選ヒートAGr-レース結果表'!I$11,'[1]予選ヒートAGr-レース結果表（貼付）'!$1:$1,0)))),"")</f>
        <v/>
      </c>
      <c r="J40" s="93" t="str">
        <f>IFERROR(IF(A40="DNS","",IF(A40="DQ","",INDEX('[1]予選ヒートAGr-レース結果表（貼付）'!$A:$Z,MATCH($B40,'[1]予選ヒートAGr-レース結果表（貼付）'!$B:$B,0),MATCH('予選ヒートAGr-レース結果表'!J$11,'[1]予選ヒートAGr-レース結果表（貼付）'!$1:$1,0)))),"")</f>
        <v/>
      </c>
      <c r="K40" s="93" t="str">
        <f>IFERROR(IF(A40="DNS","",IF(A40="DQ","",INDEX('[1]予選ヒートAGr-レース結果表（貼付）'!$A:$Z,MATCH($B40,'[1]予選ヒートAGr-レース結果表（貼付）'!$B:$B,0),MATCH('予選ヒートAGr-レース結果表'!K$11,'[1]予選ヒートAGr-レース結果表（貼付）'!$1:$1,0)))),"")</f>
        <v/>
      </c>
      <c r="L40" s="92" t="str">
        <f>IFERROR(IF(A40="DNS","",IF(A40="DQ","",INDEX('[1]予選ヒートAGr-レース結果表（貼付）'!$A:$Z,MATCH($B40,'[1]予選ヒートAGr-レース結果表（貼付）'!$B:$B,0),MATCH('予選ヒートAGr-レース結果表'!L$11,'[1]予選ヒートAGr-レース結果表（貼付）'!$1:$1,0)))),"")</f>
        <v/>
      </c>
      <c r="M40" s="91" t="str">
        <f>IF(L40&lt;1,"",IF($M$11&gt;L40,"R",""))</f>
        <v/>
      </c>
      <c r="N40" s="5"/>
      <c r="O40" s="83"/>
      <c r="P40" s="4" t="str">
        <f>IF(IFERROR(INDEX('[1]予選ヒートAGr-レース結果表（貼付）'!$A:$Z,MATCH($B40,'[1]予選ヒートAGr-レース結果表（貼付）'!$B:$B,0),MATCH(P$11,'[1]予選ヒートAGr-レース結果表（貼付）'!$1:$1,0)),"")=0,"",IFERROR(INDEX('[1]予選ヒートAGr-レース結果表（貼付）'!$A:$Z,MATCH($B40,'[1]予選ヒートAGr-レース結果表（貼付）'!$B:$B,0),MATCH(P$11,'[1]予選ヒートAGr-レース結果表（貼付）'!$1:$1,0)),""))</f>
        <v/>
      </c>
      <c r="Q40" s="4" t="str">
        <f>IF(P40="","",COUNTIF($P$13:P40,"&lt;&gt;"&amp;""))</f>
        <v/>
      </c>
      <c r="R40" s="4" t="str">
        <f>IFERROR(RANK(Q40,$Q$13:$Q$43,1),"")</f>
        <v/>
      </c>
      <c r="S40" s="4" t="str">
        <f>IF(IFERROR(INDEX('[1]予選ヒートAGr-レース結果表（貼付）'!$A:$Z,MATCH($A40,'[1]予選ヒートAGr-レース結果表（貼付）'!$A:$A,0),MATCH(S$11,'[1]予選ヒートAGr-レース結果表（貼付）'!$1:$1,0)),"")=0,"",IFERROR(INDEX('[1]予選ヒートAGr-レース結果表（貼付）'!$A:$Z,MATCH($A40,'[1]予選ヒートAGr-レース結果表（貼付）'!$A:$A,0),MATCH(S$11,'[1]予選ヒートAGr-レース結果表（貼付）'!$1:$1,0)),""))</f>
        <v/>
      </c>
      <c r="T40" s="4"/>
      <c r="U40" s="4" t="str">
        <f>IF(IFERROR(INDEX('[1]予選ヒートAGr-レース結果表（貼付）'!$A:$Z,MATCH($B40,'[1]予選ヒートAGr-レース結果表（貼付）'!$B:$B,0),MATCH(U$11,'[1]予選ヒートAGr-レース結果表（貼付）'!$1:$1,0)),"")=0,"",IFERROR(INDEX('[1]予選ヒートAGr-レース結果表（貼付）'!$A:$Z,MATCH($B40,'[1]予選ヒートAGr-レース結果表（貼付）'!$B:$B,0),MATCH(U$11,'[1]予選ヒートAGr-レース結果表（貼付）'!$1:$1,0)),""))</f>
        <v/>
      </c>
    </row>
    <row r="41" spans="1:21" ht="12.75" customHeight="1" x14ac:dyDescent="0.2">
      <c r="A41" s="102" t="str">
        <f>IF(OR('[1]予選ヒートAGr-レース結果表（貼付）'!A30="DNF",'[1]予選ヒートAGr-レース結果表（貼付）'!A30="DNS",'[1]予選ヒートAGr-レース結果表（貼付）'!A30="DQ"),'[1]予選ヒートAGr-レース結果表（貼付）'!A30,IF(MAX('[1]予選ヒートAGr-レース結果表（貼付）'!$A:$A)&gt;A40,A40+1,""))</f>
        <v/>
      </c>
      <c r="B41" s="101" t="str">
        <f>IFERROR(INDEX('[1]予選ヒートAGr-レース結果表（貼付）'!A30:$Z$50,MATCH($A41,'[1]予選ヒートAGr-レース結果表（貼付）'!A30:$A$50,0),MATCH('[1]公式予選（TT）①-結果表（印刷）'!B$11,'[1]予選ヒートAGr-レース結果表（貼付）'!$1:$1,0)),"")</f>
        <v/>
      </c>
      <c r="C41" s="100" t="str">
        <f>IFERROR(INDEX('[1]予選ヒートAGr-レース結果表（貼付）'!$A:$Z,MATCH($B41,'[1]予選ヒートAGr-レース結果表（貼付）'!$B:$B,0),MATCH('予選ヒートAGr-レース結果表'!C$11,'[1]予選ヒートAGr-レース結果表（貼付）'!$1:$1,0)),"")</f>
        <v/>
      </c>
      <c r="D41" s="99" t="str">
        <f>IFERROR(INDEX('[1]予選ヒートAGr-レース結果表（貼付）'!$A:$Z,MATCH($B41,'[1]予選ヒートAGr-レース結果表（貼付）'!$B:$B,0),MATCH('予選ヒートAGr-レース結果表'!D$11,'[1]予選ヒートAGr-レース結果表（貼付）'!$1:$1,0)),"")</f>
        <v/>
      </c>
      <c r="E41" s="98" t="str">
        <f>IFERROR(INDEX('[1]予選ヒートAGr-レース結果表（貼付）'!$A:$Z,MATCH($B41,'[1]予選ヒートAGr-レース結果表（貼付）'!$B:$B,0),MATCH('予選ヒートAGr-レース結果表'!E$11,'[1]予選ヒートAGr-レース結果表（貼付）'!$1:$1,0)),"")</f>
        <v/>
      </c>
      <c r="F41" s="97" t="str">
        <f>IFERROR(INDEX('[1]予選ヒートAGr-レース結果表（貼付）'!$A:$Z,MATCH($B41,'[1]予選ヒートAGr-レース結果表（貼付）'!$B:$B,0),MATCH('予選ヒートAGr-レース結果表'!F$11,'[1]予選ヒートAGr-レース結果表（貼付）'!$1:$1,0)),"")</f>
        <v/>
      </c>
      <c r="G41" s="96" t="str">
        <f>IFERROR(INDEX('[1]予選ヒートAGr-レース結果表（貼付）'!$A:$Z,MATCH($B41,'[1]予選ヒートAGr-レース結果表（貼付）'!$B:$B,0),MATCH('予選ヒートAGr-レース結果表'!G$11,'[1]予選ヒートAGr-レース結果表（貼付）'!$1:$1,0)),"")</f>
        <v/>
      </c>
      <c r="H41" s="95" t="str">
        <f>IFERROR(IF(A41="DNS","",IF(A41="DQ","",INDEX('[1]予選ヒートAGr-レース結果表（貼付）'!$A:$Z,MATCH($B41,'[1]予選ヒートAGr-レース結果表（貼付）'!$B:$B,0),MATCH('予選ヒートAGr-レース結果表'!H$11,'[1]予選ヒートAGr-レース結果表（貼付）'!$1:$1,0)))),"")</f>
        <v/>
      </c>
      <c r="I41" s="94" t="str">
        <f>IFERROR(IF(A41="DNS","ｽﾀｰﾄ出来ず",IF(A41="DQ","失　格",INDEX('[1]予選ヒートAGr-レース結果表（貼付）'!$A:$Z,MATCH($B41,'[1]予選ヒートAGr-レース結果表（貼付）'!$B:$B,0),MATCH('予選ヒートAGr-レース結果表'!I$11,'[1]予選ヒートAGr-レース結果表（貼付）'!$1:$1,0)))),"")</f>
        <v/>
      </c>
      <c r="J41" s="93" t="str">
        <f>IFERROR(IF(A41="DNS","",IF(A41="DQ","",INDEX('[1]予選ヒートAGr-レース結果表（貼付）'!$A:$Z,MATCH($B41,'[1]予選ヒートAGr-レース結果表（貼付）'!$B:$B,0),MATCH('予選ヒートAGr-レース結果表'!J$11,'[1]予選ヒートAGr-レース結果表（貼付）'!$1:$1,0)))),"")</f>
        <v/>
      </c>
      <c r="K41" s="93" t="str">
        <f>IFERROR(IF(A41="DNS","",IF(A41="DQ","",INDEX('[1]予選ヒートAGr-レース結果表（貼付）'!$A:$Z,MATCH($B41,'[1]予選ヒートAGr-レース結果表（貼付）'!$B:$B,0),MATCH('予選ヒートAGr-レース結果表'!K$11,'[1]予選ヒートAGr-レース結果表（貼付）'!$1:$1,0)))),"")</f>
        <v/>
      </c>
      <c r="L41" s="92" t="str">
        <f>IFERROR(IF(A41="DNS","",IF(A41="DQ","",INDEX('[1]予選ヒートAGr-レース結果表（貼付）'!$A:$Z,MATCH($B41,'[1]予選ヒートAGr-レース結果表（貼付）'!$B:$B,0),MATCH('予選ヒートAGr-レース結果表'!L$11,'[1]予選ヒートAGr-レース結果表（貼付）'!$1:$1,0)))),"")</f>
        <v/>
      </c>
      <c r="M41" s="91" t="str">
        <f>IF(L41&lt;1,"",IF($M$11&gt;L41,"R",""))</f>
        <v/>
      </c>
      <c r="N41" s="5"/>
      <c r="O41" s="83"/>
      <c r="P41" s="4" t="str">
        <f>IF(IFERROR(INDEX('[1]予選ヒートAGr-レース結果表（貼付）'!$A:$Z,MATCH($B41,'[1]予選ヒートAGr-レース結果表（貼付）'!$B:$B,0),MATCH(P$11,'[1]予選ヒートAGr-レース結果表（貼付）'!$1:$1,0)),"")=0,"",IFERROR(INDEX('[1]予選ヒートAGr-レース結果表（貼付）'!$A:$Z,MATCH($B41,'[1]予選ヒートAGr-レース結果表（貼付）'!$B:$B,0),MATCH(P$11,'[1]予選ヒートAGr-レース結果表（貼付）'!$1:$1,0)),""))</f>
        <v/>
      </c>
      <c r="Q41" s="4" t="str">
        <f>IF(P41="","",COUNTIF($P$13:P41,"&lt;&gt;"&amp;""))</f>
        <v/>
      </c>
      <c r="R41" s="4" t="str">
        <f>IFERROR(RANK(Q41,$Q$13:$Q$43,1),"")</f>
        <v/>
      </c>
      <c r="S41" s="4" t="str">
        <f>IF(IFERROR(INDEX('[1]予選ヒートAGr-レース結果表（貼付）'!$A:$Z,MATCH($A41,'[1]予選ヒートAGr-レース結果表（貼付）'!$A:$A,0),MATCH(S$11,'[1]予選ヒートAGr-レース結果表（貼付）'!$1:$1,0)),"")=0,"",IFERROR(INDEX('[1]予選ヒートAGr-レース結果表（貼付）'!$A:$Z,MATCH($A41,'[1]予選ヒートAGr-レース結果表（貼付）'!$A:$A,0),MATCH(S$11,'[1]予選ヒートAGr-レース結果表（貼付）'!$1:$1,0)),""))</f>
        <v/>
      </c>
      <c r="T41" s="4"/>
      <c r="U41" s="4" t="str">
        <f>IF(IFERROR(INDEX('[1]予選ヒートAGr-レース結果表（貼付）'!$A:$Z,MATCH($B41,'[1]予選ヒートAGr-レース結果表（貼付）'!$B:$B,0),MATCH(U$11,'[1]予選ヒートAGr-レース結果表（貼付）'!$1:$1,0)),"")=0,"",IFERROR(INDEX('[1]予選ヒートAGr-レース結果表（貼付）'!$A:$Z,MATCH($B41,'[1]予選ヒートAGr-レース結果表（貼付）'!$B:$B,0),MATCH(U$11,'[1]予選ヒートAGr-レース結果表（貼付）'!$1:$1,0)),""))</f>
        <v/>
      </c>
    </row>
    <row r="42" spans="1:21" ht="12.75" customHeight="1" x14ac:dyDescent="0.2">
      <c r="A42" s="102" t="str">
        <f>IF(OR('[1]予選ヒートAGr-レース結果表（貼付）'!A31="DNF",'[1]予選ヒートAGr-レース結果表（貼付）'!A31="DNS",'[1]予選ヒートAGr-レース結果表（貼付）'!A31="DQ"),'[1]予選ヒートAGr-レース結果表（貼付）'!A31,IF(MAX('[1]予選ヒートAGr-レース結果表（貼付）'!$A:$A)&gt;A41,A41+1,""))</f>
        <v/>
      </c>
      <c r="B42" s="101" t="str">
        <f>IFERROR(INDEX('[1]予選ヒートAGr-レース結果表（貼付）'!A31:$Z$50,MATCH($A42,'[1]予選ヒートAGr-レース結果表（貼付）'!A31:$A$50,0),MATCH('[1]公式予選（TT）①-結果表（印刷）'!B$11,'[1]予選ヒートAGr-レース結果表（貼付）'!$1:$1,0)),"")</f>
        <v/>
      </c>
      <c r="C42" s="100" t="str">
        <f>IFERROR(INDEX('[1]予選ヒートAGr-レース結果表（貼付）'!$A:$Z,MATCH($B42,'[1]予選ヒートAGr-レース結果表（貼付）'!$B:$B,0),MATCH('予選ヒートAGr-レース結果表'!C$11,'[1]予選ヒートAGr-レース結果表（貼付）'!$1:$1,0)),"")</f>
        <v/>
      </c>
      <c r="D42" s="99" t="str">
        <f>IFERROR(INDEX('[1]予選ヒートAGr-レース結果表（貼付）'!$A:$Z,MATCH($B42,'[1]予選ヒートAGr-レース結果表（貼付）'!$B:$B,0),MATCH('予選ヒートAGr-レース結果表'!D$11,'[1]予選ヒートAGr-レース結果表（貼付）'!$1:$1,0)),"")</f>
        <v/>
      </c>
      <c r="E42" s="98" t="str">
        <f>IFERROR(INDEX('[1]予選ヒートAGr-レース結果表（貼付）'!$A:$Z,MATCH($B42,'[1]予選ヒートAGr-レース結果表（貼付）'!$B:$B,0),MATCH('予選ヒートAGr-レース結果表'!E$11,'[1]予選ヒートAGr-レース結果表（貼付）'!$1:$1,0)),"")</f>
        <v/>
      </c>
      <c r="F42" s="97" t="str">
        <f>IFERROR(INDEX('[1]予選ヒートAGr-レース結果表（貼付）'!$A:$Z,MATCH($B42,'[1]予選ヒートAGr-レース結果表（貼付）'!$B:$B,0),MATCH('予選ヒートAGr-レース結果表'!F$11,'[1]予選ヒートAGr-レース結果表（貼付）'!$1:$1,0)),"")</f>
        <v/>
      </c>
      <c r="G42" s="96" t="str">
        <f>IFERROR(INDEX('[1]予選ヒートAGr-レース結果表（貼付）'!$A:$Z,MATCH($B42,'[1]予選ヒートAGr-レース結果表（貼付）'!$B:$B,0),MATCH('予選ヒートAGr-レース結果表'!G$11,'[1]予選ヒートAGr-レース結果表（貼付）'!$1:$1,0)),"")</f>
        <v/>
      </c>
      <c r="H42" s="95" t="str">
        <f>IFERROR(IF(A42="DNS","",IF(A42="DQ","",INDEX('[1]予選ヒートAGr-レース結果表（貼付）'!$A:$Z,MATCH($B42,'[1]予選ヒートAGr-レース結果表（貼付）'!$B:$B,0),MATCH('予選ヒートAGr-レース結果表'!H$11,'[1]予選ヒートAGr-レース結果表（貼付）'!$1:$1,0)))),"")</f>
        <v/>
      </c>
      <c r="I42" s="94" t="str">
        <f>IFERROR(IF(A42="DNS","ｽﾀｰﾄ出来ず",IF(A42="DQ","失　格",INDEX('[1]予選ヒートAGr-レース結果表（貼付）'!$A:$Z,MATCH($B42,'[1]予選ヒートAGr-レース結果表（貼付）'!$B:$B,0),MATCH('予選ヒートAGr-レース結果表'!I$11,'[1]予選ヒートAGr-レース結果表（貼付）'!$1:$1,0)))),"")</f>
        <v/>
      </c>
      <c r="J42" s="93" t="str">
        <f>IFERROR(IF(A42="DNS","",IF(A42="DQ","",INDEX('[1]予選ヒートAGr-レース結果表（貼付）'!$A:$Z,MATCH($B42,'[1]予選ヒートAGr-レース結果表（貼付）'!$B:$B,0),MATCH('予選ヒートAGr-レース結果表'!J$11,'[1]予選ヒートAGr-レース結果表（貼付）'!$1:$1,0)))),"")</f>
        <v/>
      </c>
      <c r="K42" s="93" t="str">
        <f>IFERROR(IF(A42="DNS","",IF(A42="DQ","",INDEX('[1]予選ヒートAGr-レース結果表（貼付）'!$A:$Z,MATCH($B42,'[1]予選ヒートAGr-レース結果表（貼付）'!$B:$B,0),MATCH('予選ヒートAGr-レース結果表'!K$11,'[1]予選ヒートAGr-レース結果表（貼付）'!$1:$1,0)))),"")</f>
        <v/>
      </c>
      <c r="L42" s="92" t="str">
        <f>IFERROR(IF(A42="DNS","",IF(A42="DQ","",INDEX('[1]予選ヒートAGr-レース結果表（貼付）'!$A:$Z,MATCH($B42,'[1]予選ヒートAGr-レース結果表（貼付）'!$B:$B,0),MATCH('予選ヒートAGr-レース結果表'!L$11,'[1]予選ヒートAGr-レース結果表（貼付）'!$1:$1,0)))),"")</f>
        <v/>
      </c>
      <c r="M42" s="91" t="str">
        <f>IF(L42&lt;1,"",IF($M$11&gt;L42,"R",""))</f>
        <v/>
      </c>
      <c r="N42" s="5"/>
      <c r="O42" s="83"/>
      <c r="P42" s="4" t="str">
        <f>IF(IFERROR(INDEX('[1]予選ヒートAGr-レース結果表（貼付）'!$A:$Z,MATCH($B42,'[1]予選ヒートAGr-レース結果表（貼付）'!$B:$B,0),MATCH(P$11,'[1]予選ヒートAGr-レース結果表（貼付）'!$1:$1,0)),"")=0,"",IFERROR(INDEX('[1]予選ヒートAGr-レース結果表（貼付）'!$A:$Z,MATCH($B42,'[1]予選ヒートAGr-レース結果表（貼付）'!$B:$B,0),MATCH(P$11,'[1]予選ヒートAGr-レース結果表（貼付）'!$1:$1,0)),""))</f>
        <v/>
      </c>
      <c r="Q42" s="4" t="str">
        <f>IF(P42="","",COUNTIF($P$13:P42,"&lt;&gt;"&amp;""))</f>
        <v/>
      </c>
      <c r="R42" s="4" t="str">
        <f>IFERROR(RANK(Q42,$Q$13:$Q$43,1),"")</f>
        <v/>
      </c>
      <c r="S42" s="4" t="str">
        <f>IF(IFERROR(INDEX('[1]予選ヒートAGr-レース結果表（貼付）'!$A:$Z,MATCH($A42,'[1]予選ヒートAGr-レース結果表（貼付）'!$A:$A,0),MATCH(S$11,'[1]予選ヒートAGr-レース結果表（貼付）'!$1:$1,0)),"")=0,"",IFERROR(INDEX('[1]予選ヒートAGr-レース結果表（貼付）'!$A:$Z,MATCH($A42,'[1]予選ヒートAGr-レース結果表（貼付）'!$A:$A,0),MATCH(S$11,'[1]予選ヒートAGr-レース結果表（貼付）'!$1:$1,0)),""))</f>
        <v/>
      </c>
      <c r="T42" s="4"/>
      <c r="U42" s="4" t="str">
        <f>IF(IFERROR(INDEX('[1]予選ヒートAGr-レース結果表（貼付）'!$A:$Z,MATCH($B42,'[1]予選ヒートAGr-レース結果表（貼付）'!$B:$B,0),MATCH(U$11,'[1]予選ヒートAGr-レース結果表（貼付）'!$1:$1,0)),"")=0,"",IFERROR(INDEX('[1]予選ヒートAGr-レース結果表（貼付）'!$A:$Z,MATCH($B42,'[1]予選ヒートAGr-レース結果表（貼付）'!$B:$B,0),MATCH(U$11,'[1]予選ヒートAGr-レース結果表（貼付）'!$1:$1,0)),""))</f>
        <v/>
      </c>
    </row>
    <row r="43" spans="1:21" ht="12.75" customHeight="1" x14ac:dyDescent="0.2">
      <c r="A43" s="102" t="str">
        <f>IF(OR('[1]予選ヒートAGr-レース結果表（貼付）'!A32="DNF",'[1]予選ヒートAGr-レース結果表（貼付）'!A32="DNS",'[1]予選ヒートAGr-レース結果表（貼付）'!A32="DQ"),'[1]予選ヒートAGr-レース結果表（貼付）'!A32,IF(MAX('[1]予選ヒートAGr-レース結果表（貼付）'!$A:$A)&gt;A42,A42+1,""))</f>
        <v/>
      </c>
      <c r="B43" s="101" t="str">
        <f>IFERROR(INDEX('[1]予選ヒートAGr-レース結果表（貼付）'!A32:$Z$50,MATCH($A43,'[1]予選ヒートAGr-レース結果表（貼付）'!A32:$A$50,0),MATCH('[1]公式予選（TT）①-結果表（印刷）'!B$11,'[1]予選ヒートAGr-レース結果表（貼付）'!$1:$1,0)),"")</f>
        <v/>
      </c>
      <c r="C43" s="100" t="str">
        <f>IFERROR(INDEX('[1]予選ヒートAGr-レース結果表（貼付）'!$A:$Z,MATCH($B43,'[1]予選ヒートAGr-レース結果表（貼付）'!$B:$B,0),MATCH('予選ヒートAGr-レース結果表'!C$11,'[1]予選ヒートAGr-レース結果表（貼付）'!$1:$1,0)),"")</f>
        <v/>
      </c>
      <c r="D43" s="99" t="str">
        <f>IFERROR(INDEX('[1]予選ヒートAGr-レース結果表（貼付）'!$A:$Z,MATCH($B43,'[1]予選ヒートAGr-レース結果表（貼付）'!$B:$B,0),MATCH('予選ヒートAGr-レース結果表'!D$11,'[1]予選ヒートAGr-レース結果表（貼付）'!$1:$1,0)),"")</f>
        <v/>
      </c>
      <c r="E43" s="98" t="str">
        <f>IFERROR(INDEX('[1]予選ヒートAGr-レース結果表（貼付）'!$A:$Z,MATCH($B43,'[1]予選ヒートAGr-レース結果表（貼付）'!$B:$B,0),MATCH('予選ヒートAGr-レース結果表'!E$11,'[1]予選ヒートAGr-レース結果表（貼付）'!$1:$1,0)),"")</f>
        <v/>
      </c>
      <c r="F43" s="97" t="str">
        <f>IFERROR(INDEX('[1]予選ヒートAGr-レース結果表（貼付）'!$A:$Z,MATCH($B43,'[1]予選ヒートAGr-レース結果表（貼付）'!$B:$B,0),MATCH('予選ヒートAGr-レース結果表'!F$11,'[1]予選ヒートAGr-レース結果表（貼付）'!$1:$1,0)),"")</f>
        <v/>
      </c>
      <c r="G43" s="96" t="str">
        <f>IFERROR(INDEX('[1]予選ヒートAGr-レース結果表（貼付）'!$A:$Z,MATCH($B43,'[1]予選ヒートAGr-レース結果表（貼付）'!$B:$B,0),MATCH('予選ヒートAGr-レース結果表'!G$11,'[1]予選ヒートAGr-レース結果表（貼付）'!$1:$1,0)),"")</f>
        <v/>
      </c>
      <c r="H43" s="95" t="str">
        <f>IFERROR(IF(A43="DNS","",IF(A43="DQ","",INDEX('[1]予選ヒートAGr-レース結果表（貼付）'!$A:$Z,MATCH($B43,'[1]予選ヒートAGr-レース結果表（貼付）'!$B:$B,0),MATCH('予選ヒートAGr-レース結果表'!H$11,'[1]予選ヒートAGr-レース結果表（貼付）'!$1:$1,0)))),"")</f>
        <v/>
      </c>
      <c r="I43" s="94" t="str">
        <f>IFERROR(IF(A43="DNS","ｽﾀｰﾄ出来ず",IF(A43="DQ","失　格",INDEX('[1]予選ヒートAGr-レース結果表（貼付）'!$A:$Z,MATCH($B43,'[1]予選ヒートAGr-レース結果表（貼付）'!$B:$B,0),MATCH('予選ヒートAGr-レース結果表'!I$11,'[1]予選ヒートAGr-レース結果表（貼付）'!$1:$1,0)))),"")</f>
        <v/>
      </c>
      <c r="J43" s="93" t="str">
        <f>IFERROR(IF(A43="DNS","",IF(A43="DQ","",INDEX('[1]予選ヒートAGr-レース結果表（貼付）'!$A:$Z,MATCH($B43,'[1]予選ヒートAGr-レース結果表（貼付）'!$B:$B,0),MATCH('予選ヒートAGr-レース結果表'!J$11,'[1]予選ヒートAGr-レース結果表（貼付）'!$1:$1,0)))),"")</f>
        <v/>
      </c>
      <c r="K43" s="93" t="str">
        <f>IFERROR(IF(A43="DNS","",IF(A43="DQ","",INDEX('[1]予選ヒートAGr-レース結果表（貼付）'!$A:$Z,MATCH($B43,'[1]予選ヒートAGr-レース結果表（貼付）'!$B:$B,0),MATCH('予選ヒートAGr-レース結果表'!K$11,'[1]予選ヒートAGr-レース結果表（貼付）'!$1:$1,0)))),"")</f>
        <v/>
      </c>
      <c r="L43" s="92" t="str">
        <f>IFERROR(IF(A43="DNS","",IF(A43="DQ","",INDEX('[1]予選ヒートAGr-レース結果表（貼付）'!$A:$Z,MATCH($B43,'[1]予選ヒートAGr-レース結果表（貼付）'!$B:$B,0),MATCH('予選ヒートAGr-レース結果表'!L$11,'[1]予選ヒートAGr-レース結果表（貼付）'!$1:$1,0)))),"")</f>
        <v/>
      </c>
      <c r="M43" s="91" t="str">
        <f>IF(L43&lt;1,"",IF($M$11&gt;L43,"R",""))</f>
        <v/>
      </c>
      <c r="N43" s="5"/>
      <c r="O43" s="83"/>
      <c r="P43" s="4" t="str">
        <f>IF(IFERROR(INDEX('[1]予選ヒートAGr-レース結果表（貼付）'!$A:$Z,MATCH($B43,'[1]予選ヒートAGr-レース結果表（貼付）'!$B:$B,0),MATCH(P$11,'[1]予選ヒートAGr-レース結果表（貼付）'!$1:$1,0)),"")=0,"",IFERROR(INDEX('[1]予選ヒートAGr-レース結果表（貼付）'!$A:$Z,MATCH($B43,'[1]予選ヒートAGr-レース結果表（貼付）'!$B:$B,0),MATCH(P$11,'[1]予選ヒートAGr-レース結果表（貼付）'!$1:$1,0)),""))</f>
        <v/>
      </c>
      <c r="Q43" s="4" t="str">
        <f>IF(P43="","",COUNTIF($P$13:P43,"&lt;&gt;"&amp;""))</f>
        <v/>
      </c>
      <c r="R43" s="4" t="str">
        <f>IFERROR(RANK(Q43,$Q$13:$Q$43,1),"")</f>
        <v/>
      </c>
      <c r="S43" s="4" t="str">
        <f>IF(IFERROR(INDEX('[1]予選ヒートAGr-レース結果表（貼付）'!$A:$Z,MATCH($A43,'[1]予選ヒートAGr-レース結果表（貼付）'!$A:$A,0),MATCH(S$11,'[1]予選ヒートAGr-レース結果表（貼付）'!$1:$1,0)),"")=0,"",IFERROR(INDEX('[1]予選ヒートAGr-レース結果表（貼付）'!$A:$Z,MATCH($A43,'[1]予選ヒートAGr-レース結果表（貼付）'!$A:$A,0),MATCH(S$11,'[1]予選ヒートAGr-レース結果表（貼付）'!$1:$1,0)),""))</f>
        <v/>
      </c>
      <c r="T43" s="4"/>
      <c r="U43" s="4" t="str">
        <f>IF(IFERROR(INDEX('[1]予選ヒートAGr-レース結果表（貼付）'!$A:$Z,MATCH($B43,'[1]予選ヒートAGr-レース結果表（貼付）'!$B:$B,0),MATCH(U$11,'[1]予選ヒートAGr-レース結果表（貼付）'!$1:$1,0)),"")=0,"",IFERROR(INDEX('[1]予選ヒートAGr-レース結果表（貼付）'!$A:$Z,MATCH($B43,'[1]予選ヒートAGr-レース結果表（貼付）'!$B:$B,0),MATCH(U$11,'[1]予選ヒートAGr-レース結果表（貼付）'!$1:$1,0)),""))</f>
        <v/>
      </c>
    </row>
    <row r="44" spans="1:21" ht="12.75" customHeight="1" x14ac:dyDescent="0.2">
      <c r="A44" s="102" t="str">
        <f>IF(OR('[1]予選ヒートAGr-レース結果表（貼付）'!A33="DNF",'[1]予選ヒートAGr-レース結果表（貼付）'!A33="DNS",'[1]予選ヒートAGr-レース結果表（貼付）'!A33="DQ"),'[1]予選ヒートAGr-レース結果表（貼付）'!A33,IF(MAX('[1]予選ヒートAGr-レース結果表（貼付）'!$A:$A)&gt;A43,A43+1,""))</f>
        <v/>
      </c>
      <c r="B44" s="101" t="str">
        <f>IFERROR(INDEX('[1]予選ヒートAGr-レース結果表（貼付）'!A33:$Z$50,MATCH($A44,'[1]予選ヒートAGr-レース結果表（貼付）'!A33:$A$50,0),MATCH('[1]公式予選（TT）①-結果表（印刷）'!B$11,'[1]予選ヒートAGr-レース結果表（貼付）'!$1:$1,0)),"")</f>
        <v/>
      </c>
      <c r="C44" s="100" t="str">
        <f>IFERROR(INDEX('[1]予選ヒートAGr-レース結果表（貼付）'!$A:$Z,MATCH($B44,'[1]予選ヒートAGr-レース結果表（貼付）'!$B:$B,0),MATCH('予選ヒートAGr-レース結果表'!C$11,'[1]予選ヒートAGr-レース結果表（貼付）'!$1:$1,0)),"")</f>
        <v/>
      </c>
      <c r="D44" s="99" t="str">
        <f>IFERROR(INDEX('[1]予選ヒートAGr-レース結果表（貼付）'!$A:$Z,MATCH($B44,'[1]予選ヒートAGr-レース結果表（貼付）'!$B:$B,0),MATCH('予選ヒートAGr-レース結果表'!D$11,'[1]予選ヒートAGr-レース結果表（貼付）'!$1:$1,0)),"")</f>
        <v/>
      </c>
      <c r="E44" s="98" t="str">
        <f>IFERROR(INDEX('[1]予選ヒートAGr-レース結果表（貼付）'!$A:$Z,MATCH($B44,'[1]予選ヒートAGr-レース結果表（貼付）'!$B:$B,0),MATCH('予選ヒートAGr-レース結果表'!E$11,'[1]予選ヒートAGr-レース結果表（貼付）'!$1:$1,0)),"")</f>
        <v/>
      </c>
      <c r="F44" s="97" t="str">
        <f>IFERROR(INDEX('[1]予選ヒートAGr-レース結果表（貼付）'!$A:$Z,MATCH($B44,'[1]予選ヒートAGr-レース結果表（貼付）'!$B:$B,0),MATCH('予選ヒートAGr-レース結果表'!F$11,'[1]予選ヒートAGr-レース結果表（貼付）'!$1:$1,0)),"")</f>
        <v/>
      </c>
      <c r="G44" s="96" t="str">
        <f>IFERROR(INDEX('[1]予選ヒートAGr-レース結果表（貼付）'!$A:$Z,MATCH($B44,'[1]予選ヒートAGr-レース結果表（貼付）'!$B:$B,0),MATCH('予選ヒートAGr-レース結果表'!G$11,'[1]予選ヒートAGr-レース結果表（貼付）'!$1:$1,0)),"")</f>
        <v/>
      </c>
      <c r="H44" s="95" t="str">
        <f>IFERROR(IF(A44="DNS","",IF(A44="DQ","",INDEX('[1]予選ヒートAGr-レース結果表（貼付）'!$A:$Z,MATCH($B44,'[1]予選ヒートAGr-レース結果表（貼付）'!$B:$B,0),MATCH('予選ヒートAGr-レース結果表'!H$11,'[1]予選ヒートAGr-レース結果表（貼付）'!$1:$1,0)))),"")</f>
        <v/>
      </c>
      <c r="I44" s="94" t="str">
        <f>IFERROR(IF(A44="DNS","ｽﾀｰﾄ出来ず",IF(A44="DQ","失　格",INDEX('[1]予選ヒートAGr-レース結果表（貼付）'!$A:$Z,MATCH($B44,'[1]予選ヒートAGr-レース結果表（貼付）'!$B:$B,0),MATCH('予選ヒートAGr-レース結果表'!I$11,'[1]予選ヒートAGr-レース結果表（貼付）'!$1:$1,0)))),"")</f>
        <v/>
      </c>
      <c r="J44" s="93" t="str">
        <f>IFERROR(IF(A44="DNS","",IF(A44="DQ","",INDEX('[1]予選ヒートAGr-レース結果表（貼付）'!$A:$Z,MATCH($B44,'[1]予選ヒートAGr-レース結果表（貼付）'!$B:$B,0),MATCH('予選ヒートAGr-レース結果表'!J$11,'[1]予選ヒートAGr-レース結果表（貼付）'!$1:$1,0)))),"")</f>
        <v/>
      </c>
      <c r="K44" s="93" t="str">
        <f>IFERROR(IF(A44="DNS","",IF(A44="DQ","",INDEX('[1]予選ヒートAGr-レース結果表（貼付）'!$A:$Z,MATCH($B44,'[1]予選ヒートAGr-レース結果表（貼付）'!$B:$B,0),MATCH('予選ヒートAGr-レース結果表'!K$11,'[1]予選ヒートAGr-レース結果表（貼付）'!$1:$1,0)))),"")</f>
        <v/>
      </c>
      <c r="L44" s="92" t="str">
        <f>IFERROR(IF(A44="DNS","",IF(A44="DQ","",INDEX('[1]予選ヒートAGr-レース結果表（貼付）'!$A:$Z,MATCH($B44,'[1]予選ヒートAGr-レース結果表（貼付）'!$B:$B,0),MATCH('予選ヒートAGr-レース結果表'!L$11,'[1]予選ヒートAGr-レース結果表（貼付）'!$1:$1,0)))),"")</f>
        <v/>
      </c>
      <c r="M44" s="91" t="str">
        <f>IF(L44&lt;1,"",IF($M$11&gt;L44,"R",""))</f>
        <v/>
      </c>
      <c r="N44" s="5"/>
      <c r="O44" s="83"/>
      <c r="P44" s="4"/>
      <c r="Q44" s="4"/>
      <c r="R44" s="4"/>
      <c r="S44" s="4"/>
      <c r="T44" s="4"/>
      <c r="U44" s="4" t="str">
        <f>IF(IFERROR(INDEX('[1]予選ヒートAGr-レース結果表（貼付）'!$A:$Z,MATCH($B44,'[1]予選ヒートAGr-レース結果表（貼付）'!$B:$B,0),MATCH(U$11,'[1]予選ヒートAGr-レース結果表（貼付）'!$1:$1,0)),"")=0,"",IFERROR(INDEX('[1]予選ヒートAGr-レース結果表（貼付）'!$A:$Z,MATCH($B44,'[1]予選ヒートAGr-レース結果表（貼付）'!$B:$B,0),MATCH(U$11,'[1]予選ヒートAGr-レース結果表（貼付）'!$1:$1,0)),""))</f>
        <v/>
      </c>
    </row>
    <row r="45" spans="1:21" ht="12.75" customHeight="1" x14ac:dyDescent="0.2">
      <c r="A45" s="102" t="str">
        <f>IF(OR('[1]予選ヒートAGr-レース結果表（貼付）'!A34="DNF",'[1]予選ヒートAGr-レース結果表（貼付）'!A34="DNS",'[1]予選ヒートAGr-レース結果表（貼付）'!A34="DQ"),'[1]予選ヒートAGr-レース結果表（貼付）'!A34,IF(MAX('[1]予選ヒートAGr-レース結果表（貼付）'!$A:$A)&gt;A44,A44+1,""))</f>
        <v/>
      </c>
      <c r="B45" s="101" t="str">
        <f>IFERROR(INDEX('[1]予選ヒートAGr-レース結果表（貼付）'!A34:$Z$50,MATCH($A45,'[1]予選ヒートAGr-レース結果表（貼付）'!A34:$A$50,0),MATCH('[1]公式予選（TT）①-結果表（印刷）'!B$11,'[1]予選ヒートAGr-レース結果表（貼付）'!$1:$1,0)),"")</f>
        <v/>
      </c>
      <c r="C45" s="100" t="str">
        <f>IFERROR(INDEX('[1]予選ヒートAGr-レース結果表（貼付）'!$A:$Z,MATCH($B45,'[1]予選ヒートAGr-レース結果表（貼付）'!$B:$B,0),MATCH('予選ヒートAGr-レース結果表'!C$11,'[1]予選ヒートAGr-レース結果表（貼付）'!$1:$1,0)),"")</f>
        <v/>
      </c>
      <c r="D45" s="99" t="str">
        <f>IFERROR(INDEX('[1]予選ヒートAGr-レース結果表（貼付）'!$A:$Z,MATCH($B45,'[1]予選ヒートAGr-レース結果表（貼付）'!$B:$B,0),MATCH('予選ヒートAGr-レース結果表'!D$11,'[1]予選ヒートAGr-レース結果表（貼付）'!$1:$1,0)),"")</f>
        <v/>
      </c>
      <c r="E45" s="98" t="str">
        <f>IFERROR(INDEX('[1]予選ヒートAGr-レース結果表（貼付）'!$A:$Z,MATCH($B45,'[1]予選ヒートAGr-レース結果表（貼付）'!$B:$B,0),MATCH('予選ヒートAGr-レース結果表'!E$11,'[1]予選ヒートAGr-レース結果表（貼付）'!$1:$1,0)),"")</f>
        <v/>
      </c>
      <c r="F45" s="97" t="str">
        <f>IFERROR(INDEX('[1]予選ヒートAGr-レース結果表（貼付）'!$A:$Z,MATCH($B45,'[1]予選ヒートAGr-レース結果表（貼付）'!$B:$B,0),MATCH('予選ヒートAGr-レース結果表'!F$11,'[1]予選ヒートAGr-レース結果表（貼付）'!$1:$1,0)),"")</f>
        <v/>
      </c>
      <c r="G45" s="96" t="str">
        <f>IFERROR(INDEX('[1]予選ヒートAGr-レース結果表（貼付）'!$A:$Z,MATCH($B45,'[1]予選ヒートAGr-レース結果表（貼付）'!$B:$B,0),MATCH('予選ヒートAGr-レース結果表'!G$11,'[1]予選ヒートAGr-レース結果表（貼付）'!$1:$1,0)),"")</f>
        <v/>
      </c>
      <c r="H45" s="95" t="str">
        <f>IFERROR(IF(A45="DNS","",IF(A45="DQ","",INDEX('[1]予選ヒートAGr-レース結果表（貼付）'!$A:$Z,MATCH($B45,'[1]予選ヒートAGr-レース結果表（貼付）'!$B:$B,0),MATCH('予選ヒートAGr-レース結果表'!H$11,'[1]予選ヒートAGr-レース結果表（貼付）'!$1:$1,0)))),"")</f>
        <v/>
      </c>
      <c r="I45" s="94" t="str">
        <f>IFERROR(IF(A45="DNS","ｽﾀｰﾄ出来ず",IF(A45="DQ","失　格",INDEX('[1]予選ヒートAGr-レース結果表（貼付）'!$A:$Z,MATCH($B45,'[1]予選ヒートAGr-レース結果表（貼付）'!$B:$B,0),MATCH('予選ヒートAGr-レース結果表'!I$11,'[1]予選ヒートAGr-レース結果表（貼付）'!$1:$1,0)))),"")</f>
        <v/>
      </c>
      <c r="J45" s="93" t="str">
        <f>IFERROR(IF(A45="DNS","",IF(A45="DQ","",INDEX('[1]予選ヒートAGr-レース結果表（貼付）'!$A:$Z,MATCH($B45,'[1]予選ヒートAGr-レース結果表（貼付）'!$B:$B,0),MATCH('予選ヒートAGr-レース結果表'!J$11,'[1]予選ヒートAGr-レース結果表（貼付）'!$1:$1,0)))),"")</f>
        <v/>
      </c>
      <c r="K45" s="93" t="str">
        <f>IFERROR(IF(A45="DNS","",IF(A45="DQ","",INDEX('[1]予選ヒートAGr-レース結果表（貼付）'!$A:$Z,MATCH($B45,'[1]予選ヒートAGr-レース結果表（貼付）'!$B:$B,0),MATCH('予選ヒートAGr-レース結果表'!K$11,'[1]予選ヒートAGr-レース結果表（貼付）'!$1:$1,0)))),"")</f>
        <v/>
      </c>
      <c r="L45" s="92" t="str">
        <f>IFERROR(IF(A45="DNS","",IF(A45="DQ","",INDEX('[1]予選ヒートAGr-レース結果表（貼付）'!$A:$Z,MATCH($B45,'[1]予選ヒートAGr-レース結果表（貼付）'!$B:$B,0),MATCH('予選ヒートAGr-レース結果表'!L$11,'[1]予選ヒートAGr-レース結果表（貼付）'!$1:$1,0)))),"")</f>
        <v/>
      </c>
      <c r="M45" s="91" t="str">
        <f>IF(L45&lt;1,"",IF($M$11&gt;L45,"R",""))</f>
        <v/>
      </c>
      <c r="N45" s="5"/>
      <c r="O45" s="83"/>
      <c r="P45" s="4"/>
      <c r="Q45" s="4"/>
      <c r="R45" s="4"/>
      <c r="S45" s="4"/>
      <c r="T45" s="4"/>
      <c r="U45" s="4" t="str">
        <f>IF(IFERROR(INDEX('[1]予選ヒートAGr-レース結果表（貼付）'!$A:$Z,MATCH($B45,'[1]予選ヒートAGr-レース結果表（貼付）'!$B:$B,0),MATCH(U$11,'[1]予選ヒートAGr-レース結果表（貼付）'!$1:$1,0)),"")=0,"",IFERROR(INDEX('[1]予選ヒートAGr-レース結果表（貼付）'!$A:$Z,MATCH($B45,'[1]予選ヒートAGr-レース結果表（貼付）'!$B:$B,0),MATCH(U$11,'[1]予選ヒートAGr-レース結果表（貼付）'!$1:$1,0)),""))</f>
        <v/>
      </c>
    </row>
    <row r="46" spans="1:21" ht="12.75" customHeight="1" x14ac:dyDescent="0.2">
      <c r="A46" s="102" t="str">
        <f>IF(OR('[1]予選ヒートAGr-レース結果表（貼付）'!A35="DNF",'[1]予選ヒートAGr-レース結果表（貼付）'!A35="DNS",'[1]予選ヒートAGr-レース結果表（貼付）'!A35="DQ"),'[1]予選ヒートAGr-レース結果表（貼付）'!A35,IF(MAX('[1]予選ヒートAGr-レース結果表（貼付）'!$A:$A)&gt;A45,A45+1,""))</f>
        <v/>
      </c>
      <c r="B46" s="101" t="str">
        <f>IFERROR(INDEX('[1]予選ヒートAGr-レース結果表（貼付）'!A35:$Z$50,MATCH($A46,'[1]予選ヒートAGr-レース結果表（貼付）'!A35:$A$50,0),MATCH('[1]公式予選（TT）①-結果表（印刷）'!B$11,'[1]予選ヒートAGr-レース結果表（貼付）'!$1:$1,0)),"")</f>
        <v/>
      </c>
      <c r="C46" s="100" t="str">
        <f>IFERROR(INDEX('[1]予選ヒートAGr-レース結果表（貼付）'!$A:$Z,MATCH($B46,'[1]予選ヒートAGr-レース結果表（貼付）'!$B:$B,0),MATCH('予選ヒートAGr-レース結果表'!C$11,'[1]予選ヒートAGr-レース結果表（貼付）'!$1:$1,0)),"")</f>
        <v/>
      </c>
      <c r="D46" s="99" t="str">
        <f>IFERROR(INDEX('[1]予選ヒートAGr-レース結果表（貼付）'!$A:$Z,MATCH($B46,'[1]予選ヒートAGr-レース結果表（貼付）'!$B:$B,0),MATCH('予選ヒートAGr-レース結果表'!D$11,'[1]予選ヒートAGr-レース結果表（貼付）'!$1:$1,0)),"")</f>
        <v/>
      </c>
      <c r="E46" s="98" t="str">
        <f>IFERROR(INDEX('[1]予選ヒートAGr-レース結果表（貼付）'!$A:$Z,MATCH($B46,'[1]予選ヒートAGr-レース結果表（貼付）'!$B:$B,0),MATCH('予選ヒートAGr-レース結果表'!E$11,'[1]予選ヒートAGr-レース結果表（貼付）'!$1:$1,0)),"")</f>
        <v/>
      </c>
      <c r="F46" s="97" t="str">
        <f>IFERROR(INDEX('[1]予選ヒートAGr-レース結果表（貼付）'!$A:$Z,MATCH($B46,'[1]予選ヒートAGr-レース結果表（貼付）'!$B:$B,0),MATCH('予選ヒートAGr-レース結果表'!F$11,'[1]予選ヒートAGr-レース結果表（貼付）'!$1:$1,0)),"")</f>
        <v/>
      </c>
      <c r="G46" s="96" t="str">
        <f>IFERROR(INDEX('[1]予選ヒートAGr-レース結果表（貼付）'!$A:$Z,MATCH($B46,'[1]予選ヒートAGr-レース結果表（貼付）'!$B:$B,0),MATCH('予選ヒートAGr-レース結果表'!G$11,'[1]予選ヒートAGr-レース結果表（貼付）'!$1:$1,0)),"")</f>
        <v/>
      </c>
      <c r="H46" s="95" t="str">
        <f>IFERROR(IF(A46="DNS","",IF(A46="DQ","",INDEX('[1]予選ヒートAGr-レース結果表（貼付）'!$A:$Z,MATCH($B46,'[1]予選ヒートAGr-レース結果表（貼付）'!$B:$B,0),MATCH('予選ヒートAGr-レース結果表'!H$11,'[1]予選ヒートAGr-レース結果表（貼付）'!$1:$1,0)))),"")</f>
        <v/>
      </c>
      <c r="I46" s="94" t="str">
        <f>IFERROR(IF(A46="DNS","ｽﾀｰﾄ出来ず",IF(A46="DQ","失　格",INDEX('[1]予選ヒートAGr-レース結果表（貼付）'!$A:$Z,MATCH($B46,'[1]予選ヒートAGr-レース結果表（貼付）'!$B:$B,0),MATCH('予選ヒートAGr-レース結果表'!I$11,'[1]予選ヒートAGr-レース結果表（貼付）'!$1:$1,0)))),"")</f>
        <v/>
      </c>
      <c r="J46" s="93" t="str">
        <f>IFERROR(IF(A46="DNS","",IF(A46="DQ","",INDEX('[1]予選ヒートAGr-レース結果表（貼付）'!$A:$Z,MATCH($B46,'[1]予選ヒートAGr-レース結果表（貼付）'!$B:$B,0),MATCH('予選ヒートAGr-レース結果表'!J$11,'[1]予選ヒートAGr-レース結果表（貼付）'!$1:$1,0)))),"")</f>
        <v/>
      </c>
      <c r="K46" s="93" t="str">
        <f>IFERROR(IF(A46="DNS","",IF(A46="DQ","",INDEX('[1]予選ヒートAGr-レース結果表（貼付）'!$A:$Z,MATCH($B46,'[1]予選ヒートAGr-レース結果表（貼付）'!$B:$B,0),MATCH('予選ヒートAGr-レース結果表'!K$11,'[1]予選ヒートAGr-レース結果表（貼付）'!$1:$1,0)))),"")</f>
        <v/>
      </c>
      <c r="L46" s="92" t="str">
        <f>IFERROR(IF(A46="DNS","",IF(A46="DQ","",INDEX('[1]予選ヒートAGr-レース結果表（貼付）'!$A:$Z,MATCH($B46,'[1]予選ヒートAGr-レース結果表（貼付）'!$B:$B,0),MATCH('予選ヒートAGr-レース結果表'!L$11,'[1]予選ヒートAGr-レース結果表（貼付）'!$1:$1,0)))),"")</f>
        <v/>
      </c>
      <c r="M46" s="91" t="str">
        <f>IF(L46&lt;1,"",IF($M$11&gt;L46,"R",""))</f>
        <v/>
      </c>
      <c r="N46" s="5"/>
      <c r="O46" s="83"/>
      <c r="P46" s="4"/>
      <c r="Q46" s="4"/>
      <c r="R46" s="4"/>
      <c r="S46" s="4"/>
      <c r="T46" s="4"/>
      <c r="U46" s="4" t="str">
        <f>IF(IFERROR(INDEX('[1]予選ヒートAGr-レース結果表（貼付）'!$A:$Z,MATCH($B46,'[1]予選ヒートAGr-レース結果表（貼付）'!$B:$B,0),MATCH(U$11,'[1]予選ヒートAGr-レース結果表（貼付）'!$1:$1,0)),"")=0,"",IFERROR(INDEX('[1]予選ヒートAGr-レース結果表（貼付）'!$A:$Z,MATCH($B46,'[1]予選ヒートAGr-レース結果表（貼付）'!$B:$B,0),MATCH(U$11,'[1]予選ヒートAGr-レース結果表（貼付）'!$1:$1,0)),""))</f>
        <v/>
      </c>
    </row>
    <row r="47" spans="1:21" ht="12.75" customHeight="1" x14ac:dyDescent="0.2">
      <c r="A47" s="102" t="str">
        <f>IF(OR('[1]予選ヒートAGr-レース結果表（貼付）'!A36="DNF",'[1]予選ヒートAGr-レース結果表（貼付）'!A36="DNS",'[1]予選ヒートAGr-レース結果表（貼付）'!A36="DQ"),'[1]予選ヒートAGr-レース結果表（貼付）'!A36,IF(MAX('[1]予選ヒートAGr-レース結果表（貼付）'!$A:$A)&gt;A46,A46+1,""))</f>
        <v/>
      </c>
      <c r="B47" s="101" t="str">
        <f>IFERROR(INDEX('[1]予選ヒートAGr-レース結果表（貼付）'!A36:$Z$50,MATCH($A47,'[1]予選ヒートAGr-レース結果表（貼付）'!A36:$A$50,0),MATCH('[1]公式予選（TT）①-結果表（印刷）'!B$11,'[1]予選ヒートAGr-レース結果表（貼付）'!$1:$1,0)),"")</f>
        <v/>
      </c>
      <c r="C47" s="113"/>
      <c r="D47" s="99" t="str">
        <f>IFERROR(INDEX('[1]予選ヒートAGr-レース結果表（貼付）'!$A:$Z,MATCH($A47,'[1]予選ヒートAGr-レース結果表（貼付）'!$A:$A,0),MATCH('予選ヒートAGr-レース結果表'!D$11,'[1]予選ヒートAGr-レース結果表（貼付）'!$1:$1,0)),"")</f>
        <v/>
      </c>
      <c r="E47" s="98" t="str">
        <f>IFERROR(INDEX('[1]予選ヒートAGr-レース結果表（貼付）'!$A:$Z,MATCH($A47,'[1]予選ヒートAGr-レース結果表（貼付）'!$A:$A,0),MATCH('予選ヒートAGr-レース結果表'!E$11,'[1]予選ヒートAGr-レース結果表（貼付）'!$1:$1,0)),"")</f>
        <v/>
      </c>
      <c r="F47" s="97" t="str">
        <f>IFERROR(INDEX('[1]予選ヒートAGr-レース結果表（貼付）'!$A:$Z,MATCH($A47,'[1]予選ヒートAGr-レース結果表（貼付）'!$A:$A,0),MATCH('予選ヒートAGr-レース結果表'!F$11,'[1]予選ヒートAGr-レース結果表（貼付）'!$1:$1,0)),"")</f>
        <v/>
      </c>
      <c r="G47" s="96" t="str">
        <f>IFERROR(INDEX('[1]予選ヒートAGr-レース結果表（貼付）'!$A:$Z,MATCH($A47,'[1]予選ヒートAGr-レース結果表（貼付）'!$A:$A,0),MATCH('予選ヒートAGr-レース結果表'!G$11,'[1]予選ヒートAGr-レース結果表（貼付）'!$1:$1,0)),"")</f>
        <v/>
      </c>
      <c r="H47" s="95"/>
      <c r="I47" s="94" t="str">
        <f>IFERROR(IF(A47="DNS","ｽﾀｰﾄ出来ず",IF(A47="DQ","失　格",INDEX('[1]予選ヒートAGr-レース結果表（貼付）'!$A:$Z,MATCH($B47,'[1]予選ヒートAGr-レース結果表（貼付）'!$B:$B,0),MATCH('予選ヒートAGr-レース結果表'!I$11,'[1]予選ヒートAGr-レース結果表（貼付）'!$1:$1,0)))),"")</f>
        <v/>
      </c>
      <c r="J47" s="93" t="str">
        <f>IFERROR(IF(A47="DNS","",IF(A47="DQ","",INDEX('[1]予選ヒートAGr-レース結果表（貼付）'!$A:$Z,MATCH($B47,'[1]予選ヒートAGr-レース結果表（貼付）'!$B:$B,0),MATCH('予選ヒートAGr-レース結果表'!J$11,'[1]予選ヒートAGr-レース結果表（貼付）'!$1:$1,0)))),"")</f>
        <v/>
      </c>
      <c r="K47" s="93" t="str">
        <f>IFERROR(IF(A47="DNS","",IF(A47="DQ","",INDEX('[1]予選ヒートAGr-レース結果表（貼付）'!$A:$Z,MATCH($B47,'[1]予選ヒートAGr-レース結果表（貼付）'!$B:$B,0),MATCH('予選ヒートAGr-レース結果表'!K$11,'[1]予選ヒートAGr-レース結果表（貼付）'!$1:$1,0)))),"")</f>
        <v/>
      </c>
      <c r="L47" s="92" t="str">
        <f>IFERROR(IF(A47="DNS","",IF(A47="DQ","",INDEX('[1]予選ヒートAGr-レース結果表（貼付）'!$A:$Z,MATCH($B47,'[1]予選ヒートAGr-レース結果表（貼付）'!$B:$B,0),MATCH('予選ヒートAGr-レース結果表'!L$11,'[1]予選ヒートAGr-レース結果表（貼付）'!$1:$1,0)))),"")</f>
        <v/>
      </c>
      <c r="M47" s="91" t="str">
        <f>IF(L47&lt;1,"",IF($M$11&gt;L47,"R",""))</f>
        <v/>
      </c>
      <c r="N47" s="5"/>
      <c r="O47" s="83"/>
      <c r="P47" s="4"/>
      <c r="Q47" s="4"/>
      <c r="R47" s="4"/>
      <c r="S47" s="4"/>
      <c r="T47" s="4"/>
      <c r="U47" s="4" t="str">
        <f>IF(IFERROR(INDEX('[1]予選ヒートAGr-レース結果表（貼付）'!$A:$Z,MATCH($B47,'[1]予選ヒートAGr-レース結果表（貼付）'!$B:$B,0),MATCH(U$11,'[1]予選ヒートAGr-レース結果表（貼付）'!$1:$1,0)),"")=0,"",IFERROR(INDEX('[1]予選ヒートAGr-レース結果表（貼付）'!$A:$Z,MATCH($B47,'[1]予選ヒートAGr-レース結果表（貼付）'!$B:$B,0),MATCH(U$11,'[1]予選ヒートAGr-レース結果表（貼付）'!$1:$1,0)),""))</f>
        <v/>
      </c>
    </row>
    <row r="48" spans="1:21" ht="12.75" customHeight="1" x14ac:dyDescent="0.2">
      <c r="A48" s="13" t="s">
        <v>49</v>
      </c>
      <c r="B48" s="5"/>
      <c r="C48" s="5"/>
      <c r="D48" s="90" t="str">
        <f>"No."&amp;IFERROR(INDEX($A12:$Z45,MATCH($I$48,$U$12:$U$45,0),MATCH("No.",$11:$11,0)),"")&amp;"　"&amp;IFERROR(INDEX($A12:$Z45,MATCH($I$48,$U$12:$U$45,0),MATCH("名前",$11:$11,0)),"")</f>
        <v>No.14　春日 龍之介</v>
      </c>
      <c r="E48" s="87" t="str">
        <f>IFERROR(INDEX($A12:$Z47,MATCH($I$48,$U$12:$U$47,0),MATCH("team",$11:$11,0)),"")</f>
        <v>SPS川口</v>
      </c>
      <c r="F48" s="88">
        <f>1.264/MAX(U:U)*3600</f>
        <v>54.937280421108554</v>
      </c>
      <c r="H48" s="87" t="str">
        <f>INDEX('[1]予選ヒートAGr-レース結果表（貼付）'!$A:$Z,MATCH(INDEX($A12:$Z45,MATCH($I$48,$U$12:$U$45,0),MATCH("No.",$11:$11,0)),'[1]予選ヒートAGr-レース結果表（貼付）'!$B:$B,0),MATCH("In Lap",'[1]予選ヒートAGr-レース結果表（貼付）'!$1:$1,0))&amp;"/"&amp;IFERROR(INDEX($A12:$Z45,MATCH($I$48,$U$12:$U$45,0),MATCH("laps",$11:$11,0)),"")</f>
        <v>10/12</v>
      </c>
      <c r="I48" s="86">
        <f>MAX(U:U)</f>
        <v>82.828999999999994</v>
      </c>
      <c r="J48" s="85" t="s">
        <v>48</v>
      </c>
      <c r="K48" s="5"/>
      <c r="L48" s="10"/>
      <c r="M48" s="12"/>
      <c r="N48" s="5"/>
      <c r="O48" s="4"/>
      <c r="P48" s="4"/>
      <c r="Q48" s="4"/>
      <c r="R48" s="4"/>
      <c r="S48" s="4"/>
      <c r="T48" s="4"/>
      <c r="U48" s="4"/>
    </row>
    <row r="49" spans="1:21" ht="2.1" customHeight="1" x14ac:dyDescent="0.2">
      <c r="A49" s="13"/>
      <c r="B49" s="5"/>
      <c r="C49" s="5"/>
      <c r="D49" s="89"/>
      <c r="E49" s="87"/>
      <c r="F49" s="88"/>
      <c r="H49" s="87"/>
      <c r="I49" s="86"/>
      <c r="J49" s="85"/>
      <c r="K49" s="5"/>
      <c r="L49" s="10"/>
      <c r="M49" s="12"/>
      <c r="N49" s="5"/>
      <c r="O49" s="4"/>
      <c r="P49" s="4"/>
      <c r="Q49" s="4"/>
      <c r="R49" s="4"/>
      <c r="S49" s="4"/>
      <c r="T49" s="4"/>
      <c r="U49" s="82"/>
    </row>
    <row r="50" spans="1:21" ht="12.75" customHeight="1" x14ac:dyDescent="0.2">
      <c r="A50" s="13" t="str">
        <f>IF(COUNTIF(M:M,"R")&gt;=1,"R マークの車は、コースレコードを更新しました。従来のレコードタイムは"&amp;"　"&amp;TEXT(ROUND($M$11,3),"[&lt;1]m'ss.000;##0.000"),"")</f>
        <v/>
      </c>
      <c r="B50" s="5"/>
      <c r="C50" s="5"/>
      <c r="D50" s="89"/>
      <c r="E50" s="87"/>
      <c r="F50" s="88"/>
      <c r="H50" s="87"/>
      <c r="I50" s="86"/>
      <c r="J50" s="85"/>
      <c r="K50" s="5"/>
      <c r="L50" s="10"/>
      <c r="M50" s="12"/>
      <c r="N50" s="5"/>
      <c r="O50" s="4"/>
      <c r="P50" s="4"/>
      <c r="Q50" s="4"/>
      <c r="R50" s="4"/>
      <c r="S50" s="4"/>
      <c r="T50" s="4"/>
      <c r="U50" s="82"/>
    </row>
    <row r="51" spans="1:21" ht="2.1" customHeight="1" x14ac:dyDescent="0.2">
      <c r="A51" s="13"/>
      <c r="B51" s="5"/>
      <c r="C51" s="5"/>
      <c r="D51" s="89"/>
      <c r="E51" s="87"/>
      <c r="F51" s="88"/>
      <c r="H51" s="87"/>
      <c r="I51" s="86"/>
      <c r="J51" s="85"/>
      <c r="K51" s="5"/>
      <c r="L51" s="10"/>
      <c r="M51" s="12"/>
      <c r="N51" s="5"/>
      <c r="O51" s="4"/>
      <c r="P51" s="4"/>
      <c r="Q51" s="4"/>
      <c r="R51" s="4"/>
      <c r="S51" s="4"/>
      <c r="T51" s="4"/>
      <c r="U51" s="82"/>
    </row>
    <row r="52" spans="1:21" ht="12.75" customHeight="1" x14ac:dyDescent="0.15">
      <c r="A52" s="13" t="str">
        <f>IF(A53="","","ﾍﾟﾅﾙﾃｨ")</f>
        <v>ﾍﾟﾅﾙﾃｨ</v>
      </c>
      <c r="B52" s="19"/>
      <c r="C52" s="19"/>
      <c r="D52" s="5"/>
      <c r="E52" s="5"/>
      <c r="F52" s="5"/>
      <c r="G52" s="5"/>
      <c r="H52" s="5"/>
      <c r="I52" s="5"/>
      <c r="J52" s="5"/>
      <c r="K52" s="5"/>
      <c r="L52" s="10"/>
      <c r="M52" s="12"/>
      <c r="N52" s="5"/>
      <c r="O52" s="4"/>
      <c r="P52" s="4"/>
      <c r="Q52" s="4"/>
      <c r="R52" s="4"/>
      <c r="S52" s="4"/>
      <c r="T52" s="4"/>
      <c r="U52" s="82"/>
    </row>
    <row r="53" spans="1:21" ht="12.75" customHeight="1" x14ac:dyDescent="0.15">
      <c r="A53" s="18">
        <f>IF(MAX(Q13:Q43)&lt;1,"",1)</f>
        <v>1</v>
      </c>
      <c r="B53" s="8" t="str">
        <f>IF(A53="","","No."&amp;INDEX($A$11:$Y$43,MATCH($A53,$R$11:$R$43,0),MATCH("No.",$11:$11,0)))</f>
        <v>No.27</v>
      </c>
      <c r="C53" s="8" t="str">
        <f>INDEX($A$11:$Y$43,MATCH($A53,$R$11:$R$43,0),MATCH("コメント",$11:$11,0))</f>
        <v>全日本カート選手権統一規則書 第38条(25)(フロントフェアリングが正しい装着状態でない)により5秒加算した。</v>
      </c>
      <c r="D53" s="5"/>
      <c r="E53" s="5"/>
      <c r="F53" s="5"/>
      <c r="G53" s="5"/>
      <c r="H53" s="5"/>
      <c r="I53" s="5"/>
      <c r="J53" s="5"/>
      <c r="K53" s="5"/>
      <c r="L53" s="10"/>
      <c r="M53" s="12"/>
      <c r="N53" s="5"/>
      <c r="O53" s="4"/>
      <c r="P53" s="4"/>
      <c r="Q53" s="4"/>
      <c r="R53" s="4"/>
      <c r="S53" s="4"/>
      <c r="T53" s="4"/>
      <c r="U53" s="82"/>
    </row>
    <row r="54" spans="1:21" ht="12.75" customHeight="1" x14ac:dyDescent="0.15">
      <c r="A54" s="17" t="str">
        <f>IF(A53&lt;COUNTIF($R$12:$R$43,"&gt;"&amp;0),A53+1,"")</f>
        <v/>
      </c>
      <c r="B54" s="8" t="str">
        <f>IF(A54="","","No."&amp;INDEX($A$11:$Y$43,MATCH($A54,$R$11:$R$43,0),MATCH("No.",$11:$11,0)))</f>
        <v/>
      </c>
      <c r="C54" s="8" t="str">
        <f>INDEX($A$11:$Y$43,MATCH($A54,$R$11:$R$43,0),MATCH("コメント",$11:$11,0))</f>
        <v/>
      </c>
      <c r="D54" s="5"/>
      <c r="E54" s="5"/>
      <c r="F54" s="5"/>
      <c r="G54" s="5"/>
      <c r="H54" s="5"/>
      <c r="I54" s="5"/>
      <c r="J54" s="5"/>
      <c r="K54" s="5"/>
      <c r="L54" s="10"/>
      <c r="M54" s="12"/>
      <c r="N54" s="5"/>
      <c r="O54" s="4"/>
      <c r="P54" s="4"/>
      <c r="Q54" s="4"/>
      <c r="R54" s="4"/>
      <c r="S54" s="4"/>
      <c r="T54" s="4"/>
      <c r="U54" s="82"/>
    </row>
    <row r="55" spans="1:21" ht="12.75" customHeight="1" x14ac:dyDescent="0.15">
      <c r="A55" s="17" t="str">
        <f>IF(A54&lt;COUNTIF($R$12:$R$43,"&gt;"&amp;0),A54+1,"")</f>
        <v/>
      </c>
      <c r="B55" s="8" t="str">
        <f>IF(A55="","","No."&amp;INDEX($A$11:$Y$43,MATCH($A55,$R$11:$R$43,0),MATCH("No.",$11:$11,0)))</f>
        <v/>
      </c>
      <c r="C55" s="8" t="str">
        <f>INDEX($A$11:$Y$43,MATCH($A55,$R$11:$R$43,0),MATCH("コメント",$11:$11,0))</f>
        <v/>
      </c>
      <c r="D55" s="5"/>
      <c r="E55" s="5"/>
      <c r="F55" s="5"/>
      <c r="G55" s="5"/>
      <c r="H55" s="5"/>
      <c r="I55" s="5"/>
      <c r="J55" s="5"/>
      <c r="K55" s="5"/>
      <c r="L55" s="10"/>
      <c r="M55" s="12"/>
      <c r="N55" s="5"/>
      <c r="O55" s="4"/>
      <c r="P55" s="4"/>
      <c r="Q55" s="4"/>
      <c r="R55" s="4"/>
      <c r="S55" s="4"/>
      <c r="T55" s="4"/>
      <c r="U55" s="82"/>
    </row>
    <row r="56" spans="1:21" ht="12.75" customHeight="1" x14ac:dyDescent="0.15">
      <c r="A56" s="17" t="str">
        <f>IF(A55&lt;COUNTIF($R$12:$R$43,"&gt;"&amp;0),A55+1,"")</f>
        <v/>
      </c>
      <c r="B56" s="8" t="str">
        <f>IF(A56="","","No."&amp;INDEX($A$11:$Y$43,MATCH($A56,$R$11:$R$43,0),MATCH("No.",$11:$11,0)))</f>
        <v/>
      </c>
      <c r="C56" s="8" t="str">
        <f>INDEX($A$11:$Y$43,MATCH($A56,$R$11:$R$43,0),MATCH("コメント",$11:$11,0))</f>
        <v/>
      </c>
      <c r="D56" s="5"/>
      <c r="E56" s="5"/>
      <c r="F56" s="5"/>
      <c r="G56" s="5"/>
      <c r="H56" s="5"/>
      <c r="I56" s="5"/>
      <c r="J56" s="5"/>
      <c r="K56" s="5"/>
      <c r="L56" s="10"/>
      <c r="M56" s="12"/>
      <c r="N56" s="5"/>
      <c r="O56" s="4"/>
      <c r="P56" s="4"/>
      <c r="Q56" s="4"/>
      <c r="R56" s="4"/>
      <c r="S56" s="4"/>
      <c r="T56" s="4"/>
      <c r="U56" s="82"/>
    </row>
    <row r="57" spans="1:21" ht="12.75" customHeight="1" x14ac:dyDescent="0.15">
      <c r="A57" s="17" t="str">
        <f>IF(A56&lt;COUNTIF($R$12:$R$43,"&gt;"&amp;0),A56+1,"")</f>
        <v/>
      </c>
      <c r="B57" s="8" t="str">
        <f>IF(A57="","","No."&amp;INDEX($A$11:$Y$43,MATCH($A57,$R$11:$R$43,0),MATCH("No.",$11:$11,0)))</f>
        <v/>
      </c>
      <c r="C57" s="8" t="str">
        <f>INDEX($A$11:$Y$43,MATCH($A57,$R$11:$R$43,0),MATCH("コメント",$11:$11,0))</f>
        <v/>
      </c>
      <c r="D57" s="5"/>
      <c r="E57" s="5"/>
      <c r="F57" s="5"/>
      <c r="G57" s="5"/>
      <c r="H57" s="5"/>
      <c r="I57" s="5"/>
      <c r="J57" s="5"/>
      <c r="K57" s="5"/>
      <c r="L57" s="10"/>
      <c r="M57" s="12"/>
      <c r="N57" s="5"/>
      <c r="O57" s="4"/>
      <c r="P57" s="4"/>
      <c r="Q57" s="4"/>
      <c r="R57" s="4"/>
      <c r="S57" s="4"/>
      <c r="T57" s="4"/>
      <c r="U57" s="82"/>
    </row>
    <row r="58" spans="1:21" ht="12.75" customHeight="1" x14ac:dyDescent="0.15">
      <c r="A58" s="17" t="str">
        <f>IF(A57&lt;COUNTIF($R$12:$R$43,"&gt;"&amp;0),A57+1,"")</f>
        <v/>
      </c>
      <c r="B58" s="8" t="str">
        <f>IF(A58="","","No."&amp;INDEX($A$11:$Y$43,MATCH($A58,$R$11:$R$43,0),MATCH("No.",$11:$11,0)))</f>
        <v/>
      </c>
      <c r="C58" s="8" t="str">
        <f>INDEX($A$11:$Y$43,MATCH($A58,$R$11:$R$43,0),MATCH("コメント",$11:$11,0))</f>
        <v/>
      </c>
      <c r="D58" s="5"/>
      <c r="E58" s="5"/>
      <c r="F58" s="5"/>
      <c r="G58" s="5"/>
      <c r="H58" s="5"/>
      <c r="I58" s="5"/>
      <c r="J58" s="5"/>
      <c r="K58" s="5"/>
      <c r="L58" s="10"/>
      <c r="M58" s="12"/>
      <c r="N58" s="5"/>
      <c r="O58" s="4"/>
      <c r="P58" s="4"/>
      <c r="Q58" s="4"/>
      <c r="R58" s="4"/>
      <c r="S58" s="4"/>
      <c r="T58" s="4"/>
      <c r="U58" s="82"/>
    </row>
    <row r="59" spans="1:21" ht="12.75" customHeight="1" x14ac:dyDescent="0.15">
      <c r="A59" s="17" t="str">
        <f>IF(A58&lt;COUNTIF($R$12:$R$43,"&gt;"&amp;0),A58+1,"")</f>
        <v/>
      </c>
      <c r="B59" s="8" t="str">
        <f>IF(A59="","","No."&amp;INDEX($A$11:$Y$43,MATCH($A59,$R$11:$R$43,0),MATCH("No.",$11:$11,0)))</f>
        <v/>
      </c>
      <c r="C59" s="8" t="str">
        <f>INDEX($A$11:$Y$43,MATCH($A59,$R$11:$R$43,0),MATCH("コメント",$11:$11,0))</f>
        <v/>
      </c>
      <c r="D59" s="5"/>
      <c r="E59" s="5"/>
      <c r="F59" s="5"/>
      <c r="G59" s="5"/>
      <c r="H59" s="5"/>
      <c r="I59" s="5"/>
      <c r="J59" s="5"/>
      <c r="K59" s="5"/>
      <c r="L59" s="10"/>
      <c r="M59" s="12"/>
      <c r="N59" s="5"/>
      <c r="O59" s="4"/>
      <c r="P59" s="4"/>
      <c r="Q59" s="4"/>
      <c r="R59" s="4"/>
      <c r="S59" s="4"/>
      <c r="T59" s="4"/>
      <c r="U59" s="82"/>
    </row>
    <row r="60" spans="1:21" ht="12.75" customHeight="1" x14ac:dyDescent="0.15">
      <c r="A60" s="17" t="str">
        <f>IF(A59&lt;COUNTIF($R$12:$R$43,"&gt;"&amp;0),A59+1,"")</f>
        <v/>
      </c>
      <c r="B60" s="8" t="str">
        <f>IF(A60="","","No."&amp;INDEX($A$11:$Y$43,MATCH($A60,$R$11:$R$43,0),MATCH("No.",$11:$11,0)))</f>
        <v/>
      </c>
      <c r="C60" s="8" t="str">
        <f>INDEX($A$11:$Y$43,MATCH($A60,$R$11:$R$43,0),MATCH("コメント",$11:$11,0))</f>
        <v/>
      </c>
      <c r="D60" s="5"/>
      <c r="E60" s="5"/>
      <c r="F60" s="5"/>
      <c r="G60" s="5"/>
      <c r="H60" s="5"/>
      <c r="I60" s="5"/>
      <c r="J60" s="5"/>
      <c r="K60" s="5"/>
      <c r="L60" s="10"/>
      <c r="M60" s="12"/>
      <c r="N60" s="5"/>
      <c r="O60" s="4"/>
      <c r="P60" s="4"/>
      <c r="Q60" s="4"/>
      <c r="R60" s="4"/>
      <c r="S60" s="4"/>
      <c r="T60" s="4"/>
      <c r="U60" s="82"/>
    </row>
    <row r="61" spans="1:21" ht="12.75" customHeight="1" x14ac:dyDescent="0.15">
      <c r="A61" s="17" t="str">
        <f>IF(A60&lt;COUNTIF($R$12:$R$43,"&gt;"&amp;0),A60+1,"")</f>
        <v/>
      </c>
      <c r="B61" s="8" t="str">
        <f>IF(A61="","","No."&amp;INDEX($A$11:$Y$43,MATCH($A61,$R$11:$R$43,0),MATCH("No.",$11:$11,0)))</f>
        <v/>
      </c>
      <c r="C61" s="8" t="str">
        <f>INDEX($A$11:$Y$43,MATCH($A61,$R$11:$R$43,0),MATCH("コメント",$11:$11,0))</f>
        <v/>
      </c>
      <c r="D61" s="5"/>
      <c r="E61" s="5"/>
      <c r="F61" s="5"/>
      <c r="G61" s="5"/>
      <c r="H61" s="5"/>
      <c r="I61" s="5"/>
      <c r="J61" s="5"/>
      <c r="K61" s="5"/>
      <c r="L61" s="10"/>
      <c r="M61" s="12"/>
      <c r="N61" s="5"/>
      <c r="O61" s="4"/>
      <c r="P61" s="4"/>
      <c r="Q61" s="4"/>
      <c r="R61" s="4"/>
      <c r="S61" s="4"/>
      <c r="T61" s="4"/>
      <c r="U61" s="82"/>
    </row>
    <row r="62" spans="1:21" ht="12.75" customHeight="1" x14ac:dyDescent="0.15">
      <c r="A62" s="17" t="str">
        <f>IF(A61&lt;COUNTIF($R$12:$R$43,"&gt;"&amp;0),A61+1,"")</f>
        <v/>
      </c>
      <c r="B62" s="8" t="str">
        <f>IF(A62="","","No."&amp;INDEX($A$11:$Y$43,MATCH($A62,$R$11:$R$43,0),MATCH("No.",$11:$11,0)))</f>
        <v/>
      </c>
      <c r="C62" s="8" t="str">
        <f>INDEX($A$11:$Y$43,MATCH($A62,$R$11:$R$43,0),MATCH("コメント",$11:$11,0))</f>
        <v/>
      </c>
      <c r="D62" s="5"/>
      <c r="E62" s="5"/>
      <c r="F62" s="5"/>
      <c r="G62" s="5"/>
      <c r="H62" s="5"/>
      <c r="I62" s="5"/>
      <c r="J62" s="5"/>
      <c r="K62" s="5"/>
      <c r="L62" s="10"/>
      <c r="M62" s="12"/>
      <c r="N62" s="5"/>
      <c r="O62" s="4"/>
      <c r="P62" s="4"/>
      <c r="Q62" s="4"/>
      <c r="R62" s="4"/>
      <c r="S62" s="4"/>
      <c r="T62" s="4"/>
      <c r="U62" s="82"/>
    </row>
    <row r="63" spans="1:21" ht="12.75" customHeight="1" x14ac:dyDescent="0.15">
      <c r="A63" s="17" t="str">
        <f>IF(A62&lt;COUNTIF($R$12:$R$43,"&gt;"&amp;0),A62+1,"")</f>
        <v/>
      </c>
      <c r="B63" s="8" t="str">
        <f>IF(A63="","","No."&amp;INDEX($A$11:$Y$43,MATCH($A63,$R$11:$R$43,0),MATCH("No.",$11:$11,0)))</f>
        <v/>
      </c>
      <c r="C63" s="8" t="str">
        <f>INDEX($A$11:$Y$43,MATCH($A63,$R$11:$R$43,0),MATCH("コメント",$11:$11,0))</f>
        <v/>
      </c>
      <c r="D63" s="5"/>
      <c r="E63" s="5"/>
      <c r="F63" s="5"/>
      <c r="G63" s="5"/>
      <c r="H63" s="5"/>
      <c r="I63" s="5"/>
      <c r="J63" s="5"/>
      <c r="K63" s="5"/>
      <c r="L63" s="10"/>
      <c r="M63" s="12"/>
      <c r="N63" s="5"/>
      <c r="O63" s="4"/>
      <c r="P63" s="4"/>
      <c r="Q63" s="4"/>
      <c r="R63" s="4"/>
      <c r="S63" s="4"/>
      <c r="T63" s="4"/>
      <c r="U63" s="82"/>
    </row>
    <row r="64" spans="1:21" ht="12.7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12"/>
      <c r="N64" s="5"/>
      <c r="O64" s="83"/>
      <c r="P64" s="4"/>
      <c r="Q64" s="4"/>
      <c r="R64" s="4"/>
      <c r="S64" s="4"/>
      <c r="T64" s="4"/>
      <c r="U64" s="82"/>
    </row>
    <row r="65" spans="1:22" ht="12.75" customHeight="1" x14ac:dyDescent="0.15">
      <c r="A65" s="13"/>
      <c r="B65" s="45" t="str">
        <f>"審査委員長 ："&amp;" "&amp;[1]各種設定!$D$20</f>
        <v>審査委員長 ： Makoto SAITO</v>
      </c>
      <c r="C65" s="5"/>
      <c r="D65" s="5"/>
      <c r="E65" s="12" t="str">
        <f>"競技委員長 ："&amp;" "&amp;[1]各種設定!$D$22</f>
        <v>競技委員長 ： Toshiaki KUBOTA</v>
      </c>
      <c r="H65" s="5"/>
      <c r="I65" s="5" t="str">
        <f>"計時委員長 ："&amp;" "&amp;[1]各種設定!$D$24</f>
        <v>計時委員長 ： Tsutomu HAYAKAWA</v>
      </c>
      <c r="K65" s="5"/>
      <c r="L65" s="5"/>
      <c r="M65" s="10"/>
      <c r="N65" s="9"/>
      <c r="O65" s="5"/>
      <c r="P65" s="4"/>
      <c r="Q65" s="4"/>
      <c r="R65" s="4"/>
      <c r="S65" s="4"/>
      <c r="T65" s="4"/>
      <c r="U65" s="4"/>
      <c r="V65" s="4"/>
    </row>
    <row r="66" spans="1:22" ht="12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12"/>
      <c r="N66" s="5"/>
      <c r="O66" s="83"/>
      <c r="P66" s="4"/>
      <c r="Q66" s="4"/>
      <c r="R66" s="4"/>
      <c r="S66" s="4"/>
      <c r="T66" s="4"/>
      <c r="U66" s="82"/>
    </row>
    <row r="67" spans="1:22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12"/>
      <c r="N67" s="5"/>
      <c r="O67" s="83"/>
      <c r="P67" s="4"/>
      <c r="Q67" s="4"/>
      <c r="R67" s="4"/>
      <c r="S67" s="4"/>
      <c r="T67" s="4"/>
      <c r="U67" s="82"/>
    </row>
    <row r="68" spans="1:22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12"/>
      <c r="N68" s="5"/>
      <c r="O68" s="83"/>
      <c r="P68" s="4"/>
      <c r="Q68" s="4"/>
      <c r="R68" s="4"/>
      <c r="S68" s="4"/>
      <c r="T68" s="4"/>
      <c r="U68" s="82"/>
    </row>
    <row r="69" spans="1:22" ht="12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12"/>
      <c r="N69" s="5"/>
      <c r="O69" s="83"/>
      <c r="P69" s="4"/>
      <c r="Q69" s="4"/>
      <c r="R69" s="4"/>
      <c r="S69" s="4"/>
      <c r="T69" s="4"/>
      <c r="U69" s="82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4"/>
      <c r="N70" s="5"/>
      <c r="O70" s="83"/>
      <c r="P70" s="4"/>
      <c r="Q70" s="4"/>
      <c r="R70" s="4"/>
      <c r="S70" s="4"/>
      <c r="T70" s="4"/>
      <c r="U70" s="82"/>
    </row>
    <row r="71" spans="1:22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12"/>
      <c r="N71" s="5"/>
      <c r="O71" s="83"/>
      <c r="P71" s="4"/>
      <c r="Q71" s="4"/>
      <c r="R71" s="4"/>
      <c r="S71" s="4"/>
      <c r="T71" s="4"/>
      <c r="U71" s="82"/>
    </row>
    <row r="72" spans="1:22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12"/>
      <c r="N72" s="5"/>
      <c r="O72" s="83"/>
      <c r="P72" s="4"/>
      <c r="Q72" s="4"/>
      <c r="R72" s="4"/>
      <c r="S72" s="4"/>
      <c r="T72" s="4"/>
      <c r="U72" s="82"/>
    </row>
    <row r="73" spans="1:22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12"/>
      <c r="N73" s="5"/>
      <c r="O73" s="83"/>
      <c r="P73" s="4"/>
      <c r="Q73" s="4"/>
      <c r="R73" s="4"/>
      <c r="S73" s="4"/>
      <c r="T73" s="4"/>
      <c r="U73" s="82"/>
    </row>
    <row r="74" spans="1:22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12"/>
      <c r="N74" s="5"/>
      <c r="O74" s="83"/>
      <c r="P74" s="4"/>
      <c r="Q74" s="4"/>
      <c r="R74" s="4"/>
      <c r="S74" s="4"/>
      <c r="T74" s="4"/>
      <c r="U74" s="82"/>
    </row>
    <row r="75" spans="1:22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12"/>
      <c r="N75" s="5"/>
      <c r="O75" s="83"/>
      <c r="P75" s="4"/>
      <c r="Q75" s="4"/>
      <c r="R75" s="4"/>
      <c r="S75" s="4"/>
      <c r="T75" s="4"/>
      <c r="U75" s="82"/>
    </row>
    <row r="76" spans="1:22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12"/>
      <c r="N76" s="5"/>
      <c r="O76" s="83"/>
      <c r="P76" s="4"/>
      <c r="Q76" s="4"/>
      <c r="R76" s="4"/>
      <c r="S76" s="4"/>
      <c r="T76" s="4"/>
      <c r="U76" s="82"/>
    </row>
    <row r="77" spans="1:22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12"/>
      <c r="N77" s="5"/>
      <c r="O77" s="83"/>
      <c r="P77" s="4"/>
      <c r="Q77" s="4"/>
      <c r="R77" s="4"/>
      <c r="S77" s="4"/>
      <c r="T77" s="4"/>
      <c r="U77" s="82"/>
    </row>
    <row r="78" spans="1:22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12"/>
      <c r="N78" s="5"/>
      <c r="O78" s="83"/>
      <c r="P78" s="4"/>
      <c r="Q78" s="4"/>
      <c r="R78" s="4"/>
      <c r="S78" s="4"/>
      <c r="T78" s="4"/>
      <c r="U78" s="82"/>
    </row>
    <row r="79" spans="1:22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12"/>
      <c r="N79" s="5"/>
      <c r="O79" s="83"/>
      <c r="P79" s="4"/>
      <c r="Q79" s="4"/>
      <c r="R79" s="4"/>
      <c r="S79" s="4"/>
      <c r="T79" s="4"/>
      <c r="U79" s="82"/>
    </row>
    <row r="80" spans="1:22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12"/>
      <c r="N80" s="5"/>
      <c r="O80" s="83"/>
      <c r="P80" s="4"/>
      <c r="Q80" s="4"/>
      <c r="R80" s="4"/>
      <c r="S80" s="4"/>
      <c r="T80" s="4"/>
      <c r="U80" s="82"/>
    </row>
    <row r="81" spans="1:21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12"/>
      <c r="N81" s="5"/>
      <c r="O81" s="83"/>
      <c r="P81" s="4"/>
      <c r="Q81" s="4"/>
      <c r="R81" s="4"/>
      <c r="S81" s="4"/>
      <c r="T81" s="4"/>
      <c r="U81" s="82"/>
    </row>
    <row r="82" spans="1:21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12"/>
      <c r="N82" s="5"/>
      <c r="O82" s="83"/>
      <c r="P82" s="4"/>
      <c r="Q82" s="4"/>
      <c r="R82" s="4"/>
      <c r="S82" s="4"/>
      <c r="T82" s="4"/>
      <c r="U82" s="82"/>
    </row>
    <row r="83" spans="1:21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12"/>
      <c r="N83" s="5"/>
      <c r="O83" s="83"/>
      <c r="P83" s="4"/>
      <c r="Q83" s="4"/>
      <c r="R83" s="4"/>
      <c r="S83" s="4"/>
      <c r="T83" s="4"/>
      <c r="U83" s="82"/>
    </row>
    <row r="84" spans="1:21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12"/>
      <c r="N84" s="5"/>
      <c r="O84" s="83"/>
      <c r="P84" s="4"/>
      <c r="Q84" s="4"/>
      <c r="R84" s="4"/>
      <c r="S84" s="4"/>
      <c r="T84" s="4"/>
      <c r="U84" s="82"/>
    </row>
    <row r="85" spans="1:21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12"/>
      <c r="N85" s="5"/>
      <c r="O85" s="83"/>
      <c r="P85" s="4"/>
      <c r="Q85" s="4"/>
      <c r="R85" s="4"/>
      <c r="S85" s="4"/>
      <c r="T85" s="4"/>
      <c r="U85" s="82"/>
    </row>
    <row r="86" spans="1:21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12"/>
      <c r="N86" s="5"/>
      <c r="O86" s="83"/>
      <c r="P86" s="4"/>
      <c r="Q86" s="4"/>
      <c r="R86" s="4"/>
      <c r="S86" s="4"/>
      <c r="T86" s="4"/>
      <c r="U86" s="82"/>
    </row>
    <row r="87" spans="1:21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12"/>
      <c r="N87" s="5"/>
      <c r="O87" s="83"/>
      <c r="P87" s="4"/>
      <c r="Q87" s="4"/>
      <c r="R87" s="4"/>
      <c r="S87" s="4"/>
      <c r="T87" s="4"/>
      <c r="U87" s="82"/>
    </row>
    <row r="88" spans="1:21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12"/>
      <c r="N88" s="5"/>
      <c r="O88" s="83"/>
      <c r="P88" s="4"/>
      <c r="Q88" s="4"/>
      <c r="R88" s="4"/>
      <c r="S88" s="4"/>
      <c r="T88" s="4"/>
      <c r="U88" s="82"/>
    </row>
    <row r="89" spans="1:21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12"/>
      <c r="N89" s="5"/>
      <c r="O89" s="83"/>
      <c r="P89" s="4"/>
      <c r="Q89" s="4"/>
      <c r="R89" s="4"/>
      <c r="S89" s="4"/>
      <c r="T89" s="4"/>
      <c r="U89" s="82"/>
    </row>
    <row r="90" spans="1:21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12"/>
      <c r="N90" s="5"/>
      <c r="O90" s="83"/>
      <c r="P90" s="4"/>
      <c r="Q90" s="4"/>
      <c r="R90" s="4"/>
      <c r="S90" s="4"/>
      <c r="T90" s="4"/>
      <c r="U90" s="82"/>
    </row>
    <row r="91" spans="1:21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12"/>
      <c r="N91" s="5"/>
      <c r="O91" s="83"/>
      <c r="P91" s="4"/>
      <c r="Q91" s="4"/>
      <c r="R91" s="4"/>
      <c r="S91" s="4"/>
      <c r="T91" s="4"/>
      <c r="U91" s="82"/>
    </row>
    <row r="92" spans="1:21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12"/>
      <c r="N92" s="5"/>
      <c r="O92" s="83"/>
      <c r="P92" s="4"/>
      <c r="Q92" s="4"/>
      <c r="R92" s="4"/>
      <c r="S92" s="4"/>
      <c r="T92" s="4"/>
      <c r="U92" s="82"/>
    </row>
    <row r="93" spans="1:21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12"/>
      <c r="N93" s="5"/>
      <c r="O93" s="83"/>
      <c r="P93" s="4"/>
      <c r="Q93" s="4"/>
      <c r="R93" s="4"/>
      <c r="S93" s="4"/>
      <c r="T93" s="4"/>
      <c r="U93" s="82"/>
    </row>
    <row r="94" spans="1:21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12"/>
      <c r="N94" s="5"/>
      <c r="O94" s="83"/>
      <c r="P94" s="4"/>
      <c r="Q94" s="4"/>
      <c r="R94" s="4"/>
      <c r="S94" s="4"/>
      <c r="T94" s="4"/>
      <c r="U94" s="82"/>
    </row>
    <row r="95" spans="1:21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12"/>
      <c r="N95" s="5"/>
      <c r="O95" s="83"/>
      <c r="P95" s="4"/>
      <c r="Q95" s="4"/>
      <c r="R95" s="4"/>
      <c r="S95" s="4"/>
      <c r="T95" s="4"/>
      <c r="U95" s="82"/>
    </row>
    <row r="96" spans="1:21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12"/>
      <c r="N96" s="5"/>
      <c r="O96" s="83"/>
      <c r="P96" s="4"/>
      <c r="Q96" s="4"/>
      <c r="R96" s="4"/>
      <c r="S96" s="4"/>
      <c r="T96" s="4"/>
      <c r="U96" s="82"/>
    </row>
    <row r="97" spans="1:21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12"/>
      <c r="N97" s="5"/>
      <c r="O97" s="83"/>
      <c r="P97" s="4"/>
      <c r="Q97" s="4"/>
      <c r="R97" s="4"/>
      <c r="S97" s="4"/>
      <c r="T97" s="4"/>
      <c r="U97" s="82"/>
    </row>
    <row r="98" spans="1:21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12"/>
      <c r="N98" s="5"/>
      <c r="O98" s="83"/>
      <c r="P98" s="4"/>
      <c r="Q98" s="4"/>
      <c r="R98" s="4"/>
      <c r="S98" s="4"/>
      <c r="T98" s="4"/>
      <c r="U98" s="82"/>
    </row>
    <row r="99" spans="1:21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12"/>
      <c r="N99" s="5"/>
      <c r="O99" s="83"/>
      <c r="P99" s="4"/>
      <c r="Q99" s="4"/>
      <c r="R99" s="4"/>
      <c r="S99" s="4"/>
      <c r="T99" s="4"/>
      <c r="U99" s="82"/>
    </row>
    <row r="100" spans="1:21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12"/>
      <c r="N100" s="5"/>
      <c r="O100" s="83"/>
      <c r="P100" s="4"/>
      <c r="Q100" s="4"/>
      <c r="R100" s="4"/>
      <c r="S100" s="4"/>
      <c r="T100" s="4"/>
      <c r="U100" s="82"/>
    </row>
    <row r="101" spans="1:21" ht="11.25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12"/>
      <c r="N101" s="5"/>
      <c r="O101" s="83"/>
      <c r="P101" s="4"/>
      <c r="Q101" s="4"/>
      <c r="R101" s="4"/>
      <c r="S101" s="4"/>
      <c r="T101" s="4"/>
      <c r="U101" s="82"/>
    </row>
    <row r="102" spans="1:21" ht="11.25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12"/>
      <c r="N102" s="5"/>
      <c r="O102" s="83"/>
      <c r="P102" s="4"/>
      <c r="Q102" s="4"/>
      <c r="R102" s="4"/>
      <c r="S102" s="4"/>
      <c r="T102" s="4"/>
      <c r="U102" s="82"/>
    </row>
    <row r="103" spans="1:21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12"/>
      <c r="N103" s="5"/>
      <c r="O103" s="83"/>
      <c r="P103" s="4"/>
      <c r="Q103" s="4"/>
      <c r="R103" s="4"/>
      <c r="S103" s="4"/>
      <c r="T103" s="4"/>
      <c r="U103" s="82"/>
    </row>
    <row r="104" spans="1:21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12"/>
      <c r="N104" s="5"/>
      <c r="O104" s="83"/>
      <c r="P104" s="4"/>
      <c r="Q104" s="4"/>
      <c r="R104" s="4"/>
      <c r="S104" s="4"/>
      <c r="T104" s="4"/>
      <c r="U104" s="82"/>
    </row>
    <row r="105" spans="1:21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12"/>
      <c r="N105" s="5"/>
      <c r="O105" s="83"/>
      <c r="P105" s="4"/>
      <c r="Q105" s="4"/>
      <c r="R105" s="4"/>
      <c r="S105" s="4"/>
      <c r="T105" s="4"/>
      <c r="U105" s="82"/>
    </row>
    <row r="106" spans="1:21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12"/>
      <c r="N106" s="5"/>
      <c r="O106" s="83"/>
      <c r="P106" s="4"/>
      <c r="Q106" s="4"/>
      <c r="R106" s="4"/>
      <c r="S106" s="4"/>
      <c r="T106" s="4"/>
      <c r="U106" s="82"/>
    </row>
    <row r="107" spans="1:21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12"/>
      <c r="N107" s="5"/>
      <c r="O107" s="83"/>
      <c r="P107" s="4"/>
      <c r="Q107" s="4"/>
      <c r="R107" s="4"/>
      <c r="S107" s="4"/>
      <c r="T107" s="4"/>
      <c r="U107" s="82"/>
    </row>
    <row r="108" spans="1:21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12"/>
      <c r="N108" s="5"/>
      <c r="O108" s="83"/>
      <c r="P108" s="4"/>
      <c r="Q108" s="4"/>
      <c r="R108" s="4"/>
      <c r="S108" s="4"/>
      <c r="T108" s="4"/>
      <c r="U108" s="82"/>
    </row>
    <row r="109" spans="1:21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12"/>
      <c r="N109" s="5"/>
      <c r="O109" s="83"/>
      <c r="P109" s="4"/>
      <c r="Q109" s="4"/>
      <c r="R109" s="4"/>
      <c r="S109" s="4"/>
      <c r="T109" s="4"/>
      <c r="U109" s="82"/>
    </row>
    <row r="110" spans="1:21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12"/>
      <c r="N110" s="5"/>
      <c r="O110" s="83"/>
      <c r="P110" s="4"/>
      <c r="Q110" s="4"/>
      <c r="R110" s="4"/>
      <c r="S110" s="4"/>
      <c r="T110" s="4"/>
      <c r="U110" s="82"/>
    </row>
    <row r="111" spans="1:21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12"/>
      <c r="N111" s="5"/>
      <c r="O111" s="83"/>
      <c r="P111" s="4"/>
      <c r="Q111" s="4"/>
      <c r="R111" s="4"/>
      <c r="S111" s="4"/>
      <c r="T111" s="4"/>
      <c r="U111" s="82"/>
    </row>
    <row r="112" spans="1:21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12"/>
      <c r="N112" s="5"/>
      <c r="O112" s="83"/>
      <c r="P112" s="4"/>
      <c r="Q112" s="4"/>
      <c r="R112" s="4"/>
      <c r="S112" s="4"/>
      <c r="T112" s="4"/>
      <c r="U112" s="82"/>
    </row>
    <row r="113" spans="1:21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12"/>
      <c r="N113" s="5"/>
      <c r="O113" s="83"/>
      <c r="P113" s="4"/>
      <c r="Q113" s="4"/>
      <c r="R113" s="4"/>
      <c r="S113" s="4"/>
      <c r="T113" s="4"/>
      <c r="U113" s="82"/>
    </row>
    <row r="114" spans="1:21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12"/>
      <c r="N114" s="5"/>
      <c r="O114" s="83"/>
      <c r="P114" s="4"/>
      <c r="Q114" s="4"/>
      <c r="R114" s="4"/>
      <c r="S114" s="4"/>
      <c r="T114" s="4"/>
      <c r="U114" s="82"/>
    </row>
    <row r="115" spans="1:21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12"/>
      <c r="N115" s="5"/>
      <c r="O115" s="83"/>
      <c r="P115" s="4"/>
      <c r="Q115" s="4"/>
      <c r="R115" s="4"/>
      <c r="S115" s="4"/>
      <c r="T115" s="4"/>
      <c r="U115" s="82"/>
    </row>
    <row r="116" spans="1:21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12"/>
      <c r="N116" s="5"/>
      <c r="O116" s="83"/>
      <c r="P116" s="4"/>
      <c r="Q116" s="4"/>
      <c r="R116" s="4"/>
      <c r="S116" s="4"/>
      <c r="T116" s="4"/>
      <c r="U116" s="82"/>
    </row>
    <row r="117" spans="1:21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12"/>
      <c r="N117" s="5"/>
      <c r="O117" s="83"/>
      <c r="P117" s="4"/>
      <c r="Q117" s="4"/>
      <c r="R117" s="4"/>
      <c r="S117" s="4"/>
      <c r="T117" s="4"/>
      <c r="U117" s="82"/>
    </row>
    <row r="118" spans="1:21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12"/>
      <c r="N118" s="5"/>
      <c r="O118" s="83"/>
      <c r="P118" s="4"/>
      <c r="Q118" s="4"/>
      <c r="R118" s="4"/>
      <c r="S118" s="4"/>
      <c r="T118" s="4"/>
      <c r="U118" s="82"/>
    </row>
    <row r="119" spans="1:21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12"/>
      <c r="N119" s="5"/>
      <c r="O119" s="83"/>
      <c r="P119" s="4"/>
      <c r="Q119" s="4"/>
      <c r="R119" s="4"/>
      <c r="S119" s="4"/>
      <c r="T119" s="4"/>
      <c r="U119" s="82"/>
    </row>
    <row r="120" spans="1:21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12"/>
      <c r="N120" s="5"/>
      <c r="O120" s="83"/>
      <c r="P120" s="4"/>
      <c r="Q120" s="4"/>
      <c r="R120" s="4"/>
      <c r="S120" s="4"/>
      <c r="T120" s="4"/>
      <c r="U120" s="82"/>
    </row>
    <row r="121" spans="1:21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12"/>
      <c r="N121" s="5"/>
      <c r="O121" s="83"/>
      <c r="P121" s="4"/>
      <c r="Q121" s="4"/>
      <c r="R121" s="4"/>
      <c r="S121" s="4"/>
      <c r="T121" s="4"/>
      <c r="U121" s="82"/>
    </row>
    <row r="122" spans="1:21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12"/>
      <c r="N122" s="5"/>
      <c r="O122" s="83"/>
      <c r="P122" s="4"/>
      <c r="Q122" s="4"/>
      <c r="R122" s="4"/>
      <c r="S122" s="4"/>
      <c r="T122" s="4"/>
      <c r="U122" s="82"/>
    </row>
    <row r="123" spans="1:21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12"/>
      <c r="N123" s="5"/>
      <c r="O123" s="83"/>
      <c r="P123" s="4"/>
      <c r="Q123" s="4"/>
      <c r="R123" s="4"/>
      <c r="S123" s="4"/>
      <c r="T123" s="4"/>
      <c r="U123" s="82"/>
    </row>
    <row r="124" spans="1:21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12"/>
      <c r="N124" s="5"/>
      <c r="O124" s="83"/>
      <c r="P124" s="4"/>
      <c r="Q124" s="4"/>
      <c r="R124" s="4"/>
      <c r="S124" s="4"/>
      <c r="T124" s="4"/>
      <c r="U124" s="82"/>
    </row>
    <row r="125" spans="1:21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12"/>
      <c r="N125" s="5"/>
      <c r="O125" s="83"/>
      <c r="P125" s="4"/>
      <c r="Q125" s="4"/>
      <c r="R125" s="4"/>
      <c r="S125" s="4"/>
      <c r="T125" s="4"/>
      <c r="U125" s="82"/>
    </row>
    <row r="126" spans="1:21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12"/>
      <c r="N126" s="5"/>
      <c r="O126" s="83"/>
      <c r="P126" s="4"/>
      <c r="Q126" s="4"/>
      <c r="R126" s="4"/>
      <c r="S126" s="4"/>
      <c r="T126" s="4"/>
      <c r="U126" s="82"/>
    </row>
    <row r="127" spans="1:21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12"/>
      <c r="N127" s="5"/>
      <c r="O127" s="83"/>
      <c r="P127" s="4"/>
      <c r="Q127" s="4"/>
      <c r="R127" s="4"/>
      <c r="S127" s="4"/>
      <c r="T127" s="4"/>
      <c r="U127" s="82"/>
    </row>
    <row r="128" spans="1:21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12"/>
      <c r="N128" s="5"/>
      <c r="O128" s="83"/>
      <c r="P128" s="4"/>
      <c r="Q128" s="4"/>
      <c r="R128" s="4"/>
      <c r="S128" s="4"/>
      <c r="T128" s="4"/>
      <c r="U128" s="82"/>
    </row>
    <row r="129" spans="1:21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12"/>
      <c r="N129" s="5"/>
      <c r="O129" s="83"/>
      <c r="P129" s="4"/>
      <c r="Q129" s="4"/>
      <c r="R129" s="4"/>
      <c r="S129" s="4"/>
      <c r="T129" s="4"/>
      <c r="U129" s="82"/>
    </row>
    <row r="130" spans="1:21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12"/>
      <c r="N130" s="5"/>
      <c r="O130" s="83"/>
      <c r="P130" s="4"/>
      <c r="Q130" s="4"/>
      <c r="R130" s="4"/>
      <c r="S130" s="4"/>
      <c r="T130" s="4"/>
      <c r="U130" s="82"/>
    </row>
    <row r="131" spans="1:21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12"/>
      <c r="N131" s="5"/>
      <c r="O131" s="83"/>
      <c r="P131" s="4"/>
      <c r="Q131" s="4"/>
      <c r="R131" s="4"/>
      <c r="S131" s="4"/>
      <c r="T131" s="4"/>
      <c r="U131" s="82"/>
    </row>
    <row r="132" spans="1:21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12"/>
      <c r="N132" s="5"/>
      <c r="O132" s="83"/>
      <c r="P132" s="4"/>
      <c r="Q132" s="4"/>
      <c r="R132" s="4"/>
      <c r="S132" s="4"/>
      <c r="T132" s="4"/>
      <c r="U132" s="82"/>
    </row>
    <row r="133" spans="1:21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12"/>
      <c r="N133" s="5"/>
      <c r="O133" s="83"/>
      <c r="P133" s="4"/>
      <c r="Q133" s="4"/>
      <c r="R133" s="4"/>
      <c r="S133" s="4"/>
      <c r="T133" s="4"/>
      <c r="U133" s="82"/>
    </row>
    <row r="134" spans="1:21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12"/>
      <c r="N134" s="5"/>
      <c r="O134" s="83"/>
      <c r="P134" s="4"/>
      <c r="Q134" s="4"/>
      <c r="R134" s="4"/>
      <c r="S134" s="4"/>
      <c r="T134" s="4"/>
      <c r="U134" s="82"/>
    </row>
    <row r="135" spans="1:21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12"/>
      <c r="N135" s="5"/>
      <c r="O135" s="83"/>
      <c r="P135" s="4"/>
      <c r="Q135" s="4"/>
      <c r="R135" s="4"/>
      <c r="S135" s="4"/>
      <c r="T135" s="4"/>
      <c r="U135" s="82"/>
    </row>
    <row r="136" spans="1:21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12"/>
      <c r="N136" s="5"/>
      <c r="O136" s="83"/>
      <c r="P136" s="4"/>
      <c r="Q136" s="4"/>
      <c r="R136" s="4"/>
      <c r="S136" s="4"/>
      <c r="T136" s="4"/>
      <c r="U136" s="82"/>
    </row>
    <row r="137" spans="1:21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12"/>
      <c r="N137" s="5"/>
      <c r="O137" s="83"/>
      <c r="P137" s="4"/>
      <c r="Q137" s="4"/>
      <c r="R137" s="4"/>
      <c r="S137" s="4"/>
      <c r="T137" s="4"/>
      <c r="U137" s="82"/>
    </row>
    <row r="138" spans="1:21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12"/>
      <c r="N138" s="5"/>
      <c r="O138" s="83"/>
      <c r="P138" s="4"/>
      <c r="Q138" s="4"/>
      <c r="R138" s="4"/>
      <c r="S138" s="4"/>
      <c r="T138" s="4"/>
      <c r="U138" s="82"/>
    </row>
    <row r="139" spans="1:21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12"/>
      <c r="N139" s="5"/>
      <c r="O139" s="83"/>
      <c r="P139" s="4"/>
      <c r="Q139" s="4"/>
      <c r="R139" s="4"/>
      <c r="S139" s="4"/>
      <c r="T139" s="4"/>
      <c r="U139" s="82"/>
    </row>
    <row r="140" spans="1:21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12"/>
      <c r="N140" s="5"/>
      <c r="O140" s="83"/>
      <c r="P140" s="4"/>
      <c r="Q140" s="4"/>
      <c r="R140" s="4"/>
      <c r="S140" s="4"/>
      <c r="T140" s="4"/>
      <c r="U140" s="82"/>
    </row>
    <row r="141" spans="1:21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12"/>
      <c r="N141" s="5"/>
      <c r="O141" s="83"/>
      <c r="P141" s="4"/>
      <c r="Q141" s="4"/>
      <c r="R141" s="4"/>
      <c r="S141" s="4"/>
      <c r="T141" s="4"/>
      <c r="U141" s="82"/>
    </row>
    <row r="142" spans="1:21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12"/>
      <c r="N142" s="5"/>
      <c r="O142" s="83"/>
      <c r="P142" s="4"/>
      <c r="Q142" s="4"/>
      <c r="R142" s="4"/>
      <c r="S142" s="4"/>
      <c r="T142" s="4"/>
      <c r="U142" s="82"/>
    </row>
    <row r="143" spans="1:21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12"/>
      <c r="N143" s="5"/>
      <c r="O143" s="83"/>
      <c r="P143" s="4"/>
      <c r="Q143" s="4"/>
      <c r="R143" s="4"/>
      <c r="S143" s="4"/>
      <c r="T143" s="4"/>
      <c r="U143" s="82"/>
    </row>
    <row r="144" spans="1:21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12"/>
      <c r="N144" s="5"/>
      <c r="O144" s="83"/>
      <c r="P144" s="4"/>
      <c r="Q144" s="4"/>
      <c r="R144" s="4"/>
      <c r="S144" s="4"/>
      <c r="T144" s="4"/>
      <c r="U144" s="82"/>
    </row>
    <row r="145" spans="1:21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12"/>
      <c r="N145" s="5"/>
      <c r="O145" s="83"/>
      <c r="P145" s="4"/>
      <c r="Q145" s="4"/>
      <c r="R145" s="4"/>
      <c r="S145" s="4"/>
      <c r="T145" s="4"/>
      <c r="U145" s="82"/>
    </row>
    <row r="146" spans="1:21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12"/>
      <c r="N146" s="5"/>
      <c r="O146" s="83"/>
      <c r="P146" s="4"/>
      <c r="Q146" s="4"/>
      <c r="R146" s="4"/>
      <c r="S146" s="4"/>
      <c r="T146" s="4"/>
      <c r="U146" s="82"/>
    </row>
    <row r="147" spans="1:21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12"/>
      <c r="N147" s="5"/>
      <c r="O147" s="83"/>
      <c r="P147" s="4"/>
      <c r="Q147" s="4"/>
      <c r="R147" s="4"/>
      <c r="S147" s="4"/>
      <c r="T147" s="4"/>
      <c r="U147" s="82"/>
    </row>
    <row r="148" spans="1:21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12"/>
      <c r="N148" s="5"/>
      <c r="O148" s="83"/>
      <c r="P148" s="4"/>
      <c r="Q148" s="4"/>
      <c r="R148" s="4"/>
      <c r="S148" s="4"/>
      <c r="T148" s="4"/>
      <c r="U148" s="82"/>
    </row>
    <row r="149" spans="1:21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12"/>
      <c r="N149" s="5"/>
      <c r="O149" s="83"/>
      <c r="P149" s="4"/>
      <c r="Q149" s="4"/>
      <c r="R149" s="4"/>
      <c r="S149" s="4"/>
      <c r="T149" s="4"/>
      <c r="U149" s="82"/>
    </row>
    <row r="150" spans="1:21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12"/>
      <c r="N150" s="5"/>
      <c r="O150" s="83"/>
      <c r="P150" s="4"/>
      <c r="Q150" s="4"/>
      <c r="R150" s="4"/>
      <c r="S150" s="4"/>
      <c r="T150" s="4"/>
      <c r="U150" s="82"/>
    </row>
    <row r="151" spans="1:21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12"/>
      <c r="N151" s="5"/>
      <c r="O151" s="83"/>
      <c r="P151" s="4"/>
      <c r="Q151" s="4"/>
      <c r="R151" s="4"/>
      <c r="S151" s="4"/>
      <c r="T151" s="4"/>
      <c r="U151" s="82"/>
    </row>
    <row r="152" spans="1:21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12"/>
      <c r="N152" s="5"/>
      <c r="O152" s="83"/>
      <c r="P152" s="4"/>
      <c r="Q152" s="4"/>
      <c r="R152" s="4"/>
      <c r="S152" s="4"/>
      <c r="T152" s="4"/>
      <c r="U152" s="82"/>
    </row>
    <row r="153" spans="1:21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12"/>
      <c r="N153" s="5"/>
      <c r="O153" s="83"/>
      <c r="P153" s="4"/>
      <c r="Q153" s="4"/>
      <c r="R153" s="4"/>
      <c r="S153" s="4"/>
      <c r="T153" s="4"/>
      <c r="U153" s="82"/>
    </row>
    <row r="154" spans="1:21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12"/>
      <c r="N154" s="5"/>
      <c r="O154" s="83"/>
      <c r="P154" s="4"/>
      <c r="Q154" s="4"/>
      <c r="R154" s="4"/>
      <c r="S154" s="4"/>
      <c r="T154" s="4"/>
      <c r="U154" s="82"/>
    </row>
    <row r="155" spans="1:21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12"/>
      <c r="N155" s="5"/>
      <c r="O155" s="83"/>
      <c r="P155" s="4"/>
      <c r="Q155" s="4"/>
      <c r="R155" s="4"/>
      <c r="S155" s="4"/>
      <c r="T155" s="4"/>
      <c r="U155" s="82"/>
    </row>
    <row r="156" spans="1:21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12"/>
      <c r="N156" s="5"/>
      <c r="O156" s="83"/>
      <c r="P156" s="4"/>
      <c r="Q156" s="4"/>
      <c r="R156" s="4"/>
      <c r="S156" s="4"/>
      <c r="T156" s="4"/>
      <c r="U156" s="82"/>
    </row>
    <row r="157" spans="1:21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12"/>
      <c r="N157" s="5"/>
      <c r="O157" s="83"/>
      <c r="P157" s="4"/>
      <c r="Q157" s="4"/>
      <c r="R157" s="4"/>
      <c r="S157" s="4"/>
      <c r="T157" s="4"/>
      <c r="U157" s="82"/>
    </row>
    <row r="158" spans="1:21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12"/>
      <c r="N158" s="5"/>
      <c r="O158" s="83"/>
      <c r="P158" s="4"/>
      <c r="Q158" s="4"/>
      <c r="R158" s="4"/>
      <c r="S158" s="4"/>
      <c r="T158" s="4"/>
      <c r="U158" s="82"/>
    </row>
    <row r="159" spans="1:21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12"/>
      <c r="N159" s="5"/>
      <c r="O159" s="83"/>
      <c r="P159" s="4"/>
      <c r="Q159" s="4"/>
      <c r="R159" s="4"/>
      <c r="S159" s="4"/>
      <c r="T159" s="4"/>
      <c r="U159" s="82"/>
    </row>
    <row r="160" spans="1:21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12"/>
      <c r="N160" s="5"/>
      <c r="O160" s="83"/>
      <c r="P160" s="4"/>
      <c r="Q160" s="4"/>
      <c r="R160" s="4"/>
      <c r="S160" s="4"/>
      <c r="T160" s="4"/>
      <c r="U160" s="82"/>
    </row>
    <row r="161" spans="1:21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12"/>
      <c r="N161" s="5"/>
      <c r="O161" s="83"/>
      <c r="P161" s="4"/>
      <c r="Q161" s="4"/>
      <c r="R161" s="4"/>
      <c r="S161" s="4"/>
      <c r="T161" s="4"/>
      <c r="U161" s="82"/>
    </row>
    <row r="162" spans="1:21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12"/>
      <c r="N162" s="5"/>
      <c r="O162" s="83"/>
      <c r="P162" s="4"/>
      <c r="Q162" s="4"/>
      <c r="R162" s="4"/>
      <c r="S162" s="4"/>
      <c r="T162" s="4"/>
      <c r="U162" s="82"/>
    </row>
    <row r="163" spans="1:21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12"/>
      <c r="N163" s="5"/>
      <c r="O163" s="83"/>
      <c r="P163" s="4"/>
      <c r="Q163" s="4"/>
      <c r="R163" s="4"/>
      <c r="S163" s="4"/>
      <c r="T163" s="4"/>
      <c r="U163" s="82"/>
    </row>
    <row r="164" spans="1:21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12"/>
      <c r="N164" s="5"/>
      <c r="O164" s="83"/>
      <c r="P164" s="4"/>
      <c r="Q164" s="4"/>
      <c r="R164" s="4"/>
      <c r="S164" s="4"/>
      <c r="T164" s="4"/>
      <c r="U164" s="82"/>
    </row>
    <row r="165" spans="1:21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12"/>
      <c r="N165" s="5"/>
      <c r="O165" s="83"/>
      <c r="P165" s="4"/>
      <c r="Q165" s="4"/>
      <c r="R165" s="4"/>
      <c r="S165" s="4"/>
      <c r="T165" s="4"/>
      <c r="U165" s="82"/>
    </row>
    <row r="166" spans="1:21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12"/>
      <c r="N166" s="5"/>
      <c r="O166" s="83"/>
      <c r="P166" s="4"/>
      <c r="Q166" s="4"/>
      <c r="R166" s="4"/>
      <c r="S166" s="4"/>
      <c r="T166" s="4"/>
      <c r="U166" s="82"/>
    </row>
    <row r="167" spans="1:21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12"/>
      <c r="N167" s="5"/>
      <c r="O167" s="83"/>
      <c r="P167" s="4"/>
      <c r="Q167" s="4"/>
      <c r="R167" s="4"/>
      <c r="S167" s="4"/>
      <c r="T167" s="4"/>
      <c r="U167" s="82"/>
    </row>
    <row r="168" spans="1:21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12"/>
      <c r="N168" s="5"/>
      <c r="O168" s="83"/>
      <c r="P168" s="4"/>
      <c r="Q168" s="4"/>
      <c r="R168" s="4"/>
      <c r="S168" s="4"/>
      <c r="T168" s="4"/>
      <c r="U168" s="82"/>
    </row>
    <row r="169" spans="1:21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12"/>
      <c r="N169" s="5"/>
      <c r="O169" s="83"/>
      <c r="P169" s="4"/>
      <c r="Q169" s="4"/>
      <c r="R169" s="4"/>
      <c r="S169" s="4"/>
      <c r="T169" s="4"/>
      <c r="U169" s="82"/>
    </row>
    <row r="170" spans="1:21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12"/>
      <c r="N170" s="5"/>
      <c r="O170" s="83"/>
      <c r="P170" s="4"/>
      <c r="Q170" s="4"/>
      <c r="R170" s="4"/>
      <c r="S170" s="4"/>
      <c r="T170" s="4"/>
      <c r="U170" s="82"/>
    </row>
    <row r="171" spans="1:21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12"/>
      <c r="N171" s="5"/>
      <c r="O171" s="83"/>
      <c r="P171" s="4"/>
      <c r="Q171" s="4"/>
      <c r="R171" s="4"/>
      <c r="S171" s="4"/>
      <c r="T171" s="4"/>
      <c r="U171" s="82"/>
    </row>
    <row r="172" spans="1:21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12"/>
      <c r="N172" s="5"/>
      <c r="O172" s="83"/>
      <c r="P172" s="4"/>
      <c r="Q172" s="4"/>
      <c r="R172" s="4"/>
      <c r="S172" s="4"/>
      <c r="T172" s="4"/>
      <c r="U172" s="82"/>
    </row>
    <row r="173" spans="1:21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12"/>
      <c r="N173" s="5"/>
      <c r="O173" s="83"/>
      <c r="P173" s="4"/>
      <c r="Q173" s="4"/>
      <c r="R173" s="4"/>
      <c r="S173" s="4"/>
      <c r="T173" s="4"/>
      <c r="U173" s="82"/>
    </row>
    <row r="174" spans="1:21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12"/>
      <c r="N174" s="5"/>
      <c r="O174" s="83"/>
      <c r="P174" s="4"/>
      <c r="Q174" s="4"/>
      <c r="R174" s="4"/>
      <c r="S174" s="4"/>
      <c r="T174" s="4"/>
      <c r="U174" s="82"/>
    </row>
    <row r="175" spans="1:21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12"/>
      <c r="N175" s="5"/>
      <c r="O175" s="83"/>
      <c r="P175" s="4"/>
      <c r="Q175" s="4"/>
      <c r="R175" s="4"/>
      <c r="S175" s="4"/>
      <c r="T175" s="4"/>
      <c r="U175" s="82"/>
    </row>
    <row r="176" spans="1:21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12"/>
      <c r="N176" s="5"/>
      <c r="O176" s="83"/>
      <c r="P176" s="4"/>
      <c r="Q176" s="4"/>
      <c r="R176" s="4"/>
      <c r="S176" s="4"/>
      <c r="T176" s="4"/>
      <c r="U176" s="82"/>
    </row>
    <row r="177" spans="1:21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12"/>
      <c r="N177" s="5"/>
      <c r="O177" s="83"/>
      <c r="P177" s="4"/>
      <c r="Q177" s="4"/>
      <c r="R177" s="4"/>
      <c r="S177" s="4"/>
      <c r="T177" s="4"/>
      <c r="U177" s="82"/>
    </row>
    <row r="178" spans="1:21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12"/>
      <c r="N178" s="5"/>
      <c r="O178" s="83"/>
      <c r="P178" s="4"/>
      <c r="Q178" s="4"/>
      <c r="R178" s="4"/>
      <c r="S178" s="4"/>
      <c r="T178" s="4"/>
      <c r="U178" s="82"/>
    </row>
    <row r="179" spans="1:21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12"/>
      <c r="N179" s="5"/>
      <c r="O179" s="83"/>
      <c r="P179" s="4"/>
      <c r="Q179" s="4"/>
      <c r="R179" s="4"/>
      <c r="S179" s="4"/>
      <c r="T179" s="4"/>
      <c r="U179" s="82"/>
    </row>
    <row r="180" spans="1:21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12"/>
      <c r="N180" s="5"/>
      <c r="O180" s="83"/>
      <c r="P180" s="4"/>
      <c r="Q180" s="4"/>
      <c r="R180" s="4"/>
      <c r="S180" s="4"/>
      <c r="T180" s="4"/>
      <c r="U180" s="82"/>
    </row>
    <row r="181" spans="1:21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12"/>
      <c r="N181" s="5"/>
      <c r="O181" s="83"/>
      <c r="P181" s="4"/>
      <c r="Q181" s="4"/>
      <c r="R181" s="4"/>
      <c r="S181" s="4"/>
      <c r="T181" s="4"/>
      <c r="U181" s="82"/>
    </row>
    <row r="182" spans="1:21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12"/>
      <c r="N182" s="5"/>
      <c r="O182" s="83"/>
      <c r="P182" s="4"/>
      <c r="Q182" s="4"/>
      <c r="R182" s="4"/>
      <c r="S182" s="4"/>
      <c r="T182" s="4"/>
      <c r="U182" s="82"/>
    </row>
    <row r="183" spans="1:21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12"/>
      <c r="N183" s="5"/>
      <c r="O183" s="83"/>
      <c r="P183" s="4"/>
      <c r="Q183" s="4"/>
      <c r="R183" s="4"/>
      <c r="S183" s="4"/>
      <c r="T183" s="4"/>
      <c r="U183" s="82"/>
    </row>
    <row r="184" spans="1:21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12"/>
      <c r="N184" s="5"/>
      <c r="O184" s="83"/>
      <c r="P184" s="4"/>
      <c r="Q184" s="4"/>
      <c r="R184" s="4"/>
      <c r="S184" s="4"/>
      <c r="T184" s="4"/>
      <c r="U184" s="82"/>
    </row>
    <row r="185" spans="1:21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12"/>
      <c r="N185" s="5"/>
      <c r="O185" s="83"/>
      <c r="P185" s="4"/>
      <c r="Q185" s="4"/>
      <c r="R185" s="4"/>
      <c r="S185" s="4"/>
      <c r="T185" s="4"/>
      <c r="U185" s="82"/>
    </row>
    <row r="186" spans="1:21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12"/>
      <c r="N186" s="5"/>
      <c r="O186" s="83"/>
      <c r="P186" s="4"/>
      <c r="Q186" s="4"/>
      <c r="R186" s="4"/>
      <c r="S186" s="4"/>
      <c r="T186" s="4"/>
      <c r="U186" s="82"/>
    </row>
    <row r="187" spans="1:21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12"/>
      <c r="N187" s="5"/>
      <c r="O187" s="83"/>
      <c r="P187" s="4"/>
      <c r="Q187" s="4"/>
      <c r="R187" s="4"/>
      <c r="S187" s="4"/>
      <c r="T187" s="4"/>
      <c r="U187" s="82"/>
    </row>
    <row r="188" spans="1:21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12"/>
      <c r="N188" s="5"/>
      <c r="O188" s="83"/>
      <c r="P188" s="4"/>
      <c r="Q188" s="4"/>
      <c r="R188" s="4"/>
      <c r="S188" s="4"/>
      <c r="T188" s="4"/>
      <c r="U188" s="82"/>
    </row>
    <row r="189" spans="1:21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12"/>
      <c r="N189" s="5"/>
      <c r="O189" s="83"/>
      <c r="P189" s="4"/>
      <c r="Q189" s="4"/>
      <c r="R189" s="4"/>
      <c r="S189" s="4"/>
      <c r="T189" s="4"/>
      <c r="U189" s="82"/>
    </row>
    <row r="190" spans="1:21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12"/>
      <c r="N190" s="5"/>
      <c r="O190" s="83"/>
      <c r="P190" s="4"/>
      <c r="Q190" s="4"/>
      <c r="R190" s="4"/>
      <c r="S190" s="4"/>
      <c r="T190" s="4"/>
      <c r="U190" s="82"/>
    </row>
    <row r="191" spans="1:21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12"/>
      <c r="N191" s="5"/>
      <c r="O191" s="83"/>
      <c r="P191" s="4"/>
      <c r="Q191" s="4"/>
      <c r="R191" s="4"/>
      <c r="S191" s="4"/>
      <c r="T191" s="4"/>
      <c r="U191" s="82"/>
    </row>
    <row r="192" spans="1:21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12"/>
      <c r="N192" s="5"/>
      <c r="O192" s="83"/>
      <c r="P192" s="4"/>
      <c r="Q192" s="4"/>
      <c r="R192" s="4"/>
      <c r="S192" s="4"/>
      <c r="T192" s="4"/>
      <c r="U192" s="82"/>
    </row>
    <row r="193" spans="1:21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12"/>
      <c r="N193" s="5"/>
      <c r="O193" s="83"/>
      <c r="P193" s="4"/>
      <c r="Q193" s="4"/>
      <c r="R193" s="4"/>
      <c r="S193" s="4"/>
      <c r="T193" s="4"/>
      <c r="U193" s="82"/>
    </row>
    <row r="194" spans="1:21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12"/>
      <c r="N194" s="5"/>
      <c r="O194" s="83"/>
      <c r="P194" s="4"/>
      <c r="Q194" s="4"/>
      <c r="R194" s="4"/>
      <c r="S194" s="4"/>
      <c r="T194" s="4"/>
      <c r="U194" s="82"/>
    </row>
    <row r="195" spans="1:21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12"/>
      <c r="N195" s="5"/>
      <c r="O195" s="83"/>
      <c r="P195" s="4"/>
      <c r="Q195" s="4"/>
      <c r="R195" s="4"/>
      <c r="S195" s="4"/>
      <c r="T195" s="4"/>
      <c r="U195" s="82"/>
    </row>
    <row r="196" spans="1:21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12"/>
      <c r="N196" s="5"/>
      <c r="O196" s="83"/>
      <c r="P196" s="4"/>
      <c r="Q196" s="4"/>
      <c r="R196" s="4"/>
      <c r="S196" s="4"/>
      <c r="T196" s="4"/>
      <c r="U196" s="82"/>
    </row>
    <row r="197" spans="1:21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12"/>
      <c r="N197" s="5"/>
      <c r="O197" s="83"/>
      <c r="P197" s="4"/>
      <c r="Q197" s="4"/>
      <c r="R197" s="4"/>
      <c r="S197" s="4"/>
      <c r="T197" s="4"/>
      <c r="U197" s="82"/>
    </row>
    <row r="198" spans="1:21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12"/>
      <c r="N198" s="5"/>
      <c r="O198" s="83"/>
      <c r="P198" s="4"/>
      <c r="Q198" s="4"/>
      <c r="R198" s="4"/>
      <c r="S198" s="4"/>
      <c r="T198" s="4"/>
      <c r="U198" s="82"/>
    </row>
    <row r="199" spans="1:21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12"/>
      <c r="N199" s="5"/>
      <c r="O199" s="83"/>
      <c r="P199" s="4"/>
      <c r="Q199" s="4"/>
      <c r="R199" s="4"/>
      <c r="S199" s="4"/>
      <c r="T199" s="4"/>
      <c r="U199" s="82"/>
    </row>
    <row r="200" spans="1:21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12"/>
      <c r="N200" s="5"/>
      <c r="O200" s="83"/>
      <c r="P200" s="4"/>
      <c r="Q200" s="4"/>
      <c r="R200" s="4"/>
      <c r="S200" s="4"/>
      <c r="T200" s="4"/>
      <c r="U200" s="82"/>
    </row>
    <row r="201" spans="1:21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12"/>
      <c r="N201" s="5"/>
      <c r="O201" s="83"/>
      <c r="P201" s="4"/>
      <c r="Q201" s="4"/>
      <c r="R201" s="4"/>
      <c r="S201" s="4"/>
      <c r="T201" s="4"/>
      <c r="U201" s="82"/>
    </row>
    <row r="202" spans="1:21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12"/>
      <c r="N202" s="5"/>
      <c r="O202" s="83"/>
      <c r="P202" s="4"/>
      <c r="Q202" s="4"/>
      <c r="R202" s="4"/>
      <c r="S202" s="4"/>
      <c r="T202" s="4"/>
      <c r="U202" s="82"/>
    </row>
    <row r="203" spans="1:21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12"/>
      <c r="N203" s="5"/>
      <c r="O203" s="83"/>
      <c r="P203" s="4"/>
      <c r="Q203" s="4"/>
      <c r="R203" s="4"/>
      <c r="S203" s="4"/>
      <c r="T203" s="4"/>
      <c r="U203" s="82"/>
    </row>
    <row r="204" spans="1:21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12"/>
      <c r="N204" s="5"/>
      <c r="O204" s="83"/>
      <c r="P204" s="4"/>
      <c r="Q204" s="4"/>
      <c r="R204" s="4"/>
      <c r="S204" s="4"/>
      <c r="T204" s="4"/>
      <c r="U204" s="82"/>
    </row>
    <row r="205" spans="1:21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12"/>
      <c r="N205" s="5"/>
      <c r="O205" s="83"/>
      <c r="P205" s="4"/>
      <c r="Q205" s="4"/>
      <c r="R205" s="4"/>
      <c r="S205" s="4"/>
      <c r="T205" s="4"/>
      <c r="U205" s="82"/>
    </row>
    <row r="206" spans="1:21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12"/>
      <c r="N206" s="5"/>
      <c r="O206" s="83"/>
      <c r="P206" s="4"/>
      <c r="Q206" s="4"/>
      <c r="R206" s="4"/>
      <c r="S206" s="4"/>
      <c r="T206" s="4"/>
      <c r="U206" s="82"/>
    </row>
    <row r="207" spans="1:21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12"/>
      <c r="N207" s="5"/>
      <c r="O207" s="83"/>
      <c r="P207" s="4"/>
      <c r="Q207" s="4"/>
      <c r="R207" s="4"/>
      <c r="S207" s="4"/>
      <c r="T207" s="4"/>
      <c r="U207" s="82"/>
    </row>
    <row r="208" spans="1:21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12"/>
      <c r="N208" s="5"/>
      <c r="O208" s="83"/>
      <c r="P208" s="4"/>
      <c r="Q208" s="4"/>
      <c r="R208" s="4"/>
      <c r="S208" s="4"/>
      <c r="T208" s="4"/>
      <c r="U208" s="82"/>
    </row>
    <row r="209" spans="1:21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12"/>
      <c r="N209" s="5"/>
      <c r="O209" s="83"/>
      <c r="P209" s="4"/>
      <c r="Q209" s="4"/>
      <c r="R209" s="4"/>
      <c r="S209" s="4"/>
      <c r="T209" s="4"/>
      <c r="U209" s="82"/>
    </row>
    <row r="210" spans="1:21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12"/>
      <c r="N210" s="5"/>
      <c r="O210" s="83"/>
      <c r="P210" s="4"/>
      <c r="Q210" s="4"/>
      <c r="R210" s="4"/>
      <c r="S210" s="4"/>
      <c r="T210" s="4"/>
      <c r="U210" s="82"/>
    </row>
    <row r="211" spans="1:21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12"/>
      <c r="N211" s="5"/>
      <c r="O211" s="83"/>
      <c r="P211" s="4"/>
      <c r="Q211" s="4"/>
      <c r="R211" s="4"/>
      <c r="S211" s="4"/>
      <c r="T211" s="4"/>
      <c r="U211" s="82"/>
    </row>
    <row r="212" spans="1:21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12"/>
      <c r="N212" s="5"/>
      <c r="O212" s="83"/>
      <c r="P212" s="4"/>
      <c r="Q212" s="4"/>
      <c r="R212" s="4"/>
      <c r="S212" s="4"/>
      <c r="T212" s="4"/>
      <c r="U212" s="82"/>
    </row>
    <row r="213" spans="1:21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12"/>
      <c r="N213" s="5"/>
      <c r="O213" s="83"/>
      <c r="P213" s="4"/>
      <c r="Q213" s="4"/>
      <c r="R213" s="4"/>
      <c r="S213" s="4"/>
      <c r="T213" s="4"/>
      <c r="U213" s="82"/>
    </row>
    <row r="214" spans="1:21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12"/>
      <c r="N214" s="5"/>
      <c r="O214" s="83"/>
      <c r="P214" s="4"/>
      <c r="Q214" s="4"/>
      <c r="R214" s="4"/>
      <c r="S214" s="4"/>
      <c r="T214" s="4"/>
      <c r="U214" s="82"/>
    </row>
    <row r="215" spans="1:21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12"/>
      <c r="N215" s="5"/>
      <c r="O215" s="83"/>
      <c r="P215" s="4"/>
      <c r="Q215" s="4"/>
      <c r="R215" s="4"/>
      <c r="S215" s="4"/>
      <c r="T215" s="4"/>
      <c r="U215" s="82"/>
    </row>
    <row r="216" spans="1:21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12"/>
      <c r="N216" s="5"/>
      <c r="O216" s="83"/>
      <c r="P216" s="4"/>
      <c r="Q216" s="4"/>
      <c r="R216" s="4"/>
      <c r="S216" s="4"/>
      <c r="T216" s="4"/>
      <c r="U216" s="82"/>
    </row>
    <row r="217" spans="1:21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12"/>
      <c r="N217" s="5"/>
      <c r="O217" s="83"/>
      <c r="P217" s="4"/>
      <c r="Q217" s="4"/>
      <c r="R217" s="4"/>
      <c r="S217" s="4"/>
      <c r="T217" s="4"/>
      <c r="U217" s="82"/>
    </row>
    <row r="218" spans="1:21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12"/>
      <c r="N218" s="5"/>
      <c r="O218" s="83"/>
      <c r="P218" s="4"/>
      <c r="Q218" s="4"/>
      <c r="R218" s="4"/>
      <c r="S218" s="4"/>
      <c r="T218" s="4"/>
      <c r="U218" s="82"/>
    </row>
    <row r="219" spans="1:21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12"/>
      <c r="N219" s="5"/>
      <c r="O219" s="83"/>
      <c r="P219" s="4"/>
      <c r="Q219" s="4"/>
      <c r="R219" s="4"/>
      <c r="S219" s="4"/>
      <c r="T219" s="4"/>
      <c r="U219" s="82"/>
    </row>
    <row r="220" spans="1:21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12"/>
      <c r="N220" s="5"/>
      <c r="O220" s="83"/>
      <c r="P220" s="4"/>
      <c r="Q220" s="4"/>
      <c r="R220" s="4"/>
      <c r="S220" s="4"/>
      <c r="T220" s="4"/>
      <c r="U220" s="82"/>
    </row>
    <row r="221" spans="1:21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12"/>
      <c r="N221" s="5"/>
      <c r="O221" s="83"/>
      <c r="P221" s="4"/>
      <c r="Q221" s="4"/>
      <c r="R221" s="4"/>
      <c r="S221" s="4"/>
      <c r="T221" s="4"/>
      <c r="U221" s="82"/>
    </row>
    <row r="222" spans="1:21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12"/>
      <c r="N222" s="5"/>
      <c r="O222" s="83"/>
      <c r="P222" s="4"/>
      <c r="Q222" s="4"/>
      <c r="R222" s="4"/>
      <c r="S222" s="4"/>
      <c r="T222" s="4"/>
      <c r="U222" s="82"/>
    </row>
    <row r="223" spans="1:21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12"/>
      <c r="N223" s="5"/>
      <c r="O223" s="83"/>
      <c r="P223" s="4"/>
      <c r="Q223" s="4"/>
      <c r="R223" s="4"/>
      <c r="S223" s="4"/>
      <c r="T223" s="4"/>
      <c r="U223" s="82"/>
    </row>
    <row r="224" spans="1:21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12"/>
      <c r="N224" s="5"/>
      <c r="O224" s="83"/>
      <c r="P224" s="4"/>
      <c r="Q224" s="4"/>
      <c r="R224" s="4"/>
      <c r="S224" s="4"/>
      <c r="T224" s="4"/>
      <c r="U224" s="82"/>
    </row>
    <row r="225" spans="1:21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12"/>
      <c r="N225" s="5"/>
      <c r="O225" s="83"/>
      <c r="P225" s="4"/>
      <c r="Q225" s="4"/>
      <c r="R225" s="4"/>
      <c r="S225" s="4"/>
      <c r="T225" s="4"/>
      <c r="U225" s="82"/>
    </row>
    <row r="226" spans="1:21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12"/>
      <c r="N226" s="5"/>
      <c r="O226" s="83"/>
      <c r="P226" s="4"/>
      <c r="Q226" s="4"/>
      <c r="R226" s="4"/>
      <c r="S226" s="4"/>
      <c r="T226" s="4"/>
      <c r="U226" s="82"/>
    </row>
    <row r="227" spans="1:21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12"/>
      <c r="N227" s="5"/>
      <c r="O227" s="83"/>
      <c r="P227" s="4"/>
      <c r="Q227" s="4"/>
      <c r="R227" s="4"/>
      <c r="S227" s="4"/>
      <c r="T227" s="4"/>
      <c r="U227" s="82"/>
    </row>
    <row r="228" spans="1:21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12"/>
      <c r="N228" s="5"/>
      <c r="O228" s="83"/>
      <c r="P228" s="4"/>
      <c r="Q228" s="4"/>
      <c r="R228" s="4"/>
      <c r="S228" s="4"/>
      <c r="T228" s="4"/>
      <c r="U228" s="82"/>
    </row>
    <row r="229" spans="1:21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12"/>
      <c r="N229" s="5"/>
      <c r="O229" s="83"/>
      <c r="P229" s="4"/>
      <c r="Q229" s="4"/>
      <c r="R229" s="4"/>
      <c r="S229" s="4"/>
      <c r="T229" s="4"/>
      <c r="U229" s="82"/>
    </row>
    <row r="230" spans="1:21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12"/>
      <c r="N230" s="5"/>
      <c r="O230" s="83"/>
      <c r="P230" s="4"/>
      <c r="Q230" s="4"/>
      <c r="R230" s="4"/>
      <c r="S230" s="4"/>
      <c r="T230" s="4"/>
      <c r="U230" s="82"/>
    </row>
    <row r="231" spans="1:21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12"/>
      <c r="N231" s="5"/>
      <c r="O231" s="83"/>
      <c r="P231" s="4"/>
      <c r="Q231" s="4"/>
      <c r="R231" s="4"/>
      <c r="S231" s="4"/>
      <c r="T231" s="4"/>
      <c r="U231" s="82"/>
    </row>
    <row r="232" spans="1:21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12"/>
      <c r="N232" s="5"/>
      <c r="O232" s="83"/>
      <c r="P232" s="4"/>
      <c r="Q232" s="4"/>
      <c r="R232" s="4"/>
      <c r="S232" s="4"/>
      <c r="T232" s="4"/>
      <c r="U232" s="82"/>
    </row>
    <row r="233" spans="1:21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12"/>
      <c r="N233" s="5"/>
      <c r="O233" s="83"/>
      <c r="P233" s="4"/>
      <c r="Q233" s="4"/>
      <c r="R233" s="4"/>
      <c r="S233" s="4"/>
      <c r="T233" s="4"/>
      <c r="U233" s="82"/>
    </row>
    <row r="234" spans="1:21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12"/>
      <c r="N234" s="5"/>
      <c r="O234" s="83"/>
      <c r="P234" s="4"/>
      <c r="Q234" s="4"/>
      <c r="R234" s="4"/>
      <c r="S234" s="4"/>
      <c r="T234" s="4"/>
      <c r="U234" s="82"/>
    </row>
    <row r="235" spans="1:21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12"/>
      <c r="N235" s="5"/>
      <c r="O235" s="83"/>
      <c r="P235" s="4"/>
      <c r="Q235" s="4"/>
      <c r="R235" s="4"/>
      <c r="S235" s="4"/>
      <c r="T235" s="4"/>
      <c r="U235" s="82"/>
    </row>
    <row r="236" spans="1:21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12"/>
      <c r="N236" s="5"/>
      <c r="O236" s="83"/>
      <c r="P236" s="4"/>
      <c r="Q236" s="4"/>
      <c r="R236" s="4"/>
      <c r="S236" s="4"/>
      <c r="T236" s="4"/>
      <c r="U236" s="82"/>
    </row>
    <row r="237" spans="1:21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12"/>
      <c r="N237" s="5"/>
      <c r="O237" s="83"/>
      <c r="P237" s="4"/>
      <c r="Q237" s="4"/>
      <c r="R237" s="4"/>
      <c r="S237" s="4"/>
      <c r="T237" s="4"/>
      <c r="U237" s="82"/>
    </row>
    <row r="238" spans="1:21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12"/>
      <c r="N238" s="5"/>
      <c r="O238" s="83"/>
      <c r="P238" s="4"/>
      <c r="Q238" s="4"/>
      <c r="R238" s="4"/>
      <c r="S238" s="4"/>
      <c r="T238" s="4"/>
      <c r="U238" s="82"/>
    </row>
    <row r="239" spans="1:21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12"/>
      <c r="N239" s="5"/>
      <c r="O239" s="83"/>
      <c r="P239" s="4"/>
      <c r="Q239" s="4"/>
      <c r="R239" s="4"/>
      <c r="S239" s="4"/>
      <c r="T239" s="4"/>
      <c r="U239" s="82"/>
    </row>
    <row r="240" spans="1:21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12"/>
      <c r="N240" s="5"/>
      <c r="O240" s="83"/>
      <c r="P240" s="4"/>
      <c r="Q240" s="4"/>
      <c r="R240" s="4"/>
      <c r="S240" s="4"/>
      <c r="T240" s="4"/>
      <c r="U240" s="82"/>
    </row>
    <row r="241" spans="1:21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12"/>
      <c r="N241" s="5"/>
      <c r="O241" s="83"/>
      <c r="P241" s="4"/>
      <c r="Q241" s="4"/>
      <c r="R241" s="4"/>
      <c r="S241" s="4"/>
      <c r="T241" s="4"/>
      <c r="U241" s="82"/>
    </row>
    <row r="242" spans="1:21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12"/>
      <c r="N242" s="5"/>
      <c r="O242" s="83"/>
      <c r="P242" s="4"/>
      <c r="Q242" s="4"/>
      <c r="R242" s="4"/>
      <c r="S242" s="4"/>
      <c r="T242" s="4"/>
      <c r="U242" s="82"/>
    </row>
    <row r="243" spans="1:21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12"/>
      <c r="N243" s="5"/>
      <c r="O243" s="83"/>
      <c r="P243" s="4"/>
      <c r="Q243" s="4"/>
      <c r="R243" s="4"/>
      <c r="S243" s="4"/>
      <c r="T243" s="4"/>
      <c r="U243" s="82"/>
    </row>
    <row r="244" spans="1:21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12"/>
      <c r="N244" s="5"/>
      <c r="O244" s="83"/>
      <c r="P244" s="4"/>
      <c r="Q244" s="4"/>
      <c r="R244" s="4"/>
      <c r="S244" s="4"/>
      <c r="T244" s="4"/>
      <c r="U244" s="82"/>
    </row>
    <row r="245" spans="1:21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12"/>
      <c r="N245" s="5"/>
      <c r="O245" s="83"/>
      <c r="P245" s="4"/>
      <c r="Q245" s="4"/>
      <c r="R245" s="4"/>
      <c r="S245" s="4"/>
      <c r="T245" s="4"/>
      <c r="U245" s="82"/>
    </row>
    <row r="246" spans="1:21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12"/>
      <c r="N246" s="5"/>
      <c r="O246" s="83"/>
      <c r="P246" s="4"/>
      <c r="Q246" s="4"/>
      <c r="R246" s="4"/>
      <c r="S246" s="4"/>
      <c r="T246" s="4"/>
      <c r="U246" s="82"/>
    </row>
    <row r="247" spans="1:21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12"/>
      <c r="N247" s="5"/>
      <c r="O247" s="83"/>
      <c r="P247" s="4"/>
      <c r="Q247" s="4"/>
      <c r="R247" s="4"/>
      <c r="S247" s="4"/>
      <c r="T247" s="4"/>
      <c r="U247" s="82"/>
    </row>
    <row r="248" spans="1:21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12"/>
      <c r="N248" s="5"/>
      <c r="O248" s="83"/>
      <c r="P248" s="4"/>
      <c r="Q248" s="4"/>
      <c r="R248" s="4"/>
      <c r="S248" s="4"/>
      <c r="T248" s="4"/>
      <c r="U248" s="82"/>
    </row>
    <row r="249" spans="1:21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12"/>
      <c r="N249" s="5"/>
      <c r="O249" s="83"/>
      <c r="P249" s="4"/>
      <c r="Q249" s="4"/>
      <c r="R249" s="4"/>
      <c r="S249" s="4"/>
      <c r="T249" s="4"/>
      <c r="U249" s="82"/>
    </row>
    <row r="250" spans="1:21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12"/>
      <c r="N250" s="5"/>
      <c r="O250" s="83"/>
      <c r="P250" s="4"/>
      <c r="Q250" s="4"/>
      <c r="R250" s="4"/>
      <c r="S250" s="4"/>
      <c r="T250" s="4"/>
      <c r="U250" s="82"/>
    </row>
    <row r="251" spans="1:21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12"/>
      <c r="N251" s="5"/>
      <c r="O251" s="83"/>
      <c r="P251" s="4"/>
      <c r="Q251" s="4"/>
      <c r="R251" s="4"/>
      <c r="S251" s="4"/>
      <c r="T251" s="4"/>
      <c r="U251" s="82"/>
    </row>
    <row r="252" spans="1:21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12"/>
      <c r="N252" s="5"/>
      <c r="O252" s="83"/>
      <c r="P252" s="4"/>
      <c r="Q252" s="4"/>
      <c r="R252" s="4"/>
      <c r="S252" s="4"/>
      <c r="T252" s="4"/>
      <c r="U252" s="82"/>
    </row>
    <row r="253" spans="1:21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12"/>
      <c r="N253" s="5"/>
      <c r="O253" s="83"/>
      <c r="P253" s="4"/>
      <c r="Q253" s="4"/>
      <c r="R253" s="4"/>
      <c r="S253" s="4"/>
      <c r="T253" s="4"/>
      <c r="U253" s="82"/>
    </row>
    <row r="254" spans="1:21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12"/>
      <c r="N254" s="5"/>
      <c r="O254" s="83"/>
      <c r="P254" s="4"/>
      <c r="Q254" s="4"/>
      <c r="R254" s="4"/>
      <c r="S254" s="4"/>
      <c r="T254" s="4"/>
      <c r="U254" s="82"/>
    </row>
    <row r="255" spans="1:21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12"/>
      <c r="N255" s="5"/>
      <c r="O255" s="83"/>
      <c r="P255" s="4"/>
      <c r="Q255" s="4"/>
      <c r="R255" s="4"/>
      <c r="S255" s="4"/>
      <c r="T255" s="4"/>
      <c r="U255" s="82"/>
    </row>
    <row r="256" spans="1:21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12"/>
      <c r="N256" s="5"/>
      <c r="O256" s="83"/>
      <c r="P256" s="4"/>
      <c r="Q256" s="4"/>
      <c r="R256" s="4"/>
      <c r="S256" s="4"/>
      <c r="T256" s="4"/>
      <c r="U256" s="82"/>
    </row>
    <row r="257" spans="1:21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12"/>
      <c r="N257" s="5"/>
      <c r="O257" s="83"/>
      <c r="P257" s="4"/>
      <c r="Q257" s="4"/>
      <c r="R257" s="4"/>
      <c r="S257" s="4"/>
      <c r="T257" s="4"/>
      <c r="U257" s="82"/>
    </row>
    <row r="258" spans="1:21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12"/>
      <c r="N258" s="5"/>
      <c r="O258" s="83"/>
      <c r="P258" s="4"/>
      <c r="Q258" s="4"/>
      <c r="R258" s="4"/>
      <c r="S258" s="4"/>
      <c r="T258" s="4"/>
      <c r="U258" s="82"/>
    </row>
    <row r="259" spans="1:21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12"/>
      <c r="N259" s="5"/>
      <c r="O259" s="83"/>
      <c r="P259" s="4"/>
      <c r="Q259" s="4"/>
      <c r="R259" s="4"/>
      <c r="S259" s="4"/>
      <c r="T259" s="4"/>
      <c r="U259" s="82"/>
    </row>
    <row r="260" spans="1:21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12"/>
      <c r="N260" s="5"/>
      <c r="O260" s="83"/>
      <c r="P260" s="4"/>
      <c r="Q260" s="4"/>
      <c r="R260" s="4"/>
      <c r="S260" s="4"/>
      <c r="T260" s="4"/>
      <c r="U260" s="82"/>
    </row>
    <row r="261" spans="1:21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12"/>
      <c r="N261" s="5"/>
      <c r="O261" s="83"/>
      <c r="P261" s="4"/>
      <c r="Q261" s="4"/>
      <c r="R261" s="4"/>
      <c r="S261" s="4"/>
      <c r="T261" s="4"/>
      <c r="U261" s="82"/>
    </row>
    <row r="262" spans="1:21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12"/>
      <c r="N262" s="5"/>
      <c r="O262" s="83"/>
      <c r="P262" s="4"/>
      <c r="Q262" s="4"/>
      <c r="R262" s="4"/>
      <c r="S262" s="4"/>
      <c r="T262" s="4"/>
      <c r="U262" s="82"/>
    </row>
    <row r="263" spans="1:21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12"/>
      <c r="N263" s="5"/>
      <c r="O263" s="83"/>
      <c r="P263" s="4"/>
      <c r="Q263" s="4"/>
      <c r="R263" s="4"/>
      <c r="S263" s="4"/>
      <c r="T263" s="4"/>
      <c r="U263" s="82"/>
    </row>
    <row r="264" spans="1:21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12"/>
      <c r="N264" s="5"/>
      <c r="O264" s="83"/>
      <c r="P264" s="4"/>
      <c r="Q264" s="4"/>
      <c r="R264" s="4"/>
      <c r="S264" s="4"/>
      <c r="T264" s="4"/>
      <c r="U264" s="82"/>
    </row>
    <row r="265" spans="1:21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12"/>
      <c r="N265" s="5"/>
      <c r="O265" s="83"/>
      <c r="P265" s="4"/>
      <c r="Q265" s="4"/>
      <c r="R265" s="4"/>
      <c r="S265" s="4"/>
      <c r="T265" s="4"/>
      <c r="U265" s="82"/>
    </row>
    <row r="266" spans="1:21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12"/>
      <c r="N266" s="5"/>
      <c r="O266" s="83"/>
      <c r="P266" s="4"/>
      <c r="Q266" s="4"/>
      <c r="R266" s="4"/>
      <c r="S266" s="4"/>
      <c r="T266" s="4"/>
      <c r="U266" s="82"/>
    </row>
    <row r="267" spans="1:21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12"/>
      <c r="N267" s="5"/>
      <c r="O267" s="83"/>
      <c r="P267" s="4"/>
      <c r="Q267" s="4"/>
      <c r="R267" s="4"/>
      <c r="S267" s="4"/>
      <c r="T267" s="4"/>
      <c r="U267" s="82"/>
    </row>
    <row r="268" spans="1:21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12"/>
      <c r="N268" s="5"/>
      <c r="O268" s="83"/>
      <c r="P268" s="4"/>
      <c r="Q268" s="4"/>
      <c r="R268" s="4"/>
      <c r="S268" s="4"/>
      <c r="T268" s="4"/>
      <c r="U268" s="82"/>
    </row>
    <row r="269" spans="1:21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12"/>
      <c r="N269" s="5"/>
      <c r="O269" s="83"/>
      <c r="P269" s="4"/>
      <c r="Q269" s="4"/>
      <c r="R269" s="4"/>
      <c r="S269" s="4"/>
      <c r="T269" s="4"/>
      <c r="U269" s="82"/>
    </row>
    <row r="270" spans="1:21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12"/>
      <c r="N270" s="5"/>
      <c r="O270" s="83"/>
      <c r="P270" s="4"/>
      <c r="Q270" s="4"/>
      <c r="R270" s="4"/>
      <c r="S270" s="4"/>
      <c r="T270" s="4"/>
      <c r="U270" s="82"/>
    </row>
    <row r="271" spans="1:21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12"/>
      <c r="N271" s="5"/>
      <c r="O271" s="83"/>
      <c r="P271" s="4"/>
      <c r="Q271" s="4"/>
      <c r="R271" s="4"/>
      <c r="S271" s="4"/>
      <c r="T271" s="4"/>
      <c r="U271" s="82"/>
    </row>
    <row r="272" spans="1:21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12"/>
      <c r="N272" s="5"/>
      <c r="O272" s="83"/>
      <c r="P272" s="4"/>
      <c r="Q272" s="4"/>
      <c r="R272" s="4"/>
      <c r="S272" s="4"/>
      <c r="T272" s="4"/>
      <c r="U272" s="82"/>
    </row>
    <row r="273" spans="1:21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12"/>
      <c r="N273" s="5"/>
      <c r="O273" s="83"/>
      <c r="P273" s="4"/>
      <c r="Q273" s="4"/>
      <c r="R273" s="4"/>
      <c r="S273" s="4"/>
      <c r="T273" s="4"/>
      <c r="U273" s="82"/>
    </row>
    <row r="274" spans="1:21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12"/>
      <c r="N274" s="5"/>
      <c r="O274" s="83"/>
      <c r="P274" s="4"/>
      <c r="Q274" s="4"/>
      <c r="R274" s="4"/>
      <c r="S274" s="4"/>
      <c r="T274" s="4"/>
      <c r="U274" s="82"/>
    </row>
    <row r="275" spans="1:21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12"/>
      <c r="N275" s="5"/>
      <c r="O275" s="83"/>
      <c r="P275" s="4"/>
      <c r="Q275" s="4"/>
      <c r="R275" s="4"/>
      <c r="S275" s="4"/>
      <c r="T275" s="4"/>
      <c r="U275" s="82"/>
    </row>
    <row r="276" spans="1:21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12"/>
      <c r="N276" s="5"/>
      <c r="O276" s="83"/>
      <c r="P276" s="4"/>
      <c r="Q276" s="4"/>
      <c r="R276" s="4"/>
      <c r="S276" s="4"/>
      <c r="T276" s="4"/>
      <c r="U276" s="82"/>
    </row>
    <row r="277" spans="1:21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12"/>
      <c r="N277" s="5"/>
      <c r="O277" s="83"/>
      <c r="P277" s="4"/>
      <c r="Q277" s="4"/>
      <c r="R277" s="4"/>
      <c r="S277" s="4"/>
      <c r="T277" s="4"/>
      <c r="U277" s="82"/>
    </row>
    <row r="278" spans="1:21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12"/>
      <c r="N278" s="5"/>
      <c r="O278" s="83"/>
      <c r="P278" s="4"/>
      <c r="Q278" s="4"/>
      <c r="R278" s="4"/>
      <c r="S278" s="4"/>
      <c r="T278" s="4"/>
      <c r="U278" s="82"/>
    </row>
    <row r="279" spans="1:21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12"/>
      <c r="N279" s="5"/>
      <c r="O279" s="83"/>
      <c r="P279" s="4"/>
      <c r="Q279" s="4"/>
      <c r="R279" s="4"/>
      <c r="S279" s="4"/>
      <c r="T279" s="4"/>
      <c r="U279" s="82"/>
    </row>
    <row r="280" spans="1:21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12"/>
      <c r="N280" s="5"/>
      <c r="O280" s="83"/>
      <c r="P280" s="4"/>
      <c r="Q280" s="4"/>
      <c r="R280" s="4"/>
      <c r="S280" s="4"/>
      <c r="T280" s="4"/>
      <c r="U280" s="82"/>
    </row>
    <row r="281" spans="1:21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12"/>
      <c r="N281" s="5"/>
      <c r="O281" s="83"/>
      <c r="P281" s="4"/>
      <c r="Q281" s="4"/>
      <c r="R281" s="4"/>
      <c r="S281" s="4"/>
      <c r="T281" s="4"/>
      <c r="U281" s="82"/>
    </row>
    <row r="282" spans="1:21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12"/>
      <c r="N282" s="5"/>
      <c r="O282" s="83"/>
      <c r="P282" s="4"/>
      <c r="Q282" s="4"/>
      <c r="R282" s="4"/>
      <c r="S282" s="4"/>
      <c r="T282" s="4"/>
      <c r="U282" s="82"/>
    </row>
    <row r="283" spans="1:21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12"/>
      <c r="N283" s="5"/>
      <c r="O283" s="83"/>
      <c r="P283" s="4"/>
      <c r="Q283" s="4"/>
      <c r="R283" s="4"/>
      <c r="S283" s="4"/>
      <c r="T283" s="4"/>
      <c r="U283" s="82"/>
    </row>
    <row r="284" spans="1:21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12"/>
      <c r="N284" s="5"/>
      <c r="O284" s="83"/>
      <c r="P284" s="4"/>
      <c r="Q284" s="4"/>
      <c r="R284" s="4"/>
      <c r="S284" s="4"/>
      <c r="T284" s="4"/>
      <c r="U284" s="82"/>
    </row>
    <row r="285" spans="1:21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12"/>
      <c r="N285" s="5"/>
      <c r="O285" s="83"/>
      <c r="P285" s="4"/>
      <c r="Q285" s="4"/>
      <c r="R285" s="4"/>
      <c r="S285" s="4"/>
      <c r="T285" s="4"/>
      <c r="U285" s="82"/>
    </row>
    <row r="286" spans="1:21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12"/>
      <c r="N286" s="5"/>
      <c r="O286" s="83"/>
      <c r="P286" s="4"/>
      <c r="Q286" s="4"/>
      <c r="R286" s="4"/>
      <c r="S286" s="4"/>
      <c r="T286" s="4"/>
      <c r="U286" s="82"/>
    </row>
    <row r="287" spans="1:21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12"/>
      <c r="N287" s="5"/>
      <c r="O287" s="83"/>
      <c r="P287" s="4"/>
      <c r="Q287" s="4"/>
      <c r="R287" s="4"/>
      <c r="S287" s="4"/>
      <c r="T287" s="4"/>
      <c r="U287" s="82"/>
    </row>
    <row r="288" spans="1:21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12"/>
      <c r="N288" s="5"/>
      <c r="O288" s="83"/>
      <c r="P288" s="4"/>
      <c r="Q288" s="4"/>
      <c r="R288" s="4"/>
      <c r="S288" s="4"/>
      <c r="T288" s="4"/>
      <c r="U288" s="82"/>
    </row>
    <row r="289" spans="1:21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12"/>
      <c r="N289" s="5"/>
      <c r="O289" s="83"/>
      <c r="P289" s="4"/>
      <c r="Q289" s="4"/>
      <c r="R289" s="4"/>
      <c r="S289" s="4"/>
      <c r="T289" s="4"/>
      <c r="U289" s="82"/>
    </row>
    <row r="290" spans="1:21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12"/>
      <c r="N290" s="5"/>
      <c r="O290" s="83"/>
      <c r="P290" s="4"/>
      <c r="Q290" s="4"/>
      <c r="R290" s="4"/>
      <c r="S290" s="4"/>
      <c r="T290" s="4"/>
      <c r="U290" s="82"/>
    </row>
    <row r="291" spans="1:21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12"/>
      <c r="N291" s="5"/>
      <c r="O291" s="83"/>
      <c r="P291" s="4"/>
      <c r="Q291" s="4"/>
      <c r="R291" s="4"/>
      <c r="S291" s="4"/>
      <c r="T291" s="4"/>
      <c r="U291" s="82"/>
    </row>
    <row r="292" spans="1:21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12"/>
      <c r="N292" s="5"/>
      <c r="O292" s="83"/>
      <c r="P292" s="4"/>
      <c r="Q292" s="4"/>
      <c r="R292" s="4"/>
      <c r="S292" s="4"/>
      <c r="T292" s="4"/>
      <c r="U292" s="82"/>
    </row>
    <row r="293" spans="1:21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12"/>
      <c r="N293" s="5"/>
      <c r="O293" s="83"/>
      <c r="P293" s="4"/>
      <c r="Q293" s="4"/>
      <c r="R293" s="4"/>
      <c r="S293" s="4"/>
      <c r="T293" s="4"/>
      <c r="U293" s="82"/>
    </row>
    <row r="294" spans="1:21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12"/>
      <c r="N294" s="5"/>
      <c r="O294" s="83"/>
      <c r="P294" s="4"/>
      <c r="Q294" s="4"/>
      <c r="R294" s="4"/>
      <c r="S294" s="4"/>
      <c r="T294" s="4"/>
      <c r="U294" s="82"/>
    </row>
    <row r="295" spans="1:21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12"/>
      <c r="N295" s="5"/>
      <c r="O295" s="83"/>
      <c r="P295" s="4"/>
      <c r="Q295" s="4"/>
      <c r="R295" s="4"/>
      <c r="S295" s="4"/>
      <c r="T295" s="4"/>
      <c r="U295" s="82"/>
    </row>
    <row r="296" spans="1:21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12"/>
      <c r="N296" s="5"/>
      <c r="O296" s="83"/>
      <c r="P296" s="4"/>
      <c r="Q296" s="4"/>
      <c r="R296" s="4"/>
      <c r="S296" s="4"/>
      <c r="T296" s="4"/>
      <c r="U296" s="82"/>
    </row>
    <row r="297" spans="1:21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12"/>
      <c r="N297" s="5"/>
      <c r="O297" s="83"/>
      <c r="P297" s="4"/>
      <c r="Q297" s="4"/>
      <c r="R297" s="4"/>
      <c r="S297" s="4"/>
      <c r="T297" s="4"/>
      <c r="U297" s="82"/>
    </row>
    <row r="298" spans="1:21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12"/>
      <c r="N298" s="5"/>
      <c r="O298" s="83"/>
      <c r="P298" s="4"/>
      <c r="Q298" s="4"/>
      <c r="R298" s="4"/>
      <c r="S298" s="4"/>
      <c r="T298" s="4"/>
      <c r="U298" s="82"/>
    </row>
    <row r="299" spans="1:21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12"/>
      <c r="N299" s="5"/>
      <c r="O299" s="83"/>
      <c r="P299" s="4"/>
      <c r="Q299" s="4"/>
      <c r="R299" s="4"/>
      <c r="S299" s="4"/>
      <c r="T299" s="4"/>
      <c r="U299" s="82"/>
    </row>
    <row r="300" spans="1:21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12"/>
      <c r="N300" s="5"/>
      <c r="O300" s="83"/>
      <c r="P300" s="4"/>
      <c r="Q300" s="4"/>
      <c r="R300" s="4"/>
      <c r="S300" s="4"/>
      <c r="T300" s="4"/>
      <c r="U300" s="82"/>
    </row>
    <row r="301" spans="1:21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12"/>
      <c r="N301" s="5"/>
      <c r="O301" s="83"/>
      <c r="P301" s="4"/>
      <c r="Q301" s="4"/>
      <c r="R301" s="4"/>
      <c r="S301" s="4"/>
      <c r="T301" s="4"/>
      <c r="U301" s="82"/>
    </row>
    <row r="302" spans="1:21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12"/>
      <c r="N302" s="5"/>
      <c r="O302" s="83"/>
      <c r="P302" s="4"/>
      <c r="Q302" s="4"/>
      <c r="R302" s="4"/>
      <c r="S302" s="4"/>
      <c r="T302" s="4"/>
      <c r="U302" s="82"/>
    </row>
    <row r="303" spans="1:21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12"/>
      <c r="N303" s="5"/>
      <c r="O303" s="83"/>
      <c r="P303" s="4"/>
      <c r="Q303" s="4"/>
      <c r="R303" s="4"/>
      <c r="S303" s="4"/>
      <c r="T303" s="4"/>
      <c r="U303" s="82"/>
    </row>
    <row r="304" spans="1:21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12"/>
      <c r="N304" s="5"/>
      <c r="O304" s="83"/>
      <c r="P304" s="4"/>
      <c r="Q304" s="4"/>
      <c r="R304" s="4"/>
      <c r="S304" s="4"/>
      <c r="T304" s="4"/>
      <c r="U304" s="82"/>
    </row>
    <row r="305" spans="1:21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12"/>
      <c r="N305" s="5"/>
      <c r="O305" s="83"/>
      <c r="P305" s="4"/>
      <c r="Q305" s="4"/>
      <c r="R305" s="4"/>
      <c r="S305" s="4"/>
      <c r="T305" s="4"/>
      <c r="U305" s="82"/>
    </row>
    <row r="306" spans="1:21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12"/>
      <c r="N306" s="5"/>
      <c r="O306" s="83"/>
      <c r="P306" s="4"/>
      <c r="Q306" s="4"/>
      <c r="R306" s="4"/>
      <c r="S306" s="4"/>
      <c r="T306" s="4"/>
      <c r="U306" s="82"/>
    </row>
    <row r="307" spans="1:21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12"/>
      <c r="N307" s="5"/>
      <c r="O307" s="83"/>
      <c r="P307" s="4"/>
      <c r="Q307" s="4"/>
      <c r="R307" s="4"/>
      <c r="S307" s="4"/>
      <c r="T307" s="4"/>
      <c r="U307" s="82"/>
    </row>
    <row r="308" spans="1:21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12"/>
      <c r="N308" s="5"/>
      <c r="O308" s="83"/>
      <c r="P308" s="4"/>
      <c r="Q308" s="4"/>
      <c r="R308" s="4"/>
      <c r="S308" s="4"/>
      <c r="T308" s="4"/>
      <c r="U308" s="82"/>
    </row>
    <row r="309" spans="1:21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12"/>
      <c r="N309" s="5"/>
      <c r="O309" s="83"/>
      <c r="P309" s="4"/>
      <c r="Q309" s="4"/>
      <c r="R309" s="4"/>
      <c r="S309" s="4"/>
      <c r="T309" s="4"/>
      <c r="U309" s="82"/>
    </row>
    <row r="310" spans="1:21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12"/>
      <c r="N310" s="5"/>
      <c r="O310" s="83"/>
      <c r="P310" s="4"/>
      <c r="Q310" s="4"/>
      <c r="R310" s="4"/>
      <c r="S310" s="4"/>
      <c r="T310" s="4"/>
      <c r="U310" s="82"/>
    </row>
    <row r="311" spans="1:21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12"/>
      <c r="N311" s="5"/>
      <c r="O311" s="83"/>
      <c r="P311" s="4"/>
      <c r="Q311" s="4"/>
      <c r="R311" s="4"/>
      <c r="S311" s="4"/>
      <c r="T311" s="4"/>
      <c r="U311" s="82"/>
    </row>
    <row r="312" spans="1:21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12"/>
      <c r="N312" s="5"/>
      <c r="O312" s="83"/>
      <c r="P312" s="4"/>
      <c r="Q312" s="4"/>
      <c r="R312" s="4"/>
      <c r="S312" s="4"/>
      <c r="T312" s="4"/>
      <c r="U312" s="82"/>
    </row>
    <row r="313" spans="1:21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12"/>
      <c r="N313" s="5"/>
      <c r="O313" s="83"/>
      <c r="P313" s="4"/>
      <c r="Q313" s="4"/>
      <c r="R313" s="4"/>
      <c r="S313" s="4"/>
      <c r="T313" s="4"/>
      <c r="U313" s="82"/>
    </row>
    <row r="314" spans="1:21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12"/>
      <c r="N314" s="5"/>
      <c r="O314" s="83"/>
      <c r="P314" s="4"/>
      <c r="Q314" s="4"/>
      <c r="R314" s="4"/>
      <c r="S314" s="4"/>
      <c r="T314" s="4"/>
      <c r="U314" s="82"/>
    </row>
    <row r="315" spans="1:21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12"/>
      <c r="N315" s="5"/>
      <c r="O315" s="83"/>
      <c r="P315" s="4"/>
      <c r="Q315" s="4"/>
      <c r="R315" s="4"/>
      <c r="S315" s="4"/>
      <c r="T315" s="4"/>
      <c r="U315" s="82"/>
    </row>
    <row r="316" spans="1:21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12"/>
      <c r="N316" s="5"/>
      <c r="O316" s="83"/>
      <c r="P316" s="4"/>
      <c r="Q316" s="4"/>
      <c r="R316" s="4"/>
      <c r="S316" s="4"/>
      <c r="T316" s="4"/>
      <c r="U316" s="82"/>
    </row>
    <row r="317" spans="1:21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12"/>
      <c r="N317" s="5"/>
      <c r="O317" s="83"/>
      <c r="P317" s="4"/>
      <c r="Q317" s="4"/>
      <c r="R317" s="4"/>
      <c r="S317" s="4"/>
      <c r="T317" s="4"/>
      <c r="U317" s="82"/>
    </row>
    <row r="318" spans="1:21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12"/>
      <c r="N318" s="5"/>
      <c r="O318" s="83"/>
      <c r="P318" s="4"/>
      <c r="Q318" s="4"/>
      <c r="R318" s="4"/>
      <c r="S318" s="4"/>
      <c r="T318" s="4"/>
      <c r="U318" s="82"/>
    </row>
    <row r="319" spans="1:21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12"/>
      <c r="N319" s="5"/>
      <c r="O319" s="83"/>
      <c r="P319" s="4"/>
      <c r="Q319" s="4"/>
      <c r="R319" s="4"/>
      <c r="S319" s="4"/>
      <c r="T319" s="4"/>
      <c r="U319" s="82"/>
    </row>
    <row r="320" spans="1:21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12"/>
      <c r="N320" s="5"/>
      <c r="O320" s="83"/>
      <c r="P320" s="4"/>
      <c r="Q320" s="4"/>
      <c r="R320" s="4"/>
      <c r="S320" s="4"/>
      <c r="T320" s="4"/>
      <c r="U320" s="82"/>
    </row>
    <row r="321" spans="1:21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12"/>
      <c r="N321" s="5"/>
      <c r="O321" s="83"/>
      <c r="P321" s="4"/>
      <c r="Q321" s="4"/>
      <c r="R321" s="4"/>
      <c r="S321" s="4"/>
      <c r="T321" s="4"/>
      <c r="U321" s="82"/>
    </row>
    <row r="322" spans="1:21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12"/>
      <c r="N322" s="5"/>
      <c r="O322" s="83"/>
      <c r="P322" s="4"/>
      <c r="Q322" s="4"/>
      <c r="R322" s="4"/>
      <c r="S322" s="4"/>
      <c r="T322" s="4"/>
      <c r="U322" s="82"/>
    </row>
    <row r="323" spans="1:21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12"/>
      <c r="N323" s="5"/>
      <c r="O323" s="83"/>
      <c r="P323" s="4"/>
      <c r="Q323" s="4"/>
      <c r="R323" s="4"/>
      <c r="S323" s="4"/>
      <c r="T323" s="4"/>
      <c r="U323" s="82"/>
    </row>
    <row r="324" spans="1:21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12"/>
      <c r="N324" s="5"/>
      <c r="O324" s="83"/>
      <c r="P324" s="4"/>
      <c r="Q324" s="4"/>
      <c r="R324" s="4"/>
      <c r="S324" s="4"/>
      <c r="T324" s="4"/>
      <c r="U324" s="82"/>
    </row>
    <row r="325" spans="1:21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12"/>
      <c r="N325" s="5"/>
      <c r="O325" s="83"/>
      <c r="P325" s="4"/>
      <c r="Q325" s="4"/>
      <c r="R325" s="4"/>
      <c r="S325" s="4"/>
      <c r="T325" s="4"/>
      <c r="U325" s="82"/>
    </row>
    <row r="326" spans="1:21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12"/>
      <c r="N326" s="5"/>
      <c r="O326" s="83"/>
      <c r="P326" s="4"/>
      <c r="Q326" s="4"/>
      <c r="R326" s="4"/>
      <c r="S326" s="4"/>
      <c r="T326" s="4"/>
      <c r="U326" s="82"/>
    </row>
    <row r="327" spans="1:21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12"/>
      <c r="N327" s="5"/>
      <c r="O327" s="83"/>
      <c r="P327" s="4"/>
      <c r="Q327" s="4"/>
      <c r="R327" s="4"/>
      <c r="S327" s="4"/>
      <c r="T327" s="4"/>
      <c r="U327" s="82"/>
    </row>
    <row r="328" spans="1:21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12"/>
      <c r="N328" s="5"/>
      <c r="O328" s="83"/>
      <c r="P328" s="4"/>
      <c r="Q328" s="4"/>
      <c r="R328" s="4"/>
      <c r="S328" s="4"/>
      <c r="T328" s="4"/>
      <c r="U328" s="82"/>
    </row>
    <row r="329" spans="1:21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12"/>
      <c r="N329" s="5"/>
      <c r="O329" s="83"/>
      <c r="P329" s="4"/>
      <c r="Q329" s="4"/>
      <c r="R329" s="4"/>
      <c r="S329" s="4"/>
      <c r="T329" s="4"/>
      <c r="U329" s="82"/>
    </row>
    <row r="330" spans="1:21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12"/>
      <c r="N330" s="5"/>
      <c r="O330" s="83"/>
      <c r="P330" s="4"/>
      <c r="Q330" s="4"/>
      <c r="R330" s="4"/>
      <c r="S330" s="4"/>
      <c r="T330" s="4"/>
      <c r="U330" s="82"/>
    </row>
    <row r="331" spans="1:21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12"/>
      <c r="N331" s="5"/>
      <c r="O331" s="83"/>
      <c r="P331" s="4"/>
      <c r="Q331" s="4"/>
      <c r="R331" s="4"/>
      <c r="S331" s="4"/>
      <c r="T331" s="4"/>
      <c r="U331" s="82"/>
    </row>
    <row r="332" spans="1:21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12"/>
      <c r="N332" s="5"/>
      <c r="O332" s="83"/>
      <c r="P332" s="4"/>
      <c r="Q332" s="4"/>
      <c r="R332" s="4"/>
      <c r="S332" s="4"/>
      <c r="T332" s="4"/>
      <c r="U332" s="82"/>
    </row>
    <row r="333" spans="1:21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12"/>
      <c r="N333" s="5"/>
      <c r="O333" s="83"/>
      <c r="P333" s="4"/>
      <c r="Q333" s="4"/>
      <c r="R333" s="4"/>
      <c r="S333" s="4"/>
      <c r="T333" s="4"/>
      <c r="U333" s="82"/>
    </row>
    <row r="334" spans="1:21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12"/>
      <c r="N334" s="5"/>
      <c r="O334" s="83"/>
      <c r="P334" s="4"/>
      <c r="Q334" s="4"/>
      <c r="R334" s="4"/>
      <c r="S334" s="4"/>
      <c r="T334" s="4"/>
      <c r="U334" s="82"/>
    </row>
    <row r="335" spans="1:21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12"/>
      <c r="N335" s="5"/>
      <c r="O335" s="83"/>
      <c r="P335" s="4"/>
      <c r="Q335" s="4"/>
      <c r="R335" s="4"/>
      <c r="S335" s="4"/>
      <c r="T335" s="4"/>
      <c r="U335" s="82"/>
    </row>
    <row r="336" spans="1:21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12"/>
      <c r="N336" s="5"/>
      <c r="O336" s="83"/>
      <c r="P336" s="4"/>
      <c r="Q336" s="4"/>
      <c r="R336" s="4"/>
      <c r="S336" s="4"/>
      <c r="T336" s="4"/>
      <c r="U336" s="82"/>
    </row>
    <row r="337" spans="1:21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12"/>
      <c r="N337" s="5"/>
      <c r="O337" s="83"/>
      <c r="P337" s="4"/>
      <c r="Q337" s="4"/>
      <c r="R337" s="4"/>
      <c r="S337" s="4"/>
      <c r="T337" s="4"/>
      <c r="U337" s="82"/>
    </row>
    <row r="338" spans="1:21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12"/>
      <c r="N338" s="5"/>
      <c r="O338" s="83"/>
      <c r="P338" s="4"/>
      <c r="Q338" s="4"/>
      <c r="R338" s="4"/>
      <c r="S338" s="4"/>
      <c r="T338" s="4"/>
      <c r="U338" s="82"/>
    </row>
    <row r="339" spans="1:21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12"/>
      <c r="N339" s="5"/>
      <c r="O339" s="83"/>
      <c r="P339" s="4"/>
      <c r="Q339" s="4"/>
      <c r="R339" s="4"/>
      <c r="S339" s="4"/>
      <c r="T339" s="4"/>
      <c r="U339" s="82"/>
    </row>
    <row r="340" spans="1:21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12"/>
      <c r="N340" s="5"/>
      <c r="O340" s="83"/>
      <c r="P340" s="4"/>
      <c r="Q340" s="4"/>
      <c r="R340" s="4"/>
      <c r="S340" s="4"/>
      <c r="T340" s="4"/>
      <c r="U340" s="82"/>
    </row>
    <row r="341" spans="1:21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12"/>
      <c r="N341" s="5"/>
      <c r="O341" s="83"/>
      <c r="P341" s="4"/>
      <c r="Q341" s="4"/>
      <c r="R341" s="4"/>
      <c r="S341" s="4"/>
      <c r="T341" s="4"/>
      <c r="U341" s="82"/>
    </row>
    <row r="342" spans="1:21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12"/>
      <c r="N342" s="5"/>
      <c r="O342" s="83"/>
      <c r="P342" s="4"/>
      <c r="Q342" s="4"/>
      <c r="R342" s="4"/>
      <c r="S342" s="4"/>
      <c r="T342" s="4"/>
      <c r="U342" s="82"/>
    </row>
    <row r="343" spans="1:21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12"/>
      <c r="N343" s="5"/>
      <c r="O343" s="83"/>
      <c r="P343" s="4"/>
      <c r="Q343" s="4"/>
      <c r="R343" s="4"/>
      <c r="S343" s="4"/>
      <c r="T343" s="4"/>
      <c r="U343" s="82"/>
    </row>
    <row r="344" spans="1:21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12"/>
      <c r="N344" s="5"/>
      <c r="O344" s="83"/>
      <c r="P344" s="4"/>
      <c r="Q344" s="4"/>
      <c r="R344" s="4"/>
      <c r="S344" s="4"/>
      <c r="T344" s="4"/>
      <c r="U344" s="82"/>
    </row>
    <row r="345" spans="1:21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12"/>
      <c r="N345" s="5"/>
      <c r="O345" s="83"/>
      <c r="P345" s="4"/>
      <c r="Q345" s="4"/>
      <c r="R345" s="4"/>
      <c r="S345" s="4"/>
      <c r="T345" s="4"/>
      <c r="U345" s="82"/>
    </row>
    <row r="346" spans="1:21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12"/>
      <c r="N346" s="5"/>
      <c r="O346" s="83"/>
      <c r="P346" s="4"/>
      <c r="Q346" s="4"/>
      <c r="R346" s="4"/>
      <c r="S346" s="4"/>
      <c r="T346" s="4"/>
      <c r="U346" s="82"/>
    </row>
    <row r="347" spans="1:21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12"/>
      <c r="N347" s="5"/>
      <c r="O347" s="83"/>
      <c r="P347" s="4"/>
      <c r="Q347" s="4"/>
      <c r="R347" s="4"/>
      <c r="S347" s="4"/>
      <c r="T347" s="4"/>
      <c r="U347" s="82"/>
    </row>
    <row r="348" spans="1:21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12"/>
      <c r="N348" s="5"/>
      <c r="O348" s="83"/>
      <c r="P348" s="4"/>
      <c r="Q348" s="4"/>
      <c r="R348" s="4"/>
      <c r="S348" s="4"/>
      <c r="T348" s="4"/>
      <c r="U348" s="82"/>
    </row>
    <row r="349" spans="1:21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12"/>
      <c r="N349" s="5"/>
      <c r="O349" s="83"/>
      <c r="P349" s="4"/>
      <c r="Q349" s="4"/>
      <c r="R349" s="4"/>
      <c r="S349" s="4"/>
      <c r="T349" s="4"/>
      <c r="U349" s="82"/>
    </row>
    <row r="350" spans="1:21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12"/>
      <c r="N350" s="5"/>
      <c r="O350" s="83"/>
      <c r="P350" s="4"/>
      <c r="Q350" s="4"/>
      <c r="R350" s="4"/>
      <c r="S350" s="4"/>
      <c r="T350" s="4"/>
      <c r="U350" s="82"/>
    </row>
    <row r="351" spans="1:21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12"/>
      <c r="N351" s="5"/>
      <c r="O351" s="83"/>
      <c r="P351" s="4"/>
      <c r="Q351" s="4"/>
      <c r="R351" s="4"/>
      <c r="S351" s="4"/>
      <c r="T351" s="4"/>
      <c r="U351" s="82"/>
    </row>
    <row r="352" spans="1:21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12"/>
      <c r="N352" s="5"/>
      <c r="O352" s="83"/>
      <c r="P352" s="4"/>
      <c r="Q352" s="4"/>
      <c r="R352" s="4"/>
      <c r="S352" s="4"/>
      <c r="T352" s="4"/>
      <c r="U352" s="82"/>
    </row>
    <row r="353" spans="1:21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12"/>
      <c r="N353" s="5"/>
      <c r="O353" s="83"/>
      <c r="P353" s="4"/>
      <c r="Q353" s="4"/>
      <c r="R353" s="4"/>
      <c r="S353" s="4"/>
      <c r="T353" s="4"/>
      <c r="U353" s="82"/>
    </row>
    <row r="354" spans="1:21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12"/>
      <c r="N354" s="5"/>
      <c r="O354" s="83"/>
      <c r="P354" s="4"/>
      <c r="Q354" s="4"/>
      <c r="R354" s="4"/>
      <c r="S354" s="4"/>
      <c r="T354" s="4"/>
      <c r="U354" s="82"/>
    </row>
    <row r="355" spans="1:21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12"/>
      <c r="N355" s="5"/>
      <c r="O355" s="83"/>
      <c r="P355" s="4"/>
      <c r="Q355" s="4"/>
      <c r="R355" s="4"/>
      <c r="S355" s="4"/>
      <c r="T355" s="4"/>
      <c r="U355" s="82"/>
    </row>
    <row r="356" spans="1:21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12"/>
      <c r="N356" s="5"/>
      <c r="O356" s="83"/>
      <c r="P356" s="4"/>
      <c r="Q356" s="4"/>
      <c r="R356" s="4"/>
      <c r="S356" s="4"/>
      <c r="T356" s="4"/>
      <c r="U356" s="82"/>
    </row>
    <row r="357" spans="1:21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12"/>
      <c r="N357" s="5"/>
      <c r="O357" s="83"/>
      <c r="P357" s="4"/>
      <c r="Q357" s="4"/>
      <c r="R357" s="4"/>
      <c r="S357" s="4"/>
      <c r="T357" s="4"/>
      <c r="U357" s="82"/>
    </row>
    <row r="358" spans="1:21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12"/>
      <c r="N358" s="5"/>
      <c r="O358" s="83"/>
      <c r="P358" s="4"/>
      <c r="Q358" s="4"/>
      <c r="R358" s="4"/>
      <c r="S358" s="4"/>
      <c r="T358" s="4"/>
      <c r="U358" s="82"/>
    </row>
    <row r="359" spans="1:21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12"/>
      <c r="N359" s="5"/>
      <c r="O359" s="83"/>
      <c r="P359" s="4"/>
      <c r="Q359" s="4"/>
      <c r="R359" s="4"/>
      <c r="S359" s="4"/>
      <c r="T359" s="4"/>
      <c r="U359" s="82"/>
    </row>
    <row r="360" spans="1:21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12"/>
      <c r="N360" s="5"/>
      <c r="O360" s="83"/>
      <c r="P360" s="4"/>
      <c r="Q360" s="4"/>
      <c r="R360" s="4"/>
      <c r="S360" s="4"/>
      <c r="T360" s="4"/>
      <c r="U360" s="82"/>
    </row>
    <row r="361" spans="1:21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12"/>
      <c r="N361" s="5"/>
      <c r="O361" s="83"/>
      <c r="P361" s="4"/>
      <c r="Q361" s="4"/>
      <c r="R361" s="4"/>
      <c r="S361" s="4"/>
      <c r="T361" s="4"/>
      <c r="U361" s="82"/>
    </row>
    <row r="362" spans="1:21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12"/>
      <c r="N362" s="5"/>
      <c r="O362" s="83"/>
      <c r="P362" s="4"/>
      <c r="Q362" s="4"/>
      <c r="R362" s="4"/>
      <c r="S362" s="4"/>
      <c r="T362" s="4"/>
      <c r="U362" s="82"/>
    </row>
    <row r="363" spans="1:21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12"/>
      <c r="N363" s="5"/>
      <c r="O363" s="83"/>
      <c r="P363" s="4"/>
      <c r="Q363" s="4"/>
      <c r="R363" s="4"/>
      <c r="S363" s="4"/>
      <c r="T363" s="4"/>
      <c r="U363" s="82"/>
    </row>
    <row r="364" spans="1:21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12"/>
      <c r="N364" s="5"/>
      <c r="O364" s="83"/>
      <c r="P364" s="4"/>
      <c r="Q364" s="4"/>
      <c r="R364" s="4"/>
      <c r="S364" s="4"/>
      <c r="T364" s="4"/>
      <c r="U364" s="82"/>
    </row>
    <row r="365" spans="1:21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12"/>
      <c r="N365" s="5"/>
      <c r="O365" s="83"/>
      <c r="P365" s="4"/>
      <c r="Q365" s="4"/>
      <c r="R365" s="4"/>
      <c r="S365" s="4"/>
      <c r="T365" s="4"/>
      <c r="U365" s="82"/>
    </row>
    <row r="366" spans="1:21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12"/>
      <c r="N366" s="5"/>
      <c r="O366" s="83"/>
      <c r="P366" s="4"/>
      <c r="Q366" s="4"/>
      <c r="R366" s="4"/>
      <c r="S366" s="4"/>
      <c r="T366" s="4"/>
      <c r="U366" s="82"/>
    </row>
    <row r="367" spans="1:21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12"/>
      <c r="N367" s="5"/>
      <c r="O367" s="83"/>
      <c r="P367" s="4"/>
      <c r="Q367" s="4"/>
      <c r="R367" s="4"/>
      <c r="S367" s="4"/>
      <c r="T367" s="4"/>
      <c r="U367" s="82"/>
    </row>
    <row r="368" spans="1:21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12"/>
      <c r="N368" s="5"/>
      <c r="O368" s="83"/>
      <c r="P368" s="4"/>
      <c r="Q368" s="4"/>
      <c r="R368" s="4"/>
      <c r="S368" s="4"/>
      <c r="T368" s="4"/>
      <c r="U368" s="82"/>
    </row>
    <row r="369" spans="1:21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12"/>
      <c r="N369" s="5"/>
      <c r="O369" s="83"/>
      <c r="P369" s="4"/>
      <c r="Q369" s="4"/>
      <c r="R369" s="4"/>
      <c r="S369" s="4"/>
      <c r="T369" s="4"/>
      <c r="U369" s="82"/>
    </row>
    <row r="370" spans="1:21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12"/>
      <c r="N370" s="5"/>
      <c r="O370" s="83"/>
      <c r="P370" s="4"/>
      <c r="Q370" s="4"/>
      <c r="R370" s="4"/>
      <c r="S370" s="4"/>
      <c r="T370" s="4"/>
      <c r="U370" s="82"/>
    </row>
    <row r="371" spans="1:21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12"/>
      <c r="N371" s="5"/>
      <c r="O371" s="83"/>
      <c r="P371" s="4"/>
      <c r="Q371" s="4"/>
      <c r="R371" s="4"/>
      <c r="S371" s="4"/>
      <c r="T371" s="4"/>
      <c r="U371" s="82"/>
    </row>
    <row r="372" spans="1:21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12"/>
      <c r="N372" s="5"/>
      <c r="O372" s="83"/>
      <c r="P372" s="4"/>
      <c r="Q372" s="4"/>
      <c r="R372" s="4"/>
      <c r="S372" s="4"/>
      <c r="T372" s="4"/>
      <c r="U372" s="82"/>
    </row>
    <row r="373" spans="1:21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12"/>
      <c r="N373" s="5"/>
      <c r="O373" s="83"/>
      <c r="P373" s="4"/>
      <c r="Q373" s="4"/>
      <c r="R373" s="4"/>
      <c r="S373" s="4"/>
      <c r="T373" s="4"/>
      <c r="U373" s="82"/>
    </row>
    <row r="374" spans="1:21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12"/>
      <c r="N374" s="5"/>
      <c r="O374" s="83"/>
      <c r="P374" s="4"/>
      <c r="Q374" s="4"/>
      <c r="R374" s="4"/>
      <c r="S374" s="4"/>
      <c r="T374" s="4"/>
      <c r="U374" s="82"/>
    </row>
    <row r="375" spans="1:21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12"/>
      <c r="N375" s="5"/>
      <c r="O375" s="83"/>
      <c r="P375" s="4"/>
      <c r="Q375" s="4"/>
      <c r="R375" s="4"/>
      <c r="S375" s="4"/>
      <c r="T375" s="4"/>
      <c r="U375" s="82"/>
    </row>
    <row r="376" spans="1:21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12"/>
      <c r="N376" s="5"/>
      <c r="O376" s="83"/>
      <c r="P376" s="4"/>
      <c r="Q376" s="4"/>
      <c r="R376" s="4"/>
      <c r="S376" s="4"/>
      <c r="T376" s="4"/>
      <c r="U376" s="82"/>
    </row>
    <row r="377" spans="1:21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12"/>
      <c r="N377" s="5"/>
      <c r="O377" s="83"/>
      <c r="P377" s="4"/>
      <c r="Q377" s="4"/>
      <c r="R377" s="4"/>
      <c r="S377" s="4"/>
      <c r="T377" s="4"/>
      <c r="U377" s="82"/>
    </row>
    <row r="378" spans="1:21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12"/>
      <c r="N378" s="5"/>
      <c r="O378" s="83"/>
      <c r="P378" s="4"/>
      <c r="Q378" s="4"/>
      <c r="R378" s="4"/>
      <c r="S378" s="4"/>
      <c r="T378" s="4"/>
      <c r="U378" s="82"/>
    </row>
    <row r="379" spans="1:21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12"/>
      <c r="N379" s="5"/>
      <c r="O379" s="83"/>
      <c r="P379" s="4"/>
      <c r="Q379" s="4"/>
      <c r="R379" s="4"/>
      <c r="S379" s="4"/>
      <c r="T379" s="4"/>
      <c r="U379" s="82"/>
    </row>
    <row r="380" spans="1:21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12"/>
      <c r="N380" s="5"/>
      <c r="O380" s="83"/>
      <c r="P380" s="4"/>
      <c r="Q380" s="4"/>
      <c r="R380" s="4"/>
      <c r="S380" s="4"/>
      <c r="T380" s="4"/>
      <c r="U380" s="82"/>
    </row>
    <row r="381" spans="1:21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12"/>
      <c r="N381" s="5"/>
      <c r="O381" s="83"/>
      <c r="P381" s="4"/>
      <c r="Q381" s="4"/>
      <c r="R381" s="4"/>
      <c r="S381" s="4"/>
      <c r="T381" s="4"/>
      <c r="U381" s="82"/>
    </row>
    <row r="382" spans="1:21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12"/>
      <c r="N382" s="5"/>
      <c r="O382" s="83"/>
      <c r="P382" s="4"/>
      <c r="Q382" s="4"/>
      <c r="R382" s="4"/>
      <c r="S382" s="4"/>
      <c r="T382" s="4"/>
      <c r="U382" s="82"/>
    </row>
    <row r="383" spans="1:21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12"/>
      <c r="N383" s="5"/>
      <c r="O383" s="83"/>
      <c r="P383" s="4"/>
      <c r="Q383" s="4"/>
      <c r="R383" s="4"/>
      <c r="S383" s="4"/>
      <c r="T383" s="4"/>
      <c r="U383" s="82"/>
    </row>
    <row r="384" spans="1:21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12"/>
      <c r="N384" s="5"/>
      <c r="O384" s="83"/>
      <c r="P384" s="4"/>
      <c r="Q384" s="4"/>
      <c r="R384" s="4"/>
      <c r="S384" s="4"/>
      <c r="T384" s="4"/>
      <c r="U384" s="82"/>
    </row>
    <row r="385" spans="1:21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12"/>
      <c r="N385" s="5"/>
      <c r="O385" s="83"/>
      <c r="P385" s="4"/>
      <c r="Q385" s="4"/>
      <c r="R385" s="4"/>
      <c r="S385" s="4"/>
      <c r="T385" s="4"/>
      <c r="U385" s="82"/>
    </row>
    <row r="386" spans="1:21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12"/>
      <c r="N386" s="5"/>
      <c r="O386" s="83"/>
      <c r="P386" s="4"/>
      <c r="Q386" s="4"/>
      <c r="R386" s="4"/>
      <c r="S386" s="4"/>
      <c r="T386" s="4"/>
      <c r="U386" s="82"/>
    </row>
    <row r="387" spans="1:21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12"/>
      <c r="N387" s="5"/>
      <c r="O387" s="83"/>
      <c r="P387" s="4"/>
      <c r="Q387" s="4"/>
      <c r="R387" s="4"/>
      <c r="S387" s="4"/>
      <c r="T387" s="4"/>
      <c r="U387" s="82"/>
    </row>
    <row r="388" spans="1:21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12"/>
      <c r="N388" s="5"/>
      <c r="O388" s="83"/>
      <c r="P388" s="4"/>
      <c r="Q388" s="4"/>
      <c r="R388" s="4"/>
      <c r="S388" s="4"/>
      <c r="T388" s="4"/>
      <c r="U388" s="82"/>
    </row>
    <row r="389" spans="1:21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12"/>
      <c r="N389" s="5"/>
      <c r="O389" s="83"/>
      <c r="P389" s="4"/>
      <c r="Q389" s="4"/>
      <c r="R389" s="4"/>
      <c r="S389" s="4"/>
      <c r="T389" s="4"/>
      <c r="U389" s="82"/>
    </row>
    <row r="390" spans="1:21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12"/>
      <c r="N390" s="5"/>
      <c r="O390" s="83"/>
      <c r="P390" s="4"/>
      <c r="Q390" s="4"/>
      <c r="R390" s="4"/>
      <c r="S390" s="4"/>
      <c r="T390" s="4"/>
      <c r="U390" s="82"/>
    </row>
    <row r="391" spans="1:21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12"/>
      <c r="N391" s="5"/>
      <c r="O391" s="83"/>
      <c r="P391" s="4"/>
      <c r="Q391" s="4"/>
      <c r="R391" s="4"/>
      <c r="S391" s="4"/>
      <c r="T391" s="4"/>
      <c r="U391" s="82"/>
    </row>
    <row r="392" spans="1:21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12"/>
      <c r="N392" s="5"/>
      <c r="O392" s="83"/>
      <c r="P392" s="4"/>
      <c r="Q392" s="4"/>
      <c r="R392" s="4"/>
      <c r="S392" s="4"/>
      <c r="T392" s="4"/>
      <c r="U392" s="82"/>
    </row>
    <row r="393" spans="1:21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12"/>
      <c r="N393" s="5"/>
      <c r="O393" s="83"/>
      <c r="P393" s="4"/>
      <c r="Q393" s="4"/>
      <c r="R393" s="4"/>
      <c r="S393" s="4"/>
      <c r="T393" s="4"/>
      <c r="U393" s="82"/>
    </row>
    <row r="394" spans="1:21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12"/>
      <c r="N394" s="5"/>
      <c r="O394" s="83"/>
      <c r="P394" s="4"/>
      <c r="Q394" s="4"/>
      <c r="R394" s="4"/>
      <c r="S394" s="4"/>
      <c r="T394" s="4"/>
      <c r="U394" s="82"/>
    </row>
    <row r="395" spans="1:21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12"/>
      <c r="N395" s="5"/>
      <c r="O395" s="83"/>
      <c r="P395" s="4"/>
      <c r="Q395" s="4"/>
      <c r="R395" s="4"/>
      <c r="S395" s="4"/>
      <c r="T395" s="4"/>
      <c r="U395" s="82"/>
    </row>
    <row r="396" spans="1:21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12"/>
      <c r="N396" s="5"/>
      <c r="O396" s="83"/>
      <c r="P396" s="4"/>
      <c r="Q396" s="4"/>
      <c r="R396" s="4"/>
      <c r="S396" s="4"/>
      <c r="T396" s="4"/>
      <c r="U396" s="82"/>
    </row>
    <row r="397" spans="1:21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12"/>
      <c r="N397" s="5"/>
      <c r="O397" s="83"/>
      <c r="P397" s="4"/>
      <c r="Q397" s="4"/>
      <c r="R397" s="4"/>
      <c r="S397" s="4"/>
      <c r="T397" s="4"/>
      <c r="U397" s="82"/>
    </row>
    <row r="398" spans="1:21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12"/>
      <c r="N398" s="5"/>
      <c r="O398" s="83"/>
      <c r="P398" s="4"/>
      <c r="Q398" s="4"/>
      <c r="R398" s="4"/>
      <c r="S398" s="4"/>
      <c r="T398" s="4"/>
      <c r="U398" s="82"/>
    </row>
    <row r="399" spans="1:21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12"/>
      <c r="N399" s="5"/>
      <c r="O399" s="83"/>
      <c r="P399" s="4"/>
      <c r="Q399" s="4"/>
      <c r="R399" s="4"/>
      <c r="S399" s="4"/>
      <c r="T399" s="4"/>
      <c r="U399" s="82"/>
    </row>
    <row r="400" spans="1:21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12"/>
      <c r="N400" s="5"/>
      <c r="O400" s="83"/>
      <c r="P400" s="4"/>
      <c r="Q400" s="4"/>
      <c r="R400" s="4"/>
      <c r="S400" s="4"/>
      <c r="T400" s="4"/>
      <c r="U400" s="82"/>
    </row>
    <row r="401" spans="1:21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12"/>
      <c r="N401" s="5"/>
      <c r="O401" s="83"/>
      <c r="P401" s="4"/>
      <c r="Q401" s="4"/>
      <c r="R401" s="4"/>
      <c r="S401" s="4"/>
      <c r="T401" s="4"/>
      <c r="U401" s="82"/>
    </row>
    <row r="402" spans="1:21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12"/>
      <c r="N402" s="5"/>
      <c r="O402" s="83"/>
      <c r="P402" s="4"/>
      <c r="Q402" s="4"/>
      <c r="R402" s="4"/>
      <c r="S402" s="4"/>
      <c r="T402" s="4"/>
      <c r="U402" s="82"/>
    </row>
    <row r="403" spans="1:21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12"/>
      <c r="N403" s="5"/>
      <c r="O403" s="83"/>
      <c r="P403" s="4"/>
      <c r="Q403" s="4"/>
      <c r="R403" s="4"/>
      <c r="S403" s="4"/>
      <c r="T403" s="4"/>
      <c r="U403" s="82"/>
    </row>
    <row r="404" spans="1:21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12"/>
      <c r="N404" s="5"/>
      <c r="O404" s="83"/>
      <c r="P404" s="4"/>
      <c r="Q404" s="4"/>
      <c r="R404" s="4"/>
      <c r="S404" s="4"/>
      <c r="T404" s="4"/>
      <c r="U404" s="82"/>
    </row>
    <row r="405" spans="1:21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12"/>
      <c r="N405" s="5"/>
      <c r="O405" s="83"/>
      <c r="P405" s="4"/>
      <c r="Q405" s="4"/>
      <c r="R405" s="4"/>
      <c r="S405" s="4"/>
      <c r="T405" s="4"/>
      <c r="U405" s="82"/>
    </row>
    <row r="406" spans="1:21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12"/>
      <c r="N406" s="5"/>
      <c r="O406" s="83"/>
      <c r="P406" s="4"/>
      <c r="Q406" s="4"/>
      <c r="R406" s="4"/>
      <c r="S406" s="4"/>
      <c r="T406" s="4"/>
      <c r="U406" s="82"/>
    </row>
    <row r="407" spans="1:21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12"/>
      <c r="N407" s="5"/>
      <c r="O407" s="83"/>
      <c r="P407" s="4"/>
      <c r="Q407" s="4"/>
      <c r="R407" s="4"/>
      <c r="S407" s="4"/>
      <c r="T407" s="4"/>
      <c r="U407" s="82"/>
    </row>
    <row r="408" spans="1:21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12"/>
      <c r="N408" s="5"/>
      <c r="O408" s="83"/>
      <c r="P408" s="4"/>
      <c r="Q408" s="4"/>
      <c r="R408" s="4"/>
      <c r="S408" s="4"/>
      <c r="T408" s="4"/>
      <c r="U408" s="82"/>
    </row>
    <row r="409" spans="1:21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12"/>
      <c r="N409" s="5"/>
      <c r="O409" s="83"/>
      <c r="P409" s="4"/>
      <c r="Q409" s="4"/>
      <c r="R409" s="4"/>
      <c r="S409" s="4"/>
      <c r="T409" s="4"/>
      <c r="U409" s="82"/>
    </row>
    <row r="410" spans="1:21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12"/>
      <c r="N410" s="5"/>
      <c r="O410" s="83"/>
      <c r="P410" s="4"/>
      <c r="Q410" s="4"/>
      <c r="R410" s="4"/>
      <c r="S410" s="4"/>
      <c r="T410" s="4"/>
      <c r="U410" s="82"/>
    </row>
    <row r="411" spans="1:21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12"/>
      <c r="N411" s="5"/>
      <c r="O411" s="83"/>
      <c r="P411" s="4"/>
      <c r="Q411" s="4"/>
      <c r="R411" s="4"/>
      <c r="S411" s="4"/>
      <c r="T411" s="4"/>
      <c r="U411" s="82"/>
    </row>
    <row r="412" spans="1:21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12"/>
      <c r="N412" s="5"/>
      <c r="O412" s="83"/>
      <c r="P412" s="4"/>
      <c r="Q412" s="4"/>
      <c r="R412" s="4"/>
      <c r="S412" s="4"/>
      <c r="T412" s="4"/>
      <c r="U412" s="82"/>
    </row>
    <row r="413" spans="1:21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12"/>
      <c r="N413" s="5"/>
      <c r="O413" s="83"/>
      <c r="P413" s="4"/>
      <c r="Q413" s="4"/>
      <c r="R413" s="4"/>
      <c r="S413" s="4"/>
      <c r="T413" s="4"/>
      <c r="U413" s="82"/>
    </row>
    <row r="414" spans="1:21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12"/>
      <c r="N414" s="5"/>
      <c r="O414" s="83"/>
      <c r="P414" s="4"/>
      <c r="Q414" s="4"/>
      <c r="R414" s="4"/>
      <c r="S414" s="4"/>
      <c r="T414" s="4"/>
      <c r="U414" s="82"/>
    </row>
    <row r="415" spans="1:21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12"/>
      <c r="N415" s="5"/>
      <c r="O415" s="83"/>
      <c r="P415" s="4"/>
      <c r="Q415" s="4"/>
      <c r="R415" s="4"/>
      <c r="S415" s="4"/>
      <c r="T415" s="4"/>
      <c r="U415" s="82"/>
    </row>
    <row r="416" spans="1:21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12"/>
      <c r="N416" s="5"/>
      <c r="O416" s="83"/>
      <c r="P416" s="4"/>
      <c r="Q416" s="4"/>
      <c r="R416" s="4"/>
      <c r="S416" s="4"/>
      <c r="T416" s="4"/>
      <c r="U416" s="82"/>
    </row>
    <row r="417" spans="1:21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12"/>
      <c r="N417" s="5"/>
      <c r="O417" s="83"/>
      <c r="P417" s="4"/>
      <c r="Q417" s="4"/>
      <c r="R417" s="4"/>
      <c r="S417" s="4"/>
      <c r="T417" s="4"/>
      <c r="U417" s="82"/>
    </row>
    <row r="418" spans="1:21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12"/>
      <c r="N418" s="5"/>
      <c r="O418" s="83"/>
      <c r="P418" s="4"/>
      <c r="Q418" s="4"/>
      <c r="R418" s="4"/>
      <c r="S418" s="4"/>
      <c r="T418" s="4"/>
      <c r="U418" s="82"/>
    </row>
    <row r="419" spans="1:21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12"/>
      <c r="N419" s="5"/>
      <c r="O419" s="83"/>
      <c r="P419" s="4"/>
      <c r="Q419" s="4"/>
      <c r="R419" s="4"/>
      <c r="S419" s="4"/>
      <c r="T419" s="4"/>
      <c r="U419" s="82"/>
    </row>
    <row r="420" spans="1:21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12"/>
      <c r="N420" s="5"/>
      <c r="O420" s="83"/>
      <c r="P420" s="4"/>
      <c r="Q420" s="4"/>
      <c r="R420" s="4"/>
      <c r="S420" s="4"/>
      <c r="T420" s="4"/>
      <c r="U420" s="82"/>
    </row>
    <row r="421" spans="1:21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12"/>
      <c r="N421" s="5"/>
      <c r="O421" s="83"/>
      <c r="P421" s="4"/>
      <c r="Q421" s="4"/>
      <c r="R421" s="4"/>
      <c r="S421" s="4"/>
      <c r="T421" s="4"/>
      <c r="U421" s="82"/>
    </row>
    <row r="422" spans="1:21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12"/>
      <c r="N422" s="5"/>
      <c r="O422" s="83"/>
      <c r="P422" s="4"/>
      <c r="Q422" s="4"/>
      <c r="R422" s="4"/>
      <c r="S422" s="4"/>
      <c r="T422" s="4"/>
      <c r="U422" s="82"/>
    </row>
    <row r="423" spans="1:21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12"/>
      <c r="N423" s="5"/>
      <c r="O423" s="83"/>
      <c r="P423" s="4"/>
      <c r="Q423" s="4"/>
      <c r="R423" s="4"/>
      <c r="S423" s="4"/>
      <c r="T423" s="4"/>
      <c r="U423" s="82"/>
    </row>
    <row r="424" spans="1:21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12"/>
      <c r="N424" s="5"/>
      <c r="O424" s="83"/>
      <c r="P424" s="4"/>
      <c r="Q424" s="4"/>
      <c r="R424" s="4"/>
      <c r="S424" s="4"/>
      <c r="T424" s="4"/>
      <c r="U424" s="82"/>
    </row>
    <row r="425" spans="1:21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12"/>
      <c r="N425" s="5"/>
      <c r="O425" s="83"/>
      <c r="P425" s="4"/>
      <c r="Q425" s="4"/>
      <c r="R425" s="4"/>
      <c r="S425" s="4"/>
      <c r="T425" s="4"/>
      <c r="U425" s="82"/>
    </row>
    <row r="426" spans="1:21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12"/>
      <c r="N426" s="5"/>
      <c r="O426" s="83"/>
      <c r="P426" s="4"/>
      <c r="Q426" s="4"/>
      <c r="R426" s="4"/>
      <c r="S426" s="4"/>
      <c r="T426" s="4"/>
      <c r="U426" s="82"/>
    </row>
    <row r="427" spans="1:21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12"/>
      <c r="N427" s="5"/>
      <c r="O427" s="83"/>
      <c r="P427" s="4"/>
      <c r="Q427" s="4"/>
      <c r="R427" s="4"/>
      <c r="S427" s="4"/>
      <c r="T427" s="4"/>
      <c r="U427" s="82"/>
    </row>
    <row r="428" spans="1:21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12"/>
      <c r="N428" s="5"/>
      <c r="O428" s="83"/>
      <c r="P428" s="4"/>
      <c r="Q428" s="4"/>
      <c r="R428" s="4"/>
      <c r="S428" s="4"/>
      <c r="T428" s="4"/>
      <c r="U428" s="82"/>
    </row>
    <row r="429" spans="1:21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12"/>
      <c r="N429" s="5"/>
      <c r="O429" s="83"/>
      <c r="P429" s="4"/>
      <c r="Q429" s="4"/>
      <c r="R429" s="4"/>
      <c r="S429" s="4"/>
      <c r="T429" s="4"/>
      <c r="U429" s="82"/>
    </row>
    <row r="430" spans="1:21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12"/>
      <c r="N430" s="5"/>
      <c r="O430" s="83"/>
      <c r="P430" s="4"/>
      <c r="Q430" s="4"/>
      <c r="R430" s="4"/>
      <c r="S430" s="4"/>
      <c r="T430" s="4"/>
      <c r="U430" s="82"/>
    </row>
    <row r="431" spans="1:21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12"/>
      <c r="N431" s="5"/>
      <c r="O431" s="83"/>
      <c r="P431" s="4"/>
      <c r="Q431" s="4"/>
      <c r="R431" s="4"/>
      <c r="S431" s="4"/>
      <c r="T431" s="4"/>
      <c r="U431" s="82"/>
    </row>
    <row r="432" spans="1:21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12"/>
      <c r="N432" s="5"/>
      <c r="O432" s="83"/>
      <c r="P432" s="4"/>
      <c r="Q432" s="4"/>
      <c r="R432" s="4"/>
      <c r="S432" s="4"/>
      <c r="T432" s="4"/>
      <c r="U432" s="82"/>
    </row>
    <row r="433" spans="1:21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12"/>
      <c r="N433" s="5"/>
      <c r="O433" s="83"/>
      <c r="P433" s="4"/>
      <c r="Q433" s="4"/>
      <c r="R433" s="4"/>
      <c r="S433" s="4"/>
      <c r="T433" s="4"/>
      <c r="U433" s="82"/>
    </row>
    <row r="434" spans="1:21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12"/>
      <c r="N434" s="5"/>
      <c r="O434" s="83"/>
      <c r="P434" s="4"/>
      <c r="Q434" s="4"/>
      <c r="R434" s="4"/>
      <c r="S434" s="4"/>
      <c r="T434" s="4"/>
      <c r="U434" s="82"/>
    </row>
    <row r="435" spans="1:21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12"/>
      <c r="N435" s="5"/>
      <c r="O435" s="83"/>
      <c r="P435" s="4"/>
      <c r="Q435" s="4"/>
      <c r="R435" s="4"/>
      <c r="S435" s="4"/>
      <c r="T435" s="4"/>
      <c r="U435" s="82"/>
    </row>
    <row r="436" spans="1:21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12"/>
      <c r="N436" s="5"/>
      <c r="O436" s="83"/>
      <c r="P436" s="4"/>
      <c r="Q436" s="4"/>
      <c r="R436" s="4"/>
      <c r="S436" s="4"/>
      <c r="T436" s="4"/>
      <c r="U436" s="82"/>
    </row>
    <row r="437" spans="1:21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12"/>
      <c r="N437" s="5"/>
      <c r="O437" s="83"/>
      <c r="P437" s="4"/>
      <c r="Q437" s="4"/>
      <c r="R437" s="4"/>
      <c r="S437" s="4"/>
      <c r="T437" s="4"/>
      <c r="U437" s="82"/>
    </row>
    <row r="438" spans="1:21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12"/>
      <c r="N438" s="5"/>
      <c r="O438" s="83"/>
      <c r="P438" s="4"/>
      <c r="Q438" s="4"/>
      <c r="R438" s="4"/>
      <c r="S438" s="4"/>
      <c r="T438" s="4"/>
      <c r="U438" s="82"/>
    </row>
    <row r="439" spans="1:21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12"/>
      <c r="N439" s="5"/>
      <c r="O439" s="83"/>
      <c r="P439" s="4"/>
      <c r="Q439" s="4"/>
      <c r="R439" s="4"/>
      <c r="S439" s="4"/>
      <c r="T439" s="4"/>
      <c r="U439" s="82"/>
    </row>
    <row r="440" spans="1:21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12"/>
      <c r="N440" s="5"/>
      <c r="O440" s="83"/>
      <c r="P440" s="4"/>
      <c r="Q440" s="4"/>
      <c r="R440" s="4"/>
      <c r="S440" s="4"/>
      <c r="T440" s="4"/>
      <c r="U440" s="82"/>
    </row>
    <row r="441" spans="1:21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12"/>
      <c r="N441" s="5"/>
      <c r="O441" s="83"/>
      <c r="P441" s="4"/>
      <c r="Q441" s="4"/>
      <c r="R441" s="4"/>
      <c r="S441" s="4"/>
      <c r="T441" s="4"/>
      <c r="U441" s="82"/>
    </row>
    <row r="442" spans="1:21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12"/>
      <c r="N442" s="5"/>
      <c r="O442" s="83"/>
      <c r="P442" s="4"/>
      <c r="Q442" s="4"/>
      <c r="R442" s="4"/>
      <c r="S442" s="4"/>
      <c r="T442" s="4"/>
      <c r="U442" s="82"/>
    </row>
    <row r="443" spans="1:21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12"/>
      <c r="N443" s="5"/>
      <c r="O443" s="83"/>
      <c r="P443" s="4"/>
      <c r="Q443" s="4"/>
      <c r="R443" s="4"/>
      <c r="S443" s="4"/>
      <c r="T443" s="4"/>
      <c r="U443" s="82"/>
    </row>
    <row r="444" spans="1:21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12"/>
      <c r="N444" s="5"/>
      <c r="O444" s="83"/>
      <c r="P444" s="4"/>
      <c r="Q444" s="4"/>
      <c r="R444" s="4"/>
      <c r="S444" s="4"/>
      <c r="T444" s="4"/>
      <c r="U444" s="82"/>
    </row>
    <row r="445" spans="1:21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12"/>
      <c r="N445" s="5"/>
      <c r="O445" s="83"/>
      <c r="P445" s="4"/>
      <c r="Q445" s="4"/>
      <c r="R445" s="4"/>
      <c r="S445" s="4"/>
      <c r="T445" s="4"/>
      <c r="U445" s="82"/>
    </row>
    <row r="446" spans="1:21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12"/>
      <c r="N446" s="5"/>
      <c r="O446" s="83"/>
      <c r="P446" s="4"/>
      <c r="Q446" s="4"/>
      <c r="R446" s="4"/>
      <c r="S446" s="4"/>
      <c r="T446" s="4"/>
      <c r="U446" s="82"/>
    </row>
    <row r="447" spans="1:21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12"/>
      <c r="N447" s="5"/>
      <c r="O447" s="83"/>
      <c r="P447" s="4"/>
      <c r="Q447" s="4"/>
      <c r="R447" s="4"/>
      <c r="S447" s="4"/>
      <c r="T447" s="4"/>
      <c r="U447" s="82"/>
    </row>
    <row r="448" spans="1:21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12"/>
      <c r="N448" s="5"/>
      <c r="O448" s="83"/>
      <c r="P448" s="4"/>
      <c r="Q448" s="4"/>
      <c r="R448" s="4"/>
      <c r="S448" s="4"/>
      <c r="T448" s="4"/>
      <c r="U448" s="82"/>
    </row>
    <row r="449" spans="1:21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12"/>
      <c r="N449" s="5"/>
      <c r="O449" s="83"/>
      <c r="P449" s="4"/>
      <c r="Q449" s="4"/>
      <c r="R449" s="4"/>
      <c r="S449" s="4"/>
      <c r="T449" s="4"/>
      <c r="U449" s="82"/>
    </row>
    <row r="450" spans="1:21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12"/>
      <c r="N450" s="5"/>
      <c r="O450" s="83"/>
      <c r="P450" s="4"/>
      <c r="Q450" s="4"/>
      <c r="R450" s="4"/>
      <c r="S450" s="4"/>
      <c r="T450" s="4"/>
      <c r="U450" s="82"/>
    </row>
    <row r="451" spans="1:21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12"/>
      <c r="N451" s="5"/>
      <c r="O451" s="83"/>
      <c r="P451" s="4"/>
      <c r="Q451" s="4"/>
      <c r="R451" s="4"/>
      <c r="S451" s="4"/>
      <c r="T451" s="4"/>
      <c r="U451" s="82"/>
    </row>
    <row r="452" spans="1:21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12"/>
      <c r="N452" s="5"/>
      <c r="O452" s="83"/>
      <c r="P452" s="4"/>
      <c r="Q452" s="4"/>
      <c r="R452" s="4"/>
      <c r="S452" s="4"/>
      <c r="T452" s="4"/>
      <c r="U452" s="82"/>
    </row>
    <row r="453" spans="1:21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12"/>
      <c r="N453" s="5"/>
      <c r="O453" s="83"/>
      <c r="P453" s="4"/>
      <c r="Q453" s="4"/>
      <c r="R453" s="4"/>
      <c r="S453" s="4"/>
      <c r="T453" s="4"/>
      <c r="U453" s="82"/>
    </row>
    <row r="454" spans="1:21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12"/>
      <c r="N454" s="5"/>
      <c r="O454" s="83"/>
      <c r="P454" s="4"/>
      <c r="Q454" s="4"/>
      <c r="R454" s="4"/>
      <c r="S454" s="4"/>
      <c r="T454" s="4"/>
      <c r="U454" s="82"/>
    </row>
    <row r="455" spans="1:21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12"/>
      <c r="N455" s="5"/>
      <c r="O455" s="83"/>
      <c r="P455" s="4"/>
      <c r="Q455" s="4"/>
      <c r="R455" s="4"/>
      <c r="S455" s="4"/>
      <c r="T455" s="4"/>
      <c r="U455" s="82"/>
    </row>
    <row r="456" spans="1:21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12"/>
      <c r="N456" s="5"/>
      <c r="O456" s="83"/>
      <c r="P456" s="4"/>
      <c r="Q456" s="4"/>
      <c r="R456" s="4"/>
      <c r="S456" s="4"/>
      <c r="T456" s="4"/>
      <c r="U456" s="82"/>
    </row>
    <row r="457" spans="1:21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12"/>
      <c r="N457" s="5"/>
      <c r="O457" s="83"/>
      <c r="P457" s="4"/>
      <c r="Q457" s="4"/>
      <c r="R457" s="4"/>
      <c r="S457" s="4"/>
      <c r="T457" s="4"/>
      <c r="U457" s="82"/>
    </row>
    <row r="458" spans="1:21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12"/>
      <c r="N458" s="5"/>
      <c r="O458" s="83"/>
      <c r="P458" s="4"/>
      <c r="Q458" s="4"/>
      <c r="R458" s="4"/>
      <c r="S458" s="4"/>
      <c r="T458" s="4"/>
      <c r="U458" s="82"/>
    </row>
    <row r="459" spans="1:21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12"/>
      <c r="N459" s="5"/>
      <c r="O459" s="83"/>
      <c r="P459" s="4"/>
      <c r="Q459" s="4"/>
      <c r="R459" s="4"/>
      <c r="S459" s="4"/>
      <c r="T459" s="4"/>
      <c r="U459" s="82"/>
    </row>
    <row r="460" spans="1:21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12"/>
      <c r="N460" s="5"/>
      <c r="O460" s="83"/>
      <c r="P460" s="4"/>
      <c r="Q460" s="4"/>
      <c r="R460" s="4"/>
      <c r="S460" s="4"/>
      <c r="T460" s="4"/>
      <c r="U460" s="82"/>
    </row>
    <row r="461" spans="1:21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12"/>
      <c r="N461" s="5"/>
      <c r="O461" s="83"/>
      <c r="P461" s="4"/>
      <c r="Q461" s="4"/>
      <c r="R461" s="4"/>
      <c r="S461" s="4"/>
      <c r="T461" s="4"/>
      <c r="U461" s="82"/>
    </row>
    <row r="462" spans="1:21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12"/>
      <c r="N462" s="5"/>
      <c r="O462" s="83"/>
      <c r="P462" s="4"/>
      <c r="Q462" s="4"/>
      <c r="R462" s="4"/>
      <c r="S462" s="4"/>
      <c r="T462" s="4"/>
      <c r="U462" s="82"/>
    </row>
    <row r="463" spans="1:21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12"/>
      <c r="N463" s="5"/>
      <c r="O463" s="83"/>
      <c r="P463" s="4"/>
      <c r="Q463" s="4"/>
      <c r="R463" s="4"/>
      <c r="S463" s="4"/>
      <c r="T463" s="4"/>
      <c r="U463" s="82"/>
    </row>
    <row r="464" spans="1:21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12"/>
      <c r="N464" s="5"/>
      <c r="O464" s="83"/>
      <c r="P464" s="4"/>
      <c r="Q464" s="4"/>
      <c r="R464" s="4"/>
      <c r="S464" s="4"/>
      <c r="T464" s="4"/>
      <c r="U464" s="82"/>
    </row>
    <row r="465" spans="1:21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12"/>
      <c r="N465" s="5"/>
      <c r="O465" s="83"/>
      <c r="P465" s="4"/>
      <c r="Q465" s="4"/>
      <c r="R465" s="4"/>
      <c r="S465" s="4"/>
      <c r="T465" s="4"/>
      <c r="U465" s="82"/>
    </row>
    <row r="466" spans="1:21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12"/>
      <c r="N466" s="5"/>
      <c r="O466" s="83"/>
      <c r="P466" s="4"/>
      <c r="Q466" s="4"/>
      <c r="R466" s="4"/>
      <c r="S466" s="4"/>
      <c r="T466" s="4"/>
      <c r="U466" s="82"/>
    </row>
    <row r="467" spans="1:21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12"/>
      <c r="N467" s="5"/>
      <c r="O467" s="83"/>
      <c r="P467" s="4"/>
      <c r="Q467" s="4"/>
      <c r="R467" s="4"/>
      <c r="S467" s="4"/>
      <c r="T467" s="4"/>
      <c r="U467" s="82"/>
    </row>
    <row r="468" spans="1:21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12"/>
      <c r="N468" s="5"/>
      <c r="O468" s="83"/>
      <c r="P468" s="4"/>
      <c r="Q468" s="4"/>
      <c r="R468" s="4"/>
      <c r="S468" s="4"/>
      <c r="T468" s="4"/>
      <c r="U468" s="82"/>
    </row>
    <row r="469" spans="1:21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12"/>
      <c r="N469" s="5"/>
      <c r="O469" s="83"/>
      <c r="P469" s="4"/>
      <c r="Q469" s="4"/>
      <c r="R469" s="4"/>
      <c r="S469" s="4"/>
      <c r="T469" s="4"/>
      <c r="U469" s="82"/>
    </row>
    <row r="470" spans="1:21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12"/>
      <c r="N470" s="5"/>
      <c r="O470" s="83"/>
      <c r="P470" s="4"/>
      <c r="Q470" s="4"/>
      <c r="R470" s="4"/>
      <c r="S470" s="4"/>
      <c r="T470" s="4"/>
      <c r="U470" s="82"/>
    </row>
    <row r="471" spans="1:21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12"/>
      <c r="N471" s="5"/>
      <c r="O471" s="83"/>
      <c r="P471" s="4"/>
      <c r="Q471" s="4"/>
      <c r="R471" s="4"/>
      <c r="S471" s="4"/>
      <c r="T471" s="4"/>
      <c r="U471" s="82"/>
    </row>
    <row r="472" spans="1:21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12"/>
      <c r="N472" s="5"/>
      <c r="O472" s="83"/>
      <c r="P472" s="4"/>
      <c r="Q472" s="4"/>
      <c r="R472" s="4"/>
      <c r="S472" s="4"/>
      <c r="T472" s="4"/>
      <c r="U472" s="82"/>
    </row>
    <row r="473" spans="1:21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12"/>
      <c r="N473" s="5"/>
      <c r="O473" s="83"/>
      <c r="P473" s="4"/>
      <c r="Q473" s="4"/>
      <c r="R473" s="4"/>
      <c r="S473" s="4"/>
      <c r="T473" s="4"/>
      <c r="U473" s="82"/>
    </row>
    <row r="474" spans="1:21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12"/>
      <c r="N474" s="5"/>
      <c r="O474" s="83"/>
      <c r="P474" s="4"/>
      <c r="Q474" s="4"/>
      <c r="R474" s="4"/>
      <c r="S474" s="4"/>
      <c r="T474" s="4"/>
      <c r="U474" s="82"/>
    </row>
    <row r="475" spans="1:21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12"/>
      <c r="N475" s="5"/>
      <c r="O475" s="83"/>
      <c r="P475" s="4"/>
      <c r="Q475" s="4"/>
      <c r="R475" s="4"/>
      <c r="S475" s="4"/>
      <c r="T475" s="4"/>
      <c r="U475" s="82"/>
    </row>
    <row r="476" spans="1:21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12"/>
      <c r="N476" s="5"/>
      <c r="O476" s="83"/>
      <c r="P476" s="4"/>
      <c r="Q476" s="4"/>
      <c r="R476" s="4"/>
      <c r="S476" s="4"/>
      <c r="T476" s="4"/>
      <c r="U476" s="82"/>
    </row>
    <row r="477" spans="1:21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12"/>
      <c r="N477" s="5"/>
      <c r="O477" s="83"/>
      <c r="P477" s="4"/>
      <c r="Q477" s="4"/>
      <c r="R477" s="4"/>
      <c r="S477" s="4"/>
      <c r="T477" s="4"/>
      <c r="U477" s="82"/>
    </row>
    <row r="478" spans="1:21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12"/>
      <c r="N478" s="5"/>
      <c r="O478" s="83"/>
      <c r="P478" s="4"/>
      <c r="Q478" s="4"/>
      <c r="R478" s="4"/>
      <c r="S478" s="4"/>
      <c r="T478" s="4"/>
      <c r="U478" s="82"/>
    </row>
    <row r="479" spans="1:21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12"/>
      <c r="N479" s="5"/>
      <c r="O479" s="83"/>
      <c r="P479" s="4"/>
      <c r="Q479" s="4"/>
      <c r="R479" s="4"/>
      <c r="S479" s="4"/>
      <c r="T479" s="4"/>
      <c r="U479" s="82"/>
    </row>
    <row r="480" spans="1:21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12"/>
      <c r="N480" s="5"/>
      <c r="O480" s="83"/>
      <c r="P480" s="4"/>
      <c r="Q480" s="4"/>
      <c r="R480" s="4"/>
      <c r="S480" s="4"/>
      <c r="T480" s="4"/>
      <c r="U480" s="82"/>
    </row>
    <row r="481" spans="1:21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12"/>
      <c r="N481" s="5"/>
      <c r="O481" s="83"/>
      <c r="P481" s="4"/>
      <c r="Q481" s="4"/>
      <c r="R481" s="4"/>
      <c r="S481" s="4"/>
      <c r="T481" s="4"/>
      <c r="U481" s="82"/>
    </row>
    <row r="482" spans="1:21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12"/>
      <c r="N482" s="5"/>
      <c r="O482" s="83"/>
      <c r="P482" s="4"/>
      <c r="Q482" s="4"/>
      <c r="R482" s="4"/>
      <c r="S482" s="4"/>
      <c r="T482" s="4"/>
      <c r="U482" s="82"/>
    </row>
    <row r="483" spans="1:21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12"/>
      <c r="N483" s="5"/>
      <c r="O483" s="83"/>
      <c r="P483" s="4"/>
      <c r="Q483" s="4"/>
      <c r="R483" s="4"/>
      <c r="S483" s="4"/>
      <c r="T483" s="4"/>
      <c r="U483" s="82"/>
    </row>
    <row r="484" spans="1:21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12"/>
      <c r="N484" s="5"/>
      <c r="O484" s="83"/>
      <c r="P484" s="4"/>
      <c r="Q484" s="4"/>
      <c r="R484" s="4"/>
      <c r="S484" s="4"/>
      <c r="T484" s="4"/>
      <c r="U484" s="82"/>
    </row>
    <row r="485" spans="1:21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12"/>
      <c r="N485" s="5"/>
      <c r="O485" s="83"/>
      <c r="P485" s="4"/>
      <c r="Q485" s="4"/>
      <c r="R485" s="4"/>
      <c r="S485" s="4"/>
      <c r="T485" s="4"/>
      <c r="U485" s="82"/>
    </row>
    <row r="486" spans="1:21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12"/>
      <c r="N486" s="5"/>
      <c r="O486" s="83"/>
      <c r="P486" s="4"/>
      <c r="Q486" s="4"/>
      <c r="R486" s="4"/>
      <c r="S486" s="4"/>
      <c r="T486" s="4"/>
      <c r="U486" s="82"/>
    </row>
    <row r="487" spans="1:21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12"/>
      <c r="N487" s="5"/>
      <c r="O487" s="83"/>
      <c r="P487" s="4"/>
      <c r="Q487" s="4"/>
      <c r="R487" s="4"/>
      <c r="S487" s="4"/>
      <c r="T487" s="4"/>
      <c r="U487" s="82"/>
    </row>
    <row r="488" spans="1:21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12"/>
      <c r="N488" s="5"/>
      <c r="O488" s="83"/>
      <c r="P488" s="4"/>
      <c r="Q488" s="4"/>
      <c r="R488" s="4"/>
      <c r="S488" s="4"/>
      <c r="T488" s="4"/>
      <c r="U488" s="82"/>
    </row>
    <row r="489" spans="1:21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12"/>
      <c r="N489" s="5"/>
      <c r="O489" s="83"/>
      <c r="P489" s="4"/>
      <c r="Q489" s="4"/>
      <c r="R489" s="4"/>
      <c r="S489" s="4"/>
      <c r="T489" s="4"/>
      <c r="U489" s="82"/>
    </row>
    <row r="490" spans="1:21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12"/>
      <c r="N490" s="5"/>
      <c r="O490" s="83"/>
      <c r="P490" s="4"/>
      <c r="Q490" s="4"/>
      <c r="R490" s="4"/>
      <c r="S490" s="4"/>
      <c r="T490" s="4"/>
      <c r="U490" s="82"/>
    </row>
    <row r="491" spans="1:21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12"/>
      <c r="N491" s="5"/>
      <c r="O491" s="83"/>
      <c r="P491" s="4"/>
      <c r="Q491" s="4"/>
      <c r="R491" s="4"/>
      <c r="S491" s="4"/>
      <c r="T491" s="4"/>
      <c r="U491" s="82"/>
    </row>
    <row r="492" spans="1:21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12"/>
      <c r="N492" s="5"/>
      <c r="O492" s="83"/>
      <c r="P492" s="4"/>
      <c r="Q492" s="4"/>
      <c r="R492" s="4"/>
      <c r="S492" s="4"/>
      <c r="T492" s="4"/>
      <c r="U492" s="82"/>
    </row>
    <row r="493" spans="1:21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12"/>
      <c r="N493" s="5"/>
      <c r="O493" s="83"/>
      <c r="P493" s="4"/>
      <c r="Q493" s="4"/>
      <c r="R493" s="4"/>
      <c r="S493" s="4"/>
      <c r="T493" s="4"/>
      <c r="U493" s="82"/>
    </row>
    <row r="494" spans="1:21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12"/>
      <c r="N494" s="5"/>
      <c r="O494" s="83"/>
      <c r="P494" s="4"/>
      <c r="Q494" s="4"/>
      <c r="R494" s="4"/>
      <c r="S494" s="4"/>
      <c r="T494" s="4"/>
      <c r="U494" s="82"/>
    </row>
    <row r="495" spans="1:21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12"/>
      <c r="N495" s="5"/>
      <c r="O495" s="83"/>
      <c r="P495" s="4"/>
      <c r="Q495" s="4"/>
      <c r="R495" s="4"/>
      <c r="S495" s="4"/>
      <c r="T495" s="4"/>
      <c r="U495" s="82"/>
    </row>
    <row r="496" spans="1:21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12"/>
      <c r="N496" s="5"/>
      <c r="O496" s="83"/>
      <c r="P496" s="4"/>
      <c r="Q496" s="4"/>
      <c r="R496" s="4"/>
      <c r="S496" s="4"/>
      <c r="T496" s="4"/>
      <c r="U496" s="82"/>
    </row>
    <row r="497" spans="1:21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12"/>
      <c r="N497" s="5"/>
      <c r="O497" s="83"/>
      <c r="P497" s="4"/>
      <c r="Q497" s="4"/>
      <c r="R497" s="4"/>
      <c r="S497" s="4"/>
      <c r="T497" s="4"/>
      <c r="U497" s="82"/>
    </row>
    <row r="498" spans="1:21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12"/>
      <c r="N498" s="5"/>
      <c r="O498" s="83"/>
      <c r="P498" s="4"/>
      <c r="Q498" s="4"/>
      <c r="R498" s="4"/>
      <c r="S498" s="4"/>
      <c r="T498" s="4"/>
      <c r="U498" s="82"/>
    </row>
    <row r="499" spans="1:21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12"/>
      <c r="N499" s="5"/>
      <c r="O499" s="83"/>
      <c r="P499" s="4"/>
      <c r="Q499" s="4"/>
      <c r="R499" s="4"/>
      <c r="S499" s="4"/>
      <c r="T499" s="4"/>
      <c r="U499" s="82"/>
    </row>
    <row r="500" spans="1:21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12"/>
      <c r="N500" s="5"/>
      <c r="O500" s="83"/>
      <c r="P500" s="4"/>
      <c r="Q500" s="4"/>
      <c r="R500" s="4"/>
      <c r="S500" s="4"/>
      <c r="T500" s="4"/>
      <c r="U500" s="82"/>
    </row>
    <row r="501" spans="1:21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12"/>
      <c r="N501" s="5"/>
      <c r="O501" s="83"/>
      <c r="P501" s="4"/>
      <c r="Q501" s="4"/>
      <c r="R501" s="4"/>
      <c r="S501" s="4"/>
      <c r="T501" s="4"/>
      <c r="U501" s="82"/>
    </row>
    <row r="502" spans="1:21" ht="11.2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12"/>
      <c r="N502" s="5"/>
      <c r="O502" s="83"/>
      <c r="P502" s="4"/>
      <c r="Q502" s="4"/>
      <c r="R502" s="4"/>
      <c r="S502" s="4"/>
      <c r="T502" s="4"/>
      <c r="U502" s="82"/>
    </row>
    <row r="503" spans="1:21" ht="11.25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12"/>
      <c r="N503" s="5"/>
      <c r="O503" s="83"/>
      <c r="P503" s="4"/>
      <c r="Q503" s="4"/>
      <c r="R503" s="4"/>
      <c r="S503" s="4"/>
      <c r="T503" s="4"/>
      <c r="U503" s="82"/>
    </row>
    <row r="504" spans="1:21" ht="11.25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12"/>
      <c r="N504" s="5"/>
      <c r="O504" s="83"/>
      <c r="P504" s="4"/>
      <c r="Q504" s="4"/>
      <c r="R504" s="4"/>
      <c r="S504" s="4"/>
      <c r="T504" s="4"/>
      <c r="U504" s="82"/>
    </row>
    <row r="505" spans="1:21" ht="11.25" x14ac:dyDescent="0.1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12"/>
      <c r="N505" s="5"/>
      <c r="O505" s="83"/>
      <c r="P505" s="4"/>
      <c r="Q505" s="4"/>
      <c r="R505" s="4"/>
      <c r="S505" s="4"/>
      <c r="T505" s="4"/>
      <c r="U505" s="82"/>
    </row>
    <row r="506" spans="1:21" ht="11.25" x14ac:dyDescent="0.1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12"/>
      <c r="N506" s="5"/>
      <c r="O506" s="83"/>
      <c r="P506" s="4"/>
      <c r="Q506" s="4"/>
      <c r="R506" s="4"/>
      <c r="S506" s="4"/>
      <c r="T506" s="4"/>
      <c r="U506" s="82"/>
    </row>
    <row r="507" spans="1:21" ht="11.25" x14ac:dyDescent="0.1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12"/>
      <c r="N507" s="5"/>
      <c r="O507" s="83"/>
      <c r="P507" s="4"/>
      <c r="Q507" s="4"/>
      <c r="R507" s="4"/>
      <c r="S507" s="4"/>
      <c r="T507" s="4"/>
      <c r="U507" s="82"/>
    </row>
    <row r="508" spans="1:21" ht="11.25" x14ac:dyDescent="0.1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12"/>
      <c r="N508" s="5"/>
      <c r="O508" s="83"/>
      <c r="P508" s="4"/>
      <c r="Q508" s="4"/>
      <c r="R508" s="4"/>
      <c r="S508" s="4"/>
      <c r="T508" s="4"/>
      <c r="U508" s="82"/>
    </row>
    <row r="509" spans="1:21" ht="11.25" x14ac:dyDescent="0.1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12"/>
      <c r="N509" s="5"/>
      <c r="O509" s="83"/>
      <c r="P509" s="4"/>
      <c r="Q509" s="4"/>
      <c r="R509" s="4"/>
      <c r="S509" s="4"/>
      <c r="T509" s="4"/>
      <c r="U509" s="82"/>
    </row>
  </sheetData>
  <mergeCells count="1">
    <mergeCell ref="J6:K6"/>
  </mergeCells>
  <phoneticPr fontId="3"/>
  <conditionalFormatting sqref="A14:A47">
    <cfRule type="expression" dxfId="371" priority="1">
      <formula>ISTEXT(A14)</formula>
    </cfRule>
  </conditionalFormatting>
  <pageMargins left="0.15748031496062992" right="0.15748031496062992" top="0.39370078740157483" bottom="0" header="0.51181102362204722" footer="0.1574803149606299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[1]各種設定!#REF!</xm:f>
          </x14:formula1>
          <xm:sqref>K7:K8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9"/>
  <sheetViews>
    <sheetView workbookViewId="0">
      <selection activeCell="C31" sqref="C31"/>
    </sheetView>
  </sheetViews>
  <sheetFormatPr defaultColWidth="10" defaultRowHeight="15" customHeight="1" x14ac:dyDescent="0.15"/>
  <cols>
    <col min="1" max="1" width="4.25" style="8" customWidth="1"/>
    <col min="2" max="3" width="5.125" style="8" customWidth="1"/>
    <col min="4" max="4" width="15.75" style="8" customWidth="1"/>
    <col min="5" max="5" width="14.125" style="8" customWidth="1"/>
    <col min="6" max="6" width="21" style="8" customWidth="1"/>
    <col min="7" max="7" width="3.375" style="8" customWidth="1"/>
    <col min="8" max="8" width="4.625" style="8" customWidth="1"/>
    <col min="9" max="9" width="8.875" style="8" customWidth="1"/>
    <col min="10" max="10" width="7.5" style="8" customWidth="1"/>
    <col min="11" max="11" width="5.125" style="8" customWidth="1"/>
    <col min="12" max="12" width="5.625" style="8" customWidth="1"/>
    <col min="13" max="13" width="1.75" style="81" customWidth="1"/>
    <col min="14" max="14" width="0.375" style="8" customWidth="1"/>
    <col min="15" max="15" width="10" style="8"/>
    <col min="16" max="20" width="10" style="2" customWidth="1"/>
    <col min="21" max="21" width="10" style="80"/>
    <col min="22" max="16384" width="10" style="8"/>
  </cols>
  <sheetData>
    <row r="1" spans="1:21" ht="15" customHeight="1" x14ac:dyDescent="0.15">
      <c r="O1" s="83"/>
      <c r="P1" s="4"/>
      <c r="Q1" s="4"/>
      <c r="R1" s="4"/>
      <c r="S1" s="4"/>
      <c r="T1" s="4"/>
      <c r="U1" s="82"/>
    </row>
    <row r="2" spans="1:21" ht="15" customHeight="1" x14ac:dyDescent="0.15">
      <c r="O2" s="83"/>
      <c r="P2" s="4"/>
      <c r="Q2" s="4"/>
      <c r="R2" s="4"/>
      <c r="S2" s="4"/>
      <c r="T2" s="4"/>
      <c r="U2" s="82"/>
    </row>
    <row r="3" spans="1:21" ht="15" customHeight="1" x14ac:dyDescent="0.15">
      <c r="O3" s="83"/>
      <c r="P3" s="4"/>
      <c r="Q3" s="4"/>
      <c r="R3" s="4"/>
      <c r="S3" s="4"/>
      <c r="T3" s="4"/>
      <c r="U3" s="82"/>
    </row>
    <row r="4" spans="1:21" ht="15" customHeight="1" x14ac:dyDescent="0.15">
      <c r="O4" s="83"/>
      <c r="P4" s="4"/>
      <c r="Q4" s="4"/>
      <c r="R4" s="4"/>
      <c r="S4" s="4"/>
      <c r="T4" s="4"/>
      <c r="U4" s="82"/>
    </row>
    <row r="5" spans="1:21" ht="15" customHeight="1" x14ac:dyDescent="0.15">
      <c r="O5" s="83"/>
      <c r="P5" s="4"/>
      <c r="Q5" s="4"/>
      <c r="R5" s="4"/>
      <c r="S5" s="4"/>
      <c r="T5" s="4"/>
      <c r="U5" s="82"/>
    </row>
    <row r="6" spans="1:21" ht="12" x14ac:dyDescent="0.15">
      <c r="A6" s="44"/>
      <c r="B6" s="5"/>
      <c r="C6" s="5"/>
      <c r="D6" s="5"/>
      <c r="E6" s="5"/>
      <c r="F6" s="5"/>
      <c r="G6" s="5"/>
      <c r="H6" s="5"/>
      <c r="I6" s="112"/>
      <c r="J6" s="111">
        <v>44878</v>
      </c>
      <c r="K6" s="111"/>
      <c r="L6" s="110" t="s">
        <v>45</v>
      </c>
      <c r="M6" s="78"/>
      <c r="N6" s="5"/>
      <c r="O6" s="83"/>
      <c r="P6" s="4"/>
      <c r="Q6" s="4"/>
      <c r="R6" s="4"/>
      <c r="S6" s="4"/>
      <c r="T6" s="4"/>
      <c r="U6" s="82"/>
    </row>
    <row r="7" spans="1:21" ht="19.5" customHeight="1" x14ac:dyDescent="0.2">
      <c r="A7" s="40" t="str">
        <f>+[1]各種設定!D2</f>
        <v>2022年 全日本カート選手権 FS-125/FP-3部門　東西統一競技会</v>
      </c>
      <c r="B7" s="5"/>
      <c r="C7" s="5"/>
      <c r="D7" s="5"/>
      <c r="E7" s="5"/>
      <c r="F7" s="5"/>
      <c r="G7" s="5"/>
      <c r="H7" s="5"/>
      <c r="I7" s="12"/>
      <c r="J7" s="39" t="s">
        <v>44</v>
      </c>
      <c r="K7" s="39" t="s">
        <v>43</v>
      </c>
      <c r="L7" s="36"/>
      <c r="M7" s="110"/>
      <c r="N7" s="5"/>
      <c r="O7" s="83"/>
      <c r="P7" s="4"/>
      <c r="Q7" s="4"/>
      <c r="R7" s="4"/>
      <c r="S7" s="4"/>
      <c r="T7" s="4"/>
      <c r="U7" s="82"/>
    </row>
    <row r="8" spans="1:21" ht="11.25" x14ac:dyDescent="0.15">
      <c r="A8" s="5"/>
      <c r="B8" s="5"/>
      <c r="C8" s="5"/>
      <c r="D8" s="5"/>
      <c r="E8" s="5"/>
      <c r="F8" s="5"/>
      <c r="G8" s="5"/>
      <c r="H8" s="5"/>
      <c r="I8" s="12"/>
      <c r="J8" s="39" t="s">
        <v>42</v>
      </c>
      <c r="K8" s="37" t="s">
        <v>41</v>
      </c>
      <c r="L8" s="36"/>
      <c r="M8" s="109"/>
      <c r="N8" s="5"/>
      <c r="O8" s="83"/>
      <c r="P8" s="4"/>
      <c r="Q8" s="4"/>
      <c r="R8" s="4"/>
      <c r="S8" s="4"/>
      <c r="T8" s="4"/>
      <c r="U8" s="82"/>
    </row>
    <row r="9" spans="1:21" ht="17.25" customHeight="1" x14ac:dyDescent="0.15">
      <c r="A9" s="35" t="str">
        <f>+[1]各種設定!D4</f>
        <v>FP-3</v>
      </c>
      <c r="B9" s="5"/>
      <c r="C9" s="5"/>
      <c r="D9" s="5"/>
      <c r="E9" s="5"/>
      <c r="F9" s="5"/>
      <c r="G9" s="5"/>
      <c r="H9" s="5"/>
      <c r="I9" s="12"/>
      <c r="J9" s="108" t="s">
        <v>17</v>
      </c>
      <c r="K9" s="5"/>
      <c r="L9" s="1"/>
      <c r="M9" s="12"/>
      <c r="N9" s="5"/>
      <c r="O9" s="83"/>
      <c r="P9" s="4"/>
      <c r="Q9" s="4"/>
      <c r="R9" s="4"/>
      <c r="S9" s="4"/>
      <c r="T9" s="4"/>
      <c r="U9" s="82"/>
    </row>
    <row r="10" spans="1:21" ht="19.5" customHeight="1" x14ac:dyDescent="0.2">
      <c r="A10" s="33" t="s">
        <v>40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5"/>
      <c r="O10" s="83"/>
      <c r="P10" s="4"/>
      <c r="Q10" s="4"/>
      <c r="R10" s="4"/>
      <c r="S10" s="4"/>
      <c r="T10" s="4"/>
      <c r="U10" s="82"/>
    </row>
    <row r="11" spans="1:21" ht="11.25" x14ac:dyDescent="0.15">
      <c r="A11" s="5"/>
      <c r="B11" s="14" t="s">
        <v>6</v>
      </c>
      <c r="C11" s="14" t="s">
        <v>39</v>
      </c>
      <c r="D11" s="14" t="s">
        <v>14</v>
      </c>
      <c r="E11" s="3" t="s">
        <v>13</v>
      </c>
      <c r="F11" s="14" t="s">
        <v>2</v>
      </c>
      <c r="G11" s="14" t="s">
        <v>12</v>
      </c>
      <c r="H11" s="14" t="s">
        <v>38</v>
      </c>
      <c r="I11" s="14" t="s">
        <v>31</v>
      </c>
      <c r="J11" s="14" t="s">
        <v>37</v>
      </c>
      <c r="K11" s="14" t="s">
        <v>36</v>
      </c>
      <c r="L11" s="14" t="s">
        <v>35</v>
      </c>
      <c r="M11" s="107">
        <f>VLOOKUP(A9,[1]コースレコード!$A:$C,3,FALSE)</f>
        <v>55.036999999999999</v>
      </c>
      <c r="N11" s="5"/>
      <c r="O11" s="83"/>
      <c r="P11" s="4" t="s">
        <v>10</v>
      </c>
      <c r="Q11" s="4"/>
      <c r="R11" s="4" t="s">
        <v>9</v>
      </c>
      <c r="S11" s="4" t="s">
        <v>8</v>
      </c>
      <c r="T11" s="4"/>
      <c r="U11" s="82" t="s">
        <v>34</v>
      </c>
    </row>
    <row r="12" spans="1:21" ht="12.75" x14ac:dyDescent="0.15">
      <c r="A12" s="105" t="s">
        <v>7</v>
      </c>
      <c r="B12" s="105" t="s">
        <v>6</v>
      </c>
      <c r="C12" s="29" t="s">
        <v>33</v>
      </c>
      <c r="D12" s="104" t="s">
        <v>4</v>
      </c>
      <c r="E12" s="104" t="s">
        <v>3</v>
      </c>
      <c r="F12" s="105" t="s">
        <v>2</v>
      </c>
      <c r="G12" s="106" t="s">
        <v>1</v>
      </c>
      <c r="H12" s="105" t="s">
        <v>32</v>
      </c>
      <c r="I12" s="105" t="s">
        <v>31</v>
      </c>
      <c r="J12" s="105" t="s">
        <v>30</v>
      </c>
      <c r="K12" s="105" t="s">
        <v>29</v>
      </c>
      <c r="L12" s="105" t="s">
        <v>28</v>
      </c>
      <c r="M12" s="104"/>
      <c r="N12" s="76"/>
      <c r="O12" s="83"/>
      <c r="P12" s="4"/>
      <c r="Q12" s="4"/>
      <c r="R12" s="4"/>
      <c r="S12" s="4"/>
      <c r="T12" s="4"/>
      <c r="U12" s="82"/>
    </row>
    <row r="13" spans="1:21" ht="12.75" customHeight="1" x14ac:dyDescent="0.2">
      <c r="A13" s="102">
        <v>1</v>
      </c>
      <c r="B13" s="101">
        <f>IFERROR(INDEX('[1]予選ヒートBGr-レース結果表（貼付）'!A2:$Z$50,MATCH($A13,'[1]予選ヒートBGr-レース結果表（貼付）'!A2:$A$50,0),MATCH('[1]公式予選（TT）①-結果表（印刷）'!B$11,'[1]予選ヒートBGr-レース結果表（貼付）'!$1:$1,0)),"")</f>
        <v>11</v>
      </c>
      <c r="C13" s="100">
        <v>0</v>
      </c>
      <c r="D13" s="99" t="str">
        <f>IFERROR(INDEX('[1]予選ヒートBGr-レース結果表（貼付）'!$A:$Z,MATCH($B13,'[1]予選ヒートBGr-レース結果表（貼付）'!$B:$B,0),MATCH('予選ヒートBGr-レース結果表'!D$11,'[1]予選ヒートBGr-レース結果表（貼付）'!$1:$1,0)),"")</f>
        <v>富下 李央菜</v>
      </c>
      <c r="E13" s="98" t="str">
        <f>IFERROR(INDEX('[1]予選ヒートBGr-レース結果表（貼付）'!$A:$Z,MATCH($B13,'[1]予選ヒートBGr-レース結果表（貼付）'!$B:$B,0),MATCH('予選ヒートBGr-レース結果表'!E$11,'[1]予選ヒートBGr-レース結果表（貼付）'!$1:$1,0)),"")</f>
        <v>KOSMIC/YAMAHA</v>
      </c>
      <c r="F13" s="97" t="str">
        <f>IFERROR(INDEX('[1]予選ヒートBGr-レース結果表（貼付）'!$A:$Z,MATCH($B13,'[1]予選ヒートBGr-レース結果表（貼付）'!$B:$B,0),MATCH('予選ヒートBGr-レース結果表'!F$11,'[1]予選ヒートBGr-レース結果表（貼付）'!$1:$1,0)),"")</f>
        <v>Formula Blue TKC</v>
      </c>
      <c r="G13" s="96" t="str">
        <f>IFERROR(INDEX('[1]予選ヒートBGr-レース結果表（貼付）'!$A:$Z,MATCH($B13,'[1]予選ヒートBGr-レース結果表（貼付）'!$B:$B,0),MATCH('予選ヒートBGr-レース結果表'!G$11,'[1]予選ヒートBGr-レース結果表（貼付）'!$1:$1,0)),"")</f>
        <v>BS</v>
      </c>
      <c r="H13" s="95">
        <f>IFERROR(INDEX('[1]予選ヒートBGr-レース結果表（貼付）'!$A:$Z,MATCH($B13,'[1]予選ヒートBGr-レース結果表（貼付）'!$B:$B,0),MATCH('予選ヒートBGr-レース結果表'!H$11,'[1]予選ヒートBGr-レース結果表（貼付）'!$1:$1,0)),"")</f>
        <v>12</v>
      </c>
      <c r="I13" s="94">
        <f>IFERROR(INDEX('[1]予選ヒートBGr-レース結果表（貼付）'!$A:$Z,MATCH($B13,'[1]予選ヒートBGr-レース結果表（貼付）'!$B:$B,0),MATCH('予選ヒートBGr-レース結果表'!I$11,'[1]予選ヒートBGr-レース結果表（貼付）'!$1:$1,0)),"")</f>
        <v>8.6406134259259266E-3</v>
      </c>
      <c r="J13" s="93" t="str">
        <f>ROUND((1.264*H13)/(I13*24),2)&amp;"km/h"</f>
        <v>73.14km/h</v>
      </c>
      <c r="K13" s="93"/>
      <c r="L13" s="92">
        <f>IFERROR(INDEX('[1]予選ヒートBGr-レース結果表（貼付）'!$A:$Z,MATCH($B13,'[1]予選ヒートBGr-レース結果表（貼付）'!$B:$B,0),MATCH('予選ヒートBGr-レース結果表'!L$11,'[1]予選ヒートBGr-レース結果表（貼付）'!$1:$1,0)),"")</f>
        <v>7.1700231481481485E-4</v>
      </c>
      <c r="M13" s="91" t="str">
        <f>IF(L13&lt;1,"",IF($M$11&gt;L13,"R",""))</f>
        <v/>
      </c>
      <c r="N13" s="103"/>
      <c r="O13" s="83"/>
      <c r="P13" s="4" t="str">
        <f>IF(IFERROR(INDEX('[1]予選ヒートBGr-レース結果表（貼付）'!$A:$Z,MATCH($B13,'[1]予選ヒートBGr-レース結果表（貼付）'!$B:$B,0),MATCH(P$11,'[1]予選ヒートBGr-レース結果表（貼付）'!$1:$1,0)),"")=0,"",IFERROR(INDEX('[1]予選ヒートBGr-レース結果表（貼付）'!$A:$Z,MATCH($B13,'[1]予選ヒートBGr-レース結果表（貼付）'!$B:$B,0),MATCH(P$11,'[1]予選ヒートBGr-レース結果表（貼付）'!$1:$1,0)),""))</f>
        <v/>
      </c>
      <c r="Q13" s="4" t="str">
        <f>IF(P13="","",COUNTIF($P$13:P13,"&lt;&gt;"&amp;""))</f>
        <v/>
      </c>
      <c r="R13" s="4" t="str">
        <f>IFERROR(RANK(Q13,$Q$13:$Q$46,1),"")</f>
        <v/>
      </c>
      <c r="S13" s="4" t="str">
        <f>IF(IFERROR(INDEX('[1]予選ヒートBGr-レース結果表（貼付）'!$A:$Z,MATCH($A13,'[1]予選ヒートBGr-レース結果表（貼付）'!$A:$A,0),MATCH(S$11,'[1]予選ヒートBGr-レース結果表（貼付）'!$1:$1,0)),"")=0,"",IFERROR(INDEX('[1]予選ヒートBGr-レース結果表（貼付）'!$A:$Z,MATCH($A13,'[1]予選ヒートBGr-レース結果表（貼付）'!$A:$A,0),MATCH(S$11,'[1]予選ヒートBGr-レース結果表（貼付）'!$1:$1,0)),""))</f>
        <v/>
      </c>
      <c r="T13" s="4"/>
      <c r="U13" s="82">
        <f>IF(IFERROR(INDEX('[1]予選ヒートBGr-レース結果表（貼付）'!$A:$Z,MATCH($B13,'[1]予選ヒートBGr-レース結果表（貼付）'!$B:$B,0),MATCH(U$11,'[1]予選ヒートBGr-レース結果表（貼付）'!$1:$1,0)),"")=0,"",IFERROR(INDEX('[1]予選ヒートBGr-レース結果表（貼付）'!$A:$Z,MATCH($B13,'[1]予選ヒートBGr-レース結果表（貼付）'!$B:$B,0),MATCH(U$11,'[1]予選ヒートBGr-レース結果表（貼付）'!$1:$1,0)),""))</f>
        <v>73.453999999999994</v>
      </c>
    </row>
    <row r="14" spans="1:21" ht="12.75" customHeight="1" x14ac:dyDescent="0.2">
      <c r="A14" s="102">
        <f>IF(OR('[1]予選ヒートBGr-レース結果表（貼付）'!A3="DNF",'[1]予選ヒートBGr-レース結果表（貼付）'!A3="DNS",'[1]予選ヒートBGr-レース結果表（貼付）'!A3="DQ"),'[1]予選ヒートBGr-レース結果表（貼付）'!A3,IF(MAX('[1]予選ヒートBGr-レース結果表（貼付）'!$A:$A)&gt;A13,A13+1,""))</f>
        <v>2</v>
      </c>
      <c r="B14" s="101">
        <f>IFERROR(INDEX('[1]予選ヒートBGr-レース結果表（貼付）'!A3:$Z$50,MATCH($A14,'[1]予選ヒートBGr-レース結果表（貼付）'!A3:$A$50,0),MATCH('[1]公式予選（TT）①-結果表（印刷）'!B$11,'[1]予選ヒートBGr-レース結果表（貼付）'!$1:$1,0)),"")</f>
        <v>84</v>
      </c>
      <c r="C14" s="100">
        <v>2</v>
      </c>
      <c r="D14" s="99" t="str">
        <f>IFERROR(INDEX('[1]予選ヒートBGr-レース結果表（貼付）'!$A:$Z,MATCH($A14,'[1]予選ヒートBGr-レース結果表（貼付）'!$A:$A,0),MATCH('予選ヒートBGr-レース結果表'!D$11,'[1]予選ヒートBGr-レース結果表（貼付）'!$1:$1,0)),"")</f>
        <v>林 零仁</v>
      </c>
      <c r="E14" s="98" t="str">
        <f>IFERROR(INDEX('[1]予選ヒートBGr-レース結果表（貼付）'!$A:$Z,MATCH($A14,'[1]予選ヒートBGr-レース結果表（貼付）'!$A:$A,0),MATCH('予選ヒートBGr-レース結果表'!E$11,'[1]予選ヒートBGr-レース結果表（貼付）'!$1:$1,0)),"")</f>
        <v>EXPRIT/YAMAHA</v>
      </c>
      <c r="F14" s="97" t="str">
        <f>IFERROR(INDEX('[1]予選ヒートBGr-レース結果表（貼付）'!$A:$Z,MATCH($A14,'[1]予選ヒートBGr-レース結果表（貼付）'!$A:$A,0),MATCH('予選ヒートBGr-レース結果表'!F$11,'[1]予選ヒートBGr-レース結果表（貼付）'!$1:$1,0)),"")</f>
        <v>ONE  POINT</v>
      </c>
      <c r="G14" s="96" t="str">
        <f>IFERROR(INDEX('[1]予選ヒートBGr-レース結果表（貼付）'!$A:$Z,MATCH($A14,'[1]予選ヒートBGr-レース結果表（貼付）'!$A:$A,0),MATCH('予選ヒートBGr-レース結果表'!G$11,'[1]予選ヒートBGr-レース結果表（貼付）'!$1:$1,0)),"")</f>
        <v>BS</v>
      </c>
      <c r="H14" s="95">
        <f>IFERROR(INDEX('[1]予選ヒートBGr-レース結果表（貼付）'!$A:$Z,MATCH($A14,'[1]予選ヒートBGr-レース結果表（貼付）'!$A:$A,0),MATCH('予選ヒートBGr-レース結果表'!H$11,'[1]予選ヒートBGr-レース結果表（貼付）'!$1:$1,0)),"")</f>
        <v>12</v>
      </c>
      <c r="I14" s="94">
        <f>IFERROR(INDEX('[1]予選ヒートBGr-レース結果表（貼付）'!$A:$Z,MATCH($A14,'[1]予選ヒートBGr-レース結果表（貼付）'!$A:$A,0),MATCH('予選ヒートBGr-レース結果表'!I$11,'[1]予選ヒートBGr-レース結果表（貼付）'!$1:$1,0)),"")</f>
        <v>8.7979629629629623E-3</v>
      </c>
      <c r="J14" s="93">
        <f>IFERROR(IF(A14="DNS","",IF(A14="DQ","",INDEX('[1]予選ヒートBGr-レース結果表（貼付）'!$A:$Z,MATCH($B14,'[1]予選ヒートBGr-レース結果表（貼付）'!$B:$B,0),MATCH('予選ヒートBGr-レース結果表'!J$11,'[1]予選ヒートBGr-レース結果表（貼付）'!$1:$1,0)))),"")</f>
        <v>13.595000000000001</v>
      </c>
      <c r="K14" s="93">
        <f>IFERROR(IF(A14="DNS","",IF(A14="DQ","",INDEX('[1]予選ヒートBGr-レース結果表（貼付）'!$A:$Z,MATCH($B14,'[1]予選ヒートBGr-レース結果表（貼付）'!$B:$B,0),MATCH('予選ヒートBGr-レース結果表'!K$11,'[1]予選ヒートBGr-レース結果表（貼付）'!$1:$1,0)))),"")</f>
        <v>13.595000000000001</v>
      </c>
      <c r="L14" s="92">
        <f>IFERROR(IF(A14="DNS","",IF(A14="DQ","",INDEX('[1]予選ヒートBGr-レース結果表（貼付）'!$A:$Z,MATCH($B14,'[1]予選ヒートBGr-レース結果表（貼付）'!$B:$B,0),MATCH('予選ヒートBGr-レース結果表'!L$11,'[1]予選ヒートBGr-レース結果表（貼付）'!$1:$1,0)))),"")</f>
        <v>7.2442129629629625E-4</v>
      </c>
      <c r="M14" s="91" t="str">
        <f>IF(L14&lt;1,"",IF($M$11&gt;L14,"R",""))</f>
        <v/>
      </c>
      <c r="N14" s="103"/>
      <c r="O14" s="83"/>
      <c r="P14" s="4" t="str">
        <f>IF(IFERROR(INDEX('[1]予選ヒートBGr-レース結果表（貼付）'!$A:$Z,MATCH($B14,'[1]予選ヒートBGr-レース結果表（貼付）'!$B:$B,0),MATCH(P$11,'[1]予選ヒートBGr-レース結果表（貼付）'!$1:$1,0)),"")=0,"",IFERROR(INDEX('[1]予選ヒートBGr-レース結果表（貼付）'!$A:$Z,MATCH($B14,'[1]予選ヒートBGr-レース結果表（貼付）'!$B:$B,0),MATCH(P$11,'[1]予選ヒートBGr-レース結果表（貼付）'!$1:$1,0)),""))</f>
        <v/>
      </c>
      <c r="Q14" s="4" t="str">
        <f>IF(P14="","",COUNTIF($P$13:P14,"&lt;&gt;"&amp;""))</f>
        <v/>
      </c>
      <c r="R14" s="4" t="str">
        <f>IFERROR(RANK(Q14,$Q$13:$Q$46,1),"")</f>
        <v/>
      </c>
      <c r="S14" s="4" t="str">
        <f>IF(IFERROR(INDEX('[1]予選ヒートBGr-レース結果表（貼付）'!$A:$Z,MATCH($A14,'[1]予選ヒートBGr-レース結果表（貼付）'!$A:$A,0),MATCH(S$11,'[1]予選ヒートBGr-レース結果表（貼付）'!$1:$1,0)),"")=0,"",IFERROR(INDEX('[1]予選ヒートBGr-レース結果表（貼付）'!$A:$Z,MATCH($A14,'[1]予選ヒートBGr-レース結果表（貼付）'!$A:$A,0),MATCH(S$11,'[1]予選ヒートBGr-レース結果表（貼付）'!$1:$1,0)),""))</f>
        <v/>
      </c>
      <c r="T14" s="4"/>
      <c r="U14" s="82">
        <f>IF(IFERROR(INDEX('[1]予選ヒートBGr-レース結果表（貼付）'!$A:$Z,MATCH($B14,'[1]予選ヒートBGr-レース結果表（貼付）'!$B:$B,0),MATCH(U$11,'[1]予選ヒートBGr-レース結果表（貼付）'!$1:$1,0)),"")=0,"",IFERROR(INDEX('[1]予選ヒートBGr-レース結果表（貼付）'!$A:$Z,MATCH($B14,'[1]予選ヒートBGr-レース結果表（貼付）'!$B:$B,0),MATCH(U$11,'[1]予選ヒートBGr-レース結果表（貼付）'!$1:$1,0)),""))</f>
        <v>72.701999999999998</v>
      </c>
    </row>
    <row r="15" spans="1:21" ht="12.75" customHeight="1" x14ac:dyDescent="0.2">
      <c r="A15" s="102">
        <f>IF(OR('[1]予選ヒートBGr-レース結果表（貼付）'!A4="DNF",'[1]予選ヒートBGr-レース結果表（貼付）'!A4="DNS",'[1]予選ヒートBGr-レース結果表（貼付）'!A4="DQ"),'[1]予選ヒートBGr-レース結果表（貼付）'!A4,IF(MAX('[1]予選ヒートBGr-レース結果表（貼付）'!$A:$A)&gt;A14,A14+1,""))</f>
        <v>3</v>
      </c>
      <c r="B15" s="101">
        <f>IFERROR(INDEX('[1]予選ヒートBGr-レース結果表（貼付）'!A4:$Z$50,MATCH($A15,'[1]予選ヒートBGr-レース結果表（貼付）'!A4:$A$50,0),MATCH('[1]公式予選（TT）①-結果表（印刷）'!B$11,'[1]予選ヒートBGr-レース結果表（貼付）'!$1:$1,0)),"")</f>
        <v>37</v>
      </c>
      <c r="C15" s="100">
        <v>3</v>
      </c>
      <c r="D15" s="99" t="str">
        <f>IFERROR(INDEX('[1]予選ヒートBGr-レース結果表（貼付）'!$A:$Z,MATCH($A15,'[1]予選ヒートBGr-レース結果表（貼付）'!$A:$A,0),MATCH('予選ヒートBGr-レース結果表'!D$11,'[1]予選ヒートBGr-レース結果表（貼付）'!$1:$1,0)),"")</f>
        <v>佐藤 琉葵</v>
      </c>
      <c r="E15" s="98" t="str">
        <f>IFERROR(INDEX('[1]予選ヒートBGr-レース結果表（貼付）'!$A:$Z,MATCH($A15,'[1]予選ヒートBGr-レース結果表（貼付）'!$A:$A,0),MATCH('予選ヒートBGr-レース結果表'!E$11,'[1]予選ヒートBGr-レース結果表（貼付）'!$1:$1,0)),"")</f>
        <v>LN KART/YAMAHA</v>
      </c>
      <c r="F15" s="97" t="str">
        <f>IFERROR(INDEX('[1]予選ヒートBGr-レース結果表（貼付）'!$A:$Z,MATCH($A15,'[1]予選ヒートBGr-レース結果表（貼付）'!$A:$A,0),MATCH('予選ヒートBGr-レース結果表'!F$11,'[1]予選ヒートBGr-レース結果表（貼付）'!$1:$1,0)),"")</f>
        <v>DSM</v>
      </c>
      <c r="G15" s="96" t="str">
        <f>IFERROR(INDEX('[1]予選ヒートBGr-レース結果表（貼付）'!$A:$Z,MATCH($A15,'[1]予選ヒートBGr-レース結果表（貼付）'!$A:$A,0),MATCH('予選ヒートBGr-レース結果表'!G$11,'[1]予選ヒートBGr-レース結果表（貼付）'!$1:$1,0)),"")</f>
        <v>BS</v>
      </c>
      <c r="H15" s="95">
        <f>IFERROR(INDEX('[1]予選ヒートBGr-レース結果表（貼付）'!$A:$Z,MATCH($A15,'[1]予選ヒートBGr-レース結果表（貼付）'!$A:$A,0),MATCH('予選ヒートBGr-レース結果表'!H$11,'[1]予選ヒートBGr-レース結果表（貼付）'!$1:$1,0)),"")</f>
        <v>12</v>
      </c>
      <c r="I15" s="94">
        <f>IFERROR(INDEX('[1]予選ヒートBGr-レース結果表（貼付）'!$A:$Z,MATCH($A15,'[1]予選ヒートBGr-レース結果表（貼付）'!$A:$A,0),MATCH('予選ヒートBGr-レース結果表'!I$11,'[1]予選ヒートBGr-レース結果表（貼付）'!$1:$1,0)),"")</f>
        <v>8.8668749999999998E-3</v>
      </c>
      <c r="J15" s="93">
        <f>IFERROR(IF(A15="DNS","",IF(A15="DQ","",INDEX('[1]予選ヒートBGr-レース結果表（貼付）'!$A:$Z,MATCH($B15,'[1]予選ヒートBGr-レース結果表（貼付）'!$B:$B,0),MATCH('予選ヒートBGr-レース結果表'!J$11,'[1]予選ヒートBGr-レース結果表（貼付）'!$1:$1,0)))),"")</f>
        <v>19.548999999999999</v>
      </c>
      <c r="K15" s="93">
        <f>IFERROR(IF(A15="DNS","",IF(A15="DQ","",INDEX('[1]予選ヒートBGr-レース結果表（貼付）'!$A:$Z,MATCH($B15,'[1]予選ヒートBGr-レース結果表（貼付）'!$B:$B,0),MATCH('予選ヒートBGr-レース結果表'!K$11,'[1]予選ヒートBGr-レース結果表（貼付）'!$1:$1,0)))),"")</f>
        <v>5.9539999999999997</v>
      </c>
      <c r="L15" s="92">
        <f>IFERROR(IF(A15="DNS","",IF(A15="DQ","",INDEX('[1]予選ヒートBGr-レース結果表（貼付）'!$A:$Z,MATCH($B15,'[1]予選ヒートBGr-レース結果表（貼付）'!$B:$B,0),MATCH('予選ヒートBGr-レース結果表'!L$11,'[1]予選ヒートBGr-レース結果表（貼付）'!$1:$1,0)))),"")</f>
        <v>7.2194444444444443E-4</v>
      </c>
      <c r="M15" s="91" t="str">
        <f>IF(L15&lt;1,"",IF($M$11&gt;L15,"R",""))</f>
        <v/>
      </c>
      <c r="N15" s="103"/>
      <c r="O15" s="83"/>
      <c r="P15" s="4" t="str">
        <f>IF(IFERROR(INDEX('[1]予選ヒートBGr-レース結果表（貼付）'!$A:$Z,MATCH($B15,'[1]予選ヒートBGr-レース結果表（貼付）'!$B:$B,0),MATCH(P$11,'[1]予選ヒートBGr-レース結果表（貼付）'!$1:$1,0)),"")=0,"",IFERROR(INDEX('[1]予選ヒートBGr-レース結果表（貼付）'!$A:$Z,MATCH($B15,'[1]予選ヒートBGr-レース結果表（貼付）'!$B:$B,0),MATCH(P$11,'[1]予選ヒートBGr-レース結果表（貼付）'!$1:$1,0)),""))</f>
        <v>全日本カート選手権統一規則書 第38条(25)(フロントフェアリングが正しい装着状態でない)により5秒加算した。</v>
      </c>
      <c r="Q15" s="4">
        <f>IF(P15="","",COUNTIF($P$13:P15,"&lt;&gt;"&amp;""))</f>
        <v>3</v>
      </c>
      <c r="R15" s="4">
        <f>IFERROR(RANK(Q15,$Q$13:$Q$46,1),"")</f>
        <v>1</v>
      </c>
      <c r="S15" s="4" t="str">
        <f>IF(IFERROR(INDEX('[1]予選ヒートBGr-レース結果表（貼付）'!$A:$Z,MATCH($A15,'[1]予選ヒートBGr-レース結果表（貼付）'!$A:$A,0),MATCH(S$11,'[1]予選ヒートBGr-レース結果表（貼付）'!$1:$1,0)),"")=0,"",IFERROR(INDEX('[1]予選ヒートBGr-レース結果表（貼付）'!$A:$Z,MATCH($A15,'[1]予選ヒートBGr-レース結果表（貼付）'!$A:$A,0),MATCH(S$11,'[1]予選ヒートBGr-レース結果表（貼付）'!$1:$1,0)),""))</f>
        <v/>
      </c>
      <c r="T15" s="4"/>
      <c r="U15" s="82">
        <f>IF(IFERROR(INDEX('[1]予選ヒートBGr-レース結果表（貼付）'!$A:$Z,MATCH($B15,'[1]予選ヒートBGr-レース結果表（貼付）'!$B:$B,0),MATCH(U$11,'[1]予選ヒートBGr-レース結果表（貼付）'!$1:$1,0)),"")=0,"",IFERROR(INDEX('[1]予選ヒートBGr-レース結果表（貼付）'!$A:$Z,MATCH($B15,'[1]予選ヒートBGr-レース結果表（貼付）'!$B:$B,0),MATCH(U$11,'[1]予選ヒートBGr-レース結果表（貼付）'!$1:$1,0)),""))</f>
        <v>72.950999999999993</v>
      </c>
    </row>
    <row r="16" spans="1:21" ht="12.75" customHeight="1" x14ac:dyDescent="0.2">
      <c r="A16" s="102">
        <f>IF(OR('[1]予選ヒートBGr-レース結果表（貼付）'!A5="DNF",'[1]予選ヒートBGr-レース結果表（貼付）'!A5="DNS",'[1]予選ヒートBGr-レース結果表（貼付）'!A5="DQ"),'[1]予選ヒートBGr-レース結果表（貼付）'!A5,IF(MAX('[1]予選ヒートBGr-レース結果表（貼付）'!$A:$A)&gt;A15,A15+1,""))</f>
        <v>4</v>
      </c>
      <c r="B16" s="101">
        <f>IFERROR(INDEX('[1]予選ヒートBGr-レース結果表（貼付）'!A5:$Z$50,MATCH($A16,'[1]予選ヒートBGr-レース結果表（貼付）'!A5:$A$50,0),MATCH('[1]公式予選（TT）①-結果表（印刷）'!B$11,'[1]予選ヒートBGr-レース結果表（貼付）'!$1:$1,0)),"")</f>
        <v>47</v>
      </c>
      <c r="C16" s="100">
        <v>4</v>
      </c>
      <c r="D16" s="99" t="str">
        <f>IFERROR(INDEX('[1]予選ヒートBGr-レース結果表（貼付）'!$A:$Z,MATCH($A16,'[1]予選ヒートBGr-レース結果表（貼付）'!$A:$A,0),MATCH('予選ヒートBGr-レース結果表'!D$11,'[1]予選ヒートBGr-レース結果表（貼付）'!$1:$1,0)),"")</f>
        <v>大島 良介</v>
      </c>
      <c r="E16" s="98" t="str">
        <f>IFERROR(INDEX('[1]予選ヒートBGr-レース結果表（貼付）'!$A:$Z,MATCH($A16,'[1]予選ヒートBGr-レース結果表（貼付）'!$A:$A,0),MATCH('予選ヒートBGr-レース結果表'!E$11,'[1]予選ヒートBGr-レース結果表（貼付）'!$1:$1,0)),"")</f>
        <v>TONY KART/YAMAHA</v>
      </c>
      <c r="F16" s="97" t="str">
        <f>IFERROR(INDEX('[1]予選ヒートBGr-レース結果表（貼付）'!$A:$Z,MATCH($A16,'[1]予選ヒートBGr-レース結果表（貼付）'!$A:$A,0),MATCH('予選ヒートBGr-レース結果表'!F$11,'[1]予選ヒートBGr-レース結果表（貼付）'!$1:$1,0)),"")</f>
        <v>RS-1</v>
      </c>
      <c r="G16" s="96" t="str">
        <f>IFERROR(INDEX('[1]予選ヒートBGr-レース結果表（貼付）'!$A:$Z,MATCH($A16,'[1]予選ヒートBGr-レース結果表（貼付）'!$A:$A,0),MATCH('予選ヒートBGr-レース結果表'!G$11,'[1]予選ヒートBGr-レース結果表（貼付）'!$1:$1,0)),"")</f>
        <v>BS</v>
      </c>
      <c r="H16" s="95">
        <f>IFERROR(INDEX('[1]予選ヒートBGr-レース結果表（貼付）'!$A:$Z,MATCH($A16,'[1]予選ヒートBGr-レース結果表（貼付）'!$A:$A,0),MATCH('予選ヒートBGr-レース結果表'!H$11,'[1]予選ヒートBGr-レース結果表（貼付）'!$1:$1,0)),"")</f>
        <v>12</v>
      </c>
      <c r="I16" s="94">
        <f>IFERROR(INDEX('[1]予選ヒートBGr-レース結果表（貼付）'!$A:$Z,MATCH($A16,'[1]予選ヒートBGr-レース結果表（貼付）'!$A:$A,0),MATCH('予選ヒートBGr-レース結果表'!I$11,'[1]予選ヒートBGr-レース結果表（貼付）'!$1:$1,0)),"")</f>
        <v>8.9788541666666662E-3</v>
      </c>
      <c r="J16" s="93">
        <f>IFERROR(IF(A16="DNS","",IF(A16="DQ","",INDEX('[1]予選ヒートBGr-レース結果表（貼付）'!$A:$Z,MATCH($B16,'[1]予選ヒートBGr-レース結果表（貼付）'!$B:$B,0),MATCH('予選ヒートBGr-レース結果表'!J$11,'[1]予選ヒートBGr-レース結果表（貼付）'!$1:$1,0)))),"")</f>
        <v>29.224</v>
      </c>
      <c r="K16" s="93">
        <f>IFERROR(IF(A16="DNS","",IF(A16="DQ","",INDEX('[1]予選ヒートBGr-レース結果表（貼付）'!$A:$Z,MATCH($B16,'[1]予選ヒートBGr-レース結果表（貼付）'!$B:$B,0),MATCH('予選ヒートBGr-レース結果表'!K$11,'[1]予選ヒートBGr-レース結果表（貼付）'!$1:$1,0)))),"")</f>
        <v>9.6750000000000007</v>
      </c>
      <c r="L16" s="92">
        <f>IFERROR(IF(A16="DNS","",IF(A16="DQ","",INDEX('[1]予選ヒートBGr-レース結果表（貼付）'!$A:$Z,MATCH($B16,'[1]予選ヒートBGr-レース結果表（貼付）'!$B:$B,0),MATCH('予選ヒートBGr-レース結果表'!L$11,'[1]予選ヒートBGr-レース結果表（貼付）'!$1:$1,0)))),"")</f>
        <v>7.3876157407407408E-4</v>
      </c>
      <c r="M16" s="91" t="str">
        <f>IF(L16&lt;1,"",IF($M$11&gt;L16,"R",""))</f>
        <v/>
      </c>
      <c r="N16" s="103"/>
      <c r="O16" s="83"/>
      <c r="P16" s="4" t="str">
        <f>IF(IFERROR(INDEX('[1]予選ヒートBGr-レース結果表（貼付）'!$A:$Z,MATCH($B16,'[1]予選ヒートBGr-レース結果表（貼付）'!$B:$B,0),MATCH(P$11,'[1]予選ヒートBGr-レース結果表（貼付）'!$1:$1,0)),"")=0,"",IFERROR(INDEX('[1]予選ヒートBGr-レース結果表（貼付）'!$A:$Z,MATCH($B16,'[1]予選ヒートBGr-レース結果表（貼付）'!$B:$B,0),MATCH(P$11,'[1]予選ヒートBGr-レース結果表（貼付）'!$1:$1,0)),""))</f>
        <v/>
      </c>
      <c r="Q16" s="4" t="str">
        <f>IF(P16="","",COUNTIF($P$13:P16,"&lt;&gt;"&amp;""))</f>
        <v/>
      </c>
      <c r="R16" s="4" t="str">
        <f>IFERROR(RANK(Q16,$Q$13:$Q$46,1),"")</f>
        <v/>
      </c>
      <c r="S16" s="4" t="str">
        <f>IF(IFERROR(INDEX('[1]予選ヒートBGr-レース結果表（貼付）'!$A:$Z,MATCH($A16,'[1]予選ヒートBGr-レース結果表（貼付）'!$A:$A,0),MATCH(S$11,'[1]予選ヒートBGr-レース結果表（貼付）'!$1:$1,0)),"")=0,"",IFERROR(INDEX('[1]予選ヒートBGr-レース結果表（貼付）'!$A:$Z,MATCH($A16,'[1]予選ヒートBGr-レース結果表（貼付）'!$A:$A,0),MATCH(S$11,'[1]予選ヒートBGr-レース結果表（貼付）'!$1:$1,0)),""))</f>
        <v/>
      </c>
      <c r="T16" s="4"/>
      <c r="U16" s="82">
        <f>IF(IFERROR(INDEX('[1]予選ヒートBGr-レース結果表（貼付）'!$A:$Z,MATCH($B16,'[1]予選ヒートBGr-レース結果表（貼付）'!$B:$B,0),MATCH(U$11,'[1]予選ヒートBGr-レース結果表（貼付）'!$1:$1,0)),"")=0,"",IFERROR(INDEX('[1]予選ヒートBGr-レース結果表（貼付）'!$A:$Z,MATCH($B16,'[1]予選ヒートBGr-レース結果表（貼付）'!$B:$B,0),MATCH(U$11,'[1]予選ヒートBGr-レース結果表（貼付）'!$1:$1,0)),""))</f>
        <v>71.290000000000006</v>
      </c>
    </row>
    <row r="17" spans="1:21" ht="12.75" customHeight="1" x14ac:dyDescent="0.2">
      <c r="A17" s="102">
        <f>IF(OR('[1]予選ヒートBGr-レース結果表（貼付）'!A6="DNF",'[1]予選ヒートBGr-レース結果表（貼付）'!A6="DNS",'[1]予選ヒートBGr-レース結果表（貼付）'!A6="DQ"),'[1]予選ヒートBGr-レース結果表（貼付）'!A6,IF(MAX('[1]予選ヒートBGr-レース結果表（貼付）'!$A:$A)&gt;A16,A16+1,""))</f>
        <v>5</v>
      </c>
      <c r="B17" s="101">
        <f>IFERROR(INDEX('[1]予選ヒートBGr-レース結果表（貼付）'!A6:$Z$50,MATCH($A17,'[1]予選ヒートBGr-レース結果表（貼付）'!A6:$A$50,0),MATCH('[1]公式予選（TT）①-結果表（印刷）'!B$11,'[1]予選ヒートBGr-レース結果表（貼付）'!$1:$1,0)),"")</f>
        <v>19</v>
      </c>
      <c r="C17" s="100">
        <v>5</v>
      </c>
      <c r="D17" s="99" t="str">
        <f>IFERROR(INDEX('[1]予選ヒートBGr-レース結果表（貼付）'!$A:$Z,MATCH($A17,'[1]予選ヒートBGr-レース結果表（貼付）'!$A:$A,0),MATCH('予選ヒートBGr-レース結果表'!D$11,'[1]予選ヒートBGr-レース結果表（貼付）'!$1:$1,0)),"")</f>
        <v>蒲生 尚弥</v>
      </c>
      <c r="E17" s="98" t="str">
        <f>IFERROR(INDEX('[1]予選ヒートBGr-レース結果表（貼付）'!$A:$Z,MATCH($A17,'[1]予選ヒートBGr-レース結果表（貼付）'!$A:$A,0),MATCH('予選ヒートBGr-レース結果表'!E$11,'[1]予選ヒートBGr-レース結果表（貼付）'!$1:$1,0)),"")</f>
        <v>CL/YAMAHA</v>
      </c>
      <c r="F17" s="97" t="str">
        <f>IFERROR(INDEX('[1]予選ヒートBGr-レース結果表（貼付）'!$A:$Z,MATCH($A17,'[1]予選ヒートBGr-レース結果表（貼付）'!$A:$A,0),MATCH('予選ヒートBGr-レース結果表'!F$11,'[1]予選ヒートBGr-レース結果表（貼付）'!$1:$1,0)),"")</f>
        <v>のりものクラブTIGRE</v>
      </c>
      <c r="G17" s="96" t="str">
        <f>IFERROR(INDEX('[1]予選ヒートBGr-レース結果表（貼付）'!$A:$Z,MATCH($A17,'[1]予選ヒートBGr-レース結果表（貼付）'!$A:$A,0),MATCH('予選ヒートBGr-レース結果表'!G$11,'[1]予選ヒートBGr-レース結果表（貼付）'!$1:$1,0)),"")</f>
        <v>BS</v>
      </c>
      <c r="H17" s="95">
        <f>IFERROR(INDEX('[1]予選ヒートBGr-レース結果表（貼付）'!$A:$Z,MATCH($A17,'[1]予選ヒートBGr-レース結果表（貼付）'!$A:$A,0),MATCH('予選ヒートBGr-レース結果表'!H$11,'[1]予選ヒートBGr-レース結果表（貼付）'!$1:$1,0)),"")</f>
        <v>12</v>
      </c>
      <c r="I17" s="94">
        <f>IFERROR(INDEX('[1]予選ヒートBGr-レース結果表（貼付）'!$A:$Z,MATCH($A17,'[1]予選ヒートBGr-レース結果表（貼付）'!$A:$A,0),MATCH('予選ヒートBGr-レース結果表'!I$11,'[1]予選ヒートBGr-レース結果表（貼付）'!$1:$1,0)),"")</f>
        <v>8.9983912037037029E-3</v>
      </c>
      <c r="J17" s="93">
        <f>IFERROR(IF(A17="DNS","",IF(A17="DQ","",INDEX('[1]予選ヒートBGr-レース結果表（貼付）'!$A:$Z,MATCH($B17,'[1]予選ヒートBGr-レース結果表（貼付）'!$B:$B,0),MATCH('予選ヒートBGr-レース結果表'!J$11,'[1]予選ヒートBGr-レース結果表（貼付）'!$1:$1,0)))),"")</f>
        <v>30.911999999999999</v>
      </c>
      <c r="K17" s="93">
        <f>IFERROR(IF(A17="DNS","",IF(A17="DQ","",INDEX('[1]予選ヒートBGr-レース結果表（貼付）'!$A:$Z,MATCH($B17,'[1]予選ヒートBGr-レース結果表（貼付）'!$B:$B,0),MATCH('予選ヒートBGr-レース結果表'!K$11,'[1]予選ヒートBGr-レース結果表（貼付）'!$1:$1,0)))),"")</f>
        <v>1.6879999999999999</v>
      </c>
      <c r="L17" s="92">
        <f>IFERROR(IF(A17="DNS","",IF(A17="DQ","",INDEX('[1]予選ヒートBGr-レース結果表（貼付）'!$A:$Z,MATCH($B17,'[1]予選ヒートBGr-レース結果表（貼付）'!$B:$B,0),MATCH('予選ヒートBGr-レース結果表'!L$11,'[1]予選ヒートBGr-レース結果表（貼付）'!$1:$1,0)))),"")</f>
        <v>7.4293981481481487E-4</v>
      </c>
      <c r="M17" s="91" t="str">
        <f>IF(L17&lt;1,"",IF($M$11&gt;L17,"R",""))</f>
        <v/>
      </c>
      <c r="N17" s="103"/>
      <c r="O17" s="83"/>
      <c r="P17" s="4" t="str">
        <f>IF(IFERROR(INDEX('[1]予選ヒートBGr-レース結果表（貼付）'!$A:$Z,MATCH($B17,'[1]予選ヒートBGr-レース結果表（貼付）'!$B:$B,0),MATCH(P$11,'[1]予選ヒートBGr-レース結果表（貼付）'!$1:$1,0)),"")=0,"",IFERROR(INDEX('[1]予選ヒートBGr-レース結果表（貼付）'!$A:$Z,MATCH($B17,'[1]予選ヒートBGr-レース結果表（貼付）'!$B:$B,0),MATCH(P$11,'[1]予選ヒートBGr-レース結果表（貼付）'!$1:$1,0)),""))</f>
        <v/>
      </c>
      <c r="Q17" s="4" t="str">
        <f>IF(P17="","",COUNTIF($P$13:P17,"&lt;&gt;"&amp;""))</f>
        <v/>
      </c>
      <c r="R17" s="4" t="str">
        <f>IFERROR(RANK(Q17,$Q$13:$Q$46,1),"")</f>
        <v/>
      </c>
      <c r="S17" s="4" t="str">
        <f>IF(IFERROR(INDEX('[1]予選ヒートBGr-レース結果表（貼付）'!$A:$Z,MATCH($A17,'[1]予選ヒートBGr-レース結果表（貼付）'!$A:$A,0),MATCH(S$11,'[1]予選ヒートBGr-レース結果表（貼付）'!$1:$1,0)),"")=0,"",IFERROR(INDEX('[1]予選ヒートBGr-レース結果表（貼付）'!$A:$Z,MATCH($A17,'[1]予選ヒートBGr-レース結果表（貼付）'!$A:$A,0),MATCH(S$11,'[1]予選ヒートBGr-レース結果表（貼付）'!$1:$1,0)),""))</f>
        <v/>
      </c>
      <c r="T17" s="4"/>
      <c r="U17" s="82">
        <f>IF(IFERROR(INDEX('[1]予選ヒートBGr-レース結果表（貼付）'!$A:$Z,MATCH($B17,'[1]予選ヒートBGr-レース結果表（貼付）'!$B:$B,0),MATCH(U$11,'[1]予選ヒートBGr-レース結果表（貼付）'!$1:$1,0)),"")=0,"",IFERROR(INDEX('[1]予選ヒートBGr-レース結果表（貼付）'!$A:$Z,MATCH($B17,'[1]予選ヒートBGr-レース結果表（貼付）'!$B:$B,0),MATCH(U$11,'[1]予選ヒートBGr-レース結果表（貼付）'!$1:$1,0)),""))</f>
        <v>70.89</v>
      </c>
    </row>
    <row r="18" spans="1:21" ht="12.75" customHeight="1" x14ac:dyDescent="0.2">
      <c r="A18" s="102">
        <f>IF(OR('[1]予選ヒートBGr-レース結果表（貼付）'!A7="DNF",'[1]予選ヒートBGr-レース結果表（貼付）'!A7="DNS",'[1]予選ヒートBGr-レース結果表（貼付）'!A7="DQ"),'[1]予選ヒートBGr-レース結果表（貼付）'!A7,IF(MAX('[1]予選ヒートBGr-レース結果表（貼付）'!$A:$A)&gt;A17,A17+1,""))</f>
        <v>6</v>
      </c>
      <c r="B18" s="101">
        <f>IFERROR(INDEX('[1]予選ヒートBGr-レース結果表（貼付）'!A7:$Z$50,MATCH($A18,'[1]予選ヒートBGr-レース結果表（貼付）'!A7:$A$50,0),MATCH('[1]公式予選（TT）①-結果表（印刷）'!B$11,'[1]予選ヒートBGr-レース結果表（貼付）'!$1:$1,0)),"")</f>
        <v>44</v>
      </c>
      <c r="C18" s="100">
        <v>6</v>
      </c>
      <c r="D18" s="99" t="str">
        <f>IFERROR(INDEX('[1]予選ヒートBGr-レース結果表（貼付）'!$A:$Z,MATCH($A18,'[1]予選ヒートBGr-レース結果表（貼付）'!$A:$A,0),MATCH('予選ヒートBGr-レース結果表'!D$11,'[1]予選ヒートBGr-レース結果表（貼付）'!$1:$1,0)),"")</f>
        <v>中村 海斗</v>
      </c>
      <c r="E18" s="98" t="str">
        <f>IFERROR(INDEX('[1]予選ヒートBGr-レース結果表（貼付）'!$A:$Z,MATCH($A18,'[1]予選ヒートBGr-レース結果表（貼付）'!$A:$A,0),MATCH('予選ヒートBGr-レース結果表'!E$11,'[1]予選ヒートBGr-レース結果表（貼付）'!$1:$1,0)),"")</f>
        <v>TONY KART/YAMAHA</v>
      </c>
      <c r="F18" s="97" t="str">
        <f>IFERROR(INDEX('[1]予選ヒートBGr-レース結果表（貼付）'!$A:$Z,MATCH($A18,'[1]予選ヒートBGr-レース結果表（貼付）'!$A:$A,0),MATCH('予選ヒートBGr-レース結果表'!F$11,'[1]予選ヒートBGr-レース結果表（貼付）'!$1:$1,0)),"")</f>
        <v>TEAM NAGAO</v>
      </c>
      <c r="G18" s="96" t="str">
        <f>IFERROR(INDEX('[1]予選ヒートBGr-レース結果表（貼付）'!$A:$Z,MATCH($A18,'[1]予選ヒートBGr-レース結果表（貼付）'!$A:$A,0),MATCH('予選ヒートBGr-レース結果表'!G$11,'[1]予選ヒートBGr-レース結果表（貼付）'!$1:$1,0)),"")</f>
        <v>BS</v>
      </c>
      <c r="H18" s="95">
        <f>IFERROR(INDEX('[1]予選ヒートBGr-レース結果表（貼付）'!$A:$Z,MATCH($A18,'[1]予選ヒートBGr-レース結果表（貼付）'!$A:$A,0),MATCH('予選ヒートBGr-レース結果表'!H$11,'[1]予選ヒートBGr-レース結果表（貼付）'!$1:$1,0)),"")</f>
        <v>12</v>
      </c>
      <c r="I18" s="94">
        <f>IFERROR(INDEX('[1]予選ヒートBGr-レース結果表（貼付）'!$A:$Z,MATCH($A18,'[1]予選ヒートBGr-レース結果表（貼付）'!$A:$A,0),MATCH('予選ヒートBGr-レース結果表'!I$11,'[1]予選ヒートBGr-レース結果表（貼付）'!$1:$1,0)),"")</f>
        <v>9.0096759259259262E-3</v>
      </c>
      <c r="J18" s="93">
        <f>IFERROR(IF(A18="DNS","",IF(A18="DQ","",INDEX('[1]予選ヒートBGr-レース結果表（貼付）'!$A:$Z,MATCH($B18,'[1]予選ヒートBGr-レース結果表（貼付）'!$B:$B,0),MATCH('予選ヒートBGr-レース結果表'!J$11,'[1]予選ヒートBGr-レース結果表（貼付）'!$1:$1,0)))),"")</f>
        <v>31.887</v>
      </c>
      <c r="K18" s="93">
        <f>IFERROR(IF(A18="DNS","",IF(A18="DQ","",INDEX('[1]予選ヒートBGr-レース結果表（貼付）'!$A:$Z,MATCH($B18,'[1]予選ヒートBGr-レース結果表（貼付）'!$B:$B,0),MATCH('予選ヒートBGr-レース結果表'!K$11,'[1]予選ヒートBGr-レース結果表（貼付）'!$1:$1,0)))),"")</f>
        <v>0.97499999999999998</v>
      </c>
      <c r="L18" s="92">
        <f>IFERROR(IF(A18="DNS","",IF(A18="DQ","",INDEX('[1]予選ヒートBGr-レース結果表（貼付）'!$A:$Z,MATCH($B18,'[1]予選ヒートBGr-レース結果表（貼付）'!$B:$B,0),MATCH('予選ヒートBGr-レース結果表'!L$11,'[1]予選ヒートBGr-レース結果表（貼付）'!$1:$1,0)))),"")</f>
        <v>7.4179398148148141E-4</v>
      </c>
      <c r="M18" s="91" t="str">
        <f>IF(L18&lt;1,"",IF($M$11&gt;L18,"R",""))</f>
        <v/>
      </c>
      <c r="N18" s="103"/>
      <c r="O18" s="83"/>
      <c r="P18" s="4" t="str">
        <f>IF(IFERROR(INDEX('[1]予選ヒートBGr-レース結果表（貼付）'!$A:$Z,MATCH($B18,'[1]予選ヒートBGr-レース結果表（貼付）'!$B:$B,0),MATCH(P$11,'[1]予選ヒートBGr-レース結果表（貼付）'!$1:$1,0)),"")=0,"",IFERROR(INDEX('[1]予選ヒートBGr-レース結果表（貼付）'!$A:$Z,MATCH($B18,'[1]予選ヒートBGr-レース結果表（貼付）'!$B:$B,0),MATCH(P$11,'[1]予選ヒートBGr-レース結果表（貼付）'!$1:$1,0)),""))</f>
        <v/>
      </c>
      <c r="Q18" s="4" t="str">
        <f>IF(P18="","",COUNTIF($P$13:P18,"&lt;&gt;"&amp;""))</f>
        <v/>
      </c>
      <c r="R18" s="4" t="str">
        <f>IFERROR(RANK(Q18,$Q$13:$Q$46,1),"")</f>
        <v/>
      </c>
      <c r="S18" s="4" t="str">
        <f>IF(IFERROR(INDEX('[1]予選ヒートBGr-レース結果表（貼付）'!$A:$Z,MATCH($A18,'[1]予選ヒートBGr-レース結果表（貼付）'!$A:$A,0),MATCH(S$11,'[1]予選ヒートBGr-レース結果表（貼付）'!$1:$1,0)),"")=0,"",IFERROR(INDEX('[1]予選ヒートBGr-レース結果表（貼付）'!$A:$Z,MATCH($A18,'[1]予選ヒートBGr-レース結果表（貼付）'!$A:$A,0),MATCH(S$11,'[1]予選ヒートBGr-レース結果表（貼付）'!$1:$1,0)),""))</f>
        <v/>
      </c>
      <c r="T18" s="4"/>
      <c r="U18" s="82">
        <f>IF(IFERROR(INDEX('[1]予選ヒートBGr-レース結果表（貼付）'!$A:$Z,MATCH($B18,'[1]予選ヒートBGr-レース結果表（貼付）'!$B:$B,0),MATCH(U$11,'[1]予選ヒートBGr-レース結果表（貼付）'!$1:$1,0)),"")=0,"",IFERROR(INDEX('[1]予選ヒートBGr-レース結果表（貼付）'!$A:$Z,MATCH($B18,'[1]予選ヒートBGr-レース結果表（貼付）'!$B:$B,0),MATCH(U$11,'[1]予選ヒートBGr-レース結果表（貼付）'!$1:$1,0)),""))</f>
        <v>70.998999999999995</v>
      </c>
    </row>
    <row r="19" spans="1:21" ht="12.75" customHeight="1" x14ac:dyDescent="0.2">
      <c r="A19" s="102">
        <f>IF(OR('[1]予選ヒートBGr-レース結果表（貼付）'!A8="DNF",'[1]予選ヒートBGr-レース結果表（貼付）'!A8="DNS",'[1]予選ヒートBGr-レース結果表（貼付）'!A8="DQ"),'[1]予選ヒートBGr-レース結果表（貼付）'!A8,IF(MAX('[1]予選ヒートBGr-レース結果表（貼付）'!$A:$A)&gt;A18,A18+1,""))</f>
        <v>7</v>
      </c>
      <c r="B19" s="101">
        <f>IFERROR(INDEX('[1]予選ヒートBGr-レース結果表（貼付）'!A8:$Z$50,MATCH($A19,'[1]予選ヒートBGr-レース結果表（貼付）'!A8:$A$50,0),MATCH('[1]公式予選（TT）①-結果表（印刷）'!B$11,'[1]予選ヒートBGr-レース結果表（貼付）'!$1:$1,0)),"")</f>
        <v>25</v>
      </c>
      <c r="C19" s="100">
        <v>7</v>
      </c>
      <c r="D19" s="99" t="str">
        <f>IFERROR(INDEX('[1]予選ヒートBGr-レース結果表（貼付）'!$A:$Z,MATCH($A19,'[1]予選ヒートBGr-レース結果表（貼付）'!$A:$A,0),MATCH('予選ヒートBGr-レース結果表'!D$11,'[1]予選ヒートBGr-レース結果表（貼付）'!$1:$1,0)),"")</f>
        <v>鈴木 恵武</v>
      </c>
      <c r="E19" s="98" t="str">
        <f>IFERROR(INDEX('[1]予選ヒートBGr-レース結果表（貼付）'!$A:$Z,MATCH($A19,'[1]予選ヒートBGr-レース結果表（貼付）'!$A:$A,0),MATCH('予選ヒートBGr-レース結果表'!E$11,'[1]予選ヒートBGr-レース結果表（貼付）'!$1:$1,0)),"")</f>
        <v>KOSMIC/YAMAHA</v>
      </c>
      <c r="F19" s="97" t="str">
        <f>IFERROR(INDEX('[1]予選ヒートBGr-レース結果表（貼付）'!$A:$Z,MATCH($A19,'[1]予選ヒートBGr-レース結果表（貼付）'!$A:$A,0),MATCH('予選ヒートBGr-レース結果表'!F$11,'[1]予選ヒートBGr-レース結果表（貼付）'!$1:$1,0)),"")</f>
        <v>Formula Blue 増田スピード</v>
      </c>
      <c r="G19" s="96" t="str">
        <f>IFERROR(INDEX('[1]予選ヒートBGr-レース結果表（貼付）'!$A:$Z,MATCH($A19,'[1]予選ヒートBGr-レース結果表（貼付）'!$A:$A,0),MATCH('予選ヒートBGr-レース結果表'!G$11,'[1]予選ヒートBGr-レース結果表（貼付）'!$1:$1,0)),"")</f>
        <v>BS</v>
      </c>
      <c r="H19" s="95">
        <f>IFERROR(INDEX('[1]予選ヒートBGr-レース結果表（貼付）'!$A:$Z,MATCH($A19,'[1]予選ヒートBGr-レース結果表（貼付）'!$A:$A,0),MATCH('予選ヒートBGr-レース結果表'!H$11,'[1]予選ヒートBGr-レース結果表（貼付）'!$1:$1,0)),"")</f>
        <v>12</v>
      </c>
      <c r="I19" s="94">
        <f>IFERROR(INDEX('[1]予選ヒートBGr-レース結果表（貼付）'!$A:$Z,MATCH($A19,'[1]予選ヒートBGr-レース結果表（貼付）'!$A:$A,0),MATCH('予選ヒートBGr-レース結果表'!I$11,'[1]予選ヒートBGr-レース結果表（貼付）'!$1:$1,0)),"")</f>
        <v>9.0434722222222218E-3</v>
      </c>
      <c r="J19" s="93">
        <f>IFERROR(IF(A19="DNS","",IF(A19="DQ","",INDEX('[1]予選ヒートBGr-レース結果表（貼付）'!$A:$Z,MATCH($B19,'[1]予選ヒートBGr-レース結果表（貼付）'!$B:$B,0),MATCH('予選ヒートBGr-レース結果表'!J$11,'[1]予選ヒートBGr-レース結果表（貼付）'!$1:$1,0)))),"")</f>
        <v>34.807000000000002</v>
      </c>
      <c r="K19" s="93">
        <f>IFERROR(IF(A19="DNS","",IF(A19="DQ","",INDEX('[1]予選ヒートBGr-レース結果表（貼付）'!$A:$Z,MATCH($B19,'[1]予選ヒートBGr-レース結果表（貼付）'!$B:$B,0),MATCH('予選ヒートBGr-レース結果表'!K$11,'[1]予選ヒートBGr-レース結果表（貼付）'!$1:$1,0)))),"")</f>
        <v>2.92</v>
      </c>
      <c r="L19" s="92">
        <f>IFERROR(IF(A19="DNS","",IF(A19="DQ","",INDEX('[1]予選ヒートBGr-レース結果表（貼付）'!$A:$Z,MATCH($B19,'[1]予選ヒートBGr-レース結果表（貼付）'!$B:$B,0),MATCH('予選ヒートBGr-レース結果表'!L$11,'[1]予選ヒートBGr-レース結果表（貼付）'!$1:$1,0)))),"")</f>
        <v>7.4659722222222217E-4</v>
      </c>
      <c r="M19" s="91" t="str">
        <f>IF(L19&lt;1,"",IF($M$11&gt;L19,"R",""))</f>
        <v/>
      </c>
      <c r="N19" s="103"/>
      <c r="O19" s="83"/>
      <c r="P19" s="4" t="str">
        <f>IF(IFERROR(INDEX('[1]予選ヒートBGr-レース結果表（貼付）'!$A:$Z,MATCH($B19,'[1]予選ヒートBGr-レース結果表（貼付）'!$B:$B,0),MATCH(P$11,'[1]予選ヒートBGr-レース結果表（貼付）'!$1:$1,0)),"")=0,"",IFERROR(INDEX('[1]予選ヒートBGr-レース結果表（貼付）'!$A:$Z,MATCH($B19,'[1]予選ヒートBGr-レース結果表（貼付）'!$B:$B,0),MATCH(P$11,'[1]予選ヒートBGr-レース結果表（貼付）'!$1:$1,0)),""))</f>
        <v/>
      </c>
      <c r="Q19" s="4" t="str">
        <f>IF(P19="","",COUNTIF($P$13:P19,"&lt;&gt;"&amp;""))</f>
        <v/>
      </c>
      <c r="R19" s="4" t="str">
        <f>IFERROR(RANK(Q19,$Q$13:$Q$46,1),"")</f>
        <v/>
      </c>
      <c r="S19" s="4" t="str">
        <f>IF(IFERROR(INDEX('[1]予選ヒートBGr-レース結果表（貼付）'!$A:$Z,MATCH($A19,'[1]予選ヒートBGr-レース結果表（貼付）'!$A:$A,0),MATCH(S$11,'[1]予選ヒートBGr-レース結果表（貼付）'!$1:$1,0)),"")=0,"",IFERROR(INDEX('[1]予選ヒートBGr-レース結果表（貼付）'!$A:$Z,MATCH($A19,'[1]予選ヒートBGr-レース結果表（貼付）'!$A:$A,0),MATCH(S$11,'[1]予選ヒートBGr-レース結果表（貼付）'!$1:$1,0)),""))</f>
        <v/>
      </c>
      <c r="T19" s="4"/>
      <c r="U19" s="82">
        <f>IF(IFERROR(INDEX('[1]予選ヒートBGr-レース結果表（貼付）'!$A:$Z,MATCH($B19,'[1]予選ヒートBGr-レース結果表（貼付）'!$B:$B,0),MATCH(U$11,'[1]予選ヒートBGr-レース結果表（貼付）'!$1:$1,0)),"")=0,"",IFERROR(INDEX('[1]予選ヒートBGr-レース結果表（貼付）'!$A:$Z,MATCH($B19,'[1]予選ヒートBGr-レース結果表（貼付）'!$B:$B,0),MATCH(U$11,'[1]予選ヒートBGr-レース結果表（貼付）'!$1:$1,0)),""))</f>
        <v>70.542000000000002</v>
      </c>
    </row>
    <row r="20" spans="1:21" ht="12.75" customHeight="1" x14ac:dyDescent="0.2">
      <c r="A20" s="102">
        <f>IF(OR('[1]予選ヒートBGr-レース結果表（貼付）'!A9="DNF",'[1]予選ヒートBGr-レース結果表（貼付）'!A9="DNS",'[1]予選ヒートBGr-レース結果表（貼付）'!A9="DQ"),'[1]予選ヒートBGr-レース結果表（貼付）'!A9,IF(MAX('[1]予選ヒートBGr-レース結果表（貼付）'!$A:$A)&gt;A19,A19+1,""))</f>
        <v>8</v>
      </c>
      <c r="B20" s="101">
        <f>IFERROR(INDEX('[1]予選ヒートBGr-レース結果表（貼付）'!A9:$Z$50,MATCH($A20,'[1]予選ヒートBGr-レース結果表（貼付）'!A9:$A$50,0),MATCH('[1]公式予選（TT）①-結果表（印刷）'!B$11,'[1]予選ヒートBGr-レース結果表（貼付）'!$1:$1,0)),"")</f>
        <v>10</v>
      </c>
      <c r="C20" s="100">
        <v>8</v>
      </c>
      <c r="D20" s="99" t="str">
        <f>IFERROR(INDEX('[1]予選ヒートBGr-レース結果表（貼付）'!$A:$Z,MATCH($A20,'[1]予選ヒートBGr-レース結果表（貼付）'!$A:$A,0),MATCH('予選ヒートBGr-レース結果表'!D$11,'[1]予選ヒートBGr-レース結果表（貼付）'!$1:$1,0)),"")</f>
        <v>大越 武</v>
      </c>
      <c r="E20" s="98" t="str">
        <f>IFERROR(INDEX('[1]予選ヒートBGr-レース結果表（貼付）'!$A:$Z,MATCH($A20,'[1]予選ヒートBGr-レース結果表（貼付）'!$A:$A,0),MATCH('予選ヒートBGr-レース結果表'!E$11,'[1]予選ヒートBGr-レース結果表（貼付）'!$1:$1,0)),"")</f>
        <v>TONY KART/YAMAHA</v>
      </c>
      <c r="F20" s="97" t="str">
        <f>IFERROR(INDEX('[1]予選ヒートBGr-レース結果表（貼付）'!$A:$Z,MATCH($A20,'[1]予選ヒートBGr-レース結果表（貼付）'!$A:$A,0),MATCH('予選ヒートBGr-レース結果表'!F$11,'[1]予選ヒートBGr-レース結果表（貼付）'!$1:$1,0)),"")</f>
        <v>BEMAX RACING</v>
      </c>
      <c r="G20" s="96" t="str">
        <f>IFERROR(INDEX('[1]予選ヒートBGr-レース結果表（貼付）'!$A:$Z,MATCH($A20,'[1]予選ヒートBGr-レース結果表（貼付）'!$A:$A,0),MATCH('予選ヒートBGr-レース結果表'!G$11,'[1]予選ヒートBGr-レース結果表（貼付）'!$1:$1,0)),"")</f>
        <v>BS</v>
      </c>
      <c r="H20" s="95">
        <f>IFERROR(INDEX('[1]予選ヒートBGr-レース結果表（貼付）'!$A:$Z,MATCH($A20,'[1]予選ヒートBGr-レース結果表（貼付）'!$A:$A,0),MATCH('予選ヒートBGr-レース結果表'!H$11,'[1]予選ヒートBGr-レース結果表（貼付）'!$1:$1,0)),"")</f>
        <v>12</v>
      </c>
      <c r="I20" s="94">
        <f>IFERROR(INDEX('[1]予選ヒートBGr-レース結果表（貼付）'!$A:$Z,MATCH($A20,'[1]予選ヒートBGr-レース結果表（貼付）'!$A:$A,0),MATCH('予選ヒートBGr-レース結果表'!I$11,'[1]予選ヒートBGr-レース結果表（貼付）'!$1:$1,0)),"")</f>
        <v>9.0725347222222232E-3</v>
      </c>
      <c r="J20" s="93">
        <f>IFERROR(IF(A20="DNS","",IF(A20="DQ","",INDEX('[1]予選ヒートBGr-レース結果表（貼付）'!$A:$Z,MATCH($B20,'[1]予選ヒートBGr-レース結果表（貼付）'!$B:$B,0),MATCH('予選ヒートBGr-レース結果表'!J$11,'[1]予選ヒートBGr-レース結果表（貼付）'!$1:$1,0)))),"")</f>
        <v>37.317999999999998</v>
      </c>
      <c r="K20" s="93">
        <f>IFERROR(IF(A20="DNS","",IF(A20="DQ","",INDEX('[1]予選ヒートBGr-レース結果表（貼付）'!$A:$Z,MATCH($B20,'[1]予選ヒートBGr-レース結果表（貼付）'!$B:$B,0),MATCH('予選ヒートBGr-レース結果表'!K$11,'[1]予選ヒートBGr-レース結果表（貼付）'!$1:$1,0)))),"")</f>
        <v>2.5110000000000001</v>
      </c>
      <c r="L20" s="92">
        <f>IFERROR(IF(A20="DNS","",IF(A20="DQ","",INDEX('[1]予選ヒートBGr-レース結果表（貼付）'!$A:$Z,MATCH($B20,'[1]予選ヒートBGr-レース結果表（貼付）'!$B:$B,0),MATCH('予選ヒートBGr-レース結果表'!L$11,'[1]予選ヒートBGr-レース結果表（貼付）'!$1:$1,0)))),"")</f>
        <v>7.4769675925925926E-4</v>
      </c>
      <c r="M20" s="91" t="str">
        <f>IF(L20&lt;1,"",IF($M$11&gt;L20,"R",""))</f>
        <v/>
      </c>
      <c r="N20" s="103"/>
      <c r="O20" s="83"/>
      <c r="P20" s="4" t="str">
        <f>IF(IFERROR(INDEX('[1]予選ヒートBGr-レース結果表（貼付）'!$A:$Z,MATCH($B20,'[1]予選ヒートBGr-レース結果表（貼付）'!$B:$B,0),MATCH(P$11,'[1]予選ヒートBGr-レース結果表（貼付）'!$1:$1,0)),"")=0,"",IFERROR(INDEX('[1]予選ヒートBGr-レース結果表（貼付）'!$A:$Z,MATCH($B20,'[1]予選ヒートBGr-レース結果表（貼付）'!$B:$B,0),MATCH(P$11,'[1]予選ヒートBGr-レース結果表（貼付）'!$1:$1,0)),""))</f>
        <v/>
      </c>
      <c r="Q20" s="4" t="str">
        <f>IF(P20="","",COUNTIF($P$13:P20,"&lt;&gt;"&amp;""))</f>
        <v/>
      </c>
      <c r="R20" s="4" t="str">
        <f>IFERROR(RANK(Q20,$Q$13:$Q$46,1),"")</f>
        <v/>
      </c>
      <c r="S20" s="4" t="str">
        <f>IF(IFERROR(INDEX('[1]予選ヒートBGr-レース結果表（貼付）'!$A:$Z,MATCH($A20,'[1]予選ヒートBGr-レース結果表（貼付）'!$A:$A,0),MATCH(S$11,'[1]予選ヒートBGr-レース結果表（貼付）'!$1:$1,0)),"")=0,"",IFERROR(INDEX('[1]予選ヒートBGr-レース結果表（貼付）'!$A:$Z,MATCH($A20,'[1]予選ヒートBGr-レース結果表（貼付）'!$A:$A,0),MATCH(S$11,'[1]予選ヒートBGr-レース結果表（貼付）'!$1:$1,0)),""))</f>
        <v/>
      </c>
      <c r="T20" s="4"/>
      <c r="U20" s="82">
        <f>IF(IFERROR(INDEX('[1]予選ヒートBGr-レース結果表（貼付）'!$A:$Z,MATCH($B20,'[1]予選ヒートBGr-レース結果表（貼付）'!$B:$B,0),MATCH(U$11,'[1]予選ヒートBGr-レース結果表（貼付）'!$1:$1,0)),"")=0,"",IFERROR(INDEX('[1]予選ヒートBGr-レース結果表（貼付）'!$A:$Z,MATCH($B20,'[1]予選ヒートBGr-レース結果表（貼付）'!$B:$B,0),MATCH(U$11,'[1]予選ヒートBGr-レース結果表（貼付）'!$1:$1,0)),""))</f>
        <v>70.438999999999993</v>
      </c>
    </row>
    <row r="21" spans="1:21" ht="12.75" customHeight="1" x14ac:dyDescent="0.2">
      <c r="A21" s="102">
        <f>IF(OR('[1]予選ヒートBGr-レース結果表（貼付）'!A10="DNF",'[1]予選ヒートBGr-レース結果表（貼付）'!A10="DNS",'[1]予選ヒートBGr-レース結果表（貼付）'!A10="DQ"),'[1]予選ヒートBGr-レース結果表（貼付）'!A10,IF(MAX('[1]予選ヒートBGr-レース結果表（貼付）'!$A:$A)&gt;A20,A20+1,""))</f>
        <v>9</v>
      </c>
      <c r="B21" s="101">
        <f>IFERROR(INDEX('[1]予選ヒートBGr-レース結果表（貼付）'!A10:$Z$50,MATCH($A21,'[1]予選ヒートBGr-レース結果表（貼付）'!A10:$A$50,0),MATCH('[1]公式予選（TT）①-結果表（印刷）'!B$11,'[1]予選ヒートBGr-レース結果表（貼付）'!$1:$1,0)),"")</f>
        <v>15</v>
      </c>
      <c r="C21" s="100">
        <v>9</v>
      </c>
      <c r="D21" s="99" t="str">
        <f>IFERROR(INDEX('[1]予選ヒートBGr-レース結果表（貼付）'!$A:$Z,MATCH($A21,'[1]予選ヒートBGr-レース結果表（貼付）'!$A:$A,0),MATCH('予選ヒートBGr-レース結果表'!D$11,'[1]予選ヒートBGr-レース結果表（貼付）'!$1:$1,0)),"")</f>
        <v>髙田 陽大</v>
      </c>
      <c r="E21" s="98" t="str">
        <f>IFERROR(INDEX('[1]予選ヒートBGr-レース結果表（貼付）'!$A:$Z,MATCH($A21,'[1]予選ヒートBGr-レース結果表（貼付）'!$A:$A,0),MATCH('予選ヒートBGr-レース結果表'!E$11,'[1]予選ヒートBGr-レース結果表（貼付）'!$1:$1,0)),"")</f>
        <v>Birel ART/YAMAHA</v>
      </c>
      <c r="F21" s="97" t="str">
        <f>IFERROR(INDEX('[1]予選ヒートBGr-レース結果表（貼付）'!$A:$Z,MATCH($A21,'[1]予選ヒートBGr-レース結果表（貼付）'!$A:$A,0),MATCH('予選ヒートBGr-レース結果表'!F$11,'[1]予選ヒートBGr-レース結果表（貼付）'!$1:$1,0)),"")</f>
        <v>Super Racing Junkie!</v>
      </c>
      <c r="G21" s="96" t="str">
        <f>IFERROR(INDEX('[1]予選ヒートBGr-レース結果表（貼付）'!$A:$Z,MATCH($A21,'[1]予選ヒートBGr-レース結果表（貼付）'!$A:$A,0),MATCH('予選ヒートBGr-レース結果表'!G$11,'[1]予選ヒートBGr-レース結果表（貼付）'!$1:$1,0)),"")</f>
        <v>BS</v>
      </c>
      <c r="H21" s="95">
        <f>IFERROR(INDEX('[1]予選ヒートBGr-レース結果表（貼付）'!$A:$Z,MATCH($A21,'[1]予選ヒートBGr-レース結果表（貼付）'!$A:$A,0),MATCH('予選ヒートBGr-レース結果表'!H$11,'[1]予選ヒートBGr-レース結果表（貼付）'!$1:$1,0)),"")</f>
        <v>12</v>
      </c>
      <c r="I21" s="94">
        <f>IFERROR(INDEX('[1]予選ヒートBGr-レース結果表（貼付）'!$A:$Z,MATCH($A21,'[1]予選ヒートBGr-レース結果表（貼付）'!$A:$A,0),MATCH('予選ヒートBGr-レース結果表'!I$11,'[1]予選ヒートBGr-レース結果表（貼付）'!$1:$1,0)),"")</f>
        <v>9.1678009259259265E-3</v>
      </c>
      <c r="J21" s="93">
        <f>IFERROR(IF(A21="DNS","",IF(A21="DQ","",INDEX('[1]予選ヒートBGr-レース結果表（貼付）'!$A:$Z,MATCH($B21,'[1]予選ヒートBGr-レース結果表（貼付）'!$B:$B,0),MATCH('予選ヒートBGr-レース結果表'!J$11,'[1]予選ヒートBGr-レース結果表（貼付）'!$1:$1,0)))),"")</f>
        <v>45.548999999999999</v>
      </c>
      <c r="K21" s="93">
        <f>IFERROR(IF(A21="DNS","",IF(A21="DQ","",INDEX('[1]予選ヒートBGr-レース結果表（貼付）'!$A:$Z,MATCH($B21,'[1]予選ヒートBGr-レース結果表（貼付）'!$B:$B,0),MATCH('予選ヒートBGr-レース結果表'!K$11,'[1]予選ヒートBGr-レース結果表（貼付）'!$1:$1,0)))),"")</f>
        <v>8.2309999999999999</v>
      </c>
      <c r="L21" s="92">
        <f>IFERROR(IF(A21="DNS","",IF(A21="DQ","",INDEX('[1]予選ヒートBGr-レース結果表（貼付）'!$A:$Z,MATCH($B21,'[1]予選ヒートBGr-レース結果表（貼付）'!$B:$B,0),MATCH('予選ヒートBGr-レース結果表'!L$11,'[1]予選ヒートBGr-レース結果表（貼付）'!$1:$1,0)))),"")</f>
        <v>7.554398148148148E-4</v>
      </c>
      <c r="M21" s="91" t="str">
        <f>IF(L21&lt;1,"",IF($M$11&gt;L21,"R",""))</f>
        <v/>
      </c>
      <c r="N21" s="103"/>
      <c r="O21" s="83"/>
      <c r="P21" s="4" t="str">
        <f>IF(IFERROR(INDEX('[1]予選ヒートBGr-レース結果表（貼付）'!$A:$Z,MATCH($B21,'[1]予選ヒートBGr-レース結果表（貼付）'!$B:$B,0),MATCH(P$11,'[1]予選ヒートBGr-レース結果表（貼付）'!$1:$1,0)),"")=0,"",IFERROR(INDEX('[1]予選ヒートBGr-レース結果表（貼付）'!$A:$Z,MATCH($B21,'[1]予選ヒートBGr-レース結果表（貼付）'!$B:$B,0),MATCH(P$11,'[1]予選ヒートBGr-レース結果表（貼付）'!$1:$1,0)),""))</f>
        <v/>
      </c>
      <c r="Q21" s="4" t="str">
        <f>IF(P21="","",COUNTIF($P$13:P21,"&lt;&gt;"&amp;""))</f>
        <v/>
      </c>
      <c r="R21" s="4" t="str">
        <f>IFERROR(RANK(Q21,$Q$13:$Q$46,1),"")</f>
        <v/>
      </c>
      <c r="S21" s="4" t="str">
        <f>IF(IFERROR(INDEX('[1]予選ヒートBGr-レース結果表（貼付）'!$A:$Z,MATCH($A21,'[1]予選ヒートBGr-レース結果表（貼付）'!$A:$A,0),MATCH(S$11,'[1]予選ヒートBGr-レース結果表（貼付）'!$1:$1,0)),"")=0,"",IFERROR(INDEX('[1]予選ヒートBGr-レース結果表（貼付）'!$A:$Z,MATCH($A21,'[1]予選ヒートBGr-レース結果表（貼付）'!$A:$A,0),MATCH(S$11,'[1]予選ヒートBGr-レース結果表（貼付）'!$1:$1,0)),""))</f>
        <v/>
      </c>
      <c r="T21" s="4"/>
      <c r="U21" s="82">
        <f>IF(IFERROR(INDEX('[1]予選ヒートBGr-レース結果表（貼付）'!$A:$Z,MATCH($B21,'[1]予選ヒートBGr-レース結果表（貼付）'!$B:$B,0),MATCH(U$11,'[1]予選ヒートBGr-レース結果表（貼付）'!$1:$1,0)),"")=0,"",IFERROR(INDEX('[1]予選ヒートBGr-レース結果表（貼付）'!$A:$Z,MATCH($B21,'[1]予選ヒートBGr-レース結果表（貼付）'!$B:$B,0),MATCH(U$11,'[1]予選ヒートBGr-レース結果表（貼付）'!$1:$1,0)),""))</f>
        <v>70.070999999999998</v>
      </c>
    </row>
    <row r="22" spans="1:21" ht="12.75" customHeight="1" x14ac:dyDescent="0.2">
      <c r="A22" s="102">
        <f>IF(OR('[1]予選ヒートBGr-レース結果表（貼付）'!A11="DNF",'[1]予選ヒートBGr-レース結果表（貼付）'!A11="DNS",'[1]予選ヒートBGr-レース結果表（貼付）'!A11="DQ"),'[1]予選ヒートBGr-レース結果表（貼付）'!A11,IF(MAX('[1]予選ヒートBGr-レース結果表（貼付）'!$A:$A)&gt;A21,A21+1,""))</f>
        <v>10</v>
      </c>
      <c r="B22" s="101">
        <f>IFERROR(INDEX('[1]予選ヒートBGr-レース結果表（貼付）'!A11:$Z$50,MATCH($A22,'[1]予選ヒートBGr-レース結果表（貼付）'!A11:$A$50,0),MATCH('[1]公式予選（TT）①-結果表（印刷）'!B$11,'[1]予選ヒートBGr-レース結果表（貼付）'!$1:$1,0)),"")</f>
        <v>55</v>
      </c>
      <c r="C22" s="100">
        <v>10</v>
      </c>
      <c r="D22" s="99" t="str">
        <f>IFERROR(INDEX('[1]予選ヒートBGr-レース結果表（貼付）'!$A:$Z,MATCH($A22,'[1]予選ヒートBGr-レース結果表（貼付）'!$A:$A,0),MATCH('予選ヒートBGr-レース結果表'!D$11,'[1]予選ヒートBGr-レース結果表（貼付）'!$1:$1,0)),"")</f>
        <v>大井 偉史</v>
      </c>
      <c r="E22" s="98" t="str">
        <f>IFERROR(INDEX('[1]予選ヒートBGr-レース結果表（貼付）'!$A:$Z,MATCH($A22,'[1]予選ヒートBGr-レース結果表（貼付）'!$A:$A,0),MATCH('予選ヒートBGr-レース結果表'!E$11,'[1]予選ヒートBGr-レース結果表（貼付）'!$1:$1,0)),"")</f>
        <v>GILLARD TG17/YAMAHA</v>
      </c>
      <c r="F22" s="97" t="str">
        <f>IFERROR(INDEX('[1]予選ヒートBGr-レース結果表（貼付）'!$A:$Z,MATCH($A22,'[1]予選ヒートBGr-レース結果表（貼付）'!$A:$A,0),MATCH('予選ヒートBGr-レース結果表'!F$11,'[1]予選ヒートBGr-レース結果表（貼付）'!$1:$1,0)),"")</f>
        <v>Vifonte with Ash</v>
      </c>
      <c r="G22" s="96" t="str">
        <f>IFERROR(INDEX('[1]予選ヒートBGr-レース結果表（貼付）'!$A:$Z,MATCH($A22,'[1]予選ヒートBGr-レース結果表（貼付）'!$A:$A,0),MATCH('予選ヒートBGr-レース結果表'!G$11,'[1]予選ヒートBGr-レース結果表（貼付）'!$1:$1,0)),"")</f>
        <v>BS</v>
      </c>
      <c r="H22" s="95">
        <f>IFERROR(INDEX('[1]予選ヒートBGr-レース結果表（貼付）'!$A:$Z,MATCH($A22,'[1]予選ヒートBGr-レース結果表（貼付）'!$A:$A,0),MATCH('予選ヒートBGr-レース結果表'!H$11,'[1]予選ヒートBGr-レース結果表（貼付）'!$1:$1,0)),"")</f>
        <v>12</v>
      </c>
      <c r="I22" s="94">
        <f>IFERROR(INDEX('[1]予選ヒートBGr-レース結果表（貼付）'!$A:$Z,MATCH($A22,'[1]予選ヒートBGr-レース結果表（貼付）'!$A:$A,0),MATCH('予選ヒートBGr-レース結果表'!I$11,'[1]予選ヒートBGr-レース結果表（貼付）'!$1:$1,0)),"")</f>
        <v>9.2120486111111118E-3</v>
      </c>
      <c r="J22" s="93">
        <f>IFERROR(IF(A22="DNS","",IF(A22="DQ","",INDEX('[1]予選ヒートBGr-レース結果表（貼付）'!$A:$Z,MATCH($B22,'[1]予選ヒートBGr-レース結果表（貼付）'!$B:$B,0),MATCH('予選ヒートBGr-レース結果表'!J$11,'[1]予選ヒートBGr-レース結果表（貼付）'!$1:$1,0)))),"")</f>
        <v>49.372</v>
      </c>
      <c r="K22" s="93">
        <f>IFERROR(IF(A22="DNS","",IF(A22="DQ","",INDEX('[1]予選ヒートBGr-レース結果表（貼付）'!$A:$Z,MATCH($B22,'[1]予選ヒートBGr-レース結果表（貼付）'!$B:$B,0),MATCH('予選ヒートBGr-レース結果表'!K$11,'[1]予選ヒートBGr-レース結果表（貼付）'!$1:$1,0)))),"")</f>
        <v>3.823</v>
      </c>
      <c r="L22" s="92">
        <f>IFERROR(IF(A22="DNS","",IF(A22="DQ","",INDEX('[1]予選ヒートBGr-レース結果表（貼付）'!$A:$Z,MATCH($B22,'[1]予選ヒートBGr-レース結果表（貼付）'!$B:$B,0),MATCH('予選ヒートBGr-レース結果表'!L$11,'[1]予選ヒートBGr-レース結果表（貼付）'!$1:$1,0)))),"")</f>
        <v>7.5162037037037038E-4</v>
      </c>
      <c r="M22" s="91" t="str">
        <f>IF(L22&lt;1,"",IF($M$11&gt;L22,"R",""))</f>
        <v/>
      </c>
      <c r="N22" s="103"/>
      <c r="O22" s="83"/>
      <c r="P22" s="4" t="str">
        <f>IF(IFERROR(INDEX('[1]予選ヒートBGr-レース結果表（貼付）'!$A:$Z,MATCH($B22,'[1]予選ヒートBGr-レース結果表（貼付）'!$B:$B,0),MATCH(P$11,'[1]予選ヒートBGr-レース結果表（貼付）'!$1:$1,0)),"")=0,"",IFERROR(INDEX('[1]予選ヒートBGr-レース結果表（貼付）'!$A:$Z,MATCH($B22,'[1]予選ヒートBGr-レース結果表（貼付）'!$B:$B,0),MATCH(P$11,'[1]予選ヒートBGr-レース結果表（貼付）'!$1:$1,0)),""))</f>
        <v>全日本カート選手権統一規則書 第38条(25)(フロントフェアリングが正しい装着状態でない)により5秒加算した。</v>
      </c>
      <c r="Q22" s="4">
        <f>IF(P22="","",COUNTIF($P$13:P22,"&lt;&gt;"&amp;""))</f>
        <v>10</v>
      </c>
      <c r="R22" s="4">
        <f>IFERROR(RANK(Q22,$Q$13:$Q$46,1),"")</f>
        <v>2</v>
      </c>
      <c r="S22" s="4" t="str">
        <f>IF(IFERROR(INDEX('[1]予選ヒートBGr-レース結果表（貼付）'!$A:$Z,MATCH($A22,'[1]予選ヒートBGr-レース結果表（貼付）'!$A:$A,0),MATCH(S$11,'[1]予選ヒートBGr-レース結果表（貼付）'!$1:$1,0)),"")=0,"",IFERROR(INDEX('[1]予選ヒートBGr-レース結果表（貼付）'!$A:$Z,MATCH($A22,'[1]予選ヒートBGr-レース結果表（貼付）'!$A:$A,0),MATCH(S$11,'[1]予選ヒートBGr-レース結果表（貼付）'!$1:$1,0)),""))</f>
        <v/>
      </c>
      <c r="T22" s="4"/>
      <c r="U22" s="82">
        <f>IF(IFERROR(INDEX('[1]予選ヒートBGr-レース結果表（貼付）'!$A:$Z,MATCH($B22,'[1]予選ヒートBGr-レース結果表（貼付）'!$B:$B,0),MATCH(U$11,'[1]予選ヒートBGr-レース結果表（貼付）'!$1:$1,0)),"")=0,"",IFERROR(INDEX('[1]予選ヒートBGr-レース結果表（貼付）'!$A:$Z,MATCH($B22,'[1]予選ヒートBGr-レース結果表（貼付）'!$B:$B,0),MATCH(U$11,'[1]予選ヒートBGr-レース結果表（貼付）'!$1:$1,0)),""))</f>
        <v>69.716999999999999</v>
      </c>
    </row>
    <row r="23" spans="1:21" ht="12.75" customHeight="1" x14ac:dyDescent="0.2">
      <c r="A23" s="102">
        <f>IF(OR('[1]予選ヒートBGr-レース結果表（貼付）'!A12="DNF",'[1]予選ヒートBGr-レース結果表（貼付）'!A12="DNS",'[1]予選ヒートBGr-レース結果表（貼付）'!A12="DQ"),'[1]予選ヒートBGr-レース結果表（貼付）'!A12,IF(MAX('[1]予選ヒートBGr-レース結果表（貼付）'!$A:$A)&gt;A22,A22+1,""))</f>
        <v>11</v>
      </c>
      <c r="B23" s="101">
        <f>IFERROR(INDEX('[1]予選ヒートBGr-レース結果表（貼付）'!A12:$Z$50,MATCH($A23,'[1]予選ヒートBGr-レース結果表（貼付）'!A12:$A$50,0),MATCH('[1]公式予選（TT）①-結果表（印刷）'!B$11,'[1]予選ヒートBGr-レース結果表（貼付）'!$1:$1,0)),"")</f>
        <v>64</v>
      </c>
      <c r="C23" s="100">
        <v>11</v>
      </c>
      <c r="D23" s="99" t="str">
        <f>IFERROR(INDEX('[1]予選ヒートBGr-レース結果表（貼付）'!$A:$Z,MATCH($A23,'[1]予選ヒートBGr-レース結果表（貼付）'!$A:$A,0),MATCH('予選ヒートBGr-レース結果表'!D$11,'[1]予選ヒートBGr-レース結果表（貼付）'!$1:$1,0)),"")</f>
        <v>角田 侑進</v>
      </c>
      <c r="E23" s="98" t="str">
        <f>IFERROR(INDEX('[1]予選ヒートBGr-レース結果表（貼付）'!$A:$Z,MATCH($A23,'[1]予選ヒートBGr-レース結果表（貼付）'!$A:$A,0),MATCH('予選ヒートBGr-レース結果表'!E$11,'[1]予選ヒートBGr-レース結果表（貼付）'!$1:$1,0)),"")</f>
        <v>KOSMIC/YAMAHA</v>
      </c>
      <c r="F23" s="97" t="str">
        <f>IFERROR(INDEX('[1]予選ヒートBGr-レース結果表（貼付）'!$A:$Z,MATCH($A23,'[1]予選ヒートBGr-レース結果表（貼付）'!$A:$A,0),MATCH('予選ヒートBGr-レース結果表'!F$11,'[1]予選ヒートBGr-レース結果表（貼付）'!$1:$1,0)),"")</f>
        <v>HRT</v>
      </c>
      <c r="G23" s="96" t="str">
        <f>IFERROR(INDEX('[1]予選ヒートBGr-レース結果表（貼付）'!$A:$Z,MATCH($A23,'[1]予選ヒートBGr-レース結果表（貼付）'!$A:$A,0),MATCH('予選ヒートBGr-レース結果表'!G$11,'[1]予選ヒートBGr-レース結果表（貼付）'!$1:$1,0)),"")</f>
        <v>BS</v>
      </c>
      <c r="H23" s="95">
        <f>IFERROR(INDEX('[1]予選ヒートBGr-レース結果表（貼付）'!$A:$Z,MATCH($A23,'[1]予選ヒートBGr-レース結果表（貼付）'!$A:$A,0),MATCH('予選ヒートBGr-レース結果表'!H$11,'[1]予選ヒートBGr-レース結果表（貼付）'!$1:$1,0)),"")</f>
        <v>12</v>
      </c>
      <c r="I23" s="94">
        <f>IFERROR(INDEX('[1]予選ヒートBGr-レース結果表（貼付）'!$A:$Z,MATCH($A23,'[1]予選ヒートBGr-レース結果表（貼付）'!$A:$A,0),MATCH('予選ヒートBGr-レース結果表'!I$11,'[1]予選ヒートBGr-レース結果表（貼付）'!$1:$1,0)),"")</f>
        <v>9.2330902777777776E-3</v>
      </c>
      <c r="J23" s="93">
        <f>IFERROR(IF(A23="DNS","",IF(A23="DQ","",INDEX('[1]予選ヒートBGr-レース結果表（貼付）'!$A:$Z,MATCH($B23,'[1]予選ヒートBGr-レース結果表（貼付）'!$B:$B,0),MATCH('予選ヒートBGr-レース結果表'!J$11,'[1]予選ヒートBGr-レース結果表（貼付）'!$1:$1,0)))),"")</f>
        <v>51.19</v>
      </c>
      <c r="K23" s="93">
        <f>IFERROR(IF(A23="DNS","",IF(A23="DQ","",INDEX('[1]予選ヒートBGr-レース結果表（貼付）'!$A:$Z,MATCH($B23,'[1]予選ヒートBGr-レース結果表（貼付）'!$B:$B,0),MATCH('予選ヒートBGr-レース結果表'!K$11,'[1]予選ヒートBGr-レース結果表（貼付）'!$1:$1,0)))),"")</f>
        <v>1.8180000000000001</v>
      </c>
      <c r="L23" s="92">
        <f>IFERROR(IF(A23="DNS","",IF(A23="DQ","",INDEX('[1]予選ヒートBGr-レース結果表（貼付）'!$A:$Z,MATCH($B23,'[1]予選ヒートBGr-レース結果表（貼付）'!$B:$B,0),MATCH('予選ヒートBGr-レース結果表'!L$11,'[1]予選ヒートBGr-レース結果表（貼付）'!$1:$1,0)))),"")</f>
        <v>7.5885416666666668E-4</v>
      </c>
      <c r="M23" s="91" t="str">
        <f>IF(L23&lt;1,"",IF($M$11&gt;L23,"R",""))</f>
        <v/>
      </c>
      <c r="N23" s="103"/>
      <c r="O23" s="83"/>
      <c r="P23" s="4" t="str">
        <f>IF(IFERROR(INDEX('[1]予選ヒートBGr-レース結果表（貼付）'!$A:$Z,MATCH($B23,'[1]予選ヒートBGr-レース結果表（貼付）'!$B:$B,0),MATCH(P$11,'[1]予選ヒートBGr-レース結果表（貼付）'!$1:$1,0)),"")=0,"",IFERROR(INDEX('[1]予選ヒートBGr-レース結果表（貼付）'!$A:$Z,MATCH($B23,'[1]予選ヒートBGr-レース結果表（貼付）'!$B:$B,0),MATCH(P$11,'[1]予選ヒートBGr-レース結果表（貼付）'!$1:$1,0)),""))</f>
        <v/>
      </c>
      <c r="Q23" s="4" t="str">
        <f>IF(P23="","",COUNTIF($P$13:P23,"&lt;&gt;"&amp;""))</f>
        <v/>
      </c>
      <c r="R23" s="4" t="str">
        <f>IFERROR(RANK(Q23,$Q$13:$Q$46,1),"")</f>
        <v/>
      </c>
      <c r="S23" s="4" t="str">
        <f>IF(IFERROR(INDEX('[1]予選ヒートBGr-レース結果表（貼付）'!$A:$Z,MATCH($A23,'[1]予選ヒートBGr-レース結果表（貼付）'!$A:$A,0),MATCH(S$11,'[1]予選ヒートBGr-レース結果表（貼付）'!$1:$1,0)),"")=0,"",IFERROR(INDEX('[1]予選ヒートBGr-レース結果表（貼付）'!$A:$Z,MATCH($A23,'[1]予選ヒートBGr-レース結果表（貼付）'!$A:$A,0),MATCH(S$11,'[1]予選ヒートBGr-レース結果表（貼付）'!$1:$1,0)),""))</f>
        <v/>
      </c>
      <c r="T23" s="4"/>
      <c r="U23" s="82">
        <f>IF(IFERROR(INDEX('[1]予選ヒートBGr-レース結果表（貼付）'!$A:$Z,MATCH($B23,'[1]予選ヒートBGr-レース結果表（貼付）'!$B:$B,0),MATCH(U$11,'[1]予選ヒートBGr-レース結果表（貼付）'!$1:$1,0)),"")=0,"",IFERROR(INDEX('[1]予選ヒートBGr-レース結果表（貼付）'!$A:$Z,MATCH($B23,'[1]予選ヒートBGr-レース結果表（貼付）'!$B:$B,0),MATCH(U$11,'[1]予選ヒートBGr-レース結果表（貼付）'!$1:$1,0)),""))</f>
        <v>69.403000000000006</v>
      </c>
    </row>
    <row r="24" spans="1:21" ht="12.75" customHeight="1" x14ac:dyDescent="0.2">
      <c r="A24" s="102">
        <f>IF(OR('[1]予選ヒートBGr-レース結果表（貼付）'!A13="DNF",'[1]予選ヒートBGr-レース結果表（貼付）'!A13="DNS",'[1]予選ヒートBGr-レース結果表（貼付）'!A13="DQ"),'[1]予選ヒートBGr-レース結果表（貼付）'!A13,IF(MAX('[1]予選ヒートBGr-レース結果表（貼付）'!$A:$A)&gt;A23,A23+1,""))</f>
        <v>12</v>
      </c>
      <c r="B24" s="101">
        <f>IFERROR(INDEX('[1]予選ヒートBGr-レース結果表（貼付）'!A13:$Z$50,MATCH($A24,'[1]予選ヒートBGr-レース結果表（貼付）'!A13:$A$50,0),MATCH('[1]公式予選（TT）①-結果表（印刷）'!B$11,'[1]予選ヒートBGr-レース結果表（貼付）'!$1:$1,0)),"")</f>
        <v>51</v>
      </c>
      <c r="C24" s="100">
        <v>12</v>
      </c>
      <c r="D24" s="99" t="str">
        <f>IFERROR(INDEX('[1]予選ヒートBGr-レース結果表（貼付）'!$A:$Z,MATCH($A24,'[1]予選ヒートBGr-レース結果表（貼付）'!$A:$A,0),MATCH('予選ヒートBGr-レース結果表'!D$11,'[1]予選ヒートBGr-レース結果表（貼付）'!$1:$1,0)),"")</f>
        <v>宮﨑 琉</v>
      </c>
      <c r="E24" s="98" t="str">
        <f>IFERROR(INDEX('[1]予選ヒートBGr-レース結果表（貼付）'!$A:$Z,MATCH($A24,'[1]予選ヒートBGr-レース結果表（貼付）'!$A:$A,0),MATCH('予選ヒートBGr-レース結果表'!E$11,'[1]予選ヒートBGr-レース結果表（貼付）'!$1:$1,0)),"")</f>
        <v>Birel ART/YAMAHA</v>
      </c>
      <c r="F24" s="97" t="str">
        <f>IFERROR(INDEX('[1]予選ヒートBGr-レース結果表（貼付）'!$A:$Z,MATCH($A24,'[1]予選ヒートBGr-レース結果表（貼付）'!$A:$A,0),MATCH('予選ヒートBGr-レース結果表'!F$11,'[1]予選ヒートBGr-レース結果表（貼付）'!$1:$1,0)),"")</f>
        <v>ASTECH</v>
      </c>
      <c r="G24" s="96" t="str">
        <f>IFERROR(INDEX('[1]予選ヒートBGr-レース結果表（貼付）'!$A:$Z,MATCH($A24,'[1]予選ヒートBGr-レース結果表（貼付）'!$A:$A,0),MATCH('予選ヒートBGr-レース結果表'!G$11,'[1]予選ヒートBGr-レース結果表（貼付）'!$1:$1,0)),"")</f>
        <v>BS</v>
      </c>
      <c r="H24" s="95">
        <f>IFERROR(INDEX('[1]予選ヒートBGr-レース結果表（貼付）'!$A:$Z,MATCH($A24,'[1]予選ヒートBGr-レース結果表（貼付）'!$A:$A,0),MATCH('予選ヒートBGr-レース結果表'!H$11,'[1]予選ヒートBGr-レース結果表（貼付）'!$1:$1,0)),"")</f>
        <v>12</v>
      </c>
      <c r="I24" s="94">
        <f>IFERROR(INDEX('[1]予選ヒートBGr-レース結果表（貼付）'!$A:$Z,MATCH($A24,'[1]予選ヒートBGr-レース結果表（貼付）'!$A:$A,0),MATCH('予選ヒートBGr-レース結果表'!I$11,'[1]予選ヒートBGr-レース結果表（貼付）'!$1:$1,0)),"")</f>
        <v>9.2380902777777774E-3</v>
      </c>
      <c r="J24" s="93">
        <f>IFERROR(IF(A24="DNS","",IF(A24="DQ","",INDEX('[1]予選ヒートBGr-レース結果表（貼付）'!$A:$Z,MATCH($B24,'[1]予選ヒートBGr-レース結果表（貼付）'!$B:$B,0),MATCH('予選ヒートBGr-レース結果表'!J$11,'[1]予選ヒートBGr-レース結果表（貼付）'!$1:$1,0)))),"")</f>
        <v>51.622</v>
      </c>
      <c r="K24" s="93">
        <f>IFERROR(IF(A24="DNS","",IF(A24="DQ","",INDEX('[1]予選ヒートBGr-レース結果表（貼付）'!$A:$Z,MATCH($B24,'[1]予選ヒートBGr-レース結果表（貼付）'!$B:$B,0),MATCH('予選ヒートBGr-レース結果表'!K$11,'[1]予選ヒートBGr-レース結果表（貼付）'!$1:$1,0)))),"")</f>
        <v>0.432</v>
      </c>
      <c r="L24" s="92">
        <f>IFERROR(IF(A24="DNS","",IF(A24="DQ","",INDEX('[1]予選ヒートBGr-レース結果表（貼付）'!$A:$Z,MATCH($B24,'[1]予選ヒートBGr-レース結果表（貼付）'!$B:$B,0),MATCH('予選ヒートBGr-レース結果表'!L$11,'[1]予選ヒートBGr-レース結果表（貼付）'!$1:$1,0)))),"")</f>
        <v>7.5795138888888885E-4</v>
      </c>
      <c r="M24" s="91" t="str">
        <f>IF(L24&lt;1,"",IF($M$11&gt;L24,"R",""))</f>
        <v/>
      </c>
      <c r="N24" s="103"/>
      <c r="O24" s="83"/>
      <c r="P24" s="4" t="str">
        <f>IF(IFERROR(INDEX('[1]予選ヒートBGr-レース結果表（貼付）'!$A:$Z,MATCH($B24,'[1]予選ヒートBGr-レース結果表（貼付）'!$B:$B,0),MATCH(P$11,'[1]予選ヒートBGr-レース結果表（貼付）'!$1:$1,0)),"")=0,"",IFERROR(INDEX('[1]予選ヒートBGr-レース結果表（貼付）'!$A:$Z,MATCH($B24,'[1]予選ヒートBGr-レース結果表（貼付）'!$B:$B,0),MATCH(P$11,'[1]予選ヒートBGr-レース結果表（貼付）'!$1:$1,0)),""))</f>
        <v/>
      </c>
      <c r="Q24" s="4" t="str">
        <f>IF(P24="","",COUNTIF($P$13:P24,"&lt;&gt;"&amp;""))</f>
        <v/>
      </c>
      <c r="R24" s="4" t="str">
        <f>IFERROR(RANK(Q24,$Q$13:$Q$46,1),"")</f>
        <v/>
      </c>
      <c r="S24" s="4" t="str">
        <f>IF(IFERROR(INDEX('[1]予選ヒートBGr-レース結果表（貼付）'!$A:$Z,MATCH($A24,'[1]予選ヒートBGr-レース結果表（貼付）'!$A:$A,0),MATCH(S$11,'[1]予選ヒートBGr-レース結果表（貼付）'!$1:$1,0)),"")=0,"",IFERROR(INDEX('[1]予選ヒートBGr-レース結果表（貼付）'!$A:$Z,MATCH($A24,'[1]予選ヒートBGr-レース結果表（貼付）'!$A:$A,0),MATCH(S$11,'[1]予選ヒートBGr-レース結果表（貼付）'!$1:$1,0)),""))</f>
        <v/>
      </c>
      <c r="T24" s="4"/>
      <c r="U24" s="82">
        <f>IF(IFERROR(INDEX('[1]予選ヒートBGr-レース結果表（貼付）'!$A:$Z,MATCH($B24,'[1]予選ヒートBGr-レース結果表（貼付）'!$B:$B,0),MATCH(U$11,'[1]予選ヒートBGr-レース結果表（貼付）'!$1:$1,0)),"")=0,"",IFERROR(INDEX('[1]予選ヒートBGr-レース結果表（貼付）'!$A:$Z,MATCH($B24,'[1]予選ヒートBGr-レース結果表（貼付）'!$B:$B,0),MATCH(U$11,'[1]予選ヒートBGr-レース結果表（貼付）'!$1:$1,0)),""))</f>
        <v>69.486000000000004</v>
      </c>
    </row>
    <row r="25" spans="1:21" ht="12.75" customHeight="1" x14ac:dyDescent="0.2">
      <c r="A25" s="102">
        <f>IF(OR('[1]予選ヒートBGr-レース結果表（貼付）'!A14="DNF",'[1]予選ヒートBGr-レース結果表（貼付）'!A14="DNS",'[1]予選ヒートBGr-レース結果表（貼付）'!A14="DQ"),'[1]予選ヒートBGr-レース結果表（貼付）'!A14,IF(MAX('[1]予選ヒートBGr-レース結果表（貼付）'!$A:$A)&gt;A24,A24+1,""))</f>
        <v>13</v>
      </c>
      <c r="B25" s="101">
        <f>IFERROR(INDEX('[1]予選ヒートBGr-レース結果表（貼付）'!A14:$Z$50,MATCH($A25,'[1]予選ヒートBGr-レース結果表（貼付）'!A14:$A$50,0),MATCH('[1]公式予選（TT）①-結果表（印刷）'!B$11,'[1]予選ヒートBGr-レース結果表（貼付）'!$1:$1,0)),"")</f>
        <v>20</v>
      </c>
      <c r="C25" s="100">
        <v>13</v>
      </c>
      <c r="D25" s="99" t="str">
        <f>IFERROR(INDEX('[1]予選ヒートBGr-レース結果表（貼付）'!$A:$Z,MATCH($A25,'[1]予選ヒートBGr-レース結果表（貼付）'!$A:$A,0),MATCH('予選ヒートBGr-レース結果表'!D$11,'[1]予選ヒートBGr-レース結果表（貼付）'!$1:$1,0)),"")</f>
        <v>岸 秀行</v>
      </c>
      <c r="E25" s="98" t="str">
        <f>IFERROR(INDEX('[1]予選ヒートBGr-レース結果表（貼付）'!$A:$Z,MATCH($A25,'[1]予選ヒートBGr-レース結果表（貼付）'!$A:$A,0),MATCH('予選ヒートBGr-レース結果表'!E$11,'[1]予選ヒートBGr-レース結果表（貼付）'!$1:$1,0)),"")</f>
        <v>KOSMIC/YAMAHA</v>
      </c>
      <c r="F25" s="97" t="str">
        <f>IFERROR(INDEX('[1]予選ヒートBGr-レース結果表（貼付）'!$A:$Z,MATCH($A25,'[1]予選ヒートBGr-レース結果表（貼付）'!$A:$A,0),MATCH('予選ヒートBGr-レース結果表'!F$11,'[1]予選ヒートBGr-レース結果表（貼付）'!$1:$1,0)),"")</f>
        <v>チームナガオ・大阪鶴見法律事務所</v>
      </c>
      <c r="G25" s="96" t="str">
        <f>IFERROR(INDEX('[1]予選ヒートBGr-レース結果表（貼付）'!$A:$Z,MATCH($A25,'[1]予選ヒートBGr-レース結果表（貼付）'!$A:$A,0),MATCH('予選ヒートBGr-レース結果表'!G$11,'[1]予選ヒートBGr-レース結果表（貼付）'!$1:$1,0)),"")</f>
        <v>BS</v>
      </c>
      <c r="H25" s="95">
        <f>IFERROR(INDEX('[1]予選ヒートBGr-レース結果表（貼付）'!$A:$Z,MATCH($A25,'[1]予選ヒートBGr-レース結果表（貼付）'!$A:$A,0),MATCH('予選ヒートBGr-レース結果表'!H$11,'[1]予選ヒートBGr-レース結果表（貼付）'!$1:$1,0)),"")</f>
        <v>12</v>
      </c>
      <c r="I25" s="94">
        <f>IFERROR(INDEX('[1]予選ヒートBGr-レース結果表（貼付）'!$A:$Z,MATCH($A25,'[1]予選ヒートBGr-レース結果表（貼付）'!$A:$A,0),MATCH('予選ヒートBGr-レース結果表'!I$11,'[1]予選ヒートBGr-レース結果表（貼付）'!$1:$1,0)),"")</f>
        <v>9.2564351851851853E-3</v>
      </c>
      <c r="J25" s="93">
        <f>IFERROR(IF(A25="DNS","",IF(A25="DQ","",INDEX('[1]予選ヒートBGr-レース結果表（貼付）'!$A:$Z,MATCH($B25,'[1]予選ヒートBGr-レース結果表（貼付）'!$B:$B,0),MATCH('予選ヒートBGr-レース結果表'!J$11,'[1]予選ヒートBGr-レース結果表（貼付）'!$1:$1,0)))),"")</f>
        <v>53.207000000000001</v>
      </c>
      <c r="K25" s="93">
        <f>IFERROR(IF(A25="DNS","",IF(A25="DQ","",INDEX('[1]予選ヒートBGr-レース結果表（貼付）'!$A:$Z,MATCH($B25,'[1]予選ヒートBGr-レース結果表（貼付）'!$B:$B,0),MATCH('予選ヒートBGr-レース結果表'!K$11,'[1]予選ヒートBGr-レース結果表（貼付）'!$1:$1,0)))),"")</f>
        <v>1.585</v>
      </c>
      <c r="L25" s="92">
        <f>IFERROR(IF(A25="DNS","",IF(A25="DQ","",INDEX('[1]予選ヒートBGr-レース結果表（貼付）'!$A:$Z,MATCH($B25,'[1]予選ヒートBGr-レース結果表（貼付）'!$B:$B,0),MATCH('予選ヒートBGr-レース結果表'!L$11,'[1]予選ヒートBGr-レース結果表（貼付）'!$1:$1,0)))),"")</f>
        <v>7.5944444444444442E-4</v>
      </c>
      <c r="M25" s="91" t="str">
        <f>IF(L25&lt;1,"",IF($M$11&gt;L25,"R",""))</f>
        <v/>
      </c>
      <c r="N25" s="103"/>
      <c r="O25" s="83"/>
      <c r="P25" s="4" t="str">
        <f>IF(IFERROR(INDEX('[1]予選ヒートBGr-レース結果表（貼付）'!$A:$Z,MATCH($B25,'[1]予選ヒートBGr-レース結果表（貼付）'!$B:$B,0),MATCH(P$11,'[1]予選ヒートBGr-レース結果表（貼付）'!$1:$1,0)),"")=0,"",IFERROR(INDEX('[1]予選ヒートBGr-レース結果表（貼付）'!$A:$Z,MATCH($B25,'[1]予選ヒートBGr-レース結果表（貼付）'!$B:$B,0),MATCH(P$11,'[1]予選ヒートBGr-レース結果表（貼付）'!$1:$1,0)),""))</f>
        <v/>
      </c>
      <c r="Q25" s="4" t="str">
        <f>IF(P25="","",COUNTIF($P$13:P25,"&lt;&gt;"&amp;""))</f>
        <v/>
      </c>
      <c r="R25" s="4" t="str">
        <f>IFERROR(RANK(Q25,$Q$13:$Q$46,1),"")</f>
        <v/>
      </c>
      <c r="S25" s="4" t="str">
        <f>IF(IFERROR(INDEX('[1]予選ヒートBGr-レース結果表（貼付）'!$A:$Z,MATCH($A25,'[1]予選ヒートBGr-レース結果表（貼付）'!$A:$A,0),MATCH(S$11,'[1]予選ヒートBGr-レース結果表（貼付）'!$1:$1,0)),"")=0,"",IFERROR(INDEX('[1]予選ヒートBGr-レース結果表（貼付）'!$A:$Z,MATCH($A25,'[1]予選ヒートBGr-レース結果表（貼付）'!$A:$A,0),MATCH(S$11,'[1]予選ヒートBGr-レース結果表（貼付）'!$1:$1,0)),""))</f>
        <v/>
      </c>
      <c r="T25" s="4"/>
      <c r="U25" s="82">
        <f>IF(IFERROR(INDEX('[1]予選ヒートBGr-レース結果表（貼付）'!$A:$Z,MATCH($B25,'[1]予選ヒートBGr-レース結果表（貼付）'!$B:$B,0),MATCH(U$11,'[1]予選ヒートBGr-レース結果表（貼付）'!$1:$1,0)),"")=0,"",IFERROR(INDEX('[1]予選ヒートBGr-レース結果表（貼付）'!$A:$Z,MATCH($B25,'[1]予選ヒートBGr-レース結果表（貼付）'!$B:$B,0),MATCH(U$11,'[1]予選ヒートBGr-レース結果表（貼付）'!$1:$1,0)),""))</f>
        <v>69.813999999999993</v>
      </c>
    </row>
    <row r="26" spans="1:21" ht="12.75" customHeight="1" x14ac:dyDescent="0.2">
      <c r="A26" s="102">
        <f>IF(OR('[1]予選ヒートBGr-レース結果表（貼付）'!A15="DNF",'[1]予選ヒートBGr-レース結果表（貼付）'!A15="DNS",'[1]予選ヒートBGr-レース結果表（貼付）'!A15="DQ"),'[1]予選ヒートBGr-レース結果表（貼付）'!A15,IF(MAX('[1]予選ヒートBGr-レース結果表（貼付）'!$A:$A)&gt;A25,A25+1,""))</f>
        <v>14</v>
      </c>
      <c r="B26" s="101">
        <f>IFERROR(INDEX('[1]予選ヒートBGr-レース結果表（貼付）'!A15:$Z$50,MATCH($A26,'[1]予選ヒートBGr-レース結果表（貼付）'!A15:$A$50,0),MATCH('[1]公式予選（TT）①-結果表（印刷）'!B$11,'[1]予選ヒートBGr-レース結果表（貼付）'!$1:$1,0)),"")</f>
        <v>18</v>
      </c>
      <c r="C26" s="100">
        <v>14</v>
      </c>
      <c r="D26" s="99" t="str">
        <f>IFERROR(INDEX('[1]予選ヒートBGr-レース結果表（貼付）'!$A:$Z,MATCH($A26,'[1]予選ヒートBGr-レース結果表（貼付）'!$A:$A,0),MATCH('予選ヒートBGr-レース結果表'!D$11,'[1]予選ヒートBGr-レース結果表（貼付）'!$1:$1,0)),"")</f>
        <v>吉田 広樹</v>
      </c>
      <c r="E26" s="98" t="str">
        <f>IFERROR(INDEX('[1]予選ヒートBGr-レース結果表（貼付）'!$A:$Z,MATCH($A26,'[1]予選ヒートBGr-レース結果表（貼付）'!$A:$A,0),MATCH('予選ヒートBGr-レース結果表'!E$11,'[1]予選ヒートBGr-レース結果表（貼付）'!$1:$1,0)),"")</f>
        <v>Birel ART/YAMAHA</v>
      </c>
      <c r="F26" s="97" t="str">
        <f>IFERROR(INDEX('[1]予選ヒートBGr-レース結果表（貼付）'!$A:$Z,MATCH($A26,'[1]予選ヒートBGr-レース結果表（貼付）'!$A:$A,0),MATCH('予選ヒートBGr-レース結果表'!F$11,'[1]予選ヒートBGr-レース結果表（貼付）'!$1:$1,0)),"")</f>
        <v>のりものクラブエッフェガーラ</v>
      </c>
      <c r="G26" s="96" t="str">
        <f>IFERROR(INDEX('[1]予選ヒートBGr-レース結果表（貼付）'!$A:$Z,MATCH($A26,'[1]予選ヒートBGr-レース結果表（貼付）'!$A:$A,0),MATCH('予選ヒートBGr-レース結果表'!G$11,'[1]予選ヒートBGr-レース結果表（貼付）'!$1:$1,0)),"")</f>
        <v>BS</v>
      </c>
      <c r="H26" s="95">
        <f>IFERROR(INDEX('[1]予選ヒートBGr-レース結果表（貼付）'!$A:$Z,MATCH($A26,'[1]予選ヒートBGr-レース結果表（貼付）'!$A:$A,0),MATCH('予選ヒートBGr-レース結果表'!H$11,'[1]予選ヒートBGr-レース結果表（貼付）'!$1:$1,0)),"")</f>
        <v>12</v>
      </c>
      <c r="I26" s="94">
        <f>IFERROR(INDEX('[1]予選ヒートBGr-レース結果表（貼付）'!$A:$Z,MATCH($A26,'[1]予選ヒートBGr-レース結果表（貼付）'!$A:$A,0),MATCH('予選ヒートBGr-レース結果表'!I$11,'[1]予選ヒートBGr-レース結果表（貼付）'!$1:$1,0)),"")</f>
        <v>9.3025231481481483E-3</v>
      </c>
      <c r="J26" s="93">
        <f>IFERROR(IF(A26="DNS","",IF(A26="DQ","",INDEX('[1]予選ヒートBGr-レース結果表（貼付）'!$A:$Z,MATCH($B26,'[1]予選ヒートBGr-レース結果表（貼付）'!$B:$B,0),MATCH('予選ヒートBGr-レース結果表'!J$11,'[1]予選ヒートBGr-レース結果表（貼付）'!$1:$1,0)))),"")</f>
        <v>57.189</v>
      </c>
      <c r="K26" s="93">
        <f>IFERROR(IF(A26="DNS","",IF(A26="DQ","",INDEX('[1]予選ヒートBGr-レース結果表（貼付）'!$A:$Z,MATCH($B26,'[1]予選ヒートBGr-レース結果表（貼付）'!$B:$B,0),MATCH('予選ヒートBGr-レース結果表'!K$11,'[1]予選ヒートBGr-レース結果表（貼付）'!$1:$1,0)))),"")</f>
        <v>3.9820000000000002</v>
      </c>
      <c r="L26" s="92">
        <f>IFERROR(IF(A26="DNS","",IF(A26="DQ","",INDEX('[1]予選ヒートBGr-レース結果表（貼付）'!$A:$Z,MATCH($B26,'[1]予選ヒートBGr-レース結果表（貼付）'!$B:$B,0),MATCH('予選ヒートBGr-レース結果表'!L$11,'[1]予選ヒートBGr-レース結果表（貼付）'!$1:$1,0)))),"")</f>
        <v>7.5438657407407399E-4</v>
      </c>
      <c r="M26" s="91" t="str">
        <f>IF(L26&lt;1,"",IF($M$11&gt;L26,"R",""))</f>
        <v/>
      </c>
      <c r="N26" s="103"/>
      <c r="O26" s="83"/>
      <c r="P26" s="4" t="str">
        <f>IF(IFERROR(INDEX('[1]予選ヒートBGr-レース結果表（貼付）'!$A:$Z,MATCH($B26,'[1]予選ヒートBGr-レース結果表（貼付）'!$B:$B,0),MATCH(P$11,'[1]予選ヒートBGr-レース結果表（貼付）'!$1:$1,0)),"")=0,"",IFERROR(INDEX('[1]予選ヒートBGr-レース結果表（貼付）'!$A:$Z,MATCH($B26,'[1]予選ヒートBGr-レース結果表（貼付）'!$B:$B,0),MATCH(P$11,'[1]予選ヒートBGr-レース結果表（貼付）'!$1:$1,0)),""))</f>
        <v>全日本カート選手権統一規則書 第38条(25)(フロントフェアリングが正しい装着状態でない)により5秒加算した。</v>
      </c>
      <c r="Q26" s="4">
        <f>IF(P26="","",COUNTIF($P$13:P26,"&lt;&gt;"&amp;""))</f>
        <v>14</v>
      </c>
      <c r="R26" s="4">
        <f>IFERROR(RANK(Q26,$Q$13:$Q$46,1),"")</f>
        <v>3</v>
      </c>
      <c r="S26" s="4" t="str">
        <f>IF(IFERROR(INDEX('[1]予選ヒートBGr-レース結果表（貼付）'!$A:$Z,MATCH($A26,'[1]予選ヒートBGr-レース結果表（貼付）'!$A:$A,0),MATCH(S$11,'[1]予選ヒートBGr-レース結果表（貼付）'!$1:$1,0)),"")=0,"",IFERROR(INDEX('[1]予選ヒートBGr-レース結果表（貼付）'!$A:$Z,MATCH($A26,'[1]予選ヒートBGr-レース結果表（貼付）'!$A:$A,0),MATCH(S$11,'[1]予選ヒートBGr-レース結果表（貼付）'!$1:$1,0)),""))</f>
        <v/>
      </c>
      <c r="T26" s="4"/>
      <c r="U26" s="82">
        <f>IF(IFERROR(INDEX('[1]予選ヒートBGr-レース結果表（貼付）'!$A:$Z,MATCH($B26,'[1]予選ヒートBGr-レース結果表（貼付）'!$B:$B,0),MATCH(U$11,'[1]予選ヒートBGr-レース結果表（貼付）'!$1:$1,0)),"")=0,"",IFERROR(INDEX('[1]予選ヒートBGr-レース結果表（貼付）'!$A:$Z,MATCH($B26,'[1]予選ヒートBGr-レース結果表（貼付）'!$B:$B,0),MATCH(U$11,'[1]予選ヒートBGr-レース結果表（貼付）'!$1:$1,0)),""))</f>
        <v>69.349000000000004</v>
      </c>
    </row>
    <row r="27" spans="1:21" ht="12.75" customHeight="1" x14ac:dyDescent="0.2">
      <c r="A27" s="102">
        <f>IF(OR('[1]予選ヒートBGr-レース結果表（貼付）'!A16="DNF",'[1]予選ヒートBGr-レース結果表（貼付）'!A16="DNS",'[1]予選ヒートBGr-レース結果表（貼付）'!A16="DQ"),'[1]予選ヒートBGr-レース結果表（貼付）'!A16,IF(MAX('[1]予選ヒートBGr-レース結果表（貼付）'!$A:$A)&gt;A26,A26+1,""))</f>
        <v>15</v>
      </c>
      <c r="B27" s="101">
        <f>IFERROR(INDEX('[1]予選ヒートBGr-レース結果表（貼付）'!A16:$Z$50,MATCH($A27,'[1]予選ヒートBGr-レース結果表（貼付）'!A16:$A$50,0),MATCH('[1]公式予選（TT）①-結果表（印刷）'!B$11,'[1]予選ヒートBGr-レース結果表（貼付）'!$1:$1,0)),"")</f>
        <v>96</v>
      </c>
      <c r="C27" s="100">
        <v>15</v>
      </c>
      <c r="D27" s="99" t="str">
        <f>IFERROR(INDEX('[1]予選ヒートBGr-レース結果表（貼付）'!$A:$Z,MATCH($B27,'[1]予選ヒートBGr-レース結果表（貼付）'!$B:$B,0),MATCH('予選ヒートBGr-レース結果表'!D$11,'[1]予選ヒートBGr-レース結果表（貼付）'!$1:$1,0)),"")</f>
        <v>大野 弘志</v>
      </c>
      <c r="E27" s="98" t="str">
        <f>IFERROR(INDEX('[1]予選ヒートBGr-レース結果表（貼付）'!$A:$Z,MATCH($B27,'[1]予選ヒートBGr-レース結果表（貼付）'!$B:$B,0),MATCH('予選ヒートBGr-レース結果表'!E$11,'[1]予選ヒートBGr-レース結果表（貼付）'!$1:$1,0)),"")</f>
        <v>EXPRIT/YAMAHA</v>
      </c>
      <c r="F27" s="97" t="str">
        <f>IFERROR(INDEX('[1]予選ヒートBGr-レース結果表（貼付）'!$A:$Z,MATCH($B27,'[1]予選ヒートBGr-レース結果表（貼付）'!$B:$B,0),MATCH('予選ヒートBGr-レース結果表'!F$11,'[1]予選ヒートBGr-レース結果表（貼付）'!$1:$1,0)),"")</f>
        <v>SLT.RT/Team BONJIN</v>
      </c>
      <c r="G27" s="96" t="str">
        <f>IFERROR(INDEX('[1]予選ヒートBGr-レース結果表（貼付）'!$A:$Z,MATCH($B27,'[1]予選ヒートBGr-レース結果表（貼付）'!$B:$B,0),MATCH('予選ヒートBGr-レース結果表'!G$11,'[1]予選ヒートBGr-レース結果表（貼付）'!$1:$1,0)),"")</f>
        <v>BS</v>
      </c>
      <c r="H27" s="95">
        <f>IFERROR(INDEX('[1]予選ヒートBGr-レース結果表（貼付）'!$A:$Z,MATCH($B27,'[1]予選ヒートBGr-レース結果表（貼付）'!$B:$B,0),MATCH('予選ヒートBGr-レース結果表'!H$11,'[1]予選ヒートBGr-レース結果表（貼付）'!$1:$1,0)),"")</f>
        <v>12</v>
      </c>
      <c r="I27" s="94">
        <f>IFERROR(INDEX('[1]予選ヒートBGr-レース結果表（貼付）'!$A:$Z,MATCH($B27,'[1]予選ヒートBGr-レース結果表（貼付）'!$B:$B,0),MATCH('予選ヒートBGr-レース結果表'!I$11,'[1]予選ヒートBGr-レース結果表（貼付）'!$1:$1,0)),"")</f>
        <v>9.3462384259259262E-3</v>
      </c>
      <c r="J27" s="93">
        <f>IFERROR(INDEX('[1]予選ヒートBGr-レース結果表（貼付）'!$A:$Z,MATCH($B27,'[1]予選ヒートBGr-レース結果表（貼付）'!$B:$B,0),MATCH('予選ヒートBGr-レース結果表'!J$11,'[1]予選ヒートBGr-レース結果表（貼付）'!$1:$1,0)),"")</f>
        <v>7.0562499999999998E-4</v>
      </c>
      <c r="K27" s="93">
        <f>IFERROR(INDEX('[1]予選ヒートBGr-レース結果表（貼付）'!$A:$Z,MATCH($B27,'[1]予選ヒートBGr-レース結果表（貼付）'!$B:$B,0),MATCH('予選ヒートBGr-レース結果表'!K$11,'[1]予選ヒートBGr-レース結果表（貼付）'!$1:$1,0)),"")</f>
        <v>3.7770000000000001</v>
      </c>
      <c r="L27" s="92">
        <f>IFERROR(INDEX('[1]予選ヒートBGr-レース結果表（貼付）'!$A:$Z,MATCH($B27,'[1]予選ヒートBGr-レース結果表（貼付）'!$B:$B,0),MATCH('予選ヒートBGr-レース結果表'!L$11,'[1]予選ヒートBGr-レース結果表（貼付）'!$1:$1,0)),"")</f>
        <v>7.6901620370370372E-4</v>
      </c>
      <c r="M27" s="91" t="str">
        <f>IF(L27&lt;1,"",IF($M$11&gt;L27,"R",""))</f>
        <v/>
      </c>
      <c r="N27" s="103"/>
      <c r="O27" s="83"/>
      <c r="P27" s="4" t="str">
        <f>IF(IFERROR(INDEX('[1]予選ヒートBGr-レース結果表（貼付）'!$A:$Z,MATCH($B27,'[1]予選ヒートBGr-レース結果表（貼付）'!$B:$B,0),MATCH(P$11,'[1]予選ヒートBGr-レース結果表（貼付）'!$1:$1,0)),"")=0,"",IFERROR(INDEX('[1]予選ヒートBGr-レース結果表（貼付）'!$A:$Z,MATCH($B27,'[1]予選ヒートBGr-レース結果表（貼付）'!$B:$B,0),MATCH(P$11,'[1]予選ヒートBGr-レース結果表（貼付）'!$1:$1,0)),""))</f>
        <v/>
      </c>
      <c r="Q27" s="4" t="str">
        <f>IF(P27="","",COUNTIF($P$13:P27,"&lt;&gt;"&amp;""))</f>
        <v/>
      </c>
      <c r="R27" s="4" t="str">
        <f>IFERROR(RANK(Q27,$Q$13:$Q$46,1),"")</f>
        <v/>
      </c>
      <c r="S27" s="4" t="str">
        <f>IF(IFERROR(INDEX('[1]予選ヒートBGr-レース結果表（貼付）'!$A:$Z,MATCH($A27,'[1]予選ヒートBGr-レース結果表（貼付）'!$A:$A,0),MATCH(S$11,'[1]予選ヒートBGr-レース結果表（貼付）'!$1:$1,0)),"")=0,"",IFERROR(INDEX('[1]予選ヒートBGr-レース結果表（貼付）'!$A:$Z,MATCH($A27,'[1]予選ヒートBGr-レース結果表（貼付）'!$A:$A,0),MATCH(S$11,'[1]予選ヒートBGr-レース結果表（貼付）'!$1:$1,0)),""))</f>
        <v/>
      </c>
      <c r="T27" s="4"/>
      <c r="U27" s="82">
        <f>IF(IFERROR(INDEX('[1]予選ヒートBGr-レース結果表（貼付）'!$A:$Z,MATCH($B27,'[1]予選ヒートBGr-レース結果表（貼付）'!$B:$B,0),MATCH(U$11,'[1]予選ヒートBGr-レース結果表（貼付）'!$1:$1,0)),"")=0,"",IFERROR(INDEX('[1]予選ヒートBGr-レース結果表（貼付）'!$A:$Z,MATCH($B27,'[1]予選ヒートBGr-レース結果表（貼付）'!$B:$B,0),MATCH(U$11,'[1]予選ヒートBGr-レース結果表（貼付）'!$1:$1,0)),""))</f>
        <v>68.486000000000004</v>
      </c>
    </row>
    <row r="28" spans="1:21" ht="12.75" customHeight="1" x14ac:dyDescent="0.2">
      <c r="A28" s="102">
        <f>IF(OR('[1]予選ヒートBGr-レース結果表（貼付）'!A17="DNF",'[1]予選ヒートBGr-レース結果表（貼付）'!A17="DNS",'[1]予選ヒートBGr-レース結果表（貼付）'!A17="DQ"),'[1]予選ヒートBGr-レース結果表（貼付）'!A17,IF(MAX('[1]予選ヒートBGr-レース結果表（貼付）'!$A:$A)&gt;A27,A27+1,""))</f>
        <v>16</v>
      </c>
      <c r="B28" s="101">
        <f>IFERROR(INDEX('[1]予選ヒートBGr-レース結果表（貼付）'!A17:$Z$50,MATCH($A28,'[1]予選ヒートBGr-レース結果表（貼付）'!A17:$A$50,0),MATCH('[1]公式予選（TT）①-結果表（印刷）'!B$11,'[1]予選ヒートBGr-レース結果表（貼付）'!$1:$1,0)),"")</f>
        <v>78</v>
      </c>
      <c r="C28" s="100">
        <v>16</v>
      </c>
      <c r="D28" s="99" t="str">
        <f>IFERROR(INDEX('[1]予選ヒートBGr-レース結果表（貼付）'!$A:$Z,MATCH($B28,'[1]予選ヒートBGr-レース結果表（貼付）'!$B:$B,0),MATCH('予選ヒートBGr-レース結果表'!D$11,'[1]予選ヒートBGr-レース結果表（貼付）'!$1:$1,0)),"")</f>
        <v>小林 海璃</v>
      </c>
      <c r="E28" s="98" t="str">
        <f>IFERROR(INDEX('[1]予選ヒートBGr-レース結果表（貼付）'!$A:$Z,MATCH($B28,'[1]予選ヒートBGr-レース結果表（貼付）'!$B:$B,0),MATCH('予選ヒートBGr-レース結果表'!E$11,'[1]予選ヒートBGr-レース結果表（貼付）'!$1:$1,0)),"")</f>
        <v>EXPRIT/YAMAHA</v>
      </c>
      <c r="F28" s="97" t="str">
        <f>IFERROR(INDEX('[1]予選ヒートBGr-レース結果表（貼付）'!$A:$Z,MATCH($B28,'[1]予選ヒートBGr-レース結果表（貼付）'!$B:$B,0),MATCH('予選ヒートBGr-レース結果表'!F$11,'[1]予選ヒートBGr-レース結果表（貼付）'!$1:$1,0)),"")</f>
        <v>ミツサダ PWG RACING</v>
      </c>
      <c r="G28" s="96" t="str">
        <f>IFERROR(INDEX('[1]予選ヒートBGr-レース結果表（貼付）'!$A:$Z,MATCH($B28,'[1]予選ヒートBGr-レース結果表（貼付）'!$B:$B,0),MATCH('予選ヒートBGr-レース結果表'!G$11,'[1]予選ヒートBGr-レース結果表（貼付）'!$1:$1,0)),"")</f>
        <v>BS</v>
      </c>
      <c r="H28" s="95">
        <f>IFERROR(INDEX('[1]予選ヒートBGr-レース結果表（貼付）'!$A:$Z,MATCH($B28,'[1]予選ヒートBGr-レース結果表（貼付）'!$B:$B,0),MATCH('予選ヒートBGr-レース結果表'!H$11,'[1]予選ヒートBGr-レース結果表（貼付）'!$1:$1,0)),"")</f>
        <v>12</v>
      </c>
      <c r="I28" s="94">
        <f>IFERROR(INDEX('[1]予選ヒートBGr-レース結果表（貼付）'!$A:$Z,MATCH($B28,'[1]予選ヒートBGr-レース結果表（貼付）'!$B:$B,0),MATCH('予選ヒートBGr-レース結果表'!I$11,'[1]予選ヒートBGr-レース結果表（貼付）'!$1:$1,0)),"")</f>
        <v>9.3464583333333334E-3</v>
      </c>
      <c r="J28" s="93">
        <f>IFERROR(INDEX('[1]予選ヒートBGr-レース結果表（貼付）'!$A:$Z,MATCH($B28,'[1]予選ヒートBGr-レース結果表（貼付）'!$B:$B,0),MATCH('予選ヒートBGr-レース結果表'!J$11,'[1]予選ヒートBGr-レース結果表（貼付）'!$1:$1,0)),"")</f>
        <v>7.0584490740740753E-4</v>
      </c>
      <c r="K28" s="93">
        <f>IFERROR(INDEX('[1]予選ヒートBGr-レース結果表（貼付）'!$A:$Z,MATCH($B28,'[1]予選ヒートBGr-レース結果表（貼付）'!$B:$B,0),MATCH('予選ヒートBGr-レース結果表'!K$11,'[1]予選ヒートBGr-レース結果表（貼付）'!$1:$1,0)),"")</f>
        <v>1.9E-2</v>
      </c>
      <c r="L28" s="92">
        <f>IFERROR(INDEX('[1]予選ヒートBGr-レース結果表（貼付）'!$A:$Z,MATCH($B28,'[1]予選ヒートBGr-レース結果表（貼付）'!$B:$B,0),MATCH('予選ヒートBGr-レース結果表'!L$11,'[1]予選ヒートBGr-レース結果表（貼付）'!$1:$1,0)),"")</f>
        <v>7.5275462962962969E-4</v>
      </c>
      <c r="M28" s="91" t="str">
        <f>IF(L28&lt;1,"",IF($M$11&gt;L28,"R",""))</f>
        <v/>
      </c>
      <c r="N28" s="103"/>
      <c r="O28" s="83"/>
      <c r="P28" s="4" t="str">
        <f>IF(IFERROR(INDEX('[1]予選ヒートBGr-レース結果表（貼付）'!$A:$Z,MATCH($B28,'[1]予選ヒートBGr-レース結果表（貼付）'!$B:$B,0),MATCH(P$11,'[1]予選ヒートBGr-レース結果表（貼付）'!$1:$1,0)),"")=0,"",IFERROR(INDEX('[1]予選ヒートBGr-レース結果表（貼付）'!$A:$Z,MATCH($B28,'[1]予選ヒートBGr-レース結果表（貼付）'!$B:$B,0),MATCH(P$11,'[1]予選ヒートBGr-レース結果表（貼付）'!$1:$1,0)),""))</f>
        <v/>
      </c>
      <c r="Q28" s="4" t="str">
        <f>IF(P28="","",COUNTIF($P$13:P28,"&lt;&gt;"&amp;""))</f>
        <v/>
      </c>
      <c r="R28" s="4" t="str">
        <f>IFERROR(RANK(Q28,$Q$13:$Q$46,1),"")</f>
        <v/>
      </c>
      <c r="S28" s="4" t="str">
        <f>IF(IFERROR(INDEX('[1]予選ヒートBGr-レース結果表（貼付）'!$A:$Z,MATCH($A28,'[1]予選ヒートBGr-レース結果表（貼付）'!$A:$A,0),MATCH(S$11,'[1]予選ヒートBGr-レース結果表（貼付）'!$1:$1,0)),"")=0,"",IFERROR(INDEX('[1]予選ヒートBGr-レース結果表（貼付）'!$A:$Z,MATCH($A28,'[1]予選ヒートBGr-レース結果表（貼付）'!$A:$A,0),MATCH(S$11,'[1]予選ヒートBGr-レース結果表（貼付）'!$1:$1,0)),""))</f>
        <v/>
      </c>
      <c r="T28" s="4"/>
      <c r="U28" s="82">
        <f>IF(IFERROR(INDEX('[1]予選ヒートBGr-レース結果表（貼付）'!$A:$Z,MATCH($B28,'[1]予選ヒートBGr-レース結果表（貼付）'!$B:$B,0),MATCH(U$11,'[1]予選ヒートBGr-レース結果表（貼付）'!$1:$1,0)),"")=0,"",IFERROR(INDEX('[1]予選ヒートBGr-レース結果表（貼付）'!$A:$Z,MATCH($B28,'[1]予選ヒートBGr-レース結果表（貼付）'!$B:$B,0),MATCH(U$11,'[1]予選ヒートBGr-レース結果表（貼付）'!$1:$1,0)),""))</f>
        <v>69.965000000000003</v>
      </c>
    </row>
    <row r="29" spans="1:21" ht="12.75" customHeight="1" x14ac:dyDescent="0.2">
      <c r="A29" s="102">
        <f>IF(OR('[1]予選ヒートBGr-レース結果表（貼付）'!A18="DNF",'[1]予選ヒートBGr-レース結果表（貼付）'!A18="DNS",'[1]予選ヒートBGr-レース結果表（貼付）'!A18="DQ"),'[1]予選ヒートBGr-レース結果表（貼付）'!A18,IF(MAX('[1]予選ヒートBGr-レース結果表（貼付）'!$A:$A)&gt;A28,A28+1,""))</f>
        <v>17</v>
      </c>
      <c r="B29" s="101">
        <f>IFERROR(INDEX('[1]予選ヒートBGr-レース結果表（貼付）'!A18:$Z$50,MATCH($A29,'[1]予選ヒートBGr-レース結果表（貼付）'!A18:$A$50,0),MATCH('[1]公式予選（TT）①-結果表（印刷）'!B$11,'[1]予選ヒートBGr-レース結果表（貼付）'!$1:$1,0)),"")</f>
        <v>72</v>
      </c>
      <c r="C29" s="100">
        <v>17</v>
      </c>
      <c r="D29" s="99" t="str">
        <f>IFERROR(INDEX('[1]予選ヒートBGr-レース結果表（貼付）'!$A:$Z,MATCH($B29,'[1]予選ヒートBGr-レース結果表（貼付）'!$B:$B,0),MATCH('予選ヒートBGr-レース結果表'!D$11,'[1]予選ヒートBGr-レース結果表（貼付）'!$1:$1,0)),"")</f>
        <v>小野 大地</v>
      </c>
      <c r="E29" s="98" t="str">
        <f>IFERROR(INDEX('[1]予選ヒートBGr-レース結果表（貼付）'!$A:$Z,MATCH($B29,'[1]予選ヒートBGr-レース結果表（貼付）'!$B:$B,0),MATCH('予選ヒートBGr-レース結果表'!E$11,'[1]予選ヒートBGr-レース結果表（貼付）'!$1:$1,0)),"")</f>
        <v>KOSMIC/YAMAHA</v>
      </c>
      <c r="F29" s="97" t="str">
        <f>IFERROR(INDEX('[1]予選ヒートBGr-レース結果表（貼付）'!$A:$Z,MATCH($B29,'[1]予選ヒートBGr-レース結果表（貼付）'!$B:$B,0),MATCH('予選ヒートBGr-レース結果表'!F$11,'[1]予選ヒートBGr-レース結果表（貼付）'!$1:$1,0)),"")</f>
        <v>チームTKC</v>
      </c>
      <c r="G29" s="96" t="str">
        <f>IFERROR(INDEX('[1]予選ヒートBGr-レース結果表（貼付）'!$A:$Z,MATCH($B29,'[1]予選ヒートBGr-レース結果表（貼付）'!$B:$B,0),MATCH('予選ヒートBGr-レース結果表'!G$11,'[1]予選ヒートBGr-レース結果表（貼付）'!$1:$1,0)),"")</f>
        <v>BS</v>
      </c>
      <c r="H29" s="95">
        <f>IFERROR(INDEX('[1]予選ヒートBGr-レース結果表（貼付）'!$A:$Z,MATCH($B29,'[1]予選ヒートBGr-レース結果表（貼付）'!$B:$B,0),MATCH('予選ヒートBGr-レース結果表'!H$11,'[1]予選ヒートBGr-レース結果表（貼付）'!$1:$1,0)),"")</f>
        <v>12</v>
      </c>
      <c r="I29" s="94">
        <f>IFERROR(INDEX('[1]予選ヒートBGr-レース結果表（貼付）'!$A:$Z,MATCH($B29,'[1]予選ヒートBGr-レース結果表（貼付）'!$B:$B,0),MATCH('予選ヒートBGr-レース結果表'!I$11,'[1]予選ヒートBGr-レース結果表（貼付）'!$1:$1,0)),"")</f>
        <v>9.3507870370370377E-3</v>
      </c>
      <c r="J29" s="93">
        <f>IFERROR(INDEX('[1]予選ヒートBGr-レース結果表（貼付）'!$A:$Z,MATCH($B29,'[1]予選ヒートBGr-レース結果表（貼付）'!$B:$B,0),MATCH('予選ヒートBGr-レース結果表'!J$11,'[1]予選ヒートBGr-レース結果表（貼付）'!$1:$1,0)),"")</f>
        <v>7.1017361111111118E-4</v>
      </c>
      <c r="K29" s="93">
        <f>IFERROR(INDEX('[1]予選ヒートBGr-レース結果表（貼付）'!$A:$Z,MATCH($B29,'[1]予選ヒートBGr-レース結果表（貼付）'!$B:$B,0),MATCH('予選ヒートBGr-レース結果表'!K$11,'[1]予選ヒートBGr-レース結果表（貼付）'!$1:$1,0)),"")</f>
        <v>0.374</v>
      </c>
      <c r="L29" s="92">
        <f>IFERROR(INDEX('[1]予選ヒートBGr-レース結果表（貼付）'!$A:$Z,MATCH($B29,'[1]予選ヒートBGr-レース結果表（貼付）'!$B:$B,0),MATCH('予選ヒートBGr-レース結果表'!L$11,'[1]予選ヒートBGr-レース結果表（貼付）'!$1:$1,0)),"")</f>
        <v>7.5924768518518529E-4</v>
      </c>
      <c r="M29" s="91" t="str">
        <f>IF(L29&lt;1,"",IF($M$11&gt;L29,"R",""))</f>
        <v/>
      </c>
      <c r="N29" s="103"/>
      <c r="O29" s="83"/>
      <c r="P29" s="4" t="str">
        <f>IF(IFERROR(INDEX('[1]予選ヒートBGr-レース結果表（貼付）'!$A:$Z,MATCH($B29,'[1]予選ヒートBGr-レース結果表（貼付）'!$B:$B,0),MATCH(P$11,'[1]予選ヒートBGr-レース結果表（貼付）'!$1:$1,0)),"")=0,"",IFERROR(INDEX('[1]予選ヒートBGr-レース結果表（貼付）'!$A:$Z,MATCH($B29,'[1]予選ヒートBGr-レース結果表（貼付）'!$B:$B,0),MATCH(P$11,'[1]予選ヒートBGr-レース結果表（貼付）'!$1:$1,0)),""))</f>
        <v/>
      </c>
      <c r="Q29" s="4" t="str">
        <f>IF(P29="","",COUNTIF($P$13:P29,"&lt;&gt;"&amp;""))</f>
        <v/>
      </c>
      <c r="R29" s="4" t="str">
        <f>IFERROR(RANK(Q29,$Q$13:$Q$46,1),"")</f>
        <v/>
      </c>
      <c r="S29" s="4" t="str">
        <f>IF(IFERROR(INDEX('[1]予選ヒートBGr-レース結果表（貼付）'!$A:$Z,MATCH($A29,'[1]予選ヒートBGr-レース結果表（貼付）'!$A:$A,0),MATCH(S$11,'[1]予選ヒートBGr-レース結果表（貼付）'!$1:$1,0)),"")=0,"",IFERROR(INDEX('[1]予選ヒートBGr-レース結果表（貼付）'!$A:$Z,MATCH($A29,'[1]予選ヒートBGr-レース結果表（貼付）'!$A:$A,0),MATCH(S$11,'[1]予選ヒートBGr-レース結果表（貼付）'!$1:$1,0)),""))</f>
        <v/>
      </c>
      <c r="T29" s="4"/>
      <c r="U29" s="82">
        <f>IF(IFERROR(INDEX('[1]予選ヒートBGr-レース結果表（貼付）'!$A:$Z,MATCH($B29,'[1]予選ヒートBGr-レース結果表（貼付）'!$B:$B,0),MATCH(U$11,'[1]予選ヒートBGr-レース結果表（貼付）'!$1:$1,0)),"")=0,"",IFERROR(INDEX('[1]予選ヒートBGr-レース結果表（貼付）'!$A:$Z,MATCH($B29,'[1]予選ヒートBGr-レース結果表（貼付）'!$B:$B,0),MATCH(U$11,'[1]予選ヒートBGr-レース結果表（貼付）'!$1:$1,0)),""))</f>
        <v>69.367000000000004</v>
      </c>
    </row>
    <row r="30" spans="1:21" ht="12.75" customHeight="1" x14ac:dyDescent="0.2">
      <c r="A30" s="102">
        <f>IF(OR('[1]予選ヒートBGr-レース結果表（貼付）'!A19="DNF",'[1]予選ヒートBGr-レース結果表（貼付）'!A19="DNS",'[1]予選ヒートBGr-レース結果表（貼付）'!A19="DQ"),'[1]予選ヒートBGr-レース結果表（貼付）'!A19,IF(MAX('[1]予選ヒートBGr-レース結果表（貼付）'!$A:$A)&gt;A29,A29+1,""))</f>
        <v>18</v>
      </c>
      <c r="B30" s="101">
        <f>IFERROR(INDEX('[1]予選ヒートBGr-レース結果表（貼付）'!A19:$Z$50,MATCH($A30,'[1]予選ヒートBGr-レース結果表（貼付）'!A19:$A$50,0),MATCH('[1]公式予選（TT）①-結果表（印刷）'!B$11,'[1]予選ヒートBGr-レース結果表（貼付）'!$1:$1,0)),"")</f>
        <v>54</v>
      </c>
      <c r="C30" s="100">
        <v>18</v>
      </c>
      <c r="D30" s="99" t="str">
        <f>IFERROR(INDEX('[1]予選ヒートBGr-レース結果表（貼付）'!$A:$Z,MATCH($B30,'[1]予選ヒートBGr-レース結果表（貼付）'!$B:$B,0),MATCH('予選ヒートBGr-レース結果表'!D$11,'[1]予選ヒートBGr-レース結果表（貼付）'!$1:$1,0)),"")</f>
        <v>越路 暢哉</v>
      </c>
      <c r="E30" s="98" t="str">
        <f>IFERROR(INDEX('[1]予選ヒートBGr-レース結果表（貼付）'!$A:$Z,MATCH($B30,'[1]予選ヒートBGr-レース結果表（貼付）'!$B:$B,0),MATCH('予選ヒートBGr-レース結果表'!E$11,'[1]予選ヒートBGr-レース結果表（貼付）'!$1:$1,0)),"")</f>
        <v>REDSPEED/YAMAHA</v>
      </c>
      <c r="F30" s="97" t="str">
        <f>IFERROR(INDEX('[1]予選ヒートBGr-レース結果表（貼付）'!$A:$Z,MATCH($B30,'[1]予選ヒートBGr-レース結果表（貼付）'!$B:$B,0),MATCH('予選ヒートBGr-レース結果表'!F$11,'[1]予選ヒートBGr-レース結果表（貼付）'!$1:$1,0)),"")</f>
        <v>ONE POINT</v>
      </c>
      <c r="G30" s="96" t="str">
        <f>IFERROR(INDEX('[1]予選ヒートBGr-レース結果表（貼付）'!$A:$Z,MATCH($B30,'[1]予選ヒートBGr-レース結果表（貼付）'!$B:$B,0),MATCH('予選ヒートBGr-レース結果表'!G$11,'[1]予選ヒートBGr-レース結果表（貼付）'!$1:$1,0)),"")</f>
        <v>BS</v>
      </c>
      <c r="H30" s="95">
        <f>IFERROR(INDEX('[1]予選ヒートBGr-レース結果表（貼付）'!$A:$Z,MATCH($B30,'[1]予選ヒートBGr-レース結果表（貼付）'!$B:$B,0),MATCH('予選ヒートBGr-レース結果表'!H$11,'[1]予選ヒートBGr-レース結果表（貼付）'!$1:$1,0)),"")</f>
        <v>11</v>
      </c>
      <c r="I30" s="94">
        <f>IFERROR(INDEX('[1]予選ヒートBGr-レース結果表（貼付）'!$A:$Z,MATCH($B30,'[1]予選ヒートBGr-レース結果表（貼付）'!$B:$B,0),MATCH('予選ヒートBGr-レース結果表'!I$11,'[1]予選ヒートBGr-レース結果表（貼付）'!$1:$1,0)),"")</f>
        <v>8.7089583333333342E-3</v>
      </c>
      <c r="J30" s="93" t="str">
        <f>IFERROR(INDEX('[1]予選ヒートBGr-レース結果表（貼付）'!$A:$Z,MATCH($B30,'[1]予選ヒートBGr-レース結果表（貼付）'!$B:$B,0),MATCH('予選ヒートBGr-レース結果表'!J$11,'[1]予選ヒートBGr-レース結果表（貼付）'!$1:$1,0)),"")</f>
        <v>1 Lap</v>
      </c>
      <c r="K30" s="93" t="str">
        <f>IFERROR(INDEX('[1]予選ヒートBGr-レース結果表（貼付）'!$A:$Z,MATCH($B30,'[1]予選ヒートBGr-レース結果表（貼付）'!$B:$B,0),MATCH('予選ヒートBGr-レース結果表'!K$11,'[1]予選ヒートBGr-レース結果表（貼付）'!$1:$1,0)),"")</f>
        <v>1 Lap</v>
      </c>
      <c r="L30" s="92">
        <f>IFERROR(INDEX('[1]予選ヒートBGr-レース結果表（貼付）'!$A:$Z,MATCH($B30,'[1]予選ヒートBGr-レース結果表（貼付）'!$B:$B,0),MATCH('予選ヒートBGr-レース結果表'!L$11,'[1]予選ヒートBGr-レース結果表（貼付）'!$1:$1,0)),"")</f>
        <v>7.671180555555555E-4</v>
      </c>
      <c r="M30" s="91" t="str">
        <f>IF(L30&lt;1,"",IF($M$11&gt;L30,"R",""))</f>
        <v/>
      </c>
      <c r="N30" s="103"/>
      <c r="O30" s="83"/>
      <c r="P30" s="4" t="str">
        <f>IF(IFERROR(INDEX('[1]予選ヒートBGr-レース結果表（貼付）'!$A:$Z,MATCH($B30,'[1]予選ヒートBGr-レース結果表（貼付）'!$B:$B,0),MATCH(P$11,'[1]予選ヒートBGr-レース結果表（貼付）'!$1:$1,0)),"")=0,"",IFERROR(INDEX('[1]予選ヒートBGr-レース結果表（貼付）'!$A:$Z,MATCH($B30,'[1]予選ヒートBGr-レース結果表（貼付）'!$B:$B,0),MATCH(P$11,'[1]予選ヒートBGr-レース結果表（貼付）'!$1:$1,0)),""))</f>
        <v/>
      </c>
      <c r="Q30" s="4" t="str">
        <f>IF(P30="","",COUNTIF($P$13:P30,"&lt;&gt;"&amp;""))</f>
        <v/>
      </c>
      <c r="R30" s="4" t="str">
        <f>IFERROR(RANK(Q30,$Q$13:$Q$46,1),"")</f>
        <v/>
      </c>
      <c r="S30" s="4" t="str">
        <f>IF(IFERROR(INDEX('[1]予選ヒートBGr-レース結果表（貼付）'!$A:$Z,MATCH($A30,'[1]予選ヒートBGr-レース結果表（貼付）'!$A:$A,0),MATCH(S$11,'[1]予選ヒートBGr-レース結果表（貼付）'!$1:$1,0)),"")=0,"",IFERROR(INDEX('[1]予選ヒートBGr-レース結果表（貼付）'!$A:$Z,MATCH($A30,'[1]予選ヒートBGr-レース結果表（貼付）'!$A:$A,0),MATCH(S$11,'[1]予選ヒートBGr-レース結果表（貼付）'!$1:$1,0)),""))</f>
        <v/>
      </c>
      <c r="T30" s="4"/>
      <c r="U30" s="82">
        <f>IF(IFERROR(INDEX('[1]予選ヒートBGr-レース結果表（貼付）'!$A:$Z,MATCH($B30,'[1]予選ヒートBGr-レース結果表（貼付）'!$B:$B,0),MATCH(U$11,'[1]予選ヒートBGr-レース結果表（貼付）'!$1:$1,0)),"")=0,"",IFERROR(INDEX('[1]予選ヒートBGr-レース結果表（貼付）'!$A:$Z,MATCH($B30,'[1]予選ヒートBGr-レース結果表（貼付）'!$B:$B,0),MATCH(U$11,'[1]予選ヒートBGr-レース結果表（貼付）'!$1:$1,0)),""))</f>
        <v>68.655000000000001</v>
      </c>
    </row>
    <row r="31" spans="1:21" ht="12.75" customHeight="1" x14ac:dyDescent="0.2">
      <c r="A31" s="102" t="str">
        <f>IF(OR('[1]予選ヒートBGr-レース結果表（貼付）'!A20="DNF",'[1]予選ヒートBGr-レース結果表（貼付）'!A20="DNS",'[1]予選ヒートBGr-レース結果表（貼付）'!A20="DQ"),'[1]予選ヒートBGr-レース結果表（貼付）'!A20,IF(MAX('[1]予選ヒートBGr-レース結果表（貼付）'!$A:$A)&gt;A30,A30+1,""))</f>
        <v/>
      </c>
      <c r="B31" s="101" t="str">
        <f>IFERROR(INDEX('[1]予選ヒートBGr-レース結果表（貼付）'!A20:$Z$50,MATCH($A31,'[1]予選ヒートBGr-レース結果表（貼付）'!A20:$A$50,0),MATCH('[1]公式予選（TT）①-結果表（印刷）'!B$11,'[1]予選ヒートBGr-レース結果表（貼付）'!$1:$1,0)),"")</f>
        <v/>
      </c>
      <c r="C31" s="100" t="str">
        <f>IFERROR(INDEX('[1]予選ヒートBGr-レース結果表（貼付）'!$A:$Z,MATCH($B31,'[1]予選ヒートBGr-レース結果表（貼付）'!$B:$B,0),MATCH('予選ヒートBGr-レース結果表'!C$11,'[1]予選ヒートBGr-レース結果表（貼付）'!$1:$1,0)),"")</f>
        <v/>
      </c>
      <c r="D31" s="99" t="str">
        <f>IFERROR(INDEX('[1]予選ヒートBGr-レース結果表（貼付）'!$A:$Z,MATCH($B31,'[1]予選ヒートBGr-レース結果表（貼付）'!$B:$B,0),MATCH('予選ヒートBGr-レース結果表'!D$11,'[1]予選ヒートBGr-レース結果表（貼付）'!$1:$1,0)),"")</f>
        <v/>
      </c>
      <c r="E31" s="98" t="str">
        <f>IFERROR(INDEX('[1]予選ヒートBGr-レース結果表（貼付）'!$A:$Z,MATCH($B31,'[1]予選ヒートBGr-レース結果表（貼付）'!$B:$B,0),MATCH('予選ヒートBGr-レース結果表'!E$11,'[1]予選ヒートBGr-レース結果表（貼付）'!$1:$1,0)),"")</f>
        <v/>
      </c>
      <c r="F31" s="97" t="str">
        <f>IFERROR(INDEX('[1]予選ヒートBGr-レース結果表（貼付）'!$A:$Z,MATCH($B31,'[1]予選ヒートBGr-レース結果表（貼付）'!$B:$B,0),MATCH('予選ヒートBGr-レース結果表'!F$11,'[1]予選ヒートBGr-レース結果表（貼付）'!$1:$1,0)),"")</f>
        <v/>
      </c>
      <c r="G31" s="96" t="str">
        <f>IFERROR(INDEX('[1]予選ヒートBGr-レース結果表（貼付）'!$A:$Z,MATCH($B31,'[1]予選ヒートBGr-レース結果表（貼付）'!$B:$B,0),MATCH('予選ヒートBGr-レース結果表'!G$11,'[1]予選ヒートBGr-レース結果表（貼付）'!$1:$1,0)),"")</f>
        <v/>
      </c>
      <c r="H31" s="95" t="str">
        <f>IFERROR(INDEX('[1]予選ヒートBGr-レース結果表（貼付）'!$A:$Z,MATCH($B31,'[1]予選ヒートBGr-レース結果表（貼付）'!$B:$B,0),MATCH('予選ヒートBGr-レース結果表'!H$11,'[1]予選ヒートBGr-レース結果表（貼付）'!$1:$1,0)),"")</f>
        <v/>
      </c>
      <c r="I31" s="94" t="str">
        <f>IFERROR(INDEX('[1]予選ヒートBGr-レース結果表（貼付）'!$A:$Z,MATCH($B31,'[1]予選ヒートBGr-レース結果表（貼付）'!$B:$B,0),MATCH('予選ヒートBGr-レース結果表'!I$11,'[1]予選ヒートBGr-レース結果表（貼付）'!$1:$1,0)),"")</f>
        <v/>
      </c>
      <c r="J31" s="93" t="str">
        <f>IFERROR(INDEX('[1]予選ヒートBGr-レース結果表（貼付）'!$A:$Z,MATCH($B31,'[1]予選ヒートBGr-レース結果表（貼付）'!$B:$B,0),MATCH('予選ヒートBGr-レース結果表'!J$11,'[1]予選ヒートBGr-レース結果表（貼付）'!$1:$1,0)),"")</f>
        <v/>
      </c>
      <c r="K31" s="93" t="str">
        <f>IFERROR(INDEX('[1]予選ヒートBGr-レース結果表（貼付）'!$A:$Z,MATCH($B31,'[1]予選ヒートBGr-レース結果表（貼付）'!$B:$B,0),MATCH('予選ヒートBGr-レース結果表'!K$11,'[1]予選ヒートBGr-レース結果表（貼付）'!$1:$1,0)),"")</f>
        <v/>
      </c>
      <c r="L31" s="92" t="str">
        <f>IFERROR(INDEX('[1]予選ヒートBGr-レース結果表（貼付）'!$A:$Z,MATCH($B31,'[1]予選ヒートBGr-レース結果表（貼付）'!$B:$B,0),MATCH('予選ヒートBGr-レース結果表'!L$11,'[1]予選ヒートBGr-レース結果表（貼付）'!$1:$1,0)),"")</f>
        <v/>
      </c>
      <c r="M31" s="91" t="str">
        <f>IF(L31&lt;1,"",IF($M$11&gt;L31,"R",""))</f>
        <v/>
      </c>
      <c r="N31" s="103"/>
      <c r="O31" s="83"/>
      <c r="P31" s="4" t="str">
        <f>IF(IFERROR(INDEX('[1]予選ヒートBGr-レース結果表（貼付）'!$A:$Z,MATCH($B31,'[1]予選ヒートBGr-レース結果表（貼付）'!$B:$B,0),MATCH(P$11,'[1]予選ヒートBGr-レース結果表（貼付）'!$1:$1,0)),"")=0,"",IFERROR(INDEX('[1]予選ヒートBGr-レース結果表（貼付）'!$A:$Z,MATCH($B31,'[1]予選ヒートBGr-レース結果表（貼付）'!$B:$B,0),MATCH(P$11,'[1]予選ヒートBGr-レース結果表（貼付）'!$1:$1,0)),""))</f>
        <v/>
      </c>
      <c r="Q31" s="4" t="str">
        <f>IF(P31="","",COUNTIF($P$13:P31,"&lt;&gt;"&amp;""))</f>
        <v/>
      </c>
      <c r="R31" s="4" t="str">
        <f>IFERROR(RANK(Q31,$Q$13:$Q$46,1),"")</f>
        <v/>
      </c>
      <c r="S31" s="4" t="str">
        <f>IF(IFERROR(INDEX('[1]予選ヒートBGr-レース結果表（貼付）'!$A:$Z,MATCH($A31,'[1]予選ヒートBGr-レース結果表（貼付）'!$A:$A,0),MATCH(S$11,'[1]予選ヒートBGr-レース結果表（貼付）'!$1:$1,0)),"")=0,"",IFERROR(INDEX('[1]予選ヒートBGr-レース結果表（貼付）'!$A:$Z,MATCH($A31,'[1]予選ヒートBGr-レース結果表（貼付）'!$A:$A,0),MATCH(S$11,'[1]予選ヒートBGr-レース結果表（貼付）'!$1:$1,0)),""))</f>
        <v/>
      </c>
      <c r="T31" s="4"/>
      <c r="U31" s="82" t="str">
        <f>IF(IFERROR(INDEX('[1]予選ヒートBGr-レース結果表（貼付）'!$A:$Z,MATCH($B31,'[1]予選ヒートBGr-レース結果表（貼付）'!$B:$B,0),MATCH(U$11,'[1]予選ヒートBGr-レース結果表（貼付）'!$1:$1,0)),"")=0,"",IFERROR(INDEX('[1]予選ヒートBGr-レース結果表（貼付）'!$A:$Z,MATCH($B31,'[1]予選ヒートBGr-レース結果表（貼付）'!$B:$B,0),MATCH(U$11,'[1]予選ヒートBGr-レース結果表（貼付）'!$1:$1,0)),""))</f>
        <v/>
      </c>
    </row>
    <row r="32" spans="1:21" ht="12.75" customHeight="1" x14ac:dyDescent="0.2">
      <c r="A32" s="102" t="str">
        <f>IF(OR('[1]予選ヒートBGr-レース結果表（貼付）'!A21="DNF",'[1]予選ヒートBGr-レース結果表（貼付）'!A21="DNS",'[1]予選ヒートBGr-レース結果表（貼付）'!A21="DQ"),'[1]予選ヒートBGr-レース結果表（貼付）'!A21,IF(MAX('[1]予選ヒートBGr-レース結果表（貼付）'!$A:$A)&gt;A31,A31+1,""))</f>
        <v/>
      </c>
      <c r="B32" s="101" t="str">
        <f>IFERROR(INDEX('[1]予選ヒートBGr-レース結果表（貼付）'!A21:$Z$50,MATCH($A32,'[1]予選ヒートBGr-レース結果表（貼付）'!A21:$A$50,0),MATCH('[1]公式予選（TT）①-結果表（印刷）'!B$11,'[1]予選ヒートBGr-レース結果表（貼付）'!$1:$1,0)),"")</f>
        <v/>
      </c>
      <c r="C32" s="100" t="str">
        <f>IFERROR(INDEX('[1]予選ヒートBGr-レース結果表（貼付）'!$A:$Z,MATCH($B32,'[1]予選ヒートBGr-レース結果表（貼付）'!$B:$B,0),MATCH('予選ヒートBGr-レース結果表'!C$11,'[1]予選ヒートBGr-レース結果表（貼付）'!$1:$1,0)),"")</f>
        <v/>
      </c>
      <c r="D32" s="99" t="str">
        <f>IFERROR(INDEX('[1]予選ヒートBGr-レース結果表（貼付）'!$A:$Z,MATCH($B32,'[1]予選ヒートBGr-レース結果表（貼付）'!$B:$B,0),MATCH('予選ヒートBGr-レース結果表'!D$11,'[1]予選ヒートBGr-レース結果表（貼付）'!$1:$1,0)),"")</f>
        <v/>
      </c>
      <c r="E32" s="98" t="str">
        <f>IFERROR(INDEX('[1]予選ヒートBGr-レース結果表（貼付）'!$A:$Z,MATCH($B32,'[1]予選ヒートBGr-レース結果表（貼付）'!$B:$B,0),MATCH('予選ヒートBGr-レース結果表'!E$11,'[1]予選ヒートBGr-レース結果表（貼付）'!$1:$1,0)),"")</f>
        <v/>
      </c>
      <c r="F32" s="97" t="str">
        <f>IFERROR(INDEX('[1]予選ヒートBGr-レース結果表（貼付）'!$A:$Z,MATCH($B32,'[1]予選ヒートBGr-レース結果表（貼付）'!$B:$B,0),MATCH('予選ヒートBGr-レース結果表'!F$11,'[1]予選ヒートBGr-レース結果表（貼付）'!$1:$1,0)),"")</f>
        <v/>
      </c>
      <c r="G32" s="96" t="str">
        <f>IFERROR(INDEX('[1]予選ヒートBGr-レース結果表（貼付）'!$A:$Z,MATCH($B32,'[1]予選ヒートBGr-レース結果表（貼付）'!$B:$B,0),MATCH('予選ヒートBGr-レース結果表'!G$11,'[1]予選ヒートBGr-レース結果表（貼付）'!$1:$1,0)),"")</f>
        <v/>
      </c>
      <c r="H32" s="95" t="str">
        <f>IFERROR(INDEX('[1]予選ヒートBGr-レース結果表（貼付）'!$A:$Z,MATCH($B32,'[1]予選ヒートBGr-レース結果表（貼付）'!$B:$B,0),MATCH('予選ヒートBGr-レース結果表'!H$11,'[1]予選ヒートBGr-レース結果表（貼付）'!$1:$1,0)),"")</f>
        <v/>
      </c>
      <c r="I32" s="94" t="str">
        <f>IFERROR(INDEX('[1]予選ヒートBGr-レース結果表（貼付）'!$A:$Z,MATCH($B32,'[1]予選ヒートBGr-レース結果表（貼付）'!$B:$B,0),MATCH('予選ヒートBGr-レース結果表'!I$11,'[1]予選ヒートBGr-レース結果表（貼付）'!$1:$1,0)),"")</f>
        <v/>
      </c>
      <c r="J32" s="93" t="str">
        <f>IFERROR(INDEX('[1]予選ヒートBGr-レース結果表（貼付）'!$A:$Z,MATCH($B32,'[1]予選ヒートBGr-レース結果表（貼付）'!$B:$B,0),MATCH('予選ヒートBGr-レース結果表'!J$11,'[1]予選ヒートBGr-レース結果表（貼付）'!$1:$1,0)),"")</f>
        <v/>
      </c>
      <c r="K32" s="93" t="str">
        <f>IFERROR(INDEX('[1]予選ヒートBGr-レース結果表（貼付）'!$A:$Z,MATCH($B32,'[1]予選ヒートBGr-レース結果表（貼付）'!$B:$B,0),MATCH('予選ヒートBGr-レース結果表'!K$11,'[1]予選ヒートBGr-レース結果表（貼付）'!$1:$1,0)),"")</f>
        <v/>
      </c>
      <c r="L32" s="92" t="str">
        <f>IFERROR(INDEX('[1]予選ヒートBGr-レース結果表（貼付）'!$A:$Z,MATCH($B32,'[1]予選ヒートBGr-レース結果表（貼付）'!$B:$B,0),MATCH('予選ヒートBGr-レース結果表'!L$11,'[1]予選ヒートBGr-レース結果表（貼付）'!$1:$1,0)),"")</f>
        <v/>
      </c>
      <c r="M32" s="91" t="str">
        <f>IF(L32&lt;1,"",IF($M$11&gt;L32,"R",""))</f>
        <v/>
      </c>
      <c r="N32" s="103"/>
      <c r="O32" s="83"/>
      <c r="P32" s="4" t="str">
        <f>IF(IFERROR(INDEX('[1]予選ヒートBGr-レース結果表（貼付）'!$A:$Z,MATCH($B32,'[1]予選ヒートBGr-レース結果表（貼付）'!$B:$B,0),MATCH(P$11,'[1]予選ヒートBGr-レース結果表（貼付）'!$1:$1,0)),"")=0,"",IFERROR(INDEX('[1]予選ヒートBGr-レース結果表（貼付）'!$A:$Z,MATCH($B32,'[1]予選ヒートBGr-レース結果表（貼付）'!$B:$B,0),MATCH(P$11,'[1]予選ヒートBGr-レース結果表（貼付）'!$1:$1,0)),""))</f>
        <v/>
      </c>
      <c r="Q32" s="4" t="str">
        <f>IF(P32="","",COUNTIF($P$13:P32,"&lt;&gt;"&amp;""))</f>
        <v/>
      </c>
      <c r="R32" s="4" t="str">
        <f>IFERROR(RANK(Q32,$Q$13:$Q$46,1),"")</f>
        <v/>
      </c>
      <c r="S32" s="4" t="str">
        <f>IF(IFERROR(INDEX('[1]予選ヒートBGr-レース結果表（貼付）'!$A:$Z,MATCH($A32,'[1]予選ヒートBGr-レース結果表（貼付）'!$A:$A,0),MATCH(S$11,'[1]予選ヒートBGr-レース結果表（貼付）'!$1:$1,0)),"")=0,"",IFERROR(INDEX('[1]予選ヒートBGr-レース結果表（貼付）'!$A:$Z,MATCH($A32,'[1]予選ヒートBGr-レース結果表（貼付）'!$A:$A,0),MATCH(S$11,'[1]予選ヒートBGr-レース結果表（貼付）'!$1:$1,0)),""))</f>
        <v/>
      </c>
      <c r="T32" s="4"/>
      <c r="U32" s="82" t="str">
        <f>IF(IFERROR(INDEX('[1]予選ヒートBGr-レース結果表（貼付）'!$A:$Z,MATCH($B32,'[1]予選ヒートBGr-レース結果表（貼付）'!$B:$B,0),MATCH(U$11,'[1]予選ヒートBGr-レース結果表（貼付）'!$1:$1,0)),"")=0,"",IFERROR(INDEX('[1]予選ヒートBGr-レース結果表（貼付）'!$A:$Z,MATCH($B32,'[1]予選ヒートBGr-レース結果表（貼付）'!$B:$B,0),MATCH(U$11,'[1]予選ヒートBGr-レース結果表（貼付）'!$1:$1,0)),""))</f>
        <v/>
      </c>
    </row>
    <row r="33" spans="1:21" ht="12.75" customHeight="1" x14ac:dyDescent="0.2">
      <c r="A33" s="102" t="str">
        <f>IF(OR('[1]予選ヒートBGr-レース結果表（貼付）'!A22="DNF",'[1]予選ヒートBGr-レース結果表（貼付）'!A22="DNS",'[1]予選ヒートBGr-レース結果表（貼付）'!A22="DQ"),'[1]予選ヒートBGr-レース結果表（貼付）'!A22,IF(MAX('[1]予選ヒートBGr-レース結果表（貼付）'!$A:$A)&gt;A32,A32+1,""))</f>
        <v/>
      </c>
      <c r="B33" s="101" t="str">
        <f>IFERROR(INDEX('[1]予選ヒートBGr-レース結果表（貼付）'!A22:$Z$50,MATCH($A33,'[1]予選ヒートBGr-レース結果表（貼付）'!A22:$A$50,0),MATCH('[1]公式予選（TT）①-結果表（印刷）'!B$11,'[1]予選ヒートBGr-レース結果表（貼付）'!$1:$1,0)),"")</f>
        <v/>
      </c>
      <c r="C33" s="100" t="str">
        <f>IFERROR(INDEX('[1]予選ヒートBGr-レース結果表（貼付）'!$A:$Z,MATCH($B33,'[1]予選ヒートBGr-レース結果表（貼付）'!$B:$B,0),MATCH('予選ヒートBGr-レース結果表'!C$11,'[1]予選ヒートBGr-レース結果表（貼付）'!$1:$1,0)),"")</f>
        <v/>
      </c>
      <c r="D33" s="99" t="str">
        <f>IFERROR(INDEX('[1]予選ヒートBGr-レース結果表（貼付）'!$A:$Z,MATCH($B33,'[1]予選ヒートBGr-レース結果表（貼付）'!$B:$B,0),MATCH('予選ヒートBGr-レース結果表'!D$11,'[1]予選ヒートBGr-レース結果表（貼付）'!$1:$1,0)),"")</f>
        <v/>
      </c>
      <c r="E33" s="98" t="str">
        <f>IFERROR(INDEX('[1]予選ヒートBGr-レース結果表（貼付）'!$A:$Z,MATCH($B33,'[1]予選ヒートBGr-レース結果表（貼付）'!$B:$B,0),MATCH('予選ヒートBGr-レース結果表'!E$11,'[1]予選ヒートBGr-レース結果表（貼付）'!$1:$1,0)),"")</f>
        <v/>
      </c>
      <c r="F33" s="97" t="str">
        <f>IFERROR(INDEX('[1]予選ヒートBGr-レース結果表（貼付）'!$A:$Z,MATCH($B33,'[1]予選ヒートBGr-レース結果表（貼付）'!$B:$B,0),MATCH('予選ヒートBGr-レース結果表'!F$11,'[1]予選ヒートBGr-レース結果表（貼付）'!$1:$1,0)),"")</f>
        <v/>
      </c>
      <c r="G33" s="96" t="str">
        <f>IFERROR(INDEX('[1]予選ヒートBGr-レース結果表（貼付）'!$A:$Z,MATCH($B33,'[1]予選ヒートBGr-レース結果表（貼付）'!$B:$B,0),MATCH('予選ヒートBGr-レース結果表'!G$11,'[1]予選ヒートBGr-レース結果表（貼付）'!$1:$1,0)),"")</f>
        <v/>
      </c>
      <c r="H33" s="95" t="str">
        <f>IFERROR(INDEX('[1]予選ヒートBGr-レース結果表（貼付）'!$A:$Z,MATCH($B33,'[1]予選ヒートBGr-レース結果表（貼付）'!$B:$B,0),MATCH('予選ヒートBGr-レース結果表'!H$11,'[1]予選ヒートBGr-レース結果表（貼付）'!$1:$1,0)),"")</f>
        <v/>
      </c>
      <c r="I33" s="94" t="str">
        <f>IFERROR(INDEX('[1]予選ヒートBGr-レース結果表（貼付）'!$A:$Z,MATCH($B33,'[1]予選ヒートBGr-レース結果表（貼付）'!$B:$B,0),MATCH('予選ヒートBGr-レース結果表'!I$11,'[1]予選ヒートBGr-レース結果表（貼付）'!$1:$1,0)),"")</f>
        <v/>
      </c>
      <c r="J33" s="93" t="str">
        <f>IFERROR(INDEX('[1]予選ヒートBGr-レース結果表（貼付）'!$A:$Z,MATCH($B33,'[1]予選ヒートBGr-レース結果表（貼付）'!$B:$B,0),MATCH('予選ヒートBGr-レース結果表'!J$11,'[1]予選ヒートBGr-レース結果表（貼付）'!$1:$1,0)),"")</f>
        <v/>
      </c>
      <c r="K33" s="93" t="str">
        <f>IFERROR(INDEX('[1]予選ヒートBGr-レース結果表（貼付）'!$A:$Z,MATCH($B33,'[1]予選ヒートBGr-レース結果表（貼付）'!$B:$B,0),MATCH('予選ヒートBGr-レース結果表'!K$11,'[1]予選ヒートBGr-レース結果表（貼付）'!$1:$1,0)),"")</f>
        <v/>
      </c>
      <c r="L33" s="92" t="str">
        <f>IFERROR(INDEX('[1]予選ヒートBGr-レース結果表（貼付）'!$A:$Z,MATCH($B33,'[1]予選ヒートBGr-レース結果表（貼付）'!$B:$B,0),MATCH('予選ヒートBGr-レース結果表'!L$11,'[1]予選ヒートBGr-レース結果表（貼付）'!$1:$1,0)),"")</f>
        <v/>
      </c>
      <c r="M33" s="91" t="str">
        <f>IF(L33&lt;1,"",IF($M$11&gt;L33,"R",""))</f>
        <v/>
      </c>
      <c r="N33" s="103"/>
      <c r="O33" s="83"/>
      <c r="P33" s="4" t="str">
        <f>IF(IFERROR(INDEX('[1]予選ヒートBGr-レース結果表（貼付）'!$A:$Z,MATCH($B33,'[1]予選ヒートBGr-レース結果表（貼付）'!$B:$B,0),MATCH(P$11,'[1]予選ヒートBGr-レース結果表（貼付）'!$1:$1,0)),"")=0,"",IFERROR(INDEX('[1]予選ヒートBGr-レース結果表（貼付）'!$A:$Z,MATCH($B33,'[1]予選ヒートBGr-レース結果表（貼付）'!$B:$B,0),MATCH(P$11,'[1]予選ヒートBGr-レース結果表（貼付）'!$1:$1,0)),""))</f>
        <v/>
      </c>
      <c r="Q33" s="4" t="str">
        <f>IF(P33="","",COUNTIF($P$13:P33,"&lt;&gt;"&amp;""))</f>
        <v/>
      </c>
      <c r="R33" s="4" t="str">
        <f>IFERROR(RANK(Q33,$Q$13:$Q$46,1),"")</f>
        <v/>
      </c>
      <c r="S33" s="4" t="str">
        <f>IF(IFERROR(INDEX('[1]予選ヒートBGr-レース結果表（貼付）'!$A:$Z,MATCH($A33,'[1]予選ヒートBGr-レース結果表（貼付）'!$A:$A,0),MATCH(S$11,'[1]予選ヒートBGr-レース結果表（貼付）'!$1:$1,0)),"")=0,"",IFERROR(INDEX('[1]予選ヒートBGr-レース結果表（貼付）'!$A:$Z,MATCH($A33,'[1]予選ヒートBGr-レース結果表（貼付）'!$A:$A,0),MATCH(S$11,'[1]予選ヒートBGr-レース結果表（貼付）'!$1:$1,0)),""))</f>
        <v/>
      </c>
      <c r="T33" s="4"/>
      <c r="U33" s="82" t="str">
        <f>IF(IFERROR(INDEX('[1]予選ヒートBGr-レース結果表（貼付）'!$A:$Z,MATCH($B33,'[1]予選ヒートBGr-レース結果表（貼付）'!$B:$B,0),MATCH(U$11,'[1]予選ヒートBGr-レース結果表（貼付）'!$1:$1,0)),"")=0,"",IFERROR(INDEX('[1]予選ヒートBGr-レース結果表（貼付）'!$A:$Z,MATCH($B33,'[1]予選ヒートBGr-レース結果表（貼付）'!$B:$B,0),MATCH(U$11,'[1]予選ヒートBGr-レース結果表（貼付）'!$1:$1,0)),""))</f>
        <v/>
      </c>
    </row>
    <row r="34" spans="1:21" ht="12.75" customHeight="1" x14ac:dyDescent="0.2">
      <c r="A34" s="102" t="str">
        <f>IF(OR('[1]予選ヒートBGr-レース結果表（貼付）'!A23="DNF",'[1]予選ヒートBGr-レース結果表（貼付）'!A23="DNS",'[1]予選ヒートBGr-レース結果表（貼付）'!A23="DQ"),'[1]予選ヒートBGr-レース結果表（貼付）'!A23,IF(MAX('[1]予選ヒートBGr-レース結果表（貼付）'!$A:$A)&gt;A33,A33+1,""))</f>
        <v/>
      </c>
      <c r="B34" s="101" t="str">
        <f>IFERROR(INDEX('[1]予選ヒートBGr-レース結果表（貼付）'!A23:$Z$50,MATCH($A34,'[1]予選ヒートBGr-レース結果表（貼付）'!A23:$A$50,0),MATCH('[1]公式予選（TT）①-結果表（印刷）'!B$11,'[1]予選ヒートBGr-レース結果表（貼付）'!$1:$1,0)),"")</f>
        <v/>
      </c>
      <c r="C34" s="100" t="str">
        <f>IFERROR(INDEX('[1]予選ヒートBGr-レース結果表（貼付）'!$A:$Z,MATCH($B34,'[1]予選ヒートBGr-レース結果表（貼付）'!$B:$B,0),MATCH('予選ヒートBGr-レース結果表'!C$11,'[1]予選ヒートBGr-レース結果表（貼付）'!$1:$1,0)),"")</f>
        <v/>
      </c>
      <c r="D34" s="99" t="str">
        <f>IFERROR(INDEX('[1]予選ヒートBGr-レース結果表（貼付）'!$A:$Z,MATCH($B34,'[1]予選ヒートBGr-レース結果表（貼付）'!$B:$B,0),MATCH('予選ヒートBGr-レース結果表'!D$11,'[1]予選ヒートBGr-レース結果表（貼付）'!$1:$1,0)),"")</f>
        <v/>
      </c>
      <c r="E34" s="98" t="str">
        <f>IFERROR(INDEX('[1]予選ヒートBGr-レース結果表（貼付）'!$A:$Z,MATCH($B34,'[1]予選ヒートBGr-レース結果表（貼付）'!$B:$B,0),MATCH('予選ヒートBGr-レース結果表'!E$11,'[1]予選ヒートBGr-レース結果表（貼付）'!$1:$1,0)),"")</f>
        <v/>
      </c>
      <c r="F34" s="97" t="str">
        <f>IFERROR(INDEX('[1]予選ヒートBGr-レース結果表（貼付）'!$A:$Z,MATCH($B34,'[1]予選ヒートBGr-レース結果表（貼付）'!$B:$B,0),MATCH('予選ヒートBGr-レース結果表'!F$11,'[1]予選ヒートBGr-レース結果表（貼付）'!$1:$1,0)),"")</f>
        <v/>
      </c>
      <c r="G34" s="96" t="str">
        <f>IFERROR(INDEX('[1]予選ヒートBGr-レース結果表（貼付）'!$A:$Z,MATCH($B34,'[1]予選ヒートBGr-レース結果表（貼付）'!$B:$B,0),MATCH('予選ヒートBGr-レース結果表'!G$11,'[1]予選ヒートBGr-レース結果表（貼付）'!$1:$1,0)),"")</f>
        <v/>
      </c>
      <c r="H34" s="95" t="str">
        <f>IFERROR(INDEX('[1]予選ヒートBGr-レース結果表（貼付）'!$A:$Z,MATCH($B34,'[1]予選ヒートBGr-レース結果表（貼付）'!$B:$B,0),MATCH('予選ヒートBGr-レース結果表'!H$11,'[1]予選ヒートBGr-レース結果表（貼付）'!$1:$1,0)),"")</f>
        <v/>
      </c>
      <c r="I34" s="94" t="str">
        <f>IFERROR(INDEX('[1]予選ヒートBGr-レース結果表（貼付）'!$A:$Z,MATCH($B34,'[1]予選ヒートBGr-レース結果表（貼付）'!$B:$B,0),MATCH('予選ヒートBGr-レース結果表'!I$11,'[1]予選ヒートBGr-レース結果表（貼付）'!$1:$1,0)),"")</f>
        <v/>
      </c>
      <c r="J34" s="93" t="str">
        <f>IFERROR(INDEX('[1]予選ヒートBGr-レース結果表（貼付）'!$A:$Z,MATCH($B34,'[1]予選ヒートBGr-レース結果表（貼付）'!$B:$B,0),MATCH('予選ヒートBGr-レース結果表'!J$11,'[1]予選ヒートBGr-レース結果表（貼付）'!$1:$1,0)),"")</f>
        <v/>
      </c>
      <c r="K34" s="93" t="str">
        <f>IFERROR(INDEX('[1]予選ヒートBGr-レース結果表（貼付）'!$A:$Z,MATCH($B34,'[1]予選ヒートBGr-レース結果表（貼付）'!$B:$B,0),MATCH('予選ヒートBGr-レース結果表'!K$11,'[1]予選ヒートBGr-レース結果表（貼付）'!$1:$1,0)),"")</f>
        <v/>
      </c>
      <c r="L34" s="92" t="str">
        <f>IFERROR(INDEX('[1]予選ヒートBGr-レース結果表（貼付）'!$A:$Z,MATCH($B34,'[1]予選ヒートBGr-レース結果表（貼付）'!$B:$B,0),MATCH('予選ヒートBGr-レース結果表'!L$11,'[1]予選ヒートBGr-レース結果表（貼付）'!$1:$1,0)),"")</f>
        <v/>
      </c>
      <c r="M34" s="91" t="str">
        <f>IF(L34&lt;1,"",IF($M$11&gt;L34,"R",""))</f>
        <v/>
      </c>
      <c r="N34" s="5"/>
      <c r="O34" s="83"/>
      <c r="P34" s="4" t="str">
        <f>IF(IFERROR(INDEX('[1]予選ヒートBGr-レース結果表（貼付）'!$A:$Z,MATCH($B34,'[1]予選ヒートBGr-レース結果表（貼付）'!$B:$B,0),MATCH(P$11,'[1]予選ヒートBGr-レース結果表（貼付）'!$1:$1,0)),"")=0,"",IFERROR(INDEX('[1]予選ヒートBGr-レース結果表（貼付）'!$A:$Z,MATCH($B34,'[1]予選ヒートBGr-レース結果表（貼付）'!$B:$B,0),MATCH(P$11,'[1]予選ヒートBGr-レース結果表（貼付）'!$1:$1,0)),""))</f>
        <v/>
      </c>
      <c r="Q34" s="4" t="str">
        <f>IF(P34="","",COUNTIF($P$13:P34,"&lt;&gt;"&amp;""))</f>
        <v/>
      </c>
      <c r="R34" s="4" t="str">
        <f>IFERROR(RANK(Q34,$Q$13:$Q$46,1),"")</f>
        <v/>
      </c>
      <c r="S34" s="4" t="str">
        <f>IF(IFERROR(INDEX('[1]予選ヒートBGr-レース結果表（貼付）'!$A:$Z,MATCH($A34,'[1]予選ヒートBGr-レース結果表（貼付）'!$A:$A,0),MATCH(S$11,'[1]予選ヒートBGr-レース結果表（貼付）'!$1:$1,0)),"")=0,"",IFERROR(INDEX('[1]予選ヒートBGr-レース結果表（貼付）'!$A:$Z,MATCH($A34,'[1]予選ヒートBGr-レース結果表（貼付）'!$A:$A,0),MATCH(S$11,'[1]予選ヒートBGr-レース結果表（貼付）'!$1:$1,0)),""))</f>
        <v/>
      </c>
      <c r="T34" s="4"/>
      <c r="U34" s="82" t="str">
        <f>IF(IFERROR(INDEX('[1]予選ヒートBGr-レース結果表（貼付）'!$A:$Z,MATCH($B34,'[1]予選ヒートBGr-レース結果表（貼付）'!$B:$B,0),MATCH(U$11,'[1]予選ヒートBGr-レース結果表（貼付）'!$1:$1,0)),"")=0,"",IFERROR(INDEX('[1]予選ヒートBGr-レース結果表（貼付）'!$A:$Z,MATCH($B34,'[1]予選ヒートBGr-レース結果表（貼付）'!$B:$B,0),MATCH(U$11,'[1]予選ヒートBGr-レース結果表（貼付）'!$1:$1,0)),""))</f>
        <v/>
      </c>
    </row>
    <row r="35" spans="1:21" ht="12.75" customHeight="1" x14ac:dyDescent="0.2">
      <c r="A35" s="102" t="str">
        <f>IF(OR('[1]予選ヒートBGr-レース結果表（貼付）'!A24="DNF",'[1]予選ヒートBGr-レース結果表（貼付）'!A24="DNS",'[1]予選ヒートBGr-レース結果表（貼付）'!A24="DQ"),'[1]予選ヒートBGr-レース結果表（貼付）'!A24,IF(MAX('[1]予選ヒートBGr-レース結果表（貼付）'!$A:$A)&gt;A34,A34+1,""))</f>
        <v/>
      </c>
      <c r="B35" s="101" t="str">
        <f>IFERROR(INDEX('[1]予選ヒートBGr-レース結果表（貼付）'!A24:$Z$50,MATCH($A35,'[1]予選ヒートBGr-レース結果表（貼付）'!A24:$A$50,0),MATCH('[1]公式予選（TT）①-結果表（印刷）'!B$11,'[1]予選ヒートBGr-レース結果表（貼付）'!$1:$1,0)),"")</f>
        <v/>
      </c>
      <c r="C35" s="100" t="str">
        <f>IFERROR(INDEX('[1]予選ヒートBGr-レース結果表（貼付）'!$A:$Z,MATCH($B35,'[1]予選ヒートBGr-レース結果表（貼付）'!$B:$B,0),MATCH('予選ヒートBGr-レース結果表'!C$11,'[1]予選ヒートBGr-レース結果表（貼付）'!$1:$1,0)),"")</f>
        <v/>
      </c>
      <c r="D35" s="99" t="str">
        <f>IFERROR(INDEX('[1]予選ヒートBGr-レース結果表（貼付）'!$A:$Z,MATCH($B35,'[1]予選ヒートBGr-レース結果表（貼付）'!$B:$B,0),MATCH('予選ヒートBGr-レース結果表'!D$11,'[1]予選ヒートBGr-レース結果表（貼付）'!$1:$1,0)),"")</f>
        <v/>
      </c>
      <c r="E35" s="98" t="str">
        <f>IFERROR(INDEX('[1]予選ヒートBGr-レース結果表（貼付）'!$A:$Z,MATCH($B35,'[1]予選ヒートBGr-レース結果表（貼付）'!$B:$B,0),MATCH('予選ヒートBGr-レース結果表'!E$11,'[1]予選ヒートBGr-レース結果表（貼付）'!$1:$1,0)),"")</f>
        <v/>
      </c>
      <c r="F35" s="97" t="str">
        <f>IFERROR(INDEX('[1]予選ヒートBGr-レース結果表（貼付）'!$A:$Z,MATCH($B35,'[1]予選ヒートBGr-レース結果表（貼付）'!$B:$B,0),MATCH('予選ヒートBGr-レース結果表'!F$11,'[1]予選ヒートBGr-レース結果表（貼付）'!$1:$1,0)),"")</f>
        <v/>
      </c>
      <c r="G35" s="96" t="str">
        <f>IFERROR(INDEX('[1]予選ヒートBGr-レース結果表（貼付）'!$A:$Z,MATCH($B35,'[1]予選ヒートBGr-レース結果表（貼付）'!$B:$B,0),MATCH('予選ヒートBGr-レース結果表'!G$11,'[1]予選ヒートBGr-レース結果表（貼付）'!$1:$1,0)),"")</f>
        <v/>
      </c>
      <c r="H35" s="95" t="str">
        <f>IFERROR(INDEX('[1]予選ヒートBGr-レース結果表（貼付）'!$A:$Z,MATCH($B35,'[1]予選ヒートBGr-レース結果表（貼付）'!$B:$B,0),MATCH('予選ヒートBGr-レース結果表'!H$11,'[1]予選ヒートBGr-レース結果表（貼付）'!$1:$1,0)),"")</f>
        <v/>
      </c>
      <c r="I35" s="94" t="str">
        <f>IFERROR(INDEX('[1]予選ヒートBGr-レース結果表（貼付）'!$A:$Z,MATCH($B35,'[1]予選ヒートBGr-レース結果表（貼付）'!$B:$B,0),MATCH('予選ヒートBGr-レース結果表'!I$11,'[1]予選ヒートBGr-レース結果表（貼付）'!$1:$1,0)),"")</f>
        <v/>
      </c>
      <c r="J35" s="93" t="str">
        <f>IFERROR(INDEX('[1]予選ヒートBGr-レース結果表（貼付）'!$A:$Z,MATCH($B35,'[1]予選ヒートBGr-レース結果表（貼付）'!$B:$B,0),MATCH('予選ヒートBGr-レース結果表'!J$11,'[1]予選ヒートBGr-レース結果表（貼付）'!$1:$1,0)),"")</f>
        <v/>
      </c>
      <c r="K35" s="93" t="str">
        <f>IFERROR(INDEX('[1]予選ヒートBGr-レース結果表（貼付）'!$A:$Z,MATCH($B35,'[1]予選ヒートBGr-レース結果表（貼付）'!$B:$B,0),MATCH('予選ヒートBGr-レース結果表'!K$11,'[1]予選ヒートBGr-レース結果表（貼付）'!$1:$1,0)),"")</f>
        <v/>
      </c>
      <c r="L35" s="92" t="str">
        <f>IFERROR(INDEX('[1]予選ヒートBGr-レース結果表（貼付）'!$A:$Z,MATCH($B35,'[1]予選ヒートBGr-レース結果表（貼付）'!$B:$B,0),MATCH('予選ヒートBGr-レース結果表'!L$11,'[1]予選ヒートBGr-レース結果表（貼付）'!$1:$1,0)),"")</f>
        <v/>
      </c>
      <c r="M35" s="91" t="str">
        <f>IF(L35&lt;1,"",IF($M$11&gt;L35,"R",""))</f>
        <v/>
      </c>
      <c r="N35" s="5"/>
      <c r="O35" s="83"/>
      <c r="P35" s="4" t="str">
        <f>IF(IFERROR(INDEX('[1]予選ヒートBGr-レース結果表（貼付）'!$A:$Z,MATCH($B35,'[1]予選ヒートBGr-レース結果表（貼付）'!$B:$B,0),MATCH(P$11,'[1]予選ヒートBGr-レース結果表（貼付）'!$1:$1,0)),"")=0,"",IFERROR(INDEX('[1]予選ヒートBGr-レース結果表（貼付）'!$A:$Z,MATCH($B35,'[1]予選ヒートBGr-レース結果表（貼付）'!$B:$B,0),MATCH(P$11,'[1]予選ヒートBGr-レース結果表（貼付）'!$1:$1,0)),""))</f>
        <v/>
      </c>
      <c r="Q35" s="4" t="str">
        <f>IF(P35="","",COUNTIF($P$13:P35,"&lt;&gt;"&amp;""))</f>
        <v/>
      </c>
      <c r="R35" s="4" t="str">
        <f>IFERROR(RANK(Q35,$Q$13:$Q$46,1),"")</f>
        <v/>
      </c>
      <c r="S35" s="4" t="str">
        <f>IF(IFERROR(INDEX('[1]予選ヒートBGr-レース結果表（貼付）'!$A:$Z,MATCH($A35,'[1]予選ヒートBGr-レース結果表（貼付）'!$A:$A,0),MATCH(S$11,'[1]予選ヒートBGr-レース結果表（貼付）'!$1:$1,0)),"")=0,"",IFERROR(INDEX('[1]予選ヒートBGr-レース結果表（貼付）'!$A:$Z,MATCH($A35,'[1]予選ヒートBGr-レース結果表（貼付）'!$A:$A,0),MATCH(S$11,'[1]予選ヒートBGr-レース結果表（貼付）'!$1:$1,0)),""))</f>
        <v/>
      </c>
      <c r="T35" s="4"/>
      <c r="U35" s="82" t="str">
        <f>IF(IFERROR(INDEX('[1]予選ヒートBGr-レース結果表（貼付）'!$A:$Z,MATCH($B35,'[1]予選ヒートBGr-レース結果表（貼付）'!$B:$B,0),MATCH(U$11,'[1]予選ヒートBGr-レース結果表（貼付）'!$1:$1,0)),"")=0,"",IFERROR(INDEX('[1]予選ヒートBGr-レース結果表（貼付）'!$A:$Z,MATCH($B35,'[1]予選ヒートBGr-レース結果表（貼付）'!$B:$B,0),MATCH(U$11,'[1]予選ヒートBGr-レース結果表（貼付）'!$1:$1,0)),""))</f>
        <v/>
      </c>
    </row>
    <row r="36" spans="1:21" ht="12.75" customHeight="1" x14ac:dyDescent="0.2">
      <c r="A36" s="102" t="str">
        <f>IF(OR('[1]予選ヒートBGr-レース結果表（貼付）'!A25="DNF",'[1]予選ヒートBGr-レース結果表（貼付）'!A25="DNS",'[1]予選ヒートBGr-レース結果表（貼付）'!A25="DQ"),'[1]予選ヒートBGr-レース結果表（貼付）'!A25,IF(MAX('[1]予選ヒートBGr-レース結果表（貼付）'!$A:$A)&gt;A35,A35+1,""))</f>
        <v/>
      </c>
      <c r="B36" s="101" t="str">
        <f>IFERROR(INDEX('[1]予選ヒートBGr-レース結果表（貼付）'!A25:$Z$50,MATCH($A36,'[1]予選ヒートBGr-レース結果表（貼付）'!A25:$A$50,0),MATCH('[1]公式予選（TT）①-結果表（印刷）'!B$11,'[1]予選ヒートBGr-レース結果表（貼付）'!$1:$1,0)),"")</f>
        <v/>
      </c>
      <c r="C36" s="100" t="str">
        <f>IFERROR(INDEX('[1]予選ヒートBGr-レース結果表（貼付）'!$A:$Z,MATCH($B36,'[1]予選ヒートBGr-レース結果表（貼付）'!$B:$B,0),MATCH('予選ヒートBGr-レース結果表'!C$11,'[1]予選ヒートBGr-レース結果表（貼付）'!$1:$1,0)),"")</f>
        <v/>
      </c>
      <c r="D36" s="99" t="str">
        <f>IFERROR(INDEX('[1]予選ヒートBGr-レース結果表（貼付）'!$A:$Z,MATCH($B36,'[1]予選ヒートBGr-レース結果表（貼付）'!$B:$B,0),MATCH('予選ヒートBGr-レース結果表'!D$11,'[1]予選ヒートBGr-レース結果表（貼付）'!$1:$1,0)),"")</f>
        <v/>
      </c>
      <c r="E36" s="98" t="str">
        <f>IFERROR(INDEX('[1]予選ヒートBGr-レース結果表（貼付）'!$A:$Z,MATCH($B36,'[1]予選ヒートBGr-レース結果表（貼付）'!$B:$B,0),MATCH('予選ヒートBGr-レース結果表'!E$11,'[1]予選ヒートBGr-レース結果表（貼付）'!$1:$1,0)),"")</f>
        <v/>
      </c>
      <c r="F36" s="97" t="str">
        <f>IFERROR(INDEX('[1]予選ヒートBGr-レース結果表（貼付）'!$A:$Z,MATCH($B36,'[1]予選ヒートBGr-レース結果表（貼付）'!$B:$B,0),MATCH('予選ヒートBGr-レース結果表'!F$11,'[1]予選ヒートBGr-レース結果表（貼付）'!$1:$1,0)),"")</f>
        <v/>
      </c>
      <c r="G36" s="96" t="str">
        <f>IFERROR(INDEX('[1]予選ヒートBGr-レース結果表（貼付）'!$A:$Z,MATCH($B36,'[1]予選ヒートBGr-レース結果表（貼付）'!$B:$B,0),MATCH('予選ヒートBGr-レース結果表'!G$11,'[1]予選ヒートBGr-レース結果表（貼付）'!$1:$1,0)),"")</f>
        <v/>
      </c>
      <c r="H36" s="95" t="str">
        <f>IFERROR(INDEX('[1]予選ヒートBGr-レース結果表（貼付）'!$A:$Z,MATCH($B36,'[1]予選ヒートBGr-レース結果表（貼付）'!$B:$B,0),MATCH('予選ヒートBGr-レース結果表'!H$11,'[1]予選ヒートBGr-レース結果表（貼付）'!$1:$1,0)),"")</f>
        <v/>
      </c>
      <c r="I36" s="94" t="str">
        <f>IFERROR(INDEX('[1]予選ヒートBGr-レース結果表（貼付）'!$A:$Z,MATCH($B36,'[1]予選ヒートBGr-レース結果表（貼付）'!$B:$B,0),MATCH('予選ヒートBGr-レース結果表'!I$11,'[1]予選ヒートBGr-レース結果表（貼付）'!$1:$1,0)),"")</f>
        <v/>
      </c>
      <c r="J36" s="93" t="str">
        <f>IFERROR(INDEX('[1]予選ヒートBGr-レース結果表（貼付）'!$A:$Z,MATCH($B36,'[1]予選ヒートBGr-レース結果表（貼付）'!$B:$B,0),MATCH('予選ヒートBGr-レース結果表'!J$11,'[1]予選ヒートBGr-レース結果表（貼付）'!$1:$1,0)),"")</f>
        <v/>
      </c>
      <c r="K36" s="93" t="str">
        <f>IFERROR(INDEX('[1]予選ヒートBGr-レース結果表（貼付）'!$A:$Z,MATCH($B36,'[1]予選ヒートBGr-レース結果表（貼付）'!$B:$B,0),MATCH('予選ヒートBGr-レース結果表'!K$11,'[1]予選ヒートBGr-レース結果表（貼付）'!$1:$1,0)),"")</f>
        <v/>
      </c>
      <c r="L36" s="92" t="str">
        <f>IFERROR(INDEX('[1]予選ヒートBGr-レース結果表（貼付）'!$A:$Z,MATCH($B36,'[1]予選ヒートBGr-レース結果表（貼付）'!$B:$B,0),MATCH('予選ヒートBGr-レース結果表'!L$11,'[1]予選ヒートBGr-レース結果表（貼付）'!$1:$1,0)),"")</f>
        <v/>
      </c>
      <c r="M36" s="91" t="str">
        <f>IF(L36&lt;1,"",IF($M$11&gt;L36,"R",""))</f>
        <v/>
      </c>
      <c r="N36" s="5"/>
      <c r="O36" s="83"/>
      <c r="P36" s="4" t="str">
        <f>IF(IFERROR(INDEX('[1]予選ヒートBGr-レース結果表（貼付）'!$A:$Z,MATCH($B36,'[1]予選ヒートBGr-レース結果表（貼付）'!$B:$B,0),MATCH(P$11,'[1]予選ヒートBGr-レース結果表（貼付）'!$1:$1,0)),"")=0,"",IFERROR(INDEX('[1]予選ヒートBGr-レース結果表（貼付）'!$A:$Z,MATCH($B36,'[1]予選ヒートBGr-レース結果表（貼付）'!$B:$B,0),MATCH(P$11,'[1]予選ヒートBGr-レース結果表（貼付）'!$1:$1,0)),""))</f>
        <v/>
      </c>
      <c r="Q36" s="4" t="str">
        <f>IF(P36="","",COUNTIF($P$13:P36,"&lt;&gt;"&amp;""))</f>
        <v/>
      </c>
      <c r="R36" s="4" t="str">
        <f>IFERROR(RANK(Q36,$Q$13:$Q$46,1),"")</f>
        <v/>
      </c>
      <c r="S36" s="4" t="str">
        <f>IF(IFERROR(INDEX('[1]予選ヒートBGr-レース結果表（貼付）'!$A:$Z,MATCH($A36,'[1]予選ヒートBGr-レース結果表（貼付）'!$A:$A,0),MATCH(S$11,'[1]予選ヒートBGr-レース結果表（貼付）'!$1:$1,0)),"")=0,"",IFERROR(INDEX('[1]予選ヒートBGr-レース結果表（貼付）'!$A:$Z,MATCH($A36,'[1]予選ヒートBGr-レース結果表（貼付）'!$A:$A,0),MATCH(S$11,'[1]予選ヒートBGr-レース結果表（貼付）'!$1:$1,0)),""))</f>
        <v/>
      </c>
      <c r="T36" s="4"/>
      <c r="U36" s="82" t="str">
        <f>IF(IFERROR(INDEX('[1]予選ヒートBGr-レース結果表（貼付）'!$A:$Z,MATCH($B36,'[1]予選ヒートBGr-レース結果表（貼付）'!$B:$B,0),MATCH(U$11,'[1]予選ヒートBGr-レース結果表（貼付）'!$1:$1,0)),"")=0,"",IFERROR(INDEX('[1]予選ヒートBGr-レース結果表（貼付）'!$A:$Z,MATCH($B36,'[1]予選ヒートBGr-レース結果表（貼付）'!$B:$B,0),MATCH(U$11,'[1]予選ヒートBGr-レース結果表（貼付）'!$1:$1,0)),""))</f>
        <v/>
      </c>
    </row>
    <row r="37" spans="1:21" ht="12.75" customHeight="1" x14ac:dyDescent="0.2">
      <c r="A37" s="102" t="str">
        <f>IF(OR('[1]予選ヒートBGr-レース結果表（貼付）'!A26="DNF",'[1]予選ヒートBGr-レース結果表（貼付）'!A26="DNS",'[1]予選ヒートBGr-レース結果表（貼付）'!A26="DQ"),'[1]予選ヒートBGr-レース結果表（貼付）'!A26,IF(MAX('[1]予選ヒートBGr-レース結果表（貼付）'!$A:$A)&gt;A36,A36+1,""))</f>
        <v/>
      </c>
      <c r="B37" s="101" t="str">
        <f>IFERROR(INDEX('[1]予選ヒートBGr-レース結果表（貼付）'!A26:$Z$50,MATCH($A37,'[1]予選ヒートBGr-レース結果表（貼付）'!A26:$A$50,0),MATCH('[1]公式予選（TT）①-結果表（印刷）'!B$11,'[1]予選ヒートBGr-レース結果表（貼付）'!$1:$1,0)),"")</f>
        <v/>
      </c>
      <c r="C37" s="100" t="str">
        <f>IFERROR(INDEX('[1]予選ヒートBGr-レース結果表（貼付）'!$A:$Z,MATCH($B37,'[1]予選ヒートBGr-レース結果表（貼付）'!$B:$B,0),MATCH('予選ヒートBGr-レース結果表'!C$11,'[1]予選ヒートBGr-レース結果表（貼付）'!$1:$1,0)),"")</f>
        <v/>
      </c>
      <c r="D37" s="99" t="str">
        <f>IFERROR(INDEX('[1]予選ヒートBGr-レース結果表（貼付）'!$A:$Z,MATCH($B37,'[1]予選ヒートBGr-レース結果表（貼付）'!$B:$B,0),MATCH('予選ヒートBGr-レース結果表'!D$11,'[1]予選ヒートBGr-レース結果表（貼付）'!$1:$1,0)),"")</f>
        <v/>
      </c>
      <c r="E37" s="98" t="str">
        <f>IFERROR(INDEX('[1]予選ヒートBGr-レース結果表（貼付）'!$A:$Z,MATCH($B37,'[1]予選ヒートBGr-レース結果表（貼付）'!$B:$B,0),MATCH('予選ヒートBGr-レース結果表'!E$11,'[1]予選ヒートBGr-レース結果表（貼付）'!$1:$1,0)),"")</f>
        <v/>
      </c>
      <c r="F37" s="97" t="str">
        <f>IFERROR(INDEX('[1]予選ヒートBGr-レース結果表（貼付）'!$A:$Z,MATCH($B37,'[1]予選ヒートBGr-レース結果表（貼付）'!$B:$B,0),MATCH('予選ヒートBGr-レース結果表'!F$11,'[1]予選ヒートBGr-レース結果表（貼付）'!$1:$1,0)),"")</f>
        <v/>
      </c>
      <c r="G37" s="96" t="str">
        <f>IFERROR(INDEX('[1]予選ヒートBGr-レース結果表（貼付）'!$A:$Z,MATCH($B37,'[1]予選ヒートBGr-レース結果表（貼付）'!$B:$B,0),MATCH('予選ヒートBGr-レース結果表'!G$11,'[1]予選ヒートBGr-レース結果表（貼付）'!$1:$1,0)),"")</f>
        <v/>
      </c>
      <c r="H37" s="95" t="str">
        <f>IFERROR(INDEX('[1]予選ヒートBGr-レース結果表（貼付）'!$A:$Z,MATCH($B37,'[1]予選ヒートBGr-レース結果表（貼付）'!$B:$B,0),MATCH('予選ヒートBGr-レース結果表'!H$11,'[1]予選ヒートBGr-レース結果表（貼付）'!$1:$1,0)),"")</f>
        <v/>
      </c>
      <c r="I37" s="94" t="str">
        <f>IFERROR(INDEX('[1]予選ヒートBGr-レース結果表（貼付）'!$A:$Z,MATCH($B37,'[1]予選ヒートBGr-レース結果表（貼付）'!$B:$B,0),MATCH('予選ヒートBGr-レース結果表'!I$11,'[1]予選ヒートBGr-レース結果表（貼付）'!$1:$1,0)),"")</f>
        <v/>
      </c>
      <c r="J37" s="93" t="str">
        <f>IFERROR(INDEX('[1]予選ヒートBGr-レース結果表（貼付）'!$A:$Z,MATCH($B37,'[1]予選ヒートBGr-レース結果表（貼付）'!$B:$B,0),MATCH('予選ヒートBGr-レース結果表'!J$11,'[1]予選ヒートBGr-レース結果表（貼付）'!$1:$1,0)),"")</f>
        <v/>
      </c>
      <c r="K37" s="93" t="str">
        <f>IFERROR(INDEX('[1]予選ヒートBGr-レース結果表（貼付）'!$A:$Z,MATCH($B37,'[1]予選ヒートBGr-レース結果表（貼付）'!$B:$B,0),MATCH('予選ヒートBGr-レース結果表'!K$11,'[1]予選ヒートBGr-レース結果表（貼付）'!$1:$1,0)),"")</f>
        <v/>
      </c>
      <c r="L37" s="92" t="str">
        <f>IFERROR(INDEX('[1]予選ヒートBGr-レース結果表（貼付）'!$A:$Z,MATCH($B37,'[1]予選ヒートBGr-レース結果表（貼付）'!$B:$B,0),MATCH('予選ヒートBGr-レース結果表'!L$11,'[1]予選ヒートBGr-レース結果表（貼付）'!$1:$1,0)),"")</f>
        <v/>
      </c>
      <c r="M37" s="91" t="str">
        <f>IF(L37&lt;1,"",IF($M$11&gt;L37,"R",""))</f>
        <v/>
      </c>
      <c r="N37" s="5"/>
      <c r="O37" s="83"/>
      <c r="P37" s="4" t="str">
        <f>IF(IFERROR(INDEX('[1]予選ヒートBGr-レース結果表（貼付）'!$A:$Z,MATCH($B37,'[1]予選ヒートBGr-レース結果表（貼付）'!$B:$B,0),MATCH(P$11,'[1]予選ヒートBGr-レース結果表（貼付）'!$1:$1,0)),"")=0,"",IFERROR(INDEX('[1]予選ヒートBGr-レース結果表（貼付）'!$A:$Z,MATCH($B37,'[1]予選ヒートBGr-レース結果表（貼付）'!$B:$B,0),MATCH(P$11,'[1]予選ヒートBGr-レース結果表（貼付）'!$1:$1,0)),""))</f>
        <v/>
      </c>
      <c r="Q37" s="4" t="str">
        <f>IF(P37="","",COUNTIF($P$13:P37,"&lt;&gt;"&amp;""))</f>
        <v/>
      </c>
      <c r="R37" s="4" t="str">
        <f>IFERROR(RANK(Q37,$Q$13:$Q$46,1),"")</f>
        <v/>
      </c>
      <c r="S37" s="4" t="str">
        <f>IF(IFERROR(INDEX('[1]予選ヒートBGr-レース結果表（貼付）'!$A:$Z,MATCH($A37,'[1]予選ヒートBGr-レース結果表（貼付）'!$A:$A,0),MATCH(S$11,'[1]予選ヒートBGr-レース結果表（貼付）'!$1:$1,0)),"")=0,"",IFERROR(INDEX('[1]予選ヒートBGr-レース結果表（貼付）'!$A:$Z,MATCH($A37,'[1]予選ヒートBGr-レース結果表（貼付）'!$A:$A,0),MATCH(S$11,'[1]予選ヒートBGr-レース結果表（貼付）'!$1:$1,0)),""))</f>
        <v/>
      </c>
      <c r="T37" s="4"/>
      <c r="U37" s="82" t="str">
        <f>IF(IFERROR(INDEX('[1]予選ヒートBGr-レース結果表（貼付）'!$A:$Z,MATCH($B37,'[1]予選ヒートBGr-レース結果表（貼付）'!$B:$B,0),MATCH(U$11,'[1]予選ヒートBGr-レース結果表（貼付）'!$1:$1,0)),"")=0,"",IFERROR(INDEX('[1]予選ヒートBGr-レース結果表（貼付）'!$A:$Z,MATCH($B37,'[1]予選ヒートBGr-レース結果表（貼付）'!$B:$B,0),MATCH(U$11,'[1]予選ヒートBGr-レース結果表（貼付）'!$1:$1,0)),""))</f>
        <v/>
      </c>
    </row>
    <row r="38" spans="1:21" ht="12.75" customHeight="1" x14ac:dyDescent="0.2">
      <c r="A38" s="102" t="str">
        <f>IF(OR('[1]予選ヒートBGr-レース結果表（貼付）'!A27="DNF",'[1]予選ヒートBGr-レース結果表（貼付）'!A27="DNS",'[1]予選ヒートBGr-レース結果表（貼付）'!A27="DQ"),'[1]予選ヒートBGr-レース結果表（貼付）'!A27,IF(MAX('[1]予選ヒートBGr-レース結果表（貼付）'!$A:$A)&gt;A37,A37+1,""))</f>
        <v/>
      </c>
      <c r="B38" s="101" t="str">
        <f>IFERROR(INDEX('[1]予選ヒートBGr-レース結果表（貼付）'!A27:$Z$50,MATCH($A38,'[1]予選ヒートBGr-レース結果表（貼付）'!A27:$A$50,0),MATCH('[1]公式予選（TT）①-結果表（印刷）'!B$11,'[1]予選ヒートBGr-レース結果表（貼付）'!$1:$1,0)),"")</f>
        <v/>
      </c>
      <c r="C38" s="100" t="str">
        <f>IFERROR(INDEX('[1]予選ヒートBGr-レース結果表（貼付）'!$A:$Z,MATCH($B38,'[1]予選ヒートBGr-レース結果表（貼付）'!$B:$B,0),MATCH('予選ヒートBGr-レース結果表'!C$11,'[1]予選ヒートBGr-レース結果表（貼付）'!$1:$1,0)),"")</f>
        <v/>
      </c>
      <c r="D38" s="99" t="str">
        <f>IFERROR(INDEX('[1]予選ヒートBGr-レース結果表（貼付）'!$A:$Z,MATCH($B38,'[1]予選ヒートBGr-レース結果表（貼付）'!$B:$B,0),MATCH('予選ヒートBGr-レース結果表'!D$11,'[1]予選ヒートBGr-レース結果表（貼付）'!$1:$1,0)),"")</f>
        <v/>
      </c>
      <c r="E38" s="98" t="str">
        <f>IFERROR(INDEX('[1]予選ヒートBGr-レース結果表（貼付）'!$A:$Z,MATCH($B38,'[1]予選ヒートBGr-レース結果表（貼付）'!$B:$B,0),MATCH('予選ヒートBGr-レース結果表'!E$11,'[1]予選ヒートBGr-レース結果表（貼付）'!$1:$1,0)),"")</f>
        <v/>
      </c>
      <c r="F38" s="97" t="str">
        <f>IFERROR(INDEX('[1]予選ヒートBGr-レース結果表（貼付）'!$A:$Z,MATCH($B38,'[1]予選ヒートBGr-レース結果表（貼付）'!$B:$B,0),MATCH('予選ヒートBGr-レース結果表'!F$11,'[1]予選ヒートBGr-レース結果表（貼付）'!$1:$1,0)),"")</f>
        <v/>
      </c>
      <c r="G38" s="96" t="str">
        <f>IFERROR(INDEX('[1]予選ヒートBGr-レース結果表（貼付）'!$A:$Z,MATCH($B38,'[1]予選ヒートBGr-レース結果表（貼付）'!$B:$B,0),MATCH('予選ヒートBGr-レース結果表'!G$11,'[1]予選ヒートBGr-レース結果表（貼付）'!$1:$1,0)),"")</f>
        <v/>
      </c>
      <c r="H38" s="95" t="str">
        <f>IFERROR(INDEX('[1]予選ヒートBGr-レース結果表（貼付）'!$A:$Z,MATCH($B38,'[1]予選ヒートBGr-レース結果表（貼付）'!$B:$B,0),MATCH('予選ヒートBGr-レース結果表'!H$11,'[1]予選ヒートBGr-レース結果表（貼付）'!$1:$1,0)),"")</f>
        <v/>
      </c>
      <c r="I38" s="94" t="str">
        <f>IFERROR(INDEX('[1]予選ヒートBGr-レース結果表（貼付）'!$A:$Z,MATCH($B38,'[1]予選ヒートBGr-レース結果表（貼付）'!$B:$B,0),MATCH('予選ヒートBGr-レース結果表'!I$11,'[1]予選ヒートBGr-レース結果表（貼付）'!$1:$1,0)),"")</f>
        <v/>
      </c>
      <c r="J38" s="93" t="str">
        <f>IFERROR(INDEX('[1]予選ヒートBGr-レース結果表（貼付）'!$A:$Z,MATCH($B38,'[1]予選ヒートBGr-レース結果表（貼付）'!$B:$B,0),MATCH('予選ヒートBGr-レース結果表'!J$11,'[1]予選ヒートBGr-レース結果表（貼付）'!$1:$1,0)),"")</f>
        <v/>
      </c>
      <c r="K38" s="93" t="str">
        <f>IFERROR(INDEX('[1]予選ヒートBGr-レース結果表（貼付）'!$A:$Z,MATCH($B38,'[1]予選ヒートBGr-レース結果表（貼付）'!$B:$B,0),MATCH('予選ヒートBGr-レース結果表'!K$11,'[1]予選ヒートBGr-レース結果表（貼付）'!$1:$1,0)),"")</f>
        <v/>
      </c>
      <c r="L38" s="92" t="str">
        <f>IFERROR(INDEX('[1]予選ヒートBGr-レース結果表（貼付）'!$A:$Z,MATCH($B38,'[1]予選ヒートBGr-レース結果表（貼付）'!$B:$B,0),MATCH('予選ヒートBGr-レース結果表'!L$11,'[1]予選ヒートBGr-レース結果表（貼付）'!$1:$1,0)),"")</f>
        <v/>
      </c>
      <c r="M38" s="91" t="str">
        <f>IF(L38&lt;1,"",IF($M$11&gt;L38,"R",""))</f>
        <v/>
      </c>
      <c r="N38" s="5"/>
      <c r="O38" s="83"/>
      <c r="P38" s="4" t="str">
        <f>IF(IFERROR(INDEX('[1]予選ヒートBGr-レース結果表（貼付）'!$A:$Z,MATCH($B38,'[1]予選ヒートBGr-レース結果表（貼付）'!$B:$B,0),MATCH(P$11,'[1]予選ヒートBGr-レース結果表（貼付）'!$1:$1,0)),"")=0,"",IFERROR(INDEX('[1]予選ヒートBGr-レース結果表（貼付）'!$A:$Z,MATCH($B38,'[1]予選ヒートBGr-レース結果表（貼付）'!$B:$B,0),MATCH(P$11,'[1]予選ヒートBGr-レース結果表（貼付）'!$1:$1,0)),""))</f>
        <v/>
      </c>
      <c r="Q38" s="4" t="str">
        <f>IF(P38="","",COUNTIF($P$13:P38,"&lt;&gt;"&amp;""))</f>
        <v/>
      </c>
      <c r="R38" s="4" t="str">
        <f>IFERROR(RANK(Q38,$Q$13:$Q$46,1),"")</f>
        <v/>
      </c>
      <c r="S38" s="4" t="str">
        <f>IF(IFERROR(INDEX('[1]予選ヒートBGr-レース結果表（貼付）'!$A:$Z,MATCH($A38,'[1]予選ヒートBGr-レース結果表（貼付）'!$A:$A,0),MATCH(S$11,'[1]予選ヒートBGr-レース結果表（貼付）'!$1:$1,0)),"")=0,"",IFERROR(INDEX('[1]予選ヒートBGr-レース結果表（貼付）'!$A:$Z,MATCH($A38,'[1]予選ヒートBGr-レース結果表（貼付）'!$A:$A,0),MATCH(S$11,'[1]予選ヒートBGr-レース結果表（貼付）'!$1:$1,0)),""))</f>
        <v/>
      </c>
      <c r="T38" s="4"/>
      <c r="U38" s="82" t="str">
        <f>IF(IFERROR(INDEX('[1]予選ヒートBGr-レース結果表（貼付）'!$A:$Z,MATCH($B38,'[1]予選ヒートBGr-レース結果表（貼付）'!$B:$B,0),MATCH(U$11,'[1]予選ヒートBGr-レース結果表（貼付）'!$1:$1,0)),"")=0,"",IFERROR(INDEX('[1]予選ヒートBGr-レース結果表（貼付）'!$A:$Z,MATCH($B38,'[1]予選ヒートBGr-レース結果表（貼付）'!$B:$B,0),MATCH(U$11,'[1]予選ヒートBGr-レース結果表（貼付）'!$1:$1,0)),""))</f>
        <v/>
      </c>
    </row>
    <row r="39" spans="1:21" ht="12.75" customHeight="1" x14ac:dyDescent="0.2">
      <c r="A39" s="102" t="str">
        <f>IF(OR('[1]予選ヒートBGr-レース結果表（貼付）'!A28="DNF",'[1]予選ヒートBGr-レース結果表（貼付）'!A28="DNS",'[1]予選ヒートBGr-レース結果表（貼付）'!A28="DQ"),'[1]予選ヒートBGr-レース結果表（貼付）'!A28,IF(MAX('[1]予選ヒートBGr-レース結果表（貼付）'!$A:$A)&gt;A38,A38+1,""))</f>
        <v/>
      </c>
      <c r="B39" s="101" t="str">
        <f>IFERROR(INDEX('[1]予選ヒートBGr-レース結果表（貼付）'!A28:$Z$50,MATCH($A39,'[1]予選ヒートBGr-レース結果表（貼付）'!A28:$A$50,0),MATCH('[1]公式予選（TT）①-結果表（印刷）'!B$11,'[1]予選ヒートBGr-レース結果表（貼付）'!$1:$1,0)),"")</f>
        <v/>
      </c>
      <c r="C39" s="100" t="str">
        <f>IFERROR(INDEX('[1]予選ヒートBGr-レース結果表（貼付）'!$A:$Z,MATCH($B39,'[1]予選ヒートBGr-レース結果表（貼付）'!$B:$B,0),MATCH('予選ヒートBGr-レース結果表'!C$11,'[1]予選ヒートBGr-レース結果表（貼付）'!$1:$1,0)),"")</f>
        <v/>
      </c>
      <c r="D39" s="99" t="str">
        <f>IFERROR(INDEX('[1]予選ヒートBGr-レース結果表（貼付）'!$A:$Z,MATCH($B39,'[1]予選ヒートBGr-レース結果表（貼付）'!$B:$B,0),MATCH('予選ヒートBGr-レース結果表'!D$11,'[1]予選ヒートBGr-レース結果表（貼付）'!$1:$1,0)),"")</f>
        <v/>
      </c>
      <c r="E39" s="98" t="str">
        <f>IFERROR(INDEX('[1]予選ヒートBGr-レース結果表（貼付）'!$A:$Z,MATCH($B39,'[1]予選ヒートBGr-レース結果表（貼付）'!$B:$B,0),MATCH('予選ヒートBGr-レース結果表'!E$11,'[1]予選ヒートBGr-レース結果表（貼付）'!$1:$1,0)),"")</f>
        <v/>
      </c>
      <c r="F39" s="97" t="str">
        <f>IFERROR(INDEX('[1]予選ヒートBGr-レース結果表（貼付）'!$A:$Z,MATCH($B39,'[1]予選ヒートBGr-レース結果表（貼付）'!$B:$B,0),MATCH('予選ヒートBGr-レース結果表'!F$11,'[1]予選ヒートBGr-レース結果表（貼付）'!$1:$1,0)),"")</f>
        <v/>
      </c>
      <c r="G39" s="96" t="str">
        <f>IFERROR(INDEX('[1]予選ヒートBGr-レース結果表（貼付）'!$A:$Z,MATCH($B39,'[1]予選ヒートBGr-レース結果表（貼付）'!$B:$B,0),MATCH('予選ヒートBGr-レース結果表'!G$11,'[1]予選ヒートBGr-レース結果表（貼付）'!$1:$1,0)),"")</f>
        <v/>
      </c>
      <c r="H39" s="95" t="str">
        <f>IFERROR(INDEX('[1]予選ヒートBGr-レース結果表（貼付）'!$A:$Z,MATCH($B39,'[1]予選ヒートBGr-レース結果表（貼付）'!$B:$B,0),MATCH('予選ヒートBGr-レース結果表'!H$11,'[1]予選ヒートBGr-レース結果表（貼付）'!$1:$1,0)),"")</f>
        <v/>
      </c>
      <c r="I39" s="94" t="str">
        <f>IFERROR(INDEX('[1]予選ヒートBGr-レース結果表（貼付）'!$A:$Z,MATCH($B39,'[1]予選ヒートBGr-レース結果表（貼付）'!$B:$B,0),MATCH('予選ヒートBGr-レース結果表'!I$11,'[1]予選ヒートBGr-レース結果表（貼付）'!$1:$1,0)),"")</f>
        <v/>
      </c>
      <c r="J39" s="93" t="str">
        <f>IFERROR(INDEX('[1]予選ヒートBGr-レース結果表（貼付）'!$A:$Z,MATCH($B39,'[1]予選ヒートBGr-レース結果表（貼付）'!$B:$B,0),MATCH('予選ヒートBGr-レース結果表'!J$11,'[1]予選ヒートBGr-レース結果表（貼付）'!$1:$1,0)),"")</f>
        <v/>
      </c>
      <c r="K39" s="93" t="str">
        <f>IFERROR(INDEX('[1]予選ヒートBGr-レース結果表（貼付）'!$A:$Z,MATCH($B39,'[1]予選ヒートBGr-レース結果表（貼付）'!$B:$B,0),MATCH('予選ヒートBGr-レース結果表'!K$11,'[1]予選ヒートBGr-レース結果表（貼付）'!$1:$1,0)),"")</f>
        <v/>
      </c>
      <c r="L39" s="92" t="str">
        <f>IFERROR(INDEX('[1]予選ヒートBGr-レース結果表（貼付）'!$A:$Z,MATCH($B39,'[1]予選ヒートBGr-レース結果表（貼付）'!$B:$B,0),MATCH('予選ヒートBGr-レース結果表'!L$11,'[1]予選ヒートBGr-レース結果表（貼付）'!$1:$1,0)),"")</f>
        <v/>
      </c>
      <c r="M39" s="91" t="str">
        <f>IF(L39&lt;1,"",IF($M$11&gt;L39,"R",""))</f>
        <v/>
      </c>
      <c r="N39" s="5"/>
      <c r="O39" s="83"/>
      <c r="P39" s="4" t="str">
        <f>IF(IFERROR(INDEX('[1]予選ヒートBGr-レース結果表（貼付）'!$A:$Z,MATCH($B39,'[1]予選ヒートBGr-レース結果表（貼付）'!$B:$B,0),MATCH(P$11,'[1]予選ヒートBGr-レース結果表（貼付）'!$1:$1,0)),"")=0,"",IFERROR(INDEX('[1]予選ヒートBGr-レース結果表（貼付）'!$A:$Z,MATCH($B39,'[1]予選ヒートBGr-レース結果表（貼付）'!$B:$B,0),MATCH(P$11,'[1]予選ヒートBGr-レース結果表（貼付）'!$1:$1,0)),""))</f>
        <v/>
      </c>
      <c r="Q39" s="4" t="str">
        <f>IF(P39="","",COUNTIF($P$13:P39,"&lt;&gt;"&amp;""))</f>
        <v/>
      </c>
      <c r="R39" s="4" t="str">
        <f>IFERROR(RANK(Q39,$Q$13:$Q$46,1),"")</f>
        <v/>
      </c>
      <c r="S39" s="4" t="str">
        <f>IF(IFERROR(INDEX('[1]予選ヒートBGr-レース結果表（貼付）'!$A:$Z,MATCH($A39,'[1]予選ヒートBGr-レース結果表（貼付）'!$A:$A,0),MATCH(S$11,'[1]予選ヒートBGr-レース結果表（貼付）'!$1:$1,0)),"")=0,"",IFERROR(INDEX('[1]予選ヒートBGr-レース結果表（貼付）'!$A:$Z,MATCH($A39,'[1]予選ヒートBGr-レース結果表（貼付）'!$A:$A,0),MATCH(S$11,'[1]予選ヒートBGr-レース結果表（貼付）'!$1:$1,0)),""))</f>
        <v/>
      </c>
      <c r="T39" s="4"/>
      <c r="U39" s="82" t="str">
        <f>IF(IFERROR(INDEX('[1]予選ヒートBGr-レース結果表（貼付）'!$A:$Z,MATCH($B39,'[1]予選ヒートBGr-レース結果表（貼付）'!$B:$B,0),MATCH(U$11,'[1]予選ヒートBGr-レース結果表（貼付）'!$1:$1,0)),"")=0,"",IFERROR(INDEX('[1]予選ヒートBGr-レース結果表（貼付）'!$A:$Z,MATCH($B39,'[1]予選ヒートBGr-レース結果表（貼付）'!$B:$B,0),MATCH(U$11,'[1]予選ヒートBGr-レース結果表（貼付）'!$1:$1,0)),""))</f>
        <v/>
      </c>
    </row>
    <row r="40" spans="1:21" ht="12.75" customHeight="1" x14ac:dyDescent="0.2">
      <c r="A40" s="102" t="str">
        <f>IF(OR('[1]予選ヒートBGr-レース結果表（貼付）'!A29="DNF",'[1]予選ヒートBGr-レース結果表（貼付）'!A29="DNS",'[1]予選ヒートBGr-レース結果表（貼付）'!A29="DQ"),'[1]予選ヒートBGr-レース結果表（貼付）'!A29,IF(MAX('[1]予選ヒートBGr-レース結果表（貼付）'!$A:$A)&gt;A39,A39+1,""))</f>
        <v/>
      </c>
      <c r="B40" s="101" t="str">
        <f>IFERROR(INDEX('[1]予選ヒートBGr-レース結果表（貼付）'!A29:$Z$50,MATCH($A40,'[1]予選ヒートBGr-レース結果表（貼付）'!A29:$A$50,0),MATCH('[1]公式予選（TT）①-結果表（印刷）'!B$11,'[1]予選ヒートBGr-レース結果表（貼付）'!$1:$1,0)),"")</f>
        <v/>
      </c>
      <c r="C40" s="100" t="str">
        <f>IFERROR(INDEX('[1]予選ヒートBGr-レース結果表（貼付）'!$A:$Z,MATCH($B40,'[1]予選ヒートBGr-レース結果表（貼付）'!$B:$B,0),MATCH('予選ヒートBGr-レース結果表'!C$11,'[1]予選ヒートBGr-レース結果表（貼付）'!$1:$1,0)),"")</f>
        <v/>
      </c>
      <c r="D40" s="99" t="str">
        <f>IFERROR(INDEX('[1]予選ヒートBGr-レース結果表（貼付）'!$A:$Z,MATCH($B40,'[1]予選ヒートBGr-レース結果表（貼付）'!$B:$B,0),MATCH('予選ヒートBGr-レース結果表'!D$11,'[1]予選ヒートBGr-レース結果表（貼付）'!$1:$1,0)),"")</f>
        <v/>
      </c>
      <c r="E40" s="98" t="str">
        <f>IFERROR(INDEX('[1]予選ヒートBGr-レース結果表（貼付）'!$A:$Z,MATCH($B40,'[1]予選ヒートBGr-レース結果表（貼付）'!$B:$B,0),MATCH('予選ヒートBGr-レース結果表'!E$11,'[1]予選ヒートBGr-レース結果表（貼付）'!$1:$1,0)),"")</f>
        <v/>
      </c>
      <c r="F40" s="97" t="str">
        <f>IFERROR(INDEX('[1]予選ヒートBGr-レース結果表（貼付）'!$A:$Z,MATCH($B40,'[1]予選ヒートBGr-レース結果表（貼付）'!$B:$B,0),MATCH('予選ヒートBGr-レース結果表'!F$11,'[1]予選ヒートBGr-レース結果表（貼付）'!$1:$1,0)),"")</f>
        <v/>
      </c>
      <c r="G40" s="96" t="str">
        <f>IFERROR(INDEX('[1]予選ヒートBGr-レース結果表（貼付）'!$A:$Z,MATCH($B40,'[1]予選ヒートBGr-レース結果表（貼付）'!$B:$B,0),MATCH('予選ヒートBGr-レース結果表'!G$11,'[1]予選ヒートBGr-レース結果表（貼付）'!$1:$1,0)),"")</f>
        <v/>
      </c>
      <c r="H40" s="95" t="str">
        <f>IFERROR(INDEX('[1]予選ヒートBGr-レース結果表（貼付）'!$A:$Z,MATCH($B40,'[1]予選ヒートBGr-レース結果表（貼付）'!$B:$B,0),MATCH('予選ヒートBGr-レース結果表'!H$11,'[1]予選ヒートBGr-レース結果表（貼付）'!$1:$1,0)),"")</f>
        <v/>
      </c>
      <c r="I40" s="94" t="str">
        <f>IFERROR(INDEX('[1]予選ヒートBGr-レース結果表（貼付）'!$A:$Z,MATCH($B40,'[1]予選ヒートBGr-レース結果表（貼付）'!$B:$B,0),MATCH('予選ヒートBGr-レース結果表'!I$11,'[1]予選ヒートBGr-レース結果表（貼付）'!$1:$1,0)),"")</f>
        <v/>
      </c>
      <c r="J40" s="93" t="str">
        <f>IFERROR(INDEX('[1]予選ヒートBGr-レース結果表（貼付）'!$A:$Z,MATCH($B40,'[1]予選ヒートBGr-レース結果表（貼付）'!$B:$B,0),MATCH('予選ヒートBGr-レース結果表'!J$11,'[1]予選ヒートBGr-レース結果表（貼付）'!$1:$1,0)),"")</f>
        <v/>
      </c>
      <c r="K40" s="93" t="str">
        <f>IFERROR(INDEX('[1]予選ヒートBGr-レース結果表（貼付）'!$A:$Z,MATCH($B40,'[1]予選ヒートBGr-レース結果表（貼付）'!$B:$B,0),MATCH('予選ヒートBGr-レース結果表'!K$11,'[1]予選ヒートBGr-レース結果表（貼付）'!$1:$1,0)),"")</f>
        <v/>
      </c>
      <c r="L40" s="92" t="str">
        <f>IFERROR(INDEX('[1]予選ヒートBGr-レース結果表（貼付）'!$A:$Z,MATCH($B40,'[1]予選ヒートBGr-レース結果表（貼付）'!$B:$B,0),MATCH('予選ヒートBGr-レース結果表'!L$11,'[1]予選ヒートBGr-レース結果表（貼付）'!$1:$1,0)),"")</f>
        <v/>
      </c>
      <c r="M40" s="91" t="str">
        <f>IF(L40&lt;1,"",IF($M$11&gt;L40,"R",""))</f>
        <v/>
      </c>
      <c r="N40" s="5"/>
      <c r="O40" s="83"/>
      <c r="P40" s="4" t="str">
        <f>IF(IFERROR(INDEX('[1]予選ヒートBGr-レース結果表（貼付）'!$A:$Z,MATCH($B40,'[1]予選ヒートBGr-レース結果表（貼付）'!$B:$B,0),MATCH(P$11,'[1]予選ヒートBGr-レース結果表（貼付）'!$1:$1,0)),"")=0,"",IFERROR(INDEX('[1]予選ヒートBGr-レース結果表（貼付）'!$A:$Z,MATCH($B40,'[1]予選ヒートBGr-レース結果表（貼付）'!$B:$B,0),MATCH(P$11,'[1]予選ヒートBGr-レース結果表（貼付）'!$1:$1,0)),""))</f>
        <v/>
      </c>
      <c r="Q40" s="4" t="str">
        <f>IF(P40="","",COUNTIF($P$13:P40,"&lt;&gt;"&amp;""))</f>
        <v/>
      </c>
      <c r="R40" s="4" t="str">
        <f>IFERROR(RANK(Q40,$Q$13:$Q$46,1),"")</f>
        <v/>
      </c>
      <c r="S40" s="4" t="str">
        <f>IF(IFERROR(INDEX('[1]予選ヒートBGr-レース結果表（貼付）'!$A:$Z,MATCH($A40,'[1]予選ヒートBGr-レース結果表（貼付）'!$A:$A,0),MATCH(S$11,'[1]予選ヒートBGr-レース結果表（貼付）'!$1:$1,0)),"")=0,"",IFERROR(INDEX('[1]予選ヒートBGr-レース結果表（貼付）'!$A:$Z,MATCH($A40,'[1]予選ヒートBGr-レース結果表（貼付）'!$A:$A,0),MATCH(S$11,'[1]予選ヒートBGr-レース結果表（貼付）'!$1:$1,0)),""))</f>
        <v/>
      </c>
      <c r="T40" s="4"/>
      <c r="U40" s="82" t="str">
        <f>IF(IFERROR(INDEX('[1]予選ヒートBGr-レース結果表（貼付）'!$A:$Z,MATCH($B40,'[1]予選ヒートBGr-レース結果表（貼付）'!$B:$B,0),MATCH(U$11,'[1]予選ヒートBGr-レース結果表（貼付）'!$1:$1,0)),"")=0,"",IFERROR(INDEX('[1]予選ヒートBGr-レース結果表（貼付）'!$A:$Z,MATCH($B40,'[1]予選ヒートBGr-レース結果表（貼付）'!$B:$B,0),MATCH(U$11,'[1]予選ヒートBGr-レース結果表（貼付）'!$1:$1,0)),""))</f>
        <v/>
      </c>
    </row>
    <row r="41" spans="1:21" ht="12.75" customHeight="1" x14ac:dyDescent="0.2">
      <c r="A41" s="102" t="str">
        <f>IF(OR('[1]予選ヒートBGr-レース結果表（貼付）'!A30="DNF",'[1]予選ヒートBGr-レース結果表（貼付）'!A30="DNS",'[1]予選ヒートBGr-レース結果表（貼付）'!A30="DQ"),'[1]予選ヒートBGr-レース結果表（貼付）'!A30,IF(MAX('[1]予選ヒートBGr-レース結果表（貼付）'!$A:$A)&gt;A40,A40+1,""))</f>
        <v/>
      </c>
      <c r="B41" s="101" t="str">
        <f>IFERROR(INDEX('[1]予選ヒートBGr-レース結果表（貼付）'!A30:$Z$50,MATCH($A41,'[1]予選ヒートBGr-レース結果表（貼付）'!A30:$A$50,0),MATCH('[1]公式予選（TT）①-結果表（印刷）'!B$11,'[1]予選ヒートBGr-レース結果表（貼付）'!$1:$1,0)),"")</f>
        <v/>
      </c>
      <c r="C41" s="100" t="str">
        <f>IFERROR(INDEX('[1]予選ヒートBGr-レース結果表（貼付）'!$A:$Z,MATCH($B41,'[1]予選ヒートBGr-レース結果表（貼付）'!$B:$B,0),MATCH('予選ヒートBGr-レース結果表'!C$11,'[1]予選ヒートBGr-レース結果表（貼付）'!$1:$1,0)),"")</f>
        <v/>
      </c>
      <c r="D41" s="99" t="str">
        <f>IFERROR(INDEX('[1]予選ヒートBGr-レース結果表（貼付）'!$A:$Z,MATCH($B41,'[1]予選ヒートBGr-レース結果表（貼付）'!$B:$B,0),MATCH('予選ヒートBGr-レース結果表'!D$11,'[1]予選ヒートBGr-レース結果表（貼付）'!$1:$1,0)),"")</f>
        <v/>
      </c>
      <c r="E41" s="98" t="str">
        <f>IFERROR(INDEX('[1]予選ヒートBGr-レース結果表（貼付）'!$A:$Z,MATCH($B41,'[1]予選ヒートBGr-レース結果表（貼付）'!$B:$B,0),MATCH('予選ヒートBGr-レース結果表'!E$11,'[1]予選ヒートBGr-レース結果表（貼付）'!$1:$1,0)),"")</f>
        <v/>
      </c>
      <c r="F41" s="97" t="str">
        <f>IFERROR(INDEX('[1]予選ヒートBGr-レース結果表（貼付）'!$A:$Z,MATCH($B41,'[1]予選ヒートBGr-レース結果表（貼付）'!$B:$B,0),MATCH('予選ヒートBGr-レース結果表'!F$11,'[1]予選ヒートBGr-レース結果表（貼付）'!$1:$1,0)),"")</f>
        <v/>
      </c>
      <c r="G41" s="96" t="str">
        <f>IFERROR(INDEX('[1]予選ヒートBGr-レース結果表（貼付）'!$A:$Z,MATCH($B41,'[1]予選ヒートBGr-レース結果表（貼付）'!$B:$B,0),MATCH('予選ヒートBGr-レース結果表'!G$11,'[1]予選ヒートBGr-レース結果表（貼付）'!$1:$1,0)),"")</f>
        <v/>
      </c>
      <c r="H41" s="95" t="str">
        <f>IFERROR(INDEX('[1]予選ヒートBGr-レース結果表（貼付）'!$A:$Z,MATCH($B41,'[1]予選ヒートBGr-レース結果表（貼付）'!$B:$B,0),MATCH('予選ヒートBGr-レース結果表'!H$11,'[1]予選ヒートBGr-レース結果表（貼付）'!$1:$1,0)),"")</f>
        <v/>
      </c>
      <c r="I41" s="94" t="str">
        <f>IFERROR(INDEX('[1]予選ヒートBGr-レース結果表（貼付）'!$A:$Z,MATCH($B41,'[1]予選ヒートBGr-レース結果表（貼付）'!$B:$B,0),MATCH('予選ヒートBGr-レース結果表'!I$11,'[1]予選ヒートBGr-レース結果表（貼付）'!$1:$1,0)),"")</f>
        <v/>
      </c>
      <c r="J41" s="93" t="str">
        <f>IFERROR(INDEX('[1]予選ヒートBGr-レース結果表（貼付）'!$A:$Z,MATCH($B41,'[1]予選ヒートBGr-レース結果表（貼付）'!$B:$B,0),MATCH('予選ヒートBGr-レース結果表'!J$11,'[1]予選ヒートBGr-レース結果表（貼付）'!$1:$1,0)),"")</f>
        <v/>
      </c>
      <c r="K41" s="93" t="str">
        <f>IFERROR(INDEX('[1]予選ヒートBGr-レース結果表（貼付）'!$A:$Z,MATCH($B41,'[1]予選ヒートBGr-レース結果表（貼付）'!$B:$B,0),MATCH('予選ヒートBGr-レース結果表'!K$11,'[1]予選ヒートBGr-レース結果表（貼付）'!$1:$1,0)),"")</f>
        <v/>
      </c>
      <c r="L41" s="92" t="str">
        <f>IFERROR(INDEX('[1]予選ヒートBGr-レース結果表（貼付）'!$A:$Z,MATCH($B41,'[1]予選ヒートBGr-レース結果表（貼付）'!$B:$B,0),MATCH('予選ヒートBGr-レース結果表'!L$11,'[1]予選ヒートBGr-レース結果表（貼付）'!$1:$1,0)),"")</f>
        <v/>
      </c>
      <c r="M41" s="91" t="str">
        <f>IF(L41&lt;1,"",IF($M$11&gt;L41,"R",""))</f>
        <v/>
      </c>
      <c r="N41" s="5"/>
      <c r="O41" s="83"/>
      <c r="P41" s="4" t="str">
        <f>IF(IFERROR(INDEX('[1]予選ヒートBGr-レース結果表（貼付）'!$A:$Z,MATCH($B41,'[1]予選ヒートBGr-レース結果表（貼付）'!$B:$B,0),MATCH(P$11,'[1]予選ヒートBGr-レース結果表（貼付）'!$1:$1,0)),"")=0,"",IFERROR(INDEX('[1]予選ヒートBGr-レース結果表（貼付）'!$A:$Z,MATCH($B41,'[1]予選ヒートBGr-レース結果表（貼付）'!$B:$B,0),MATCH(P$11,'[1]予選ヒートBGr-レース結果表（貼付）'!$1:$1,0)),""))</f>
        <v/>
      </c>
      <c r="Q41" s="4" t="str">
        <f>IF(P41="","",COUNTIF($P$13:P41,"&lt;&gt;"&amp;""))</f>
        <v/>
      </c>
      <c r="R41" s="4" t="str">
        <f>IFERROR(RANK(Q41,$Q$13:$Q$46,1),"")</f>
        <v/>
      </c>
      <c r="S41" s="4" t="str">
        <f>IF(IFERROR(INDEX('[1]予選ヒートBGr-レース結果表（貼付）'!$A:$Z,MATCH($A41,'[1]予選ヒートBGr-レース結果表（貼付）'!$A:$A,0),MATCH(S$11,'[1]予選ヒートBGr-レース結果表（貼付）'!$1:$1,0)),"")=0,"",IFERROR(INDEX('[1]予選ヒートBGr-レース結果表（貼付）'!$A:$Z,MATCH($A41,'[1]予選ヒートBGr-レース結果表（貼付）'!$A:$A,0),MATCH(S$11,'[1]予選ヒートBGr-レース結果表（貼付）'!$1:$1,0)),""))</f>
        <v/>
      </c>
      <c r="T41" s="4"/>
      <c r="U41" s="82" t="str">
        <f>IF(IFERROR(INDEX('[1]予選ヒートBGr-レース結果表（貼付）'!$A:$Z,MATCH($B41,'[1]予選ヒートBGr-レース結果表（貼付）'!$B:$B,0),MATCH(U$11,'[1]予選ヒートBGr-レース結果表（貼付）'!$1:$1,0)),"")=0,"",IFERROR(INDEX('[1]予選ヒートBGr-レース結果表（貼付）'!$A:$Z,MATCH($B41,'[1]予選ヒートBGr-レース結果表（貼付）'!$B:$B,0),MATCH(U$11,'[1]予選ヒートBGr-レース結果表（貼付）'!$1:$1,0)),""))</f>
        <v/>
      </c>
    </row>
    <row r="42" spans="1:21" ht="12.75" customHeight="1" x14ac:dyDescent="0.2">
      <c r="A42" s="102" t="str">
        <f>IF(OR('[1]予選ヒートBGr-レース結果表（貼付）'!A31="DNF",'[1]予選ヒートBGr-レース結果表（貼付）'!A31="DNS",'[1]予選ヒートBGr-レース結果表（貼付）'!A31="DQ"),'[1]予選ヒートBGr-レース結果表（貼付）'!A31,IF(MAX('[1]予選ヒートBGr-レース結果表（貼付）'!$A:$A)&gt;A41,A41+1,""))</f>
        <v/>
      </c>
      <c r="B42" s="101" t="str">
        <f>IFERROR(INDEX('[1]予選ヒートBGr-レース結果表（貼付）'!A31:$Z$50,MATCH($A42,'[1]予選ヒートBGr-レース結果表（貼付）'!A31:$A$50,0),MATCH('[1]公式予選（TT）①-結果表（印刷）'!B$11,'[1]予選ヒートBGr-レース結果表（貼付）'!$1:$1,0)),"")</f>
        <v/>
      </c>
      <c r="C42" s="100" t="str">
        <f>IFERROR(INDEX('[1]予選ヒートBGr-レース結果表（貼付）'!$A:$Z,MATCH($B42,'[1]予選ヒートBGr-レース結果表（貼付）'!$B:$B,0),MATCH('予選ヒートBGr-レース結果表'!C$11,'[1]予選ヒートBGr-レース結果表（貼付）'!$1:$1,0)),"")</f>
        <v/>
      </c>
      <c r="D42" s="99" t="str">
        <f>IFERROR(INDEX('[1]予選ヒートBGr-レース結果表（貼付）'!$A:$Z,MATCH($B42,'[1]予選ヒートBGr-レース結果表（貼付）'!$B:$B,0),MATCH('予選ヒートBGr-レース結果表'!D$11,'[1]予選ヒートBGr-レース結果表（貼付）'!$1:$1,0)),"")</f>
        <v/>
      </c>
      <c r="E42" s="98" t="str">
        <f>IFERROR(INDEX('[1]予選ヒートBGr-レース結果表（貼付）'!$A:$Z,MATCH($B42,'[1]予選ヒートBGr-レース結果表（貼付）'!$B:$B,0),MATCH('予選ヒートBGr-レース結果表'!E$11,'[1]予選ヒートBGr-レース結果表（貼付）'!$1:$1,0)),"")</f>
        <v/>
      </c>
      <c r="F42" s="97" t="str">
        <f>IFERROR(INDEX('[1]予選ヒートBGr-レース結果表（貼付）'!$A:$Z,MATCH($B42,'[1]予選ヒートBGr-レース結果表（貼付）'!$B:$B,0),MATCH('予選ヒートBGr-レース結果表'!F$11,'[1]予選ヒートBGr-レース結果表（貼付）'!$1:$1,0)),"")</f>
        <v/>
      </c>
      <c r="G42" s="96" t="str">
        <f>IFERROR(INDEX('[1]予選ヒートBGr-レース結果表（貼付）'!$A:$Z,MATCH($B42,'[1]予選ヒートBGr-レース結果表（貼付）'!$B:$B,0),MATCH('予選ヒートBGr-レース結果表'!G$11,'[1]予選ヒートBGr-レース結果表（貼付）'!$1:$1,0)),"")</f>
        <v/>
      </c>
      <c r="H42" s="95" t="str">
        <f>IFERROR(INDEX('[1]予選ヒートBGr-レース結果表（貼付）'!$A:$Z,MATCH($B42,'[1]予選ヒートBGr-レース結果表（貼付）'!$B:$B,0),MATCH('予選ヒートBGr-レース結果表'!H$11,'[1]予選ヒートBGr-レース結果表（貼付）'!$1:$1,0)),"")</f>
        <v/>
      </c>
      <c r="I42" s="94" t="str">
        <f>IFERROR(INDEX('[1]予選ヒートBGr-レース結果表（貼付）'!$A:$Z,MATCH($B42,'[1]予選ヒートBGr-レース結果表（貼付）'!$B:$B,0),MATCH('予選ヒートBGr-レース結果表'!I$11,'[1]予選ヒートBGr-レース結果表（貼付）'!$1:$1,0)),"")</f>
        <v/>
      </c>
      <c r="J42" s="93" t="str">
        <f>IFERROR(INDEX('[1]予選ヒートBGr-レース結果表（貼付）'!$A:$Z,MATCH($B42,'[1]予選ヒートBGr-レース結果表（貼付）'!$B:$B,0),MATCH('予選ヒートBGr-レース結果表'!J$11,'[1]予選ヒートBGr-レース結果表（貼付）'!$1:$1,0)),"")</f>
        <v/>
      </c>
      <c r="K42" s="93" t="str">
        <f>IFERROR(INDEX('[1]予選ヒートBGr-レース結果表（貼付）'!$A:$Z,MATCH($B42,'[1]予選ヒートBGr-レース結果表（貼付）'!$B:$B,0),MATCH('予選ヒートBGr-レース結果表'!K$11,'[1]予選ヒートBGr-レース結果表（貼付）'!$1:$1,0)),"")</f>
        <v/>
      </c>
      <c r="L42" s="92" t="str">
        <f>IFERROR(INDEX('[1]予選ヒートBGr-レース結果表（貼付）'!$A:$Z,MATCH($B42,'[1]予選ヒートBGr-レース結果表（貼付）'!$B:$B,0),MATCH('予選ヒートBGr-レース結果表'!L$11,'[1]予選ヒートBGr-レース結果表（貼付）'!$1:$1,0)),"")</f>
        <v/>
      </c>
      <c r="M42" s="91" t="str">
        <f>IF(L42&lt;1,"",IF($M$11&gt;L42,"R",""))</f>
        <v/>
      </c>
      <c r="N42" s="5"/>
      <c r="O42" s="83"/>
      <c r="P42" s="4" t="str">
        <f>IF(IFERROR(INDEX('[1]予選ヒートBGr-レース結果表（貼付）'!$A:$Z,MATCH($B42,'[1]予選ヒートBGr-レース結果表（貼付）'!$B:$B,0),MATCH(P$11,'[1]予選ヒートBGr-レース結果表（貼付）'!$1:$1,0)),"")=0,"",IFERROR(INDEX('[1]予選ヒートBGr-レース結果表（貼付）'!$A:$Z,MATCH($B42,'[1]予選ヒートBGr-レース結果表（貼付）'!$B:$B,0),MATCH(P$11,'[1]予選ヒートBGr-レース結果表（貼付）'!$1:$1,0)),""))</f>
        <v/>
      </c>
      <c r="Q42" s="4" t="str">
        <f>IF(P42="","",COUNTIF($P$13:P42,"&lt;&gt;"&amp;""))</f>
        <v/>
      </c>
      <c r="R42" s="4" t="str">
        <f>IFERROR(RANK(Q42,$Q$13:$Q$46,1),"")</f>
        <v/>
      </c>
      <c r="S42" s="4" t="str">
        <f>IF(IFERROR(INDEX('[1]予選ヒートBGr-レース結果表（貼付）'!$A:$Z,MATCH($A42,'[1]予選ヒートBGr-レース結果表（貼付）'!$A:$A,0),MATCH(S$11,'[1]予選ヒートBGr-レース結果表（貼付）'!$1:$1,0)),"")=0,"",IFERROR(INDEX('[1]予選ヒートBGr-レース結果表（貼付）'!$A:$Z,MATCH($A42,'[1]予選ヒートBGr-レース結果表（貼付）'!$A:$A,0),MATCH(S$11,'[1]予選ヒートBGr-レース結果表（貼付）'!$1:$1,0)),""))</f>
        <v/>
      </c>
      <c r="T42" s="4"/>
      <c r="U42" s="82" t="str">
        <f>IF(IFERROR(INDEX('[1]予選ヒートBGr-レース結果表（貼付）'!$A:$Z,MATCH($B42,'[1]予選ヒートBGr-レース結果表（貼付）'!$B:$B,0),MATCH(U$11,'[1]予選ヒートBGr-レース結果表（貼付）'!$1:$1,0)),"")=0,"",IFERROR(INDEX('[1]予選ヒートBGr-レース結果表（貼付）'!$A:$Z,MATCH($B42,'[1]予選ヒートBGr-レース結果表（貼付）'!$B:$B,0),MATCH(U$11,'[1]予選ヒートBGr-レース結果表（貼付）'!$1:$1,0)),""))</f>
        <v/>
      </c>
    </row>
    <row r="43" spans="1:21" ht="12.75" customHeight="1" x14ac:dyDescent="0.2">
      <c r="A43" s="102" t="str">
        <f>IF(OR('[1]予選ヒートBGr-レース結果表（貼付）'!A32="DNF",'[1]予選ヒートBGr-レース結果表（貼付）'!A32="DNS",'[1]予選ヒートBGr-レース結果表（貼付）'!A32="DQ"),'[1]予選ヒートBGr-レース結果表（貼付）'!A32,IF(MAX('[1]予選ヒートBGr-レース結果表（貼付）'!$A:$A)&gt;A42,A42+1,""))</f>
        <v/>
      </c>
      <c r="B43" s="101" t="str">
        <f>IFERROR(INDEX('[1]予選ヒートBGr-レース結果表（貼付）'!A32:$Z$50,MATCH($A43,'[1]予選ヒートBGr-レース結果表（貼付）'!A32:$A$50,0),MATCH('[1]公式予選（TT）①-結果表（印刷）'!B$11,'[1]予選ヒートBGr-レース結果表（貼付）'!$1:$1,0)),"")</f>
        <v/>
      </c>
      <c r="C43" s="100" t="str">
        <f>IFERROR(INDEX('[1]予選ヒートBGr-レース結果表（貼付）'!$A:$Z,MATCH($B43,'[1]予選ヒートBGr-レース結果表（貼付）'!$B:$B,0),MATCH('予選ヒートBGr-レース結果表'!C$11,'[1]予選ヒートBGr-レース結果表（貼付）'!$1:$1,0)),"")</f>
        <v/>
      </c>
      <c r="D43" s="99" t="str">
        <f>IFERROR(INDEX('[1]予選ヒートBGr-レース結果表（貼付）'!$A:$Z,MATCH($B43,'[1]予選ヒートBGr-レース結果表（貼付）'!$B:$B,0),MATCH('予選ヒートBGr-レース結果表'!D$11,'[1]予選ヒートBGr-レース結果表（貼付）'!$1:$1,0)),"")</f>
        <v/>
      </c>
      <c r="E43" s="98" t="str">
        <f>IFERROR(INDEX('[1]予選ヒートBGr-レース結果表（貼付）'!$A:$Z,MATCH($B43,'[1]予選ヒートBGr-レース結果表（貼付）'!$B:$B,0),MATCH('予選ヒートBGr-レース結果表'!E$11,'[1]予選ヒートBGr-レース結果表（貼付）'!$1:$1,0)),"")</f>
        <v/>
      </c>
      <c r="F43" s="97" t="str">
        <f>IFERROR(INDEX('[1]予選ヒートBGr-レース結果表（貼付）'!$A:$Z,MATCH($B43,'[1]予選ヒートBGr-レース結果表（貼付）'!$B:$B,0),MATCH('予選ヒートBGr-レース結果表'!F$11,'[1]予選ヒートBGr-レース結果表（貼付）'!$1:$1,0)),"")</f>
        <v/>
      </c>
      <c r="G43" s="96" t="str">
        <f>IFERROR(INDEX('[1]予選ヒートBGr-レース結果表（貼付）'!$A:$Z,MATCH($B43,'[1]予選ヒートBGr-レース結果表（貼付）'!$B:$B,0),MATCH('予選ヒートBGr-レース結果表'!G$11,'[1]予選ヒートBGr-レース結果表（貼付）'!$1:$1,0)),"")</f>
        <v/>
      </c>
      <c r="H43" s="95" t="str">
        <f>IFERROR(INDEX('[1]予選ヒートBGr-レース結果表（貼付）'!$A:$Z,MATCH($B43,'[1]予選ヒートBGr-レース結果表（貼付）'!$B:$B,0),MATCH('予選ヒートBGr-レース結果表'!H$11,'[1]予選ヒートBGr-レース結果表（貼付）'!$1:$1,0)),"")</f>
        <v/>
      </c>
      <c r="I43" s="94" t="str">
        <f>IFERROR(INDEX('[1]予選ヒートBGr-レース結果表（貼付）'!$A:$Z,MATCH($B43,'[1]予選ヒートBGr-レース結果表（貼付）'!$B:$B,0),MATCH('予選ヒートBGr-レース結果表'!I$11,'[1]予選ヒートBGr-レース結果表（貼付）'!$1:$1,0)),"")</f>
        <v/>
      </c>
      <c r="J43" s="93" t="str">
        <f>IFERROR(INDEX('[1]予選ヒートBGr-レース結果表（貼付）'!$A:$Z,MATCH($B43,'[1]予選ヒートBGr-レース結果表（貼付）'!$B:$B,0),MATCH('予選ヒートBGr-レース結果表'!J$11,'[1]予選ヒートBGr-レース結果表（貼付）'!$1:$1,0)),"")</f>
        <v/>
      </c>
      <c r="K43" s="93" t="str">
        <f>IFERROR(INDEX('[1]予選ヒートBGr-レース結果表（貼付）'!$A:$Z,MATCH($B43,'[1]予選ヒートBGr-レース結果表（貼付）'!$B:$B,0),MATCH('予選ヒートBGr-レース結果表'!K$11,'[1]予選ヒートBGr-レース結果表（貼付）'!$1:$1,0)),"")</f>
        <v/>
      </c>
      <c r="L43" s="92" t="str">
        <f>IFERROR(INDEX('[1]予選ヒートBGr-レース結果表（貼付）'!$A:$Z,MATCH($B43,'[1]予選ヒートBGr-レース結果表（貼付）'!$B:$B,0),MATCH('予選ヒートBGr-レース結果表'!L$11,'[1]予選ヒートBGr-レース結果表（貼付）'!$1:$1,0)),"")</f>
        <v/>
      </c>
      <c r="M43" s="91" t="str">
        <f>IF(L43&lt;1,"",IF($M$11&gt;L43,"R",""))</f>
        <v/>
      </c>
      <c r="N43" s="5"/>
      <c r="O43" s="83"/>
      <c r="P43" s="4" t="str">
        <f>IF(IFERROR(INDEX('[1]予選ヒートBGr-レース結果表（貼付）'!$A:$Z,MATCH($B43,'[1]予選ヒートBGr-レース結果表（貼付）'!$B:$B,0),MATCH(P$11,'[1]予選ヒートBGr-レース結果表（貼付）'!$1:$1,0)),"")=0,"",IFERROR(INDEX('[1]予選ヒートBGr-レース結果表（貼付）'!$A:$Z,MATCH($B43,'[1]予選ヒートBGr-レース結果表（貼付）'!$B:$B,0),MATCH(P$11,'[1]予選ヒートBGr-レース結果表（貼付）'!$1:$1,0)),""))</f>
        <v/>
      </c>
      <c r="Q43" s="4" t="str">
        <f>IF(P43="","",COUNTIF($P$13:P43,"&lt;&gt;"&amp;""))</f>
        <v/>
      </c>
      <c r="R43" s="4" t="str">
        <f>IFERROR(RANK(Q43,$Q$13:$Q$46,1),"")</f>
        <v/>
      </c>
      <c r="S43" s="4" t="str">
        <f>IF(IFERROR(INDEX('[1]予選ヒートBGr-レース結果表（貼付）'!$A:$Z,MATCH($A43,'[1]予選ヒートBGr-レース結果表（貼付）'!$A:$A,0),MATCH(S$11,'[1]予選ヒートBGr-レース結果表（貼付）'!$1:$1,0)),"")=0,"",IFERROR(INDEX('[1]予選ヒートBGr-レース結果表（貼付）'!$A:$Z,MATCH($A43,'[1]予選ヒートBGr-レース結果表（貼付）'!$A:$A,0),MATCH(S$11,'[1]予選ヒートBGr-レース結果表（貼付）'!$1:$1,0)),""))</f>
        <v/>
      </c>
      <c r="T43" s="4"/>
      <c r="U43" s="82" t="str">
        <f>IF(IFERROR(INDEX('[1]予選ヒートBGr-レース結果表（貼付）'!$A:$Z,MATCH($B43,'[1]予選ヒートBGr-レース結果表（貼付）'!$B:$B,0),MATCH(U$11,'[1]予選ヒートBGr-レース結果表（貼付）'!$1:$1,0)),"")=0,"",IFERROR(INDEX('[1]予選ヒートBGr-レース結果表（貼付）'!$A:$Z,MATCH($B43,'[1]予選ヒートBGr-レース結果表（貼付）'!$B:$B,0),MATCH(U$11,'[1]予選ヒートBGr-レース結果表（貼付）'!$1:$1,0)),""))</f>
        <v/>
      </c>
    </row>
    <row r="44" spans="1:21" ht="12.75" customHeight="1" x14ac:dyDescent="0.2">
      <c r="A44" s="102" t="str">
        <f>IF(OR('[1]予選ヒートBGr-レース結果表（貼付）'!A33="DNF",'[1]予選ヒートBGr-レース結果表（貼付）'!A33="DNS",'[1]予選ヒートBGr-レース結果表（貼付）'!A33="DQ"),'[1]予選ヒートBGr-レース結果表（貼付）'!A33,IF(MAX('[1]予選ヒートBGr-レース結果表（貼付）'!$A:$A)&gt;A43,A43+1,""))</f>
        <v/>
      </c>
      <c r="B44" s="101" t="str">
        <f>IFERROR(INDEX('[1]予選ヒートBGr-レース結果表（貼付）'!A33:$Z$50,MATCH($A44,'[1]予選ヒートBGr-レース結果表（貼付）'!A33:$A$50,0),MATCH('[1]公式予選（TT）①-結果表（印刷）'!B$11,'[1]予選ヒートBGr-レース結果表（貼付）'!$1:$1,0)),"")</f>
        <v/>
      </c>
      <c r="C44" s="100" t="str">
        <f>IFERROR(INDEX('[1]予選ヒートBGr-レース結果表（貼付）'!$A:$Z,MATCH($B44,'[1]予選ヒートBGr-レース結果表（貼付）'!$B:$B,0),MATCH('予選ヒートBGr-レース結果表'!C$11,'[1]予選ヒートBGr-レース結果表（貼付）'!$1:$1,0)),"")</f>
        <v/>
      </c>
      <c r="D44" s="99" t="str">
        <f>IFERROR(INDEX('[1]予選ヒートBGr-レース結果表（貼付）'!$A:$Z,MATCH($B44,'[1]予選ヒートBGr-レース結果表（貼付）'!$B:$B,0),MATCH('予選ヒートBGr-レース結果表'!D$11,'[1]予選ヒートBGr-レース結果表（貼付）'!$1:$1,0)),"")</f>
        <v/>
      </c>
      <c r="E44" s="98" t="str">
        <f>IFERROR(INDEX('[1]予選ヒートBGr-レース結果表（貼付）'!$A:$Z,MATCH($B44,'[1]予選ヒートBGr-レース結果表（貼付）'!$B:$B,0),MATCH('予選ヒートBGr-レース結果表'!E$11,'[1]予選ヒートBGr-レース結果表（貼付）'!$1:$1,0)),"")</f>
        <v/>
      </c>
      <c r="F44" s="97" t="str">
        <f>IFERROR(INDEX('[1]予選ヒートBGr-レース結果表（貼付）'!$A:$Z,MATCH($B44,'[1]予選ヒートBGr-レース結果表（貼付）'!$B:$B,0),MATCH('予選ヒートBGr-レース結果表'!F$11,'[1]予選ヒートBGr-レース結果表（貼付）'!$1:$1,0)),"")</f>
        <v/>
      </c>
      <c r="G44" s="96" t="str">
        <f>IFERROR(INDEX('[1]予選ヒートBGr-レース結果表（貼付）'!$A:$Z,MATCH($B44,'[1]予選ヒートBGr-レース結果表（貼付）'!$B:$B,0),MATCH('予選ヒートBGr-レース結果表'!G$11,'[1]予選ヒートBGr-レース結果表（貼付）'!$1:$1,0)),"")</f>
        <v/>
      </c>
      <c r="H44" s="95" t="str">
        <f>IFERROR(INDEX('[1]予選ヒートBGr-レース結果表（貼付）'!$A:$Z,MATCH($B44,'[1]予選ヒートBGr-レース結果表（貼付）'!$B:$B,0),MATCH('予選ヒートBGr-レース結果表'!H$11,'[1]予選ヒートBGr-レース結果表（貼付）'!$1:$1,0)),"")</f>
        <v/>
      </c>
      <c r="I44" s="94" t="str">
        <f>IFERROR(INDEX('[1]予選ヒートBGr-レース結果表（貼付）'!$A:$Z,MATCH($B44,'[1]予選ヒートBGr-レース結果表（貼付）'!$B:$B,0),MATCH('予選ヒートBGr-レース結果表'!I$11,'[1]予選ヒートBGr-レース結果表（貼付）'!$1:$1,0)),"")</f>
        <v/>
      </c>
      <c r="J44" s="93" t="str">
        <f>IFERROR(INDEX('[1]予選ヒートBGr-レース結果表（貼付）'!$A:$Z,MATCH($B44,'[1]予選ヒートBGr-レース結果表（貼付）'!$B:$B,0),MATCH('予選ヒートBGr-レース結果表'!J$11,'[1]予選ヒートBGr-レース結果表（貼付）'!$1:$1,0)),"")</f>
        <v/>
      </c>
      <c r="K44" s="93" t="str">
        <f>IFERROR(INDEX('[1]予選ヒートBGr-レース結果表（貼付）'!$A:$Z,MATCH($B44,'[1]予選ヒートBGr-レース結果表（貼付）'!$B:$B,0),MATCH('予選ヒートBGr-レース結果表'!K$11,'[1]予選ヒートBGr-レース結果表（貼付）'!$1:$1,0)),"")</f>
        <v/>
      </c>
      <c r="L44" s="92" t="str">
        <f>IFERROR(INDEX('[1]予選ヒートBGr-レース結果表（貼付）'!$A:$Z,MATCH($B44,'[1]予選ヒートBGr-レース結果表（貼付）'!$B:$B,0),MATCH('予選ヒートBGr-レース結果表'!L$11,'[1]予選ヒートBGr-レース結果表（貼付）'!$1:$1,0)),"")</f>
        <v/>
      </c>
      <c r="M44" s="91" t="str">
        <f>IF(L44&lt;1,"",IF($M$11&gt;L44,"R",""))</f>
        <v/>
      </c>
      <c r="N44" s="5"/>
      <c r="O44" s="83"/>
      <c r="P44" s="4" t="str">
        <f>IF(IFERROR(INDEX('[1]予選ヒートBGr-レース結果表（貼付）'!$A:$Z,MATCH($B44,'[1]予選ヒートBGr-レース結果表（貼付）'!$B:$B,0),MATCH(P$11,'[1]予選ヒートBGr-レース結果表（貼付）'!$1:$1,0)),"")=0,"",IFERROR(INDEX('[1]予選ヒートBGr-レース結果表（貼付）'!$A:$Z,MATCH($B44,'[1]予選ヒートBGr-レース結果表（貼付）'!$B:$B,0),MATCH(P$11,'[1]予選ヒートBGr-レース結果表（貼付）'!$1:$1,0)),""))</f>
        <v/>
      </c>
      <c r="Q44" s="4" t="str">
        <f>IF(P44="","",COUNTIF($P$13:P44,"&lt;&gt;"&amp;""))</f>
        <v/>
      </c>
      <c r="R44" s="4" t="str">
        <f>IFERROR(RANK(Q44,$Q$13:$Q$46,1),"")</f>
        <v/>
      </c>
      <c r="S44" s="4" t="str">
        <f>IF(IFERROR(INDEX('[1]予選ヒートBGr-レース結果表（貼付）'!$A:$Z,MATCH($A44,'[1]予選ヒートBGr-レース結果表（貼付）'!$A:$A,0),MATCH(S$11,'[1]予選ヒートBGr-レース結果表（貼付）'!$1:$1,0)),"")=0,"",IFERROR(INDEX('[1]予選ヒートBGr-レース結果表（貼付）'!$A:$Z,MATCH($A44,'[1]予選ヒートBGr-レース結果表（貼付）'!$A:$A,0),MATCH(S$11,'[1]予選ヒートBGr-レース結果表（貼付）'!$1:$1,0)),""))</f>
        <v/>
      </c>
      <c r="T44" s="4"/>
      <c r="U44" s="82" t="str">
        <f>IF(IFERROR(INDEX('[1]予選ヒートBGr-レース結果表（貼付）'!$A:$Z,MATCH($B44,'[1]予選ヒートBGr-レース結果表（貼付）'!$B:$B,0),MATCH(U$11,'[1]予選ヒートBGr-レース結果表（貼付）'!$1:$1,0)),"")=0,"",IFERROR(INDEX('[1]予選ヒートBGr-レース結果表（貼付）'!$A:$Z,MATCH($B44,'[1]予選ヒートBGr-レース結果表（貼付）'!$B:$B,0),MATCH(U$11,'[1]予選ヒートBGr-レース結果表（貼付）'!$1:$1,0)),""))</f>
        <v/>
      </c>
    </row>
    <row r="45" spans="1:21" ht="12.75" customHeight="1" x14ac:dyDescent="0.2">
      <c r="A45" s="102" t="str">
        <f>IF(OR('[1]予選ヒートBGr-レース結果表（貼付）'!A34="DNF",'[1]予選ヒートBGr-レース結果表（貼付）'!A34="DNS",'[1]予選ヒートBGr-レース結果表（貼付）'!A34="DQ"),'[1]予選ヒートBGr-レース結果表（貼付）'!A34,IF(MAX('[1]予選ヒートBGr-レース結果表（貼付）'!$A:$A)&gt;A44,A44+1,""))</f>
        <v/>
      </c>
      <c r="B45" s="101" t="str">
        <f>IFERROR(INDEX('[1]予選ヒートBGr-レース結果表（貼付）'!A34:$Z$50,MATCH($A45,'[1]予選ヒートBGr-レース結果表（貼付）'!A34:$A$50,0),MATCH('[1]公式予選（TT）①-結果表（印刷）'!B$11,'[1]予選ヒートBGr-レース結果表（貼付）'!$1:$1,0)),"")</f>
        <v/>
      </c>
      <c r="C45" s="100" t="str">
        <f>IFERROR(INDEX('[1]予選ヒートBGr-レース結果表（貼付）'!$A:$Z,MATCH($B45,'[1]予選ヒートBGr-レース結果表（貼付）'!$B:$B,0),MATCH('予選ヒートBGr-レース結果表'!C$11,'[1]予選ヒートBGr-レース結果表（貼付）'!$1:$1,0)),"")</f>
        <v/>
      </c>
      <c r="D45" s="99" t="str">
        <f>IFERROR(INDEX('[1]予選ヒートBGr-レース結果表（貼付）'!$A:$Z,MATCH($B45,'[1]予選ヒートBGr-レース結果表（貼付）'!$B:$B,0),MATCH('予選ヒートBGr-レース結果表'!D$11,'[1]予選ヒートBGr-レース結果表（貼付）'!$1:$1,0)),"")</f>
        <v/>
      </c>
      <c r="E45" s="98" t="str">
        <f>IFERROR(INDEX('[1]予選ヒートBGr-レース結果表（貼付）'!$A:$Z,MATCH($B45,'[1]予選ヒートBGr-レース結果表（貼付）'!$B:$B,0),MATCH('予選ヒートBGr-レース結果表'!E$11,'[1]予選ヒートBGr-レース結果表（貼付）'!$1:$1,0)),"")</f>
        <v/>
      </c>
      <c r="F45" s="97" t="str">
        <f>IFERROR(INDEX('[1]予選ヒートBGr-レース結果表（貼付）'!$A:$Z,MATCH($B45,'[1]予選ヒートBGr-レース結果表（貼付）'!$B:$B,0),MATCH('予選ヒートBGr-レース結果表'!F$11,'[1]予選ヒートBGr-レース結果表（貼付）'!$1:$1,0)),"")</f>
        <v/>
      </c>
      <c r="G45" s="96" t="str">
        <f>IFERROR(INDEX('[1]予選ヒートBGr-レース結果表（貼付）'!$A:$Z,MATCH($B45,'[1]予選ヒートBGr-レース結果表（貼付）'!$B:$B,0),MATCH('予選ヒートBGr-レース結果表'!G$11,'[1]予選ヒートBGr-レース結果表（貼付）'!$1:$1,0)),"")</f>
        <v/>
      </c>
      <c r="H45" s="95" t="str">
        <f>IFERROR(INDEX('[1]予選ヒートBGr-レース結果表（貼付）'!$A:$Z,MATCH($B45,'[1]予選ヒートBGr-レース結果表（貼付）'!$B:$B,0),MATCH('予選ヒートBGr-レース結果表'!H$11,'[1]予選ヒートBGr-レース結果表（貼付）'!$1:$1,0)),"")</f>
        <v/>
      </c>
      <c r="I45" s="94" t="str">
        <f>IFERROR(INDEX('[1]予選ヒートBGr-レース結果表（貼付）'!$A:$Z,MATCH($B45,'[1]予選ヒートBGr-レース結果表（貼付）'!$B:$B,0),MATCH('予選ヒートBGr-レース結果表'!I$11,'[1]予選ヒートBGr-レース結果表（貼付）'!$1:$1,0)),"")</f>
        <v/>
      </c>
      <c r="J45" s="93" t="str">
        <f>IFERROR(INDEX('[1]予選ヒートBGr-レース結果表（貼付）'!$A:$Z,MATCH($B45,'[1]予選ヒートBGr-レース結果表（貼付）'!$B:$B,0),MATCH('予選ヒートBGr-レース結果表'!J$11,'[1]予選ヒートBGr-レース結果表（貼付）'!$1:$1,0)),"")</f>
        <v/>
      </c>
      <c r="K45" s="93" t="str">
        <f>IFERROR(INDEX('[1]予選ヒートBGr-レース結果表（貼付）'!$A:$Z,MATCH($B45,'[1]予選ヒートBGr-レース結果表（貼付）'!$B:$B,0),MATCH('予選ヒートBGr-レース結果表'!K$11,'[1]予選ヒートBGr-レース結果表（貼付）'!$1:$1,0)),"")</f>
        <v/>
      </c>
      <c r="L45" s="92" t="str">
        <f>IFERROR(INDEX('[1]予選ヒートBGr-レース結果表（貼付）'!$A:$Z,MATCH($B45,'[1]予選ヒートBGr-レース結果表（貼付）'!$B:$B,0),MATCH('予選ヒートBGr-レース結果表'!L$11,'[1]予選ヒートBGr-レース結果表（貼付）'!$1:$1,0)),"")</f>
        <v/>
      </c>
      <c r="M45" s="91" t="str">
        <f>IF(L45&lt;1,"",IF($M$11&gt;L45,"R",""))</f>
        <v/>
      </c>
      <c r="N45" s="5"/>
      <c r="O45" s="83"/>
      <c r="P45" s="4" t="str">
        <f>IF(IFERROR(INDEX('[1]予選ヒートBGr-レース結果表（貼付）'!$A:$Z,MATCH($B45,'[1]予選ヒートBGr-レース結果表（貼付）'!$B:$B,0),MATCH(P$11,'[1]予選ヒートBGr-レース結果表（貼付）'!$1:$1,0)),"")=0,"",IFERROR(INDEX('[1]予選ヒートBGr-レース結果表（貼付）'!$A:$Z,MATCH($B45,'[1]予選ヒートBGr-レース結果表（貼付）'!$B:$B,0),MATCH(P$11,'[1]予選ヒートBGr-レース結果表（貼付）'!$1:$1,0)),""))</f>
        <v/>
      </c>
      <c r="Q45" s="4" t="str">
        <f>IF(P45="","",COUNTIF($P$13:P45,"&lt;&gt;"&amp;""))</f>
        <v/>
      </c>
      <c r="R45" s="4" t="str">
        <f>IFERROR(RANK(Q45,$Q$13:$Q$46,1),"")</f>
        <v/>
      </c>
      <c r="S45" s="4" t="str">
        <f>IF(IFERROR(INDEX('[1]予選ヒートBGr-レース結果表（貼付）'!$A:$Z,MATCH($A45,'[1]予選ヒートBGr-レース結果表（貼付）'!$A:$A,0),MATCH(S$11,'[1]予選ヒートBGr-レース結果表（貼付）'!$1:$1,0)),"")=0,"",IFERROR(INDEX('[1]予選ヒートBGr-レース結果表（貼付）'!$A:$Z,MATCH($A45,'[1]予選ヒートBGr-レース結果表（貼付）'!$A:$A,0),MATCH(S$11,'[1]予選ヒートBGr-レース結果表（貼付）'!$1:$1,0)),""))</f>
        <v/>
      </c>
      <c r="T45" s="4"/>
      <c r="U45" s="82" t="str">
        <f>IF(IFERROR(INDEX('[1]予選ヒートBGr-レース結果表（貼付）'!$A:$Z,MATCH($B45,'[1]予選ヒートBGr-レース結果表（貼付）'!$B:$B,0),MATCH(U$11,'[1]予選ヒートBGr-レース結果表（貼付）'!$1:$1,0)),"")=0,"",IFERROR(INDEX('[1]予選ヒートBGr-レース結果表（貼付）'!$A:$Z,MATCH($B45,'[1]予選ヒートBGr-レース結果表（貼付）'!$B:$B,0),MATCH(U$11,'[1]予選ヒートBGr-レース結果表（貼付）'!$1:$1,0)),""))</f>
        <v/>
      </c>
    </row>
    <row r="46" spans="1:21" ht="12.75" customHeight="1" x14ac:dyDescent="0.2">
      <c r="A46" s="102" t="str">
        <f>IF(OR('[1]予選ヒートBGr-レース結果表（貼付）'!A35="DNF",'[1]予選ヒートBGr-レース結果表（貼付）'!A35="DNS",'[1]予選ヒートBGr-レース結果表（貼付）'!A35="DQ"),'[1]予選ヒートBGr-レース結果表（貼付）'!A35,IF(MAX('[1]予選ヒートBGr-レース結果表（貼付）'!$A:$A)&gt;A45,A45+1,""))</f>
        <v/>
      </c>
      <c r="B46" s="101" t="str">
        <f>IFERROR(INDEX('[1]予選ヒートBGr-レース結果表（貼付）'!A35:$Z$50,MATCH($A46,'[1]予選ヒートBGr-レース結果表（貼付）'!A35:$A$50,0),MATCH('[1]公式予選（TT）①-結果表（印刷）'!B$11,'[1]予選ヒートBGr-レース結果表（貼付）'!$1:$1,0)),"")</f>
        <v/>
      </c>
      <c r="C46" s="100" t="str">
        <f>IFERROR(INDEX('[1]予選ヒートBGr-レース結果表（貼付）'!$A:$Z,MATCH($B46,'[1]予選ヒートBGr-レース結果表（貼付）'!$B:$B,0),MATCH('予選ヒートBGr-レース結果表'!C$11,'[1]予選ヒートBGr-レース結果表（貼付）'!$1:$1,0)),"")</f>
        <v/>
      </c>
      <c r="D46" s="99" t="str">
        <f>IFERROR(INDEX('[1]予選ヒートBGr-レース結果表（貼付）'!$A:$Z,MATCH($B46,'[1]予選ヒートBGr-レース結果表（貼付）'!$B:$B,0),MATCH('予選ヒートBGr-レース結果表'!D$11,'[1]予選ヒートBGr-レース結果表（貼付）'!$1:$1,0)),"")</f>
        <v/>
      </c>
      <c r="E46" s="98" t="str">
        <f>IFERROR(INDEX('[1]予選ヒートBGr-レース結果表（貼付）'!$A:$Z,MATCH($B46,'[1]予選ヒートBGr-レース結果表（貼付）'!$B:$B,0),MATCH('予選ヒートBGr-レース結果表'!E$11,'[1]予選ヒートBGr-レース結果表（貼付）'!$1:$1,0)),"")</f>
        <v/>
      </c>
      <c r="F46" s="97" t="str">
        <f>IFERROR(INDEX('[1]予選ヒートBGr-レース結果表（貼付）'!$A:$Z,MATCH($B46,'[1]予選ヒートBGr-レース結果表（貼付）'!$B:$B,0),MATCH('予選ヒートBGr-レース結果表'!F$11,'[1]予選ヒートBGr-レース結果表（貼付）'!$1:$1,0)),"")</f>
        <v/>
      </c>
      <c r="G46" s="96" t="str">
        <f>IFERROR(INDEX('[1]予選ヒートBGr-レース結果表（貼付）'!$A:$Z,MATCH($B46,'[1]予選ヒートBGr-レース結果表（貼付）'!$B:$B,0),MATCH('予選ヒートBGr-レース結果表'!G$11,'[1]予選ヒートBGr-レース結果表（貼付）'!$1:$1,0)),"")</f>
        <v/>
      </c>
      <c r="H46" s="95" t="str">
        <f>IFERROR(INDEX('[1]予選ヒートBGr-レース結果表（貼付）'!$A:$Z,MATCH($B46,'[1]予選ヒートBGr-レース結果表（貼付）'!$B:$B,0),MATCH('予選ヒートBGr-レース結果表'!H$11,'[1]予選ヒートBGr-レース結果表（貼付）'!$1:$1,0)),"")</f>
        <v/>
      </c>
      <c r="I46" s="94" t="str">
        <f>IFERROR(INDEX('[1]予選ヒートBGr-レース結果表（貼付）'!$A:$Z,MATCH($B46,'[1]予選ヒートBGr-レース結果表（貼付）'!$B:$B,0),MATCH('予選ヒートBGr-レース結果表'!I$11,'[1]予選ヒートBGr-レース結果表（貼付）'!$1:$1,0)),"")</f>
        <v/>
      </c>
      <c r="J46" s="93" t="str">
        <f>IFERROR(INDEX('[1]予選ヒートBGr-レース結果表（貼付）'!$A:$Z,MATCH($B46,'[1]予選ヒートBGr-レース結果表（貼付）'!$B:$B,0),MATCH('予選ヒートBGr-レース結果表'!J$11,'[1]予選ヒートBGr-レース結果表（貼付）'!$1:$1,0)),"")</f>
        <v/>
      </c>
      <c r="K46" s="93" t="str">
        <f>IFERROR(INDEX('[1]予選ヒートBGr-レース結果表（貼付）'!$A:$Z,MATCH($B46,'[1]予選ヒートBGr-レース結果表（貼付）'!$B:$B,0),MATCH('予選ヒートBGr-レース結果表'!K$11,'[1]予選ヒートBGr-レース結果表（貼付）'!$1:$1,0)),"")</f>
        <v/>
      </c>
      <c r="L46" s="92" t="str">
        <f>IFERROR(INDEX('[1]予選ヒートBGr-レース結果表（貼付）'!$A:$Z,MATCH($B46,'[1]予選ヒートBGr-レース結果表（貼付）'!$B:$B,0),MATCH('予選ヒートBGr-レース結果表'!L$11,'[1]予選ヒートBGr-レース結果表（貼付）'!$1:$1,0)),"")</f>
        <v/>
      </c>
      <c r="M46" s="91" t="str">
        <f>IF(L46&lt;1,"",IF($M$11&gt;L46,"R",""))</f>
        <v/>
      </c>
      <c r="N46" s="5"/>
      <c r="O46" s="83"/>
      <c r="P46" s="4" t="str">
        <f>IF(IFERROR(INDEX('[1]予選ヒートBGr-レース結果表（貼付）'!$A:$Z,MATCH($B46,'[1]予選ヒートBGr-レース結果表（貼付）'!$B:$B,0),MATCH(P$11,'[1]予選ヒートBGr-レース結果表（貼付）'!$1:$1,0)),"")=0,"",IFERROR(INDEX('[1]予選ヒートBGr-レース結果表（貼付）'!$A:$Z,MATCH($B46,'[1]予選ヒートBGr-レース結果表（貼付）'!$B:$B,0),MATCH(P$11,'[1]予選ヒートBGr-レース結果表（貼付）'!$1:$1,0)),""))</f>
        <v/>
      </c>
      <c r="Q46" s="4" t="str">
        <f>IF(P46="","",COUNTIF($P$13:P46,"&lt;&gt;"&amp;""))</f>
        <v/>
      </c>
      <c r="R46" s="4" t="str">
        <f>IFERROR(RANK(Q46,$Q$13:$Q$46,1),"")</f>
        <v/>
      </c>
      <c r="S46" s="4" t="str">
        <f>IF(IFERROR(INDEX('[1]予選ヒートBGr-レース結果表（貼付）'!$A:$Z,MATCH($A46,'[1]予選ヒートBGr-レース結果表（貼付）'!$A:$A,0),MATCH(S$11,'[1]予選ヒートBGr-レース結果表（貼付）'!$1:$1,0)),"")=0,"",IFERROR(INDEX('[1]予選ヒートBGr-レース結果表（貼付）'!$A:$Z,MATCH($A46,'[1]予選ヒートBGr-レース結果表（貼付）'!$A:$A,0),MATCH(S$11,'[1]予選ヒートBGr-レース結果表（貼付）'!$1:$1,0)),""))</f>
        <v/>
      </c>
      <c r="T46" s="4"/>
      <c r="U46" s="82" t="str">
        <f>IF(IFERROR(INDEX('[1]予選ヒートBGr-レース結果表（貼付）'!$A:$Z,MATCH($B46,'[1]予選ヒートBGr-レース結果表（貼付）'!$B:$B,0),MATCH(U$11,'[1]予選ヒートBGr-レース結果表（貼付）'!$1:$1,0)),"")=0,"",IFERROR(INDEX('[1]予選ヒートBGr-レース結果表（貼付）'!$A:$Z,MATCH($B46,'[1]予選ヒートBGr-レース結果表（貼付）'!$B:$B,0),MATCH(U$11,'[1]予選ヒートBGr-レース結果表（貼付）'!$1:$1,0)),""))</f>
        <v/>
      </c>
    </row>
    <row r="47" spans="1:21" ht="12.75" customHeight="1" x14ac:dyDescent="0.2">
      <c r="A47" s="102" t="str">
        <f>IF(OR('[1]予選ヒートBGr-レース結果表（貼付）'!A36="DNF",'[1]予選ヒートBGr-レース結果表（貼付）'!A36="DNS",'[1]予選ヒートBGr-レース結果表（貼付）'!A36="DQ"),'[1]予選ヒートBGr-レース結果表（貼付）'!A36,IF(MAX('[1]予選ヒートBGr-レース結果表（貼付）'!$A:$A)&gt;A46,A46+1,""))</f>
        <v/>
      </c>
      <c r="B47" s="101" t="str">
        <f>IFERROR(INDEX('[1]予選ヒートBGr-レース結果表（貼付）'!A36:$Z$50,MATCH($A47,'[1]予選ヒートBGr-レース結果表（貼付）'!A36:$A$50,0),MATCH('[1]公式予選（TT）①-結果表（印刷）'!B$11,'[1]予選ヒートBGr-レース結果表（貼付）'!$1:$1,0)),"")</f>
        <v/>
      </c>
      <c r="C47" s="100"/>
      <c r="D47" s="99" t="str">
        <f>IFERROR(INDEX('[1]予選ヒートBGr-レース結果表（貼付）'!$A:$Z,MATCH($A47,'[1]予選ヒートBGr-レース結果表（貼付）'!$A:$A,0),MATCH('予選ヒートBGr-レース結果表'!D$11,'[1]予選ヒートBGr-レース結果表（貼付）'!$1:$1,0)),"")</f>
        <v/>
      </c>
      <c r="E47" s="98" t="str">
        <f>IFERROR(INDEX('[1]予選ヒートBGr-レース結果表（貼付）'!$A:$Z,MATCH($A47,'[1]予選ヒートBGr-レース結果表（貼付）'!$A:$A,0),MATCH('予選ヒートBGr-レース結果表'!E$11,'[1]予選ヒートBGr-レース結果表（貼付）'!$1:$1,0)),"")</f>
        <v/>
      </c>
      <c r="F47" s="97" t="str">
        <f>IFERROR(INDEX('[1]予選ヒートBGr-レース結果表（貼付）'!$A:$Z,MATCH($A47,'[1]予選ヒートBGr-レース結果表（貼付）'!$A:$A,0),MATCH('予選ヒートBGr-レース結果表'!F$11,'[1]予選ヒートBGr-レース結果表（貼付）'!$1:$1,0)),"")</f>
        <v/>
      </c>
      <c r="G47" s="96" t="str">
        <f>IFERROR(INDEX('[1]予選ヒートBGr-レース結果表（貼付）'!$A:$Z,MATCH($A47,'[1]予選ヒートBGr-レース結果表（貼付）'!$A:$A,0),MATCH('予選ヒートBGr-レース結果表'!G$11,'[1]予選ヒートBGr-レース結果表（貼付）'!$1:$1,0)),"")</f>
        <v/>
      </c>
      <c r="H47" s="95" t="str">
        <f>IFERROR(INDEX('[1]予選ヒートBGr-レース結果表（貼付）'!$A:$Z,MATCH($A47,'[1]予選ヒートBGr-レース結果表（貼付）'!$A:$A,0),MATCH('予選ヒートBGr-レース結果表'!H$11,'[1]予選ヒートBGr-レース結果表（貼付）'!$1:$1,0)),"")</f>
        <v/>
      </c>
      <c r="I47" s="94" t="str">
        <f>IFERROR(INDEX('[1]予選ヒートBGr-レース結果表（貼付）'!$A:$Z,MATCH($A47,'[1]予選ヒートBGr-レース結果表（貼付）'!$A:$A,0),MATCH('予選ヒートBGr-レース結果表'!I$11,'[1]予選ヒートBGr-レース結果表（貼付）'!$1:$1,0)),"")</f>
        <v/>
      </c>
      <c r="J47" s="93" t="str">
        <f>IFERROR(IF(A47="DNS","",IF(A47="DQ","",INDEX('[1]予選ヒートBGr-レース結果表（貼付）'!$A:$Z,MATCH($B47,'[1]予選ヒートBGr-レース結果表（貼付）'!$B:$B,0),MATCH('予選ヒートBGr-レース結果表'!J$11,'[1]予選ヒートBGr-レース結果表（貼付）'!$1:$1,0)))),"")</f>
        <v/>
      </c>
      <c r="K47" s="93" t="str">
        <f>IFERROR(IF(A47="DNS","",IF(A47="DQ","",INDEX('[1]予選ヒートBGr-レース結果表（貼付）'!$A:$Z,MATCH($B47,'[1]予選ヒートBGr-レース結果表（貼付）'!$B:$B,0),MATCH('予選ヒートBGr-レース結果表'!K$11,'[1]予選ヒートBGr-レース結果表（貼付）'!$1:$1,0)))),"")</f>
        <v/>
      </c>
      <c r="L47" s="92" t="str">
        <f>IFERROR(IF(A47="DNS","",IF(A47="DQ","",INDEX('[1]予選ヒートBGr-レース結果表（貼付）'!$A:$Z,MATCH($B47,'[1]予選ヒートBGr-レース結果表（貼付）'!$B:$B,0),MATCH('予選ヒートBGr-レース結果表'!L$11,'[1]予選ヒートBGr-レース結果表（貼付）'!$1:$1,0)))),"")</f>
        <v/>
      </c>
      <c r="M47" s="91" t="str">
        <f>IF(L47&lt;1,"",IF($M$11&gt;L47,"R",""))</f>
        <v/>
      </c>
      <c r="N47" s="5"/>
      <c r="O47" s="83"/>
      <c r="P47" s="4"/>
      <c r="Q47" s="4"/>
      <c r="R47" s="4"/>
      <c r="S47" s="4"/>
      <c r="T47" s="4"/>
      <c r="U47" s="82" t="str">
        <f>IF(IFERROR(INDEX('[1]予選ヒートBGr-レース結果表（貼付）'!$A:$Z,MATCH($B47,'[1]予選ヒートBGr-レース結果表（貼付）'!$B:$B,0),MATCH(U$11,'[1]予選ヒートBGr-レース結果表（貼付）'!$1:$1,0)),"")=0,"",IFERROR(INDEX('[1]予選ヒートBGr-レース結果表（貼付）'!$A:$Z,MATCH($B47,'[1]予選ヒートBGr-レース結果表（貼付）'!$B:$B,0),MATCH(U$11,'[1]予選ヒートBGr-レース結果表（貼付）'!$1:$1,0)),""))</f>
        <v/>
      </c>
    </row>
    <row r="48" spans="1:21" ht="12.75" customHeight="1" x14ac:dyDescent="0.2">
      <c r="A48" s="13" t="s">
        <v>27</v>
      </c>
      <c r="B48" s="5"/>
      <c r="C48" s="5"/>
      <c r="D48" s="90" t="str">
        <f>"No."&amp;IFERROR(INDEX($A12:$Z45,MATCH($I$48,$U$12:$U$45,0),MATCH("No.",$11:$11,0)),"")&amp;"　"&amp;IFERROR(INDEX($A12:$Z45,MATCH($I$48,$U$12:$U$45,0),MATCH("名前",$11:$11,0)),"")</f>
        <v>No.11　富下 李央菜</v>
      </c>
      <c r="E48" s="87" t="str">
        <f>IFERROR(INDEX($A12:$Z47,MATCH($I$48,$U$12:$U$47,0),MATCH("team",$11:$11,0)),"")</f>
        <v>Formula Blue TKC</v>
      </c>
      <c r="F48" s="88">
        <f>1.264/MAX(U:U)*3600</f>
        <v>61.948974868625271</v>
      </c>
      <c r="H48" s="87" t="str">
        <f>INDEX('[1]予選ヒートBGr-レース結果表（貼付）'!$A:$Z,MATCH(INDEX($A12:$Z45,MATCH($I$48,$U$12:$U$45,0),MATCH("No.",$11:$11,0)),'[1]予選ヒートBGr-レース結果表（貼付）'!$B:$B,0),MATCH("In Lap",'[1]予選ヒートBGr-レース結果表（貼付）'!$1:$1,0))&amp;"/"&amp;IFERROR(INDEX($A12:$Z45,MATCH($I$48,$U$12:$U$45,0),MATCH("laps",$11:$11,0)),"")</f>
        <v>2/12</v>
      </c>
      <c r="I48" s="86">
        <f>MAX(U:U)</f>
        <v>73.453999999999994</v>
      </c>
      <c r="J48" s="85" t="s">
        <v>26</v>
      </c>
      <c r="K48" s="5"/>
      <c r="L48" s="10"/>
      <c r="M48" s="12"/>
      <c r="N48" s="5"/>
      <c r="O48" s="4"/>
      <c r="P48" s="4"/>
      <c r="Q48" s="4"/>
      <c r="R48" s="4"/>
      <c r="S48" s="4"/>
      <c r="T48" s="4"/>
      <c r="U48" s="4"/>
    </row>
    <row r="49" spans="1:21" ht="2.1" customHeight="1" x14ac:dyDescent="0.2">
      <c r="A49" s="13"/>
      <c r="B49" s="5"/>
      <c r="C49" s="5"/>
      <c r="D49" s="89"/>
      <c r="E49" s="87"/>
      <c r="F49" s="88"/>
      <c r="H49" s="87"/>
      <c r="I49" s="86"/>
      <c r="J49" s="85"/>
      <c r="K49" s="5"/>
      <c r="L49" s="10"/>
      <c r="M49" s="12"/>
      <c r="N49" s="5"/>
      <c r="O49" s="4"/>
      <c r="P49" s="4"/>
      <c r="Q49" s="4"/>
      <c r="R49" s="4"/>
      <c r="S49" s="4"/>
      <c r="T49" s="4"/>
      <c r="U49" s="82"/>
    </row>
    <row r="50" spans="1:21" ht="12.75" customHeight="1" x14ac:dyDescent="0.2">
      <c r="A50" s="13" t="str">
        <f>IF(COUNTIF(M:M,"R")&gt;=1,"R マークの車は、コースレコードを更新しました。従来のレコードタイムは"&amp;"　"&amp;TEXT(ROUND($M$11,3),"[&lt;1]m'ss.000;##0.000"),"")</f>
        <v/>
      </c>
      <c r="B50" s="5"/>
      <c r="C50" s="5"/>
      <c r="D50" s="89"/>
      <c r="E50" s="87"/>
      <c r="F50" s="88"/>
      <c r="H50" s="87"/>
      <c r="I50" s="86"/>
      <c r="J50" s="85"/>
      <c r="K50" s="5"/>
      <c r="L50" s="10"/>
      <c r="M50" s="12"/>
      <c r="N50" s="5"/>
      <c r="O50" s="4"/>
      <c r="P50" s="4"/>
      <c r="Q50" s="4"/>
      <c r="R50" s="4"/>
      <c r="S50" s="4"/>
      <c r="T50" s="4"/>
      <c r="U50" s="82"/>
    </row>
    <row r="51" spans="1:21" ht="2.1" customHeight="1" x14ac:dyDescent="0.2">
      <c r="A51" s="13"/>
      <c r="B51" s="5"/>
      <c r="C51" s="5"/>
      <c r="D51" s="89"/>
      <c r="E51" s="87"/>
      <c r="F51" s="88"/>
      <c r="H51" s="87"/>
      <c r="I51" s="86"/>
      <c r="J51" s="85"/>
      <c r="K51" s="5"/>
      <c r="L51" s="10"/>
      <c r="M51" s="12"/>
      <c r="N51" s="5"/>
      <c r="O51" s="4"/>
      <c r="P51" s="4"/>
      <c r="Q51" s="4"/>
      <c r="R51" s="4"/>
      <c r="S51" s="4"/>
      <c r="T51" s="4"/>
      <c r="U51" s="82"/>
    </row>
    <row r="52" spans="1:21" ht="12.75" customHeight="1" x14ac:dyDescent="0.15">
      <c r="A52" s="13" t="str">
        <f>IF(A53="","","ﾍﾟﾅﾙﾃｨ")</f>
        <v>ﾍﾟﾅﾙﾃｨ</v>
      </c>
      <c r="B52" s="19"/>
      <c r="C52" s="19"/>
      <c r="D52" s="5"/>
      <c r="E52" s="5"/>
      <c r="F52" s="5"/>
      <c r="G52" s="5"/>
      <c r="H52" s="5"/>
      <c r="I52" s="5"/>
      <c r="J52" s="5"/>
      <c r="K52" s="5"/>
      <c r="L52" s="10"/>
      <c r="M52" s="12"/>
      <c r="N52" s="5"/>
      <c r="O52" s="4"/>
      <c r="P52" s="4"/>
      <c r="Q52" s="4"/>
      <c r="R52" s="4"/>
      <c r="S52" s="4"/>
      <c r="T52" s="4"/>
      <c r="U52" s="82"/>
    </row>
    <row r="53" spans="1:21" ht="12.75" customHeight="1" x14ac:dyDescent="0.15">
      <c r="A53" s="18">
        <f>IF(MAX(Q13:Q46)&lt;1,"",1)</f>
        <v>1</v>
      </c>
      <c r="B53" s="8" t="str">
        <f>IF(A53="","","No."&amp;INDEX($A$11:$Y$46,MATCH($A53,$R$11:$R$46,0),MATCH("No.",$11:$11,0)))</f>
        <v>No.37</v>
      </c>
      <c r="C53" s="8" t="str">
        <f>INDEX($A$11:$Y$46,MATCH($A53,$R$11:$R$46,0),MATCH("コメント",$11:$11,0))</f>
        <v>全日本カート選手権統一規則書 第38条(25)(フロントフェアリングが正しい装着状態でない)により5秒加算した。</v>
      </c>
      <c r="D53" s="5"/>
      <c r="E53" s="5"/>
      <c r="F53" s="5"/>
      <c r="G53" s="5"/>
      <c r="H53" s="5"/>
      <c r="I53" s="5"/>
      <c r="J53" s="5"/>
      <c r="K53" s="5"/>
      <c r="L53" s="10"/>
      <c r="M53" s="12"/>
      <c r="N53" s="5"/>
      <c r="O53" s="4"/>
      <c r="P53" s="4"/>
      <c r="Q53" s="4"/>
      <c r="R53" s="4"/>
      <c r="S53" s="4"/>
      <c r="T53" s="4"/>
      <c r="U53" s="82"/>
    </row>
    <row r="54" spans="1:21" ht="12.75" customHeight="1" x14ac:dyDescent="0.15">
      <c r="A54" s="17">
        <f>IF(A53&lt;COUNTIF($R$12:$R$46,"&gt;"&amp;0),A53+1,"")</f>
        <v>2</v>
      </c>
      <c r="B54" s="8" t="str">
        <f>IF(A54="","","No."&amp;INDEX($A$11:$Y$46,MATCH($A54,$R$11:$R$46,0),MATCH("No.",$11:$11,0)))</f>
        <v>No.55</v>
      </c>
      <c r="C54" s="8" t="str">
        <f>INDEX($A$11:$Y$46,MATCH($A54,$R$11:$R$46,0),MATCH("コメント",$11:$11,0))</f>
        <v>全日本カート選手権統一規則書 第38条(25)(フロントフェアリングが正しい装着状態でない)により5秒加算した。</v>
      </c>
      <c r="D54" s="5"/>
      <c r="E54" s="5"/>
      <c r="F54" s="5"/>
      <c r="G54" s="5"/>
      <c r="H54" s="5"/>
      <c r="I54" s="5"/>
      <c r="J54" s="5"/>
      <c r="K54" s="5"/>
      <c r="L54" s="10"/>
      <c r="M54" s="12"/>
      <c r="N54" s="5"/>
      <c r="O54" s="4"/>
      <c r="P54" s="4"/>
      <c r="Q54" s="4"/>
      <c r="R54" s="4"/>
      <c r="S54" s="4"/>
      <c r="T54" s="4"/>
      <c r="U54" s="82"/>
    </row>
    <row r="55" spans="1:21" ht="12.75" customHeight="1" x14ac:dyDescent="0.15">
      <c r="A55" s="17">
        <f>IF(A54&lt;COUNTIF($R$12:$R$46,"&gt;"&amp;0),A54+1,"")</f>
        <v>3</v>
      </c>
      <c r="B55" s="8" t="str">
        <f>IF(A55="","","No."&amp;INDEX($A$11:$Y$46,MATCH($A55,$R$11:$R$46,0),MATCH("No.",$11:$11,0)))</f>
        <v>No.18</v>
      </c>
      <c r="C55" s="8" t="str">
        <f>INDEX($A$11:$Y$46,MATCH($A55,$R$11:$R$46,0),MATCH("コメント",$11:$11,0))</f>
        <v>全日本カート選手権統一規則書 第38条(25)(フロントフェアリングが正しい装着状態でない)により5秒加算した。</v>
      </c>
      <c r="D55" s="5"/>
      <c r="E55" s="5"/>
      <c r="F55" s="5"/>
      <c r="G55" s="5"/>
      <c r="H55" s="5"/>
      <c r="I55" s="5"/>
      <c r="J55" s="5"/>
      <c r="K55" s="5"/>
      <c r="L55" s="10"/>
      <c r="M55" s="12"/>
      <c r="N55" s="5"/>
      <c r="O55" s="4"/>
      <c r="P55" s="4"/>
      <c r="Q55" s="4"/>
      <c r="R55" s="4"/>
      <c r="S55" s="4"/>
      <c r="T55" s="4"/>
      <c r="U55" s="82"/>
    </row>
    <row r="56" spans="1:21" ht="12.75" customHeight="1" x14ac:dyDescent="0.15">
      <c r="A56" s="17" t="str">
        <f>IF(A55&lt;COUNTIF($R$12:$R$46,"&gt;"&amp;0),A55+1,"")</f>
        <v/>
      </c>
      <c r="B56" s="8" t="str">
        <f>IF(A56="","","No."&amp;INDEX($A$11:$Y$46,MATCH($A56,$R$11:$R$46,0),MATCH("No.",$11:$11,0)))</f>
        <v/>
      </c>
      <c r="C56" s="8" t="str">
        <f>INDEX($A$11:$Y$46,MATCH($A56,$R$11:$R$46,0),MATCH("コメント",$11:$11,0))</f>
        <v/>
      </c>
      <c r="D56" s="5"/>
      <c r="E56" s="5"/>
      <c r="F56" s="5"/>
      <c r="G56" s="5"/>
      <c r="H56" s="5"/>
      <c r="I56" s="5"/>
      <c r="J56" s="5"/>
      <c r="K56" s="5"/>
      <c r="L56" s="10"/>
      <c r="M56" s="12"/>
      <c r="N56" s="5"/>
      <c r="O56" s="4"/>
      <c r="P56" s="4"/>
      <c r="Q56" s="4"/>
      <c r="R56" s="4"/>
      <c r="S56" s="4"/>
      <c r="T56" s="4"/>
      <c r="U56" s="82"/>
    </row>
    <row r="57" spans="1:21" ht="12.75" customHeight="1" x14ac:dyDescent="0.15">
      <c r="A57" s="17" t="str">
        <f>IF(A56&lt;COUNTIF($R$12:$R$46,"&gt;"&amp;0),A56+1,"")</f>
        <v/>
      </c>
      <c r="B57" s="8" t="str">
        <f>IF(A57="","","No."&amp;INDEX($A$11:$Y$46,MATCH($A57,$R$11:$R$46,0),MATCH("No.",$11:$11,0)))</f>
        <v/>
      </c>
      <c r="C57" s="8" t="str">
        <f>INDEX($A$11:$Y$46,MATCH($A57,$R$11:$R$46,0),MATCH("コメント",$11:$11,0))</f>
        <v/>
      </c>
      <c r="D57" s="5"/>
      <c r="E57" s="5"/>
      <c r="F57" s="5"/>
      <c r="G57" s="5"/>
      <c r="H57" s="5"/>
      <c r="I57" s="5"/>
      <c r="J57" s="5"/>
      <c r="K57" s="5"/>
      <c r="L57" s="10"/>
      <c r="M57" s="12"/>
      <c r="N57" s="5"/>
      <c r="O57" s="4"/>
      <c r="P57" s="4"/>
      <c r="Q57" s="4"/>
      <c r="R57" s="4"/>
      <c r="S57" s="4"/>
      <c r="T57" s="4"/>
      <c r="U57" s="82"/>
    </row>
    <row r="58" spans="1:21" ht="12.75" customHeight="1" x14ac:dyDescent="0.15">
      <c r="A58" s="17" t="str">
        <f>IF(A57&lt;COUNTIF($R$12:$R$46,"&gt;"&amp;0),A57+1,"")</f>
        <v/>
      </c>
      <c r="B58" s="8" t="str">
        <f>IF(A58="","","No."&amp;INDEX($A$11:$Y$46,MATCH($A58,$R$11:$R$46,0),MATCH("No.",$11:$11,0)))</f>
        <v/>
      </c>
      <c r="C58" s="8" t="str">
        <f>INDEX($A$11:$Y$46,MATCH($A58,$R$11:$R$46,0),MATCH("コメント",$11:$11,0))</f>
        <v/>
      </c>
      <c r="D58" s="5"/>
      <c r="E58" s="5"/>
      <c r="F58" s="5"/>
      <c r="G58" s="5"/>
      <c r="H58" s="5"/>
      <c r="I58" s="5"/>
      <c r="J58" s="5"/>
      <c r="K58" s="5"/>
      <c r="L58" s="10"/>
      <c r="M58" s="12"/>
      <c r="N58" s="5"/>
      <c r="O58" s="4"/>
      <c r="P58" s="4"/>
      <c r="Q58" s="4"/>
      <c r="R58" s="4"/>
      <c r="S58" s="4"/>
      <c r="T58" s="4"/>
      <c r="U58" s="82"/>
    </row>
    <row r="59" spans="1:21" ht="12.75" customHeight="1" x14ac:dyDescent="0.15">
      <c r="A59" s="17" t="str">
        <f>IF(A58&lt;COUNTIF($R$12:$R$46,"&gt;"&amp;0),A58+1,"")</f>
        <v/>
      </c>
      <c r="B59" s="8" t="str">
        <f>IF(A59="","","No."&amp;INDEX($A$11:$Y$46,MATCH($A59,$R$11:$R$46,0),MATCH("No.",$11:$11,0)))</f>
        <v/>
      </c>
      <c r="C59" s="8" t="str">
        <f>INDEX($A$11:$Y$46,MATCH($A59,$R$11:$R$46,0),MATCH("コメント",$11:$11,0))</f>
        <v/>
      </c>
      <c r="D59" s="5"/>
      <c r="E59" s="5"/>
      <c r="F59" s="5"/>
      <c r="G59" s="5"/>
      <c r="H59" s="5"/>
      <c r="I59" s="5"/>
      <c r="J59" s="5"/>
      <c r="K59" s="5"/>
      <c r="L59" s="10"/>
      <c r="M59" s="12"/>
      <c r="N59" s="5"/>
      <c r="O59" s="4"/>
      <c r="P59" s="4"/>
      <c r="Q59" s="4"/>
      <c r="R59" s="4"/>
      <c r="S59" s="4"/>
      <c r="T59" s="4"/>
      <c r="U59" s="82"/>
    </row>
    <row r="60" spans="1:21" ht="12.75" customHeight="1" x14ac:dyDescent="0.15">
      <c r="A60" s="17" t="str">
        <f>IF(A59&lt;COUNTIF($R$12:$R$46,"&gt;"&amp;0),A59+1,"")</f>
        <v/>
      </c>
      <c r="B60" s="8" t="str">
        <f>IF(A60="","","No."&amp;INDEX($A$11:$Y$46,MATCH($A60,$R$11:$R$46,0),MATCH("No.",$11:$11,0)))</f>
        <v/>
      </c>
      <c r="C60" s="8" t="str">
        <f>INDEX($A$11:$Y$46,MATCH($A60,$R$11:$R$46,0),MATCH("コメント",$11:$11,0))</f>
        <v/>
      </c>
      <c r="D60" s="5"/>
      <c r="E60" s="5"/>
      <c r="F60" s="5"/>
      <c r="G60" s="5"/>
      <c r="H60" s="5"/>
      <c r="I60" s="5"/>
      <c r="J60" s="5"/>
      <c r="K60" s="5"/>
      <c r="L60" s="10"/>
      <c r="M60" s="12"/>
      <c r="N60" s="5"/>
      <c r="O60" s="4"/>
      <c r="P60" s="4"/>
      <c r="Q60" s="4"/>
      <c r="R60" s="4"/>
      <c r="S60" s="4"/>
      <c r="T60" s="4"/>
      <c r="U60" s="82"/>
    </row>
    <row r="61" spans="1:21" ht="12.75" customHeight="1" x14ac:dyDescent="0.15">
      <c r="A61" s="17" t="str">
        <f>IF(A60&lt;COUNTIF($R$12:$R$46,"&gt;"&amp;0),A60+1,"")</f>
        <v/>
      </c>
      <c r="B61" s="8" t="str">
        <f>IF(A61="","","No."&amp;INDEX($A$11:$Y$46,MATCH($A61,$R$11:$R$46,0),MATCH("No.",$11:$11,0)))</f>
        <v/>
      </c>
      <c r="C61" s="8" t="str">
        <f>INDEX($A$11:$Y$46,MATCH($A61,$R$11:$R$46,0),MATCH("コメント",$11:$11,0))</f>
        <v/>
      </c>
      <c r="D61" s="5"/>
      <c r="E61" s="5"/>
      <c r="F61" s="5"/>
      <c r="G61" s="5"/>
      <c r="H61" s="5"/>
      <c r="I61" s="5"/>
      <c r="J61" s="5"/>
      <c r="K61" s="5"/>
      <c r="L61" s="10"/>
      <c r="M61" s="12"/>
      <c r="N61" s="5"/>
      <c r="O61" s="4"/>
      <c r="P61" s="4"/>
      <c r="Q61" s="4"/>
      <c r="R61" s="4"/>
      <c r="S61" s="4"/>
      <c r="T61" s="4"/>
      <c r="U61" s="82"/>
    </row>
    <row r="62" spans="1:21" ht="12.75" customHeight="1" x14ac:dyDescent="0.15">
      <c r="A62" s="17" t="str">
        <f>IF(A61&lt;COUNTIF($R$12:$R$46,"&gt;"&amp;0),A61+1,"")</f>
        <v/>
      </c>
      <c r="B62" s="8" t="str">
        <f>IF(A62="","","No."&amp;INDEX($A$11:$Y$46,MATCH($A62,$R$11:$R$46,0),MATCH("No.",$11:$11,0)))</f>
        <v/>
      </c>
      <c r="C62" s="8" t="str">
        <f>INDEX($A$11:$Y$46,MATCH($A62,$R$11:$R$46,0),MATCH("コメント",$11:$11,0))</f>
        <v/>
      </c>
      <c r="D62" s="5"/>
      <c r="E62" s="5"/>
      <c r="F62" s="5"/>
      <c r="G62" s="5"/>
      <c r="H62" s="5"/>
      <c r="I62" s="5"/>
      <c r="J62" s="5"/>
      <c r="K62" s="5"/>
      <c r="L62" s="10"/>
      <c r="M62" s="12"/>
      <c r="N62" s="5"/>
      <c r="O62" s="4"/>
      <c r="P62" s="4"/>
      <c r="Q62" s="4"/>
      <c r="R62" s="4"/>
      <c r="S62" s="4"/>
      <c r="T62" s="4"/>
      <c r="U62" s="82"/>
    </row>
    <row r="63" spans="1:21" ht="12.75" customHeight="1" x14ac:dyDescent="0.15">
      <c r="A63" s="17" t="str">
        <f>IF(A62&lt;COUNTIF($R$12:$R$46,"&gt;"&amp;0),A62+1,"")</f>
        <v/>
      </c>
      <c r="B63" s="8" t="str">
        <f>IF(A63="","","No."&amp;INDEX($A$11:$Y$46,MATCH($A63,$R$11:$R$46,0),MATCH("No.",$11:$11,0)))</f>
        <v/>
      </c>
      <c r="C63" s="8" t="str">
        <f>INDEX($A$11:$Y$46,MATCH($A63,$R$11:$R$46,0),MATCH("コメント",$11:$11,0))</f>
        <v/>
      </c>
      <c r="D63" s="5"/>
      <c r="E63" s="5"/>
      <c r="F63" s="5"/>
      <c r="G63" s="5"/>
      <c r="H63" s="5"/>
      <c r="I63" s="5"/>
      <c r="J63" s="5"/>
      <c r="K63" s="5"/>
      <c r="L63" s="10"/>
      <c r="M63" s="12"/>
      <c r="N63" s="5"/>
      <c r="O63" s="4"/>
      <c r="P63" s="4"/>
      <c r="Q63" s="4"/>
      <c r="R63" s="4"/>
      <c r="S63" s="4"/>
      <c r="T63" s="4"/>
      <c r="U63" s="82"/>
    </row>
    <row r="64" spans="1:21" ht="12.7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12"/>
      <c r="N64" s="5"/>
      <c r="O64" s="83"/>
      <c r="P64" s="4"/>
      <c r="Q64" s="4"/>
      <c r="R64" s="4"/>
      <c r="S64" s="4"/>
      <c r="T64" s="4"/>
      <c r="U64" s="82"/>
    </row>
    <row r="65" spans="1:22" ht="12.75" customHeight="1" x14ac:dyDescent="0.15">
      <c r="A65" s="13"/>
      <c r="B65" s="45" t="str">
        <f>"審査委員長 ："&amp;" "&amp;[1]各種設定!$D$20</f>
        <v>審査委員長 ： Makoto SAITO</v>
      </c>
      <c r="C65" s="5"/>
      <c r="D65" s="5"/>
      <c r="E65" s="12" t="str">
        <f>"競技委員長 ："&amp;" "&amp;[1]各種設定!$D$22</f>
        <v>競技委員長 ： Toshiaki KUBOTA</v>
      </c>
      <c r="H65" s="5"/>
      <c r="I65" s="5" t="str">
        <f>"計時委員長 ："&amp;" "&amp;[1]各種設定!$D$24</f>
        <v>計時委員長 ： Tsutomu HAYAKAWA</v>
      </c>
      <c r="K65" s="5"/>
      <c r="L65" s="5"/>
      <c r="M65" s="10"/>
      <c r="N65" s="9"/>
      <c r="O65" s="5"/>
      <c r="P65" s="4"/>
      <c r="Q65" s="4"/>
      <c r="R65" s="4"/>
      <c r="S65" s="4"/>
      <c r="T65" s="4"/>
      <c r="U65" s="4"/>
      <c r="V65" s="4"/>
    </row>
    <row r="66" spans="1:22" ht="12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12"/>
      <c r="N66" s="5"/>
      <c r="O66" s="83"/>
      <c r="P66" s="4"/>
      <c r="Q66" s="4"/>
      <c r="R66" s="4"/>
      <c r="S66" s="4"/>
      <c r="T66" s="4"/>
      <c r="U66" s="82"/>
    </row>
    <row r="67" spans="1:22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12"/>
      <c r="N67" s="5"/>
      <c r="O67" s="83"/>
      <c r="P67" s="4"/>
      <c r="Q67" s="4"/>
      <c r="R67" s="4"/>
      <c r="S67" s="4"/>
      <c r="T67" s="4"/>
      <c r="U67" s="82"/>
    </row>
    <row r="68" spans="1:22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12"/>
      <c r="N68" s="5"/>
      <c r="O68" s="83"/>
      <c r="P68" s="4"/>
      <c r="Q68" s="4"/>
      <c r="R68" s="4"/>
      <c r="S68" s="4"/>
      <c r="T68" s="4"/>
      <c r="U68" s="82"/>
    </row>
    <row r="69" spans="1:22" ht="12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12"/>
      <c r="N69" s="5"/>
      <c r="O69" s="83"/>
      <c r="P69" s="4"/>
      <c r="Q69" s="4"/>
      <c r="R69" s="4"/>
      <c r="S69" s="4"/>
      <c r="T69" s="4"/>
      <c r="U69" s="82"/>
    </row>
    <row r="70" spans="1:22" ht="12.75" customHeight="1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4"/>
      <c r="N70" s="5"/>
      <c r="O70" s="83"/>
      <c r="P70" s="4"/>
      <c r="Q70" s="4"/>
      <c r="R70" s="4"/>
      <c r="S70" s="4"/>
      <c r="T70" s="4"/>
      <c r="U70" s="82"/>
    </row>
    <row r="71" spans="1:22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12"/>
      <c r="N71" s="5"/>
      <c r="O71" s="83"/>
      <c r="P71" s="4"/>
      <c r="Q71" s="4"/>
      <c r="R71" s="4"/>
      <c r="S71" s="4"/>
      <c r="T71" s="4"/>
      <c r="U71" s="82"/>
    </row>
    <row r="72" spans="1:22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12"/>
      <c r="N72" s="5"/>
      <c r="O72" s="83"/>
      <c r="P72" s="4"/>
      <c r="Q72" s="4"/>
      <c r="R72" s="4"/>
      <c r="S72" s="4"/>
      <c r="T72" s="4"/>
      <c r="U72" s="82"/>
    </row>
    <row r="73" spans="1:22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12"/>
      <c r="N73" s="5"/>
      <c r="O73" s="83"/>
      <c r="P73" s="4"/>
      <c r="Q73" s="4"/>
      <c r="R73" s="4"/>
      <c r="S73" s="4"/>
      <c r="T73" s="4"/>
      <c r="U73" s="82"/>
    </row>
    <row r="74" spans="1:22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12"/>
      <c r="N74" s="5"/>
      <c r="O74" s="83"/>
      <c r="P74" s="4"/>
      <c r="Q74" s="4"/>
      <c r="R74" s="4"/>
      <c r="S74" s="4"/>
      <c r="T74" s="4"/>
      <c r="U74" s="82"/>
    </row>
    <row r="75" spans="1:22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12"/>
      <c r="N75" s="5"/>
      <c r="O75" s="83"/>
      <c r="P75" s="4"/>
      <c r="Q75" s="4"/>
      <c r="R75" s="4"/>
      <c r="S75" s="4"/>
      <c r="T75" s="4"/>
      <c r="U75" s="82"/>
    </row>
    <row r="76" spans="1:22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12"/>
      <c r="N76" s="5"/>
      <c r="O76" s="83"/>
      <c r="P76" s="4"/>
      <c r="Q76" s="4"/>
      <c r="R76" s="4"/>
      <c r="S76" s="4"/>
      <c r="T76" s="4"/>
      <c r="U76" s="82"/>
    </row>
    <row r="77" spans="1:22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12"/>
      <c r="N77" s="5"/>
      <c r="O77" s="83"/>
      <c r="P77" s="4"/>
      <c r="Q77" s="4"/>
      <c r="R77" s="4"/>
      <c r="S77" s="4"/>
      <c r="T77" s="4"/>
      <c r="U77" s="82"/>
    </row>
    <row r="78" spans="1:22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12"/>
      <c r="N78" s="5"/>
      <c r="O78" s="83"/>
      <c r="P78" s="4"/>
      <c r="Q78" s="4"/>
      <c r="R78" s="4"/>
      <c r="S78" s="4"/>
      <c r="T78" s="4"/>
      <c r="U78" s="82"/>
    </row>
    <row r="79" spans="1:22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12"/>
      <c r="N79" s="5"/>
      <c r="O79" s="83"/>
      <c r="P79" s="4"/>
      <c r="Q79" s="4"/>
      <c r="R79" s="4"/>
      <c r="S79" s="4"/>
      <c r="T79" s="4"/>
      <c r="U79" s="82"/>
    </row>
    <row r="80" spans="1:22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12"/>
      <c r="N80" s="5"/>
      <c r="O80" s="83"/>
      <c r="P80" s="4"/>
      <c r="Q80" s="4"/>
      <c r="R80" s="4"/>
      <c r="S80" s="4"/>
      <c r="T80" s="4"/>
      <c r="U80" s="82"/>
    </row>
    <row r="81" spans="1:21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12"/>
      <c r="N81" s="5"/>
      <c r="O81" s="83"/>
      <c r="P81" s="4"/>
      <c r="Q81" s="4"/>
      <c r="R81" s="4"/>
      <c r="S81" s="4"/>
      <c r="T81" s="4"/>
      <c r="U81" s="82"/>
    </row>
    <row r="82" spans="1:21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12"/>
      <c r="N82" s="5"/>
      <c r="O82" s="83"/>
      <c r="P82" s="4"/>
      <c r="Q82" s="4"/>
      <c r="R82" s="4"/>
      <c r="S82" s="4"/>
      <c r="T82" s="4"/>
      <c r="U82" s="82"/>
    </row>
    <row r="83" spans="1:21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12"/>
      <c r="N83" s="5"/>
      <c r="O83" s="83"/>
      <c r="P83" s="4"/>
      <c r="Q83" s="4"/>
      <c r="R83" s="4"/>
      <c r="S83" s="4"/>
      <c r="T83" s="4"/>
      <c r="U83" s="82"/>
    </row>
    <row r="84" spans="1:21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12"/>
      <c r="N84" s="5"/>
      <c r="O84" s="83"/>
      <c r="P84" s="4"/>
      <c r="Q84" s="4"/>
      <c r="R84" s="4"/>
      <c r="S84" s="4"/>
      <c r="T84" s="4"/>
      <c r="U84" s="82"/>
    </row>
    <row r="85" spans="1:21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12"/>
      <c r="N85" s="5"/>
      <c r="O85" s="83"/>
      <c r="P85" s="4"/>
      <c r="Q85" s="4"/>
      <c r="R85" s="4"/>
      <c r="S85" s="4"/>
      <c r="T85" s="4"/>
      <c r="U85" s="82"/>
    </row>
    <row r="86" spans="1:21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12"/>
      <c r="N86" s="5"/>
      <c r="O86" s="83"/>
      <c r="P86" s="4"/>
      <c r="Q86" s="4"/>
      <c r="R86" s="4"/>
      <c r="S86" s="4"/>
      <c r="T86" s="4"/>
      <c r="U86" s="82"/>
    </row>
    <row r="87" spans="1:21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12"/>
      <c r="N87" s="5"/>
      <c r="O87" s="83"/>
      <c r="P87" s="4"/>
      <c r="Q87" s="4"/>
      <c r="R87" s="4"/>
      <c r="S87" s="4"/>
      <c r="T87" s="4"/>
      <c r="U87" s="82"/>
    </row>
    <row r="88" spans="1:21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12"/>
      <c r="N88" s="5"/>
      <c r="O88" s="83"/>
      <c r="P88" s="4"/>
      <c r="Q88" s="4"/>
      <c r="R88" s="4"/>
      <c r="S88" s="4"/>
      <c r="T88" s="4"/>
      <c r="U88" s="82"/>
    </row>
    <row r="89" spans="1:21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12"/>
      <c r="N89" s="5"/>
      <c r="O89" s="83"/>
      <c r="P89" s="4"/>
      <c r="Q89" s="4"/>
      <c r="R89" s="4"/>
      <c r="S89" s="4"/>
      <c r="T89" s="4"/>
      <c r="U89" s="82"/>
    </row>
    <row r="90" spans="1:21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12"/>
      <c r="N90" s="5"/>
      <c r="O90" s="83"/>
      <c r="P90" s="4"/>
      <c r="Q90" s="4"/>
      <c r="R90" s="4"/>
      <c r="S90" s="4"/>
      <c r="T90" s="4"/>
      <c r="U90" s="82"/>
    </row>
    <row r="91" spans="1:21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12"/>
      <c r="N91" s="5"/>
      <c r="O91" s="83"/>
      <c r="P91" s="4"/>
      <c r="Q91" s="4"/>
      <c r="R91" s="4"/>
      <c r="S91" s="4"/>
      <c r="T91" s="4"/>
      <c r="U91" s="82"/>
    </row>
    <row r="92" spans="1:21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12"/>
      <c r="N92" s="5"/>
      <c r="O92" s="83"/>
      <c r="P92" s="4"/>
      <c r="Q92" s="4"/>
      <c r="R92" s="4"/>
      <c r="S92" s="4"/>
      <c r="T92" s="4"/>
      <c r="U92" s="82"/>
    </row>
    <row r="93" spans="1:21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12"/>
      <c r="N93" s="5"/>
      <c r="O93" s="83"/>
      <c r="P93" s="4"/>
      <c r="Q93" s="4"/>
      <c r="R93" s="4"/>
      <c r="S93" s="4"/>
      <c r="T93" s="4"/>
      <c r="U93" s="82"/>
    </row>
    <row r="94" spans="1:21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12"/>
      <c r="N94" s="5"/>
      <c r="O94" s="83"/>
      <c r="P94" s="4"/>
      <c r="Q94" s="4"/>
      <c r="R94" s="4"/>
      <c r="S94" s="4"/>
      <c r="T94" s="4"/>
      <c r="U94" s="82"/>
    </row>
    <row r="95" spans="1:21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12"/>
      <c r="N95" s="5"/>
      <c r="O95" s="83"/>
      <c r="P95" s="4"/>
      <c r="Q95" s="4"/>
      <c r="R95" s="4"/>
      <c r="S95" s="4"/>
      <c r="T95" s="4"/>
      <c r="U95" s="82"/>
    </row>
    <row r="96" spans="1:21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12"/>
      <c r="N96" s="5"/>
      <c r="O96" s="83"/>
      <c r="P96" s="4"/>
      <c r="Q96" s="4"/>
      <c r="R96" s="4"/>
      <c r="S96" s="4"/>
      <c r="T96" s="4"/>
      <c r="U96" s="82"/>
    </row>
    <row r="97" spans="1:21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12"/>
      <c r="N97" s="5"/>
      <c r="O97" s="83"/>
      <c r="P97" s="4"/>
      <c r="Q97" s="4"/>
      <c r="R97" s="4"/>
      <c r="S97" s="4"/>
      <c r="T97" s="4"/>
      <c r="U97" s="82"/>
    </row>
    <row r="98" spans="1:21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12"/>
      <c r="N98" s="5"/>
      <c r="O98" s="83"/>
      <c r="P98" s="4"/>
      <c r="Q98" s="4"/>
      <c r="R98" s="4"/>
      <c r="S98" s="4"/>
      <c r="T98" s="4"/>
      <c r="U98" s="82"/>
    </row>
    <row r="99" spans="1:21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12"/>
      <c r="N99" s="5"/>
      <c r="O99" s="83"/>
      <c r="P99" s="4"/>
      <c r="Q99" s="4"/>
      <c r="R99" s="4"/>
      <c r="S99" s="4"/>
      <c r="T99" s="4"/>
      <c r="U99" s="82"/>
    </row>
    <row r="100" spans="1:21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12"/>
      <c r="N100" s="5"/>
      <c r="O100" s="83"/>
      <c r="P100" s="4"/>
      <c r="Q100" s="4"/>
      <c r="R100" s="4"/>
      <c r="S100" s="4"/>
      <c r="T100" s="4"/>
      <c r="U100" s="82"/>
    </row>
    <row r="101" spans="1:21" ht="11.25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12"/>
      <c r="N101" s="5"/>
      <c r="O101" s="83"/>
      <c r="P101" s="4"/>
      <c r="Q101" s="4"/>
      <c r="R101" s="4"/>
      <c r="S101" s="4"/>
      <c r="T101" s="4"/>
      <c r="U101" s="82"/>
    </row>
    <row r="102" spans="1:21" ht="11.25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12"/>
      <c r="N102" s="5"/>
      <c r="O102" s="83"/>
      <c r="P102" s="4"/>
      <c r="Q102" s="4"/>
      <c r="R102" s="4"/>
      <c r="S102" s="4"/>
      <c r="T102" s="4"/>
      <c r="U102" s="82"/>
    </row>
    <row r="103" spans="1:21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12"/>
      <c r="N103" s="5"/>
      <c r="O103" s="83"/>
      <c r="P103" s="4"/>
      <c r="Q103" s="4"/>
      <c r="R103" s="4"/>
      <c r="S103" s="4"/>
      <c r="T103" s="4"/>
      <c r="U103" s="82"/>
    </row>
    <row r="104" spans="1:21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12"/>
      <c r="N104" s="5"/>
      <c r="O104" s="83"/>
      <c r="P104" s="4"/>
      <c r="Q104" s="4"/>
      <c r="R104" s="4"/>
      <c r="S104" s="4"/>
      <c r="T104" s="4"/>
      <c r="U104" s="82"/>
    </row>
    <row r="105" spans="1:21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12"/>
      <c r="N105" s="5"/>
      <c r="O105" s="83"/>
      <c r="P105" s="4"/>
      <c r="Q105" s="4"/>
      <c r="R105" s="4"/>
      <c r="S105" s="4"/>
      <c r="T105" s="4"/>
      <c r="U105" s="82"/>
    </row>
    <row r="106" spans="1:21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12"/>
      <c r="N106" s="5"/>
      <c r="O106" s="83"/>
      <c r="P106" s="4"/>
      <c r="Q106" s="4"/>
      <c r="R106" s="4"/>
      <c r="S106" s="4"/>
      <c r="T106" s="4"/>
      <c r="U106" s="82"/>
    </row>
    <row r="107" spans="1:21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12"/>
      <c r="N107" s="5"/>
      <c r="O107" s="83"/>
      <c r="P107" s="4"/>
      <c r="Q107" s="4"/>
      <c r="R107" s="4"/>
      <c r="S107" s="4"/>
      <c r="T107" s="4"/>
      <c r="U107" s="82"/>
    </row>
    <row r="108" spans="1:21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12"/>
      <c r="N108" s="5"/>
      <c r="O108" s="83"/>
      <c r="P108" s="4"/>
      <c r="Q108" s="4"/>
      <c r="R108" s="4"/>
      <c r="S108" s="4"/>
      <c r="T108" s="4"/>
      <c r="U108" s="82"/>
    </row>
    <row r="109" spans="1:21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12"/>
      <c r="N109" s="5"/>
      <c r="O109" s="83"/>
      <c r="P109" s="4"/>
      <c r="Q109" s="4"/>
      <c r="R109" s="4"/>
      <c r="S109" s="4"/>
      <c r="T109" s="4"/>
      <c r="U109" s="82"/>
    </row>
    <row r="110" spans="1:21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12"/>
      <c r="N110" s="5"/>
      <c r="O110" s="83"/>
      <c r="P110" s="4"/>
      <c r="Q110" s="4"/>
      <c r="R110" s="4"/>
      <c r="S110" s="4"/>
      <c r="T110" s="4"/>
      <c r="U110" s="82"/>
    </row>
    <row r="111" spans="1:21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12"/>
      <c r="N111" s="5"/>
      <c r="O111" s="83"/>
      <c r="P111" s="4"/>
      <c r="Q111" s="4"/>
      <c r="R111" s="4"/>
      <c r="S111" s="4"/>
      <c r="T111" s="4"/>
      <c r="U111" s="82"/>
    </row>
    <row r="112" spans="1:21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12"/>
      <c r="N112" s="5"/>
      <c r="O112" s="83"/>
      <c r="P112" s="4"/>
      <c r="Q112" s="4"/>
      <c r="R112" s="4"/>
      <c r="S112" s="4"/>
      <c r="T112" s="4"/>
      <c r="U112" s="82"/>
    </row>
    <row r="113" spans="1:21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12"/>
      <c r="N113" s="5"/>
      <c r="O113" s="83"/>
      <c r="P113" s="4"/>
      <c r="Q113" s="4"/>
      <c r="R113" s="4"/>
      <c r="S113" s="4"/>
      <c r="T113" s="4"/>
      <c r="U113" s="82"/>
    </row>
    <row r="114" spans="1:21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12"/>
      <c r="N114" s="5"/>
      <c r="O114" s="83"/>
      <c r="P114" s="4"/>
      <c r="Q114" s="4"/>
      <c r="R114" s="4"/>
      <c r="S114" s="4"/>
      <c r="T114" s="4"/>
      <c r="U114" s="82"/>
    </row>
    <row r="115" spans="1:21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12"/>
      <c r="N115" s="5"/>
      <c r="O115" s="83"/>
      <c r="P115" s="4"/>
      <c r="Q115" s="4"/>
      <c r="R115" s="4"/>
      <c r="S115" s="4"/>
      <c r="T115" s="4"/>
      <c r="U115" s="82"/>
    </row>
    <row r="116" spans="1:21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12"/>
      <c r="N116" s="5"/>
      <c r="O116" s="83"/>
      <c r="P116" s="4"/>
      <c r="Q116" s="4"/>
      <c r="R116" s="4"/>
      <c r="S116" s="4"/>
      <c r="T116" s="4"/>
      <c r="U116" s="82"/>
    </row>
    <row r="117" spans="1:21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12"/>
      <c r="N117" s="5"/>
      <c r="O117" s="83"/>
      <c r="P117" s="4"/>
      <c r="Q117" s="4"/>
      <c r="R117" s="4"/>
      <c r="S117" s="4"/>
      <c r="T117" s="4"/>
      <c r="U117" s="82"/>
    </row>
    <row r="118" spans="1:21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12"/>
      <c r="N118" s="5"/>
      <c r="O118" s="83"/>
      <c r="P118" s="4"/>
      <c r="Q118" s="4"/>
      <c r="R118" s="4"/>
      <c r="S118" s="4"/>
      <c r="T118" s="4"/>
      <c r="U118" s="82"/>
    </row>
    <row r="119" spans="1:21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12"/>
      <c r="N119" s="5"/>
      <c r="O119" s="83"/>
      <c r="P119" s="4"/>
      <c r="Q119" s="4"/>
      <c r="R119" s="4"/>
      <c r="S119" s="4"/>
      <c r="T119" s="4"/>
      <c r="U119" s="82"/>
    </row>
    <row r="120" spans="1:21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12"/>
      <c r="N120" s="5"/>
      <c r="O120" s="83"/>
      <c r="P120" s="4"/>
      <c r="Q120" s="4"/>
      <c r="R120" s="4"/>
      <c r="S120" s="4"/>
      <c r="T120" s="4"/>
      <c r="U120" s="82"/>
    </row>
    <row r="121" spans="1:21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12"/>
      <c r="N121" s="5"/>
      <c r="O121" s="83"/>
      <c r="P121" s="4"/>
      <c r="Q121" s="4"/>
      <c r="R121" s="4"/>
      <c r="S121" s="4"/>
      <c r="T121" s="4"/>
      <c r="U121" s="82"/>
    </row>
    <row r="122" spans="1:21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12"/>
      <c r="N122" s="5"/>
      <c r="O122" s="83"/>
      <c r="P122" s="4"/>
      <c r="Q122" s="4"/>
      <c r="R122" s="4"/>
      <c r="S122" s="4"/>
      <c r="T122" s="4"/>
      <c r="U122" s="82"/>
    </row>
    <row r="123" spans="1:21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12"/>
      <c r="N123" s="5"/>
      <c r="O123" s="83"/>
      <c r="P123" s="4"/>
      <c r="Q123" s="4"/>
      <c r="R123" s="4"/>
      <c r="S123" s="4"/>
      <c r="T123" s="4"/>
      <c r="U123" s="82"/>
    </row>
    <row r="124" spans="1:21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12"/>
      <c r="N124" s="5"/>
      <c r="O124" s="83"/>
      <c r="P124" s="4"/>
      <c r="Q124" s="4"/>
      <c r="R124" s="4"/>
      <c r="S124" s="4"/>
      <c r="T124" s="4"/>
      <c r="U124" s="82"/>
    </row>
    <row r="125" spans="1:21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12"/>
      <c r="N125" s="5"/>
      <c r="O125" s="83"/>
      <c r="P125" s="4"/>
      <c r="Q125" s="4"/>
      <c r="R125" s="4"/>
      <c r="S125" s="4"/>
      <c r="T125" s="4"/>
      <c r="U125" s="82"/>
    </row>
    <row r="126" spans="1:21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12"/>
      <c r="N126" s="5"/>
      <c r="O126" s="83"/>
      <c r="P126" s="4"/>
      <c r="Q126" s="4"/>
      <c r="R126" s="4"/>
      <c r="S126" s="4"/>
      <c r="T126" s="4"/>
      <c r="U126" s="82"/>
    </row>
    <row r="127" spans="1:21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12"/>
      <c r="N127" s="5"/>
      <c r="O127" s="83"/>
      <c r="P127" s="4"/>
      <c r="Q127" s="4"/>
      <c r="R127" s="4"/>
      <c r="S127" s="4"/>
      <c r="T127" s="4"/>
      <c r="U127" s="82"/>
    </row>
    <row r="128" spans="1:21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12"/>
      <c r="N128" s="5"/>
      <c r="O128" s="83"/>
      <c r="P128" s="4"/>
      <c r="Q128" s="4"/>
      <c r="R128" s="4"/>
      <c r="S128" s="4"/>
      <c r="T128" s="4"/>
      <c r="U128" s="82"/>
    </row>
    <row r="129" spans="1:21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12"/>
      <c r="N129" s="5"/>
      <c r="O129" s="83"/>
      <c r="P129" s="4"/>
      <c r="Q129" s="4"/>
      <c r="R129" s="4"/>
      <c r="S129" s="4"/>
      <c r="T129" s="4"/>
      <c r="U129" s="82"/>
    </row>
    <row r="130" spans="1:21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12"/>
      <c r="N130" s="5"/>
      <c r="O130" s="83"/>
      <c r="P130" s="4"/>
      <c r="Q130" s="4"/>
      <c r="R130" s="4"/>
      <c r="S130" s="4"/>
      <c r="T130" s="4"/>
      <c r="U130" s="82"/>
    </row>
    <row r="131" spans="1:21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12"/>
      <c r="N131" s="5"/>
      <c r="O131" s="83"/>
      <c r="P131" s="4"/>
      <c r="Q131" s="4"/>
      <c r="R131" s="4"/>
      <c r="S131" s="4"/>
      <c r="T131" s="4"/>
      <c r="U131" s="82"/>
    </row>
    <row r="132" spans="1:21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12"/>
      <c r="N132" s="5"/>
      <c r="O132" s="83"/>
      <c r="P132" s="4"/>
      <c r="Q132" s="4"/>
      <c r="R132" s="4"/>
      <c r="S132" s="4"/>
      <c r="T132" s="4"/>
      <c r="U132" s="82"/>
    </row>
    <row r="133" spans="1:21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12"/>
      <c r="N133" s="5"/>
      <c r="O133" s="83"/>
      <c r="P133" s="4"/>
      <c r="Q133" s="4"/>
      <c r="R133" s="4"/>
      <c r="S133" s="4"/>
      <c r="T133" s="4"/>
      <c r="U133" s="82"/>
    </row>
    <row r="134" spans="1:21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12"/>
      <c r="N134" s="5"/>
      <c r="O134" s="83"/>
      <c r="P134" s="4"/>
      <c r="Q134" s="4"/>
      <c r="R134" s="4"/>
      <c r="S134" s="4"/>
      <c r="T134" s="4"/>
      <c r="U134" s="82"/>
    </row>
    <row r="135" spans="1:21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12"/>
      <c r="N135" s="5"/>
      <c r="O135" s="83"/>
      <c r="P135" s="4"/>
      <c r="Q135" s="4"/>
      <c r="R135" s="4"/>
      <c r="S135" s="4"/>
      <c r="T135" s="4"/>
      <c r="U135" s="82"/>
    </row>
    <row r="136" spans="1:21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12"/>
      <c r="N136" s="5"/>
      <c r="O136" s="83"/>
      <c r="P136" s="4"/>
      <c r="Q136" s="4"/>
      <c r="R136" s="4"/>
      <c r="S136" s="4"/>
      <c r="T136" s="4"/>
      <c r="U136" s="82"/>
    </row>
    <row r="137" spans="1:21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12"/>
      <c r="N137" s="5"/>
      <c r="O137" s="83"/>
      <c r="P137" s="4"/>
      <c r="Q137" s="4"/>
      <c r="R137" s="4"/>
      <c r="S137" s="4"/>
      <c r="T137" s="4"/>
      <c r="U137" s="82"/>
    </row>
    <row r="138" spans="1:21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12"/>
      <c r="N138" s="5"/>
      <c r="O138" s="83"/>
      <c r="P138" s="4"/>
      <c r="Q138" s="4"/>
      <c r="R138" s="4"/>
      <c r="S138" s="4"/>
      <c r="T138" s="4"/>
      <c r="U138" s="82"/>
    </row>
    <row r="139" spans="1:21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12"/>
      <c r="N139" s="5"/>
      <c r="O139" s="83"/>
      <c r="P139" s="4"/>
      <c r="Q139" s="4"/>
      <c r="R139" s="4"/>
      <c r="S139" s="4"/>
      <c r="T139" s="4"/>
      <c r="U139" s="82"/>
    </row>
    <row r="140" spans="1:21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12"/>
      <c r="N140" s="5"/>
      <c r="O140" s="83"/>
      <c r="P140" s="4"/>
      <c r="Q140" s="4"/>
      <c r="R140" s="4"/>
      <c r="S140" s="4"/>
      <c r="T140" s="4"/>
      <c r="U140" s="82"/>
    </row>
    <row r="141" spans="1:21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12"/>
      <c r="N141" s="5"/>
      <c r="O141" s="83"/>
      <c r="P141" s="4"/>
      <c r="Q141" s="4"/>
      <c r="R141" s="4"/>
      <c r="S141" s="4"/>
      <c r="T141" s="4"/>
      <c r="U141" s="82"/>
    </row>
    <row r="142" spans="1:21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12"/>
      <c r="N142" s="5"/>
      <c r="O142" s="83"/>
      <c r="P142" s="4"/>
      <c r="Q142" s="4"/>
      <c r="R142" s="4"/>
      <c r="S142" s="4"/>
      <c r="T142" s="4"/>
      <c r="U142" s="82"/>
    </row>
    <row r="143" spans="1:21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12"/>
      <c r="N143" s="5"/>
      <c r="O143" s="83"/>
      <c r="P143" s="4"/>
      <c r="Q143" s="4"/>
      <c r="R143" s="4"/>
      <c r="S143" s="4"/>
      <c r="T143" s="4"/>
      <c r="U143" s="82"/>
    </row>
    <row r="144" spans="1:21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12"/>
      <c r="N144" s="5"/>
      <c r="O144" s="83"/>
      <c r="P144" s="4"/>
      <c r="Q144" s="4"/>
      <c r="R144" s="4"/>
      <c r="S144" s="4"/>
      <c r="T144" s="4"/>
      <c r="U144" s="82"/>
    </row>
    <row r="145" spans="1:21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12"/>
      <c r="N145" s="5"/>
      <c r="O145" s="83"/>
      <c r="P145" s="4"/>
      <c r="Q145" s="4"/>
      <c r="R145" s="4"/>
      <c r="S145" s="4"/>
      <c r="T145" s="4"/>
      <c r="U145" s="82"/>
    </row>
    <row r="146" spans="1:21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12"/>
      <c r="N146" s="5"/>
      <c r="O146" s="83"/>
      <c r="P146" s="4"/>
      <c r="Q146" s="4"/>
      <c r="R146" s="4"/>
      <c r="S146" s="4"/>
      <c r="T146" s="4"/>
      <c r="U146" s="82"/>
    </row>
    <row r="147" spans="1:21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12"/>
      <c r="N147" s="5"/>
      <c r="O147" s="83"/>
      <c r="P147" s="4"/>
      <c r="Q147" s="4"/>
      <c r="R147" s="4"/>
      <c r="S147" s="4"/>
      <c r="T147" s="4"/>
      <c r="U147" s="82"/>
    </row>
    <row r="148" spans="1:21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12"/>
      <c r="N148" s="5"/>
      <c r="O148" s="83"/>
      <c r="P148" s="4"/>
      <c r="Q148" s="4"/>
      <c r="R148" s="4"/>
      <c r="S148" s="4"/>
      <c r="T148" s="4"/>
      <c r="U148" s="82"/>
    </row>
    <row r="149" spans="1:21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12"/>
      <c r="N149" s="5"/>
      <c r="O149" s="83"/>
      <c r="P149" s="4"/>
      <c r="Q149" s="4"/>
      <c r="R149" s="4"/>
      <c r="S149" s="4"/>
      <c r="T149" s="4"/>
      <c r="U149" s="82"/>
    </row>
    <row r="150" spans="1:21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12"/>
      <c r="N150" s="5"/>
      <c r="O150" s="83"/>
      <c r="P150" s="4"/>
      <c r="Q150" s="4"/>
      <c r="R150" s="4"/>
      <c r="S150" s="4"/>
      <c r="T150" s="4"/>
      <c r="U150" s="82"/>
    </row>
    <row r="151" spans="1:21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12"/>
      <c r="N151" s="5"/>
      <c r="O151" s="83"/>
      <c r="P151" s="4"/>
      <c r="Q151" s="4"/>
      <c r="R151" s="4"/>
      <c r="S151" s="4"/>
      <c r="T151" s="4"/>
      <c r="U151" s="82"/>
    </row>
    <row r="152" spans="1:21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12"/>
      <c r="N152" s="5"/>
      <c r="O152" s="83"/>
      <c r="P152" s="4"/>
      <c r="Q152" s="4"/>
      <c r="R152" s="4"/>
      <c r="S152" s="4"/>
      <c r="T152" s="4"/>
      <c r="U152" s="82"/>
    </row>
    <row r="153" spans="1:21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12"/>
      <c r="N153" s="5"/>
      <c r="O153" s="83"/>
      <c r="P153" s="4"/>
      <c r="Q153" s="4"/>
      <c r="R153" s="4"/>
      <c r="S153" s="4"/>
      <c r="T153" s="4"/>
      <c r="U153" s="82"/>
    </row>
    <row r="154" spans="1:21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12"/>
      <c r="N154" s="5"/>
      <c r="O154" s="83"/>
      <c r="P154" s="4"/>
      <c r="Q154" s="4"/>
      <c r="R154" s="4"/>
      <c r="S154" s="4"/>
      <c r="T154" s="4"/>
      <c r="U154" s="82"/>
    </row>
    <row r="155" spans="1:21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12"/>
      <c r="N155" s="5"/>
      <c r="O155" s="83"/>
      <c r="P155" s="4"/>
      <c r="Q155" s="4"/>
      <c r="R155" s="4"/>
      <c r="S155" s="4"/>
      <c r="T155" s="4"/>
      <c r="U155" s="82"/>
    </row>
    <row r="156" spans="1:21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12"/>
      <c r="N156" s="5"/>
      <c r="O156" s="83"/>
      <c r="P156" s="4"/>
      <c r="Q156" s="4"/>
      <c r="R156" s="4"/>
      <c r="S156" s="4"/>
      <c r="T156" s="4"/>
      <c r="U156" s="82"/>
    </row>
    <row r="157" spans="1:21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12"/>
      <c r="N157" s="5"/>
      <c r="O157" s="83"/>
      <c r="P157" s="4"/>
      <c r="Q157" s="4"/>
      <c r="R157" s="4"/>
      <c r="S157" s="4"/>
      <c r="T157" s="4"/>
      <c r="U157" s="82"/>
    </row>
    <row r="158" spans="1:21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12"/>
      <c r="N158" s="5"/>
      <c r="O158" s="83"/>
      <c r="P158" s="4"/>
      <c r="Q158" s="4"/>
      <c r="R158" s="4"/>
      <c r="S158" s="4"/>
      <c r="T158" s="4"/>
      <c r="U158" s="82"/>
    </row>
    <row r="159" spans="1:21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12"/>
      <c r="N159" s="5"/>
      <c r="O159" s="83"/>
      <c r="P159" s="4"/>
      <c r="Q159" s="4"/>
      <c r="R159" s="4"/>
      <c r="S159" s="4"/>
      <c r="T159" s="4"/>
      <c r="U159" s="82"/>
    </row>
    <row r="160" spans="1:21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12"/>
      <c r="N160" s="5"/>
      <c r="O160" s="83"/>
      <c r="P160" s="4"/>
      <c r="Q160" s="4"/>
      <c r="R160" s="4"/>
      <c r="S160" s="4"/>
      <c r="T160" s="4"/>
      <c r="U160" s="82"/>
    </row>
    <row r="161" spans="1:21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12"/>
      <c r="N161" s="5"/>
      <c r="O161" s="83"/>
      <c r="P161" s="4"/>
      <c r="Q161" s="4"/>
      <c r="R161" s="4"/>
      <c r="S161" s="4"/>
      <c r="T161" s="4"/>
      <c r="U161" s="82"/>
    </row>
    <row r="162" spans="1:21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12"/>
      <c r="N162" s="5"/>
      <c r="O162" s="83"/>
      <c r="P162" s="4"/>
      <c r="Q162" s="4"/>
      <c r="R162" s="4"/>
      <c r="S162" s="4"/>
      <c r="T162" s="4"/>
      <c r="U162" s="82"/>
    </row>
    <row r="163" spans="1:21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12"/>
      <c r="N163" s="5"/>
      <c r="O163" s="83"/>
      <c r="P163" s="4"/>
      <c r="Q163" s="4"/>
      <c r="R163" s="4"/>
      <c r="S163" s="4"/>
      <c r="T163" s="4"/>
      <c r="U163" s="82"/>
    </row>
    <row r="164" spans="1:21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12"/>
      <c r="N164" s="5"/>
      <c r="O164" s="83"/>
      <c r="P164" s="4"/>
      <c r="Q164" s="4"/>
      <c r="R164" s="4"/>
      <c r="S164" s="4"/>
      <c r="T164" s="4"/>
      <c r="U164" s="82"/>
    </row>
    <row r="165" spans="1:21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12"/>
      <c r="N165" s="5"/>
      <c r="O165" s="83"/>
      <c r="P165" s="4"/>
      <c r="Q165" s="4"/>
      <c r="R165" s="4"/>
      <c r="S165" s="4"/>
      <c r="T165" s="4"/>
      <c r="U165" s="82"/>
    </row>
    <row r="166" spans="1:21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12"/>
      <c r="N166" s="5"/>
      <c r="O166" s="83"/>
      <c r="P166" s="4"/>
      <c r="Q166" s="4"/>
      <c r="R166" s="4"/>
      <c r="S166" s="4"/>
      <c r="T166" s="4"/>
      <c r="U166" s="82"/>
    </row>
    <row r="167" spans="1:21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12"/>
      <c r="N167" s="5"/>
      <c r="O167" s="83"/>
      <c r="P167" s="4"/>
      <c r="Q167" s="4"/>
      <c r="R167" s="4"/>
      <c r="S167" s="4"/>
      <c r="T167" s="4"/>
      <c r="U167" s="82"/>
    </row>
    <row r="168" spans="1:21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12"/>
      <c r="N168" s="5"/>
      <c r="O168" s="83"/>
      <c r="P168" s="4"/>
      <c r="Q168" s="4"/>
      <c r="R168" s="4"/>
      <c r="S168" s="4"/>
      <c r="T168" s="4"/>
      <c r="U168" s="82"/>
    </row>
    <row r="169" spans="1:21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12"/>
      <c r="N169" s="5"/>
      <c r="O169" s="83"/>
      <c r="P169" s="4"/>
      <c r="Q169" s="4"/>
      <c r="R169" s="4"/>
      <c r="S169" s="4"/>
      <c r="T169" s="4"/>
      <c r="U169" s="82"/>
    </row>
    <row r="170" spans="1:21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12"/>
      <c r="N170" s="5"/>
      <c r="O170" s="83"/>
      <c r="P170" s="4"/>
      <c r="Q170" s="4"/>
      <c r="R170" s="4"/>
      <c r="S170" s="4"/>
      <c r="T170" s="4"/>
      <c r="U170" s="82"/>
    </row>
    <row r="171" spans="1:21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12"/>
      <c r="N171" s="5"/>
      <c r="O171" s="83"/>
      <c r="P171" s="4"/>
      <c r="Q171" s="4"/>
      <c r="R171" s="4"/>
      <c r="S171" s="4"/>
      <c r="T171" s="4"/>
      <c r="U171" s="82"/>
    </row>
    <row r="172" spans="1:21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12"/>
      <c r="N172" s="5"/>
      <c r="O172" s="83"/>
      <c r="P172" s="4"/>
      <c r="Q172" s="4"/>
      <c r="R172" s="4"/>
      <c r="S172" s="4"/>
      <c r="T172" s="4"/>
      <c r="U172" s="82"/>
    </row>
    <row r="173" spans="1:21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12"/>
      <c r="N173" s="5"/>
      <c r="O173" s="83"/>
      <c r="P173" s="4"/>
      <c r="Q173" s="4"/>
      <c r="R173" s="4"/>
      <c r="S173" s="4"/>
      <c r="T173" s="4"/>
      <c r="U173" s="82"/>
    </row>
    <row r="174" spans="1:21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12"/>
      <c r="N174" s="5"/>
      <c r="O174" s="83"/>
      <c r="P174" s="4"/>
      <c r="Q174" s="4"/>
      <c r="R174" s="4"/>
      <c r="S174" s="4"/>
      <c r="T174" s="4"/>
      <c r="U174" s="82"/>
    </row>
    <row r="175" spans="1:21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12"/>
      <c r="N175" s="5"/>
      <c r="O175" s="83"/>
      <c r="P175" s="4"/>
      <c r="Q175" s="4"/>
      <c r="R175" s="4"/>
      <c r="S175" s="4"/>
      <c r="T175" s="4"/>
      <c r="U175" s="82"/>
    </row>
    <row r="176" spans="1:21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12"/>
      <c r="N176" s="5"/>
      <c r="O176" s="83"/>
      <c r="P176" s="4"/>
      <c r="Q176" s="4"/>
      <c r="R176" s="4"/>
      <c r="S176" s="4"/>
      <c r="T176" s="4"/>
      <c r="U176" s="82"/>
    </row>
    <row r="177" spans="1:21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12"/>
      <c r="N177" s="5"/>
      <c r="O177" s="83"/>
      <c r="P177" s="4"/>
      <c r="Q177" s="4"/>
      <c r="R177" s="4"/>
      <c r="S177" s="4"/>
      <c r="T177" s="4"/>
      <c r="U177" s="82"/>
    </row>
    <row r="178" spans="1:21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12"/>
      <c r="N178" s="5"/>
      <c r="O178" s="83"/>
      <c r="P178" s="4"/>
      <c r="Q178" s="4"/>
      <c r="R178" s="4"/>
      <c r="S178" s="4"/>
      <c r="T178" s="4"/>
      <c r="U178" s="82"/>
    </row>
    <row r="179" spans="1:21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12"/>
      <c r="N179" s="5"/>
      <c r="O179" s="83"/>
      <c r="P179" s="4"/>
      <c r="Q179" s="4"/>
      <c r="R179" s="4"/>
      <c r="S179" s="4"/>
      <c r="T179" s="4"/>
      <c r="U179" s="82"/>
    </row>
    <row r="180" spans="1:21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12"/>
      <c r="N180" s="5"/>
      <c r="O180" s="83"/>
      <c r="P180" s="4"/>
      <c r="Q180" s="4"/>
      <c r="R180" s="4"/>
      <c r="S180" s="4"/>
      <c r="T180" s="4"/>
      <c r="U180" s="82"/>
    </row>
    <row r="181" spans="1:21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12"/>
      <c r="N181" s="5"/>
      <c r="O181" s="83"/>
      <c r="P181" s="4"/>
      <c r="Q181" s="4"/>
      <c r="R181" s="4"/>
      <c r="S181" s="4"/>
      <c r="T181" s="4"/>
      <c r="U181" s="82"/>
    </row>
    <row r="182" spans="1:21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12"/>
      <c r="N182" s="5"/>
      <c r="O182" s="83"/>
      <c r="P182" s="4"/>
      <c r="Q182" s="4"/>
      <c r="R182" s="4"/>
      <c r="S182" s="4"/>
      <c r="T182" s="4"/>
      <c r="U182" s="82"/>
    </row>
    <row r="183" spans="1:21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12"/>
      <c r="N183" s="5"/>
      <c r="O183" s="83"/>
      <c r="P183" s="4"/>
      <c r="Q183" s="4"/>
      <c r="R183" s="4"/>
      <c r="S183" s="4"/>
      <c r="T183" s="4"/>
      <c r="U183" s="82"/>
    </row>
    <row r="184" spans="1:21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12"/>
      <c r="N184" s="5"/>
      <c r="O184" s="83"/>
      <c r="P184" s="4"/>
      <c r="Q184" s="4"/>
      <c r="R184" s="4"/>
      <c r="S184" s="4"/>
      <c r="T184" s="4"/>
      <c r="U184" s="82"/>
    </row>
    <row r="185" spans="1:21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12"/>
      <c r="N185" s="5"/>
      <c r="O185" s="83"/>
      <c r="P185" s="4"/>
      <c r="Q185" s="4"/>
      <c r="R185" s="4"/>
      <c r="S185" s="4"/>
      <c r="T185" s="4"/>
      <c r="U185" s="82"/>
    </row>
    <row r="186" spans="1:21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12"/>
      <c r="N186" s="5"/>
      <c r="O186" s="83"/>
      <c r="P186" s="4"/>
      <c r="Q186" s="4"/>
      <c r="R186" s="4"/>
      <c r="S186" s="4"/>
      <c r="T186" s="4"/>
      <c r="U186" s="82"/>
    </row>
    <row r="187" spans="1:21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12"/>
      <c r="N187" s="5"/>
      <c r="O187" s="83"/>
      <c r="P187" s="4"/>
      <c r="Q187" s="4"/>
      <c r="R187" s="4"/>
      <c r="S187" s="4"/>
      <c r="T187" s="4"/>
      <c r="U187" s="82"/>
    </row>
    <row r="188" spans="1:21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12"/>
      <c r="N188" s="5"/>
      <c r="O188" s="83"/>
      <c r="P188" s="4"/>
      <c r="Q188" s="4"/>
      <c r="R188" s="4"/>
      <c r="S188" s="4"/>
      <c r="T188" s="4"/>
      <c r="U188" s="82"/>
    </row>
    <row r="189" spans="1:21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12"/>
      <c r="N189" s="5"/>
      <c r="O189" s="83"/>
      <c r="P189" s="4"/>
      <c r="Q189" s="4"/>
      <c r="R189" s="4"/>
      <c r="S189" s="4"/>
      <c r="T189" s="4"/>
      <c r="U189" s="82"/>
    </row>
    <row r="190" spans="1:21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12"/>
      <c r="N190" s="5"/>
      <c r="O190" s="83"/>
      <c r="P190" s="4"/>
      <c r="Q190" s="4"/>
      <c r="R190" s="4"/>
      <c r="S190" s="4"/>
      <c r="T190" s="4"/>
      <c r="U190" s="82"/>
    </row>
    <row r="191" spans="1:21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12"/>
      <c r="N191" s="5"/>
      <c r="O191" s="83"/>
      <c r="P191" s="4"/>
      <c r="Q191" s="4"/>
      <c r="R191" s="4"/>
      <c r="S191" s="4"/>
      <c r="T191" s="4"/>
      <c r="U191" s="82"/>
    </row>
    <row r="192" spans="1:21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12"/>
      <c r="N192" s="5"/>
      <c r="O192" s="83"/>
      <c r="P192" s="4"/>
      <c r="Q192" s="4"/>
      <c r="R192" s="4"/>
      <c r="S192" s="4"/>
      <c r="T192" s="4"/>
      <c r="U192" s="82"/>
    </row>
    <row r="193" spans="1:21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12"/>
      <c r="N193" s="5"/>
      <c r="O193" s="83"/>
      <c r="P193" s="4"/>
      <c r="Q193" s="4"/>
      <c r="R193" s="4"/>
      <c r="S193" s="4"/>
      <c r="T193" s="4"/>
      <c r="U193" s="82"/>
    </row>
    <row r="194" spans="1:21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12"/>
      <c r="N194" s="5"/>
      <c r="O194" s="83"/>
      <c r="P194" s="4"/>
      <c r="Q194" s="4"/>
      <c r="R194" s="4"/>
      <c r="S194" s="4"/>
      <c r="T194" s="4"/>
      <c r="U194" s="82"/>
    </row>
    <row r="195" spans="1:21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12"/>
      <c r="N195" s="5"/>
      <c r="O195" s="83"/>
      <c r="P195" s="4"/>
      <c r="Q195" s="4"/>
      <c r="R195" s="4"/>
      <c r="S195" s="4"/>
      <c r="T195" s="4"/>
      <c r="U195" s="82"/>
    </row>
    <row r="196" spans="1:21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12"/>
      <c r="N196" s="5"/>
      <c r="O196" s="83"/>
      <c r="P196" s="4"/>
      <c r="Q196" s="4"/>
      <c r="R196" s="4"/>
      <c r="S196" s="4"/>
      <c r="T196" s="4"/>
      <c r="U196" s="82"/>
    </row>
    <row r="197" spans="1:21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12"/>
      <c r="N197" s="5"/>
      <c r="O197" s="83"/>
      <c r="P197" s="4"/>
      <c r="Q197" s="4"/>
      <c r="R197" s="4"/>
      <c r="S197" s="4"/>
      <c r="T197" s="4"/>
      <c r="U197" s="82"/>
    </row>
    <row r="198" spans="1:21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12"/>
      <c r="N198" s="5"/>
      <c r="O198" s="83"/>
      <c r="P198" s="4"/>
      <c r="Q198" s="4"/>
      <c r="R198" s="4"/>
      <c r="S198" s="4"/>
      <c r="T198" s="4"/>
      <c r="U198" s="82"/>
    </row>
    <row r="199" spans="1:21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12"/>
      <c r="N199" s="5"/>
      <c r="O199" s="83"/>
      <c r="P199" s="4"/>
      <c r="Q199" s="4"/>
      <c r="R199" s="4"/>
      <c r="S199" s="4"/>
      <c r="T199" s="4"/>
      <c r="U199" s="82"/>
    </row>
    <row r="200" spans="1:21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12"/>
      <c r="N200" s="5"/>
      <c r="O200" s="83"/>
      <c r="P200" s="4"/>
      <c r="Q200" s="4"/>
      <c r="R200" s="4"/>
      <c r="S200" s="4"/>
      <c r="T200" s="4"/>
      <c r="U200" s="82"/>
    </row>
    <row r="201" spans="1:21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12"/>
      <c r="N201" s="5"/>
      <c r="O201" s="83"/>
      <c r="P201" s="4"/>
      <c r="Q201" s="4"/>
      <c r="R201" s="4"/>
      <c r="S201" s="4"/>
      <c r="T201" s="4"/>
      <c r="U201" s="82"/>
    </row>
    <row r="202" spans="1:21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12"/>
      <c r="N202" s="5"/>
      <c r="O202" s="83"/>
      <c r="P202" s="4"/>
      <c r="Q202" s="4"/>
      <c r="R202" s="4"/>
      <c r="S202" s="4"/>
      <c r="T202" s="4"/>
      <c r="U202" s="82"/>
    </row>
    <row r="203" spans="1:21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12"/>
      <c r="N203" s="5"/>
      <c r="O203" s="83"/>
      <c r="P203" s="4"/>
      <c r="Q203" s="4"/>
      <c r="R203" s="4"/>
      <c r="S203" s="4"/>
      <c r="T203" s="4"/>
      <c r="U203" s="82"/>
    </row>
    <row r="204" spans="1:21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12"/>
      <c r="N204" s="5"/>
      <c r="O204" s="83"/>
      <c r="P204" s="4"/>
      <c r="Q204" s="4"/>
      <c r="R204" s="4"/>
      <c r="S204" s="4"/>
      <c r="T204" s="4"/>
      <c r="U204" s="82"/>
    </row>
    <row r="205" spans="1:21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12"/>
      <c r="N205" s="5"/>
      <c r="O205" s="83"/>
      <c r="P205" s="4"/>
      <c r="Q205" s="4"/>
      <c r="R205" s="4"/>
      <c r="S205" s="4"/>
      <c r="T205" s="4"/>
      <c r="U205" s="82"/>
    </row>
    <row r="206" spans="1:21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12"/>
      <c r="N206" s="5"/>
      <c r="O206" s="83"/>
      <c r="P206" s="4"/>
      <c r="Q206" s="4"/>
      <c r="R206" s="4"/>
      <c r="S206" s="4"/>
      <c r="T206" s="4"/>
      <c r="U206" s="82"/>
    </row>
    <row r="207" spans="1:21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12"/>
      <c r="N207" s="5"/>
      <c r="O207" s="83"/>
      <c r="P207" s="4"/>
      <c r="Q207" s="4"/>
      <c r="R207" s="4"/>
      <c r="S207" s="4"/>
      <c r="T207" s="4"/>
      <c r="U207" s="82"/>
    </row>
    <row r="208" spans="1:21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12"/>
      <c r="N208" s="5"/>
      <c r="O208" s="83"/>
      <c r="P208" s="4"/>
      <c r="Q208" s="4"/>
      <c r="R208" s="4"/>
      <c r="S208" s="4"/>
      <c r="T208" s="4"/>
      <c r="U208" s="82"/>
    </row>
    <row r="209" spans="1:21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12"/>
      <c r="N209" s="5"/>
      <c r="O209" s="83"/>
      <c r="P209" s="4"/>
      <c r="Q209" s="4"/>
      <c r="R209" s="4"/>
      <c r="S209" s="4"/>
      <c r="T209" s="4"/>
      <c r="U209" s="82"/>
    </row>
    <row r="210" spans="1:21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12"/>
      <c r="N210" s="5"/>
      <c r="O210" s="83"/>
      <c r="P210" s="4"/>
      <c r="Q210" s="4"/>
      <c r="R210" s="4"/>
      <c r="S210" s="4"/>
      <c r="T210" s="4"/>
      <c r="U210" s="82"/>
    </row>
    <row r="211" spans="1:21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12"/>
      <c r="N211" s="5"/>
      <c r="O211" s="83"/>
      <c r="P211" s="4"/>
      <c r="Q211" s="4"/>
      <c r="R211" s="4"/>
      <c r="S211" s="4"/>
      <c r="T211" s="4"/>
      <c r="U211" s="82"/>
    </row>
    <row r="212" spans="1:21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12"/>
      <c r="N212" s="5"/>
      <c r="O212" s="83"/>
      <c r="P212" s="4"/>
      <c r="Q212" s="4"/>
      <c r="R212" s="4"/>
      <c r="S212" s="4"/>
      <c r="T212" s="4"/>
      <c r="U212" s="82"/>
    </row>
    <row r="213" spans="1:21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12"/>
      <c r="N213" s="5"/>
      <c r="O213" s="83"/>
      <c r="P213" s="4"/>
      <c r="Q213" s="4"/>
      <c r="R213" s="4"/>
      <c r="S213" s="4"/>
      <c r="T213" s="4"/>
      <c r="U213" s="82"/>
    </row>
    <row r="214" spans="1:21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12"/>
      <c r="N214" s="5"/>
      <c r="O214" s="83"/>
      <c r="P214" s="4"/>
      <c r="Q214" s="4"/>
      <c r="R214" s="4"/>
      <c r="S214" s="4"/>
      <c r="T214" s="4"/>
      <c r="U214" s="82"/>
    </row>
    <row r="215" spans="1:21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12"/>
      <c r="N215" s="5"/>
      <c r="O215" s="83"/>
      <c r="P215" s="4"/>
      <c r="Q215" s="4"/>
      <c r="R215" s="4"/>
      <c r="S215" s="4"/>
      <c r="T215" s="4"/>
      <c r="U215" s="82"/>
    </row>
    <row r="216" spans="1:21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12"/>
      <c r="N216" s="5"/>
      <c r="O216" s="83"/>
      <c r="P216" s="4"/>
      <c r="Q216" s="4"/>
      <c r="R216" s="4"/>
      <c r="S216" s="4"/>
      <c r="T216" s="4"/>
      <c r="U216" s="82"/>
    </row>
    <row r="217" spans="1:21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12"/>
      <c r="N217" s="5"/>
      <c r="O217" s="83"/>
      <c r="P217" s="4"/>
      <c r="Q217" s="4"/>
      <c r="R217" s="4"/>
      <c r="S217" s="4"/>
      <c r="T217" s="4"/>
      <c r="U217" s="82"/>
    </row>
    <row r="218" spans="1:21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12"/>
      <c r="N218" s="5"/>
      <c r="O218" s="83"/>
      <c r="P218" s="4"/>
      <c r="Q218" s="4"/>
      <c r="R218" s="4"/>
      <c r="S218" s="4"/>
      <c r="T218" s="4"/>
      <c r="U218" s="82"/>
    </row>
    <row r="219" spans="1:21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12"/>
      <c r="N219" s="5"/>
      <c r="O219" s="83"/>
      <c r="P219" s="4"/>
      <c r="Q219" s="4"/>
      <c r="R219" s="4"/>
      <c r="S219" s="4"/>
      <c r="T219" s="4"/>
      <c r="U219" s="82"/>
    </row>
    <row r="220" spans="1:21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12"/>
      <c r="N220" s="5"/>
      <c r="O220" s="83"/>
      <c r="P220" s="4"/>
      <c r="Q220" s="4"/>
      <c r="R220" s="4"/>
      <c r="S220" s="4"/>
      <c r="T220" s="4"/>
      <c r="U220" s="82"/>
    </row>
    <row r="221" spans="1:21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12"/>
      <c r="N221" s="5"/>
      <c r="O221" s="83"/>
      <c r="P221" s="4"/>
      <c r="Q221" s="4"/>
      <c r="R221" s="4"/>
      <c r="S221" s="4"/>
      <c r="T221" s="4"/>
      <c r="U221" s="82"/>
    </row>
    <row r="222" spans="1:21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12"/>
      <c r="N222" s="5"/>
      <c r="O222" s="83"/>
      <c r="P222" s="4"/>
      <c r="Q222" s="4"/>
      <c r="R222" s="4"/>
      <c r="S222" s="4"/>
      <c r="T222" s="4"/>
      <c r="U222" s="82"/>
    </row>
    <row r="223" spans="1:21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12"/>
      <c r="N223" s="5"/>
      <c r="O223" s="83"/>
      <c r="P223" s="4"/>
      <c r="Q223" s="4"/>
      <c r="R223" s="4"/>
      <c r="S223" s="4"/>
      <c r="T223" s="4"/>
      <c r="U223" s="82"/>
    </row>
    <row r="224" spans="1:21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12"/>
      <c r="N224" s="5"/>
      <c r="O224" s="83"/>
      <c r="P224" s="4"/>
      <c r="Q224" s="4"/>
      <c r="R224" s="4"/>
      <c r="S224" s="4"/>
      <c r="T224" s="4"/>
      <c r="U224" s="82"/>
    </row>
    <row r="225" spans="1:21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12"/>
      <c r="N225" s="5"/>
      <c r="O225" s="83"/>
      <c r="P225" s="4"/>
      <c r="Q225" s="4"/>
      <c r="R225" s="4"/>
      <c r="S225" s="4"/>
      <c r="T225" s="4"/>
      <c r="U225" s="82"/>
    </row>
    <row r="226" spans="1:21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12"/>
      <c r="N226" s="5"/>
      <c r="O226" s="83"/>
      <c r="P226" s="4"/>
      <c r="Q226" s="4"/>
      <c r="R226" s="4"/>
      <c r="S226" s="4"/>
      <c r="T226" s="4"/>
      <c r="U226" s="82"/>
    </row>
    <row r="227" spans="1:21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12"/>
      <c r="N227" s="5"/>
      <c r="O227" s="83"/>
      <c r="P227" s="4"/>
      <c r="Q227" s="4"/>
      <c r="R227" s="4"/>
      <c r="S227" s="4"/>
      <c r="T227" s="4"/>
      <c r="U227" s="82"/>
    </row>
    <row r="228" spans="1:21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12"/>
      <c r="N228" s="5"/>
      <c r="O228" s="83"/>
      <c r="P228" s="4"/>
      <c r="Q228" s="4"/>
      <c r="R228" s="4"/>
      <c r="S228" s="4"/>
      <c r="T228" s="4"/>
      <c r="U228" s="82"/>
    </row>
    <row r="229" spans="1:21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12"/>
      <c r="N229" s="5"/>
      <c r="O229" s="83"/>
      <c r="P229" s="4"/>
      <c r="Q229" s="4"/>
      <c r="R229" s="4"/>
      <c r="S229" s="4"/>
      <c r="T229" s="4"/>
      <c r="U229" s="82"/>
    </row>
    <row r="230" spans="1:21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12"/>
      <c r="N230" s="5"/>
      <c r="O230" s="83"/>
      <c r="P230" s="4"/>
      <c r="Q230" s="4"/>
      <c r="R230" s="4"/>
      <c r="S230" s="4"/>
      <c r="T230" s="4"/>
      <c r="U230" s="82"/>
    </row>
    <row r="231" spans="1:21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12"/>
      <c r="N231" s="5"/>
      <c r="O231" s="83"/>
      <c r="P231" s="4"/>
      <c r="Q231" s="4"/>
      <c r="R231" s="4"/>
      <c r="S231" s="4"/>
      <c r="T231" s="4"/>
      <c r="U231" s="82"/>
    </row>
    <row r="232" spans="1:21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12"/>
      <c r="N232" s="5"/>
      <c r="O232" s="83"/>
      <c r="P232" s="4"/>
      <c r="Q232" s="4"/>
      <c r="R232" s="4"/>
      <c r="S232" s="4"/>
      <c r="T232" s="4"/>
      <c r="U232" s="82"/>
    </row>
    <row r="233" spans="1:21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12"/>
      <c r="N233" s="5"/>
      <c r="O233" s="83"/>
      <c r="P233" s="4"/>
      <c r="Q233" s="4"/>
      <c r="R233" s="4"/>
      <c r="S233" s="4"/>
      <c r="T233" s="4"/>
      <c r="U233" s="82"/>
    </row>
    <row r="234" spans="1:21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12"/>
      <c r="N234" s="5"/>
      <c r="O234" s="83"/>
      <c r="P234" s="4"/>
      <c r="Q234" s="4"/>
      <c r="R234" s="4"/>
      <c r="S234" s="4"/>
      <c r="T234" s="4"/>
      <c r="U234" s="82"/>
    </row>
    <row r="235" spans="1:21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12"/>
      <c r="N235" s="5"/>
      <c r="O235" s="83"/>
      <c r="P235" s="4"/>
      <c r="Q235" s="4"/>
      <c r="R235" s="4"/>
      <c r="S235" s="4"/>
      <c r="T235" s="4"/>
      <c r="U235" s="82"/>
    </row>
    <row r="236" spans="1:21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12"/>
      <c r="N236" s="5"/>
      <c r="O236" s="83"/>
      <c r="P236" s="4"/>
      <c r="Q236" s="4"/>
      <c r="R236" s="4"/>
      <c r="S236" s="4"/>
      <c r="T236" s="4"/>
      <c r="U236" s="82"/>
    </row>
    <row r="237" spans="1:21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12"/>
      <c r="N237" s="5"/>
      <c r="O237" s="83"/>
      <c r="P237" s="4"/>
      <c r="Q237" s="4"/>
      <c r="R237" s="4"/>
      <c r="S237" s="4"/>
      <c r="T237" s="4"/>
      <c r="U237" s="82"/>
    </row>
    <row r="238" spans="1:21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12"/>
      <c r="N238" s="5"/>
      <c r="O238" s="83"/>
      <c r="P238" s="4"/>
      <c r="Q238" s="4"/>
      <c r="R238" s="4"/>
      <c r="S238" s="4"/>
      <c r="T238" s="4"/>
      <c r="U238" s="82"/>
    </row>
    <row r="239" spans="1:21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12"/>
      <c r="N239" s="5"/>
      <c r="O239" s="83"/>
      <c r="P239" s="4"/>
      <c r="Q239" s="4"/>
      <c r="R239" s="4"/>
      <c r="S239" s="4"/>
      <c r="T239" s="4"/>
      <c r="U239" s="82"/>
    </row>
    <row r="240" spans="1:21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12"/>
      <c r="N240" s="5"/>
      <c r="O240" s="83"/>
      <c r="P240" s="4"/>
      <c r="Q240" s="4"/>
      <c r="R240" s="4"/>
      <c r="S240" s="4"/>
      <c r="T240" s="4"/>
      <c r="U240" s="82"/>
    </row>
    <row r="241" spans="1:21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12"/>
      <c r="N241" s="5"/>
      <c r="O241" s="83"/>
      <c r="P241" s="4"/>
      <c r="Q241" s="4"/>
      <c r="R241" s="4"/>
      <c r="S241" s="4"/>
      <c r="T241" s="4"/>
      <c r="U241" s="82"/>
    </row>
    <row r="242" spans="1:21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12"/>
      <c r="N242" s="5"/>
      <c r="O242" s="83"/>
      <c r="P242" s="4"/>
      <c r="Q242" s="4"/>
      <c r="R242" s="4"/>
      <c r="S242" s="4"/>
      <c r="T242" s="4"/>
      <c r="U242" s="82"/>
    </row>
    <row r="243" spans="1:21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12"/>
      <c r="N243" s="5"/>
      <c r="O243" s="83"/>
      <c r="P243" s="4"/>
      <c r="Q243" s="4"/>
      <c r="R243" s="4"/>
      <c r="S243" s="4"/>
      <c r="T243" s="4"/>
      <c r="U243" s="82"/>
    </row>
    <row r="244" spans="1:21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12"/>
      <c r="N244" s="5"/>
      <c r="O244" s="83"/>
      <c r="P244" s="4"/>
      <c r="Q244" s="4"/>
      <c r="R244" s="4"/>
      <c r="S244" s="4"/>
      <c r="T244" s="4"/>
      <c r="U244" s="82"/>
    </row>
    <row r="245" spans="1:21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12"/>
      <c r="N245" s="5"/>
      <c r="O245" s="83"/>
      <c r="P245" s="4"/>
      <c r="Q245" s="4"/>
      <c r="R245" s="4"/>
      <c r="S245" s="4"/>
      <c r="T245" s="4"/>
      <c r="U245" s="82"/>
    </row>
    <row r="246" spans="1:21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12"/>
      <c r="N246" s="5"/>
      <c r="O246" s="83"/>
      <c r="P246" s="4"/>
      <c r="Q246" s="4"/>
      <c r="R246" s="4"/>
      <c r="S246" s="4"/>
      <c r="T246" s="4"/>
      <c r="U246" s="82"/>
    </row>
    <row r="247" spans="1:21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12"/>
      <c r="N247" s="5"/>
      <c r="O247" s="83"/>
      <c r="P247" s="4"/>
      <c r="Q247" s="4"/>
      <c r="R247" s="4"/>
      <c r="S247" s="4"/>
      <c r="T247" s="4"/>
      <c r="U247" s="82"/>
    </row>
    <row r="248" spans="1:21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12"/>
      <c r="N248" s="5"/>
      <c r="O248" s="83"/>
      <c r="P248" s="4"/>
      <c r="Q248" s="4"/>
      <c r="R248" s="4"/>
      <c r="S248" s="4"/>
      <c r="T248" s="4"/>
      <c r="U248" s="82"/>
    </row>
    <row r="249" spans="1:21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12"/>
      <c r="N249" s="5"/>
      <c r="O249" s="83"/>
      <c r="P249" s="4"/>
      <c r="Q249" s="4"/>
      <c r="R249" s="4"/>
      <c r="S249" s="4"/>
      <c r="T249" s="4"/>
      <c r="U249" s="82"/>
    </row>
    <row r="250" spans="1:21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12"/>
      <c r="N250" s="5"/>
      <c r="O250" s="83"/>
      <c r="P250" s="4"/>
      <c r="Q250" s="4"/>
      <c r="R250" s="4"/>
      <c r="S250" s="4"/>
      <c r="T250" s="4"/>
      <c r="U250" s="82"/>
    </row>
    <row r="251" spans="1:21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12"/>
      <c r="N251" s="5"/>
      <c r="O251" s="83"/>
      <c r="P251" s="4"/>
      <c r="Q251" s="4"/>
      <c r="R251" s="4"/>
      <c r="S251" s="4"/>
      <c r="T251" s="4"/>
      <c r="U251" s="82"/>
    </row>
    <row r="252" spans="1:21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12"/>
      <c r="N252" s="5"/>
      <c r="O252" s="83"/>
      <c r="P252" s="4"/>
      <c r="Q252" s="4"/>
      <c r="R252" s="4"/>
      <c r="S252" s="4"/>
      <c r="T252" s="4"/>
      <c r="U252" s="82"/>
    </row>
    <row r="253" spans="1:21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12"/>
      <c r="N253" s="5"/>
      <c r="O253" s="83"/>
      <c r="P253" s="4"/>
      <c r="Q253" s="4"/>
      <c r="R253" s="4"/>
      <c r="S253" s="4"/>
      <c r="T253" s="4"/>
      <c r="U253" s="82"/>
    </row>
    <row r="254" spans="1:21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12"/>
      <c r="N254" s="5"/>
      <c r="O254" s="83"/>
      <c r="P254" s="4"/>
      <c r="Q254" s="4"/>
      <c r="R254" s="4"/>
      <c r="S254" s="4"/>
      <c r="T254" s="4"/>
      <c r="U254" s="82"/>
    </row>
    <row r="255" spans="1:21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12"/>
      <c r="N255" s="5"/>
      <c r="O255" s="83"/>
      <c r="P255" s="4"/>
      <c r="Q255" s="4"/>
      <c r="R255" s="4"/>
      <c r="S255" s="4"/>
      <c r="T255" s="4"/>
      <c r="U255" s="82"/>
    </row>
    <row r="256" spans="1:21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12"/>
      <c r="N256" s="5"/>
      <c r="O256" s="83"/>
      <c r="P256" s="4"/>
      <c r="Q256" s="4"/>
      <c r="R256" s="4"/>
      <c r="S256" s="4"/>
      <c r="T256" s="4"/>
      <c r="U256" s="82"/>
    </row>
    <row r="257" spans="1:21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12"/>
      <c r="N257" s="5"/>
      <c r="O257" s="83"/>
      <c r="P257" s="4"/>
      <c r="Q257" s="4"/>
      <c r="R257" s="4"/>
      <c r="S257" s="4"/>
      <c r="T257" s="4"/>
      <c r="U257" s="82"/>
    </row>
    <row r="258" spans="1:21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12"/>
      <c r="N258" s="5"/>
      <c r="O258" s="83"/>
      <c r="P258" s="4"/>
      <c r="Q258" s="4"/>
      <c r="R258" s="4"/>
      <c r="S258" s="4"/>
      <c r="T258" s="4"/>
      <c r="U258" s="82"/>
    </row>
    <row r="259" spans="1:21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12"/>
      <c r="N259" s="5"/>
      <c r="O259" s="83"/>
      <c r="P259" s="4"/>
      <c r="Q259" s="4"/>
      <c r="R259" s="4"/>
      <c r="S259" s="4"/>
      <c r="T259" s="4"/>
      <c r="U259" s="82"/>
    </row>
    <row r="260" spans="1:21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12"/>
      <c r="N260" s="5"/>
      <c r="O260" s="83"/>
      <c r="P260" s="4"/>
      <c r="Q260" s="4"/>
      <c r="R260" s="4"/>
      <c r="S260" s="4"/>
      <c r="T260" s="4"/>
      <c r="U260" s="82"/>
    </row>
    <row r="261" spans="1:21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12"/>
      <c r="N261" s="5"/>
      <c r="O261" s="83"/>
      <c r="P261" s="4"/>
      <c r="Q261" s="4"/>
      <c r="R261" s="4"/>
      <c r="S261" s="4"/>
      <c r="T261" s="4"/>
      <c r="U261" s="82"/>
    </row>
    <row r="262" spans="1:21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12"/>
      <c r="N262" s="5"/>
      <c r="O262" s="83"/>
      <c r="P262" s="4"/>
      <c r="Q262" s="4"/>
      <c r="R262" s="4"/>
      <c r="S262" s="4"/>
      <c r="T262" s="4"/>
      <c r="U262" s="82"/>
    </row>
    <row r="263" spans="1:21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12"/>
      <c r="N263" s="5"/>
      <c r="O263" s="83"/>
      <c r="P263" s="4"/>
      <c r="Q263" s="4"/>
      <c r="R263" s="4"/>
      <c r="S263" s="4"/>
      <c r="T263" s="4"/>
      <c r="U263" s="82"/>
    </row>
    <row r="264" spans="1:21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12"/>
      <c r="N264" s="5"/>
      <c r="O264" s="83"/>
      <c r="P264" s="4"/>
      <c r="Q264" s="4"/>
      <c r="R264" s="4"/>
      <c r="S264" s="4"/>
      <c r="T264" s="4"/>
      <c r="U264" s="82"/>
    </row>
    <row r="265" spans="1:21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12"/>
      <c r="N265" s="5"/>
      <c r="O265" s="83"/>
      <c r="P265" s="4"/>
      <c r="Q265" s="4"/>
      <c r="R265" s="4"/>
      <c r="S265" s="4"/>
      <c r="T265" s="4"/>
      <c r="U265" s="82"/>
    </row>
    <row r="266" spans="1:21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12"/>
      <c r="N266" s="5"/>
      <c r="O266" s="83"/>
      <c r="P266" s="4"/>
      <c r="Q266" s="4"/>
      <c r="R266" s="4"/>
      <c r="S266" s="4"/>
      <c r="T266" s="4"/>
      <c r="U266" s="82"/>
    </row>
    <row r="267" spans="1:21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12"/>
      <c r="N267" s="5"/>
      <c r="O267" s="83"/>
      <c r="P267" s="4"/>
      <c r="Q267" s="4"/>
      <c r="R267" s="4"/>
      <c r="S267" s="4"/>
      <c r="T267" s="4"/>
      <c r="U267" s="82"/>
    </row>
    <row r="268" spans="1:21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12"/>
      <c r="N268" s="5"/>
      <c r="O268" s="83"/>
      <c r="P268" s="4"/>
      <c r="Q268" s="4"/>
      <c r="R268" s="4"/>
      <c r="S268" s="4"/>
      <c r="T268" s="4"/>
      <c r="U268" s="82"/>
    </row>
    <row r="269" spans="1:21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12"/>
      <c r="N269" s="5"/>
      <c r="O269" s="83"/>
      <c r="P269" s="4"/>
      <c r="Q269" s="4"/>
      <c r="R269" s="4"/>
      <c r="S269" s="4"/>
      <c r="T269" s="4"/>
      <c r="U269" s="82"/>
    </row>
    <row r="270" spans="1:21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12"/>
      <c r="N270" s="5"/>
      <c r="O270" s="83"/>
      <c r="P270" s="4"/>
      <c r="Q270" s="4"/>
      <c r="R270" s="4"/>
      <c r="S270" s="4"/>
      <c r="T270" s="4"/>
      <c r="U270" s="82"/>
    </row>
    <row r="271" spans="1:21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12"/>
      <c r="N271" s="5"/>
      <c r="O271" s="83"/>
      <c r="P271" s="4"/>
      <c r="Q271" s="4"/>
      <c r="R271" s="4"/>
      <c r="S271" s="4"/>
      <c r="T271" s="4"/>
      <c r="U271" s="82"/>
    </row>
    <row r="272" spans="1:21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12"/>
      <c r="N272" s="5"/>
      <c r="O272" s="83"/>
      <c r="P272" s="4"/>
      <c r="Q272" s="4"/>
      <c r="R272" s="4"/>
      <c r="S272" s="4"/>
      <c r="T272" s="4"/>
      <c r="U272" s="82"/>
    </row>
    <row r="273" spans="1:21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12"/>
      <c r="N273" s="5"/>
      <c r="O273" s="83"/>
      <c r="P273" s="4"/>
      <c r="Q273" s="4"/>
      <c r="R273" s="4"/>
      <c r="S273" s="4"/>
      <c r="T273" s="4"/>
      <c r="U273" s="82"/>
    </row>
    <row r="274" spans="1:21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12"/>
      <c r="N274" s="5"/>
      <c r="O274" s="83"/>
      <c r="P274" s="4"/>
      <c r="Q274" s="4"/>
      <c r="R274" s="4"/>
      <c r="S274" s="4"/>
      <c r="T274" s="4"/>
      <c r="U274" s="82"/>
    </row>
    <row r="275" spans="1:21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12"/>
      <c r="N275" s="5"/>
      <c r="O275" s="83"/>
      <c r="P275" s="4"/>
      <c r="Q275" s="4"/>
      <c r="R275" s="4"/>
      <c r="S275" s="4"/>
      <c r="T275" s="4"/>
      <c r="U275" s="82"/>
    </row>
    <row r="276" spans="1:21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12"/>
      <c r="N276" s="5"/>
      <c r="O276" s="83"/>
      <c r="P276" s="4"/>
      <c r="Q276" s="4"/>
      <c r="R276" s="4"/>
      <c r="S276" s="4"/>
      <c r="T276" s="4"/>
      <c r="U276" s="82"/>
    </row>
    <row r="277" spans="1:21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12"/>
      <c r="N277" s="5"/>
      <c r="O277" s="83"/>
      <c r="P277" s="4"/>
      <c r="Q277" s="4"/>
      <c r="R277" s="4"/>
      <c r="S277" s="4"/>
      <c r="T277" s="4"/>
      <c r="U277" s="82"/>
    </row>
    <row r="278" spans="1:21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12"/>
      <c r="N278" s="5"/>
      <c r="O278" s="83"/>
      <c r="P278" s="4"/>
      <c r="Q278" s="4"/>
      <c r="R278" s="4"/>
      <c r="S278" s="4"/>
      <c r="T278" s="4"/>
      <c r="U278" s="82"/>
    </row>
    <row r="279" spans="1:21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12"/>
      <c r="N279" s="5"/>
      <c r="O279" s="83"/>
      <c r="P279" s="4"/>
      <c r="Q279" s="4"/>
      <c r="R279" s="4"/>
      <c r="S279" s="4"/>
      <c r="T279" s="4"/>
      <c r="U279" s="82"/>
    </row>
    <row r="280" spans="1:21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12"/>
      <c r="N280" s="5"/>
      <c r="O280" s="83"/>
      <c r="P280" s="4"/>
      <c r="Q280" s="4"/>
      <c r="R280" s="4"/>
      <c r="S280" s="4"/>
      <c r="T280" s="4"/>
      <c r="U280" s="82"/>
    </row>
    <row r="281" spans="1:21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12"/>
      <c r="N281" s="5"/>
      <c r="O281" s="83"/>
      <c r="P281" s="4"/>
      <c r="Q281" s="4"/>
      <c r="R281" s="4"/>
      <c r="S281" s="4"/>
      <c r="T281" s="4"/>
      <c r="U281" s="82"/>
    </row>
    <row r="282" spans="1:21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12"/>
      <c r="N282" s="5"/>
      <c r="O282" s="83"/>
      <c r="P282" s="4"/>
      <c r="Q282" s="4"/>
      <c r="R282" s="4"/>
      <c r="S282" s="4"/>
      <c r="T282" s="4"/>
      <c r="U282" s="82"/>
    </row>
    <row r="283" spans="1:21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12"/>
      <c r="N283" s="5"/>
      <c r="O283" s="83"/>
      <c r="P283" s="4"/>
      <c r="Q283" s="4"/>
      <c r="R283" s="4"/>
      <c r="S283" s="4"/>
      <c r="T283" s="4"/>
      <c r="U283" s="82"/>
    </row>
    <row r="284" spans="1:21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12"/>
      <c r="N284" s="5"/>
      <c r="O284" s="83"/>
      <c r="P284" s="4"/>
      <c r="Q284" s="4"/>
      <c r="R284" s="4"/>
      <c r="S284" s="4"/>
      <c r="T284" s="4"/>
      <c r="U284" s="82"/>
    </row>
    <row r="285" spans="1:21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12"/>
      <c r="N285" s="5"/>
      <c r="O285" s="83"/>
      <c r="P285" s="4"/>
      <c r="Q285" s="4"/>
      <c r="R285" s="4"/>
      <c r="S285" s="4"/>
      <c r="T285" s="4"/>
      <c r="U285" s="82"/>
    </row>
    <row r="286" spans="1:21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12"/>
      <c r="N286" s="5"/>
      <c r="O286" s="83"/>
      <c r="P286" s="4"/>
      <c r="Q286" s="4"/>
      <c r="R286" s="4"/>
      <c r="S286" s="4"/>
      <c r="T286" s="4"/>
      <c r="U286" s="82"/>
    </row>
    <row r="287" spans="1:21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12"/>
      <c r="N287" s="5"/>
      <c r="O287" s="83"/>
      <c r="P287" s="4"/>
      <c r="Q287" s="4"/>
      <c r="R287" s="4"/>
      <c r="S287" s="4"/>
      <c r="T287" s="4"/>
      <c r="U287" s="82"/>
    </row>
    <row r="288" spans="1:21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12"/>
      <c r="N288" s="5"/>
      <c r="O288" s="83"/>
      <c r="P288" s="4"/>
      <c r="Q288" s="4"/>
      <c r="R288" s="4"/>
      <c r="S288" s="4"/>
      <c r="T288" s="4"/>
      <c r="U288" s="82"/>
    </row>
    <row r="289" spans="1:21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12"/>
      <c r="N289" s="5"/>
      <c r="O289" s="83"/>
      <c r="P289" s="4"/>
      <c r="Q289" s="4"/>
      <c r="R289" s="4"/>
      <c r="S289" s="4"/>
      <c r="T289" s="4"/>
      <c r="U289" s="82"/>
    </row>
    <row r="290" spans="1:21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12"/>
      <c r="N290" s="5"/>
      <c r="O290" s="83"/>
      <c r="P290" s="4"/>
      <c r="Q290" s="4"/>
      <c r="R290" s="4"/>
      <c r="S290" s="4"/>
      <c r="T290" s="4"/>
      <c r="U290" s="82"/>
    </row>
    <row r="291" spans="1:21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12"/>
      <c r="N291" s="5"/>
      <c r="O291" s="83"/>
      <c r="P291" s="4"/>
      <c r="Q291" s="4"/>
      <c r="R291" s="4"/>
      <c r="S291" s="4"/>
      <c r="T291" s="4"/>
      <c r="U291" s="82"/>
    </row>
    <row r="292" spans="1:21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12"/>
      <c r="N292" s="5"/>
      <c r="O292" s="83"/>
      <c r="P292" s="4"/>
      <c r="Q292" s="4"/>
      <c r="R292" s="4"/>
      <c r="S292" s="4"/>
      <c r="T292" s="4"/>
      <c r="U292" s="82"/>
    </row>
    <row r="293" spans="1:21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12"/>
      <c r="N293" s="5"/>
      <c r="O293" s="83"/>
      <c r="P293" s="4"/>
      <c r="Q293" s="4"/>
      <c r="R293" s="4"/>
      <c r="S293" s="4"/>
      <c r="T293" s="4"/>
      <c r="U293" s="82"/>
    </row>
    <row r="294" spans="1:21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12"/>
      <c r="N294" s="5"/>
      <c r="O294" s="83"/>
      <c r="P294" s="4"/>
      <c r="Q294" s="4"/>
      <c r="R294" s="4"/>
      <c r="S294" s="4"/>
      <c r="T294" s="4"/>
      <c r="U294" s="82"/>
    </row>
    <row r="295" spans="1:21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12"/>
      <c r="N295" s="5"/>
      <c r="O295" s="83"/>
      <c r="P295" s="4"/>
      <c r="Q295" s="4"/>
      <c r="R295" s="4"/>
      <c r="S295" s="4"/>
      <c r="T295" s="4"/>
      <c r="U295" s="82"/>
    </row>
    <row r="296" spans="1:21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12"/>
      <c r="N296" s="5"/>
      <c r="O296" s="83"/>
      <c r="P296" s="4"/>
      <c r="Q296" s="4"/>
      <c r="R296" s="4"/>
      <c r="S296" s="4"/>
      <c r="T296" s="4"/>
      <c r="U296" s="82"/>
    </row>
    <row r="297" spans="1:21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12"/>
      <c r="N297" s="5"/>
      <c r="O297" s="83"/>
      <c r="P297" s="4"/>
      <c r="Q297" s="4"/>
      <c r="R297" s="4"/>
      <c r="S297" s="4"/>
      <c r="T297" s="4"/>
      <c r="U297" s="82"/>
    </row>
    <row r="298" spans="1:21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12"/>
      <c r="N298" s="5"/>
      <c r="O298" s="83"/>
      <c r="P298" s="4"/>
      <c r="Q298" s="4"/>
      <c r="R298" s="4"/>
      <c r="S298" s="4"/>
      <c r="T298" s="4"/>
      <c r="U298" s="82"/>
    </row>
    <row r="299" spans="1:21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12"/>
      <c r="N299" s="5"/>
      <c r="O299" s="83"/>
      <c r="P299" s="4"/>
      <c r="Q299" s="4"/>
      <c r="R299" s="4"/>
      <c r="S299" s="4"/>
      <c r="T299" s="4"/>
      <c r="U299" s="82"/>
    </row>
    <row r="300" spans="1:21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12"/>
      <c r="N300" s="5"/>
      <c r="O300" s="83"/>
      <c r="P300" s="4"/>
      <c r="Q300" s="4"/>
      <c r="R300" s="4"/>
      <c r="S300" s="4"/>
      <c r="T300" s="4"/>
      <c r="U300" s="82"/>
    </row>
    <row r="301" spans="1:21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12"/>
      <c r="N301" s="5"/>
      <c r="O301" s="83"/>
      <c r="P301" s="4"/>
      <c r="Q301" s="4"/>
      <c r="R301" s="4"/>
      <c r="S301" s="4"/>
      <c r="T301" s="4"/>
      <c r="U301" s="82"/>
    </row>
    <row r="302" spans="1:21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12"/>
      <c r="N302" s="5"/>
      <c r="O302" s="83"/>
      <c r="P302" s="4"/>
      <c r="Q302" s="4"/>
      <c r="R302" s="4"/>
      <c r="S302" s="4"/>
      <c r="T302" s="4"/>
      <c r="U302" s="82"/>
    </row>
    <row r="303" spans="1:21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12"/>
      <c r="N303" s="5"/>
      <c r="O303" s="83"/>
      <c r="P303" s="4"/>
      <c r="Q303" s="4"/>
      <c r="R303" s="4"/>
      <c r="S303" s="4"/>
      <c r="T303" s="4"/>
      <c r="U303" s="82"/>
    </row>
    <row r="304" spans="1:21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12"/>
      <c r="N304" s="5"/>
      <c r="O304" s="83"/>
      <c r="P304" s="4"/>
      <c r="Q304" s="4"/>
      <c r="R304" s="4"/>
      <c r="S304" s="4"/>
      <c r="T304" s="4"/>
      <c r="U304" s="82"/>
    </row>
    <row r="305" spans="1:21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12"/>
      <c r="N305" s="5"/>
      <c r="O305" s="83"/>
      <c r="P305" s="4"/>
      <c r="Q305" s="4"/>
      <c r="R305" s="4"/>
      <c r="S305" s="4"/>
      <c r="T305" s="4"/>
      <c r="U305" s="82"/>
    </row>
    <row r="306" spans="1:21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12"/>
      <c r="N306" s="5"/>
      <c r="O306" s="83"/>
      <c r="P306" s="4"/>
      <c r="Q306" s="4"/>
      <c r="R306" s="4"/>
      <c r="S306" s="4"/>
      <c r="T306" s="4"/>
      <c r="U306" s="82"/>
    </row>
    <row r="307" spans="1:21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12"/>
      <c r="N307" s="5"/>
      <c r="O307" s="83"/>
      <c r="P307" s="4"/>
      <c r="Q307" s="4"/>
      <c r="R307" s="4"/>
      <c r="S307" s="4"/>
      <c r="T307" s="4"/>
      <c r="U307" s="82"/>
    </row>
    <row r="308" spans="1:21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12"/>
      <c r="N308" s="5"/>
      <c r="O308" s="83"/>
      <c r="P308" s="4"/>
      <c r="Q308" s="4"/>
      <c r="R308" s="4"/>
      <c r="S308" s="4"/>
      <c r="T308" s="4"/>
      <c r="U308" s="82"/>
    </row>
    <row r="309" spans="1:21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12"/>
      <c r="N309" s="5"/>
      <c r="O309" s="83"/>
      <c r="P309" s="4"/>
      <c r="Q309" s="4"/>
      <c r="R309" s="4"/>
      <c r="S309" s="4"/>
      <c r="T309" s="4"/>
      <c r="U309" s="82"/>
    </row>
    <row r="310" spans="1:21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12"/>
      <c r="N310" s="5"/>
      <c r="O310" s="83"/>
      <c r="P310" s="4"/>
      <c r="Q310" s="4"/>
      <c r="R310" s="4"/>
      <c r="S310" s="4"/>
      <c r="T310" s="4"/>
      <c r="U310" s="82"/>
    </row>
    <row r="311" spans="1:21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12"/>
      <c r="N311" s="5"/>
      <c r="O311" s="83"/>
      <c r="P311" s="4"/>
      <c r="Q311" s="4"/>
      <c r="R311" s="4"/>
      <c r="S311" s="4"/>
      <c r="T311" s="4"/>
      <c r="U311" s="82"/>
    </row>
    <row r="312" spans="1:21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12"/>
      <c r="N312" s="5"/>
      <c r="O312" s="83"/>
      <c r="P312" s="4"/>
      <c r="Q312" s="4"/>
      <c r="R312" s="4"/>
      <c r="S312" s="4"/>
      <c r="T312" s="4"/>
      <c r="U312" s="82"/>
    </row>
    <row r="313" spans="1:21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12"/>
      <c r="N313" s="5"/>
      <c r="O313" s="83"/>
      <c r="P313" s="4"/>
      <c r="Q313" s="4"/>
      <c r="R313" s="4"/>
      <c r="S313" s="4"/>
      <c r="T313" s="4"/>
      <c r="U313" s="82"/>
    </row>
    <row r="314" spans="1:21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12"/>
      <c r="N314" s="5"/>
      <c r="O314" s="83"/>
      <c r="P314" s="4"/>
      <c r="Q314" s="4"/>
      <c r="R314" s="4"/>
      <c r="S314" s="4"/>
      <c r="T314" s="4"/>
      <c r="U314" s="82"/>
    </row>
    <row r="315" spans="1:21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12"/>
      <c r="N315" s="5"/>
      <c r="O315" s="83"/>
      <c r="P315" s="4"/>
      <c r="Q315" s="4"/>
      <c r="R315" s="4"/>
      <c r="S315" s="4"/>
      <c r="T315" s="4"/>
      <c r="U315" s="82"/>
    </row>
    <row r="316" spans="1:21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12"/>
      <c r="N316" s="5"/>
      <c r="O316" s="83"/>
      <c r="P316" s="4"/>
      <c r="Q316" s="4"/>
      <c r="R316" s="4"/>
      <c r="S316" s="4"/>
      <c r="T316" s="4"/>
      <c r="U316" s="82"/>
    </row>
    <row r="317" spans="1:21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12"/>
      <c r="N317" s="5"/>
      <c r="O317" s="83"/>
      <c r="P317" s="4"/>
      <c r="Q317" s="4"/>
      <c r="R317" s="4"/>
      <c r="S317" s="4"/>
      <c r="T317" s="4"/>
      <c r="U317" s="82"/>
    </row>
    <row r="318" spans="1:21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12"/>
      <c r="N318" s="5"/>
      <c r="O318" s="83"/>
      <c r="P318" s="4"/>
      <c r="Q318" s="4"/>
      <c r="R318" s="4"/>
      <c r="S318" s="4"/>
      <c r="T318" s="4"/>
      <c r="U318" s="82"/>
    </row>
    <row r="319" spans="1:21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12"/>
      <c r="N319" s="5"/>
      <c r="O319" s="83"/>
      <c r="P319" s="4"/>
      <c r="Q319" s="4"/>
      <c r="R319" s="4"/>
      <c r="S319" s="4"/>
      <c r="T319" s="4"/>
      <c r="U319" s="82"/>
    </row>
    <row r="320" spans="1:21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12"/>
      <c r="N320" s="5"/>
      <c r="O320" s="83"/>
      <c r="P320" s="4"/>
      <c r="Q320" s="4"/>
      <c r="R320" s="4"/>
      <c r="S320" s="4"/>
      <c r="T320" s="4"/>
      <c r="U320" s="82"/>
    </row>
    <row r="321" spans="1:21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12"/>
      <c r="N321" s="5"/>
      <c r="O321" s="83"/>
      <c r="P321" s="4"/>
      <c r="Q321" s="4"/>
      <c r="R321" s="4"/>
      <c r="S321" s="4"/>
      <c r="T321" s="4"/>
      <c r="U321" s="82"/>
    </row>
    <row r="322" spans="1:21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12"/>
      <c r="N322" s="5"/>
      <c r="O322" s="83"/>
      <c r="P322" s="4"/>
      <c r="Q322" s="4"/>
      <c r="R322" s="4"/>
      <c r="S322" s="4"/>
      <c r="T322" s="4"/>
      <c r="U322" s="82"/>
    </row>
    <row r="323" spans="1:21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12"/>
      <c r="N323" s="5"/>
      <c r="O323" s="83"/>
      <c r="P323" s="4"/>
      <c r="Q323" s="4"/>
      <c r="R323" s="4"/>
      <c r="S323" s="4"/>
      <c r="T323" s="4"/>
      <c r="U323" s="82"/>
    </row>
    <row r="324" spans="1:21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12"/>
      <c r="N324" s="5"/>
      <c r="O324" s="83"/>
      <c r="P324" s="4"/>
      <c r="Q324" s="4"/>
      <c r="R324" s="4"/>
      <c r="S324" s="4"/>
      <c r="T324" s="4"/>
      <c r="U324" s="82"/>
    </row>
    <row r="325" spans="1:21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12"/>
      <c r="N325" s="5"/>
      <c r="O325" s="83"/>
      <c r="P325" s="4"/>
      <c r="Q325" s="4"/>
      <c r="R325" s="4"/>
      <c r="S325" s="4"/>
      <c r="T325" s="4"/>
      <c r="U325" s="82"/>
    </row>
    <row r="326" spans="1:21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12"/>
      <c r="N326" s="5"/>
      <c r="O326" s="83"/>
      <c r="P326" s="4"/>
      <c r="Q326" s="4"/>
      <c r="R326" s="4"/>
      <c r="S326" s="4"/>
      <c r="T326" s="4"/>
      <c r="U326" s="82"/>
    </row>
    <row r="327" spans="1:21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12"/>
      <c r="N327" s="5"/>
      <c r="O327" s="83"/>
      <c r="P327" s="4"/>
      <c r="Q327" s="4"/>
      <c r="R327" s="4"/>
      <c r="S327" s="4"/>
      <c r="T327" s="4"/>
      <c r="U327" s="82"/>
    </row>
    <row r="328" spans="1:21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12"/>
      <c r="N328" s="5"/>
      <c r="O328" s="83"/>
      <c r="P328" s="4"/>
      <c r="Q328" s="4"/>
      <c r="R328" s="4"/>
      <c r="S328" s="4"/>
      <c r="T328" s="4"/>
      <c r="U328" s="82"/>
    </row>
    <row r="329" spans="1:21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12"/>
      <c r="N329" s="5"/>
      <c r="O329" s="83"/>
      <c r="P329" s="4"/>
      <c r="Q329" s="4"/>
      <c r="R329" s="4"/>
      <c r="S329" s="4"/>
      <c r="T329" s="4"/>
      <c r="U329" s="82"/>
    </row>
    <row r="330" spans="1:21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12"/>
      <c r="N330" s="5"/>
      <c r="O330" s="83"/>
      <c r="P330" s="4"/>
      <c r="Q330" s="4"/>
      <c r="R330" s="4"/>
      <c r="S330" s="4"/>
      <c r="T330" s="4"/>
      <c r="U330" s="82"/>
    </row>
    <row r="331" spans="1:21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12"/>
      <c r="N331" s="5"/>
      <c r="O331" s="83"/>
      <c r="P331" s="4"/>
      <c r="Q331" s="4"/>
      <c r="R331" s="4"/>
      <c r="S331" s="4"/>
      <c r="T331" s="4"/>
      <c r="U331" s="82"/>
    </row>
    <row r="332" spans="1:21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12"/>
      <c r="N332" s="5"/>
      <c r="O332" s="83"/>
      <c r="P332" s="4"/>
      <c r="Q332" s="4"/>
      <c r="R332" s="4"/>
      <c r="S332" s="4"/>
      <c r="T332" s="4"/>
      <c r="U332" s="82"/>
    </row>
    <row r="333" spans="1:21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12"/>
      <c r="N333" s="5"/>
      <c r="O333" s="83"/>
      <c r="P333" s="4"/>
      <c r="Q333" s="4"/>
      <c r="R333" s="4"/>
      <c r="S333" s="4"/>
      <c r="T333" s="4"/>
      <c r="U333" s="82"/>
    </row>
    <row r="334" spans="1:21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12"/>
      <c r="N334" s="5"/>
      <c r="O334" s="83"/>
      <c r="P334" s="4"/>
      <c r="Q334" s="4"/>
      <c r="R334" s="4"/>
      <c r="S334" s="4"/>
      <c r="T334" s="4"/>
      <c r="U334" s="82"/>
    </row>
    <row r="335" spans="1:21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12"/>
      <c r="N335" s="5"/>
      <c r="O335" s="83"/>
      <c r="P335" s="4"/>
      <c r="Q335" s="4"/>
      <c r="R335" s="4"/>
      <c r="S335" s="4"/>
      <c r="T335" s="4"/>
      <c r="U335" s="82"/>
    </row>
    <row r="336" spans="1:21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12"/>
      <c r="N336" s="5"/>
      <c r="O336" s="83"/>
      <c r="P336" s="4"/>
      <c r="Q336" s="4"/>
      <c r="R336" s="4"/>
      <c r="S336" s="4"/>
      <c r="T336" s="4"/>
      <c r="U336" s="82"/>
    </row>
    <row r="337" spans="1:21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12"/>
      <c r="N337" s="5"/>
      <c r="O337" s="83"/>
      <c r="P337" s="4"/>
      <c r="Q337" s="4"/>
      <c r="R337" s="4"/>
      <c r="S337" s="4"/>
      <c r="T337" s="4"/>
      <c r="U337" s="82"/>
    </row>
    <row r="338" spans="1:21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12"/>
      <c r="N338" s="5"/>
      <c r="O338" s="83"/>
      <c r="P338" s="4"/>
      <c r="Q338" s="4"/>
      <c r="R338" s="4"/>
      <c r="S338" s="4"/>
      <c r="T338" s="4"/>
      <c r="U338" s="82"/>
    </row>
    <row r="339" spans="1:21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12"/>
      <c r="N339" s="5"/>
      <c r="O339" s="83"/>
      <c r="P339" s="4"/>
      <c r="Q339" s="4"/>
      <c r="R339" s="4"/>
      <c r="S339" s="4"/>
      <c r="T339" s="4"/>
      <c r="U339" s="82"/>
    </row>
    <row r="340" spans="1:21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12"/>
      <c r="N340" s="5"/>
      <c r="O340" s="83"/>
      <c r="P340" s="4"/>
      <c r="Q340" s="4"/>
      <c r="R340" s="4"/>
      <c r="S340" s="4"/>
      <c r="T340" s="4"/>
      <c r="U340" s="82"/>
    </row>
    <row r="341" spans="1:21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12"/>
      <c r="N341" s="5"/>
      <c r="O341" s="83"/>
      <c r="P341" s="4"/>
      <c r="Q341" s="4"/>
      <c r="R341" s="4"/>
      <c r="S341" s="4"/>
      <c r="T341" s="4"/>
      <c r="U341" s="82"/>
    </row>
    <row r="342" spans="1:21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12"/>
      <c r="N342" s="5"/>
      <c r="O342" s="83"/>
      <c r="P342" s="4"/>
      <c r="Q342" s="4"/>
      <c r="R342" s="4"/>
      <c r="S342" s="4"/>
      <c r="T342" s="4"/>
      <c r="U342" s="82"/>
    </row>
    <row r="343" spans="1:21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12"/>
      <c r="N343" s="5"/>
      <c r="O343" s="83"/>
      <c r="P343" s="4"/>
      <c r="Q343" s="4"/>
      <c r="R343" s="4"/>
      <c r="S343" s="4"/>
      <c r="T343" s="4"/>
      <c r="U343" s="82"/>
    </row>
    <row r="344" spans="1:21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12"/>
      <c r="N344" s="5"/>
      <c r="O344" s="83"/>
      <c r="P344" s="4"/>
      <c r="Q344" s="4"/>
      <c r="R344" s="4"/>
      <c r="S344" s="4"/>
      <c r="T344" s="4"/>
      <c r="U344" s="82"/>
    </row>
    <row r="345" spans="1:21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12"/>
      <c r="N345" s="5"/>
      <c r="O345" s="83"/>
      <c r="P345" s="4"/>
      <c r="Q345" s="4"/>
      <c r="R345" s="4"/>
      <c r="S345" s="4"/>
      <c r="T345" s="4"/>
      <c r="U345" s="82"/>
    </row>
    <row r="346" spans="1:21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12"/>
      <c r="N346" s="5"/>
      <c r="O346" s="83"/>
      <c r="P346" s="4"/>
      <c r="Q346" s="4"/>
      <c r="R346" s="4"/>
      <c r="S346" s="4"/>
      <c r="T346" s="4"/>
      <c r="U346" s="82"/>
    </row>
    <row r="347" spans="1:21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12"/>
      <c r="N347" s="5"/>
      <c r="O347" s="83"/>
      <c r="P347" s="4"/>
      <c r="Q347" s="4"/>
      <c r="R347" s="4"/>
      <c r="S347" s="4"/>
      <c r="T347" s="4"/>
      <c r="U347" s="82"/>
    </row>
    <row r="348" spans="1:21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12"/>
      <c r="N348" s="5"/>
      <c r="O348" s="83"/>
      <c r="P348" s="4"/>
      <c r="Q348" s="4"/>
      <c r="R348" s="4"/>
      <c r="S348" s="4"/>
      <c r="T348" s="4"/>
      <c r="U348" s="82"/>
    </row>
    <row r="349" spans="1:21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12"/>
      <c r="N349" s="5"/>
      <c r="O349" s="83"/>
      <c r="P349" s="4"/>
      <c r="Q349" s="4"/>
      <c r="R349" s="4"/>
      <c r="S349" s="4"/>
      <c r="T349" s="4"/>
      <c r="U349" s="82"/>
    </row>
    <row r="350" spans="1:21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12"/>
      <c r="N350" s="5"/>
      <c r="O350" s="83"/>
      <c r="P350" s="4"/>
      <c r="Q350" s="4"/>
      <c r="R350" s="4"/>
      <c r="S350" s="4"/>
      <c r="T350" s="4"/>
      <c r="U350" s="82"/>
    </row>
    <row r="351" spans="1:21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12"/>
      <c r="N351" s="5"/>
      <c r="O351" s="83"/>
      <c r="P351" s="4"/>
      <c r="Q351" s="4"/>
      <c r="R351" s="4"/>
      <c r="S351" s="4"/>
      <c r="T351" s="4"/>
      <c r="U351" s="82"/>
    </row>
    <row r="352" spans="1:21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12"/>
      <c r="N352" s="5"/>
      <c r="O352" s="83"/>
      <c r="P352" s="4"/>
      <c r="Q352" s="4"/>
      <c r="R352" s="4"/>
      <c r="S352" s="4"/>
      <c r="T352" s="4"/>
      <c r="U352" s="82"/>
    </row>
    <row r="353" spans="1:21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12"/>
      <c r="N353" s="5"/>
      <c r="O353" s="83"/>
      <c r="P353" s="4"/>
      <c r="Q353" s="4"/>
      <c r="R353" s="4"/>
      <c r="S353" s="4"/>
      <c r="T353" s="4"/>
      <c r="U353" s="82"/>
    </row>
    <row r="354" spans="1:21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12"/>
      <c r="N354" s="5"/>
      <c r="O354" s="83"/>
      <c r="P354" s="4"/>
      <c r="Q354" s="4"/>
      <c r="R354" s="4"/>
      <c r="S354" s="4"/>
      <c r="T354" s="4"/>
      <c r="U354" s="82"/>
    </row>
    <row r="355" spans="1:21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12"/>
      <c r="N355" s="5"/>
      <c r="O355" s="83"/>
      <c r="P355" s="4"/>
      <c r="Q355" s="4"/>
      <c r="R355" s="4"/>
      <c r="S355" s="4"/>
      <c r="T355" s="4"/>
      <c r="U355" s="82"/>
    </row>
    <row r="356" spans="1:21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12"/>
      <c r="N356" s="5"/>
      <c r="O356" s="83"/>
      <c r="P356" s="4"/>
      <c r="Q356" s="4"/>
      <c r="R356" s="4"/>
      <c r="S356" s="4"/>
      <c r="T356" s="4"/>
      <c r="U356" s="82"/>
    </row>
    <row r="357" spans="1:21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12"/>
      <c r="N357" s="5"/>
      <c r="O357" s="83"/>
      <c r="P357" s="4"/>
      <c r="Q357" s="4"/>
      <c r="R357" s="4"/>
      <c r="S357" s="4"/>
      <c r="T357" s="4"/>
      <c r="U357" s="82"/>
    </row>
    <row r="358" spans="1:21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12"/>
      <c r="N358" s="5"/>
      <c r="O358" s="83"/>
      <c r="P358" s="4"/>
      <c r="Q358" s="4"/>
      <c r="R358" s="4"/>
      <c r="S358" s="4"/>
      <c r="T358" s="4"/>
      <c r="U358" s="82"/>
    </row>
    <row r="359" spans="1:21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12"/>
      <c r="N359" s="5"/>
      <c r="O359" s="83"/>
      <c r="P359" s="4"/>
      <c r="Q359" s="4"/>
      <c r="R359" s="4"/>
      <c r="S359" s="4"/>
      <c r="T359" s="4"/>
      <c r="U359" s="82"/>
    </row>
    <row r="360" spans="1:21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12"/>
      <c r="N360" s="5"/>
      <c r="O360" s="83"/>
      <c r="P360" s="4"/>
      <c r="Q360" s="4"/>
      <c r="R360" s="4"/>
      <c r="S360" s="4"/>
      <c r="T360" s="4"/>
      <c r="U360" s="82"/>
    </row>
    <row r="361" spans="1:21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12"/>
      <c r="N361" s="5"/>
      <c r="O361" s="83"/>
      <c r="P361" s="4"/>
      <c r="Q361" s="4"/>
      <c r="R361" s="4"/>
      <c r="S361" s="4"/>
      <c r="T361" s="4"/>
      <c r="U361" s="82"/>
    </row>
    <row r="362" spans="1:21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12"/>
      <c r="N362" s="5"/>
      <c r="O362" s="83"/>
      <c r="P362" s="4"/>
      <c r="Q362" s="4"/>
      <c r="R362" s="4"/>
      <c r="S362" s="4"/>
      <c r="T362" s="4"/>
      <c r="U362" s="82"/>
    </row>
    <row r="363" spans="1:21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12"/>
      <c r="N363" s="5"/>
      <c r="O363" s="83"/>
      <c r="P363" s="4"/>
      <c r="Q363" s="4"/>
      <c r="R363" s="4"/>
      <c r="S363" s="4"/>
      <c r="T363" s="4"/>
      <c r="U363" s="82"/>
    </row>
    <row r="364" spans="1:21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12"/>
      <c r="N364" s="5"/>
      <c r="O364" s="83"/>
      <c r="P364" s="4"/>
      <c r="Q364" s="4"/>
      <c r="R364" s="4"/>
      <c r="S364" s="4"/>
      <c r="T364" s="4"/>
      <c r="U364" s="82"/>
    </row>
    <row r="365" spans="1:21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12"/>
      <c r="N365" s="5"/>
      <c r="O365" s="83"/>
      <c r="P365" s="4"/>
      <c r="Q365" s="4"/>
      <c r="R365" s="4"/>
      <c r="S365" s="4"/>
      <c r="T365" s="4"/>
      <c r="U365" s="82"/>
    </row>
    <row r="366" spans="1:21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12"/>
      <c r="N366" s="5"/>
      <c r="O366" s="83"/>
      <c r="P366" s="4"/>
      <c r="Q366" s="4"/>
      <c r="R366" s="4"/>
      <c r="S366" s="4"/>
      <c r="T366" s="4"/>
      <c r="U366" s="82"/>
    </row>
    <row r="367" spans="1:21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12"/>
      <c r="N367" s="5"/>
      <c r="O367" s="83"/>
      <c r="P367" s="4"/>
      <c r="Q367" s="4"/>
      <c r="R367" s="4"/>
      <c r="S367" s="4"/>
      <c r="T367" s="4"/>
      <c r="U367" s="82"/>
    </row>
    <row r="368" spans="1:21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12"/>
      <c r="N368" s="5"/>
      <c r="O368" s="83"/>
      <c r="P368" s="4"/>
      <c r="Q368" s="4"/>
      <c r="R368" s="4"/>
      <c r="S368" s="4"/>
      <c r="T368" s="4"/>
      <c r="U368" s="82"/>
    </row>
    <row r="369" spans="1:21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12"/>
      <c r="N369" s="5"/>
      <c r="O369" s="83"/>
      <c r="P369" s="4"/>
      <c r="Q369" s="4"/>
      <c r="R369" s="4"/>
      <c r="S369" s="4"/>
      <c r="T369" s="4"/>
      <c r="U369" s="82"/>
    </row>
    <row r="370" spans="1:21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12"/>
      <c r="N370" s="5"/>
      <c r="O370" s="83"/>
      <c r="P370" s="4"/>
      <c r="Q370" s="4"/>
      <c r="R370" s="4"/>
      <c r="S370" s="4"/>
      <c r="T370" s="4"/>
      <c r="U370" s="82"/>
    </row>
    <row r="371" spans="1:21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12"/>
      <c r="N371" s="5"/>
      <c r="O371" s="83"/>
      <c r="P371" s="4"/>
      <c r="Q371" s="4"/>
      <c r="R371" s="4"/>
      <c r="S371" s="4"/>
      <c r="T371" s="4"/>
      <c r="U371" s="82"/>
    </row>
    <row r="372" spans="1:21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12"/>
      <c r="N372" s="5"/>
      <c r="O372" s="83"/>
      <c r="P372" s="4"/>
      <c r="Q372" s="4"/>
      <c r="R372" s="4"/>
      <c r="S372" s="4"/>
      <c r="T372" s="4"/>
      <c r="U372" s="82"/>
    </row>
    <row r="373" spans="1:21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12"/>
      <c r="N373" s="5"/>
      <c r="O373" s="83"/>
      <c r="P373" s="4"/>
      <c r="Q373" s="4"/>
      <c r="R373" s="4"/>
      <c r="S373" s="4"/>
      <c r="T373" s="4"/>
      <c r="U373" s="82"/>
    </row>
    <row r="374" spans="1:21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12"/>
      <c r="N374" s="5"/>
      <c r="O374" s="83"/>
      <c r="P374" s="4"/>
      <c r="Q374" s="4"/>
      <c r="R374" s="4"/>
      <c r="S374" s="4"/>
      <c r="T374" s="4"/>
      <c r="U374" s="82"/>
    </row>
    <row r="375" spans="1:21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12"/>
      <c r="N375" s="5"/>
      <c r="O375" s="83"/>
      <c r="P375" s="4"/>
      <c r="Q375" s="4"/>
      <c r="R375" s="4"/>
      <c r="S375" s="4"/>
      <c r="T375" s="4"/>
      <c r="U375" s="82"/>
    </row>
    <row r="376" spans="1:21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12"/>
      <c r="N376" s="5"/>
      <c r="O376" s="83"/>
      <c r="P376" s="4"/>
      <c r="Q376" s="4"/>
      <c r="R376" s="4"/>
      <c r="S376" s="4"/>
      <c r="T376" s="4"/>
      <c r="U376" s="82"/>
    </row>
    <row r="377" spans="1:21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12"/>
      <c r="N377" s="5"/>
      <c r="O377" s="83"/>
      <c r="P377" s="4"/>
      <c r="Q377" s="4"/>
      <c r="R377" s="4"/>
      <c r="S377" s="4"/>
      <c r="T377" s="4"/>
      <c r="U377" s="82"/>
    </row>
    <row r="378" spans="1:21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12"/>
      <c r="N378" s="5"/>
      <c r="O378" s="83"/>
      <c r="P378" s="4"/>
      <c r="Q378" s="4"/>
      <c r="R378" s="4"/>
      <c r="S378" s="4"/>
      <c r="T378" s="4"/>
      <c r="U378" s="82"/>
    </row>
    <row r="379" spans="1:21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12"/>
      <c r="N379" s="5"/>
      <c r="O379" s="83"/>
      <c r="P379" s="4"/>
      <c r="Q379" s="4"/>
      <c r="R379" s="4"/>
      <c r="S379" s="4"/>
      <c r="T379" s="4"/>
      <c r="U379" s="82"/>
    </row>
    <row r="380" spans="1:21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12"/>
      <c r="N380" s="5"/>
      <c r="O380" s="83"/>
      <c r="P380" s="4"/>
      <c r="Q380" s="4"/>
      <c r="R380" s="4"/>
      <c r="S380" s="4"/>
      <c r="T380" s="4"/>
      <c r="U380" s="82"/>
    </row>
    <row r="381" spans="1:21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12"/>
      <c r="N381" s="5"/>
      <c r="O381" s="83"/>
      <c r="P381" s="4"/>
      <c r="Q381" s="4"/>
      <c r="R381" s="4"/>
      <c r="S381" s="4"/>
      <c r="T381" s="4"/>
      <c r="U381" s="82"/>
    </row>
    <row r="382" spans="1:21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12"/>
      <c r="N382" s="5"/>
      <c r="O382" s="83"/>
      <c r="P382" s="4"/>
      <c r="Q382" s="4"/>
      <c r="R382" s="4"/>
      <c r="S382" s="4"/>
      <c r="T382" s="4"/>
      <c r="U382" s="82"/>
    </row>
    <row r="383" spans="1:21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12"/>
      <c r="N383" s="5"/>
      <c r="O383" s="83"/>
      <c r="P383" s="4"/>
      <c r="Q383" s="4"/>
      <c r="R383" s="4"/>
      <c r="S383" s="4"/>
      <c r="T383" s="4"/>
      <c r="U383" s="82"/>
    </row>
    <row r="384" spans="1:21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12"/>
      <c r="N384" s="5"/>
      <c r="O384" s="83"/>
      <c r="P384" s="4"/>
      <c r="Q384" s="4"/>
      <c r="R384" s="4"/>
      <c r="S384" s="4"/>
      <c r="T384" s="4"/>
      <c r="U384" s="82"/>
    </row>
    <row r="385" spans="1:21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12"/>
      <c r="N385" s="5"/>
      <c r="O385" s="83"/>
      <c r="P385" s="4"/>
      <c r="Q385" s="4"/>
      <c r="R385" s="4"/>
      <c r="S385" s="4"/>
      <c r="T385" s="4"/>
      <c r="U385" s="82"/>
    </row>
    <row r="386" spans="1:21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12"/>
      <c r="N386" s="5"/>
      <c r="O386" s="83"/>
      <c r="P386" s="4"/>
      <c r="Q386" s="4"/>
      <c r="R386" s="4"/>
      <c r="S386" s="4"/>
      <c r="T386" s="4"/>
      <c r="U386" s="82"/>
    </row>
    <row r="387" spans="1:21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12"/>
      <c r="N387" s="5"/>
      <c r="O387" s="83"/>
      <c r="P387" s="4"/>
      <c r="Q387" s="4"/>
      <c r="R387" s="4"/>
      <c r="S387" s="4"/>
      <c r="T387" s="4"/>
      <c r="U387" s="82"/>
    </row>
    <row r="388" spans="1:21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12"/>
      <c r="N388" s="5"/>
      <c r="O388" s="83"/>
      <c r="P388" s="4"/>
      <c r="Q388" s="4"/>
      <c r="R388" s="4"/>
      <c r="S388" s="4"/>
      <c r="T388" s="4"/>
      <c r="U388" s="82"/>
    </row>
    <row r="389" spans="1:21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12"/>
      <c r="N389" s="5"/>
      <c r="O389" s="83"/>
      <c r="P389" s="4"/>
      <c r="Q389" s="4"/>
      <c r="R389" s="4"/>
      <c r="S389" s="4"/>
      <c r="T389" s="4"/>
      <c r="U389" s="82"/>
    </row>
    <row r="390" spans="1:21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12"/>
      <c r="N390" s="5"/>
      <c r="O390" s="83"/>
      <c r="P390" s="4"/>
      <c r="Q390" s="4"/>
      <c r="R390" s="4"/>
      <c r="S390" s="4"/>
      <c r="T390" s="4"/>
      <c r="U390" s="82"/>
    </row>
    <row r="391" spans="1:21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12"/>
      <c r="N391" s="5"/>
      <c r="O391" s="83"/>
      <c r="P391" s="4"/>
      <c r="Q391" s="4"/>
      <c r="R391" s="4"/>
      <c r="S391" s="4"/>
      <c r="T391" s="4"/>
      <c r="U391" s="82"/>
    </row>
    <row r="392" spans="1:21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12"/>
      <c r="N392" s="5"/>
      <c r="O392" s="83"/>
      <c r="P392" s="4"/>
      <c r="Q392" s="4"/>
      <c r="R392" s="4"/>
      <c r="S392" s="4"/>
      <c r="T392" s="4"/>
      <c r="U392" s="82"/>
    </row>
    <row r="393" spans="1:21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12"/>
      <c r="N393" s="5"/>
      <c r="O393" s="83"/>
      <c r="P393" s="4"/>
      <c r="Q393" s="4"/>
      <c r="R393" s="4"/>
      <c r="S393" s="4"/>
      <c r="T393" s="4"/>
      <c r="U393" s="82"/>
    </row>
    <row r="394" spans="1:21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12"/>
      <c r="N394" s="5"/>
      <c r="O394" s="83"/>
      <c r="P394" s="4"/>
      <c r="Q394" s="4"/>
      <c r="R394" s="4"/>
      <c r="S394" s="4"/>
      <c r="T394" s="4"/>
      <c r="U394" s="82"/>
    </row>
    <row r="395" spans="1:21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12"/>
      <c r="N395" s="5"/>
      <c r="O395" s="83"/>
      <c r="P395" s="4"/>
      <c r="Q395" s="4"/>
      <c r="R395" s="4"/>
      <c r="S395" s="4"/>
      <c r="T395" s="4"/>
      <c r="U395" s="82"/>
    </row>
    <row r="396" spans="1:21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12"/>
      <c r="N396" s="5"/>
      <c r="O396" s="83"/>
      <c r="P396" s="4"/>
      <c r="Q396" s="4"/>
      <c r="R396" s="4"/>
      <c r="S396" s="4"/>
      <c r="T396" s="4"/>
      <c r="U396" s="82"/>
    </row>
    <row r="397" spans="1:21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12"/>
      <c r="N397" s="5"/>
      <c r="O397" s="83"/>
      <c r="P397" s="4"/>
      <c r="Q397" s="4"/>
      <c r="R397" s="4"/>
      <c r="S397" s="4"/>
      <c r="T397" s="4"/>
      <c r="U397" s="82"/>
    </row>
    <row r="398" spans="1:21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12"/>
      <c r="N398" s="5"/>
      <c r="O398" s="83"/>
      <c r="P398" s="4"/>
      <c r="Q398" s="4"/>
      <c r="R398" s="4"/>
      <c r="S398" s="4"/>
      <c r="T398" s="4"/>
      <c r="U398" s="82"/>
    </row>
    <row r="399" spans="1:21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12"/>
      <c r="N399" s="5"/>
      <c r="O399" s="83"/>
      <c r="P399" s="4"/>
      <c r="Q399" s="4"/>
      <c r="R399" s="4"/>
      <c r="S399" s="4"/>
      <c r="T399" s="4"/>
      <c r="U399" s="82"/>
    </row>
    <row r="400" spans="1:21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12"/>
      <c r="N400" s="5"/>
      <c r="O400" s="83"/>
      <c r="P400" s="4"/>
      <c r="Q400" s="4"/>
      <c r="R400" s="4"/>
      <c r="S400" s="4"/>
      <c r="T400" s="4"/>
      <c r="U400" s="82"/>
    </row>
    <row r="401" spans="1:21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12"/>
      <c r="N401" s="5"/>
      <c r="O401" s="83"/>
      <c r="P401" s="4"/>
      <c r="Q401" s="4"/>
      <c r="R401" s="4"/>
      <c r="S401" s="4"/>
      <c r="T401" s="4"/>
      <c r="U401" s="82"/>
    </row>
    <row r="402" spans="1:21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12"/>
      <c r="N402" s="5"/>
      <c r="O402" s="83"/>
      <c r="P402" s="4"/>
      <c r="Q402" s="4"/>
      <c r="R402" s="4"/>
      <c r="S402" s="4"/>
      <c r="T402" s="4"/>
      <c r="U402" s="82"/>
    </row>
    <row r="403" spans="1:21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12"/>
      <c r="N403" s="5"/>
      <c r="O403" s="83"/>
      <c r="P403" s="4"/>
      <c r="Q403" s="4"/>
      <c r="R403" s="4"/>
      <c r="S403" s="4"/>
      <c r="T403" s="4"/>
      <c r="U403" s="82"/>
    </row>
    <row r="404" spans="1:21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12"/>
      <c r="N404" s="5"/>
      <c r="O404" s="83"/>
      <c r="P404" s="4"/>
      <c r="Q404" s="4"/>
      <c r="R404" s="4"/>
      <c r="S404" s="4"/>
      <c r="T404" s="4"/>
      <c r="U404" s="82"/>
    </row>
    <row r="405" spans="1:21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12"/>
      <c r="N405" s="5"/>
      <c r="O405" s="83"/>
      <c r="P405" s="4"/>
      <c r="Q405" s="4"/>
      <c r="R405" s="4"/>
      <c r="S405" s="4"/>
      <c r="T405" s="4"/>
      <c r="U405" s="82"/>
    </row>
    <row r="406" spans="1:21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12"/>
      <c r="N406" s="5"/>
      <c r="O406" s="83"/>
      <c r="P406" s="4"/>
      <c r="Q406" s="4"/>
      <c r="R406" s="4"/>
      <c r="S406" s="4"/>
      <c r="T406" s="4"/>
      <c r="U406" s="82"/>
    </row>
    <row r="407" spans="1:21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12"/>
      <c r="N407" s="5"/>
      <c r="O407" s="83"/>
      <c r="P407" s="4"/>
      <c r="Q407" s="4"/>
      <c r="R407" s="4"/>
      <c r="S407" s="4"/>
      <c r="T407" s="4"/>
      <c r="U407" s="82"/>
    </row>
    <row r="408" spans="1:21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12"/>
      <c r="N408" s="5"/>
      <c r="O408" s="83"/>
      <c r="P408" s="4"/>
      <c r="Q408" s="4"/>
      <c r="R408" s="4"/>
      <c r="S408" s="4"/>
      <c r="T408" s="4"/>
      <c r="U408" s="82"/>
    </row>
    <row r="409" spans="1:21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12"/>
      <c r="N409" s="5"/>
      <c r="O409" s="83"/>
      <c r="P409" s="4"/>
      <c r="Q409" s="4"/>
      <c r="R409" s="4"/>
      <c r="S409" s="4"/>
      <c r="T409" s="4"/>
      <c r="U409" s="82"/>
    </row>
    <row r="410" spans="1:21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12"/>
      <c r="N410" s="5"/>
      <c r="O410" s="83"/>
      <c r="P410" s="4"/>
      <c r="Q410" s="4"/>
      <c r="R410" s="4"/>
      <c r="S410" s="4"/>
      <c r="T410" s="4"/>
      <c r="U410" s="82"/>
    </row>
    <row r="411" spans="1:21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12"/>
      <c r="N411" s="5"/>
      <c r="O411" s="83"/>
      <c r="P411" s="4"/>
      <c r="Q411" s="4"/>
      <c r="R411" s="4"/>
      <c r="S411" s="4"/>
      <c r="T411" s="4"/>
      <c r="U411" s="82"/>
    </row>
    <row r="412" spans="1:21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12"/>
      <c r="N412" s="5"/>
      <c r="O412" s="83"/>
      <c r="P412" s="4"/>
      <c r="Q412" s="4"/>
      <c r="R412" s="4"/>
      <c r="S412" s="4"/>
      <c r="T412" s="4"/>
      <c r="U412" s="82"/>
    </row>
    <row r="413" spans="1:21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12"/>
      <c r="N413" s="5"/>
      <c r="O413" s="83"/>
      <c r="P413" s="4"/>
      <c r="Q413" s="4"/>
      <c r="R413" s="4"/>
      <c r="S413" s="4"/>
      <c r="T413" s="4"/>
      <c r="U413" s="82"/>
    </row>
    <row r="414" spans="1:21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12"/>
      <c r="N414" s="5"/>
      <c r="O414" s="83"/>
      <c r="P414" s="4"/>
      <c r="Q414" s="4"/>
      <c r="R414" s="4"/>
      <c r="S414" s="4"/>
      <c r="T414" s="4"/>
      <c r="U414" s="82"/>
    </row>
    <row r="415" spans="1:21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12"/>
      <c r="N415" s="5"/>
      <c r="O415" s="83"/>
      <c r="P415" s="4"/>
      <c r="Q415" s="4"/>
      <c r="R415" s="4"/>
      <c r="S415" s="4"/>
      <c r="T415" s="4"/>
      <c r="U415" s="82"/>
    </row>
    <row r="416" spans="1:21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12"/>
      <c r="N416" s="5"/>
      <c r="O416" s="83"/>
      <c r="P416" s="4"/>
      <c r="Q416" s="4"/>
      <c r="R416" s="4"/>
      <c r="S416" s="4"/>
      <c r="T416" s="4"/>
      <c r="U416" s="82"/>
    </row>
    <row r="417" spans="1:21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12"/>
      <c r="N417" s="5"/>
      <c r="O417" s="83"/>
      <c r="P417" s="4"/>
      <c r="Q417" s="4"/>
      <c r="R417" s="4"/>
      <c r="S417" s="4"/>
      <c r="T417" s="4"/>
      <c r="U417" s="82"/>
    </row>
    <row r="418" spans="1:21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12"/>
      <c r="N418" s="5"/>
      <c r="O418" s="83"/>
      <c r="P418" s="4"/>
      <c r="Q418" s="4"/>
      <c r="R418" s="4"/>
      <c r="S418" s="4"/>
      <c r="T418" s="4"/>
      <c r="U418" s="82"/>
    </row>
    <row r="419" spans="1:21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12"/>
      <c r="N419" s="5"/>
      <c r="O419" s="83"/>
      <c r="P419" s="4"/>
      <c r="Q419" s="4"/>
      <c r="R419" s="4"/>
      <c r="S419" s="4"/>
      <c r="T419" s="4"/>
      <c r="U419" s="82"/>
    </row>
    <row r="420" spans="1:21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12"/>
      <c r="N420" s="5"/>
      <c r="O420" s="83"/>
      <c r="P420" s="4"/>
      <c r="Q420" s="4"/>
      <c r="R420" s="4"/>
      <c r="S420" s="4"/>
      <c r="T420" s="4"/>
      <c r="U420" s="82"/>
    </row>
    <row r="421" spans="1:21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12"/>
      <c r="N421" s="5"/>
      <c r="O421" s="83"/>
      <c r="P421" s="4"/>
      <c r="Q421" s="4"/>
      <c r="R421" s="4"/>
      <c r="S421" s="4"/>
      <c r="T421" s="4"/>
      <c r="U421" s="82"/>
    </row>
    <row r="422" spans="1:21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12"/>
      <c r="N422" s="5"/>
      <c r="O422" s="83"/>
      <c r="P422" s="4"/>
      <c r="Q422" s="4"/>
      <c r="R422" s="4"/>
      <c r="S422" s="4"/>
      <c r="T422" s="4"/>
      <c r="U422" s="82"/>
    </row>
    <row r="423" spans="1:21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12"/>
      <c r="N423" s="5"/>
      <c r="O423" s="83"/>
      <c r="P423" s="4"/>
      <c r="Q423" s="4"/>
      <c r="R423" s="4"/>
      <c r="S423" s="4"/>
      <c r="T423" s="4"/>
      <c r="U423" s="82"/>
    </row>
    <row r="424" spans="1:21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12"/>
      <c r="N424" s="5"/>
      <c r="O424" s="83"/>
      <c r="P424" s="4"/>
      <c r="Q424" s="4"/>
      <c r="R424" s="4"/>
      <c r="S424" s="4"/>
      <c r="T424" s="4"/>
      <c r="U424" s="82"/>
    </row>
    <row r="425" spans="1:21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12"/>
      <c r="N425" s="5"/>
      <c r="O425" s="83"/>
      <c r="P425" s="4"/>
      <c r="Q425" s="4"/>
      <c r="R425" s="4"/>
      <c r="S425" s="4"/>
      <c r="T425" s="4"/>
      <c r="U425" s="82"/>
    </row>
    <row r="426" spans="1:21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12"/>
      <c r="N426" s="5"/>
      <c r="O426" s="83"/>
      <c r="P426" s="4"/>
      <c r="Q426" s="4"/>
      <c r="R426" s="4"/>
      <c r="S426" s="4"/>
      <c r="T426" s="4"/>
      <c r="U426" s="82"/>
    </row>
    <row r="427" spans="1:21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12"/>
      <c r="N427" s="5"/>
      <c r="O427" s="83"/>
      <c r="P427" s="4"/>
      <c r="Q427" s="4"/>
      <c r="R427" s="4"/>
      <c r="S427" s="4"/>
      <c r="T427" s="4"/>
      <c r="U427" s="82"/>
    </row>
    <row r="428" spans="1:21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12"/>
      <c r="N428" s="5"/>
      <c r="O428" s="83"/>
      <c r="P428" s="4"/>
      <c r="Q428" s="4"/>
      <c r="R428" s="4"/>
      <c r="S428" s="4"/>
      <c r="T428" s="4"/>
      <c r="U428" s="82"/>
    </row>
    <row r="429" spans="1:21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12"/>
      <c r="N429" s="5"/>
      <c r="O429" s="83"/>
      <c r="P429" s="4"/>
      <c r="Q429" s="4"/>
      <c r="R429" s="4"/>
      <c r="S429" s="4"/>
      <c r="T429" s="4"/>
      <c r="U429" s="82"/>
    </row>
    <row r="430" spans="1:21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12"/>
      <c r="N430" s="5"/>
      <c r="O430" s="83"/>
      <c r="P430" s="4"/>
      <c r="Q430" s="4"/>
      <c r="R430" s="4"/>
      <c r="S430" s="4"/>
      <c r="T430" s="4"/>
      <c r="U430" s="82"/>
    </row>
    <row r="431" spans="1:21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12"/>
      <c r="N431" s="5"/>
      <c r="O431" s="83"/>
      <c r="P431" s="4"/>
      <c r="Q431" s="4"/>
      <c r="R431" s="4"/>
      <c r="S431" s="4"/>
      <c r="T431" s="4"/>
      <c r="U431" s="82"/>
    </row>
    <row r="432" spans="1:21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12"/>
      <c r="N432" s="5"/>
      <c r="O432" s="83"/>
      <c r="P432" s="4"/>
      <c r="Q432" s="4"/>
      <c r="R432" s="4"/>
      <c r="S432" s="4"/>
      <c r="T432" s="4"/>
      <c r="U432" s="82"/>
    </row>
    <row r="433" spans="1:21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12"/>
      <c r="N433" s="5"/>
      <c r="O433" s="83"/>
      <c r="P433" s="4"/>
      <c r="Q433" s="4"/>
      <c r="R433" s="4"/>
      <c r="S433" s="4"/>
      <c r="T433" s="4"/>
      <c r="U433" s="82"/>
    </row>
    <row r="434" spans="1:21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12"/>
      <c r="N434" s="5"/>
      <c r="O434" s="83"/>
      <c r="P434" s="4"/>
      <c r="Q434" s="4"/>
      <c r="R434" s="4"/>
      <c r="S434" s="4"/>
      <c r="T434" s="4"/>
      <c r="U434" s="82"/>
    </row>
    <row r="435" spans="1:21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12"/>
      <c r="N435" s="5"/>
      <c r="O435" s="83"/>
      <c r="P435" s="4"/>
      <c r="Q435" s="4"/>
      <c r="R435" s="4"/>
      <c r="S435" s="4"/>
      <c r="T435" s="4"/>
      <c r="U435" s="82"/>
    </row>
    <row r="436" spans="1:21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12"/>
      <c r="N436" s="5"/>
      <c r="O436" s="83"/>
      <c r="P436" s="4"/>
      <c r="Q436" s="4"/>
      <c r="R436" s="4"/>
      <c r="S436" s="4"/>
      <c r="T436" s="4"/>
      <c r="U436" s="82"/>
    </row>
    <row r="437" spans="1:21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12"/>
      <c r="N437" s="5"/>
      <c r="O437" s="83"/>
      <c r="P437" s="4"/>
      <c r="Q437" s="4"/>
      <c r="R437" s="4"/>
      <c r="S437" s="4"/>
      <c r="T437" s="4"/>
      <c r="U437" s="82"/>
    </row>
    <row r="438" spans="1:21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12"/>
      <c r="N438" s="5"/>
      <c r="O438" s="83"/>
      <c r="P438" s="4"/>
      <c r="Q438" s="4"/>
      <c r="R438" s="4"/>
      <c r="S438" s="4"/>
      <c r="T438" s="4"/>
      <c r="U438" s="82"/>
    </row>
    <row r="439" spans="1:21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12"/>
      <c r="N439" s="5"/>
      <c r="O439" s="83"/>
      <c r="P439" s="4"/>
      <c r="Q439" s="4"/>
      <c r="R439" s="4"/>
      <c r="S439" s="4"/>
      <c r="T439" s="4"/>
      <c r="U439" s="82"/>
    </row>
    <row r="440" spans="1:21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12"/>
      <c r="N440" s="5"/>
      <c r="O440" s="83"/>
      <c r="P440" s="4"/>
      <c r="Q440" s="4"/>
      <c r="R440" s="4"/>
      <c r="S440" s="4"/>
      <c r="T440" s="4"/>
      <c r="U440" s="82"/>
    </row>
    <row r="441" spans="1:21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12"/>
      <c r="N441" s="5"/>
      <c r="O441" s="83"/>
      <c r="P441" s="4"/>
      <c r="Q441" s="4"/>
      <c r="R441" s="4"/>
      <c r="S441" s="4"/>
      <c r="T441" s="4"/>
      <c r="U441" s="82"/>
    </row>
    <row r="442" spans="1:21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12"/>
      <c r="N442" s="5"/>
      <c r="O442" s="83"/>
      <c r="P442" s="4"/>
      <c r="Q442" s="4"/>
      <c r="R442" s="4"/>
      <c r="S442" s="4"/>
      <c r="T442" s="4"/>
      <c r="U442" s="82"/>
    </row>
    <row r="443" spans="1:21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12"/>
      <c r="N443" s="5"/>
      <c r="O443" s="83"/>
      <c r="P443" s="4"/>
      <c r="Q443" s="4"/>
      <c r="R443" s="4"/>
      <c r="S443" s="4"/>
      <c r="T443" s="4"/>
      <c r="U443" s="82"/>
    </row>
    <row r="444" spans="1:21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12"/>
      <c r="N444" s="5"/>
      <c r="O444" s="83"/>
      <c r="P444" s="4"/>
      <c r="Q444" s="4"/>
      <c r="R444" s="4"/>
      <c r="S444" s="4"/>
      <c r="T444" s="4"/>
      <c r="U444" s="82"/>
    </row>
    <row r="445" spans="1:21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12"/>
      <c r="N445" s="5"/>
      <c r="O445" s="83"/>
      <c r="P445" s="4"/>
      <c r="Q445" s="4"/>
      <c r="R445" s="4"/>
      <c r="S445" s="4"/>
      <c r="T445" s="4"/>
      <c r="U445" s="82"/>
    </row>
    <row r="446" spans="1:21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12"/>
      <c r="N446" s="5"/>
      <c r="O446" s="83"/>
      <c r="P446" s="4"/>
      <c r="Q446" s="4"/>
      <c r="R446" s="4"/>
      <c r="S446" s="4"/>
      <c r="T446" s="4"/>
      <c r="U446" s="82"/>
    </row>
    <row r="447" spans="1:21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12"/>
      <c r="N447" s="5"/>
      <c r="O447" s="83"/>
      <c r="P447" s="4"/>
      <c r="Q447" s="4"/>
      <c r="R447" s="4"/>
      <c r="S447" s="4"/>
      <c r="T447" s="4"/>
      <c r="U447" s="82"/>
    </row>
    <row r="448" spans="1:21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12"/>
      <c r="N448" s="5"/>
      <c r="O448" s="83"/>
      <c r="P448" s="4"/>
      <c r="Q448" s="4"/>
      <c r="R448" s="4"/>
      <c r="S448" s="4"/>
      <c r="T448" s="4"/>
      <c r="U448" s="82"/>
    </row>
    <row r="449" spans="1:21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12"/>
      <c r="N449" s="5"/>
      <c r="O449" s="83"/>
      <c r="P449" s="4"/>
      <c r="Q449" s="4"/>
      <c r="R449" s="4"/>
      <c r="S449" s="4"/>
      <c r="T449" s="4"/>
      <c r="U449" s="82"/>
    </row>
    <row r="450" spans="1:21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12"/>
      <c r="N450" s="5"/>
      <c r="O450" s="83"/>
      <c r="P450" s="4"/>
      <c r="Q450" s="4"/>
      <c r="R450" s="4"/>
      <c r="S450" s="4"/>
      <c r="T450" s="4"/>
      <c r="U450" s="82"/>
    </row>
    <row r="451" spans="1:21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12"/>
      <c r="N451" s="5"/>
      <c r="O451" s="83"/>
      <c r="P451" s="4"/>
      <c r="Q451" s="4"/>
      <c r="R451" s="4"/>
      <c r="S451" s="4"/>
      <c r="T451" s="4"/>
      <c r="U451" s="82"/>
    </row>
    <row r="452" spans="1:21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12"/>
      <c r="N452" s="5"/>
      <c r="O452" s="83"/>
      <c r="P452" s="4"/>
      <c r="Q452" s="4"/>
      <c r="R452" s="4"/>
      <c r="S452" s="4"/>
      <c r="T452" s="4"/>
      <c r="U452" s="82"/>
    </row>
    <row r="453" spans="1:21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12"/>
      <c r="N453" s="5"/>
      <c r="O453" s="83"/>
      <c r="P453" s="4"/>
      <c r="Q453" s="4"/>
      <c r="R453" s="4"/>
      <c r="S453" s="4"/>
      <c r="T453" s="4"/>
      <c r="U453" s="82"/>
    </row>
    <row r="454" spans="1:21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12"/>
      <c r="N454" s="5"/>
      <c r="O454" s="83"/>
      <c r="P454" s="4"/>
      <c r="Q454" s="4"/>
      <c r="R454" s="4"/>
      <c r="S454" s="4"/>
      <c r="T454" s="4"/>
      <c r="U454" s="82"/>
    </row>
    <row r="455" spans="1:21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12"/>
      <c r="N455" s="5"/>
      <c r="O455" s="83"/>
      <c r="P455" s="4"/>
      <c r="Q455" s="4"/>
      <c r="R455" s="4"/>
      <c r="S455" s="4"/>
      <c r="T455" s="4"/>
      <c r="U455" s="82"/>
    </row>
    <row r="456" spans="1:21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12"/>
      <c r="N456" s="5"/>
      <c r="O456" s="83"/>
      <c r="P456" s="4"/>
      <c r="Q456" s="4"/>
      <c r="R456" s="4"/>
      <c r="S456" s="4"/>
      <c r="T456" s="4"/>
      <c r="U456" s="82"/>
    </row>
    <row r="457" spans="1:21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12"/>
      <c r="N457" s="5"/>
      <c r="O457" s="83"/>
      <c r="P457" s="4"/>
      <c r="Q457" s="4"/>
      <c r="R457" s="4"/>
      <c r="S457" s="4"/>
      <c r="T457" s="4"/>
      <c r="U457" s="82"/>
    </row>
    <row r="458" spans="1:21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12"/>
      <c r="N458" s="5"/>
      <c r="O458" s="83"/>
      <c r="P458" s="4"/>
      <c r="Q458" s="4"/>
      <c r="R458" s="4"/>
      <c r="S458" s="4"/>
      <c r="T458" s="4"/>
      <c r="U458" s="82"/>
    </row>
    <row r="459" spans="1:21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12"/>
      <c r="N459" s="5"/>
      <c r="O459" s="83"/>
      <c r="P459" s="4"/>
      <c r="Q459" s="4"/>
      <c r="R459" s="4"/>
      <c r="S459" s="4"/>
      <c r="T459" s="4"/>
      <c r="U459" s="82"/>
    </row>
    <row r="460" spans="1:21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12"/>
      <c r="N460" s="5"/>
      <c r="O460" s="83"/>
      <c r="P460" s="4"/>
      <c r="Q460" s="4"/>
      <c r="R460" s="4"/>
      <c r="S460" s="4"/>
      <c r="T460" s="4"/>
      <c r="U460" s="82"/>
    </row>
    <row r="461" spans="1:21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12"/>
      <c r="N461" s="5"/>
      <c r="O461" s="83"/>
      <c r="P461" s="4"/>
      <c r="Q461" s="4"/>
      <c r="R461" s="4"/>
      <c r="S461" s="4"/>
      <c r="T461" s="4"/>
      <c r="U461" s="82"/>
    </row>
    <row r="462" spans="1:21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12"/>
      <c r="N462" s="5"/>
      <c r="O462" s="83"/>
      <c r="P462" s="4"/>
      <c r="Q462" s="4"/>
      <c r="R462" s="4"/>
      <c r="S462" s="4"/>
      <c r="T462" s="4"/>
      <c r="U462" s="82"/>
    </row>
    <row r="463" spans="1:21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12"/>
      <c r="N463" s="5"/>
      <c r="O463" s="83"/>
      <c r="P463" s="4"/>
      <c r="Q463" s="4"/>
      <c r="R463" s="4"/>
      <c r="S463" s="4"/>
      <c r="T463" s="4"/>
      <c r="U463" s="82"/>
    </row>
    <row r="464" spans="1:21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12"/>
      <c r="N464" s="5"/>
      <c r="O464" s="83"/>
      <c r="P464" s="4"/>
      <c r="Q464" s="4"/>
      <c r="R464" s="4"/>
      <c r="S464" s="4"/>
      <c r="T464" s="4"/>
      <c r="U464" s="82"/>
    </row>
    <row r="465" spans="1:21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12"/>
      <c r="N465" s="5"/>
      <c r="O465" s="83"/>
      <c r="P465" s="4"/>
      <c r="Q465" s="4"/>
      <c r="R465" s="4"/>
      <c r="S465" s="4"/>
      <c r="T465" s="4"/>
      <c r="U465" s="82"/>
    </row>
    <row r="466" spans="1:21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12"/>
      <c r="N466" s="5"/>
      <c r="O466" s="83"/>
      <c r="P466" s="4"/>
      <c r="Q466" s="4"/>
      <c r="R466" s="4"/>
      <c r="S466" s="4"/>
      <c r="T466" s="4"/>
      <c r="U466" s="82"/>
    </row>
    <row r="467" spans="1:21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12"/>
      <c r="N467" s="5"/>
      <c r="O467" s="83"/>
      <c r="P467" s="4"/>
      <c r="Q467" s="4"/>
      <c r="R467" s="4"/>
      <c r="S467" s="4"/>
      <c r="T467" s="4"/>
      <c r="U467" s="82"/>
    </row>
    <row r="468" spans="1:21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12"/>
      <c r="N468" s="5"/>
      <c r="O468" s="83"/>
      <c r="P468" s="4"/>
      <c r="Q468" s="4"/>
      <c r="R468" s="4"/>
      <c r="S468" s="4"/>
      <c r="T468" s="4"/>
      <c r="U468" s="82"/>
    </row>
    <row r="469" spans="1:21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12"/>
      <c r="N469" s="5"/>
      <c r="O469" s="83"/>
      <c r="P469" s="4"/>
      <c r="Q469" s="4"/>
      <c r="R469" s="4"/>
      <c r="S469" s="4"/>
      <c r="T469" s="4"/>
      <c r="U469" s="82"/>
    </row>
    <row r="470" spans="1:21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12"/>
      <c r="N470" s="5"/>
      <c r="O470" s="83"/>
      <c r="P470" s="4"/>
      <c r="Q470" s="4"/>
      <c r="R470" s="4"/>
      <c r="S470" s="4"/>
      <c r="T470" s="4"/>
      <c r="U470" s="82"/>
    </row>
    <row r="471" spans="1:21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12"/>
      <c r="N471" s="5"/>
      <c r="O471" s="83"/>
      <c r="P471" s="4"/>
      <c r="Q471" s="4"/>
      <c r="R471" s="4"/>
      <c r="S471" s="4"/>
      <c r="T471" s="4"/>
      <c r="U471" s="82"/>
    </row>
    <row r="472" spans="1:21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12"/>
      <c r="N472" s="5"/>
      <c r="O472" s="83"/>
      <c r="P472" s="4"/>
      <c r="Q472" s="4"/>
      <c r="R472" s="4"/>
      <c r="S472" s="4"/>
      <c r="T472" s="4"/>
      <c r="U472" s="82"/>
    </row>
    <row r="473" spans="1:21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12"/>
      <c r="N473" s="5"/>
      <c r="O473" s="83"/>
      <c r="P473" s="4"/>
      <c r="Q473" s="4"/>
      <c r="R473" s="4"/>
      <c r="S473" s="4"/>
      <c r="T473" s="4"/>
      <c r="U473" s="82"/>
    </row>
    <row r="474" spans="1:21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12"/>
      <c r="N474" s="5"/>
      <c r="O474" s="83"/>
      <c r="P474" s="4"/>
      <c r="Q474" s="4"/>
      <c r="R474" s="4"/>
      <c r="S474" s="4"/>
      <c r="T474" s="4"/>
      <c r="U474" s="82"/>
    </row>
    <row r="475" spans="1:21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12"/>
      <c r="N475" s="5"/>
      <c r="O475" s="83"/>
      <c r="P475" s="4"/>
      <c r="Q475" s="4"/>
      <c r="R475" s="4"/>
      <c r="S475" s="4"/>
      <c r="T475" s="4"/>
      <c r="U475" s="82"/>
    </row>
    <row r="476" spans="1:21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12"/>
      <c r="N476" s="5"/>
      <c r="O476" s="83"/>
      <c r="P476" s="4"/>
      <c r="Q476" s="4"/>
      <c r="R476" s="4"/>
      <c r="S476" s="4"/>
      <c r="T476" s="4"/>
      <c r="U476" s="82"/>
    </row>
    <row r="477" spans="1:21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12"/>
      <c r="N477" s="5"/>
      <c r="O477" s="83"/>
      <c r="P477" s="4"/>
      <c r="Q477" s="4"/>
      <c r="R477" s="4"/>
      <c r="S477" s="4"/>
      <c r="T477" s="4"/>
      <c r="U477" s="82"/>
    </row>
    <row r="478" spans="1:21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12"/>
      <c r="N478" s="5"/>
      <c r="O478" s="83"/>
      <c r="P478" s="4"/>
      <c r="Q478" s="4"/>
      <c r="R478" s="4"/>
      <c r="S478" s="4"/>
      <c r="T478" s="4"/>
      <c r="U478" s="82"/>
    </row>
    <row r="479" spans="1:21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12"/>
      <c r="N479" s="5"/>
      <c r="O479" s="83"/>
      <c r="P479" s="4"/>
      <c r="Q479" s="4"/>
      <c r="R479" s="4"/>
      <c r="S479" s="4"/>
      <c r="T479" s="4"/>
      <c r="U479" s="82"/>
    </row>
    <row r="480" spans="1:21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12"/>
      <c r="N480" s="5"/>
      <c r="O480" s="83"/>
      <c r="P480" s="4"/>
      <c r="Q480" s="4"/>
      <c r="R480" s="4"/>
      <c r="S480" s="4"/>
      <c r="T480" s="4"/>
      <c r="U480" s="82"/>
    </row>
    <row r="481" spans="1:21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12"/>
      <c r="N481" s="5"/>
      <c r="O481" s="83"/>
      <c r="P481" s="4"/>
      <c r="Q481" s="4"/>
      <c r="R481" s="4"/>
      <c r="S481" s="4"/>
      <c r="T481" s="4"/>
      <c r="U481" s="82"/>
    </row>
    <row r="482" spans="1:21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12"/>
      <c r="N482" s="5"/>
      <c r="O482" s="83"/>
      <c r="P482" s="4"/>
      <c r="Q482" s="4"/>
      <c r="R482" s="4"/>
      <c r="S482" s="4"/>
      <c r="T482" s="4"/>
      <c r="U482" s="82"/>
    </row>
    <row r="483" spans="1:21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12"/>
      <c r="N483" s="5"/>
      <c r="O483" s="83"/>
      <c r="P483" s="4"/>
      <c r="Q483" s="4"/>
      <c r="R483" s="4"/>
      <c r="S483" s="4"/>
      <c r="T483" s="4"/>
      <c r="U483" s="82"/>
    </row>
    <row r="484" spans="1:21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12"/>
      <c r="N484" s="5"/>
      <c r="O484" s="83"/>
      <c r="P484" s="4"/>
      <c r="Q484" s="4"/>
      <c r="R484" s="4"/>
      <c r="S484" s="4"/>
      <c r="T484" s="4"/>
      <c r="U484" s="82"/>
    </row>
    <row r="485" spans="1:21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12"/>
      <c r="N485" s="5"/>
      <c r="O485" s="83"/>
      <c r="P485" s="4"/>
      <c r="Q485" s="4"/>
      <c r="R485" s="4"/>
      <c r="S485" s="4"/>
      <c r="T485" s="4"/>
      <c r="U485" s="82"/>
    </row>
    <row r="486" spans="1:21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12"/>
      <c r="N486" s="5"/>
      <c r="O486" s="83"/>
      <c r="P486" s="4"/>
      <c r="Q486" s="4"/>
      <c r="R486" s="4"/>
      <c r="S486" s="4"/>
      <c r="T486" s="4"/>
      <c r="U486" s="82"/>
    </row>
    <row r="487" spans="1:21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12"/>
      <c r="N487" s="5"/>
      <c r="O487" s="83"/>
      <c r="P487" s="4"/>
      <c r="Q487" s="4"/>
      <c r="R487" s="4"/>
      <c r="S487" s="4"/>
      <c r="T487" s="4"/>
      <c r="U487" s="82"/>
    </row>
    <row r="488" spans="1:21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12"/>
      <c r="N488" s="5"/>
      <c r="O488" s="83"/>
      <c r="P488" s="4"/>
      <c r="Q488" s="4"/>
      <c r="R488" s="4"/>
      <c r="S488" s="4"/>
      <c r="T488" s="4"/>
      <c r="U488" s="82"/>
    </row>
    <row r="489" spans="1:21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12"/>
      <c r="N489" s="5"/>
      <c r="O489" s="83"/>
      <c r="P489" s="4"/>
      <c r="Q489" s="4"/>
      <c r="R489" s="4"/>
      <c r="S489" s="4"/>
      <c r="T489" s="4"/>
      <c r="U489" s="82"/>
    </row>
    <row r="490" spans="1:21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12"/>
      <c r="N490" s="5"/>
      <c r="O490" s="83"/>
      <c r="P490" s="4"/>
      <c r="Q490" s="4"/>
      <c r="R490" s="4"/>
      <c r="S490" s="4"/>
      <c r="T490" s="4"/>
      <c r="U490" s="82"/>
    </row>
    <row r="491" spans="1:21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12"/>
      <c r="N491" s="5"/>
      <c r="O491" s="83"/>
      <c r="P491" s="4"/>
      <c r="Q491" s="4"/>
      <c r="R491" s="4"/>
      <c r="S491" s="4"/>
      <c r="T491" s="4"/>
      <c r="U491" s="82"/>
    </row>
    <row r="492" spans="1:21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12"/>
      <c r="N492" s="5"/>
      <c r="O492" s="83"/>
      <c r="P492" s="4"/>
      <c r="Q492" s="4"/>
      <c r="R492" s="4"/>
      <c r="S492" s="4"/>
      <c r="T492" s="4"/>
      <c r="U492" s="82"/>
    </row>
    <row r="493" spans="1:21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12"/>
      <c r="N493" s="5"/>
      <c r="O493" s="83"/>
      <c r="P493" s="4"/>
      <c r="Q493" s="4"/>
      <c r="R493" s="4"/>
      <c r="S493" s="4"/>
      <c r="T493" s="4"/>
      <c r="U493" s="82"/>
    </row>
    <row r="494" spans="1:21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12"/>
      <c r="N494" s="5"/>
      <c r="O494" s="83"/>
      <c r="P494" s="4"/>
      <c r="Q494" s="4"/>
      <c r="R494" s="4"/>
      <c r="S494" s="4"/>
      <c r="T494" s="4"/>
      <c r="U494" s="82"/>
    </row>
    <row r="495" spans="1:21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12"/>
      <c r="N495" s="5"/>
      <c r="O495" s="83"/>
      <c r="P495" s="4"/>
      <c r="Q495" s="4"/>
      <c r="R495" s="4"/>
      <c r="S495" s="4"/>
      <c r="T495" s="4"/>
      <c r="U495" s="82"/>
    </row>
    <row r="496" spans="1:21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12"/>
      <c r="N496" s="5"/>
      <c r="O496" s="83"/>
      <c r="P496" s="4"/>
      <c r="Q496" s="4"/>
      <c r="R496" s="4"/>
      <c r="S496" s="4"/>
      <c r="T496" s="4"/>
      <c r="U496" s="82"/>
    </row>
    <row r="497" spans="1:21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12"/>
      <c r="N497" s="5"/>
      <c r="O497" s="83"/>
      <c r="P497" s="4"/>
      <c r="Q497" s="4"/>
      <c r="R497" s="4"/>
      <c r="S497" s="4"/>
      <c r="T497" s="4"/>
      <c r="U497" s="82"/>
    </row>
    <row r="498" spans="1:21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12"/>
      <c r="N498" s="5"/>
      <c r="O498" s="83"/>
      <c r="P498" s="4"/>
      <c r="Q498" s="4"/>
      <c r="R498" s="4"/>
      <c r="S498" s="4"/>
      <c r="T498" s="4"/>
      <c r="U498" s="82"/>
    </row>
    <row r="499" spans="1:21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12"/>
      <c r="N499" s="5"/>
      <c r="O499" s="83"/>
      <c r="P499" s="4"/>
      <c r="Q499" s="4"/>
      <c r="R499" s="4"/>
      <c r="S499" s="4"/>
      <c r="T499" s="4"/>
      <c r="U499" s="82"/>
    </row>
    <row r="500" spans="1:21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12"/>
      <c r="N500" s="5"/>
      <c r="O500" s="83"/>
      <c r="P500" s="4"/>
      <c r="Q500" s="4"/>
      <c r="R500" s="4"/>
      <c r="S500" s="4"/>
      <c r="T500" s="4"/>
      <c r="U500" s="82"/>
    </row>
    <row r="501" spans="1:21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12"/>
      <c r="N501" s="5"/>
      <c r="O501" s="83"/>
      <c r="P501" s="4"/>
      <c r="Q501" s="4"/>
      <c r="R501" s="4"/>
      <c r="S501" s="4"/>
      <c r="T501" s="4"/>
      <c r="U501" s="82"/>
    </row>
    <row r="502" spans="1:21" ht="11.2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12"/>
      <c r="N502" s="5"/>
      <c r="O502" s="83"/>
      <c r="P502" s="4"/>
      <c r="Q502" s="4"/>
      <c r="R502" s="4"/>
      <c r="S502" s="4"/>
      <c r="T502" s="4"/>
      <c r="U502" s="82"/>
    </row>
    <row r="503" spans="1:21" ht="11.25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12"/>
      <c r="N503" s="5"/>
      <c r="O503" s="83"/>
      <c r="P503" s="4"/>
      <c r="Q503" s="4"/>
      <c r="R503" s="4"/>
      <c r="S503" s="4"/>
      <c r="T503" s="4"/>
      <c r="U503" s="82"/>
    </row>
    <row r="504" spans="1:21" ht="11.25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12"/>
      <c r="N504" s="5"/>
      <c r="O504" s="83"/>
      <c r="P504" s="4"/>
      <c r="Q504" s="4"/>
      <c r="R504" s="4"/>
      <c r="S504" s="4"/>
      <c r="T504" s="4"/>
      <c r="U504" s="82"/>
    </row>
    <row r="505" spans="1:21" ht="11.25" x14ac:dyDescent="0.1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12"/>
      <c r="N505" s="5"/>
      <c r="O505" s="83"/>
      <c r="P505" s="4"/>
      <c r="Q505" s="4"/>
      <c r="R505" s="4"/>
      <c r="S505" s="4"/>
      <c r="T505" s="4"/>
      <c r="U505" s="82"/>
    </row>
    <row r="506" spans="1:21" ht="11.25" x14ac:dyDescent="0.1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12"/>
      <c r="N506" s="5"/>
      <c r="O506" s="83"/>
      <c r="P506" s="4"/>
      <c r="Q506" s="4"/>
      <c r="R506" s="4"/>
      <c r="S506" s="4"/>
      <c r="T506" s="4"/>
      <c r="U506" s="82"/>
    </row>
    <row r="507" spans="1:21" ht="11.25" x14ac:dyDescent="0.1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12"/>
      <c r="N507" s="5"/>
      <c r="O507" s="83"/>
      <c r="P507" s="4"/>
      <c r="Q507" s="4"/>
      <c r="R507" s="4"/>
      <c r="S507" s="4"/>
      <c r="T507" s="4"/>
      <c r="U507" s="82"/>
    </row>
    <row r="508" spans="1:21" ht="11.25" x14ac:dyDescent="0.1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12"/>
      <c r="N508" s="5"/>
      <c r="O508" s="83"/>
      <c r="P508" s="4"/>
      <c r="Q508" s="4"/>
      <c r="R508" s="4"/>
      <c r="S508" s="4"/>
      <c r="T508" s="4"/>
      <c r="U508" s="82"/>
    </row>
    <row r="509" spans="1:21" ht="11.25" x14ac:dyDescent="0.1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12"/>
      <c r="N509" s="5"/>
      <c r="O509" s="83"/>
      <c r="P509" s="4"/>
      <c r="Q509" s="4"/>
      <c r="R509" s="4"/>
      <c r="S509" s="4"/>
      <c r="T509" s="4"/>
      <c r="U509" s="82"/>
    </row>
  </sheetData>
  <mergeCells count="1">
    <mergeCell ref="J6:K6"/>
  </mergeCells>
  <phoneticPr fontId="3"/>
  <conditionalFormatting sqref="A14:A47">
    <cfRule type="expression" dxfId="186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[1]各種設定!#REF!</xm:f>
          </x14:formula1>
          <xm:sqref>K7:K8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topLeftCell="A4" workbookViewId="0">
      <selection activeCell="J88" sqref="J88"/>
    </sheetView>
  </sheetViews>
  <sheetFormatPr defaultColWidth="10" defaultRowHeight="15" customHeight="1" x14ac:dyDescent="0.15"/>
  <cols>
    <col min="1" max="1" width="10.375" style="8" customWidth="1"/>
    <col min="2" max="2" width="3" style="8" bestFit="1" customWidth="1"/>
    <col min="3" max="3" width="5.125" style="8" customWidth="1"/>
    <col min="4" max="7" width="10.375" style="8" customWidth="1"/>
    <col min="8" max="8" width="5.125" style="8" customWidth="1"/>
    <col min="9" max="12" width="10.375" style="8" customWidth="1"/>
    <col min="13" max="13" width="0.625" style="8" customWidth="1"/>
    <col min="14" max="16384" width="10" style="8"/>
  </cols>
  <sheetData>
    <row r="6" spans="1:13" ht="12" x14ac:dyDescent="0.15">
      <c r="A6" s="44"/>
      <c r="B6" s="5"/>
      <c r="C6" s="5"/>
      <c r="D6" s="5"/>
      <c r="E6" s="5"/>
      <c r="F6" s="5"/>
      <c r="G6" s="5"/>
      <c r="H6" s="5"/>
      <c r="I6" s="5"/>
      <c r="J6" s="79">
        <f>+[1]各種設定!D18</f>
        <v>44878</v>
      </c>
      <c r="K6" s="41"/>
      <c r="L6" s="78" t="s">
        <v>47</v>
      </c>
      <c r="M6" s="36"/>
    </row>
    <row r="7" spans="1:13" ht="19.5" customHeight="1" x14ac:dyDescent="0.2">
      <c r="A7" s="40" t="str">
        <f>+[1]各種設定!D2</f>
        <v>2022年 全日本カート選手権 FS-125/FP-3部門　東西統一競技会</v>
      </c>
      <c r="B7" s="5"/>
      <c r="C7" s="5"/>
      <c r="D7" s="5"/>
      <c r="E7" s="5"/>
      <c r="F7" s="5"/>
      <c r="G7" s="5"/>
      <c r="H7" s="5"/>
      <c r="I7" s="5"/>
      <c r="J7" s="5"/>
      <c r="L7" s="39"/>
      <c r="M7" s="36"/>
    </row>
    <row r="8" spans="1:13" ht="11.25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39"/>
      <c r="L8" s="37"/>
      <c r="M8" s="36"/>
    </row>
    <row r="9" spans="1:13" ht="17.25" customHeight="1" x14ac:dyDescent="0.15">
      <c r="A9" s="35" t="str">
        <f>+[1]各種設定!D4</f>
        <v>FP-3</v>
      </c>
      <c r="B9" s="5"/>
      <c r="C9" s="5"/>
      <c r="D9" s="5"/>
      <c r="E9" s="5"/>
      <c r="F9" s="5"/>
      <c r="G9" s="5"/>
      <c r="H9" s="5"/>
      <c r="I9" s="5"/>
      <c r="K9" s="5"/>
      <c r="L9" s="34" t="s">
        <v>17</v>
      </c>
      <c r="M9" s="5"/>
    </row>
    <row r="10" spans="1:13" ht="19.5" customHeight="1" x14ac:dyDescent="0.2">
      <c r="A10" s="33" t="s">
        <v>46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5"/>
    </row>
    <row r="11" spans="1:13" ht="11.25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2.75" x14ac:dyDescent="0.15">
      <c r="A12" s="77"/>
      <c r="B12" s="77"/>
      <c r="C12" s="77"/>
      <c r="D12" s="76"/>
      <c r="E12" s="76"/>
      <c r="F12" s="60"/>
      <c r="G12" s="77"/>
      <c r="H12" s="77"/>
      <c r="I12" s="77"/>
      <c r="J12" s="77"/>
      <c r="K12" s="77"/>
      <c r="L12" s="77"/>
      <c r="M12" s="76"/>
    </row>
    <row r="13" spans="1:13" ht="12.75" x14ac:dyDescent="0.15">
      <c r="A13" s="61"/>
      <c r="B13" s="53"/>
      <c r="C13" s="64"/>
      <c r="D13" s="67"/>
      <c r="E13" s="66"/>
      <c r="F13" s="66"/>
      <c r="H13" s="75"/>
      <c r="I13" s="62"/>
      <c r="J13" s="62"/>
      <c r="K13" s="62"/>
      <c r="L13" s="62"/>
      <c r="M13" s="60"/>
    </row>
    <row r="14" spans="1:13" ht="15" customHeight="1" x14ac:dyDescent="0.15">
      <c r="A14" s="61"/>
      <c r="B14" s="74" t="s">
        <v>23</v>
      </c>
      <c r="C14" s="73">
        <f>INDEX('[1]公式予選（TT）AGr-結果表・グリッド用（貼付）'!$A:$Z,MATCH(1,'[1]公式予選（TT）AGr-結果表・グリッド用（貼付）'!$B:$B,0),MATCH("No.",'[1]公式予選（TT）AGr-結果表・グリッド用（貼付）'!$1:$1,0))</f>
        <v>14</v>
      </c>
      <c r="D14" s="57" t="str">
        <f>INDEX('[1]公式予選（TT）AGr-結果表・グリッド用（貼付）'!$A:$Z,MATCH(1,'[1]公式予選（TT）AGr-結果表・グリッド用（貼付）'!$B:$B,0),MATCH("名前",'[1]公式予選（TT）AGr-結果表・グリッド用（貼付）'!$1:$1,0))</f>
        <v>春日 龍之介</v>
      </c>
      <c r="E14" s="72"/>
      <c r="F14" s="56">
        <f>IF(INDEX('[1]公式予選（TT）AGr-結果表・グリッド用（貼付）'!$A:$Z,MATCH(1,'[1]公式予選（TT）AGr-結果表・グリッド用（貼付）'!$B:$B,0),MATCH("BestLap",'[1]公式予選（TT）AGr-結果表・グリッド用（貼付）'!$1:$1,0))=0,,INDEX('[1]公式予選（TT）AGr-結果表・グリッド用（貼付）'!$A:$Z,MATCH(1,'[1]公式予選（TT）AGr-結果表・グリッド用（貼付）'!$B:$B,0),MATCH("BestLap",'[1]公式予選（TT）AGr-結果表・グリッド用（貼付）'!$1:$1,0)))</f>
        <v>54.207000000000001</v>
      </c>
      <c r="G14" s="8">
        <v>2</v>
      </c>
      <c r="H14" s="58">
        <f>INDEX('[1]公式予選（TT）AGr-結果表・グリッド用（貼付）'!$A:$Z,MATCH($G14,'[1]公式予選（TT）AGr-結果表・グリッド用（貼付）'!$B:$B,0),MATCH("No.",'[1]公式予選（TT）AGr-結果表・グリッド用（貼付）'!$1:$1,0))</f>
        <v>30</v>
      </c>
      <c r="I14" s="57" t="str">
        <f>IFERROR(INDEX('[1]公式予選（TT）AGr-結果表・グリッド用（貼付）'!$A:$Z,MATCH($G14,'[1]公式予選（TT）AGr-結果表・グリッド用（貼付）'!$B:$B,0),MATCH("名前",'[1]公式予選（TT）AGr-結果表・グリッド用（貼付）'!$1:$1,0)),"")</f>
        <v>久富 圭</v>
      </c>
      <c r="J14" s="57"/>
      <c r="K14" s="56">
        <f>IFERROR(IF(INDEX('[1]公式予選（TT）AGr-結果表・グリッド用（貼付）'!$A:$Z,MATCH($G14,'[1]公式予選（TT）AGr-結果表・グリッド用（貼付）'!$B:$B,0),MATCH("BestLap",'[1]公式予選（TT）AGr-結果表・グリッド用（貼付）'!$1:$1,0))=0,"",INDEX('[1]公式予選（TT）AGr-結果表・グリッド用（貼付）'!$A:$Z,MATCH($G14,'[1]公式予選（TT）AGr-結果表・グリッド用（貼付）'!$B:$B,0),MATCH("BestLap",'[1]公式予選（TT）AGr-結果表・グリッド用（貼付）'!$1:$1,0))),"")</f>
        <v>54.384</v>
      </c>
      <c r="L14" s="49"/>
      <c r="M14" s="60"/>
    </row>
    <row r="15" spans="1:13" ht="6" customHeight="1" x14ac:dyDescent="0.15">
      <c r="A15" s="61"/>
      <c r="B15" s="53"/>
      <c r="C15" s="48" t="str">
        <f>IF(INDEX('[1]公式予選（TT）AGr-結果表・グリッド用（貼付）'!$A:$Z,MATCH(1,'[1]公式予選（TT）AGr-結果表・グリッド用（貼付）'!$B:$B,0),MATCH("クラス",'[1]公式予選（TT）AGr-結果表・グリッド用（貼付）'!$1:$1,0))=0,"",INDEX('[1]公式予選（TT）AGr-結果表・グリッド用（貼付）'!$A:$Z,MATCH(1,'[1]公式予選（TT）AGr-結果表・グリッド用（貼付）'!$B:$B,0),MATCH("クラス",'[1]公式予選（TT）AGr-結果表・グリッド用（貼付）'!$1:$1,0)))</f>
        <v/>
      </c>
      <c r="D15" s="55"/>
      <c r="E15" s="71"/>
      <c r="F15" s="48" t="str">
        <f>IF(INDEX('[1]公式予選（TT）AGr-結果表・グリッド用（貼付）'!$A:$Z,MATCH(1,'[1]公式予選（TT）AGr-結果表・グリッド用（貼付）'!$B:$B,0),MATCH("Model/Engine",'[1]公式予選（TT）AGr-結果表・グリッド用（貼付）'!$1:$1,0))=0,"",INDEX('[1]公式予選（TT）AGr-結果表・グリッド用（貼付）'!$A:$Z,MATCH(1,'[1]公式予選（TT）AGr-結果表・グリッド用（貼付）'!$B:$B,0),MATCH("Model/Engine",'[1]公式予選（TT）AGr-結果表・グリッド用（貼付）'!$1:$1,0)))</f>
        <v>XENON KART/YAMAHA</v>
      </c>
      <c r="G15" s="53"/>
      <c r="H15" s="48" t="str">
        <f>IF(IFERROR(INDEX('[1]公式予選（TT）AGr-結果表・グリッド用（貼付）'!$A:$Z,MATCH($G14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14,'[1]公式予選（TT）AGr-結果表・グリッド用（貼付）'!$B:$B,0),MATCH("クラス",'[1]公式予選（TT）AGr-結果表・グリッド用（貼付）'!$1:$1,0)),""))</f>
        <v/>
      </c>
      <c r="I15" s="55"/>
      <c r="J15" s="54"/>
      <c r="K15" s="48" t="str">
        <f>IFERROR(IF(INDEX('[1]公式予選（TT）AGr-結果表・グリッド用（貼付）'!$A:$Z,MATCH($G14,'[1]公式予選（TT）AGr-結果表・グリッド用（貼付）'!$B:$B,0),MATCH("Model/Engine",'[1]公式予選（TT）AGr-結果表・グリッド用（貼付）'!$1:$1,0))=0,"",INDEX('[1]公式予選（TT）AGr-結果表・グリッド用（貼付）'!$A:$Z,MATCH($G14,'[1]公式予選（TT）AGr-結果表・グリッド用（貼付）'!$B:$B,0),MATCH("Model/Engine",'[1]公式予選（TT）AGr-結果表・グリッド用（貼付）'!$1:$1,0))),"")</f>
        <v>TONY KART/YAMAHA</v>
      </c>
      <c r="L15" s="49"/>
      <c r="M15" s="60"/>
    </row>
    <row r="16" spans="1:13" ht="9.9499999999999993" customHeight="1" x14ac:dyDescent="0.15">
      <c r="A16" s="61"/>
      <c r="B16" s="53"/>
      <c r="C16" s="70" t="str">
        <f>IF(INDEX('[1]公式予選（TT）AGr-結果表・グリッド用（貼付）'!$A:$Z,MATCH(1,'[1]公式予選（TT）AGr-結果表・グリッド用（貼付）'!$B:$B,0),MATCH("team",'[1]公式予選（TT）AGr-結果表・グリッド用（貼付）'!$1:$1,0))=0,"",INDEX('[1]公式予選（TT）AGr-結果表・グリッド用（貼付）'!$A:$Z,MATCH(1,'[1]公式予選（TT）AGr-結果表・グリッド用（貼付）'!$B:$B,0),MATCH("team",'[1]公式予選（TT）AGr-結果表・グリッド用（貼付）'!$1:$1,0)))</f>
        <v>SPS川口</v>
      </c>
      <c r="D16" s="69"/>
      <c r="E16" s="68"/>
      <c r="F16" s="47"/>
      <c r="G16" s="53"/>
      <c r="H16" s="51" t="str">
        <f>IFERROR(IF(INDEX('[1]公式予選（TT）AGr-結果表・グリッド用（貼付）'!$A:$Z,MATCH($G14,'[1]公式予選（TT）AGr-結果表・グリッド用（貼付）'!$B:$B,0),MATCH("team",'[1]公式予選（TT）AGr-結果表・グリッド用（貼付）'!$1:$1,0))=0,"",INDEX('[1]公式予選（TT）AGr-結果表・グリッド用（貼付）'!$A:$Z,MATCH($G14,'[1]公式予選（TT）AGr-結果表・グリッド用（貼付）'!$B:$B,0),MATCH("team",'[1]公式予選（TT）AGr-結果表・グリッド用（貼付）'!$1:$1,0))),"")</f>
        <v>Formula　Blue　Ash</v>
      </c>
      <c r="I16" s="52"/>
      <c r="J16" s="51"/>
      <c r="K16" s="47"/>
      <c r="L16" s="50"/>
      <c r="M16" s="60"/>
    </row>
    <row r="17" spans="1:13" ht="6" customHeight="1" x14ac:dyDescent="0.15">
      <c r="A17" s="61"/>
      <c r="B17" s="53"/>
      <c r="C17" s="64"/>
      <c r="D17" s="67"/>
      <c r="E17" s="66"/>
      <c r="F17" s="47"/>
      <c r="G17" s="64"/>
      <c r="H17" s="63"/>
      <c r="I17" s="62"/>
      <c r="J17" s="62"/>
      <c r="K17" s="49"/>
      <c r="L17" s="48"/>
      <c r="M17" s="60"/>
    </row>
    <row r="18" spans="1:13" ht="15" customHeight="1" x14ac:dyDescent="0.15">
      <c r="A18" s="61"/>
      <c r="B18" s="8">
        <f>IF(MAX('[1]公式予選（TT）AGr-結果表・グリッド用（貼付）'!B:B)&gt;G14,G14+1,"")</f>
        <v>3</v>
      </c>
      <c r="C18" s="58">
        <f>IFERROR(INDEX('[1]公式予選（TT）AGr-結果表・グリッド用（貼付）'!$A:$Z,MATCH($B18,'[1]公式予選（TT）AGr-結果表・グリッド用（貼付）'!$B:$B,0),MATCH("No.",'[1]公式予選（TT）AGr-結果表・グリッド用（貼付）'!$1:$1,0)),"")</f>
        <v>31</v>
      </c>
      <c r="D18" s="57" t="str">
        <f>IFERROR(INDEX('[1]公式予選（TT）AGr-結果表・グリッド用（貼付）'!$A:$Z,MATCH($B18,'[1]公式予選（TT）AGr-結果表・グリッド用（貼付）'!$B:$B,0),MATCH("名前",'[1]公式予選（TT）AGr-結果表・グリッド用（貼付）'!$1:$1,0)),"")</f>
        <v>飛田 陽宏</v>
      </c>
      <c r="E18" s="57"/>
      <c r="F18" s="56">
        <f>IF(IFERROR(INDEX('[1]公式予選（TT）AGr-結果表・グリッド用（貼付）'!$A:$Z,MATCH($B18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18,'[1]公式予選（TT）AGr-結果表・グリッド用（貼付）'!$B:$B,0),MATCH("BestLap",'[1]公式予選（TT）AGr-結果表・グリッド用（貼付）'!$1:$1,0)),""))</f>
        <v>54.423999999999999</v>
      </c>
      <c r="G18" s="8">
        <f>IF(MAX('[1]公式予選（TT）AGr-結果表・グリッド用（貼付）'!$B:$B)&gt;B18,B18+1,"")</f>
        <v>4</v>
      </c>
      <c r="H18" s="58">
        <f>INDEX('[1]公式予選（TT）AGr-結果表・グリッド用（貼付）'!$A:$Z,MATCH($G18,'[1]公式予選（TT）AGr-結果表・グリッド用（貼付）'!$B:$B,0),MATCH("No.",'[1]公式予選（TT）AGr-結果表・グリッド用（貼付）'!$1:$1,0))</f>
        <v>27</v>
      </c>
      <c r="I18" s="57" t="str">
        <f>IFERROR(INDEX('[1]公式予選（TT）AGr-結果表・グリッド用（貼付）'!$A:$Z,MATCH($G18,'[1]公式予選（TT）AGr-結果表・グリッド用（貼付）'!$B:$B,0),MATCH("名前",'[1]公式予選（TT）AGr-結果表・グリッド用（貼付）'!$1:$1,0)),"")</f>
        <v>舟橋 弘典</v>
      </c>
      <c r="J18" s="57"/>
      <c r="K18" s="56">
        <f>IFERROR(IF(INDEX('[1]公式予選（TT）AGr-結果表・グリッド用（貼付）'!$A:$Z,MATCH($G18,'[1]公式予選（TT）AGr-結果表・グリッド用（貼付）'!$B:$B,0),MATCH("BestLap",'[1]公式予選（TT）AGr-結果表・グリッド用（貼付）'!$1:$1,0))=0,"",INDEX('[1]公式予選（TT）AGr-結果表・グリッド用（貼付）'!$A:$Z,MATCH($G18,'[1]公式予選（TT）AGr-結果表・グリッド用（貼付）'!$B:$B,0),MATCH("BestLap",'[1]公式予選（TT）AGr-結果表・グリッド用（貼付）'!$1:$1,0))),"")</f>
        <v>54.463000000000001</v>
      </c>
      <c r="L18" s="47"/>
      <c r="M18" s="60"/>
    </row>
    <row r="19" spans="1:13" ht="6" customHeight="1" x14ac:dyDescent="0.15">
      <c r="A19" s="61"/>
      <c r="B19" s="53"/>
      <c r="C19" s="48" t="str">
        <f>IF(IFERROR(INDEX('[1]公式予選（TT）AGr-結果表・グリッド用（貼付）'!$A:$Z,MATCH($B18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18,'[1]公式予選（TT）AGr-結果表・グリッド用（貼付）'!$B:$B,0),MATCH("クラス",'[1]公式予選（TT）AGr-結果表・グリッド用（貼付）'!$1:$1,0)),""))</f>
        <v/>
      </c>
      <c r="D19" s="55"/>
      <c r="E19" s="54"/>
      <c r="F19" s="48" t="str">
        <f>IF(IFERROR(INDEX('[1]公式予選（TT）AGr-結果表・グリッド用（貼付）'!$A:$Z,MATCH($B18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18,'[1]公式予選（TT）AGr-結果表・グリッド用（貼付）'!$B:$B,0),MATCH("Model/Engine",'[1]公式予選（TT）AGr-結果表・グリッド用（貼付）'!$1:$1,0)),""))</f>
        <v>TONY KART/YAMAHA</v>
      </c>
      <c r="G19" s="53"/>
      <c r="H19" s="48" t="str">
        <f>IF(IFERROR(INDEX('[1]公式予選（TT）AGr-結果表・グリッド用（貼付）'!$A:$Z,MATCH($G18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18,'[1]公式予選（TT）AGr-結果表・グリッド用（貼付）'!$B:$B,0),MATCH("クラス",'[1]公式予選（TT）AGr-結果表・グリッド用（貼付）'!$1:$1,0)),""))</f>
        <v/>
      </c>
      <c r="I19" s="55"/>
      <c r="J19" s="54"/>
      <c r="K19" s="48" t="str">
        <f>IFERROR(IF(INDEX('[1]公式予選（TT）AGr-結果表・グリッド用（貼付）'!$A:$Z,MATCH($G18,'[1]公式予選（TT）AGr-結果表・グリッド用（貼付）'!$B:$B,0),MATCH("Model/Engine",'[1]公式予選（TT）AGr-結果表・グリッド用（貼付）'!$1:$1,0))=0,"",INDEX('[1]公式予選（TT）AGr-結果表・グリッド用（貼付）'!$A:$Z,MATCH($G18,'[1]公式予選（TT）AGr-結果表・グリッド用（貼付）'!$B:$B,0),MATCH("Model/Engine",'[1]公式予選（TT）AGr-結果表・グリッド用（貼付）'!$1:$1,0))),"")</f>
        <v>KOSMIC/YAMAHA</v>
      </c>
      <c r="L19" s="49"/>
      <c r="M19" s="60"/>
    </row>
    <row r="20" spans="1:13" ht="9.9499999999999993" customHeight="1" x14ac:dyDescent="0.15">
      <c r="A20" s="61"/>
      <c r="B20" s="53"/>
      <c r="C20" s="51" t="str">
        <f>IF(IFERROR(INDEX('[1]公式予選（TT）AGr-結果表・グリッド用（貼付）'!$A:$Z,MATCH($B18,'[1]公式予選（TT）AGr-結果表・グリッド用（貼付）'!$B:$B,0),MATCH("team",'[1]公式予選（TT）AGr-結果表・グリッド用（貼付）'!$1:$1,0)),"")=0,"",IFERROR(INDEX('[1]公式予選（TT）AGr-結果表・グリッド用（貼付）'!$A:$Z,MATCH($B18,'[1]公式予選（TT）AGr-結果表・グリッド用（貼付）'!$B:$B,0),MATCH("team",'[1]公式予選（TT）AGr-結果表・グリッド用（貼付）'!$1:$1,0)),""))</f>
        <v>TBT RT with まえだ眼科</v>
      </c>
      <c r="D20" s="52"/>
      <c r="E20" s="51"/>
      <c r="F20" s="47"/>
      <c r="G20" s="53"/>
      <c r="H20" s="51" t="str">
        <f>IFERROR(IF(INDEX('[1]公式予選（TT）AGr-結果表・グリッド用（貼付）'!$A:$Z,MATCH($G18,'[1]公式予選（TT）AGr-結果表・グリッド用（貼付）'!$B:$B,0),MATCH("team",'[1]公式予選（TT）AGr-結果表・グリッド用（貼付）'!$1:$1,0))=0,"",INDEX('[1]公式予選（TT）AGr-結果表・グリッド用（貼付）'!$A:$Z,MATCH($G18,'[1]公式予選（TT）AGr-結果表・グリッド用（貼付）'!$B:$B,0),MATCH("team",'[1]公式予選（TT）AGr-結果表・グリッド用（貼付）'!$1:$1,0))),"")</f>
        <v>HIRAIPROJECT With Ash</v>
      </c>
      <c r="I20" s="52"/>
      <c r="J20" s="51"/>
      <c r="K20" s="47"/>
      <c r="L20" s="50"/>
      <c r="M20" s="60"/>
    </row>
    <row r="21" spans="1:13" ht="6" customHeight="1" x14ac:dyDescent="0.15">
      <c r="A21" s="61"/>
      <c r="B21" s="53"/>
      <c r="C21" s="64"/>
      <c r="D21" s="67"/>
      <c r="E21" s="66"/>
      <c r="F21" s="65"/>
      <c r="G21" s="64"/>
      <c r="H21" s="63"/>
      <c r="I21" s="62"/>
      <c r="J21" s="62"/>
      <c r="K21" s="49"/>
      <c r="L21" s="48"/>
      <c r="M21" s="60"/>
    </row>
    <row r="22" spans="1:13" ht="15" customHeight="1" x14ac:dyDescent="0.15">
      <c r="A22" s="61"/>
      <c r="B22" s="8">
        <f>IF(MAX('[1]公式予選（TT）AGr-結果表・グリッド用（貼付）'!B:B)&gt;G18,G18+1,"")</f>
        <v>5</v>
      </c>
      <c r="C22" s="58">
        <f>IFERROR(INDEX('[1]公式予選（TT）AGr-結果表・グリッド用（貼付）'!$A:$Z,MATCH($B22,'[1]公式予選（TT）AGr-結果表・グリッド用（貼付）'!$B:$B,0),MATCH("No.",'[1]公式予選（TT）AGr-結果表・グリッド用（貼付）'!$1:$1,0)),"")</f>
        <v>40</v>
      </c>
      <c r="D22" s="57" t="str">
        <f>IFERROR(INDEX('[1]公式予選（TT）AGr-結果表・グリッド用（貼付）'!$A:$Z,MATCH($B22,'[1]公式予選（TT）AGr-結果表・グリッド用（貼付）'!$B:$B,0),MATCH("名前",'[1]公式予選（TT）AGr-結果表・グリッド用（貼付）'!$1:$1,0)),"")</f>
        <v>大槻 直</v>
      </c>
      <c r="E22" s="57"/>
      <c r="F22" s="56">
        <f>IF(IFERROR(INDEX('[1]公式予選（TT）AGr-結果表・グリッド用（貼付）'!$A:$Z,MATCH($B22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22,'[1]公式予選（TT）AGr-結果表・グリッド用（貼付）'!$B:$B,0),MATCH("BestLap",'[1]公式予選（TT）AGr-結果表・グリッド用（貼付）'!$1:$1,0)),""))</f>
        <v>54.518000000000001</v>
      </c>
      <c r="G22" s="8">
        <f>IF(MAX('[1]公式予選（TT）AGr-結果表・グリッド用（貼付）'!$B:$B)&gt;B22,B22+1,"")</f>
        <v>6</v>
      </c>
      <c r="H22" s="58">
        <f>INDEX('[1]公式予選（TT）AGr-結果表・グリッド用（貼付）'!$A:$Z,MATCH($G22,'[1]公式予選（TT）AGr-結果表・グリッド用（貼付）'!$B:$B,0),MATCH("No.",'[1]公式予選（TT）AGr-結果表・グリッド用（貼付）'!$1:$1,0))</f>
        <v>61</v>
      </c>
      <c r="I22" s="57" t="str">
        <f>IFERROR(INDEX('[1]公式予選（TT）AGr-結果表・グリッド用（貼付）'!$A:$Z,MATCH($G22,'[1]公式予選（TT）AGr-結果表・グリッド用（貼付）'!$B:$B,0),MATCH("名前",'[1]公式予選（TT）AGr-結果表・グリッド用（貼付）'!$1:$1,0)),"")</f>
        <v>寺島 知毅</v>
      </c>
      <c r="J22" s="57"/>
      <c r="K22" s="56">
        <f>IFERROR(IF(INDEX('[1]公式予選（TT）AGr-結果表・グリッド用（貼付）'!$A:$Z,MATCH($G22,'[1]公式予選（TT）AGr-結果表・グリッド用（貼付）'!$B:$B,0),MATCH("BestLap",'[1]公式予選（TT）AGr-結果表・グリッド用（貼付）'!$1:$1,0))=0,"",INDEX('[1]公式予選（TT）AGr-結果表・グリッド用（貼付）'!$A:$Z,MATCH($G22,'[1]公式予選（TT）AGr-結果表・グリッド用（貼付）'!$B:$B,0),MATCH("BestLap",'[1]公式予選（TT）AGr-結果表・グリッド用（貼付）'!$1:$1,0))),"")</f>
        <v>54.648000000000003</v>
      </c>
      <c r="L22" s="47"/>
      <c r="M22" s="60"/>
    </row>
    <row r="23" spans="1:13" ht="6" customHeight="1" x14ac:dyDescent="0.15">
      <c r="A23" s="61"/>
      <c r="B23" s="53"/>
      <c r="C23" s="48" t="str">
        <f>IF(IFERROR(INDEX('[1]公式予選（TT）AGr-結果表・グリッド用（貼付）'!$A:$Z,MATCH($B22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22,'[1]公式予選（TT）AGr-結果表・グリッド用（貼付）'!$B:$B,0),MATCH("クラス",'[1]公式予選（TT）AGr-結果表・グリッド用（貼付）'!$1:$1,0)),""))</f>
        <v/>
      </c>
      <c r="D23" s="55"/>
      <c r="E23" s="54"/>
      <c r="F23" s="48" t="str">
        <f>IF(IFERROR(INDEX('[1]公式予選（TT）AGr-結果表・グリッド用（貼付）'!$A:$Z,MATCH($B22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22,'[1]公式予選（TT）AGr-結果表・グリッド用（貼付）'!$B:$B,0),MATCH("Model/Engine",'[1]公式予選（TT）AGr-結果表・グリッド用（貼付）'!$1:$1,0)),""))</f>
        <v>TONY KART/YAMAHA</v>
      </c>
      <c r="G23" s="53"/>
      <c r="H23" s="48" t="str">
        <f>IF(IFERROR(INDEX('[1]公式予選（TT）AGr-結果表・グリッド用（貼付）'!$A:$Z,MATCH($G22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22,'[1]公式予選（TT）AGr-結果表・グリッド用（貼付）'!$B:$B,0),MATCH("クラス",'[1]公式予選（TT）AGr-結果表・グリッド用（貼付）'!$1:$1,0)),""))</f>
        <v/>
      </c>
      <c r="I23" s="55"/>
      <c r="J23" s="54"/>
      <c r="K23" s="48" t="str">
        <f>IFERROR(IF(INDEX('[1]公式予選（TT）AGr-結果表・グリッド用（貼付）'!$A:$Z,MATCH($G22,'[1]公式予選（TT）AGr-結果表・グリッド用（貼付）'!$B:$B,0),MATCH("Model/Engine",'[1]公式予選（TT）AGr-結果表・グリッド用（貼付）'!$1:$1,0))=0,"",INDEX('[1]公式予選（TT）AGr-結果表・グリッド用（貼付）'!$A:$Z,MATCH($G22,'[1]公式予選（TT）AGr-結果表・グリッド用（貼付）'!$B:$B,0),MATCH("Model/Engine",'[1]公式予選（TT）AGr-結果表・グリッド用（貼付）'!$1:$1,0))),"")</f>
        <v>TONY KART/YAMAHA</v>
      </c>
      <c r="L23" s="49"/>
      <c r="M23" s="60"/>
    </row>
    <row r="24" spans="1:13" ht="9.9499999999999993" customHeight="1" x14ac:dyDescent="0.15">
      <c r="A24" s="61"/>
      <c r="B24" s="53"/>
      <c r="C24" s="51" t="str">
        <f>IF(IFERROR(INDEX('[1]公式予選（TT）AGr-結果表・グリッド用（貼付）'!$A:$Z,MATCH($B22,'[1]公式予選（TT）AGr-結果表・グリッド用（貼付）'!$B:$B,0),MATCH("team",'[1]公式予選（TT）AGr-結果表・グリッド用（貼付）'!$1:$1,0)),"")=0,"",IFERROR(INDEX('[1]公式予選（TT）AGr-結果表・グリッド用（貼付）'!$A:$Z,MATCH($B22,'[1]公式予選（TT）AGr-結果表・グリッド用（貼付）'!$B:$B,0),MATCH("team",'[1]公式予選（TT）AGr-結果表・グリッド用（貼付）'!$1:$1,0)),""))</f>
        <v>ASH</v>
      </c>
      <c r="D24" s="52"/>
      <c r="E24" s="51"/>
      <c r="F24" s="47"/>
      <c r="G24" s="53"/>
      <c r="H24" s="51" t="str">
        <f>IFERROR(IF(INDEX('[1]公式予選（TT）AGr-結果表・グリッド用（貼付）'!$A:$Z,MATCH($G22,'[1]公式予選（TT）AGr-結果表・グリッド用（貼付）'!$B:$B,0),MATCH("team",'[1]公式予選（TT）AGr-結果表・グリッド用（貼付）'!$1:$1,0))=0,"",INDEX('[1]公式予選（TT）AGr-結果表・グリッド用（貼付）'!$A:$Z,MATCH($G22,'[1]公式予選（TT）AGr-結果表・グリッド用（貼付）'!$B:$B,0),MATCH("team",'[1]公式予選（TT）AGr-結果表・グリッド用（貼付）'!$1:$1,0))),"")</f>
        <v>松本レーシング</v>
      </c>
      <c r="I24" s="52"/>
      <c r="J24" s="51"/>
      <c r="K24" s="47"/>
      <c r="L24" s="50"/>
      <c r="M24" s="60"/>
    </row>
    <row r="25" spans="1:13" ht="6" customHeight="1" x14ac:dyDescent="0.15">
      <c r="A25" s="61"/>
      <c r="B25" s="53"/>
      <c r="C25" s="64"/>
      <c r="D25" s="67"/>
      <c r="E25" s="66"/>
      <c r="F25" s="65"/>
      <c r="G25" s="64"/>
      <c r="H25" s="63"/>
      <c r="I25" s="62"/>
      <c r="J25" s="62"/>
      <c r="K25" s="49"/>
      <c r="L25" s="48"/>
      <c r="M25" s="60"/>
    </row>
    <row r="26" spans="1:13" ht="15" customHeight="1" x14ac:dyDescent="0.15">
      <c r="A26" s="61"/>
      <c r="B26" s="8">
        <f>IF(MAX('[1]公式予選（TT）AGr-結果表・グリッド用（貼付）'!B:B)&gt;G22,G22+1,"")</f>
        <v>7</v>
      </c>
      <c r="C26" s="58">
        <f>IFERROR(INDEX('[1]公式予選（TT）AGr-結果表・グリッド用（貼付）'!$A:$Z,MATCH($B26,'[1]公式予選（TT）AGr-結果表・グリッド用（貼付）'!$B:$B,0),MATCH("No.",'[1]公式予選（TT）AGr-結果表・グリッド用（貼付）'!$1:$1,0)),"")</f>
        <v>33</v>
      </c>
      <c r="D26" s="57" t="str">
        <f>IFERROR(INDEX('[1]公式予選（TT）AGr-結果表・グリッド用（貼付）'!$A:$Z,MATCH($B26,'[1]公式予選（TT）AGr-結果表・グリッド用（貼付）'!$B:$B,0),MATCH("名前",'[1]公式予選（TT）AGr-結果表・グリッド用（貼付）'!$1:$1,0)),"")</f>
        <v>田上 龍輝</v>
      </c>
      <c r="E26" s="57"/>
      <c r="F26" s="56">
        <f>IF(IFERROR(INDEX('[1]公式予選（TT）AGr-結果表・グリッド用（貼付）'!$A:$Z,MATCH($B26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26,'[1]公式予選（TT）AGr-結果表・グリッド用（貼付）'!$B:$B,0),MATCH("BestLap",'[1]公式予選（TT）AGr-結果表・グリッド用（貼付）'!$1:$1,0)),""))</f>
        <v>54.725999999999999</v>
      </c>
      <c r="G26" s="8">
        <f>IF(MAX('[1]公式予選（TT）AGr-結果表・グリッド用（貼付）'!$B:$B)&gt;B26,B26+1,"")</f>
        <v>8</v>
      </c>
      <c r="H26" s="58">
        <f>INDEX('[1]公式予選（TT）AGr-結果表・グリッド用（貼付）'!$A:$Z,MATCH($G26,'[1]公式予選（TT）AGr-結果表・グリッド用（貼付）'!$B:$B,0),MATCH("No.",'[1]公式予選（TT）AGr-結果表・グリッド用（貼付）'!$1:$1,0))</f>
        <v>86</v>
      </c>
      <c r="I26" s="57" t="str">
        <f>IFERROR(INDEX('[1]公式予選（TT）AGr-結果表・グリッド用（貼付）'!$A:$Z,MATCH($G26,'[1]公式予選（TT）AGr-結果表・グリッド用（貼付）'!$B:$B,0),MATCH("名前",'[1]公式予選（TT）AGr-結果表・グリッド用（貼付）'!$1:$1,0)),"")</f>
        <v>内海 陽翔</v>
      </c>
      <c r="J26" s="57"/>
      <c r="K26" s="56">
        <f>IFERROR(IF(INDEX('[1]公式予選（TT）AGr-結果表・グリッド用（貼付）'!$A:$Z,MATCH($G26,'[1]公式予選（TT）AGr-結果表・グリッド用（貼付）'!$B:$B,0),MATCH("BestLap",'[1]公式予選（TT）AGr-結果表・グリッド用（貼付）'!$1:$1,0))=0,"",INDEX('[1]公式予選（TT）AGr-結果表・グリッド用（貼付）'!$A:$Z,MATCH($G26,'[1]公式予選（TT）AGr-結果表・グリッド用（貼付）'!$B:$B,0),MATCH("BestLap",'[1]公式予選（TT）AGr-結果表・グリッド用（貼付）'!$1:$1,0))),"")</f>
        <v>54.738999999999997</v>
      </c>
      <c r="L26" s="47"/>
      <c r="M26" s="60"/>
    </row>
    <row r="27" spans="1:13" ht="6" customHeight="1" x14ac:dyDescent="0.15">
      <c r="A27" s="61"/>
      <c r="B27" s="53"/>
      <c r="C27" s="48" t="str">
        <f>IF(IFERROR(INDEX('[1]公式予選（TT）AGr-結果表・グリッド用（貼付）'!$A:$Z,MATCH($B26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26,'[1]公式予選（TT）AGr-結果表・グリッド用（貼付）'!$B:$B,0),MATCH("クラス",'[1]公式予選（TT）AGr-結果表・グリッド用（貼付）'!$1:$1,0)),""))</f>
        <v/>
      </c>
      <c r="D27" s="55"/>
      <c r="E27" s="54"/>
      <c r="F27" s="48" t="str">
        <f>IF(IFERROR(INDEX('[1]公式予選（TT）AGr-結果表・グリッド用（貼付）'!$A:$Z,MATCH($B26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26,'[1]公式予選（TT）AGr-結果表・グリッド用（貼付）'!$B:$B,0),MATCH("Model/Engine",'[1]公式予選（TT）AGr-結果表・グリッド用（貼付）'!$1:$1,0)),""))</f>
        <v>Birel ART/YAMAHA</v>
      </c>
      <c r="G27" s="53"/>
      <c r="H27" s="48" t="str">
        <f>IF(IFERROR(INDEX('[1]公式予選（TT）AGr-結果表・グリッド用（貼付）'!$A:$Z,MATCH($G26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26,'[1]公式予選（TT）AGr-結果表・グリッド用（貼付）'!$B:$B,0),MATCH("クラス",'[1]公式予選（TT）AGr-結果表・グリッド用（貼付）'!$1:$1,0)),""))</f>
        <v/>
      </c>
      <c r="I27" s="55"/>
      <c r="J27" s="54"/>
      <c r="K27" s="48" t="str">
        <f>IFERROR(IF(INDEX('[1]公式予選（TT）AGr-結果表・グリッド用（貼付）'!$A:$Z,MATCH($G26,'[1]公式予選（TT）AGr-結果表・グリッド用（貼付）'!$B:$B,0),MATCH("Model/Engine",'[1]公式予選（TT）AGr-結果表・グリッド用（貼付）'!$1:$1,0))=0,"",INDEX('[1]公式予選（TT）AGr-結果表・グリッド用（貼付）'!$A:$Z,MATCH($G26,'[1]公式予選（TT）AGr-結果表・グリッド用（貼付）'!$B:$B,0),MATCH("Model/Engine",'[1]公式予選（TT）AGr-結果表・グリッド用（貼付）'!$1:$1,0))),"")</f>
        <v>REDSPEED/YAMAHA</v>
      </c>
      <c r="L27" s="49"/>
      <c r="M27" s="60"/>
    </row>
    <row r="28" spans="1:13" ht="9.9499999999999993" customHeight="1" x14ac:dyDescent="0.15">
      <c r="A28" s="61"/>
      <c r="B28" s="53"/>
      <c r="C28" s="51" t="str">
        <f>IF(IFERROR(INDEX('[1]公式予選（TT）AGr-結果表・グリッド用（貼付）'!$A:$Z,MATCH($B26,'[1]公式予選（TT）AGr-結果表・グリッド用（貼付）'!$B:$B,0),MATCH("team",'[1]公式予選（TT）AGr-結果表・グリッド用（貼付）'!$1:$1,0)),"")=0,"",IFERROR(INDEX('[1]公式予選（TT）AGr-結果表・グリッド用（貼付）'!$A:$Z,MATCH($B26,'[1]公式予選（TT）AGr-結果表・グリッド用（貼付）'!$B:$B,0),MATCH("team",'[1]公式予選（TT）AGr-結果表・グリッド用（貼付）'!$1:$1,0)),""))</f>
        <v>チームKBF</v>
      </c>
      <c r="D28" s="52"/>
      <c r="E28" s="51"/>
      <c r="F28" s="47"/>
      <c r="G28" s="53"/>
      <c r="H28" s="51" t="str">
        <f>IFERROR(IF(INDEX('[1]公式予選（TT）AGr-結果表・グリッド用（貼付）'!$A:$Z,MATCH($G26,'[1]公式予選（TT）AGr-結果表・グリッド用（貼付）'!$B:$B,0),MATCH("team",'[1]公式予選（TT）AGr-結果表・グリッド用（貼付）'!$1:$1,0))=0,"",INDEX('[1]公式予選（TT）AGr-結果表・グリッド用（貼付）'!$A:$Z,MATCH($G26,'[1]公式予選（TT）AGr-結果表・グリッド用（貼付）'!$B:$B,0),MATCH("team",'[1]公式予選（TT）AGr-結果表・グリッド用（貼付）'!$1:$1,0))),"")</f>
        <v>シナジーリンクス</v>
      </c>
      <c r="I28" s="52"/>
      <c r="J28" s="51"/>
      <c r="K28" s="47"/>
      <c r="L28" s="50"/>
      <c r="M28" s="60"/>
    </row>
    <row r="29" spans="1:13" ht="6" customHeight="1" x14ac:dyDescent="0.15">
      <c r="A29" s="61"/>
      <c r="B29" s="53"/>
      <c r="C29" s="64"/>
      <c r="D29" s="67"/>
      <c r="E29" s="66"/>
      <c r="F29" s="65"/>
      <c r="G29" s="64"/>
      <c r="H29" s="63"/>
      <c r="I29" s="62"/>
      <c r="J29" s="62"/>
      <c r="K29" s="49"/>
      <c r="L29" s="48"/>
      <c r="M29" s="60"/>
    </row>
    <row r="30" spans="1:13" ht="15" customHeight="1" x14ac:dyDescent="0.15">
      <c r="A30" s="61"/>
      <c r="B30" s="8">
        <f>IF(MAX('[1]公式予選（TT）AGr-結果表・グリッド用（貼付）'!B:B)&gt;G26,G26+1,"")</f>
        <v>9</v>
      </c>
      <c r="C30" s="58">
        <f>IFERROR(INDEX('[1]公式予選（TT）AGr-結果表・グリッド用（貼付）'!$A:$Z,MATCH($B30,'[1]公式予選（TT）AGr-結果表・グリッド用（貼付）'!$B:$B,0),MATCH("No.",'[1]公式予選（TT）AGr-結果表・グリッド用（貼付）'!$1:$1,0)),"")</f>
        <v>16</v>
      </c>
      <c r="D30" s="57" t="str">
        <f>IFERROR(INDEX('[1]公式予選（TT）AGr-結果表・グリッド用（貼付）'!$A:$Z,MATCH($B30,'[1]公式予選（TT）AGr-結果表・グリッド用（貼付）'!$B:$B,0),MATCH("名前",'[1]公式予選（TT）AGr-結果表・グリッド用（貼付）'!$1:$1,0)),"")</f>
        <v>佐藤 こころ</v>
      </c>
      <c r="E30" s="57"/>
      <c r="F30" s="56">
        <f>IF(IFERROR(INDEX('[1]公式予選（TT）AGr-結果表・グリッド用（貼付）'!$A:$Z,MATCH($B30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30,'[1]公式予選（TT）AGr-結果表・グリッド用（貼付）'!$B:$B,0),MATCH("BestLap",'[1]公式予選（TT）AGr-結果表・グリッド用（貼付）'!$1:$1,0)),""))</f>
        <v>54.777000000000001</v>
      </c>
      <c r="G30" s="8">
        <f>IF(MAX('[1]公式予選（TT）AGr-結果表・グリッド用（貼付）'!$B:$B)&gt;B30,B30+1,"")</f>
        <v>10</v>
      </c>
      <c r="H30" s="58">
        <f>INDEX('[1]公式予選（TT）AGr-結果表・グリッド用（貼付）'!$A:$Z,MATCH($G30,'[1]公式予選（TT）AGr-結果表・グリッド用（貼付）'!$B:$B,0),MATCH("No.",'[1]公式予選（TT）AGr-結果表・グリッド用（貼付）'!$1:$1,0))</f>
        <v>13</v>
      </c>
      <c r="I30" s="57" t="str">
        <f>IFERROR(INDEX('[1]公式予選（TT）AGr-結果表・グリッド用（貼付）'!$A:$Z,MATCH($G30,'[1]公式予選（TT）AGr-結果表・グリッド用（貼付）'!$B:$B,0),MATCH("名前",'[1]公式予選（TT）AGr-結果表・グリッド用（貼付）'!$1:$1,0)),"")</f>
        <v>向田 一聡</v>
      </c>
      <c r="J30" s="57"/>
      <c r="K30" s="56">
        <f>IFERROR(IF(INDEX('[1]公式予選（TT）AGr-結果表・グリッド用（貼付）'!$A:$Z,MATCH($G30,'[1]公式予選（TT）AGr-結果表・グリッド用（貼付）'!$B:$B,0),MATCH("BestLap",'[1]公式予選（TT）AGr-結果表・グリッド用（貼付）'!$1:$1,0))=0,"",INDEX('[1]公式予選（TT）AGr-結果表・グリッド用（貼付）'!$A:$Z,MATCH($G30,'[1]公式予選（TT）AGr-結果表・グリッド用（貼付）'!$B:$B,0),MATCH("BestLap",'[1]公式予選（TT）AGr-結果表・グリッド用（貼付）'!$1:$1,0))),"")</f>
        <v>54.834000000000003</v>
      </c>
      <c r="L30" s="47"/>
      <c r="M30" s="60"/>
    </row>
    <row r="31" spans="1:13" ht="6" customHeight="1" x14ac:dyDescent="0.15">
      <c r="A31" s="61"/>
      <c r="B31" s="53"/>
      <c r="C31" s="48" t="str">
        <f>IF(IFERROR(INDEX('[1]公式予選（TT）AGr-結果表・グリッド用（貼付）'!$A:$Z,MATCH($B30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30,'[1]公式予選（TT）AGr-結果表・グリッド用（貼付）'!$B:$B,0),MATCH("クラス",'[1]公式予選（TT）AGr-結果表・グリッド用（貼付）'!$1:$1,0)),""))</f>
        <v/>
      </c>
      <c r="D31" s="55"/>
      <c r="E31" s="54"/>
      <c r="F31" s="48" t="str">
        <f>IF(IFERROR(INDEX('[1]公式予選（TT）AGr-結果表・グリッド用（貼付）'!$A:$Z,MATCH($B30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30,'[1]公式予選（TT）AGr-結果表・グリッド用（貼付）'!$B:$B,0),MATCH("Model/Engine",'[1]公式予選（TT）AGr-結果表・グリッド用（貼付）'!$1:$1,0)),""))</f>
        <v>EXPRIT/YAMAHA</v>
      </c>
      <c r="G31" s="53"/>
      <c r="H31" s="48" t="str">
        <f>IF(IFERROR(INDEX('[1]公式予選（TT）AGr-結果表・グリッド用（貼付）'!$A:$Z,MATCH($G30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30,'[1]公式予選（TT）AGr-結果表・グリッド用（貼付）'!$B:$B,0),MATCH("クラス",'[1]公式予選（TT）AGr-結果表・グリッド用（貼付）'!$1:$1,0)),""))</f>
        <v/>
      </c>
      <c r="I31" s="55"/>
      <c r="J31" s="54"/>
      <c r="K31" s="48" t="str">
        <f>IFERROR(IF(INDEX('[1]公式予選（TT）AGr-結果表・グリッド用（貼付）'!$A:$Z,MATCH($G30,'[1]公式予選（TT）AGr-結果表・グリッド用（貼付）'!$B:$B,0),MATCH("Model/Engine",'[1]公式予選（TT）AGr-結果表・グリッド用（貼付）'!$1:$1,0))=0,"",INDEX('[1]公式予選（TT）AGr-結果表・グリッド用（貼付）'!$A:$Z,MATCH($G30,'[1]公式予選（TT）AGr-結果表・グリッド用（貼付）'!$B:$B,0),MATCH("Model/Engine",'[1]公式予選（TT）AGr-結果表・グリッド用（貼付）'!$1:$1,0))),"")</f>
        <v>KOSMIC/YAMAHA</v>
      </c>
      <c r="L31" s="49"/>
      <c r="M31" s="60"/>
    </row>
    <row r="32" spans="1:13" ht="9.9499999999999993" customHeight="1" x14ac:dyDescent="0.15">
      <c r="A32" s="61"/>
      <c r="B32" s="53"/>
      <c r="C32" s="51" t="str">
        <f>IF(IFERROR(INDEX('[1]公式予選（TT）AGr-結果表・グリッド用（貼付）'!$A:$Z,MATCH($B30,'[1]公式予選（TT）AGr-結果表・グリッド用（貼付）'!$B:$B,0),MATCH("team",'[1]公式予選（TT）AGr-結果表・グリッド用（貼付）'!$1:$1,0)),"")=0,"",IFERROR(INDEX('[1]公式予選（TT）AGr-結果表・グリッド用（貼付）'!$A:$Z,MATCH($B30,'[1]公式予選（TT）AGr-結果表・グリッド用（貼付）'!$B:$B,0),MATCH("team",'[1]公式予選（TT）AGr-結果表・グリッド用（貼付）'!$1:$1,0)),""))</f>
        <v>チームナガオ</v>
      </c>
      <c r="D32" s="52"/>
      <c r="E32" s="51"/>
      <c r="F32" s="47"/>
      <c r="G32" s="53"/>
      <c r="H32" s="51" t="str">
        <f>IFERROR(IF(INDEX('[1]公式予選（TT）AGr-結果表・グリッド用（貼付）'!$A:$Z,MATCH($G30,'[1]公式予選（TT）AGr-結果表・グリッド用（貼付）'!$B:$B,0),MATCH("team",'[1]公式予選（TT）AGr-結果表・グリッド用（貼付）'!$1:$1,0))=0,"",INDEX('[1]公式予選（TT）AGr-結果表・グリッド用（貼付）'!$A:$Z,MATCH($G30,'[1]公式予選（TT）AGr-結果表・グリッド用（貼付）'!$B:$B,0),MATCH("team",'[1]公式予選（TT）AGr-結果表・グリッド用（貼付）'!$1:$1,0))),"")</f>
        <v>SLT.RT    ANT</v>
      </c>
      <c r="I32" s="52"/>
      <c r="J32" s="51"/>
      <c r="K32" s="47"/>
      <c r="L32" s="50"/>
      <c r="M32" s="60"/>
    </row>
    <row r="33" spans="1:15" ht="6" customHeight="1" x14ac:dyDescent="0.15">
      <c r="A33" s="5"/>
      <c r="B33" s="5"/>
      <c r="C33" s="5"/>
      <c r="D33" s="5"/>
      <c r="E33" s="5"/>
      <c r="F33" s="46"/>
      <c r="G33" s="5"/>
      <c r="H33" s="5"/>
      <c r="I33" s="5"/>
      <c r="J33" s="5"/>
      <c r="K33" s="49"/>
      <c r="L33" s="48"/>
      <c r="M33" s="5"/>
    </row>
    <row r="34" spans="1:15" ht="15" customHeight="1" x14ac:dyDescent="0.15">
      <c r="A34" s="13"/>
      <c r="B34" s="8">
        <f>IF(MAX('[1]公式予選（TT）AGr-結果表・グリッド用（貼付）'!B:B)&gt;G30,G30+1,"")</f>
        <v>11</v>
      </c>
      <c r="C34" s="58">
        <f>IFERROR(INDEX('[1]公式予選（TT）AGr-結果表・グリッド用（貼付）'!$A:$Z,MATCH($B34,'[1]公式予選（TT）AGr-結果表・グリッド用（貼付）'!$B:$B,0),MATCH("No.",'[1]公式予選（TT）AGr-結果表・グリッド用（貼付）'!$1:$1,0)),"")</f>
        <v>36</v>
      </c>
      <c r="D34" s="57" t="str">
        <f>IFERROR(INDEX('[1]公式予選（TT）AGr-結果表・グリッド用（貼付）'!$A:$Z,MATCH($B34,'[1]公式予選（TT）AGr-結果表・グリッド用（貼付）'!$B:$B,0),MATCH("名前",'[1]公式予選（TT）AGr-結果表・グリッド用（貼付）'!$1:$1,0)),"")</f>
        <v>續木 堂統</v>
      </c>
      <c r="E34" s="57"/>
      <c r="F34" s="56">
        <f>IF(IFERROR(INDEX('[1]公式予選（TT）AGr-結果表・グリッド用（貼付）'!$A:$Z,MATCH($B34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34,'[1]公式予選（TT）AGr-結果表・グリッド用（貼付）'!$B:$B,0),MATCH("BestLap",'[1]公式予選（TT）AGr-結果表・グリッド用（貼付）'!$1:$1,0)),""))</f>
        <v>54.927</v>
      </c>
      <c r="G34" s="8">
        <f>IF(MAX('[1]公式予選（TT）AGr-結果表・グリッド用（貼付）'!$B:$B)&gt;B34,B34+1,"")</f>
        <v>12</v>
      </c>
      <c r="H34" s="58">
        <f>INDEX('[1]公式予選（TT）AGr-結果表・グリッド用（貼付）'!$A:$Z,MATCH($G34,'[1]公式予選（TT）AGr-結果表・グリッド用（貼付）'!$B:$B,0),MATCH("No.",'[1]公式予選（TT）AGr-結果表・グリッド用（貼付）'!$1:$1,0))</f>
        <v>74</v>
      </c>
      <c r="I34" s="57" t="str">
        <f>IFERROR(INDEX('[1]公式予選（TT）AGr-結果表・グリッド用（貼付）'!$A:$Z,MATCH($G34,'[1]公式予選（TT）AGr-結果表・グリッド用（貼付）'!$B:$B,0),MATCH("名前",'[1]公式予選（TT）AGr-結果表・グリッド用（貼付）'!$1:$1,0)),"")</f>
        <v>宮地 健太朗</v>
      </c>
      <c r="J34" s="57"/>
      <c r="K34" s="56">
        <f>IFERROR(IF(INDEX('[1]公式予選（TT）AGr-結果表・グリッド用（貼付）'!$A:$Z,MATCH($G34,'[1]公式予選（TT）AGr-結果表・グリッド用（貼付）'!$B:$B,0),MATCH("BestLap",'[1]公式予選（TT）AGr-結果表・グリッド用（貼付）'!$1:$1,0))=0,"",INDEX('[1]公式予選（TT）AGr-結果表・グリッド用（貼付）'!$A:$Z,MATCH($G34,'[1]公式予選（TT）AGr-結果表・グリッド用（貼付）'!$B:$B,0),MATCH("BestLap",'[1]公式予選（TT）AGr-結果表・グリッド用（貼付）'!$1:$1,0))),"")</f>
        <v>54.965000000000003</v>
      </c>
      <c r="L34" s="47"/>
      <c r="M34" s="5"/>
    </row>
    <row r="35" spans="1:15" ht="6" customHeight="1" x14ac:dyDescent="0.15">
      <c r="A35" s="13"/>
      <c r="B35" s="53"/>
      <c r="C35" s="48" t="str">
        <f>IF(IFERROR(INDEX('[1]公式予選（TT）AGr-結果表・グリッド用（貼付）'!$A:$Z,MATCH($B34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34,'[1]公式予選（TT）AGr-結果表・グリッド用（貼付）'!$B:$B,0),MATCH("クラス",'[1]公式予選（TT）AGr-結果表・グリッド用（貼付）'!$1:$1,0)),""))</f>
        <v/>
      </c>
      <c r="D35" s="55"/>
      <c r="E35" s="54"/>
      <c r="F35" s="48" t="str">
        <f>IF(IFERROR(INDEX('[1]公式予選（TT）AGr-結果表・グリッド用（貼付）'!$A:$Z,MATCH($B34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34,'[1]公式予選（TT）AGr-結果表・グリッド用（貼付）'!$B:$B,0),MATCH("Model/Engine",'[1]公式予選（TT）AGr-結果表・グリッド用（貼付）'!$1:$1,0)),""))</f>
        <v>Praga/YAMAHA</v>
      </c>
      <c r="G35" s="53"/>
      <c r="H35" s="48" t="str">
        <f>IF(IFERROR(INDEX('[1]公式予選（TT）AGr-結果表・グリッド用（貼付）'!$A:$Z,MATCH($G34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34,'[1]公式予選（TT）AGr-結果表・グリッド用（貼付）'!$B:$B,0),MATCH("クラス",'[1]公式予選（TT）AGr-結果表・グリッド用（貼付）'!$1:$1,0)),""))</f>
        <v/>
      </c>
      <c r="I35" s="55"/>
      <c r="J35" s="54"/>
      <c r="K35" s="48" t="str">
        <f>IFERROR(IF(INDEX('[1]公式予選（TT）AGr-結果表・グリッド用（貼付）'!$A:$Z,MATCH($G34,'[1]公式予選（TT）AGr-結果表・グリッド用（貼付）'!$B:$B,0),MATCH("Model/Engine",'[1]公式予選（TT）AGr-結果表・グリッド用（貼付）'!$1:$1,0))=0,"",INDEX('[1]公式予選（TT）AGr-結果表・グリッド用（貼付）'!$A:$Z,MATCH($G34,'[1]公式予選（TT）AGr-結果表・グリッド用（貼付）'!$B:$B,0),MATCH("Model/Engine",'[1]公式予選（TT）AGr-結果表・グリッド用（貼付）'!$1:$1,0))),"")</f>
        <v>INTREPID/YAMAHA</v>
      </c>
      <c r="L35" s="46"/>
      <c r="M35" s="5"/>
    </row>
    <row r="36" spans="1:15" ht="9.9499999999999993" customHeight="1" x14ac:dyDescent="0.15">
      <c r="A36" s="13"/>
      <c r="B36" s="53"/>
      <c r="C36" s="51" t="str">
        <f>IF(IFERROR(INDEX('[1]公式予選（TT）AGr-結果表・グリッド用（貼付）'!$A:$Z,MATCH($B34,'[1]公式予選（TT）AGr-結果表・グリッド用（貼付）'!$B:$B,0),MATCH("team",'[1]公式予選（TT）AGr-結果表・グリッド用（貼付）'!$1:$1,0)),"")=0,"",IFERROR(INDEX('[1]公式予選（TT）AGr-結果表・グリッド用（貼付）'!$A:$Z,MATCH($B34,'[1]公式予選（TT）AGr-結果表・グリッド用（貼付）'!$B:$B,0),MATCH("team",'[1]公式予選（TT）AGr-結果表・グリッド用（貼付）'!$1:$1,0)),""))</f>
        <v>ガレージC</v>
      </c>
      <c r="D36" s="52"/>
      <c r="E36" s="51"/>
      <c r="F36" s="47"/>
      <c r="G36" s="53"/>
      <c r="H36" s="51" t="str">
        <f>IFERROR(IF(INDEX('[1]公式予選（TT）AGr-結果表・グリッド用（貼付）'!$A:$Z,MATCH($G34,'[1]公式予選（TT）AGr-結果表・グリッド用（貼付）'!$B:$B,0),MATCH("team",'[1]公式予選（TT）AGr-結果表・グリッド用（貼付）'!$1:$1,0))=0,"",INDEX('[1]公式予選（TT）AGr-結果表・グリッド用（貼付）'!$A:$Z,MATCH($G34,'[1]公式予選（TT）AGr-結果表・グリッド用（貼付）'!$B:$B,0),MATCH("team",'[1]公式予選（TT）AGr-結果表・グリッド用（貼付）'!$1:$1,0))),"")</f>
        <v>Ash</v>
      </c>
      <c r="I36" s="52"/>
      <c r="J36" s="51"/>
      <c r="K36" s="47"/>
      <c r="L36" s="50"/>
      <c r="M36" s="5"/>
    </row>
    <row r="37" spans="1:15" ht="6" customHeight="1" x14ac:dyDescent="0.15">
      <c r="A37" s="13"/>
      <c r="B37" s="5"/>
      <c r="C37" s="5"/>
      <c r="D37" s="5"/>
      <c r="E37" s="5"/>
      <c r="F37" s="46"/>
      <c r="G37" s="5"/>
      <c r="H37" s="5"/>
      <c r="I37" s="5"/>
      <c r="J37" s="5"/>
      <c r="K37" s="49"/>
      <c r="L37" s="48"/>
      <c r="M37" s="5"/>
    </row>
    <row r="38" spans="1:15" ht="15" customHeight="1" x14ac:dyDescent="0.15">
      <c r="A38" s="13"/>
      <c r="B38" s="8">
        <f>IF(MAX('[1]公式予選（TT）AGr-結果表・グリッド用（貼付）'!B:B)&gt;G34,G34+1,"")</f>
        <v>13</v>
      </c>
      <c r="C38" s="58">
        <f>IFERROR(INDEX('[1]公式予選（TT）AGr-結果表・グリッド用（貼付）'!$A:$Z,MATCH($B38,'[1]公式予選（TT）AGr-結果表・グリッド用（貼付）'!$B:$B,0),MATCH("No.",'[1]公式予選（TT）AGr-結果表・グリッド用（貼付）'!$1:$1,0)),"")</f>
        <v>34</v>
      </c>
      <c r="D38" s="57" t="str">
        <f>IFERROR(INDEX('[1]公式予選（TT）AGr-結果表・グリッド用（貼付）'!$A:$Z,MATCH($B38,'[1]公式予選（TT）AGr-結果表・グリッド用（貼付）'!$B:$B,0),MATCH("名前",'[1]公式予選（TT）AGr-結果表・グリッド用（貼付）'!$1:$1,0)),"")</f>
        <v>増田 貴久</v>
      </c>
      <c r="E38" s="57"/>
      <c r="F38" s="56">
        <f>IF(IFERROR(INDEX('[1]公式予選（TT）AGr-結果表・グリッド用（貼付）'!$A:$Z,MATCH($B38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38,'[1]公式予選（TT）AGr-結果表・グリッド用（貼付）'!$B:$B,0),MATCH("BestLap",'[1]公式予選（TT）AGr-結果表・グリッド用（貼付）'!$1:$1,0)),""))</f>
        <v>54.98</v>
      </c>
      <c r="G38" s="8">
        <f>IF(MAX('[1]公式予選（TT）AGr-結果表・グリッド用（貼付）'!$B:$B)&gt;B38,B38+1,"")</f>
        <v>14</v>
      </c>
      <c r="H38" s="58">
        <f>INDEX('[1]公式予選（TT）AGr-結果表・グリッド用（貼付）'!$A:$Z,MATCH($G38,'[1]公式予選（TT）AGr-結果表・グリッド用（貼付）'!$B:$B,0),MATCH("No.",'[1]公式予選（TT）AGr-結果表・グリッド用（貼付）'!$1:$1,0))</f>
        <v>17</v>
      </c>
      <c r="I38" s="57" t="str">
        <f>IFERROR(INDEX('[1]公式予選（TT）AGr-結果表・グリッド用（貼付）'!$A:$Z,MATCH($G38,'[1]公式予選（TT）AGr-結果表・グリッド用（貼付）'!$B:$B,0),MATCH("名前",'[1]公式予選（TT）AGr-結果表・グリッド用（貼付）'!$1:$1,0)),"")</f>
        <v>坂 裕之</v>
      </c>
      <c r="J38" s="57"/>
      <c r="K38" s="56">
        <f>IFERROR(IF(INDEX('[1]公式予選（TT）AGr-結果表・グリッド用（貼付）'!$A:$Z,MATCH($G38,'[1]公式予選（TT）AGr-結果表・グリッド用（貼付）'!$B:$B,0),MATCH("BestLap",'[1]公式予選（TT）AGr-結果表・グリッド用（貼付）'!$1:$1,0))=0,"",INDEX('[1]公式予選（TT）AGr-結果表・グリッド用（貼付）'!$A:$Z,MATCH($G38,'[1]公式予選（TT）AGr-結果表・グリッド用（貼付）'!$B:$B,0),MATCH("BestLap",'[1]公式予選（TT）AGr-結果表・グリッド用（貼付）'!$1:$1,0))),"")</f>
        <v>55.023000000000003</v>
      </c>
      <c r="L38" s="47"/>
      <c r="M38" s="5"/>
    </row>
    <row r="39" spans="1:15" ht="6" customHeight="1" x14ac:dyDescent="0.15">
      <c r="A39" s="5"/>
      <c r="B39" s="53"/>
      <c r="C39" s="48" t="str">
        <f>IF(IFERROR(INDEX('[1]公式予選（TT）AGr-結果表・グリッド用（貼付）'!$A:$Z,MATCH($B38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38,'[1]公式予選（TT）AGr-結果表・グリッド用（貼付）'!$B:$B,0),MATCH("クラス",'[1]公式予選（TT）AGr-結果表・グリッド用（貼付）'!$1:$1,0)),""))</f>
        <v/>
      </c>
      <c r="D39" s="55"/>
      <c r="E39" s="54"/>
      <c r="F39" s="48" t="str">
        <f>IF(IFERROR(INDEX('[1]公式予選（TT）AGr-結果表・グリッド用（貼付）'!$A:$Z,MATCH($B38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38,'[1]公式予選（TT）AGr-結果表・グリッド用（貼付）'!$B:$B,0),MATCH("Model/Engine",'[1]公式予選（TT）AGr-結果表・グリッド用（貼付）'!$1:$1,0)),""))</f>
        <v>EXPRIT/YAMAHA</v>
      </c>
      <c r="G39" s="53"/>
      <c r="H39" s="48" t="str">
        <f>IF(IFERROR(INDEX('[1]公式予選（TT）AGr-結果表・グリッド用（貼付）'!$A:$Z,MATCH($G38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38,'[1]公式予選（TT）AGr-結果表・グリッド用（貼付）'!$B:$B,0),MATCH("クラス",'[1]公式予選（TT）AGr-結果表・グリッド用（貼付）'!$1:$1,0)),""))</f>
        <v/>
      </c>
      <c r="I39" s="55"/>
      <c r="J39" s="54"/>
      <c r="K39" s="48" t="str">
        <f>IFERROR(IF(INDEX('[1]公式予選（TT）AGr-結果表・グリッド用（貼付）'!$A:$Z,MATCH($G38,'[1]公式予選（TT）AGr-結果表・グリッド用（貼付）'!$B:$B,0),MATCH("Model/Engine",'[1]公式予選（TT）AGr-結果表・グリッド用（貼付）'!$1:$1,0))=0,"",INDEX('[1]公式予選（TT）AGr-結果表・グリッド用（貼付）'!$A:$Z,MATCH($G38,'[1]公式予選（TT）AGr-結果表・グリッド用（貼付）'!$B:$B,0),MATCH("Model/Engine",'[1]公式予選（TT）AGr-結果表・グリッド用（貼付）'!$1:$1,0))),"")</f>
        <v>SWF/YAMAHA</v>
      </c>
      <c r="L39" s="46"/>
      <c r="M39" s="5"/>
    </row>
    <row r="40" spans="1:15" ht="9.9499999999999993" customHeight="1" x14ac:dyDescent="0.15">
      <c r="A40" s="5"/>
      <c r="B40" s="53"/>
      <c r="C40" s="51" t="str">
        <f>IF(IFERROR(INDEX('[1]公式予選（TT）AGr-結果表・グリッド用（貼付）'!$A:$Z,MATCH($B38,'[1]公式予選（TT）AGr-結果表・グリッド用（貼付）'!$B:$B,0),MATCH("team",'[1]公式予選（TT）AGr-結果表・グリッド用（貼付）'!$1:$1,0)),"")=0,"",IFERROR(INDEX('[1]公式予選（TT）AGr-結果表・グリッド用（貼付）'!$A:$Z,MATCH($B38,'[1]公式予選（TT）AGr-結果表・グリッド用（貼付）'!$B:$B,0),MATCH("team",'[1]公式予選（TT）AGr-結果表・グリッド用（貼付）'!$1:$1,0)),""))</f>
        <v>LUCE MOTOR SPORTS</v>
      </c>
      <c r="D40" s="52"/>
      <c r="E40" s="51"/>
      <c r="F40" s="47"/>
      <c r="G40" s="53"/>
      <c r="H40" s="51" t="str">
        <f>IFERROR(IF(INDEX('[1]公式予選（TT）AGr-結果表・グリッド用（貼付）'!$A:$Z,MATCH($G38,'[1]公式予選（TT）AGr-結果表・グリッド用（貼付）'!$B:$B,0),MATCH("team",'[1]公式予選（TT）AGr-結果表・グリッド用（貼付）'!$1:$1,0))=0,"",INDEX('[1]公式予選（TT）AGr-結果表・グリッド用（貼付）'!$A:$Z,MATCH($G38,'[1]公式予選（TT）AGr-結果表・グリッド用（貼付）'!$B:$B,0),MATCH("team",'[1]公式予選（TT）AGr-結果表・グリッド用（貼付）'!$1:$1,0))),"")</f>
        <v>のりものクラブTIGRE</v>
      </c>
      <c r="I40" s="52"/>
      <c r="J40" s="51"/>
      <c r="K40" s="47"/>
      <c r="L40" s="50"/>
      <c r="M40" s="5"/>
    </row>
    <row r="41" spans="1:15" ht="6" customHeight="1" x14ac:dyDescent="0.15">
      <c r="A41" s="5"/>
      <c r="B41" s="5"/>
      <c r="C41" s="5"/>
      <c r="D41" s="5"/>
      <c r="E41" s="5"/>
      <c r="F41" s="46"/>
      <c r="G41" s="5"/>
      <c r="H41" s="5"/>
      <c r="I41" s="5"/>
      <c r="J41" s="5"/>
      <c r="K41" s="49"/>
      <c r="L41" s="48"/>
      <c r="M41" s="5"/>
    </row>
    <row r="42" spans="1:15" ht="15" customHeight="1" x14ac:dyDescent="0.15">
      <c r="A42" s="5"/>
      <c r="B42" s="8">
        <f>IF(MAX('[1]公式予選（TT）AGr-結果表・グリッド用（貼付）'!B:B)&gt;G38,G38+1,"")</f>
        <v>15</v>
      </c>
      <c r="C42" s="58">
        <f>IFERROR(INDEX('[1]公式予選（TT）AGr-結果表・グリッド用（貼付）'!$A:$Z,MATCH($B42,'[1]公式予選（TT）AGr-結果表・グリッド用（貼付）'!$B:$B,0),MATCH("No.",'[1]公式予選（TT）AGr-結果表・グリッド用（貼付）'!$1:$1,0)),"")</f>
        <v>57</v>
      </c>
      <c r="D42" s="57" t="str">
        <f>IFERROR(INDEX('[1]公式予選（TT）AGr-結果表・グリッド用（貼付）'!$A:$Z,MATCH($B42,'[1]公式予選（TT）AGr-結果表・グリッド用（貼付）'!$B:$B,0),MATCH("名前",'[1]公式予選（TT）AGr-結果表・グリッド用（貼付）'!$1:$1,0)),"")</f>
        <v>米林 慶晃</v>
      </c>
      <c r="E42" s="57"/>
      <c r="F42" s="56">
        <f>IF(IFERROR(INDEX('[1]公式予選（TT）AGr-結果表・グリッド用（貼付）'!$A:$Z,MATCH($B42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42,'[1]公式予選（TT）AGr-結果表・グリッド用（貼付）'!$B:$B,0),MATCH("BestLap",'[1]公式予選（TT）AGr-結果表・グリッド用（貼付）'!$1:$1,0)),""))</f>
        <v>55.12</v>
      </c>
      <c r="G42" s="8">
        <f>IF(MAX('[1]公式予選（TT）AGr-結果表・グリッド用（貼付）'!$B:$B)&gt;B42,B42+1,"")</f>
        <v>16</v>
      </c>
      <c r="H42" s="58">
        <f>INDEX('[1]公式予選（TT）AGr-結果表・グリッド用（貼付）'!$A:$Z,MATCH($G42,'[1]公式予選（TT）AGr-結果表・グリッド用（貼付）'!$B:$B,0),MATCH("No.",'[1]公式予選（TT）AGr-結果表・グリッド用（貼付）'!$1:$1,0))</f>
        <v>21</v>
      </c>
      <c r="I42" s="57" t="str">
        <f>IFERROR(INDEX('[1]公式予選（TT）AGr-結果表・グリッド用（貼付）'!$A:$Z,MATCH($G42,'[1]公式予選（TT）AGr-結果表・グリッド用（貼付）'!$B:$B,0),MATCH("名前",'[1]公式予選（TT）AGr-結果表・グリッド用（貼付）'!$1:$1,0)),"")</f>
        <v>森川 貴光</v>
      </c>
      <c r="J42" s="57"/>
      <c r="K42" s="56">
        <f>IFERROR(IF(INDEX('[1]公式予選（TT）AGr-結果表・グリッド用（貼付）'!$A:$Z,MATCH($G42,'[1]公式予選（TT）AGr-結果表・グリッド用（貼付）'!$B:$B,0),MATCH("BestLap",'[1]公式予選（TT）AGr-結果表・グリッド用（貼付）'!$1:$1,0))=0,"",INDEX('[1]公式予選（TT）AGr-結果表・グリッド用（貼付）'!$A:$Z,MATCH($G42,'[1]公式予選（TT）AGr-結果表・グリッド用（貼付）'!$B:$B,0),MATCH("BestLap",'[1]公式予選（TT）AGr-結果表・グリッド用（貼付）'!$1:$1,0))),"")</f>
        <v>55.128999999999998</v>
      </c>
      <c r="L42" s="47"/>
      <c r="M42" s="5"/>
    </row>
    <row r="43" spans="1:15" ht="6" customHeight="1" x14ac:dyDescent="0.15">
      <c r="A43" s="5"/>
      <c r="B43" s="53"/>
      <c r="C43" s="48" t="str">
        <f>IF(IFERROR(INDEX('[1]公式予選（TT）AGr-結果表・グリッド用（貼付）'!$A:$Z,MATCH($B42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42,'[1]公式予選（TT）AGr-結果表・グリッド用（貼付）'!$B:$B,0),MATCH("クラス",'[1]公式予選（TT）AGr-結果表・グリッド用（貼付）'!$1:$1,0)),""))</f>
        <v/>
      </c>
      <c r="D43" s="55"/>
      <c r="E43" s="54"/>
      <c r="F43" s="48" t="str">
        <f>IF(IFERROR(INDEX('[1]公式予選（TT）AGr-結果表・グリッド用（貼付）'!$A:$Z,MATCH($B42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42,'[1]公式予選（TT）AGr-結果表・グリッド用（貼付）'!$B:$B,0),MATCH("Model/Engine",'[1]公式予選（TT）AGr-結果表・グリッド用（貼付）'!$1:$1,0)),""))</f>
        <v>EXPRIT/YAMAHA</v>
      </c>
      <c r="G43" s="53"/>
      <c r="H43" s="48" t="str">
        <f>IF(IFERROR(INDEX('[1]公式予選（TT）AGr-結果表・グリッド用（貼付）'!$A:$Z,MATCH($G42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42,'[1]公式予選（TT）AGr-結果表・グリッド用（貼付）'!$B:$B,0),MATCH("クラス",'[1]公式予選（TT）AGr-結果表・グリッド用（貼付）'!$1:$1,0)),""))</f>
        <v/>
      </c>
      <c r="I43" s="55"/>
      <c r="J43" s="54"/>
      <c r="K43" s="48" t="str">
        <f>IFERROR(IF(INDEX('[1]公式予選（TT）AGr-結果表・グリッド用（貼付）'!$A:$Z,MATCH($G42,'[1]公式予選（TT）AGr-結果表・グリッド用（貼付）'!$B:$B,0),MATCH("Model/Engine",'[1]公式予選（TT）AGr-結果表・グリッド用（貼付）'!$1:$1,0))=0,"",INDEX('[1]公式予選（TT）AGr-結果表・グリッド用（貼付）'!$A:$Z,MATCH($G42,'[1]公式予選（TT）AGr-結果表・グリッド用（貼付）'!$B:$B,0),MATCH("Model/Engine",'[1]公式予選（TT）AGr-結果表・グリッド用（貼付）'!$1:$1,0))),"")</f>
        <v>KOSMIC/YAMAHA</v>
      </c>
      <c r="L43" s="46"/>
      <c r="M43" s="5"/>
    </row>
    <row r="44" spans="1:15" ht="9.9499999999999993" customHeight="1" x14ac:dyDescent="0.15">
      <c r="A44" s="5"/>
      <c r="B44" s="53"/>
      <c r="C44" s="51" t="str">
        <f>IF(IFERROR(INDEX('[1]公式予選（TT）AGr-結果表・グリッド用（貼付）'!$A:$Z,MATCH($B42,'[1]公式予選（TT）AGr-結果表・グリッド用（貼付）'!$B:$B,0),MATCH("team",'[1]公式予選（TT）AGr-結果表・グリッド用（貼付）'!$1:$1,0)),"")=0,"",IFERROR(INDEX('[1]公式予選（TT）AGr-結果表・グリッド用（貼付）'!$A:$Z,MATCH($B42,'[1]公式予選（TT）AGr-結果表・グリッド用（貼付）'!$B:$B,0),MATCH("team",'[1]公式予選（TT）AGr-結果表・グリッド用（貼付）'!$1:$1,0)),""))</f>
        <v>REON RACING TEAM</v>
      </c>
      <c r="D44" s="52"/>
      <c r="E44" s="51"/>
      <c r="F44" s="47"/>
      <c r="G44" s="53"/>
      <c r="H44" s="51" t="str">
        <f>IFERROR(IF(INDEX('[1]公式予選（TT）AGr-結果表・グリッド用（貼付）'!$A:$Z,MATCH($G42,'[1]公式予選（TT）AGr-結果表・グリッド用（貼付）'!$B:$B,0),MATCH("team",'[1]公式予選（TT）AGr-結果表・グリッド用（貼付）'!$1:$1,0))=0,"",INDEX('[1]公式予選（TT）AGr-結果表・グリッド用（貼付）'!$A:$Z,MATCH($G42,'[1]公式予選（TT）AGr-結果表・グリッド用（貼付）'!$B:$B,0),MATCH("team",'[1]公式予選（TT）AGr-結果表・グリッド用（貼付）'!$1:$1,0))),"")</f>
        <v>HIRAI PROJECT with Ash</v>
      </c>
      <c r="I44" s="52"/>
      <c r="J44" s="51"/>
      <c r="K44" s="47"/>
      <c r="L44" s="50"/>
      <c r="M44" s="5"/>
    </row>
    <row r="45" spans="1:15" ht="6" customHeight="1" x14ac:dyDescent="0.15">
      <c r="A45" s="5"/>
      <c r="B45" s="5"/>
      <c r="C45" s="5"/>
      <c r="D45" s="5"/>
      <c r="E45" s="5"/>
      <c r="F45" s="46"/>
      <c r="G45" s="5"/>
      <c r="H45" s="5"/>
      <c r="I45" s="5"/>
      <c r="J45" s="5"/>
      <c r="K45" s="49"/>
      <c r="L45" s="48"/>
      <c r="M45" s="5"/>
    </row>
    <row r="46" spans="1:15" ht="15" customHeight="1" x14ac:dyDescent="0.15">
      <c r="A46" s="5"/>
      <c r="B46" s="8">
        <f>IF(MAX('[1]公式予選（TT）AGr-結果表・グリッド用（貼付）'!B:B)&gt;G42,G42+1,"")</f>
        <v>17</v>
      </c>
      <c r="C46" s="58">
        <f>IFERROR(INDEX('[1]公式予選（TT）AGr-結果表・グリッド用（貼付）'!$A:$Z,MATCH($B46,'[1]公式予選（TT）AGr-結果表・グリッド用（貼付）'!$B:$B,0),MATCH("No.",'[1]公式予選（TT）AGr-結果表・グリッド用（貼付）'!$1:$1,0)),"")</f>
        <v>71</v>
      </c>
      <c r="D46" s="57" t="str">
        <f>IFERROR(INDEX('[1]公式予選（TT）AGr-結果表・グリッド用（貼付）'!$A:$Z,MATCH($B46,'[1]公式予選（TT）AGr-結果表・グリッド用（貼付）'!$B:$B,0),MATCH("名前",'[1]公式予選（TT）AGr-結果表・グリッド用（貼付）'!$1:$1,0)),"")</f>
        <v>上田 優季</v>
      </c>
      <c r="E46" s="57"/>
      <c r="F46" s="56">
        <f>IF(IFERROR(INDEX('[1]公式予選（TT）AGr-結果表・グリッド用（貼付）'!$A:$Z,MATCH($B46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46,'[1]公式予選（TT）AGr-結果表・グリッド用（貼付）'!$B:$B,0),MATCH("BestLap",'[1]公式予選（TT）AGr-結果表・グリッド用（貼付）'!$1:$1,0)),""))</f>
        <v>55.14</v>
      </c>
      <c r="G46" s="8">
        <f>IF(MAX('[1]公式予選（TT）AGr-結果表・グリッド用（貼付）'!$B:$B)&gt;B46,B46+1,"")</f>
        <v>18</v>
      </c>
      <c r="H46" s="58">
        <f>INDEX('[1]公式予選（TT）AGr-結果表・グリッド用（貼付）'!$A:$Z,MATCH($G46,'[1]公式予選（TT）AGr-結果表・グリッド用（貼付）'!$B:$B,0),MATCH("No.",'[1]公式予選（TT）AGr-結果表・グリッド用（貼付）'!$1:$1,0))</f>
        <v>22</v>
      </c>
      <c r="I46" s="57" t="str">
        <f>IFERROR(INDEX('[1]公式予選（TT）AGr-結果表・グリッド用（貼付）'!$A:$Z,MATCH($G46,'[1]公式予選（TT）AGr-結果表・グリッド用（貼付）'!$B:$B,0),MATCH("名前",'[1]公式予選（TT）AGr-結果表・グリッド用（貼付）'!$1:$1,0)),"")</f>
        <v>酒井 翔太</v>
      </c>
      <c r="J46" s="57"/>
      <c r="K46" s="56">
        <f>IFERROR(IF(INDEX('[1]公式予選（TT）AGr-結果表・グリッド用（貼付）'!$A:$Z,MATCH($G46,'[1]公式予選（TT）AGr-結果表・グリッド用（貼付）'!$B:$B,0),MATCH("BestLap",'[1]公式予選（TT）AGr-結果表・グリッド用（貼付）'!$1:$1,0))=0,"",INDEX('[1]公式予選（TT）AGr-結果表・グリッド用（貼付）'!$A:$Z,MATCH($G46,'[1]公式予選（TT）AGr-結果表・グリッド用（貼付）'!$B:$B,0),MATCH("BestLap",'[1]公式予選（TT）AGr-結果表・グリッド用（貼付）'!$1:$1,0))),"")</f>
        <v>55.241</v>
      </c>
      <c r="L46" s="47"/>
      <c r="M46" s="5"/>
    </row>
    <row r="47" spans="1:15" ht="6" customHeight="1" x14ac:dyDescent="0.15">
      <c r="A47" s="5"/>
      <c r="B47" s="53"/>
      <c r="C47" s="48" t="str">
        <f>IF(IFERROR(INDEX('[1]公式予選（TT）AGr-結果表・グリッド用（貼付）'!$A:$Z,MATCH($B46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46,'[1]公式予選（TT）AGr-結果表・グリッド用（貼付）'!$B:$B,0),MATCH("クラス",'[1]公式予選（TT）AGr-結果表・グリッド用（貼付）'!$1:$1,0)),""))</f>
        <v/>
      </c>
      <c r="D47" s="55"/>
      <c r="E47" s="54"/>
      <c r="F47" s="48" t="str">
        <f>IF(IFERROR(INDEX('[1]公式予選（TT）AGr-結果表・グリッド用（貼付）'!$A:$Z,MATCH($B46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46,'[1]公式予選（TT）AGr-結果表・グリッド用（貼付）'!$B:$B,0),MATCH("Model/Engine",'[1]公式予選（TT）AGr-結果表・グリッド用（貼付）'!$1:$1,0)),""))</f>
        <v>CL/YAMAHA</v>
      </c>
      <c r="G47" s="53"/>
      <c r="H47" s="48" t="str">
        <f>IF(IFERROR(INDEX('[1]公式予選（TT）AGr-結果表・グリッド用（貼付）'!$A:$Z,MATCH($G46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46,'[1]公式予選（TT）AGr-結果表・グリッド用（貼付）'!$B:$B,0),MATCH("クラス",'[1]公式予選（TT）AGr-結果表・グリッド用（貼付）'!$1:$1,0)),""))</f>
        <v/>
      </c>
      <c r="I47" s="55"/>
      <c r="J47" s="54"/>
      <c r="K47" s="48" t="str">
        <f>IFERROR(IF(INDEX('[1]公式予選（TT）AGr-結果表・グリッド用（貼付）'!$A:$Z,MATCH($G46,'[1]公式予選（TT）AGr-結果表・グリッド用（貼付）'!$B:$B,0),MATCH("Model/Engine",'[1]公式予選（TT）AGr-結果表・グリッド用（貼付）'!$1:$1,0))=0,"",INDEX('[1]公式予選（TT）AGr-結果表・グリッド用（貼付）'!$A:$Z,MATCH($G46,'[1]公式予選（TT）AGr-結果表・グリッド用（貼付）'!$B:$B,0),MATCH("Model/Engine",'[1]公式予選（TT）AGr-結果表・グリッド用（貼付）'!$1:$1,0))),"")</f>
        <v>TONY KART/YAMAHA</v>
      </c>
      <c r="L47" s="46"/>
      <c r="M47" s="5"/>
      <c r="O47" s="59"/>
    </row>
    <row r="48" spans="1:15" ht="9.9499999999999993" customHeight="1" x14ac:dyDescent="0.15">
      <c r="A48" s="5"/>
      <c r="B48" s="53"/>
      <c r="C48" s="51" t="str">
        <f>IF(IFERROR(INDEX('[1]公式予選（TT）AGr-結果表・グリッド用（貼付）'!$A:$Z,MATCH($B46,'[1]公式予選（TT）AGr-結果表・グリッド用（貼付）'!$B:$B,0),MATCH("team",'[1]公式予選（TT）AGr-結果表・グリッド用（貼付）'!$1:$1,0)),"")=0,"",IFERROR(INDEX('[1]公式予選（TT）AGr-結果表・グリッド用（貼付）'!$A:$Z,MATCH($B46,'[1]公式予選（TT）AGr-結果表・グリッド用（貼付）'!$B:$B,0),MATCH("team",'[1]公式予選（TT）AGr-結果表・グリッド用（貼付）'!$1:$1,0)),""))</f>
        <v>カートガレージクラッシュメイト</v>
      </c>
      <c r="D48" s="52"/>
      <c r="E48" s="51"/>
      <c r="F48" s="47"/>
      <c r="G48" s="53"/>
      <c r="H48" s="51" t="str">
        <f>IFERROR(IF(INDEX('[1]公式予選（TT）AGr-結果表・グリッド用（貼付）'!$A:$Z,MATCH($G46,'[1]公式予選（TT）AGr-結果表・グリッド用（貼付）'!$B:$B,0),MATCH("team",'[1]公式予選（TT）AGr-結果表・グリッド用（貼付）'!$1:$1,0))=0,"",INDEX('[1]公式予選（TT）AGr-結果表・グリッド用（貼付）'!$A:$Z,MATCH($G46,'[1]公式予選（TT）AGr-結果表・グリッド用（貼付）'!$B:$B,0),MATCH("team",'[1]公式予選（TT）AGr-結果表・グリッド用（貼付）'!$1:$1,0))),"")</f>
        <v>FIRST GARAGE BEMAX</v>
      </c>
      <c r="I48" s="52"/>
      <c r="J48" s="51"/>
      <c r="K48" s="47"/>
      <c r="L48" s="50"/>
      <c r="M48" s="5"/>
    </row>
    <row r="49" spans="1:13" ht="6" customHeight="1" x14ac:dyDescent="0.15">
      <c r="A49" s="5"/>
      <c r="B49" s="5"/>
      <c r="C49" s="5"/>
      <c r="D49" s="5"/>
      <c r="E49" s="5"/>
      <c r="F49" s="46"/>
      <c r="G49" s="5"/>
      <c r="H49" s="5"/>
      <c r="I49" s="5"/>
      <c r="J49" s="5"/>
      <c r="K49" s="49"/>
      <c r="L49" s="48"/>
      <c r="M49" s="5"/>
    </row>
    <row r="50" spans="1:13" ht="15" customHeight="1" x14ac:dyDescent="0.15">
      <c r="A50" s="5"/>
      <c r="B50" s="8">
        <f>IF(MAX('[1]公式予選（TT）AGr-結果表・グリッド用（貼付）'!B:B)&gt;G46,G46+1,"")</f>
        <v>19</v>
      </c>
      <c r="C50" s="58">
        <f>IFERROR(INDEX('[1]公式予選（TT）AGr-結果表・グリッド用（貼付）'!$A:$Z,MATCH($B50,'[1]公式予選（TT）AGr-結果表・グリッド用（貼付）'!$B:$B,0),MATCH("No.",'[1]公式予選（TT）AGr-結果表・グリッド用（貼付）'!$1:$1,0)),"")</f>
        <v>58</v>
      </c>
      <c r="D50" s="57" t="str">
        <f>IFERROR(INDEX('[1]公式予選（TT）AGr-結果表・グリッド用（貼付）'!$A:$Z,MATCH($B50,'[1]公式予選（TT）AGr-結果表・グリッド用（貼付）'!$B:$B,0),MATCH("名前",'[1]公式予選（TT）AGr-結果表・グリッド用（貼付）'!$1:$1,0)),"")</f>
        <v>江崎 昭彦</v>
      </c>
      <c r="E50" s="57"/>
      <c r="F50" s="56">
        <f>IF(IFERROR(INDEX('[1]公式予選（TT）AGr-結果表・グリッド用（貼付）'!$A:$Z,MATCH($B50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50,'[1]公式予選（TT）AGr-結果表・グリッド用（貼付）'!$B:$B,0),MATCH("BestLap",'[1]公式予選（TT）AGr-結果表・グリッド用（貼付）'!$1:$1,0)),""))</f>
        <v>55.466999999999999</v>
      </c>
      <c r="G50" s="8" t="str">
        <f>IF(MAX('[1]公式予選（TT）AGr-結果表・グリッド用（貼付）'!$B:$B)&gt;B50,B50+1,"")</f>
        <v/>
      </c>
      <c r="H50" s="58" t="str">
        <f>INDEX('[1]公式予選（TT）AGr-結果表・グリッド用（貼付）'!$A:$Z,MATCH($G50,'[1]公式予選（TT）AGr-結果表・グリッド用（貼付）'!$B:$B,0),MATCH("No.",'[1]公式予選（TT）AGr-結果表・グリッド用（貼付）'!$1:$1,0))</f>
        <v/>
      </c>
      <c r="I50" s="57" t="str">
        <f>IFERROR(INDEX('[1]公式予選（TT）AGr-結果表・グリッド用（貼付）'!$A:$Z,MATCH($G50,'[1]公式予選（TT）AGr-結果表・グリッド用（貼付）'!$B:$B,0),MATCH("名前",'[1]公式予選（TT）AGr-結果表・グリッド用（貼付）'!$1:$1,0)),"")</f>
        <v/>
      </c>
      <c r="J50" s="57"/>
      <c r="K50" s="56" t="str">
        <f>IFERROR(IF(INDEX('[1]公式予選（TT）AGr-結果表・グリッド用（貼付）'!$A:$Z,MATCH($G50,'[1]公式予選（TT）AGr-結果表・グリッド用（貼付）'!$B:$B,0),MATCH("BestLap",'[1]公式予選（TT）AGr-結果表・グリッド用（貼付）'!$1:$1,0))=0,"",INDEX('[1]公式予選（TT）AGr-結果表・グリッド用（貼付）'!$A:$Z,MATCH($G50,'[1]公式予選（TT）AGr-結果表・グリッド用（貼付）'!$B:$B,0),MATCH("BestLap",'[1]公式予選（TT）AGr-結果表・グリッド用（貼付）'!$1:$1,0))),"")</f>
        <v/>
      </c>
      <c r="L50" s="47"/>
      <c r="M50" s="5"/>
    </row>
    <row r="51" spans="1:13" ht="6" customHeight="1" x14ac:dyDescent="0.15">
      <c r="A51" s="5"/>
      <c r="B51" s="53"/>
      <c r="C51" s="48" t="str">
        <f>IF(IFERROR(INDEX('[1]公式予選（TT）AGr-結果表・グリッド用（貼付）'!$A:$Z,MATCH($B50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50,'[1]公式予選（TT）AGr-結果表・グリッド用（貼付）'!$B:$B,0),MATCH("クラス",'[1]公式予選（TT）AGr-結果表・グリッド用（貼付）'!$1:$1,0)),""))</f>
        <v/>
      </c>
      <c r="D51" s="55"/>
      <c r="E51" s="54"/>
      <c r="F51" s="48" t="str">
        <f>IF(IFERROR(INDEX('[1]公式予選（TT）AGr-結果表・グリッド用（貼付）'!$A:$Z,MATCH($B50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50,'[1]公式予選（TT）AGr-結果表・グリッド用（貼付）'!$B:$B,0),MATCH("Model/Engine",'[1]公式予選（TT）AGr-結果表・グリッド用（貼付）'!$1:$1,0)),""))</f>
        <v>KOSMIC/YAMAHA</v>
      </c>
      <c r="G51" s="53"/>
      <c r="H51" s="48" t="str">
        <f>IF(IFERROR(INDEX('[1]公式予選（TT）AGr-結果表・グリッド用（貼付）'!$A:$Z,MATCH($G50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50,'[1]公式予選（TT）AGr-結果表・グリッド用（貼付）'!$B:$B,0),MATCH("クラス",'[1]公式予選（TT）AGr-結果表・グリッド用（貼付）'!$1:$1,0)),""))</f>
        <v/>
      </c>
      <c r="I51" s="55"/>
      <c r="J51" s="54"/>
      <c r="K51" s="48" t="str">
        <f>IFERROR(IF(INDEX('[1]公式予選（TT）AGr-結果表・グリッド用（貼付）'!$A:$Z,MATCH($G50,'[1]公式予選（TT）AGr-結果表・グリッド用（貼付）'!$B:$B,0),MATCH("Model/Engine",'[1]公式予選（TT）AGr-結果表・グリッド用（貼付）'!$1:$1,0))=0,"",INDEX('[1]公式予選（TT）AGr-結果表・グリッド用（貼付）'!$A:$Z,MATCH($G50,'[1]公式予選（TT）AGr-結果表・グリッド用（貼付）'!$B:$B,0),MATCH("Model/Engine",'[1]公式予選（TT）AGr-結果表・グリッド用（貼付）'!$1:$1,0))),"")</f>
        <v/>
      </c>
      <c r="L51" s="46"/>
      <c r="M51" s="5"/>
    </row>
    <row r="52" spans="1:13" ht="9.9499999999999993" customHeight="1" x14ac:dyDescent="0.15">
      <c r="A52" s="5"/>
      <c r="B52" s="53"/>
      <c r="C52" s="51" t="str">
        <f>IF(IFERROR(INDEX('[1]公式予選（TT）AGr-結果表・グリッド用（貼付）'!$A:$Z,MATCH($B50,'[1]公式予選（TT）AGr-結果表・グリッド用（貼付）'!$B:$B,0),MATCH("team",'[1]公式予選（TT）AGr-結果表・グリッド用（貼付）'!$1:$1,0)),"")=0,"",IFERROR(INDEX('[1]公式予選（TT）AGr-結果表・グリッド用（貼付）'!$A:$Z,MATCH($B50,'[1]公式予選（TT）AGr-結果表・グリッド用（貼付）'!$B:$B,0),MATCH("team",'[1]公式予選（TT）AGr-結果表・グリッド用（貼付）'!$1:$1,0)),""))</f>
        <v>Ash</v>
      </c>
      <c r="D52" s="52"/>
      <c r="E52" s="51"/>
      <c r="F52" s="47"/>
      <c r="G52" s="53"/>
      <c r="H52" s="51" t="str">
        <f>IFERROR(IF(INDEX('[1]公式予選（TT）AGr-結果表・グリッド用（貼付）'!$A:$Z,MATCH($G50,'[1]公式予選（TT）AGr-結果表・グリッド用（貼付）'!$B:$B,0),MATCH("team",'[1]公式予選（TT）AGr-結果表・グリッド用（貼付）'!$1:$1,0))=0,"",INDEX('[1]公式予選（TT）AGr-結果表・グリッド用（貼付）'!$A:$Z,MATCH($G50,'[1]公式予選（TT）AGr-結果表・グリッド用（貼付）'!$B:$B,0),MATCH("team",'[1]公式予選（TT）AGr-結果表・グリッド用（貼付）'!$1:$1,0))),"")</f>
        <v/>
      </c>
      <c r="I52" s="52"/>
      <c r="J52" s="51"/>
      <c r="K52" s="47"/>
      <c r="L52" s="50"/>
      <c r="M52" s="5"/>
    </row>
    <row r="53" spans="1:13" ht="6" customHeight="1" x14ac:dyDescent="0.15">
      <c r="A53" s="5"/>
      <c r="B53" s="5"/>
      <c r="C53" s="5"/>
      <c r="D53" s="5"/>
      <c r="E53" s="5"/>
      <c r="F53" s="46"/>
      <c r="G53" s="5"/>
      <c r="H53" s="5"/>
      <c r="I53" s="5"/>
      <c r="J53" s="5"/>
      <c r="K53" s="49"/>
      <c r="L53" s="48"/>
      <c r="M53" s="5"/>
    </row>
    <row r="54" spans="1:13" ht="15" customHeight="1" x14ac:dyDescent="0.15">
      <c r="A54" s="5"/>
      <c r="B54" s="8" t="str">
        <f>IF(MAX('[1]公式予選（TT）AGr-結果表・グリッド用（貼付）'!B:B)&gt;G50,G50+1,"")</f>
        <v/>
      </c>
      <c r="C54" s="58" t="str">
        <f>IFERROR(INDEX('[1]公式予選（TT）AGr-結果表・グリッド用（貼付）'!$A:$Z,MATCH($B54,'[1]公式予選（TT）AGr-結果表・グリッド用（貼付）'!$B:$B,0),MATCH("No.",'[1]公式予選（TT）AGr-結果表・グリッド用（貼付）'!$1:$1,0)),"")</f>
        <v/>
      </c>
      <c r="D54" s="57" t="str">
        <f>IFERROR(INDEX('[1]公式予選（TT）AGr-結果表・グリッド用（貼付）'!$A:$Z,MATCH($B54,'[1]公式予選（TT）AGr-結果表・グリッド用（貼付）'!$B:$B,0),MATCH("名前",'[1]公式予選（TT）AGr-結果表・グリッド用（貼付）'!$1:$1,0)),"")</f>
        <v/>
      </c>
      <c r="E54" s="57"/>
      <c r="F54" s="56" t="str">
        <f>IF(IFERROR(INDEX('[1]公式予選（TT）AGr-結果表・グリッド用（貼付）'!$A:$Z,MATCH($B54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54,'[1]公式予選（TT）AGr-結果表・グリッド用（貼付）'!$B:$B,0),MATCH("BestLap",'[1]公式予選（TT）AGr-結果表・グリッド用（貼付）'!$1:$1,0)),""))</f>
        <v/>
      </c>
      <c r="G54" s="8" t="str">
        <f>IF(MAX('[1]公式予選（TT）AGr-結果表・グリッド用（貼付）'!$B:$B)&gt;B54,B54+1,"")</f>
        <v/>
      </c>
      <c r="H54" s="58" t="str">
        <f>INDEX('[1]公式予選（TT）AGr-結果表・グリッド用（貼付）'!$A:$Z,MATCH($G54,'[1]公式予選（TT）AGr-結果表・グリッド用（貼付）'!$B:$B,0),MATCH("No.",'[1]公式予選（TT）AGr-結果表・グリッド用（貼付）'!$1:$1,0))</f>
        <v/>
      </c>
      <c r="I54" s="57" t="str">
        <f>IFERROR(INDEX('[1]公式予選（TT）AGr-結果表・グリッド用（貼付）'!$A:$Z,MATCH($G54,'[1]公式予選（TT）AGr-結果表・グリッド用（貼付）'!$B:$B,0),MATCH("名前",'[1]公式予選（TT）AGr-結果表・グリッド用（貼付）'!$1:$1,0)),"")</f>
        <v/>
      </c>
      <c r="J54" s="57"/>
      <c r="K54" s="56" t="str">
        <f>IFERROR(IF(INDEX('[1]公式予選（TT）AGr-結果表・グリッド用（貼付）'!$A:$Z,MATCH($G54,'[1]公式予選（TT）AGr-結果表・グリッド用（貼付）'!$B:$B,0),MATCH("BestLap",'[1]公式予選（TT）AGr-結果表・グリッド用（貼付）'!$1:$1,0))=0,"",INDEX('[1]公式予選（TT）AGr-結果表・グリッド用（貼付）'!$A:$Z,MATCH($G54,'[1]公式予選（TT）AGr-結果表・グリッド用（貼付）'!$B:$B,0),MATCH("BestLap",'[1]公式予選（TT）AGr-結果表・グリッド用（貼付）'!$1:$1,0))),"")</f>
        <v/>
      </c>
      <c r="L54" s="47"/>
      <c r="M54" s="5"/>
    </row>
    <row r="55" spans="1:13" ht="6" customHeight="1" x14ac:dyDescent="0.15">
      <c r="A55" s="5"/>
      <c r="B55" s="53"/>
      <c r="C55" s="48" t="str">
        <f>IF(IFERROR(INDEX('[1]公式予選（TT）AGr-結果表・グリッド用（貼付）'!$A:$Z,MATCH($B54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54,'[1]公式予選（TT）AGr-結果表・グリッド用（貼付）'!$B:$B,0),MATCH("クラス",'[1]公式予選（TT）AGr-結果表・グリッド用（貼付）'!$1:$1,0)),""))</f>
        <v/>
      </c>
      <c r="D55" s="55"/>
      <c r="E55" s="54"/>
      <c r="F55" s="48" t="str">
        <f>IF(IFERROR(INDEX('[1]公式予選（TT）AGr-結果表・グリッド用（貼付）'!$A:$Z,MATCH($B54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54,'[1]公式予選（TT）AGr-結果表・グリッド用（貼付）'!$B:$B,0),MATCH("Model/Engine",'[1]公式予選（TT）AGr-結果表・グリッド用（貼付）'!$1:$1,0)),""))</f>
        <v/>
      </c>
      <c r="G55" s="53"/>
      <c r="H55" s="48" t="str">
        <f>IF(IFERROR(INDEX('[1]公式予選（TT）AGr-結果表・グリッド用（貼付）'!$A:$Z,MATCH($G54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54,'[1]公式予選（TT）AGr-結果表・グリッド用（貼付）'!$B:$B,0),MATCH("クラス",'[1]公式予選（TT）AGr-結果表・グリッド用（貼付）'!$1:$1,0)),""))</f>
        <v/>
      </c>
      <c r="I55" s="55"/>
      <c r="J55" s="54"/>
      <c r="K55" s="48" t="str">
        <f>IFERROR(IF(INDEX('[1]公式予選（TT）AGr-結果表・グリッド用（貼付）'!$A:$Z,MATCH($G54,'[1]公式予選（TT）AGr-結果表・グリッド用（貼付）'!$B:$B,0),MATCH("Model/Engine",'[1]公式予選（TT）AGr-結果表・グリッド用（貼付）'!$1:$1,0))=0,"",INDEX('[1]公式予選（TT）AGr-結果表・グリッド用（貼付）'!$A:$Z,MATCH($G54,'[1]公式予選（TT）AGr-結果表・グリッド用（貼付）'!$B:$B,0),MATCH("Model/Engine",'[1]公式予選（TT）AGr-結果表・グリッド用（貼付）'!$1:$1,0))),"")</f>
        <v/>
      </c>
      <c r="L55" s="46"/>
      <c r="M55" s="5"/>
    </row>
    <row r="56" spans="1:13" ht="9.9499999999999993" customHeight="1" x14ac:dyDescent="0.15">
      <c r="A56" s="5"/>
      <c r="B56" s="53"/>
      <c r="C56" s="51" t="str">
        <f>IF(IFERROR(INDEX('[1]公式予選（TT）AGr-結果表・グリッド用（貼付）'!$A:$Z,MATCH($B54,'[1]公式予選（TT）AGr-結果表・グリッド用（貼付）'!$B:$B,0),MATCH("team",'[1]公式予選（TT）AGr-結果表・グリッド用（貼付）'!$1:$1,0)),"")=0,"",IFERROR(INDEX('[1]公式予選（TT）AGr-結果表・グリッド用（貼付）'!$A:$Z,MATCH($B54,'[1]公式予選（TT）AGr-結果表・グリッド用（貼付）'!$B:$B,0),MATCH("team",'[1]公式予選（TT）AGr-結果表・グリッド用（貼付）'!$1:$1,0)),""))</f>
        <v/>
      </c>
      <c r="D56" s="52"/>
      <c r="E56" s="51"/>
      <c r="F56" s="47"/>
      <c r="G56" s="53"/>
      <c r="H56" s="51" t="str">
        <f>IFERROR(IF(INDEX('[1]公式予選（TT）AGr-結果表・グリッド用（貼付）'!$A:$Z,MATCH($G54,'[1]公式予選（TT）AGr-結果表・グリッド用（貼付）'!$B:$B,0),MATCH("team",'[1]公式予選（TT）AGr-結果表・グリッド用（貼付）'!$1:$1,0))=0,"",INDEX('[1]公式予選（TT）AGr-結果表・グリッド用（貼付）'!$A:$Z,MATCH($G54,'[1]公式予選（TT）AGr-結果表・グリッド用（貼付）'!$B:$B,0),MATCH("team",'[1]公式予選（TT）AGr-結果表・グリッド用（貼付）'!$1:$1,0))),"")</f>
        <v/>
      </c>
      <c r="I56" s="52"/>
      <c r="J56" s="51"/>
      <c r="K56" s="47"/>
      <c r="L56" s="50"/>
      <c r="M56" s="5"/>
    </row>
    <row r="57" spans="1:13" ht="6" customHeight="1" x14ac:dyDescent="0.15">
      <c r="A57" s="5"/>
      <c r="B57" s="5"/>
      <c r="C57" s="5"/>
      <c r="D57" s="5"/>
      <c r="E57" s="5"/>
      <c r="F57" s="46"/>
      <c r="G57" s="5"/>
      <c r="H57" s="5"/>
      <c r="I57" s="5"/>
      <c r="J57" s="5"/>
      <c r="K57" s="49"/>
      <c r="L57" s="48"/>
      <c r="M57" s="5"/>
    </row>
    <row r="58" spans="1:13" ht="15" customHeight="1" x14ac:dyDescent="0.15">
      <c r="A58" s="5"/>
      <c r="B58" s="8" t="str">
        <f>IF(MAX('[1]公式予選（TT）AGr-結果表・グリッド用（貼付）'!B:B)&gt;G54,G54+1,"")</f>
        <v/>
      </c>
      <c r="C58" s="58" t="str">
        <f>IFERROR(INDEX('[1]公式予選（TT）AGr-結果表・グリッド用（貼付）'!$A:$Z,MATCH($B58,'[1]公式予選（TT）AGr-結果表・グリッド用（貼付）'!$B:$B,0),MATCH("No.",'[1]公式予選（TT）AGr-結果表・グリッド用（貼付）'!$1:$1,0)),"")</f>
        <v/>
      </c>
      <c r="D58" s="57" t="str">
        <f>IFERROR(INDEX('[1]公式予選（TT）AGr-結果表・グリッド用（貼付）'!$A:$Z,MATCH($B58,'[1]公式予選（TT）AGr-結果表・グリッド用（貼付）'!$B:$B,0),MATCH("名前",'[1]公式予選（TT）AGr-結果表・グリッド用（貼付）'!$1:$1,0)),"")</f>
        <v/>
      </c>
      <c r="E58" s="57"/>
      <c r="F58" s="56" t="str">
        <f>IF(IFERROR(INDEX('[1]公式予選（TT）AGr-結果表・グリッド用（貼付）'!$A:$Z,MATCH($B58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58,'[1]公式予選（TT）AGr-結果表・グリッド用（貼付）'!$B:$B,0),MATCH("BestLap",'[1]公式予選（TT）AGr-結果表・グリッド用（貼付）'!$1:$1,0)),""))</f>
        <v/>
      </c>
      <c r="G58" s="8" t="str">
        <f>IF(MAX('[1]公式予選（TT）AGr-結果表・グリッド用（貼付）'!$B:$B)&gt;B58,B58+1,"")</f>
        <v/>
      </c>
      <c r="H58" s="58" t="str">
        <f>INDEX('[1]公式予選（TT）AGr-結果表・グリッド用（貼付）'!$A:$Z,MATCH($G58,'[1]公式予選（TT）AGr-結果表・グリッド用（貼付）'!$B:$B,0),MATCH("No.",'[1]公式予選（TT）AGr-結果表・グリッド用（貼付）'!$1:$1,0))</f>
        <v/>
      </c>
      <c r="I58" s="57" t="str">
        <f>IFERROR(INDEX('[1]公式予選（TT）AGr-結果表・グリッド用（貼付）'!$A:$Z,MATCH($G58,'[1]公式予選（TT）AGr-結果表・グリッド用（貼付）'!$B:$B,0),MATCH("名前",'[1]公式予選（TT）AGr-結果表・グリッド用（貼付）'!$1:$1,0)),"")</f>
        <v/>
      </c>
      <c r="J58" s="57"/>
      <c r="K58" s="56" t="str">
        <f>IFERROR(IF(INDEX('[1]公式予選（TT）AGr-結果表・グリッド用（貼付）'!$A:$Z,MATCH($G58,'[1]公式予選（TT）AGr-結果表・グリッド用（貼付）'!$B:$B,0),MATCH("BestLap",'[1]公式予選（TT）AGr-結果表・グリッド用（貼付）'!$1:$1,0))=0,"",INDEX('[1]公式予選（TT）AGr-結果表・グリッド用（貼付）'!$A:$Z,MATCH($G58,'[1]公式予選（TT）AGr-結果表・グリッド用（貼付）'!$B:$B,0),MATCH("BestLap",'[1]公式予選（TT）AGr-結果表・グリッド用（貼付）'!$1:$1,0))),"")</f>
        <v/>
      </c>
      <c r="L58" s="47"/>
      <c r="M58" s="5"/>
    </row>
    <row r="59" spans="1:13" ht="6" customHeight="1" x14ac:dyDescent="0.15">
      <c r="A59" s="5"/>
      <c r="B59" s="53"/>
      <c r="C59" s="48" t="str">
        <f>IF(IFERROR(INDEX('[1]公式予選（TT）AGr-結果表・グリッド用（貼付）'!$A:$Z,MATCH($B58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58,'[1]公式予選（TT）AGr-結果表・グリッド用（貼付）'!$B:$B,0),MATCH("クラス",'[1]公式予選（TT）AGr-結果表・グリッド用（貼付）'!$1:$1,0)),""))</f>
        <v/>
      </c>
      <c r="D59" s="55"/>
      <c r="E59" s="54"/>
      <c r="F59" s="48" t="str">
        <f>IF(IFERROR(INDEX('[1]公式予選（TT）AGr-結果表・グリッド用（貼付）'!$A:$Z,MATCH($B58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58,'[1]公式予選（TT）AGr-結果表・グリッド用（貼付）'!$B:$B,0),MATCH("Model/Engine",'[1]公式予選（TT）AGr-結果表・グリッド用（貼付）'!$1:$1,0)),""))</f>
        <v/>
      </c>
      <c r="G59" s="53"/>
      <c r="H59" s="48" t="str">
        <f>IF(IFERROR(INDEX('[1]公式予選（TT）AGr-結果表・グリッド用（貼付）'!$A:$Z,MATCH($G58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58,'[1]公式予選（TT）AGr-結果表・グリッド用（貼付）'!$B:$B,0),MATCH("クラス",'[1]公式予選（TT）AGr-結果表・グリッド用（貼付）'!$1:$1,0)),""))</f>
        <v/>
      </c>
      <c r="I59" s="55"/>
      <c r="J59" s="54"/>
      <c r="K59" s="48" t="str">
        <f>IFERROR(IF(INDEX('[1]公式予選（TT）AGr-結果表・グリッド用（貼付）'!$A:$Z,MATCH($G58,'[1]公式予選（TT）AGr-結果表・グリッド用（貼付）'!$B:$B,0),MATCH("Model/Engine",'[1]公式予選（TT）AGr-結果表・グリッド用（貼付）'!$1:$1,0))=0,"",INDEX('[1]公式予選（TT）AGr-結果表・グリッド用（貼付）'!$A:$Z,MATCH($G58,'[1]公式予選（TT）AGr-結果表・グリッド用（貼付）'!$B:$B,0),MATCH("Model/Engine",'[1]公式予選（TT）AGr-結果表・グリッド用（貼付）'!$1:$1,0))),"")</f>
        <v/>
      </c>
      <c r="L59" s="46"/>
      <c r="M59" s="5"/>
    </row>
    <row r="60" spans="1:13" ht="9.9499999999999993" customHeight="1" x14ac:dyDescent="0.15">
      <c r="A60" s="5"/>
      <c r="B60" s="53"/>
      <c r="C60" s="51" t="str">
        <f>IF(IFERROR(INDEX('[1]公式予選（TT）AGr-結果表・グリッド用（貼付）'!$A:$Z,MATCH($B58,'[1]公式予選（TT）AGr-結果表・グリッド用（貼付）'!$B:$B,0),MATCH("team",'[1]公式予選（TT）AGr-結果表・グリッド用（貼付）'!$1:$1,0)),"")=0,"",IFERROR(INDEX('[1]公式予選（TT）AGr-結果表・グリッド用（貼付）'!$A:$Z,MATCH($B58,'[1]公式予選（TT）AGr-結果表・グリッド用（貼付）'!$B:$B,0),MATCH("team",'[1]公式予選（TT）AGr-結果表・グリッド用（貼付）'!$1:$1,0)),""))</f>
        <v/>
      </c>
      <c r="D60" s="52"/>
      <c r="E60" s="51"/>
      <c r="F60" s="47"/>
      <c r="G60" s="53"/>
      <c r="H60" s="51" t="str">
        <f>IFERROR(IF(INDEX('[1]公式予選（TT）AGr-結果表・グリッド用（貼付）'!$A:$Z,MATCH($G58,'[1]公式予選（TT）AGr-結果表・グリッド用（貼付）'!$B:$B,0),MATCH("team",'[1]公式予選（TT）AGr-結果表・グリッド用（貼付）'!$1:$1,0))=0,"",INDEX('[1]公式予選（TT）AGr-結果表・グリッド用（貼付）'!$A:$Z,MATCH($G58,'[1]公式予選（TT）AGr-結果表・グリッド用（貼付）'!$B:$B,0),MATCH("team",'[1]公式予選（TT）AGr-結果表・グリッド用（貼付）'!$1:$1,0))),"")</f>
        <v/>
      </c>
      <c r="I60" s="52"/>
      <c r="J60" s="51"/>
      <c r="K60" s="47"/>
      <c r="L60" s="50"/>
      <c r="M60" s="5"/>
    </row>
    <row r="61" spans="1:13" ht="6" customHeight="1" x14ac:dyDescent="0.15">
      <c r="A61" s="5"/>
      <c r="B61" s="5"/>
      <c r="C61" s="5"/>
      <c r="D61" s="5"/>
      <c r="E61" s="5"/>
      <c r="F61" s="46"/>
      <c r="G61" s="5"/>
      <c r="H61" s="5"/>
      <c r="I61" s="5"/>
      <c r="J61" s="5"/>
      <c r="K61" s="49"/>
      <c r="L61" s="48"/>
      <c r="M61" s="5"/>
    </row>
    <row r="62" spans="1:13" ht="15" customHeight="1" x14ac:dyDescent="0.15">
      <c r="A62" s="5"/>
      <c r="B62" s="8" t="str">
        <f>IF(MAX('[1]公式予選（TT）AGr-結果表・グリッド用（貼付）'!B:B)&gt;G58,G58+1,"")</f>
        <v/>
      </c>
      <c r="C62" s="58" t="str">
        <f>IFERROR(INDEX('[1]公式予選（TT）AGr-結果表・グリッド用（貼付）'!$A:$Z,MATCH($B62,'[1]公式予選（TT）AGr-結果表・グリッド用（貼付）'!$B:$B,0),MATCH("No.",'[1]公式予選（TT）AGr-結果表・グリッド用（貼付）'!$1:$1,0)),"")</f>
        <v/>
      </c>
      <c r="D62" s="57" t="str">
        <f>IFERROR(INDEX('[1]公式予選（TT）AGr-結果表・グリッド用（貼付）'!$A:$Z,MATCH($B62,'[1]公式予選（TT）AGr-結果表・グリッド用（貼付）'!$B:$B,0),MATCH("名前",'[1]公式予選（TT）AGr-結果表・グリッド用（貼付）'!$1:$1,0)),"")</f>
        <v/>
      </c>
      <c r="E62" s="57"/>
      <c r="F62" s="56" t="str">
        <f>IF(IFERROR(INDEX('[1]公式予選（TT）AGr-結果表・グリッド用（貼付）'!$A:$Z,MATCH($B62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62,'[1]公式予選（TT）AGr-結果表・グリッド用（貼付）'!$B:$B,0),MATCH("BestLap",'[1]公式予選（TT）AGr-結果表・グリッド用（貼付）'!$1:$1,0)),""))</f>
        <v/>
      </c>
      <c r="G62" s="8" t="str">
        <f>IF(MAX('[1]公式予選（TT）AGr-結果表・グリッド用（貼付）'!$B:$B)&gt;B62,B62+1,"")</f>
        <v/>
      </c>
      <c r="H62" s="58" t="str">
        <f>INDEX('[1]公式予選（TT）AGr-結果表・グリッド用（貼付）'!$A:$Z,MATCH($G62,'[1]公式予選（TT）AGr-結果表・グリッド用（貼付）'!$B:$B,0),MATCH("No.",'[1]公式予選（TT）AGr-結果表・グリッド用（貼付）'!$1:$1,0))</f>
        <v/>
      </c>
      <c r="I62" s="57" t="str">
        <f>IFERROR(INDEX('[1]公式予選（TT）AGr-結果表・グリッド用（貼付）'!$A:$Z,MATCH($G62,'[1]公式予選（TT）AGr-結果表・グリッド用（貼付）'!$B:$B,0),MATCH("名前",'[1]公式予選（TT）AGr-結果表・グリッド用（貼付）'!$1:$1,0)),"")</f>
        <v/>
      </c>
      <c r="J62" s="57"/>
      <c r="K62" s="56" t="str">
        <f>IFERROR(IF(INDEX('[1]公式予選（TT）AGr-結果表・グリッド用（貼付）'!$A:$Z,MATCH($G62,'[1]公式予選（TT）AGr-結果表・グリッド用（貼付）'!$B:$B,0),MATCH("BestLap",'[1]公式予選（TT）AGr-結果表・グリッド用（貼付）'!$1:$1,0))=0,"",INDEX('[1]公式予選（TT）AGr-結果表・グリッド用（貼付）'!$A:$Z,MATCH($G62,'[1]公式予選（TT）AGr-結果表・グリッド用（貼付）'!$B:$B,0),MATCH("BestLap",'[1]公式予選（TT）AGr-結果表・グリッド用（貼付）'!$1:$1,0))),"")</f>
        <v/>
      </c>
      <c r="L62" s="47"/>
      <c r="M62" s="5"/>
    </row>
    <row r="63" spans="1:13" ht="6" customHeight="1" x14ac:dyDescent="0.15">
      <c r="A63" s="5"/>
      <c r="B63" s="53"/>
      <c r="C63" s="48" t="str">
        <f>IF(IFERROR(INDEX('[1]公式予選（TT）AGr-結果表・グリッド用（貼付）'!$A:$Z,MATCH($B62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62,'[1]公式予選（TT）AGr-結果表・グリッド用（貼付）'!$B:$B,0),MATCH("クラス",'[1]公式予選（TT）AGr-結果表・グリッド用（貼付）'!$1:$1,0)),""))</f>
        <v/>
      </c>
      <c r="D63" s="55"/>
      <c r="E63" s="54"/>
      <c r="F63" s="48" t="str">
        <f>IF(IFERROR(INDEX('[1]公式予選（TT）AGr-結果表・グリッド用（貼付）'!$A:$Z,MATCH($B62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62,'[1]公式予選（TT）AGr-結果表・グリッド用（貼付）'!$B:$B,0),MATCH("Model/Engine",'[1]公式予選（TT）AGr-結果表・グリッド用（貼付）'!$1:$1,0)),""))</f>
        <v/>
      </c>
      <c r="G63" s="53"/>
      <c r="H63" s="48" t="str">
        <f>IF(IFERROR(INDEX('[1]公式予選（TT）AGr-結果表・グリッド用（貼付）'!$A:$Z,MATCH($G62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62,'[1]公式予選（TT）AGr-結果表・グリッド用（貼付）'!$B:$B,0),MATCH("クラス",'[1]公式予選（TT）AGr-結果表・グリッド用（貼付）'!$1:$1,0)),""))</f>
        <v/>
      </c>
      <c r="I63" s="55"/>
      <c r="J63" s="54"/>
      <c r="K63" s="48" t="str">
        <f>IFERROR(IF(INDEX('[1]公式予選（TT）AGr-結果表・グリッド用（貼付）'!$A:$Z,MATCH($G62,'[1]公式予選（TT）AGr-結果表・グリッド用（貼付）'!$B:$B,0),MATCH("Model/Engine",'[1]公式予選（TT）AGr-結果表・グリッド用（貼付）'!$1:$1,0))=0,"",INDEX('[1]公式予選（TT）AGr-結果表・グリッド用（貼付）'!$A:$Z,MATCH($G62,'[1]公式予選（TT）AGr-結果表・グリッド用（貼付）'!$B:$B,0),MATCH("Model/Engine",'[1]公式予選（TT）AGr-結果表・グリッド用（貼付）'!$1:$1,0))),"")</f>
        <v/>
      </c>
      <c r="L63" s="46"/>
      <c r="M63" s="5"/>
    </row>
    <row r="64" spans="1:13" ht="9.9499999999999993" customHeight="1" x14ac:dyDescent="0.15">
      <c r="A64" s="5"/>
      <c r="B64" s="53"/>
      <c r="C64" s="51" t="str">
        <f>IF(IFERROR(INDEX('[1]公式予選（TT）AGr-結果表・グリッド用（貼付）'!$A:$Z,MATCH($B62,'[1]公式予選（TT）AGr-結果表・グリッド用（貼付）'!$B:$B,0),MATCH("team",'[1]公式予選（TT）AGr-結果表・グリッド用（貼付）'!$1:$1,0)),"")=0,"",IFERROR(INDEX('[1]公式予選（TT）AGr-結果表・グリッド用（貼付）'!$A:$Z,MATCH($B62,'[1]公式予選（TT）AGr-結果表・グリッド用（貼付）'!$B:$B,0),MATCH("team",'[1]公式予選（TT）AGr-結果表・グリッド用（貼付）'!$1:$1,0)),""))</f>
        <v/>
      </c>
      <c r="D64" s="52"/>
      <c r="E64" s="51"/>
      <c r="F64" s="47"/>
      <c r="G64" s="53"/>
      <c r="H64" s="51" t="str">
        <f>IFERROR(IF(INDEX('[1]公式予選（TT）AGr-結果表・グリッド用（貼付）'!$A:$Z,MATCH($G62,'[1]公式予選（TT）AGr-結果表・グリッド用（貼付）'!$B:$B,0),MATCH("team",'[1]公式予選（TT）AGr-結果表・グリッド用（貼付）'!$1:$1,0))=0,"",INDEX('[1]公式予選（TT）AGr-結果表・グリッド用（貼付）'!$A:$Z,MATCH($G62,'[1]公式予選（TT）AGr-結果表・グリッド用（貼付）'!$B:$B,0),MATCH("team",'[1]公式予選（TT）AGr-結果表・グリッド用（貼付）'!$1:$1,0))),"")</f>
        <v/>
      </c>
      <c r="I64" s="52"/>
      <c r="J64" s="51"/>
      <c r="K64" s="47"/>
      <c r="L64" s="50"/>
      <c r="M64" s="5"/>
    </row>
    <row r="65" spans="1:13" ht="6" customHeight="1" x14ac:dyDescent="0.15">
      <c r="A65" s="5"/>
      <c r="B65" s="5"/>
      <c r="C65" s="5"/>
      <c r="D65" s="5"/>
      <c r="E65" s="5"/>
      <c r="F65" s="46"/>
      <c r="G65" s="5"/>
      <c r="H65" s="5"/>
      <c r="I65" s="5"/>
      <c r="J65" s="5"/>
      <c r="K65" s="49"/>
      <c r="L65" s="48"/>
      <c r="M65" s="5"/>
    </row>
    <row r="66" spans="1:13" ht="15" customHeight="1" x14ac:dyDescent="0.15">
      <c r="A66" s="5"/>
      <c r="B66" s="8" t="str">
        <f>IF(MAX('[1]公式予選（TT）AGr-結果表・グリッド用（貼付）'!B:B)&gt;G62,G62+1,"")</f>
        <v/>
      </c>
      <c r="C66" s="58" t="str">
        <f>IFERROR(INDEX('[1]公式予選（TT）AGr-結果表・グリッド用（貼付）'!$A:$Z,MATCH($B66,'[1]公式予選（TT）AGr-結果表・グリッド用（貼付）'!$B:$B,0),MATCH("No.",'[1]公式予選（TT）AGr-結果表・グリッド用（貼付）'!$1:$1,0)),"")</f>
        <v/>
      </c>
      <c r="D66" s="57" t="str">
        <f>IFERROR(INDEX('[1]公式予選（TT）AGr-結果表・グリッド用（貼付）'!$A:$Z,MATCH($B66,'[1]公式予選（TT）AGr-結果表・グリッド用（貼付）'!$B:$B,0),MATCH("名前",'[1]公式予選（TT）AGr-結果表・グリッド用（貼付）'!$1:$1,0)),"")</f>
        <v/>
      </c>
      <c r="E66" s="57"/>
      <c r="F66" s="56" t="str">
        <f>IF(IFERROR(INDEX('[1]公式予選（TT）AGr-結果表・グリッド用（貼付）'!$A:$Z,MATCH($B66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66,'[1]公式予選（TT）AGr-結果表・グリッド用（貼付）'!$B:$B,0),MATCH("BestLap",'[1]公式予選（TT）AGr-結果表・グリッド用（貼付）'!$1:$1,0)),""))</f>
        <v/>
      </c>
      <c r="G66" s="8" t="str">
        <f>IF(MAX('[1]公式予選（TT）AGr-結果表・グリッド用（貼付）'!$B:$B)&gt;B66,B66+1,"")</f>
        <v/>
      </c>
      <c r="H66" s="58" t="str">
        <f>INDEX('[1]公式予選（TT）AGr-結果表・グリッド用（貼付）'!$A:$Z,MATCH($G66,'[1]公式予選（TT）AGr-結果表・グリッド用（貼付）'!$B:$B,0),MATCH("No.",'[1]公式予選（TT）AGr-結果表・グリッド用（貼付）'!$1:$1,0))</f>
        <v/>
      </c>
      <c r="I66" s="57" t="str">
        <f>IFERROR(INDEX('[1]公式予選（TT）AGr-結果表・グリッド用（貼付）'!$A:$Z,MATCH($G66,'[1]公式予選（TT）AGr-結果表・グリッド用（貼付）'!$B:$B,0),MATCH("名前",'[1]公式予選（TT）AGr-結果表・グリッド用（貼付）'!$1:$1,0)),"")</f>
        <v/>
      </c>
      <c r="J66" s="57"/>
      <c r="K66" s="56" t="str">
        <f>IFERROR(IF(INDEX('[1]公式予選（TT）AGr-結果表・グリッド用（貼付）'!$A:$Z,MATCH($G66,'[1]公式予選（TT）AGr-結果表・グリッド用（貼付）'!$B:$B,0),MATCH("BestLap",'[1]公式予選（TT）AGr-結果表・グリッド用（貼付）'!$1:$1,0))=0,"",INDEX('[1]公式予選（TT）AGr-結果表・グリッド用（貼付）'!$A:$Z,MATCH($G66,'[1]公式予選（TT）AGr-結果表・グリッド用（貼付）'!$B:$B,0),MATCH("BestLap",'[1]公式予選（TT）AGr-結果表・グリッド用（貼付）'!$1:$1,0))),"")</f>
        <v/>
      </c>
      <c r="L66" s="47"/>
      <c r="M66" s="5"/>
    </row>
    <row r="67" spans="1:13" ht="6" customHeight="1" x14ac:dyDescent="0.15">
      <c r="A67" s="5"/>
      <c r="B67" s="53"/>
      <c r="C67" s="48" t="str">
        <f>IF(IFERROR(INDEX('[1]公式予選（TT）AGr-結果表・グリッド用（貼付）'!$A:$Z,MATCH($B66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66,'[1]公式予選（TT）AGr-結果表・グリッド用（貼付）'!$B:$B,0),MATCH("クラス",'[1]公式予選（TT）AGr-結果表・グリッド用（貼付）'!$1:$1,0)),""))</f>
        <v/>
      </c>
      <c r="D67" s="55"/>
      <c r="E67" s="54"/>
      <c r="F67" s="48" t="str">
        <f>IF(IFERROR(INDEX('[1]公式予選（TT）AGr-結果表・グリッド用（貼付）'!$A:$Z,MATCH($B66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66,'[1]公式予選（TT）AGr-結果表・グリッド用（貼付）'!$B:$B,0),MATCH("Model/Engine",'[1]公式予選（TT）AGr-結果表・グリッド用（貼付）'!$1:$1,0)),""))</f>
        <v/>
      </c>
      <c r="G67" s="53"/>
      <c r="H67" s="48" t="str">
        <f>IF(IFERROR(INDEX('[1]公式予選（TT）AGr-結果表・グリッド用（貼付）'!$A:$Z,MATCH($G66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66,'[1]公式予選（TT）AGr-結果表・グリッド用（貼付）'!$B:$B,0),MATCH("クラス",'[1]公式予選（TT）AGr-結果表・グリッド用（貼付）'!$1:$1,0)),""))</f>
        <v/>
      </c>
      <c r="I67" s="55"/>
      <c r="J67" s="54"/>
      <c r="K67" s="48" t="str">
        <f>IFERROR(IF(INDEX('[1]公式予選（TT）AGr-結果表・グリッド用（貼付）'!$A:$Z,MATCH($G66,'[1]公式予選（TT）AGr-結果表・グリッド用（貼付）'!$B:$B,0),MATCH("Model/Engine",'[1]公式予選（TT）AGr-結果表・グリッド用（貼付）'!$1:$1,0))=0,"",INDEX('[1]公式予選（TT）AGr-結果表・グリッド用（貼付）'!$A:$Z,MATCH($G66,'[1]公式予選（TT）AGr-結果表・グリッド用（貼付）'!$B:$B,0),MATCH("Model/Engine",'[1]公式予選（TT）AGr-結果表・グリッド用（貼付）'!$1:$1,0))),"")</f>
        <v/>
      </c>
      <c r="L67" s="46"/>
      <c r="M67" s="5"/>
    </row>
    <row r="68" spans="1:13" ht="9.9499999999999993" customHeight="1" x14ac:dyDescent="0.15">
      <c r="A68" s="5"/>
      <c r="B68" s="53"/>
      <c r="C68" s="51" t="str">
        <f>IF(IFERROR(INDEX('[1]公式予選（TT）AGr-結果表・グリッド用（貼付）'!$A:$Z,MATCH($B66,'[1]公式予選（TT）AGr-結果表・グリッド用（貼付）'!$B:$B,0),MATCH("team",'[1]公式予選（TT）AGr-結果表・グリッド用（貼付）'!$1:$1,0)),"")=0,"",IFERROR(INDEX('[1]公式予選（TT）AGr-結果表・グリッド用（貼付）'!$A:$Z,MATCH($B66,'[1]公式予選（TT）AGr-結果表・グリッド用（貼付）'!$B:$B,0),MATCH("team",'[1]公式予選（TT）AGr-結果表・グリッド用（貼付）'!$1:$1,0)),""))</f>
        <v/>
      </c>
      <c r="D68" s="52"/>
      <c r="E68" s="51"/>
      <c r="F68" s="47"/>
      <c r="G68" s="53"/>
      <c r="H68" s="51" t="str">
        <f>IFERROR(IF(INDEX('[1]公式予選（TT）AGr-結果表・グリッド用（貼付）'!$A:$Z,MATCH($G66,'[1]公式予選（TT）AGr-結果表・グリッド用（貼付）'!$B:$B,0),MATCH("team",'[1]公式予選（TT）AGr-結果表・グリッド用（貼付）'!$1:$1,0))=0,"",INDEX('[1]公式予選（TT）AGr-結果表・グリッド用（貼付）'!$A:$Z,MATCH($G66,'[1]公式予選（TT）AGr-結果表・グリッド用（貼付）'!$B:$B,0),MATCH("team",'[1]公式予選（TT）AGr-結果表・グリッド用（貼付）'!$1:$1,0))),"")</f>
        <v/>
      </c>
      <c r="I68" s="52"/>
      <c r="J68" s="51"/>
      <c r="K68" s="47"/>
      <c r="L68" s="50"/>
      <c r="M68" s="5"/>
    </row>
    <row r="69" spans="1:13" ht="6" customHeight="1" x14ac:dyDescent="0.15">
      <c r="A69" s="5"/>
      <c r="B69" s="5"/>
      <c r="C69" s="5"/>
      <c r="D69" s="5"/>
      <c r="E69" s="5"/>
      <c r="F69" s="46"/>
      <c r="G69" s="5"/>
      <c r="H69" s="5"/>
      <c r="I69" s="5"/>
      <c r="J69" s="5"/>
      <c r="K69" s="49"/>
      <c r="L69" s="48"/>
      <c r="M69" s="5"/>
    </row>
    <row r="70" spans="1:13" ht="15" customHeight="1" x14ac:dyDescent="0.15">
      <c r="A70" s="5"/>
      <c r="B70" s="8" t="str">
        <f>IF(MAX('[1]公式予選（TT）AGr-結果表・グリッド用（貼付）'!B:B)&gt;G66,G66+1,"")</f>
        <v/>
      </c>
      <c r="C70" s="58" t="str">
        <f>IFERROR(INDEX('[1]公式予選（TT）AGr-結果表・グリッド用（貼付）'!$A:$Z,MATCH($B70,'[1]公式予選（TT）AGr-結果表・グリッド用（貼付）'!$B:$B,0),MATCH("No.",'[1]公式予選（TT）AGr-結果表・グリッド用（貼付）'!$1:$1,0)),"")</f>
        <v/>
      </c>
      <c r="D70" s="57" t="str">
        <f>IFERROR(INDEX('[1]公式予選（TT）AGr-結果表・グリッド用（貼付）'!$A:$Z,MATCH($B70,'[1]公式予選（TT）AGr-結果表・グリッド用（貼付）'!$B:$B,0),MATCH("名前",'[1]公式予選（TT）AGr-結果表・グリッド用（貼付）'!$1:$1,0)),"")</f>
        <v/>
      </c>
      <c r="E70" s="57"/>
      <c r="F70" s="56" t="str">
        <f>IF(IFERROR(INDEX('[1]公式予選（TT）AGr-結果表・グリッド用（貼付）'!$A:$Z,MATCH($B70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70,'[1]公式予選（TT）AGr-結果表・グリッド用（貼付）'!$B:$B,0),MATCH("BestLap",'[1]公式予選（TT）AGr-結果表・グリッド用（貼付）'!$1:$1,0)),""))</f>
        <v/>
      </c>
      <c r="G70" s="8" t="str">
        <f>IF(MAX('[1]公式予選（TT）AGr-結果表・グリッド用（貼付）'!$B:$B)&gt;B70,B70+1,"")</f>
        <v/>
      </c>
      <c r="H70" s="58" t="str">
        <f>INDEX('[1]公式予選（TT）AGr-結果表・グリッド用（貼付）'!$A:$Z,MATCH($G70,'[1]公式予選（TT）AGr-結果表・グリッド用（貼付）'!$B:$B,0),MATCH("No.",'[1]公式予選（TT）AGr-結果表・グリッド用（貼付）'!$1:$1,0))</f>
        <v/>
      </c>
      <c r="I70" s="57" t="str">
        <f>IFERROR(INDEX('[1]公式予選（TT）AGr-結果表・グリッド用（貼付）'!$A:$Z,MATCH($G70,'[1]公式予選（TT）AGr-結果表・グリッド用（貼付）'!$B:$B,0),MATCH("名前",'[1]公式予選（TT）AGr-結果表・グリッド用（貼付）'!$1:$1,0)),"")</f>
        <v/>
      </c>
      <c r="J70" s="57"/>
      <c r="K70" s="56" t="str">
        <f>IFERROR(IF(INDEX('[1]公式予選（TT）AGr-結果表・グリッド用（貼付）'!$A:$Z,MATCH($G70,'[1]公式予選（TT）AGr-結果表・グリッド用（貼付）'!$B:$B,0),MATCH("BestLap",'[1]公式予選（TT）AGr-結果表・グリッド用（貼付）'!$1:$1,0))=0,"",INDEX('[1]公式予選（TT）AGr-結果表・グリッド用（貼付）'!$A:$Z,MATCH($G70,'[1]公式予選（TT）AGr-結果表・グリッド用（貼付）'!$B:$B,0),MATCH("BestLap",'[1]公式予選（TT）AGr-結果表・グリッド用（貼付）'!$1:$1,0))),"")</f>
        <v/>
      </c>
      <c r="L70" s="47"/>
      <c r="M70" s="5"/>
    </row>
    <row r="71" spans="1:13" ht="6" customHeight="1" x14ac:dyDescent="0.15">
      <c r="A71" s="5"/>
      <c r="B71" s="53"/>
      <c r="C71" s="48" t="str">
        <f>IF(IFERROR(INDEX('[1]公式予選（TT）AGr-結果表・グリッド用（貼付）'!$A:$Z,MATCH($B70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70,'[1]公式予選（TT）AGr-結果表・グリッド用（貼付）'!$B:$B,0),MATCH("クラス",'[1]公式予選（TT）AGr-結果表・グリッド用（貼付）'!$1:$1,0)),""))</f>
        <v/>
      </c>
      <c r="D71" s="55"/>
      <c r="E71" s="54"/>
      <c r="F71" s="48" t="str">
        <f>IF(IFERROR(INDEX('[1]公式予選（TT）AGr-結果表・グリッド用（貼付）'!$A:$Z,MATCH($B70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70,'[1]公式予選（TT）AGr-結果表・グリッド用（貼付）'!$B:$B,0),MATCH("Model/Engine",'[1]公式予選（TT）AGr-結果表・グリッド用（貼付）'!$1:$1,0)),""))</f>
        <v/>
      </c>
      <c r="G71" s="53"/>
      <c r="H71" s="48" t="str">
        <f>IF(IFERROR(INDEX('[1]公式予選（TT）AGr-結果表・グリッド用（貼付）'!$A:$Z,MATCH($G70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70,'[1]公式予選（TT）AGr-結果表・グリッド用（貼付）'!$B:$B,0),MATCH("クラス",'[1]公式予選（TT）AGr-結果表・グリッド用（貼付）'!$1:$1,0)),""))</f>
        <v/>
      </c>
      <c r="I71" s="55"/>
      <c r="J71" s="54"/>
      <c r="K71" s="48" t="str">
        <f>IFERROR(IF(INDEX('[1]公式予選（TT）AGr-結果表・グリッド用（貼付）'!$A:$Z,MATCH($G70,'[1]公式予選（TT）AGr-結果表・グリッド用（貼付）'!$B:$B,0),MATCH("Model/Engine",'[1]公式予選（TT）AGr-結果表・グリッド用（貼付）'!$1:$1,0))=0,"",INDEX('[1]公式予選（TT）AGr-結果表・グリッド用（貼付）'!$A:$Z,MATCH($G70,'[1]公式予選（TT）AGr-結果表・グリッド用（貼付）'!$B:$B,0),MATCH("Model/Engine",'[1]公式予選（TT）AGr-結果表・グリッド用（貼付）'!$1:$1,0))),"")</f>
        <v/>
      </c>
      <c r="L71" s="46"/>
      <c r="M71" s="5"/>
    </row>
    <row r="72" spans="1:13" ht="9.9499999999999993" customHeight="1" x14ac:dyDescent="0.15">
      <c r="A72" s="5"/>
      <c r="B72" s="53"/>
      <c r="C72" s="51" t="str">
        <f>IF(IFERROR(INDEX('[1]公式予選（TT）AGr-結果表・グリッド用（貼付）'!$A:$Z,MATCH($B70,'[1]公式予選（TT）AGr-結果表・グリッド用（貼付）'!$B:$B,0),MATCH("team",'[1]公式予選（TT）AGr-結果表・グリッド用（貼付）'!$1:$1,0)),"")=0,"",IFERROR(INDEX('[1]公式予選（TT）AGr-結果表・グリッド用（貼付）'!$A:$Z,MATCH($B70,'[1]公式予選（TT）AGr-結果表・グリッド用（貼付）'!$B:$B,0),MATCH("team",'[1]公式予選（TT）AGr-結果表・グリッド用（貼付）'!$1:$1,0)),""))</f>
        <v/>
      </c>
      <c r="D72" s="52"/>
      <c r="E72" s="51"/>
      <c r="F72" s="47"/>
      <c r="G72" s="53"/>
      <c r="H72" s="51" t="str">
        <f>IFERROR(IF(INDEX('[1]公式予選（TT）AGr-結果表・グリッド用（貼付）'!$A:$Z,MATCH($G70,'[1]公式予選（TT）AGr-結果表・グリッド用（貼付）'!$B:$B,0),MATCH("team",'[1]公式予選（TT）AGr-結果表・グリッド用（貼付）'!$1:$1,0))=0,"",INDEX('[1]公式予選（TT）AGr-結果表・グリッド用（貼付）'!$A:$Z,MATCH($G70,'[1]公式予選（TT）AGr-結果表・グリッド用（貼付）'!$B:$B,0),MATCH("team",'[1]公式予選（TT）AGr-結果表・グリッド用（貼付）'!$1:$1,0))),"")</f>
        <v/>
      </c>
      <c r="I72" s="52"/>
      <c r="J72" s="51"/>
      <c r="K72" s="47"/>
      <c r="L72" s="50"/>
      <c r="M72" s="5"/>
    </row>
    <row r="73" spans="1:13" ht="6" customHeight="1" x14ac:dyDescent="0.15">
      <c r="A73" s="5"/>
      <c r="B73" s="5"/>
      <c r="C73" s="5"/>
      <c r="D73" s="5"/>
      <c r="E73" s="5"/>
      <c r="F73" s="46"/>
      <c r="G73" s="5"/>
      <c r="H73" s="5"/>
      <c r="I73" s="5"/>
      <c r="J73" s="5"/>
      <c r="K73" s="49"/>
      <c r="L73" s="48"/>
      <c r="M73" s="5"/>
    </row>
    <row r="74" spans="1:13" ht="15" customHeight="1" x14ac:dyDescent="0.15">
      <c r="A74" s="5"/>
      <c r="B74" s="8" t="str">
        <f>IF(MAX('[1]公式予選（TT）AGr-結果表・グリッド用（貼付）'!B:B)&gt;G70,G70+1,"")</f>
        <v/>
      </c>
      <c r="C74" s="58" t="str">
        <f>IFERROR(INDEX('[1]公式予選（TT）AGr-結果表・グリッド用（貼付）'!$A:$Z,MATCH($B74,'[1]公式予選（TT）AGr-結果表・グリッド用（貼付）'!$B:$B,0),MATCH("No.",'[1]公式予選（TT）AGr-結果表・グリッド用（貼付）'!$1:$1,0)),"")</f>
        <v/>
      </c>
      <c r="D74" s="57" t="str">
        <f>IFERROR(INDEX('[1]公式予選（TT）AGr-結果表・グリッド用（貼付）'!$A:$Z,MATCH($B74,'[1]公式予選（TT）AGr-結果表・グリッド用（貼付）'!$B:$B,0),MATCH("名前",'[1]公式予選（TT）AGr-結果表・グリッド用（貼付）'!$1:$1,0)),"")</f>
        <v/>
      </c>
      <c r="E74" s="57"/>
      <c r="F74" s="56" t="str">
        <f>IF(IFERROR(INDEX('[1]公式予選（TT）AGr-結果表・グリッド用（貼付）'!$A:$Z,MATCH($B74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74,'[1]公式予選（TT）AGr-結果表・グリッド用（貼付）'!$B:$B,0),MATCH("BestLap",'[1]公式予選（TT）AGr-結果表・グリッド用（貼付）'!$1:$1,0)),""))</f>
        <v/>
      </c>
      <c r="G74" s="8" t="str">
        <f>IF(MAX('[1]公式予選（TT）AGr-結果表・グリッド用（貼付）'!$B:$B)&gt;B74,B74+1,"")</f>
        <v/>
      </c>
      <c r="H74" s="58" t="str">
        <f>INDEX('[1]公式予選（TT）AGr-結果表・グリッド用（貼付）'!$A:$Z,MATCH($G74,'[1]公式予選（TT）AGr-結果表・グリッド用（貼付）'!$B:$B,0),MATCH("No.",'[1]公式予選（TT）AGr-結果表・グリッド用（貼付）'!$1:$1,0))</f>
        <v/>
      </c>
      <c r="I74" s="57" t="str">
        <f>IFERROR(INDEX('[1]公式予選（TT）AGr-結果表・グリッド用（貼付）'!$A:$Z,MATCH($G74,'[1]公式予選（TT）AGr-結果表・グリッド用（貼付）'!$B:$B,0),MATCH("名前",'[1]公式予選（TT）AGr-結果表・グリッド用（貼付）'!$1:$1,0)),"")</f>
        <v/>
      </c>
      <c r="J74" s="57"/>
      <c r="K74" s="56" t="str">
        <f>IFERROR(IF(INDEX('[1]公式予選（TT）AGr-結果表・グリッド用（貼付）'!$A:$Z,MATCH($G74,'[1]公式予選（TT）AGr-結果表・グリッド用（貼付）'!$B:$B,0),MATCH("BestLap",'[1]公式予選（TT）AGr-結果表・グリッド用（貼付）'!$1:$1,0))=0,"",INDEX('[1]公式予選（TT）AGr-結果表・グリッド用（貼付）'!$A:$Z,MATCH($G74,'[1]公式予選（TT）AGr-結果表・グリッド用（貼付）'!$B:$B,0),MATCH("BestLap",'[1]公式予選（TT）AGr-結果表・グリッド用（貼付）'!$1:$1,0))),"")</f>
        <v/>
      </c>
      <c r="L74" s="47"/>
      <c r="M74" s="5"/>
    </row>
    <row r="75" spans="1:13" ht="6" customHeight="1" x14ac:dyDescent="0.15">
      <c r="A75" s="5"/>
      <c r="B75" s="53"/>
      <c r="C75" s="48" t="str">
        <f>IF(IFERROR(INDEX('[1]公式予選（TT）AGr-結果表・グリッド用（貼付）'!$A:$Z,MATCH($B74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74,'[1]公式予選（TT）AGr-結果表・グリッド用（貼付）'!$B:$B,0),MATCH("クラス",'[1]公式予選（TT）AGr-結果表・グリッド用（貼付）'!$1:$1,0)),""))</f>
        <v/>
      </c>
      <c r="D75" s="55"/>
      <c r="E75" s="54"/>
      <c r="F75" s="48" t="str">
        <f>IF(IFERROR(INDEX('[1]公式予選（TT）AGr-結果表・グリッド用（貼付）'!$A:$Z,MATCH($B74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74,'[1]公式予選（TT）AGr-結果表・グリッド用（貼付）'!$B:$B,0),MATCH("Model/Engine",'[1]公式予選（TT）AGr-結果表・グリッド用（貼付）'!$1:$1,0)),""))</f>
        <v/>
      </c>
      <c r="G75" s="53"/>
      <c r="H75" s="48" t="str">
        <f>IF(IFERROR(INDEX('[1]公式予選（TT）AGr-結果表・グリッド用（貼付）'!$A:$Z,MATCH($G74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74,'[1]公式予選（TT）AGr-結果表・グリッド用（貼付）'!$B:$B,0),MATCH("クラス",'[1]公式予選（TT）AGr-結果表・グリッド用（貼付）'!$1:$1,0)),""))</f>
        <v/>
      </c>
      <c r="I75" s="55"/>
      <c r="J75" s="54"/>
      <c r="K75" s="48" t="str">
        <f>IFERROR(IF(INDEX('[1]公式予選（TT）AGr-結果表・グリッド用（貼付）'!$A:$Z,MATCH($G74,'[1]公式予選（TT）AGr-結果表・グリッド用（貼付）'!$B:$B,0),MATCH("Model/Engine",'[1]公式予選（TT）AGr-結果表・グリッド用（貼付）'!$1:$1,0))=0,"",INDEX('[1]公式予選（TT）AGr-結果表・グリッド用（貼付）'!$A:$Z,MATCH($G74,'[1]公式予選（TT）AGr-結果表・グリッド用（貼付）'!$B:$B,0),MATCH("Model/Engine",'[1]公式予選（TT）AGr-結果表・グリッド用（貼付）'!$1:$1,0))),"")</f>
        <v/>
      </c>
      <c r="L75" s="46"/>
      <c r="M75" s="5"/>
    </row>
    <row r="76" spans="1:13" ht="9.9499999999999993" customHeight="1" x14ac:dyDescent="0.15">
      <c r="A76" s="5"/>
      <c r="B76" s="53"/>
      <c r="C76" s="51" t="str">
        <f>IF(IFERROR(INDEX('[1]公式予選（TT）AGr-結果表・グリッド用（貼付）'!$A:$Z,MATCH($B74,'[1]公式予選（TT）AGr-結果表・グリッド用（貼付）'!$B:$B,0),MATCH("team",'[1]公式予選（TT）AGr-結果表・グリッド用（貼付）'!$1:$1,0)),"")=0,"",IFERROR(INDEX('[1]公式予選（TT）AGr-結果表・グリッド用（貼付）'!$A:$Z,MATCH($B74,'[1]公式予選（TT）AGr-結果表・グリッド用（貼付）'!$B:$B,0),MATCH("team",'[1]公式予選（TT）AGr-結果表・グリッド用（貼付）'!$1:$1,0)),""))</f>
        <v/>
      </c>
      <c r="D76" s="52"/>
      <c r="E76" s="51"/>
      <c r="F76" s="47"/>
      <c r="G76" s="53"/>
      <c r="H76" s="51" t="str">
        <f>IFERROR(IF(INDEX('[1]公式予選（TT）AGr-結果表・グリッド用（貼付）'!$A:$Z,MATCH($G74,'[1]公式予選（TT）AGr-結果表・グリッド用（貼付）'!$B:$B,0),MATCH("team",'[1]公式予選（TT）AGr-結果表・グリッド用（貼付）'!$1:$1,0))=0,"",INDEX('[1]公式予選（TT）AGr-結果表・グリッド用（貼付）'!$A:$Z,MATCH($G74,'[1]公式予選（TT）AGr-結果表・グリッド用（貼付）'!$B:$B,0),MATCH("team",'[1]公式予選（TT）AGr-結果表・グリッド用（貼付）'!$1:$1,0))),"")</f>
        <v/>
      </c>
      <c r="I76" s="52"/>
      <c r="J76" s="51"/>
      <c r="K76" s="47"/>
      <c r="L76" s="50"/>
      <c r="M76" s="5"/>
    </row>
    <row r="77" spans="1:13" ht="6" customHeight="1" x14ac:dyDescent="0.15">
      <c r="A77" s="5"/>
      <c r="B77" s="5"/>
      <c r="C77" s="5"/>
      <c r="D77" s="5"/>
      <c r="E77" s="5"/>
      <c r="F77" s="46"/>
      <c r="G77" s="5"/>
      <c r="H77" s="5"/>
      <c r="I77" s="5"/>
      <c r="J77" s="5"/>
      <c r="K77" s="49"/>
      <c r="L77" s="48"/>
      <c r="M77" s="5"/>
    </row>
    <row r="78" spans="1:13" ht="15" customHeight="1" x14ac:dyDescent="0.15">
      <c r="A78" s="5"/>
      <c r="B78" s="8" t="str">
        <f>IF(MAX('[1]公式予選（TT）AGr-結果表・グリッド用（貼付）'!B:B)&gt;G74,G74+1,"")</f>
        <v/>
      </c>
      <c r="C78" s="58" t="str">
        <f>IFERROR(INDEX('[1]公式予選（TT）AGr-結果表・グリッド用（貼付）'!$A:$Z,MATCH($B78,'[1]公式予選（TT）AGr-結果表・グリッド用（貼付）'!$B:$B,0),MATCH("No.",'[1]公式予選（TT）AGr-結果表・グリッド用（貼付）'!$1:$1,0)),"")</f>
        <v/>
      </c>
      <c r="D78" s="57" t="str">
        <f>IFERROR(INDEX('[1]公式予選（TT）AGr-結果表・グリッド用（貼付）'!$A:$Z,MATCH($B78,'[1]公式予選（TT）AGr-結果表・グリッド用（貼付）'!$B:$B,0),MATCH("名前",'[1]公式予選（TT）AGr-結果表・グリッド用（貼付）'!$1:$1,0)),"")</f>
        <v/>
      </c>
      <c r="E78" s="57"/>
      <c r="F78" s="56" t="str">
        <f>IF(IFERROR(INDEX('[1]公式予選（TT）AGr-結果表・グリッド用（貼付）'!$A:$Z,MATCH($B78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78,'[1]公式予選（TT）AGr-結果表・グリッド用（貼付）'!$B:$B,0),MATCH("BestLap",'[1]公式予選（TT）AGr-結果表・グリッド用（貼付）'!$1:$1,0)),""))</f>
        <v/>
      </c>
      <c r="G78" s="8" t="str">
        <f>IF(MAX('[1]公式予選（TT）AGr-結果表・グリッド用（貼付）'!$B:$B)&gt;B78,B78+1,"")</f>
        <v/>
      </c>
      <c r="H78" s="58" t="str">
        <f>INDEX('[1]公式予選（TT）AGr-結果表・グリッド用（貼付）'!$A:$Z,MATCH($G78,'[1]公式予選（TT）AGr-結果表・グリッド用（貼付）'!$B:$B,0),MATCH("No.",'[1]公式予選（TT）AGr-結果表・グリッド用（貼付）'!$1:$1,0))</f>
        <v/>
      </c>
      <c r="I78" s="57" t="str">
        <f>IFERROR(INDEX('[1]公式予選（TT）AGr-結果表・グリッド用（貼付）'!$A:$Z,MATCH($G78,'[1]公式予選（TT）AGr-結果表・グリッド用（貼付）'!$B:$B,0),MATCH("名前",'[1]公式予選（TT）AGr-結果表・グリッド用（貼付）'!$1:$1,0)),"")</f>
        <v/>
      </c>
      <c r="J78" s="57"/>
      <c r="K78" s="56" t="str">
        <f>IFERROR(IF(INDEX('[1]公式予選（TT）AGr-結果表・グリッド用（貼付）'!$A:$Z,MATCH($G78,'[1]公式予選（TT）AGr-結果表・グリッド用（貼付）'!$B:$B,0),MATCH("BestLap",'[1]公式予選（TT）AGr-結果表・グリッド用（貼付）'!$1:$1,0))=0,"",INDEX('[1]公式予選（TT）AGr-結果表・グリッド用（貼付）'!$A:$Z,MATCH($G78,'[1]公式予選（TT）AGr-結果表・グリッド用（貼付）'!$B:$B,0),MATCH("BestLap",'[1]公式予選（TT）AGr-結果表・グリッド用（貼付）'!$1:$1,0))),"")</f>
        <v/>
      </c>
      <c r="L78" s="47"/>
      <c r="M78" s="5"/>
    </row>
    <row r="79" spans="1:13" ht="6" customHeight="1" x14ac:dyDescent="0.15">
      <c r="A79" s="5"/>
      <c r="B79" s="53"/>
      <c r="C79" s="48" t="str">
        <f>IF(IFERROR(INDEX('[1]公式予選（TT）AGr-結果表・グリッド用（貼付）'!$A:$Z,MATCH($B78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78,'[1]公式予選（TT）AGr-結果表・グリッド用（貼付）'!$B:$B,0),MATCH("クラス",'[1]公式予選（TT）AGr-結果表・グリッド用（貼付）'!$1:$1,0)),""))</f>
        <v/>
      </c>
      <c r="D79" s="55"/>
      <c r="E79" s="54"/>
      <c r="F79" s="48" t="str">
        <f>IF(IFERROR(INDEX('[1]公式予選（TT）AGr-結果表・グリッド用（貼付）'!$A:$Z,MATCH($B78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78,'[1]公式予選（TT）AGr-結果表・グリッド用（貼付）'!$B:$B,0),MATCH("Model/Engine",'[1]公式予選（TT）AGr-結果表・グリッド用（貼付）'!$1:$1,0)),""))</f>
        <v/>
      </c>
      <c r="G79" s="53"/>
      <c r="H79" s="48" t="str">
        <f>IF(IFERROR(INDEX('[1]公式予選（TT）AGr-結果表・グリッド用（貼付）'!$A:$Z,MATCH($G78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78,'[1]公式予選（TT）AGr-結果表・グリッド用（貼付）'!$B:$B,0),MATCH("クラス",'[1]公式予選（TT）AGr-結果表・グリッド用（貼付）'!$1:$1,0)),""))</f>
        <v/>
      </c>
      <c r="I79" s="55"/>
      <c r="J79" s="54"/>
      <c r="K79" s="48" t="str">
        <f>IFERROR(IF(INDEX('[1]公式予選（TT）AGr-結果表・グリッド用（貼付）'!$A:$Z,MATCH($G78,'[1]公式予選（TT）AGr-結果表・グリッド用（貼付）'!$B:$B,0),MATCH("Model/Engine",'[1]公式予選（TT）AGr-結果表・グリッド用（貼付）'!$1:$1,0))=0,"",INDEX('[1]公式予選（TT）AGr-結果表・グリッド用（貼付）'!$A:$Z,MATCH($G78,'[1]公式予選（TT）AGr-結果表・グリッド用（貼付）'!$B:$B,0),MATCH("Model/Engine",'[1]公式予選（TT）AGr-結果表・グリッド用（貼付）'!$1:$1,0))),"")</f>
        <v/>
      </c>
      <c r="L79" s="46"/>
      <c r="M79" s="5"/>
    </row>
    <row r="80" spans="1:13" ht="9.9499999999999993" customHeight="1" x14ac:dyDescent="0.15">
      <c r="A80" s="5"/>
      <c r="B80" s="53"/>
      <c r="C80" s="51" t="str">
        <f>IF(IFERROR(INDEX('[1]公式予選（TT）AGr-結果表・グリッド用（貼付）'!$A:$Z,MATCH($B78,'[1]公式予選（TT）AGr-結果表・グリッド用（貼付）'!$B:$B,0),MATCH("team",'[1]公式予選（TT）AGr-結果表・グリッド用（貼付）'!$1:$1,0)),"")=0,"",IFERROR(INDEX('[1]公式予選（TT）AGr-結果表・グリッド用（貼付）'!$A:$Z,MATCH($B78,'[1]公式予選（TT）AGr-結果表・グリッド用（貼付）'!$B:$B,0),MATCH("team",'[1]公式予選（TT）AGr-結果表・グリッド用（貼付）'!$1:$1,0)),""))</f>
        <v/>
      </c>
      <c r="D80" s="52"/>
      <c r="E80" s="51"/>
      <c r="F80" s="47"/>
      <c r="G80" s="53"/>
      <c r="H80" s="51" t="str">
        <f>IFERROR(IF(INDEX('[1]公式予選（TT）AGr-結果表・グリッド用（貼付）'!$A:$Z,MATCH($G78,'[1]公式予選（TT）AGr-結果表・グリッド用（貼付）'!$B:$B,0),MATCH("team",'[1]公式予選（TT）AGr-結果表・グリッド用（貼付）'!$1:$1,0))=0,"",INDEX('[1]公式予選（TT）AGr-結果表・グリッド用（貼付）'!$A:$Z,MATCH($G78,'[1]公式予選（TT）AGr-結果表・グリッド用（貼付）'!$B:$B,0),MATCH("team",'[1]公式予選（TT）AGr-結果表・グリッド用（貼付）'!$1:$1,0))),"")</f>
        <v/>
      </c>
      <c r="I80" s="52"/>
      <c r="J80" s="51"/>
      <c r="K80" s="47"/>
      <c r="L80" s="50"/>
      <c r="M80" s="5"/>
    </row>
    <row r="81" spans="1:22" ht="6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49"/>
      <c r="L81" s="48"/>
      <c r="M81" s="5"/>
    </row>
    <row r="82" spans="1:22" ht="11.25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47"/>
      <c r="M82" s="5"/>
    </row>
    <row r="83" spans="1:22" ht="11.25" x14ac:dyDescent="0.15">
      <c r="A83" s="5"/>
      <c r="C83" s="5"/>
      <c r="D83" s="5"/>
      <c r="E83" s="5"/>
      <c r="F83" s="5"/>
      <c r="G83" s="5"/>
      <c r="H83" s="5"/>
      <c r="I83" s="5"/>
      <c r="J83" s="5"/>
      <c r="K83" s="5"/>
      <c r="L83" s="46"/>
      <c r="M83" s="5"/>
    </row>
    <row r="84" spans="1:22" ht="11.25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22" ht="11.25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22" ht="11.25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22" ht="11.25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22" ht="12.75" customHeight="1" x14ac:dyDescent="0.15">
      <c r="A88" s="13"/>
      <c r="B88" s="45" t="str">
        <f>"審査委員長 ："&amp;" "&amp;[1]各種設定!$D$20</f>
        <v>審査委員長 ： Makoto SAITO</v>
      </c>
      <c r="C88" s="5"/>
      <c r="D88" s="5"/>
      <c r="E88" s="5"/>
      <c r="F88" s="12" t="str">
        <f>"競技委員長 ："&amp;" "&amp;[1]各種設定!$D$22</f>
        <v>競技委員長 ： Toshiaki KUBOTA</v>
      </c>
      <c r="H88" s="5"/>
      <c r="J88" s="5" t="str">
        <f>"計時委員長 ："&amp;" "&amp;[1]各種設定!$D$24</f>
        <v>計時委員長 ： Tsutomu HAYAKAWA</v>
      </c>
      <c r="K88" s="5"/>
      <c r="L88" s="5"/>
      <c r="M88" s="10"/>
      <c r="N88" s="9"/>
      <c r="O88" s="5"/>
      <c r="P88" s="4"/>
      <c r="Q88" s="4"/>
      <c r="R88" s="4"/>
      <c r="S88" s="4"/>
      <c r="T88" s="4"/>
      <c r="U88" s="4"/>
      <c r="V88" s="4"/>
    </row>
    <row r="89" spans="1:22" ht="11.25" x14ac:dyDescent="0.15">
      <c r="A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22" ht="11.25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22" ht="11.25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22" ht="11.25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22" ht="11.25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5"/>
    </row>
    <row r="94" spans="1:22" ht="11.25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22" ht="11.25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22" ht="11.25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11.25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11.25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11.25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11.25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11.25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11.25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1:13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</row>
    <row r="337" spans="1:13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1:13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</row>
    <row r="339" spans="1:13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1:13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1:13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1:13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1:13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1:13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1:13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1:13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1:13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1:13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1:13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1:13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1:13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1:13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1:13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1:13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1:13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1:13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1:13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</row>
    <row r="358" spans="1:13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1:13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1:13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1:13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1:13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1:13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1:13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1:13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1:13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1:13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1:13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1:13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</row>
    <row r="370" spans="1:13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1:13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</row>
    <row r="372" spans="1:13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1:13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1:13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</row>
    <row r="375" spans="1:13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1:13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1:13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</row>
    <row r="378" spans="1:13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</row>
    <row r="379" spans="1:13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1:13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</row>
    <row r="381" spans="1:13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1:13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1:13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</row>
    <row r="384" spans="1:13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1:13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1:13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</row>
    <row r="387" spans="1:13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1:13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1:13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1:13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1:13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</row>
    <row r="392" spans="1:13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1:13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</row>
    <row r="394" spans="1:13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1:13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</row>
    <row r="396" spans="1:13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1:13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</row>
    <row r="398" spans="1:13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1:13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</row>
    <row r="400" spans="1:13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1:13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</row>
    <row r="402" spans="1:13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1:13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1:13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</row>
    <row r="405" spans="1:13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1:13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1:13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</row>
    <row r="408" spans="1:13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</row>
    <row r="409" spans="1:13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</row>
    <row r="410" spans="1:13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1:13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1:13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</row>
    <row r="413" spans="1:13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</row>
    <row r="414" spans="1:13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</row>
    <row r="415" spans="1:13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</row>
    <row r="416" spans="1:13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</row>
    <row r="417" spans="1:13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</row>
    <row r="418" spans="1:13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1:13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1:13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1:13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</row>
    <row r="422" spans="1:13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1:13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</row>
    <row r="424" spans="1:13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1:13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</row>
    <row r="426" spans="1:13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1:13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</row>
    <row r="428" spans="1:13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1:13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</row>
    <row r="430" spans="1:13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1:13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</row>
    <row r="432" spans="1:13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1:13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1:13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</row>
    <row r="435" spans="1:13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1:13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1:13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</row>
    <row r="438" spans="1:13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</row>
    <row r="439" spans="1:13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1:13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1:13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</row>
    <row r="442" spans="1:13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</row>
    <row r="443" spans="1:13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</row>
    <row r="444" spans="1:13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</row>
    <row r="445" spans="1:13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</row>
    <row r="446" spans="1:13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</row>
    <row r="447" spans="1:13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1:13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1:13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1:13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</row>
    <row r="451" spans="1:13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1:13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</row>
    <row r="453" spans="1:13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1:13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</row>
    <row r="455" spans="1:13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1:13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</row>
    <row r="457" spans="1:13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1:13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</row>
    <row r="459" spans="1:13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1:13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</row>
    <row r="461" spans="1:13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1:13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1:13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</row>
    <row r="464" spans="1:13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1:13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1:13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</row>
    <row r="467" spans="1:13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</row>
    <row r="468" spans="1:13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</row>
    <row r="469" spans="1:13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</row>
    <row r="470" spans="1:13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</row>
    <row r="471" spans="1:13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</row>
    <row r="472" spans="1:13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</row>
    <row r="473" spans="1:13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</row>
    <row r="474" spans="1:13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</row>
    <row r="475" spans="1:13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</row>
    <row r="476" spans="1:13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</row>
    <row r="477" spans="1:13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</row>
    <row r="478" spans="1:13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1:13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1:13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1:13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</row>
    <row r="482" spans="1:13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1:13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</row>
    <row r="484" spans="1:13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1:13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</row>
    <row r="486" spans="1:13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1:13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</row>
    <row r="488" spans="1:13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1:13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</row>
    <row r="490" spans="1:13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1:13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</row>
    <row r="492" spans="1:13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1:13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1:13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</row>
    <row r="495" spans="1:13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1:13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1:13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</row>
    <row r="498" spans="1:13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</row>
    <row r="499" spans="1:13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</row>
    <row r="500" spans="1:13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</row>
    <row r="501" spans="1:13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</row>
    <row r="502" spans="1:13" ht="11.25" x14ac:dyDescent="0.15">
      <c r="A502" s="5"/>
      <c r="B502" s="5"/>
      <c r="C502" s="5"/>
      <c r="D502" s="5"/>
      <c r="E502" s="5"/>
      <c r="F502" s="5"/>
      <c r="G502" s="5"/>
      <c r="L502" s="5"/>
      <c r="M502" s="5"/>
    </row>
    <row r="503" spans="1:13" ht="11.25" x14ac:dyDescent="0.15">
      <c r="A503" s="5"/>
      <c r="B503" s="5"/>
      <c r="C503" s="5"/>
      <c r="D503" s="5"/>
      <c r="E503" s="5"/>
      <c r="F503" s="5"/>
      <c r="G503" s="5"/>
      <c r="L503" s="5"/>
      <c r="M503" s="5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3"/>
  <conditionalFormatting sqref="G78">
    <cfRule type="expression" dxfId="370" priority="184" stopIfTrue="1">
      <formula>$H$78=""</formula>
    </cfRule>
  </conditionalFormatting>
  <conditionalFormatting sqref="C18">
    <cfRule type="expression" dxfId="369" priority="183" stopIfTrue="1">
      <formula>C18&lt;&gt;""</formula>
    </cfRule>
  </conditionalFormatting>
  <conditionalFormatting sqref="C20">
    <cfRule type="expression" dxfId="368" priority="182" stopIfTrue="1">
      <formula>C18&lt;&gt;""</formula>
    </cfRule>
  </conditionalFormatting>
  <conditionalFormatting sqref="D20">
    <cfRule type="expression" dxfId="367" priority="181" stopIfTrue="1">
      <formula>C18&lt;&gt;""</formula>
    </cfRule>
  </conditionalFormatting>
  <conditionalFormatting sqref="E20">
    <cfRule type="expression" dxfId="366" priority="180" stopIfTrue="1">
      <formula>C18&lt;&gt;""</formula>
    </cfRule>
  </conditionalFormatting>
  <conditionalFormatting sqref="E19">
    <cfRule type="expression" dxfId="365" priority="179" stopIfTrue="1">
      <formula>C18&lt;&gt;""</formula>
    </cfRule>
  </conditionalFormatting>
  <conditionalFormatting sqref="D18:E18">
    <cfRule type="expression" dxfId="364" priority="178" stopIfTrue="1">
      <formula>C18&lt;&gt;""</formula>
    </cfRule>
  </conditionalFormatting>
  <conditionalFormatting sqref="H14">
    <cfRule type="expression" dxfId="363" priority="177" stopIfTrue="1">
      <formula>H14&lt;&gt;""</formula>
    </cfRule>
  </conditionalFormatting>
  <conditionalFormatting sqref="H16">
    <cfRule type="expression" dxfId="362" priority="176" stopIfTrue="1">
      <formula>H14&lt;&gt;""</formula>
    </cfRule>
  </conditionalFormatting>
  <conditionalFormatting sqref="I16">
    <cfRule type="expression" dxfId="361" priority="175" stopIfTrue="1">
      <formula>H14&lt;&gt;""</formula>
    </cfRule>
  </conditionalFormatting>
  <conditionalFormatting sqref="J16">
    <cfRule type="expression" dxfId="360" priority="174" stopIfTrue="1">
      <formula>H14&lt;&gt;""</formula>
    </cfRule>
  </conditionalFormatting>
  <conditionalFormatting sqref="J15">
    <cfRule type="expression" dxfId="359" priority="173" stopIfTrue="1">
      <formula>H14&lt;&gt;""</formula>
    </cfRule>
  </conditionalFormatting>
  <conditionalFormatting sqref="I14:J14">
    <cfRule type="expression" dxfId="358" priority="172" stopIfTrue="1">
      <formula>H14&lt;&gt;""</formula>
    </cfRule>
  </conditionalFormatting>
  <conditionalFormatting sqref="C22">
    <cfRule type="expression" dxfId="357" priority="171" stopIfTrue="1">
      <formula>C22&lt;&gt;""</formula>
    </cfRule>
  </conditionalFormatting>
  <conditionalFormatting sqref="C24">
    <cfRule type="expression" dxfId="356" priority="170" stopIfTrue="1">
      <formula>C22&lt;&gt;""</formula>
    </cfRule>
  </conditionalFormatting>
  <conditionalFormatting sqref="D24">
    <cfRule type="expression" dxfId="355" priority="169" stopIfTrue="1">
      <formula>C22&lt;&gt;""</formula>
    </cfRule>
  </conditionalFormatting>
  <conditionalFormatting sqref="E24">
    <cfRule type="expression" dxfId="354" priority="168" stopIfTrue="1">
      <formula>C22&lt;&gt;""</formula>
    </cfRule>
  </conditionalFormatting>
  <conditionalFormatting sqref="E23">
    <cfRule type="expression" dxfId="353" priority="167" stopIfTrue="1">
      <formula>C22&lt;&gt;""</formula>
    </cfRule>
  </conditionalFormatting>
  <conditionalFormatting sqref="D22:E22">
    <cfRule type="expression" dxfId="352" priority="166" stopIfTrue="1">
      <formula>C22&lt;&gt;""</formula>
    </cfRule>
  </conditionalFormatting>
  <conditionalFormatting sqref="C26">
    <cfRule type="expression" dxfId="351" priority="165" stopIfTrue="1">
      <formula>C26&lt;&gt;""</formula>
    </cfRule>
  </conditionalFormatting>
  <conditionalFormatting sqref="C28">
    <cfRule type="expression" dxfId="350" priority="164" stopIfTrue="1">
      <formula>C26&lt;&gt;""</formula>
    </cfRule>
  </conditionalFormatting>
  <conditionalFormatting sqref="D28">
    <cfRule type="expression" dxfId="349" priority="163" stopIfTrue="1">
      <formula>C26&lt;&gt;""</formula>
    </cfRule>
  </conditionalFormatting>
  <conditionalFormatting sqref="E28">
    <cfRule type="expression" dxfId="348" priority="162" stopIfTrue="1">
      <formula>C26&lt;&gt;""</formula>
    </cfRule>
  </conditionalFormatting>
  <conditionalFormatting sqref="E27">
    <cfRule type="expression" dxfId="347" priority="161" stopIfTrue="1">
      <formula>C26&lt;&gt;""</formula>
    </cfRule>
  </conditionalFormatting>
  <conditionalFormatting sqref="D26:E26">
    <cfRule type="expression" dxfId="346" priority="160" stopIfTrue="1">
      <formula>C26&lt;&gt;""</formula>
    </cfRule>
  </conditionalFormatting>
  <conditionalFormatting sqref="C30">
    <cfRule type="expression" dxfId="345" priority="159" stopIfTrue="1">
      <formula>C30&lt;&gt;""</formula>
    </cfRule>
  </conditionalFormatting>
  <conditionalFormatting sqref="C32">
    <cfRule type="expression" dxfId="344" priority="158" stopIfTrue="1">
      <formula>C30&lt;&gt;""</formula>
    </cfRule>
  </conditionalFormatting>
  <conditionalFormatting sqref="D32">
    <cfRule type="expression" dxfId="343" priority="157" stopIfTrue="1">
      <formula>C30&lt;&gt;""</formula>
    </cfRule>
  </conditionalFormatting>
  <conditionalFormatting sqref="E32">
    <cfRule type="expression" dxfId="342" priority="156" stopIfTrue="1">
      <formula>C30&lt;&gt;""</formula>
    </cfRule>
  </conditionalFormatting>
  <conditionalFormatting sqref="E31">
    <cfRule type="expression" dxfId="341" priority="155" stopIfTrue="1">
      <formula>C30&lt;&gt;""</formula>
    </cfRule>
  </conditionalFormatting>
  <conditionalFormatting sqref="D30:E30">
    <cfRule type="expression" dxfId="340" priority="154" stopIfTrue="1">
      <formula>C30&lt;&gt;""</formula>
    </cfRule>
  </conditionalFormatting>
  <conditionalFormatting sqref="C34">
    <cfRule type="expression" dxfId="339" priority="153" stopIfTrue="1">
      <formula>C34&lt;&gt;""</formula>
    </cfRule>
  </conditionalFormatting>
  <conditionalFormatting sqref="C36">
    <cfRule type="expression" dxfId="338" priority="152" stopIfTrue="1">
      <formula>C34&lt;&gt;""</formula>
    </cfRule>
  </conditionalFormatting>
  <conditionalFormatting sqref="D36">
    <cfRule type="expression" dxfId="337" priority="151" stopIfTrue="1">
      <formula>C34&lt;&gt;""</formula>
    </cfRule>
  </conditionalFormatting>
  <conditionalFormatting sqref="E36">
    <cfRule type="expression" dxfId="336" priority="150" stopIfTrue="1">
      <formula>C34&lt;&gt;""</formula>
    </cfRule>
  </conditionalFormatting>
  <conditionalFormatting sqref="E35">
    <cfRule type="expression" dxfId="335" priority="149" stopIfTrue="1">
      <formula>C34&lt;&gt;""</formula>
    </cfRule>
  </conditionalFormatting>
  <conditionalFormatting sqref="D34:E34">
    <cfRule type="expression" dxfId="334" priority="148" stopIfTrue="1">
      <formula>C34&lt;&gt;""</formula>
    </cfRule>
  </conditionalFormatting>
  <conditionalFormatting sqref="C38">
    <cfRule type="expression" dxfId="333" priority="147" stopIfTrue="1">
      <formula>C38&lt;&gt;""</formula>
    </cfRule>
  </conditionalFormatting>
  <conditionalFormatting sqref="C40">
    <cfRule type="expression" dxfId="332" priority="146" stopIfTrue="1">
      <formula>C38&lt;&gt;""</formula>
    </cfRule>
  </conditionalFormatting>
  <conditionalFormatting sqref="D40">
    <cfRule type="expression" dxfId="331" priority="145" stopIfTrue="1">
      <formula>C38&lt;&gt;""</formula>
    </cfRule>
  </conditionalFormatting>
  <conditionalFormatting sqref="E40">
    <cfRule type="expression" dxfId="330" priority="144" stopIfTrue="1">
      <formula>C38&lt;&gt;""</formula>
    </cfRule>
  </conditionalFormatting>
  <conditionalFormatting sqref="E39">
    <cfRule type="expression" dxfId="329" priority="143" stopIfTrue="1">
      <formula>C38&lt;&gt;""</formula>
    </cfRule>
  </conditionalFormatting>
  <conditionalFormatting sqref="D38:E38">
    <cfRule type="expression" dxfId="328" priority="142" stopIfTrue="1">
      <formula>C38&lt;&gt;""</formula>
    </cfRule>
  </conditionalFormatting>
  <conditionalFormatting sqref="C42">
    <cfRule type="expression" dxfId="327" priority="141" stopIfTrue="1">
      <formula>C42&lt;&gt;""</formula>
    </cfRule>
  </conditionalFormatting>
  <conditionalFormatting sqref="C44">
    <cfRule type="expression" dxfId="326" priority="140" stopIfTrue="1">
      <formula>C42&lt;&gt;""</formula>
    </cfRule>
  </conditionalFormatting>
  <conditionalFormatting sqref="D44">
    <cfRule type="expression" dxfId="325" priority="139" stopIfTrue="1">
      <formula>C42&lt;&gt;""</formula>
    </cfRule>
  </conditionalFormatting>
  <conditionalFormatting sqref="E44">
    <cfRule type="expression" dxfId="324" priority="138" stopIfTrue="1">
      <formula>C42&lt;&gt;""</formula>
    </cfRule>
  </conditionalFormatting>
  <conditionalFormatting sqref="E43">
    <cfRule type="expression" dxfId="323" priority="137" stopIfTrue="1">
      <formula>C42&lt;&gt;""</formula>
    </cfRule>
  </conditionalFormatting>
  <conditionalFormatting sqref="D42:E42">
    <cfRule type="expression" dxfId="322" priority="136" stopIfTrue="1">
      <formula>C42&lt;&gt;""</formula>
    </cfRule>
  </conditionalFormatting>
  <conditionalFormatting sqref="C46">
    <cfRule type="expression" dxfId="321" priority="135" stopIfTrue="1">
      <formula>C46&lt;&gt;""</formula>
    </cfRule>
  </conditionalFormatting>
  <conditionalFormatting sqref="C48">
    <cfRule type="expression" dxfId="320" priority="134" stopIfTrue="1">
      <formula>C46&lt;&gt;""</formula>
    </cfRule>
  </conditionalFormatting>
  <conditionalFormatting sqref="D48">
    <cfRule type="expression" dxfId="319" priority="133" stopIfTrue="1">
      <formula>C46&lt;&gt;""</formula>
    </cfRule>
  </conditionalFormatting>
  <conditionalFormatting sqref="E48">
    <cfRule type="expression" dxfId="318" priority="132" stopIfTrue="1">
      <formula>C46&lt;&gt;""</formula>
    </cfRule>
  </conditionalFormatting>
  <conditionalFormatting sqref="E47">
    <cfRule type="expression" dxfId="317" priority="131" stopIfTrue="1">
      <formula>C46&lt;&gt;""</formula>
    </cfRule>
  </conditionalFormatting>
  <conditionalFormatting sqref="D46:E46">
    <cfRule type="expression" dxfId="316" priority="130" stopIfTrue="1">
      <formula>C46&lt;&gt;""</formula>
    </cfRule>
  </conditionalFormatting>
  <conditionalFormatting sqref="C50">
    <cfRule type="expression" dxfId="315" priority="129" stopIfTrue="1">
      <formula>C50&lt;&gt;""</formula>
    </cfRule>
  </conditionalFormatting>
  <conditionalFormatting sqref="C52">
    <cfRule type="expression" dxfId="314" priority="128" stopIfTrue="1">
      <formula>C50&lt;&gt;""</formula>
    </cfRule>
  </conditionalFormatting>
  <conditionalFormatting sqref="D52">
    <cfRule type="expression" dxfId="313" priority="127" stopIfTrue="1">
      <formula>C50&lt;&gt;""</formula>
    </cfRule>
  </conditionalFormatting>
  <conditionalFormatting sqref="E52">
    <cfRule type="expression" dxfId="312" priority="126" stopIfTrue="1">
      <formula>C50&lt;&gt;""</formula>
    </cfRule>
  </conditionalFormatting>
  <conditionalFormatting sqref="E51">
    <cfRule type="expression" dxfId="311" priority="125" stopIfTrue="1">
      <formula>C50&lt;&gt;""</formula>
    </cfRule>
  </conditionalFormatting>
  <conditionalFormatting sqref="D50:E50">
    <cfRule type="expression" dxfId="310" priority="124" stopIfTrue="1">
      <formula>C50&lt;&gt;""</formula>
    </cfRule>
  </conditionalFormatting>
  <conditionalFormatting sqref="C54">
    <cfRule type="expression" dxfId="309" priority="123" stopIfTrue="1">
      <formula>C54&lt;&gt;""</formula>
    </cfRule>
  </conditionalFormatting>
  <conditionalFormatting sqref="C56">
    <cfRule type="expression" dxfId="308" priority="122" stopIfTrue="1">
      <formula>C54&lt;&gt;""</formula>
    </cfRule>
  </conditionalFormatting>
  <conditionalFormatting sqref="D56">
    <cfRule type="expression" dxfId="307" priority="121" stopIfTrue="1">
      <formula>C54&lt;&gt;""</formula>
    </cfRule>
  </conditionalFormatting>
  <conditionalFormatting sqref="E56">
    <cfRule type="expression" dxfId="306" priority="120" stopIfTrue="1">
      <formula>C54&lt;&gt;""</formula>
    </cfRule>
  </conditionalFormatting>
  <conditionalFormatting sqref="E55">
    <cfRule type="expression" dxfId="305" priority="119" stopIfTrue="1">
      <formula>C54&lt;&gt;""</formula>
    </cfRule>
  </conditionalFormatting>
  <conditionalFormatting sqref="D54:E54">
    <cfRule type="expression" dxfId="304" priority="118" stopIfTrue="1">
      <formula>C54&lt;&gt;""</formula>
    </cfRule>
  </conditionalFormatting>
  <conditionalFormatting sqref="C58">
    <cfRule type="expression" dxfId="303" priority="117" stopIfTrue="1">
      <formula>C58&lt;&gt;""</formula>
    </cfRule>
  </conditionalFormatting>
  <conditionalFormatting sqref="C60">
    <cfRule type="expression" dxfId="302" priority="116" stopIfTrue="1">
      <formula>C58&lt;&gt;""</formula>
    </cfRule>
  </conditionalFormatting>
  <conditionalFormatting sqref="D60">
    <cfRule type="expression" dxfId="301" priority="115" stopIfTrue="1">
      <formula>C58&lt;&gt;""</formula>
    </cfRule>
  </conditionalFormatting>
  <conditionalFormatting sqref="E60">
    <cfRule type="expression" dxfId="300" priority="114" stopIfTrue="1">
      <formula>C58&lt;&gt;""</formula>
    </cfRule>
  </conditionalFormatting>
  <conditionalFormatting sqref="E59">
    <cfRule type="expression" dxfId="299" priority="113" stopIfTrue="1">
      <formula>C58&lt;&gt;""</formula>
    </cfRule>
  </conditionalFormatting>
  <conditionalFormatting sqref="D58:E58">
    <cfRule type="expression" dxfId="298" priority="112" stopIfTrue="1">
      <formula>C58&lt;&gt;""</formula>
    </cfRule>
  </conditionalFormatting>
  <conditionalFormatting sqref="C62">
    <cfRule type="expression" dxfId="297" priority="111" stopIfTrue="1">
      <formula>C62&lt;&gt;""</formula>
    </cfRule>
  </conditionalFormatting>
  <conditionalFormatting sqref="C64">
    <cfRule type="expression" dxfId="296" priority="110" stopIfTrue="1">
      <formula>C62&lt;&gt;""</formula>
    </cfRule>
  </conditionalFormatting>
  <conditionalFormatting sqref="D64">
    <cfRule type="expression" dxfId="295" priority="109" stopIfTrue="1">
      <formula>C62&lt;&gt;""</formula>
    </cfRule>
  </conditionalFormatting>
  <conditionalFormatting sqref="E64">
    <cfRule type="expression" dxfId="294" priority="108" stopIfTrue="1">
      <formula>C62&lt;&gt;""</formula>
    </cfRule>
  </conditionalFormatting>
  <conditionalFormatting sqref="E63">
    <cfRule type="expression" dxfId="293" priority="107" stopIfTrue="1">
      <formula>C62&lt;&gt;""</formula>
    </cfRule>
  </conditionalFormatting>
  <conditionalFormatting sqref="D62:E62">
    <cfRule type="expression" dxfId="292" priority="106" stopIfTrue="1">
      <formula>C62&lt;&gt;""</formula>
    </cfRule>
  </conditionalFormatting>
  <conditionalFormatting sqref="C66">
    <cfRule type="expression" dxfId="291" priority="105" stopIfTrue="1">
      <formula>C66&lt;&gt;""</formula>
    </cfRule>
  </conditionalFormatting>
  <conditionalFormatting sqref="C68">
    <cfRule type="expression" dxfId="290" priority="104" stopIfTrue="1">
      <formula>C66&lt;&gt;""</formula>
    </cfRule>
  </conditionalFormatting>
  <conditionalFormatting sqref="D68">
    <cfRule type="expression" dxfId="289" priority="103" stopIfTrue="1">
      <formula>C66&lt;&gt;""</formula>
    </cfRule>
  </conditionalFormatting>
  <conditionalFormatting sqref="E68">
    <cfRule type="expression" dxfId="288" priority="102" stopIfTrue="1">
      <formula>C66&lt;&gt;""</formula>
    </cfRule>
  </conditionalFormatting>
  <conditionalFormatting sqref="E67">
    <cfRule type="expression" dxfId="287" priority="101" stopIfTrue="1">
      <formula>C66&lt;&gt;""</formula>
    </cfRule>
  </conditionalFormatting>
  <conditionalFormatting sqref="D66:E66">
    <cfRule type="expression" dxfId="286" priority="100" stopIfTrue="1">
      <formula>C66&lt;&gt;""</formula>
    </cfRule>
  </conditionalFormatting>
  <conditionalFormatting sqref="C70">
    <cfRule type="expression" dxfId="285" priority="99" stopIfTrue="1">
      <formula>C70&lt;&gt;""</formula>
    </cfRule>
  </conditionalFormatting>
  <conditionalFormatting sqref="C72">
    <cfRule type="expression" dxfId="284" priority="98" stopIfTrue="1">
      <formula>C70&lt;&gt;""</formula>
    </cfRule>
  </conditionalFormatting>
  <conditionalFormatting sqref="D72">
    <cfRule type="expression" dxfId="283" priority="97" stopIfTrue="1">
      <formula>C70&lt;&gt;""</formula>
    </cfRule>
  </conditionalFormatting>
  <conditionalFormatting sqref="E72">
    <cfRule type="expression" dxfId="282" priority="96" stopIfTrue="1">
      <formula>C70&lt;&gt;""</formula>
    </cfRule>
  </conditionalFormatting>
  <conditionalFormatting sqref="E71">
    <cfRule type="expression" dxfId="281" priority="95" stopIfTrue="1">
      <formula>C70&lt;&gt;""</formula>
    </cfRule>
  </conditionalFormatting>
  <conditionalFormatting sqref="D70:E70">
    <cfRule type="expression" dxfId="280" priority="94" stopIfTrue="1">
      <formula>C70&lt;&gt;""</formula>
    </cfRule>
  </conditionalFormatting>
  <conditionalFormatting sqref="C74">
    <cfRule type="expression" dxfId="279" priority="93" stopIfTrue="1">
      <formula>C74&lt;&gt;""</formula>
    </cfRule>
  </conditionalFormatting>
  <conditionalFormatting sqref="C76">
    <cfRule type="expression" dxfId="278" priority="92" stopIfTrue="1">
      <formula>C74&lt;&gt;""</formula>
    </cfRule>
  </conditionalFormatting>
  <conditionalFormatting sqref="D76">
    <cfRule type="expression" dxfId="277" priority="91" stopIfTrue="1">
      <formula>C74&lt;&gt;""</formula>
    </cfRule>
  </conditionalFormatting>
  <conditionalFormatting sqref="E76">
    <cfRule type="expression" dxfId="276" priority="90" stopIfTrue="1">
      <formula>C74&lt;&gt;""</formula>
    </cfRule>
  </conditionalFormatting>
  <conditionalFormatting sqref="E75">
    <cfRule type="expression" dxfId="275" priority="89" stopIfTrue="1">
      <formula>C74&lt;&gt;""</formula>
    </cfRule>
  </conditionalFormatting>
  <conditionalFormatting sqref="D74:E74">
    <cfRule type="expression" dxfId="274" priority="88" stopIfTrue="1">
      <formula>C74&lt;&gt;""</formula>
    </cfRule>
  </conditionalFormatting>
  <conditionalFormatting sqref="C78">
    <cfRule type="expression" dxfId="273" priority="87" stopIfTrue="1">
      <formula>C78&lt;&gt;""</formula>
    </cfRule>
  </conditionalFormatting>
  <conditionalFormatting sqref="C80">
    <cfRule type="expression" dxfId="272" priority="86" stopIfTrue="1">
      <formula>C78&lt;&gt;""</formula>
    </cfRule>
  </conditionalFormatting>
  <conditionalFormatting sqref="D80">
    <cfRule type="expression" dxfId="271" priority="85" stopIfTrue="1">
      <formula>C78&lt;&gt;""</formula>
    </cfRule>
  </conditionalFormatting>
  <conditionalFormatting sqref="E80">
    <cfRule type="expression" dxfId="270" priority="84" stopIfTrue="1">
      <formula>C78&lt;&gt;""</formula>
    </cfRule>
  </conditionalFormatting>
  <conditionalFormatting sqref="E79">
    <cfRule type="expression" dxfId="269" priority="83" stopIfTrue="1">
      <formula>C78&lt;&gt;""</formula>
    </cfRule>
  </conditionalFormatting>
  <conditionalFormatting sqref="D78:E78">
    <cfRule type="expression" dxfId="268" priority="82" stopIfTrue="1">
      <formula>C78&lt;&gt;""</formula>
    </cfRule>
  </conditionalFormatting>
  <conditionalFormatting sqref="H18">
    <cfRule type="expression" dxfId="267" priority="81" stopIfTrue="1">
      <formula>H18&lt;&gt;""</formula>
    </cfRule>
  </conditionalFormatting>
  <conditionalFormatting sqref="I20">
    <cfRule type="expression" dxfId="266" priority="80" stopIfTrue="1">
      <formula>H18&lt;&gt;""</formula>
    </cfRule>
  </conditionalFormatting>
  <conditionalFormatting sqref="J20">
    <cfRule type="expression" dxfId="265" priority="79" stopIfTrue="1">
      <formula>H18&lt;&gt;""</formula>
    </cfRule>
  </conditionalFormatting>
  <conditionalFormatting sqref="J19">
    <cfRule type="expression" dxfId="264" priority="78" stopIfTrue="1">
      <formula>H18&lt;&gt;""</formula>
    </cfRule>
  </conditionalFormatting>
  <conditionalFormatting sqref="I18:J18">
    <cfRule type="expression" dxfId="263" priority="77" stopIfTrue="1">
      <formula>H18&lt;&gt;""</formula>
    </cfRule>
  </conditionalFormatting>
  <conditionalFormatting sqref="H22">
    <cfRule type="expression" dxfId="262" priority="76" stopIfTrue="1">
      <formula>H22&lt;&gt;""</formula>
    </cfRule>
  </conditionalFormatting>
  <conditionalFormatting sqref="I24">
    <cfRule type="expression" dxfId="261" priority="75" stopIfTrue="1">
      <formula>H22&lt;&gt;""</formula>
    </cfRule>
  </conditionalFormatting>
  <conditionalFormatting sqref="J24">
    <cfRule type="expression" dxfId="260" priority="74" stopIfTrue="1">
      <formula>H22&lt;&gt;""</formula>
    </cfRule>
  </conditionalFormatting>
  <conditionalFormatting sqref="J23">
    <cfRule type="expression" dxfId="259" priority="73" stopIfTrue="1">
      <formula>H22&lt;&gt;""</formula>
    </cfRule>
  </conditionalFormatting>
  <conditionalFormatting sqref="I22:J22">
    <cfRule type="expression" dxfId="258" priority="72" stopIfTrue="1">
      <formula>H22&lt;&gt;""</formula>
    </cfRule>
  </conditionalFormatting>
  <conditionalFormatting sqref="H26">
    <cfRule type="expression" dxfId="257" priority="71" stopIfTrue="1">
      <formula>H26&lt;&gt;""</formula>
    </cfRule>
  </conditionalFormatting>
  <conditionalFormatting sqref="I28">
    <cfRule type="expression" dxfId="256" priority="70" stopIfTrue="1">
      <formula>H26&lt;&gt;""</formula>
    </cfRule>
  </conditionalFormatting>
  <conditionalFormatting sqref="J28">
    <cfRule type="expression" dxfId="255" priority="69" stopIfTrue="1">
      <formula>H26&lt;&gt;""</formula>
    </cfRule>
  </conditionalFormatting>
  <conditionalFormatting sqref="J27">
    <cfRule type="expression" dxfId="254" priority="68" stopIfTrue="1">
      <formula>H26&lt;&gt;""</formula>
    </cfRule>
  </conditionalFormatting>
  <conditionalFormatting sqref="I26:J26">
    <cfRule type="expression" dxfId="253" priority="67" stopIfTrue="1">
      <formula>H26&lt;&gt;""</formula>
    </cfRule>
  </conditionalFormatting>
  <conditionalFormatting sqref="H30">
    <cfRule type="expression" dxfId="252" priority="66" stopIfTrue="1">
      <formula>H30&lt;&gt;""</formula>
    </cfRule>
  </conditionalFormatting>
  <conditionalFormatting sqref="I32">
    <cfRule type="expression" dxfId="251" priority="65" stopIfTrue="1">
      <formula>H30&lt;&gt;""</formula>
    </cfRule>
  </conditionalFormatting>
  <conditionalFormatting sqref="J32">
    <cfRule type="expression" dxfId="250" priority="64" stopIfTrue="1">
      <formula>H30&lt;&gt;""</formula>
    </cfRule>
  </conditionalFormatting>
  <conditionalFormatting sqref="J31">
    <cfRule type="expression" dxfId="249" priority="63" stopIfTrue="1">
      <formula>H30&lt;&gt;""</formula>
    </cfRule>
  </conditionalFormatting>
  <conditionalFormatting sqref="I30:J30">
    <cfRule type="expression" dxfId="248" priority="62" stopIfTrue="1">
      <formula>H30&lt;&gt;""</formula>
    </cfRule>
  </conditionalFormatting>
  <conditionalFormatting sqref="H34">
    <cfRule type="expression" dxfId="247" priority="61" stopIfTrue="1">
      <formula>H34&lt;&gt;""</formula>
    </cfRule>
  </conditionalFormatting>
  <conditionalFormatting sqref="I36">
    <cfRule type="expression" dxfId="246" priority="60" stopIfTrue="1">
      <formula>H34&lt;&gt;""</formula>
    </cfRule>
  </conditionalFormatting>
  <conditionalFormatting sqref="J36">
    <cfRule type="expression" dxfId="245" priority="59" stopIfTrue="1">
      <formula>H34&lt;&gt;""</formula>
    </cfRule>
  </conditionalFormatting>
  <conditionalFormatting sqref="J35">
    <cfRule type="expression" dxfId="244" priority="58" stopIfTrue="1">
      <formula>H34&lt;&gt;""</formula>
    </cfRule>
  </conditionalFormatting>
  <conditionalFormatting sqref="I34:J34">
    <cfRule type="expression" dxfId="243" priority="57" stopIfTrue="1">
      <formula>H34&lt;&gt;""</formula>
    </cfRule>
  </conditionalFormatting>
  <conditionalFormatting sqref="H38">
    <cfRule type="expression" dxfId="242" priority="56" stopIfTrue="1">
      <formula>H38&lt;&gt;""</formula>
    </cfRule>
  </conditionalFormatting>
  <conditionalFormatting sqref="I40">
    <cfRule type="expression" dxfId="241" priority="55" stopIfTrue="1">
      <formula>H38&lt;&gt;""</formula>
    </cfRule>
  </conditionalFormatting>
  <conditionalFormatting sqref="J40">
    <cfRule type="expression" dxfId="240" priority="54" stopIfTrue="1">
      <formula>H38&lt;&gt;""</formula>
    </cfRule>
  </conditionalFormatting>
  <conditionalFormatting sqref="J39">
    <cfRule type="expression" dxfId="239" priority="53" stopIfTrue="1">
      <formula>H38&lt;&gt;""</formula>
    </cfRule>
  </conditionalFormatting>
  <conditionalFormatting sqref="I38:J38">
    <cfRule type="expression" dxfId="238" priority="52" stopIfTrue="1">
      <formula>H38&lt;&gt;""</formula>
    </cfRule>
  </conditionalFormatting>
  <conditionalFormatting sqref="H42">
    <cfRule type="expression" dxfId="237" priority="51" stopIfTrue="1">
      <formula>H42&lt;&gt;""</formula>
    </cfRule>
  </conditionalFormatting>
  <conditionalFormatting sqref="I44">
    <cfRule type="expression" dxfId="236" priority="50" stopIfTrue="1">
      <formula>H42&lt;&gt;""</formula>
    </cfRule>
  </conditionalFormatting>
  <conditionalFormatting sqref="J44">
    <cfRule type="expression" dxfId="235" priority="49" stopIfTrue="1">
      <formula>H42&lt;&gt;""</formula>
    </cfRule>
  </conditionalFormatting>
  <conditionalFormatting sqref="J43">
    <cfRule type="expression" dxfId="234" priority="48" stopIfTrue="1">
      <formula>H42&lt;&gt;""</formula>
    </cfRule>
  </conditionalFormatting>
  <conditionalFormatting sqref="I42:J42">
    <cfRule type="expression" dxfId="233" priority="47" stopIfTrue="1">
      <formula>H42&lt;&gt;""</formula>
    </cfRule>
  </conditionalFormatting>
  <conditionalFormatting sqref="H46">
    <cfRule type="expression" dxfId="232" priority="46" stopIfTrue="1">
      <formula>H46&lt;&gt;""</formula>
    </cfRule>
  </conditionalFormatting>
  <conditionalFormatting sqref="I48">
    <cfRule type="expression" dxfId="231" priority="45" stopIfTrue="1">
      <formula>H46&lt;&gt;""</formula>
    </cfRule>
  </conditionalFormatting>
  <conditionalFormatting sqref="J48">
    <cfRule type="expression" dxfId="230" priority="44" stopIfTrue="1">
      <formula>H46&lt;&gt;""</formula>
    </cfRule>
  </conditionalFormatting>
  <conditionalFormatting sqref="J47">
    <cfRule type="expression" dxfId="229" priority="43" stopIfTrue="1">
      <formula>H46&lt;&gt;""</formula>
    </cfRule>
  </conditionalFormatting>
  <conditionalFormatting sqref="I46:J46">
    <cfRule type="expression" dxfId="228" priority="42" stopIfTrue="1">
      <formula>H46&lt;&gt;""</formula>
    </cfRule>
  </conditionalFormatting>
  <conditionalFormatting sqref="H50">
    <cfRule type="expression" dxfId="227" priority="41" stopIfTrue="1">
      <formula>H50&lt;&gt;""</formula>
    </cfRule>
  </conditionalFormatting>
  <conditionalFormatting sqref="I52">
    <cfRule type="expression" dxfId="226" priority="40" stopIfTrue="1">
      <formula>H50&lt;&gt;""</formula>
    </cfRule>
  </conditionalFormatting>
  <conditionalFormatting sqref="J52">
    <cfRule type="expression" dxfId="225" priority="39" stopIfTrue="1">
      <formula>H50&lt;&gt;""</formula>
    </cfRule>
  </conditionalFormatting>
  <conditionalFormatting sqref="J51">
    <cfRule type="expression" dxfId="224" priority="38" stopIfTrue="1">
      <formula>H50&lt;&gt;""</formula>
    </cfRule>
  </conditionalFormatting>
  <conditionalFormatting sqref="I50:J50">
    <cfRule type="expression" dxfId="223" priority="37" stopIfTrue="1">
      <formula>H50&lt;&gt;""</formula>
    </cfRule>
  </conditionalFormatting>
  <conditionalFormatting sqref="H54">
    <cfRule type="expression" dxfId="222" priority="36" stopIfTrue="1">
      <formula>H54&lt;&gt;""</formula>
    </cfRule>
  </conditionalFormatting>
  <conditionalFormatting sqref="I56">
    <cfRule type="expression" dxfId="221" priority="35" stopIfTrue="1">
      <formula>H54&lt;&gt;""</formula>
    </cfRule>
  </conditionalFormatting>
  <conditionalFormatting sqref="J56">
    <cfRule type="expression" dxfId="220" priority="34" stopIfTrue="1">
      <formula>H54&lt;&gt;""</formula>
    </cfRule>
  </conditionalFormatting>
  <conditionalFormatting sqref="J55">
    <cfRule type="expression" dxfId="219" priority="33" stopIfTrue="1">
      <formula>H54&lt;&gt;""</formula>
    </cfRule>
  </conditionalFormatting>
  <conditionalFormatting sqref="I54:J54">
    <cfRule type="expression" dxfId="218" priority="32" stopIfTrue="1">
      <formula>H54&lt;&gt;""</formula>
    </cfRule>
  </conditionalFormatting>
  <conditionalFormatting sqref="H58">
    <cfRule type="expression" dxfId="217" priority="31" stopIfTrue="1">
      <formula>H58&lt;&gt;""</formula>
    </cfRule>
  </conditionalFormatting>
  <conditionalFormatting sqref="I60">
    <cfRule type="expression" dxfId="216" priority="30" stopIfTrue="1">
      <formula>H58&lt;&gt;""</formula>
    </cfRule>
  </conditionalFormatting>
  <conditionalFormatting sqref="J60">
    <cfRule type="expression" dxfId="215" priority="29" stopIfTrue="1">
      <formula>H58&lt;&gt;""</formula>
    </cfRule>
  </conditionalFormatting>
  <conditionalFormatting sqref="J59">
    <cfRule type="expression" dxfId="214" priority="28" stopIfTrue="1">
      <formula>H58&lt;&gt;""</formula>
    </cfRule>
  </conditionalFormatting>
  <conditionalFormatting sqref="I58:J58">
    <cfRule type="expression" dxfId="213" priority="27" stopIfTrue="1">
      <formula>H58&lt;&gt;""</formula>
    </cfRule>
  </conditionalFormatting>
  <conditionalFormatting sqref="H62">
    <cfRule type="expression" dxfId="212" priority="26" stopIfTrue="1">
      <formula>H62&lt;&gt;""</formula>
    </cfRule>
  </conditionalFormatting>
  <conditionalFormatting sqref="I64">
    <cfRule type="expression" dxfId="211" priority="25" stopIfTrue="1">
      <formula>H62&lt;&gt;""</formula>
    </cfRule>
  </conditionalFormatting>
  <conditionalFormatting sqref="J64">
    <cfRule type="expression" dxfId="210" priority="24" stopIfTrue="1">
      <formula>H62&lt;&gt;""</formula>
    </cfRule>
  </conditionalFormatting>
  <conditionalFormatting sqref="J63">
    <cfRule type="expression" dxfId="209" priority="23" stopIfTrue="1">
      <formula>H62&lt;&gt;""</formula>
    </cfRule>
  </conditionalFormatting>
  <conditionalFormatting sqref="I62:J62">
    <cfRule type="expression" dxfId="208" priority="22" stopIfTrue="1">
      <formula>H62&lt;&gt;""</formula>
    </cfRule>
  </conditionalFormatting>
  <conditionalFormatting sqref="H66">
    <cfRule type="expression" dxfId="207" priority="21" stopIfTrue="1">
      <formula>H66&lt;&gt;""</formula>
    </cfRule>
  </conditionalFormatting>
  <conditionalFormatting sqref="I68">
    <cfRule type="expression" dxfId="206" priority="20" stopIfTrue="1">
      <formula>H66&lt;&gt;""</formula>
    </cfRule>
  </conditionalFormatting>
  <conditionalFormatting sqref="J68">
    <cfRule type="expression" dxfId="205" priority="19" stopIfTrue="1">
      <formula>H66&lt;&gt;""</formula>
    </cfRule>
  </conditionalFormatting>
  <conditionalFormatting sqref="J67">
    <cfRule type="expression" dxfId="204" priority="18" stopIfTrue="1">
      <formula>H66&lt;&gt;""</formula>
    </cfRule>
  </conditionalFormatting>
  <conditionalFormatting sqref="I66:J66">
    <cfRule type="expression" dxfId="203" priority="17" stopIfTrue="1">
      <formula>H66&lt;&gt;""</formula>
    </cfRule>
  </conditionalFormatting>
  <conditionalFormatting sqref="H70">
    <cfRule type="expression" dxfId="202" priority="16" stopIfTrue="1">
      <formula>H70&lt;&gt;""</formula>
    </cfRule>
  </conditionalFormatting>
  <conditionalFormatting sqref="I72">
    <cfRule type="expression" dxfId="201" priority="15" stopIfTrue="1">
      <formula>H70&lt;&gt;""</formula>
    </cfRule>
  </conditionalFormatting>
  <conditionalFormatting sqref="J72">
    <cfRule type="expression" dxfId="200" priority="14" stopIfTrue="1">
      <formula>H70&lt;&gt;""</formula>
    </cfRule>
  </conditionalFormatting>
  <conditionalFormatting sqref="J71">
    <cfRule type="expression" dxfId="199" priority="13" stopIfTrue="1">
      <formula>H70&lt;&gt;""</formula>
    </cfRule>
  </conditionalFormatting>
  <conditionalFormatting sqref="I70:J70">
    <cfRule type="expression" dxfId="198" priority="12" stopIfTrue="1">
      <formula>H70&lt;&gt;""</formula>
    </cfRule>
  </conditionalFormatting>
  <conditionalFormatting sqref="H74">
    <cfRule type="expression" dxfId="197" priority="11" stopIfTrue="1">
      <formula>H74&lt;&gt;""</formula>
    </cfRule>
  </conditionalFormatting>
  <conditionalFormatting sqref="I76">
    <cfRule type="expression" dxfId="196" priority="10" stopIfTrue="1">
      <formula>H74&lt;&gt;""</formula>
    </cfRule>
  </conditionalFormatting>
  <conditionalFormatting sqref="J76">
    <cfRule type="expression" dxfId="195" priority="9" stopIfTrue="1">
      <formula>H74&lt;&gt;""</formula>
    </cfRule>
  </conditionalFormatting>
  <conditionalFormatting sqref="J75">
    <cfRule type="expression" dxfId="194" priority="8" stopIfTrue="1">
      <formula>H74&lt;&gt;""</formula>
    </cfRule>
  </conditionalFormatting>
  <conditionalFormatting sqref="I74:J74">
    <cfRule type="expression" dxfId="193" priority="7" stopIfTrue="1">
      <formula>H74&lt;&gt;""</formula>
    </cfRule>
  </conditionalFormatting>
  <conditionalFormatting sqref="H78">
    <cfRule type="expression" dxfId="192" priority="6" stopIfTrue="1">
      <formula>H78&lt;&gt;""</formula>
    </cfRule>
  </conditionalFormatting>
  <conditionalFormatting sqref="I80">
    <cfRule type="expression" dxfId="191" priority="5" stopIfTrue="1">
      <formula>H78&lt;&gt;""</formula>
    </cfRule>
  </conditionalFormatting>
  <conditionalFormatting sqref="J80">
    <cfRule type="expression" dxfId="190" priority="4" stopIfTrue="1">
      <formula>H78&lt;&gt;""</formula>
    </cfRule>
  </conditionalFormatting>
  <conditionalFormatting sqref="J79">
    <cfRule type="expression" dxfId="189" priority="3" stopIfTrue="1">
      <formula>H78&lt;&gt;""</formula>
    </cfRule>
  </conditionalFormatting>
  <conditionalFormatting sqref="I78:J78">
    <cfRule type="expression" dxfId="188" priority="2" stopIfTrue="1">
      <formula>H78&lt;&gt;""</formula>
    </cfRule>
  </conditionalFormatting>
  <conditionalFormatting sqref="H80 H76 H72 H68 H64 H60 H56 H52 H48 H44 H40 H36 H32 H28 H24 H20">
    <cfRule type="expression" dxfId="187" priority="1" stopIfTrue="1">
      <formula>H18&lt;&gt;""</formula>
    </cfRule>
  </conditionalFormatting>
  <pageMargins left="0.15748031496062992" right="0.15748031496062992" top="0.39370078740157483" bottom="0" header="0.15748031496062992" footer="0.15748031496062992"/>
  <pageSetup scale="8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L7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workbookViewId="0">
      <selection activeCell="I10" sqref="I10"/>
    </sheetView>
  </sheetViews>
  <sheetFormatPr defaultColWidth="10" defaultRowHeight="15" customHeight="1" x14ac:dyDescent="0.15"/>
  <cols>
    <col min="1" max="1" width="10.375" style="8" customWidth="1"/>
    <col min="2" max="2" width="3" style="8" bestFit="1" customWidth="1"/>
    <col min="3" max="3" width="5.125" style="8" customWidth="1"/>
    <col min="4" max="7" width="10.375" style="8" customWidth="1"/>
    <col min="8" max="8" width="5.125" style="8" customWidth="1"/>
    <col min="9" max="12" width="10.375" style="8" customWidth="1"/>
    <col min="13" max="13" width="0.625" style="8" customWidth="1"/>
    <col min="14" max="16384" width="10" style="8"/>
  </cols>
  <sheetData>
    <row r="6" spans="1:13" ht="12" x14ac:dyDescent="0.15">
      <c r="A6" s="44"/>
      <c r="B6" s="5"/>
      <c r="C6" s="5"/>
      <c r="D6" s="5"/>
      <c r="E6" s="5"/>
      <c r="F6" s="5"/>
      <c r="G6" s="5"/>
      <c r="H6" s="5"/>
      <c r="I6" s="5"/>
      <c r="J6" s="79">
        <f>+[1]各種設定!D18</f>
        <v>44878</v>
      </c>
      <c r="K6" s="41"/>
      <c r="L6" s="78" t="s">
        <v>25</v>
      </c>
      <c r="M6" s="36"/>
    </row>
    <row r="7" spans="1:13" ht="19.5" customHeight="1" x14ac:dyDescent="0.2">
      <c r="A7" s="40" t="str">
        <f>+[1]各種設定!D2</f>
        <v>2022年 全日本カート選手権 FS-125/FP-3部門　東西統一競技会</v>
      </c>
      <c r="B7" s="5"/>
      <c r="C7" s="5"/>
      <c r="D7" s="5"/>
      <c r="E7" s="5"/>
      <c r="F7" s="5"/>
      <c r="G7" s="5"/>
      <c r="H7" s="5"/>
      <c r="I7" s="5"/>
      <c r="J7" s="5"/>
      <c r="L7" s="39"/>
      <c r="M7" s="36"/>
    </row>
    <row r="8" spans="1:13" ht="11.25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39"/>
      <c r="L8" s="37"/>
      <c r="M8" s="36"/>
    </row>
    <row r="9" spans="1:13" ht="17.25" customHeight="1" x14ac:dyDescent="0.15">
      <c r="A9" s="35" t="str">
        <f>+[1]各種設定!D4</f>
        <v>FP-3</v>
      </c>
      <c r="B9" s="5"/>
      <c r="C9" s="5"/>
      <c r="D9" s="5"/>
      <c r="E9" s="5"/>
      <c r="F9" s="5"/>
      <c r="G9" s="5"/>
      <c r="H9" s="5"/>
      <c r="I9" s="5"/>
      <c r="K9" s="5"/>
      <c r="L9" s="34" t="s">
        <v>17</v>
      </c>
      <c r="M9" s="5"/>
    </row>
    <row r="10" spans="1:13" ht="19.5" customHeight="1" x14ac:dyDescent="0.2">
      <c r="A10" s="33" t="s">
        <v>24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5"/>
    </row>
    <row r="11" spans="1:13" ht="11.25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2.75" x14ac:dyDescent="0.15">
      <c r="A12" s="77"/>
      <c r="B12" s="77"/>
      <c r="C12" s="77"/>
      <c r="D12" s="76"/>
      <c r="E12" s="76"/>
      <c r="F12" s="60"/>
      <c r="G12" s="77"/>
      <c r="H12" s="77"/>
      <c r="I12" s="77"/>
      <c r="J12" s="77"/>
      <c r="K12" s="77"/>
      <c r="L12" s="77"/>
      <c r="M12" s="76"/>
    </row>
    <row r="13" spans="1:13" ht="12.75" x14ac:dyDescent="0.15">
      <c r="A13" s="61"/>
      <c r="B13" s="53"/>
      <c r="C13" s="64"/>
      <c r="D13" s="67"/>
      <c r="E13" s="66"/>
      <c r="F13" s="66"/>
      <c r="H13" s="75"/>
      <c r="I13" s="62"/>
      <c r="J13" s="62"/>
      <c r="K13" s="62"/>
      <c r="L13" s="62"/>
      <c r="M13" s="60"/>
    </row>
    <row r="14" spans="1:13" ht="15" customHeight="1" x14ac:dyDescent="0.15">
      <c r="A14" s="61"/>
      <c r="B14" s="74" t="s">
        <v>23</v>
      </c>
      <c r="C14" s="73">
        <f>INDEX('[1]公式予選（TT）BGr-結果表・グリッド用（貼付）'!$A:$Z,MATCH(1,'[1]公式予選（TT）BGr-結果表・グリッド用（貼付）'!$B:$B,0),MATCH("No.",'[1]公式予選（TT）BGr-結果表・グリッド用（貼付）'!$1:$1,0))</f>
        <v>15</v>
      </c>
      <c r="D14" s="57" t="str">
        <f>INDEX('[1]公式予選（TT）BGr-結果表・グリッド用（貼付）'!$A:$Z,MATCH(1,'[1]公式予選（TT）BGr-結果表・グリッド用（貼付）'!$B:$B,0),MATCH("名前",'[1]公式予選（TT）BGr-結果表・グリッド用（貼付）'!$1:$1,0))</f>
        <v>髙田 陽大</v>
      </c>
      <c r="E14" s="72"/>
      <c r="F14" s="56">
        <f>IF(INDEX('[1]公式予選（TT）BGr-結果表・グリッド用（貼付）'!$A:$Z,MATCH(1,'[1]公式予選（TT）BGr-結果表・グリッド用（貼付）'!$B:$B,0),MATCH("BestLap",'[1]公式予選（TT）BGr-結果表・グリッド用（貼付）'!$1:$1,0))=0,,INDEX('[1]公式予選（TT）BGr-結果表・グリッド用（貼付）'!$A:$Z,MATCH(1,'[1]公式予選（TT）BGr-結果表・グリッド用（貼付）'!$B:$B,0),MATCH("BestLap",'[1]公式予選（TT）BGr-結果表・グリッド用（貼付）'!$1:$1,0)))</f>
        <v>54.365000000000002</v>
      </c>
      <c r="G14" s="8">
        <v>2</v>
      </c>
      <c r="H14" s="58">
        <f>INDEX('[1]公式予選（TT）BGr-結果表・グリッド用（貼付）'!$A:$Z,MATCH($G14,'[1]公式予選（TT）BGr-結果表・グリッド用（貼付）'!$B:$B,0),MATCH("No.",'[1]公式予選（TT）BGr-結果表・グリッド用（貼付）'!$1:$1,0))</f>
        <v>11</v>
      </c>
      <c r="I14" s="57" t="str">
        <f>IFERROR(INDEX('[1]公式予選（TT）BGr-結果表・グリッド用（貼付）'!$A:$Z,MATCH($G14,'[1]公式予選（TT）BGr-結果表・グリッド用（貼付）'!$B:$B,0),MATCH("名前",'[1]公式予選（TT）BGr-結果表・グリッド用（貼付）'!$1:$1,0)),"")</f>
        <v>富下 李央菜</v>
      </c>
      <c r="J14" s="57"/>
      <c r="K14" s="56">
        <f>IFERROR(IF(INDEX('[1]公式予選（TT）BGr-結果表・グリッド用（貼付）'!$A:$Z,MATCH($G14,'[1]公式予選（TT）BGr-結果表・グリッド用（貼付）'!$B:$B,0),MATCH("BestLap",'[1]公式予選（TT）BGr-結果表・グリッド用（貼付）'!$1:$1,0))=0,"",INDEX('[1]公式予選（TT）BGr-結果表・グリッド用（貼付）'!$A:$Z,MATCH($G14,'[1]公式予選（TT）BGr-結果表・グリッド用（貼付）'!$B:$B,0),MATCH("BestLap",'[1]公式予選（TT）BGr-結果表・グリッド用（貼付）'!$1:$1,0))),"")</f>
        <v>54.418999999999997</v>
      </c>
      <c r="L14" s="49"/>
      <c r="M14" s="60"/>
    </row>
    <row r="15" spans="1:13" ht="6" customHeight="1" x14ac:dyDescent="0.15">
      <c r="A15" s="61"/>
      <c r="B15" s="53"/>
      <c r="C15" s="48" t="str">
        <f>IF(INDEX('[1]公式予選（TT）BGr-結果表・グリッド用（貼付）'!$A:$Z,MATCH(1,'[1]公式予選（TT）BGr-結果表・グリッド用（貼付）'!$B:$B,0),MATCH("クラス",'[1]公式予選（TT）BGr-結果表・グリッド用（貼付）'!$1:$1,0))=0,"",INDEX('[1]公式予選（TT）BGr-結果表・グリッド用（貼付）'!$A:$Z,MATCH(1,'[1]公式予選（TT）BGr-結果表・グリッド用（貼付）'!$B:$B,0),MATCH("クラス",'[1]公式予選（TT）BGr-結果表・グリッド用（貼付）'!$1:$1,0)))</f>
        <v/>
      </c>
      <c r="D15" s="55"/>
      <c r="E15" s="71"/>
      <c r="F15" s="48" t="str">
        <f>IF(INDEX('[1]公式予選（TT）BGr-結果表・グリッド用（貼付）'!$A:$Z,MATCH(1,'[1]公式予選（TT）BGr-結果表・グリッド用（貼付）'!$B:$B,0),MATCH("Model/Engine",'[1]公式予選（TT）BGr-結果表・グリッド用（貼付）'!$1:$1,0))=0,"",INDEX('[1]公式予選（TT）BGr-結果表・グリッド用（貼付）'!$A:$Z,MATCH(1,'[1]公式予選（TT）BGr-結果表・グリッド用（貼付）'!$B:$B,0),MATCH("Model/Engine",'[1]公式予選（TT）BGr-結果表・グリッド用（貼付）'!$1:$1,0)))</f>
        <v>Birel ART/YAMAHA</v>
      </c>
      <c r="G15" s="53"/>
      <c r="H15" s="48" t="str">
        <f>IF(IFERROR(INDEX('[1]公式予選（TT）BGr-結果表・グリッド用（貼付）'!$A:$Z,MATCH($G14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14,'[1]公式予選（TT）BGr-結果表・グリッド用（貼付）'!$B:$B,0),MATCH("クラス",'[1]公式予選（TT）BGr-結果表・グリッド用（貼付）'!$1:$1,0)),""))</f>
        <v/>
      </c>
      <c r="I15" s="55"/>
      <c r="J15" s="54"/>
      <c r="K15" s="48" t="str">
        <f>IFERROR(IF(INDEX('[1]公式予選（TT）BGr-結果表・グリッド用（貼付）'!$A:$Z,MATCH($G14,'[1]公式予選（TT）BGr-結果表・グリッド用（貼付）'!$B:$B,0),MATCH("Model/Engine",'[1]公式予選（TT）BGr-結果表・グリッド用（貼付）'!$1:$1,0))=0,"",INDEX('[1]公式予選（TT）BGr-結果表・グリッド用（貼付）'!$A:$Z,MATCH($G14,'[1]公式予選（TT）BGr-結果表・グリッド用（貼付）'!$B:$B,0),MATCH("Model/Engine",'[1]公式予選（TT）BGr-結果表・グリッド用（貼付）'!$1:$1,0))),"")</f>
        <v>KOSMIC/YAMAHA</v>
      </c>
      <c r="L15" s="49"/>
      <c r="M15" s="60"/>
    </row>
    <row r="16" spans="1:13" ht="9.9499999999999993" customHeight="1" x14ac:dyDescent="0.15">
      <c r="A16" s="61"/>
      <c r="B16" s="53"/>
      <c r="C16" s="70" t="str">
        <f>IF(INDEX('[1]公式予選（TT）BGr-結果表・グリッド用（貼付）'!$A:$Z,MATCH(1,'[1]公式予選（TT）BGr-結果表・グリッド用（貼付）'!$B:$B,0),MATCH("team",'[1]公式予選（TT）BGr-結果表・グリッド用（貼付）'!$1:$1,0))=0,"",INDEX('[1]公式予選（TT）BGr-結果表・グリッド用（貼付）'!$A:$Z,MATCH(1,'[1]公式予選（TT）BGr-結果表・グリッド用（貼付）'!$B:$B,0),MATCH("team",'[1]公式予選（TT）BGr-結果表・グリッド用（貼付）'!$1:$1,0)))</f>
        <v>Super Racing Junkie!</v>
      </c>
      <c r="D16" s="69"/>
      <c r="E16" s="68"/>
      <c r="F16" s="47"/>
      <c r="G16" s="53"/>
      <c r="H16" s="51" t="str">
        <f>IFERROR(IF(INDEX('[1]公式予選（TT）BGr-結果表・グリッド用（貼付）'!$A:$Z,MATCH($G14,'[1]公式予選（TT）BGr-結果表・グリッド用（貼付）'!$B:$B,0),MATCH("team",'[1]公式予選（TT）BGr-結果表・グリッド用（貼付）'!$1:$1,0))=0,"",INDEX('[1]公式予選（TT）BGr-結果表・グリッド用（貼付）'!$A:$Z,MATCH($G14,'[1]公式予選（TT）BGr-結果表・グリッド用（貼付）'!$B:$B,0),MATCH("team",'[1]公式予選（TT）BGr-結果表・グリッド用（貼付）'!$1:$1,0))),"")</f>
        <v>Formula Blue TKC</v>
      </c>
      <c r="I16" s="52"/>
      <c r="J16" s="51"/>
      <c r="K16" s="47"/>
      <c r="L16" s="50"/>
      <c r="M16" s="60"/>
    </row>
    <row r="17" spans="1:13" ht="6" customHeight="1" x14ac:dyDescent="0.15">
      <c r="A17" s="61"/>
      <c r="B17" s="53"/>
      <c r="C17" s="64"/>
      <c r="D17" s="67"/>
      <c r="E17" s="66"/>
      <c r="F17" s="47"/>
      <c r="G17" s="64"/>
      <c r="H17" s="63"/>
      <c r="I17" s="62"/>
      <c r="J17" s="62"/>
      <c r="K17" s="49"/>
      <c r="L17" s="48"/>
      <c r="M17" s="60"/>
    </row>
    <row r="18" spans="1:13" ht="15" customHeight="1" x14ac:dyDescent="0.15">
      <c r="A18" s="61"/>
      <c r="B18" s="8">
        <f>IF(MAX('[1]公式予選（TT）BGr-結果表・グリッド用（貼付）'!B:B)&gt;G14,G14+1,"")</f>
        <v>3</v>
      </c>
      <c r="C18" s="58">
        <f>IFERROR(INDEX('[1]公式予選（TT）BGr-結果表・グリッド用（貼付）'!$A:$Z,MATCH($B18,'[1]公式予選（TT）BGr-結果表・グリッド用（貼付）'!$B:$B,0),MATCH("No.",'[1]公式予選（TT）BGr-結果表・グリッド用（貼付）'!$1:$1,0)),"")</f>
        <v>25</v>
      </c>
      <c r="D18" s="57" t="str">
        <f>IFERROR(INDEX('[1]公式予選（TT）BGr-結果表・グリッド用（貼付）'!$A:$Z,MATCH($B18,'[1]公式予選（TT）BGr-結果表・グリッド用（貼付）'!$B:$B,0),MATCH("名前",'[1]公式予選（TT）BGr-結果表・グリッド用（貼付）'!$1:$1,0)),"")</f>
        <v>鈴木 恵武</v>
      </c>
      <c r="E18" s="57"/>
      <c r="F18" s="56">
        <f>IF(IFERROR(INDEX('[1]公式予選（TT）BGr-結果表・グリッド用（貼付）'!$A:$Z,MATCH($B18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18,'[1]公式予選（TT）BGr-結果表・グリッド用（貼付）'!$B:$B,0),MATCH("BestLap",'[1]公式予選（TT）BGr-結果表・グリッド用（貼付）'!$1:$1,0)),""))</f>
        <v>54.448</v>
      </c>
      <c r="G18" s="8">
        <f>IF(MAX('[1]公式予選（TT）BGr-結果表・グリッド用（貼付）'!$B:$B)&gt;B18,B18+1,"")</f>
        <v>4</v>
      </c>
      <c r="H18" s="58">
        <f>INDEX('[1]公式予選（TT）BGr-結果表・グリッド用（貼付）'!$A:$Z,MATCH($G18,'[1]公式予選（TT）BGr-結果表・グリッド用（貼付）'!$B:$B,0),MATCH("No.",'[1]公式予選（TT）BGr-結果表・グリッド用（貼付）'!$1:$1,0))</f>
        <v>10</v>
      </c>
      <c r="I18" s="57" t="str">
        <f>IFERROR(INDEX('[1]公式予選（TT）BGr-結果表・グリッド用（貼付）'!$A:$Z,MATCH($G18,'[1]公式予選（TT）BGr-結果表・グリッド用（貼付）'!$B:$B,0),MATCH("名前",'[1]公式予選（TT）BGr-結果表・グリッド用（貼付）'!$1:$1,0)),"")</f>
        <v>大越 武</v>
      </c>
      <c r="J18" s="57"/>
      <c r="K18" s="56">
        <f>IFERROR(IF(INDEX('[1]公式予選（TT）BGr-結果表・グリッド用（貼付）'!$A:$Z,MATCH($G18,'[1]公式予選（TT）BGr-結果表・グリッド用（貼付）'!$B:$B,0),MATCH("BestLap",'[1]公式予選（TT）BGr-結果表・グリッド用（貼付）'!$1:$1,0))=0,"",INDEX('[1]公式予選（TT）BGr-結果表・グリッド用（貼付）'!$A:$Z,MATCH($G18,'[1]公式予選（TT）BGr-結果表・グリッド用（貼付）'!$B:$B,0),MATCH("BestLap",'[1]公式予選（TT）BGr-結果表・グリッド用（貼付）'!$1:$1,0))),"")</f>
        <v>54.506</v>
      </c>
      <c r="L18" s="47"/>
      <c r="M18" s="60"/>
    </row>
    <row r="19" spans="1:13" ht="6" customHeight="1" x14ac:dyDescent="0.15">
      <c r="A19" s="61"/>
      <c r="B19" s="53"/>
      <c r="C19" s="48" t="str">
        <f>IF(IFERROR(INDEX('[1]公式予選（TT）BGr-結果表・グリッド用（貼付）'!$A:$Z,MATCH($B18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18,'[1]公式予選（TT）BGr-結果表・グリッド用（貼付）'!$B:$B,0),MATCH("クラス",'[1]公式予選（TT）BGr-結果表・グリッド用（貼付）'!$1:$1,0)),""))</f>
        <v/>
      </c>
      <c r="D19" s="55"/>
      <c r="E19" s="54"/>
      <c r="F19" s="48" t="str">
        <f>IF(IFERROR(INDEX('[1]公式予選（TT）BGr-結果表・グリッド用（貼付）'!$A:$Z,MATCH($B18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18,'[1]公式予選（TT）BGr-結果表・グリッド用（貼付）'!$B:$B,0),MATCH("Model/Engine",'[1]公式予選（TT）BGr-結果表・グリッド用（貼付）'!$1:$1,0)),""))</f>
        <v>KOSMIC/YAMAHA</v>
      </c>
      <c r="G19" s="53"/>
      <c r="H19" s="48" t="str">
        <f>IF(IFERROR(INDEX('[1]公式予選（TT）BGr-結果表・グリッド用（貼付）'!$A:$Z,MATCH($G18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18,'[1]公式予選（TT）BGr-結果表・グリッド用（貼付）'!$B:$B,0),MATCH("クラス",'[1]公式予選（TT）BGr-結果表・グリッド用（貼付）'!$1:$1,0)),""))</f>
        <v/>
      </c>
      <c r="I19" s="55"/>
      <c r="J19" s="54"/>
      <c r="K19" s="48" t="str">
        <f>IFERROR(IF(INDEX('[1]公式予選（TT）BGr-結果表・グリッド用（貼付）'!$A:$Z,MATCH($G18,'[1]公式予選（TT）BGr-結果表・グリッド用（貼付）'!$B:$B,0),MATCH("Model/Engine",'[1]公式予選（TT）BGr-結果表・グリッド用（貼付）'!$1:$1,0))=0,"",INDEX('[1]公式予選（TT）BGr-結果表・グリッド用（貼付）'!$A:$Z,MATCH($G18,'[1]公式予選（TT）BGr-結果表・グリッド用（貼付）'!$B:$B,0),MATCH("Model/Engine",'[1]公式予選（TT）BGr-結果表・グリッド用（貼付）'!$1:$1,0))),"")</f>
        <v>TONY KART/YAMAHA</v>
      </c>
      <c r="L19" s="49"/>
      <c r="M19" s="60"/>
    </row>
    <row r="20" spans="1:13" ht="9.9499999999999993" customHeight="1" x14ac:dyDescent="0.15">
      <c r="A20" s="61"/>
      <c r="B20" s="53"/>
      <c r="C20" s="51" t="str">
        <f>IF(IFERROR(INDEX('[1]公式予選（TT）BGr-結果表・グリッド用（貼付）'!$A:$Z,MATCH($B18,'[1]公式予選（TT）BGr-結果表・グリッド用（貼付）'!$B:$B,0),MATCH("team",'[1]公式予選（TT）BGr-結果表・グリッド用（貼付）'!$1:$1,0)),"")=0,"",IFERROR(INDEX('[1]公式予選（TT）BGr-結果表・グリッド用（貼付）'!$A:$Z,MATCH($B18,'[1]公式予選（TT）BGr-結果表・グリッド用（貼付）'!$B:$B,0),MATCH("team",'[1]公式予選（TT）BGr-結果表・グリッド用（貼付）'!$1:$1,0)),""))</f>
        <v>Formula Blue 増田スピード</v>
      </c>
      <c r="D20" s="52"/>
      <c r="E20" s="51"/>
      <c r="F20" s="47"/>
      <c r="G20" s="53"/>
      <c r="H20" s="51" t="str">
        <f>IFERROR(IF(INDEX('[1]公式予選（TT）BGr-結果表・グリッド用（貼付）'!$A:$Z,MATCH($G18,'[1]公式予選（TT）BGr-結果表・グリッド用（貼付）'!$B:$B,0),MATCH("team",'[1]公式予選（TT）BGr-結果表・グリッド用（貼付）'!$1:$1,0))=0,"",INDEX('[1]公式予選（TT）BGr-結果表・グリッド用（貼付）'!$A:$Z,MATCH($G18,'[1]公式予選（TT）BGr-結果表・グリッド用（貼付）'!$B:$B,0),MATCH("team",'[1]公式予選（TT）BGr-結果表・グリッド用（貼付）'!$1:$1,0))),"")</f>
        <v>BEMAX RACING</v>
      </c>
      <c r="I20" s="52"/>
      <c r="J20" s="51"/>
      <c r="K20" s="47"/>
      <c r="L20" s="50"/>
      <c r="M20" s="60"/>
    </row>
    <row r="21" spans="1:13" ht="6" customHeight="1" x14ac:dyDescent="0.15">
      <c r="A21" s="61"/>
      <c r="B21" s="53"/>
      <c r="C21" s="64"/>
      <c r="D21" s="67"/>
      <c r="E21" s="66"/>
      <c r="F21" s="65"/>
      <c r="G21" s="64"/>
      <c r="H21" s="63"/>
      <c r="I21" s="62"/>
      <c r="J21" s="62"/>
      <c r="K21" s="49"/>
      <c r="L21" s="48"/>
      <c r="M21" s="60"/>
    </row>
    <row r="22" spans="1:13" ht="15" customHeight="1" x14ac:dyDescent="0.15">
      <c r="A22" s="61"/>
      <c r="B22" s="8">
        <f>IF(MAX('[1]公式予選（TT）BGr-結果表・グリッド用（貼付）'!B:B)&gt;G18,G18+1,"")</f>
        <v>5</v>
      </c>
      <c r="C22" s="58">
        <f>IFERROR(INDEX('[1]公式予選（TT）BGr-結果表・グリッド用（貼付）'!$A:$Z,MATCH($B22,'[1]公式予選（TT）BGr-結果表・グリッド用（貼付）'!$B:$B,0),MATCH("No.",'[1]公式予選（TT）BGr-結果表・グリッド用（貼付）'!$1:$1,0)),"")</f>
        <v>47</v>
      </c>
      <c r="D22" s="57" t="str">
        <f>IFERROR(INDEX('[1]公式予選（TT）BGr-結果表・グリッド用（貼付）'!$A:$Z,MATCH($B22,'[1]公式予選（TT）BGr-結果表・グリッド用（貼付）'!$B:$B,0),MATCH("名前",'[1]公式予選（TT）BGr-結果表・グリッド用（貼付）'!$1:$1,0)),"")</f>
        <v>大島 良介</v>
      </c>
      <c r="E22" s="57"/>
      <c r="F22" s="56">
        <f>IF(IFERROR(INDEX('[1]公式予選（TT）BGr-結果表・グリッド用（貼付）'!$A:$Z,MATCH($B22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22,'[1]公式予選（TT）BGr-結果表・グリッド用（貼付）'!$B:$B,0),MATCH("BestLap",'[1]公式予選（TT）BGr-結果表・グリッド用（貼付）'!$1:$1,0)),""))</f>
        <v>54.529000000000003</v>
      </c>
      <c r="G22" s="8">
        <f>IF(MAX('[1]公式予選（TT）BGr-結果表・グリッド用（貼付）'!$B:$B)&gt;B22,B22+1,"")</f>
        <v>6</v>
      </c>
      <c r="H22" s="58">
        <f>INDEX('[1]公式予選（TT）BGr-結果表・グリッド用（貼付）'!$A:$Z,MATCH($G22,'[1]公式予選（TT）BGr-結果表・グリッド用（貼付）'!$B:$B,0),MATCH("No.",'[1]公式予選（TT）BGr-結果表・グリッド用（貼付）'!$1:$1,0))</f>
        <v>55</v>
      </c>
      <c r="I22" s="57" t="str">
        <f>IFERROR(INDEX('[1]公式予選（TT）BGr-結果表・グリッド用（貼付）'!$A:$Z,MATCH($G22,'[1]公式予選（TT）BGr-結果表・グリッド用（貼付）'!$B:$B,0),MATCH("名前",'[1]公式予選（TT）BGr-結果表・グリッド用（貼付）'!$1:$1,0)),"")</f>
        <v>大井 偉史</v>
      </c>
      <c r="J22" s="57"/>
      <c r="K22" s="56">
        <f>IFERROR(IF(INDEX('[1]公式予選（TT）BGr-結果表・グリッド用（貼付）'!$A:$Z,MATCH($G22,'[1]公式予選（TT）BGr-結果表・グリッド用（貼付）'!$B:$B,0),MATCH("BestLap",'[1]公式予選（TT）BGr-結果表・グリッド用（貼付）'!$1:$1,0))=0,"",INDEX('[1]公式予選（TT）BGr-結果表・グリッド用（貼付）'!$A:$Z,MATCH($G22,'[1]公式予選（TT）BGr-結果表・グリッド用（貼付）'!$B:$B,0),MATCH("BestLap",'[1]公式予選（TT）BGr-結果表・グリッド用（貼付）'!$1:$1,0))),"")</f>
        <v>54.655000000000001</v>
      </c>
      <c r="L22" s="47"/>
      <c r="M22" s="60"/>
    </row>
    <row r="23" spans="1:13" ht="6" customHeight="1" x14ac:dyDescent="0.15">
      <c r="A23" s="61"/>
      <c r="B23" s="53"/>
      <c r="C23" s="48" t="str">
        <f>IF(IFERROR(INDEX('[1]公式予選（TT）BGr-結果表・グリッド用（貼付）'!$A:$Z,MATCH($B22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22,'[1]公式予選（TT）BGr-結果表・グリッド用（貼付）'!$B:$B,0),MATCH("クラス",'[1]公式予選（TT）BGr-結果表・グリッド用（貼付）'!$1:$1,0)),""))</f>
        <v/>
      </c>
      <c r="D23" s="55"/>
      <c r="E23" s="54"/>
      <c r="F23" s="48" t="str">
        <f>IF(IFERROR(INDEX('[1]公式予選（TT）BGr-結果表・グリッド用（貼付）'!$A:$Z,MATCH($B22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22,'[1]公式予選（TT）BGr-結果表・グリッド用（貼付）'!$B:$B,0),MATCH("Model/Engine",'[1]公式予選（TT）BGr-結果表・グリッド用（貼付）'!$1:$1,0)),""))</f>
        <v>TONY KART/YAMAHA</v>
      </c>
      <c r="G23" s="53"/>
      <c r="H23" s="48" t="str">
        <f>IF(IFERROR(INDEX('[1]公式予選（TT）BGr-結果表・グリッド用（貼付）'!$A:$Z,MATCH($G22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22,'[1]公式予選（TT）BGr-結果表・グリッド用（貼付）'!$B:$B,0),MATCH("クラス",'[1]公式予選（TT）BGr-結果表・グリッド用（貼付）'!$1:$1,0)),""))</f>
        <v/>
      </c>
      <c r="I23" s="55"/>
      <c r="J23" s="54"/>
      <c r="K23" s="48" t="str">
        <f>IFERROR(IF(INDEX('[1]公式予選（TT）BGr-結果表・グリッド用（貼付）'!$A:$Z,MATCH($G22,'[1]公式予選（TT）BGr-結果表・グリッド用（貼付）'!$B:$B,0),MATCH("Model/Engine",'[1]公式予選（TT）BGr-結果表・グリッド用（貼付）'!$1:$1,0))=0,"",INDEX('[1]公式予選（TT）BGr-結果表・グリッド用（貼付）'!$A:$Z,MATCH($G22,'[1]公式予選（TT）BGr-結果表・グリッド用（貼付）'!$B:$B,0),MATCH("Model/Engine",'[1]公式予選（TT）BGr-結果表・グリッド用（貼付）'!$1:$1,0))),"")</f>
        <v>GILLARD TG17/YAMAHA</v>
      </c>
      <c r="L23" s="49"/>
      <c r="M23" s="60"/>
    </row>
    <row r="24" spans="1:13" ht="9.9499999999999993" customHeight="1" x14ac:dyDescent="0.15">
      <c r="A24" s="61"/>
      <c r="B24" s="53"/>
      <c r="C24" s="51" t="str">
        <f>IF(IFERROR(INDEX('[1]公式予選（TT）BGr-結果表・グリッド用（貼付）'!$A:$Z,MATCH($B22,'[1]公式予選（TT）BGr-結果表・グリッド用（貼付）'!$B:$B,0),MATCH("team",'[1]公式予選（TT）BGr-結果表・グリッド用（貼付）'!$1:$1,0)),"")=0,"",IFERROR(INDEX('[1]公式予選（TT）BGr-結果表・グリッド用（貼付）'!$A:$Z,MATCH($B22,'[1]公式予選（TT）BGr-結果表・グリッド用（貼付）'!$B:$B,0),MATCH("team",'[1]公式予選（TT）BGr-結果表・グリッド用（貼付）'!$1:$1,0)),""))</f>
        <v>RS-1</v>
      </c>
      <c r="D24" s="52"/>
      <c r="E24" s="51"/>
      <c r="F24" s="47"/>
      <c r="G24" s="53"/>
      <c r="H24" s="51" t="str">
        <f>IFERROR(IF(INDEX('[1]公式予選（TT）BGr-結果表・グリッド用（貼付）'!$A:$Z,MATCH($G22,'[1]公式予選（TT）BGr-結果表・グリッド用（貼付）'!$B:$B,0),MATCH("team",'[1]公式予選（TT）BGr-結果表・グリッド用（貼付）'!$1:$1,0))=0,"",INDEX('[1]公式予選（TT）BGr-結果表・グリッド用（貼付）'!$A:$Z,MATCH($G22,'[1]公式予選（TT）BGr-結果表・グリッド用（貼付）'!$B:$B,0),MATCH("team",'[1]公式予選（TT）BGr-結果表・グリッド用（貼付）'!$1:$1,0))),"")</f>
        <v>Vifonte with Ash</v>
      </c>
      <c r="I24" s="52"/>
      <c r="J24" s="51"/>
      <c r="K24" s="47"/>
      <c r="L24" s="50"/>
      <c r="M24" s="60"/>
    </row>
    <row r="25" spans="1:13" ht="6" customHeight="1" x14ac:dyDescent="0.15">
      <c r="A25" s="61"/>
      <c r="B25" s="53"/>
      <c r="C25" s="64"/>
      <c r="D25" s="67"/>
      <c r="E25" s="66"/>
      <c r="F25" s="65"/>
      <c r="G25" s="64"/>
      <c r="H25" s="63"/>
      <c r="I25" s="62"/>
      <c r="J25" s="62"/>
      <c r="K25" s="49"/>
      <c r="L25" s="48"/>
      <c r="M25" s="60"/>
    </row>
    <row r="26" spans="1:13" ht="15" customHeight="1" x14ac:dyDescent="0.15">
      <c r="A26" s="61"/>
      <c r="B26" s="8">
        <f>IF(MAX('[1]公式予選（TT）BGr-結果表・グリッド用（貼付）'!B:B)&gt;G22,G22+1,"")</f>
        <v>7</v>
      </c>
      <c r="C26" s="58">
        <f>IFERROR(INDEX('[1]公式予選（TT）BGr-結果表・グリッド用（貼付）'!$A:$Z,MATCH($B26,'[1]公式予選（TT）BGr-結果表・グリッド用（貼付）'!$B:$B,0),MATCH("No.",'[1]公式予選（TT）BGr-結果表・グリッド用（貼付）'!$1:$1,0)),"")</f>
        <v>19</v>
      </c>
      <c r="D26" s="57" t="str">
        <f>IFERROR(INDEX('[1]公式予選（TT）BGr-結果表・グリッド用（貼付）'!$A:$Z,MATCH($B26,'[1]公式予選（TT）BGr-結果表・グリッド用（貼付）'!$B:$B,0),MATCH("名前",'[1]公式予選（TT）BGr-結果表・グリッド用（貼付）'!$1:$1,0)),"")</f>
        <v>蒲生 尚弥</v>
      </c>
      <c r="E26" s="57"/>
      <c r="F26" s="56">
        <f>IF(IFERROR(INDEX('[1]公式予選（TT）BGr-結果表・グリッド用（貼付）'!$A:$Z,MATCH($B26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26,'[1]公式予選（TT）BGr-結果表・グリッド用（貼付）'!$B:$B,0),MATCH("BestLap",'[1]公式予選（TT）BGr-結果表・グリッド用（貼付）'!$1:$1,0)),""))</f>
        <v>54.738</v>
      </c>
      <c r="G26" s="8">
        <f>IF(MAX('[1]公式予選（TT）BGr-結果表・グリッド用（貼付）'!$B:$B)&gt;B26,B26+1,"")</f>
        <v>8</v>
      </c>
      <c r="H26" s="58">
        <f>INDEX('[1]公式予選（TT）BGr-結果表・グリッド用（貼付）'!$A:$Z,MATCH($G26,'[1]公式予選（TT）BGr-結果表・グリッド用（貼付）'!$B:$B,0),MATCH("No.",'[1]公式予選（TT）BGr-結果表・グリッド用（貼付）'!$1:$1,0))</f>
        <v>44</v>
      </c>
      <c r="I26" s="57" t="str">
        <f>IFERROR(INDEX('[1]公式予選（TT）BGr-結果表・グリッド用（貼付）'!$A:$Z,MATCH($G26,'[1]公式予選（TT）BGr-結果表・グリッド用（貼付）'!$B:$B,0),MATCH("名前",'[1]公式予選（TT）BGr-結果表・グリッド用（貼付）'!$1:$1,0)),"")</f>
        <v>中村 海斗</v>
      </c>
      <c r="J26" s="57"/>
      <c r="K26" s="56">
        <f>IFERROR(IF(INDEX('[1]公式予選（TT）BGr-結果表・グリッド用（貼付）'!$A:$Z,MATCH($G26,'[1]公式予選（TT）BGr-結果表・グリッド用（貼付）'!$B:$B,0),MATCH("BestLap",'[1]公式予選（TT）BGr-結果表・グリッド用（貼付）'!$1:$1,0))=0,"",INDEX('[1]公式予選（TT）BGr-結果表・グリッド用（貼付）'!$A:$Z,MATCH($G26,'[1]公式予選（TT）BGr-結果表・グリッド用（貼付）'!$B:$B,0),MATCH("BestLap",'[1]公式予選（TT）BGr-結果表・グリッド用（貼付）'!$1:$1,0))),"")</f>
        <v>54.744999999999997</v>
      </c>
      <c r="L26" s="47"/>
      <c r="M26" s="60"/>
    </row>
    <row r="27" spans="1:13" ht="6" customHeight="1" x14ac:dyDescent="0.15">
      <c r="A27" s="61"/>
      <c r="B27" s="53"/>
      <c r="C27" s="48" t="str">
        <f>IF(IFERROR(INDEX('[1]公式予選（TT）BGr-結果表・グリッド用（貼付）'!$A:$Z,MATCH($B26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26,'[1]公式予選（TT）BGr-結果表・グリッド用（貼付）'!$B:$B,0),MATCH("クラス",'[1]公式予選（TT）BGr-結果表・グリッド用（貼付）'!$1:$1,0)),""))</f>
        <v/>
      </c>
      <c r="D27" s="55"/>
      <c r="E27" s="54"/>
      <c r="F27" s="48" t="str">
        <f>IF(IFERROR(INDEX('[1]公式予選（TT）BGr-結果表・グリッド用（貼付）'!$A:$Z,MATCH($B26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26,'[1]公式予選（TT）BGr-結果表・グリッド用（貼付）'!$B:$B,0),MATCH("Model/Engine",'[1]公式予選（TT）BGr-結果表・グリッド用（貼付）'!$1:$1,0)),""))</f>
        <v>CL/YAMAHA</v>
      </c>
      <c r="G27" s="53"/>
      <c r="H27" s="48" t="str">
        <f>IF(IFERROR(INDEX('[1]公式予選（TT）BGr-結果表・グリッド用（貼付）'!$A:$Z,MATCH($G26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26,'[1]公式予選（TT）BGr-結果表・グリッド用（貼付）'!$B:$B,0),MATCH("クラス",'[1]公式予選（TT）BGr-結果表・グリッド用（貼付）'!$1:$1,0)),""))</f>
        <v/>
      </c>
      <c r="I27" s="55"/>
      <c r="J27" s="54"/>
      <c r="K27" s="48" t="str">
        <f>IFERROR(IF(INDEX('[1]公式予選（TT）BGr-結果表・グリッド用（貼付）'!$A:$Z,MATCH($G26,'[1]公式予選（TT）BGr-結果表・グリッド用（貼付）'!$B:$B,0),MATCH("Model/Engine",'[1]公式予選（TT）BGr-結果表・グリッド用（貼付）'!$1:$1,0))=0,"",INDEX('[1]公式予選（TT）BGr-結果表・グリッド用（貼付）'!$A:$Z,MATCH($G26,'[1]公式予選（TT）BGr-結果表・グリッド用（貼付）'!$B:$B,0),MATCH("Model/Engine",'[1]公式予選（TT）BGr-結果表・グリッド用（貼付）'!$1:$1,0))),"")</f>
        <v>TONY KART/YAMAHA</v>
      </c>
      <c r="L27" s="49"/>
      <c r="M27" s="60"/>
    </row>
    <row r="28" spans="1:13" ht="9.9499999999999993" customHeight="1" x14ac:dyDescent="0.15">
      <c r="A28" s="61"/>
      <c r="B28" s="53"/>
      <c r="C28" s="51" t="str">
        <f>IF(IFERROR(INDEX('[1]公式予選（TT）BGr-結果表・グリッド用（貼付）'!$A:$Z,MATCH($B26,'[1]公式予選（TT）BGr-結果表・グリッド用（貼付）'!$B:$B,0),MATCH("team",'[1]公式予選（TT）BGr-結果表・グリッド用（貼付）'!$1:$1,0)),"")=0,"",IFERROR(INDEX('[1]公式予選（TT）BGr-結果表・グリッド用（貼付）'!$A:$Z,MATCH($B26,'[1]公式予選（TT）BGr-結果表・グリッド用（貼付）'!$B:$B,0),MATCH("team",'[1]公式予選（TT）BGr-結果表・グリッド用（貼付）'!$1:$1,0)),""))</f>
        <v>のりものクラブTIGRE</v>
      </c>
      <c r="D28" s="52"/>
      <c r="E28" s="51"/>
      <c r="F28" s="47"/>
      <c r="G28" s="53"/>
      <c r="H28" s="51" t="str">
        <f>IFERROR(IF(INDEX('[1]公式予選（TT）BGr-結果表・グリッド用（貼付）'!$A:$Z,MATCH($G26,'[1]公式予選（TT）BGr-結果表・グリッド用（貼付）'!$B:$B,0),MATCH("team",'[1]公式予選（TT）BGr-結果表・グリッド用（貼付）'!$1:$1,0))=0,"",INDEX('[1]公式予選（TT）BGr-結果表・グリッド用（貼付）'!$A:$Z,MATCH($G26,'[1]公式予選（TT）BGr-結果表・グリッド用（貼付）'!$B:$B,0),MATCH("team",'[1]公式予選（TT）BGr-結果表・グリッド用（貼付）'!$1:$1,0))),"")</f>
        <v>TEAM NAGAO</v>
      </c>
      <c r="I28" s="52"/>
      <c r="J28" s="51"/>
      <c r="K28" s="47"/>
      <c r="L28" s="50"/>
      <c r="M28" s="60"/>
    </row>
    <row r="29" spans="1:13" ht="6" customHeight="1" x14ac:dyDescent="0.15">
      <c r="A29" s="61"/>
      <c r="B29" s="53"/>
      <c r="C29" s="64"/>
      <c r="D29" s="67"/>
      <c r="E29" s="66"/>
      <c r="F29" s="65"/>
      <c r="G29" s="64"/>
      <c r="H29" s="63"/>
      <c r="I29" s="62"/>
      <c r="J29" s="62"/>
      <c r="K29" s="49"/>
      <c r="L29" s="48"/>
      <c r="M29" s="60"/>
    </row>
    <row r="30" spans="1:13" ht="15" customHeight="1" x14ac:dyDescent="0.15">
      <c r="A30" s="61"/>
      <c r="B30" s="8">
        <f>IF(MAX('[1]公式予選（TT）BGr-結果表・グリッド用（貼付）'!B:B)&gt;G26,G26+1,"")</f>
        <v>9</v>
      </c>
      <c r="C30" s="58">
        <f>IFERROR(INDEX('[1]公式予選（TT）BGr-結果表・グリッド用（貼付）'!$A:$Z,MATCH($B30,'[1]公式予選（TT）BGr-結果表・グリッド用（貼付）'!$B:$B,0),MATCH("No.",'[1]公式予選（TT）BGr-結果表・グリッド用（貼付）'!$1:$1,0)),"")</f>
        <v>64</v>
      </c>
      <c r="D30" s="57" t="str">
        <f>IFERROR(INDEX('[1]公式予選（TT）BGr-結果表・グリッド用（貼付）'!$A:$Z,MATCH($B30,'[1]公式予選（TT）BGr-結果表・グリッド用（貼付）'!$B:$B,0),MATCH("名前",'[1]公式予選（TT）BGr-結果表・グリッド用（貼付）'!$1:$1,0)),"")</f>
        <v>角田 侑進</v>
      </c>
      <c r="E30" s="57"/>
      <c r="F30" s="56">
        <f>IF(IFERROR(INDEX('[1]公式予選（TT）BGr-結果表・グリッド用（貼付）'!$A:$Z,MATCH($B30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30,'[1]公式予選（TT）BGr-結果表・グリッド用（貼付）'!$B:$B,0),MATCH("BestLap",'[1]公式予選（TT）BGr-結果表・グリッド用（貼付）'!$1:$1,0)),""))</f>
        <v>54.817</v>
      </c>
      <c r="G30" s="8">
        <f>IF(MAX('[1]公式予選（TT）BGr-結果表・グリッド用（貼付）'!$B:$B)&gt;B30,B30+1,"")</f>
        <v>10</v>
      </c>
      <c r="H30" s="58">
        <f>INDEX('[1]公式予選（TT）BGr-結果表・グリッド用（貼付）'!$A:$Z,MATCH($G30,'[1]公式予選（TT）BGr-結果表・グリッド用（貼付）'!$B:$B,0),MATCH("No.",'[1]公式予選（TT）BGr-結果表・グリッド用（貼付）'!$1:$1,0))</f>
        <v>18</v>
      </c>
      <c r="I30" s="57" t="str">
        <f>IFERROR(INDEX('[1]公式予選（TT）BGr-結果表・グリッド用（貼付）'!$A:$Z,MATCH($G30,'[1]公式予選（TT）BGr-結果表・グリッド用（貼付）'!$B:$B,0),MATCH("名前",'[1]公式予選（TT）BGr-結果表・グリッド用（貼付）'!$1:$1,0)),"")</f>
        <v>吉田 広樹</v>
      </c>
      <c r="J30" s="57"/>
      <c r="K30" s="56">
        <f>IFERROR(IF(INDEX('[1]公式予選（TT）BGr-結果表・グリッド用（貼付）'!$A:$Z,MATCH($G30,'[1]公式予選（TT）BGr-結果表・グリッド用（貼付）'!$B:$B,0),MATCH("BestLap",'[1]公式予選（TT）BGr-結果表・グリッド用（貼付）'!$1:$1,0))=0,"",INDEX('[1]公式予選（TT）BGr-結果表・グリッド用（貼付）'!$A:$Z,MATCH($G30,'[1]公式予選（TT）BGr-結果表・グリッド用（貼付）'!$B:$B,0),MATCH("BestLap",'[1]公式予選（TT）BGr-結果表・グリッド用（貼付）'!$1:$1,0))),"")</f>
        <v>54.857999999999997</v>
      </c>
      <c r="L30" s="47"/>
      <c r="M30" s="60"/>
    </row>
    <row r="31" spans="1:13" ht="6" customHeight="1" x14ac:dyDescent="0.15">
      <c r="A31" s="61"/>
      <c r="B31" s="53"/>
      <c r="C31" s="48" t="str">
        <f>IF(IFERROR(INDEX('[1]公式予選（TT）BGr-結果表・グリッド用（貼付）'!$A:$Z,MATCH($B30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30,'[1]公式予選（TT）BGr-結果表・グリッド用（貼付）'!$B:$B,0),MATCH("クラス",'[1]公式予選（TT）BGr-結果表・グリッド用（貼付）'!$1:$1,0)),""))</f>
        <v/>
      </c>
      <c r="D31" s="55"/>
      <c r="E31" s="54"/>
      <c r="F31" s="48" t="str">
        <f>IF(IFERROR(INDEX('[1]公式予選（TT）BGr-結果表・グリッド用（貼付）'!$A:$Z,MATCH($B30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30,'[1]公式予選（TT）BGr-結果表・グリッド用（貼付）'!$B:$B,0),MATCH("Model/Engine",'[1]公式予選（TT）BGr-結果表・グリッド用（貼付）'!$1:$1,0)),""))</f>
        <v>KOSMIC/YAMAHA</v>
      </c>
      <c r="G31" s="53"/>
      <c r="H31" s="48" t="str">
        <f>IF(IFERROR(INDEX('[1]公式予選（TT）BGr-結果表・グリッド用（貼付）'!$A:$Z,MATCH($G30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30,'[1]公式予選（TT）BGr-結果表・グリッド用（貼付）'!$B:$B,0),MATCH("クラス",'[1]公式予選（TT）BGr-結果表・グリッド用（貼付）'!$1:$1,0)),""))</f>
        <v/>
      </c>
      <c r="I31" s="55"/>
      <c r="J31" s="54"/>
      <c r="K31" s="48" t="str">
        <f>IFERROR(IF(INDEX('[1]公式予選（TT）BGr-結果表・グリッド用（貼付）'!$A:$Z,MATCH($G30,'[1]公式予選（TT）BGr-結果表・グリッド用（貼付）'!$B:$B,0),MATCH("Model/Engine",'[1]公式予選（TT）BGr-結果表・グリッド用（貼付）'!$1:$1,0))=0,"",INDEX('[1]公式予選（TT）BGr-結果表・グリッド用（貼付）'!$A:$Z,MATCH($G30,'[1]公式予選（TT）BGr-結果表・グリッド用（貼付）'!$B:$B,0),MATCH("Model/Engine",'[1]公式予選（TT）BGr-結果表・グリッド用（貼付）'!$1:$1,0))),"")</f>
        <v>Birel ART/YAMAHA</v>
      </c>
      <c r="L31" s="49"/>
      <c r="M31" s="60"/>
    </row>
    <row r="32" spans="1:13" ht="9.9499999999999993" customHeight="1" x14ac:dyDescent="0.15">
      <c r="A32" s="61"/>
      <c r="B32" s="53"/>
      <c r="C32" s="51" t="str">
        <f>IF(IFERROR(INDEX('[1]公式予選（TT）BGr-結果表・グリッド用（貼付）'!$A:$Z,MATCH($B30,'[1]公式予選（TT）BGr-結果表・グリッド用（貼付）'!$B:$B,0),MATCH("team",'[1]公式予選（TT）BGr-結果表・グリッド用（貼付）'!$1:$1,0)),"")=0,"",IFERROR(INDEX('[1]公式予選（TT）BGr-結果表・グリッド用（貼付）'!$A:$Z,MATCH($B30,'[1]公式予選（TT）BGr-結果表・グリッド用（貼付）'!$B:$B,0),MATCH("team",'[1]公式予選（TT）BGr-結果表・グリッド用（貼付）'!$1:$1,0)),""))</f>
        <v>HRT</v>
      </c>
      <c r="D32" s="52"/>
      <c r="E32" s="51"/>
      <c r="F32" s="47"/>
      <c r="G32" s="53"/>
      <c r="H32" s="51" t="str">
        <f>IFERROR(IF(INDEX('[1]公式予選（TT）BGr-結果表・グリッド用（貼付）'!$A:$Z,MATCH($G30,'[1]公式予選（TT）BGr-結果表・グリッド用（貼付）'!$B:$B,0),MATCH("team",'[1]公式予選（TT）BGr-結果表・グリッド用（貼付）'!$1:$1,0))=0,"",INDEX('[1]公式予選（TT）BGr-結果表・グリッド用（貼付）'!$A:$Z,MATCH($G30,'[1]公式予選（TT）BGr-結果表・グリッド用（貼付）'!$B:$B,0),MATCH("team",'[1]公式予選（TT）BGr-結果表・グリッド用（貼付）'!$1:$1,0))),"")</f>
        <v>のりものクラブエッフェガーラ</v>
      </c>
      <c r="I32" s="52"/>
      <c r="J32" s="51"/>
      <c r="K32" s="47"/>
      <c r="L32" s="50"/>
      <c r="M32" s="60"/>
    </row>
    <row r="33" spans="1:15" ht="6" customHeight="1" x14ac:dyDescent="0.15">
      <c r="A33" s="5"/>
      <c r="B33" s="5"/>
      <c r="C33" s="5"/>
      <c r="D33" s="5"/>
      <c r="E33" s="5"/>
      <c r="F33" s="46"/>
      <c r="G33" s="5"/>
      <c r="H33" s="5"/>
      <c r="I33" s="5"/>
      <c r="J33" s="5"/>
      <c r="K33" s="49"/>
      <c r="L33" s="48"/>
      <c r="M33" s="5"/>
    </row>
    <row r="34" spans="1:15" ht="15" customHeight="1" x14ac:dyDescent="0.15">
      <c r="A34" s="13"/>
      <c r="B34" s="8">
        <f>IF(MAX('[1]公式予選（TT）BGr-結果表・グリッド用（貼付）'!B:B)&gt;G30,G30+1,"")</f>
        <v>11</v>
      </c>
      <c r="C34" s="58">
        <f>IFERROR(INDEX('[1]公式予選（TT）BGr-結果表・グリッド用（貼付）'!$A:$Z,MATCH($B34,'[1]公式予選（TT）BGr-結果表・グリッド用（貼付）'!$B:$B,0),MATCH("No.",'[1]公式予選（TT）BGr-結果表・グリッド用（貼付）'!$1:$1,0)),"")</f>
        <v>20</v>
      </c>
      <c r="D34" s="57" t="str">
        <f>IFERROR(INDEX('[1]公式予選（TT）BGr-結果表・グリッド用（貼付）'!$A:$Z,MATCH($B34,'[1]公式予選（TT）BGr-結果表・グリッド用（貼付）'!$B:$B,0),MATCH("名前",'[1]公式予選（TT）BGr-結果表・グリッド用（貼付）'!$1:$1,0)),"")</f>
        <v>岸 秀行</v>
      </c>
      <c r="E34" s="57"/>
      <c r="F34" s="56">
        <f>IF(IFERROR(INDEX('[1]公式予選（TT）BGr-結果表・グリッド用（貼付）'!$A:$Z,MATCH($B34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34,'[1]公式予選（TT）BGr-結果表・グリッド用（貼付）'!$B:$B,0),MATCH("BestLap",'[1]公式予選（TT）BGr-結果表・グリッド用（貼付）'!$1:$1,0)),""))</f>
        <v>54.957000000000001</v>
      </c>
      <c r="G34" s="8">
        <f>IF(MAX('[1]公式予選（TT）BGr-結果表・グリッド用（貼付）'!$B:$B)&gt;B34,B34+1,"")</f>
        <v>12</v>
      </c>
      <c r="H34" s="58">
        <f>INDEX('[1]公式予選（TT）BGr-結果表・グリッド用（貼付）'!$A:$Z,MATCH($G34,'[1]公式予選（TT）BGr-結果表・グリッド用（貼付）'!$B:$B,0),MATCH("No.",'[1]公式予選（TT）BGr-結果表・グリッド用（貼付）'!$1:$1,0))</f>
        <v>51</v>
      </c>
      <c r="I34" s="57" t="str">
        <f>IFERROR(INDEX('[1]公式予選（TT）BGr-結果表・グリッド用（貼付）'!$A:$Z,MATCH($G34,'[1]公式予選（TT）BGr-結果表・グリッド用（貼付）'!$B:$B,0),MATCH("名前",'[1]公式予選（TT）BGr-結果表・グリッド用（貼付）'!$1:$1,0)),"")</f>
        <v>宮﨑 琉</v>
      </c>
      <c r="J34" s="57"/>
      <c r="K34" s="56">
        <f>IFERROR(IF(INDEX('[1]公式予選（TT）BGr-結果表・グリッド用（貼付）'!$A:$Z,MATCH($G34,'[1]公式予選（TT）BGr-結果表・グリッド用（貼付）'!$B:$B,0),MATCH("BestLap",'[1]公式予選（TT）BGr-結果表・グリッド用（貼付）'!$1:$1,0))=0,"",INDEX('[1]公式予選（TT）BGr-結果表・グリッド用（貼付）'!$A:$Z,MATCH($G34,'[1]公式予選（TT）BGr-結果表・グリッド用（貼付）'!$B:$B,0),MATCH("BestLap",'[1]公式予選（TT）BGr-結果表・グリッド用（貼付）'!$1:$1,0))),"")</f>
        <v>54.966000000000001</v>
      </c>
      <c r="L34" s="47"/>
      <c r="M34" s="5"/>
    </row>
    <row r="35" spans="1:15" ht="6" customHeight="1" x14ac:dyDescent="0.15">
      <c r="A35" s="13"/>
      <c r="B35" s="53"/>
      <c r="C35" s="48" t="str">
        <f>IF(IFERROR(INDEX('[1]公式予選（TT）BGr-結果表・グリッド用（貼付）'!$A:$Z,MATCH($B34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34,'[1]公式予選（TT）BGr-結果表・グリッド用（貼付）'!$B:$B,0),MATCH("クラス",'[1]公式予選（TT）BGr-結果表・グリッド用（貼付）'!$1:$1,0)),""))</f>
        <v/>
      </c>
      <c r="D35" s="55"/>
      <c r="E35" s="54"/>
      <c r="F35" s="48" t="str">
        <f>IF(IFERROR(INDEX('[1]公式予選（TT）BGr-結果表・グリッド用（貼付）'!$A:$Z,MATCH($B34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34,'[1]公式予選（TT）BGr-結果表・グリッド用（貼付）'!$B:$B,0),MATCH("Model/Engine",'[1]公式予選（TT）BGr-結果表・グリッド用（貼付）'!$1:$1,0)),""))</f>
        <v>KOSMIC/YAMAHA</v>
      </c>
      <c r="G35" s="53"/>
      <c r="H35" s="48" t="str">
        <f>IF(IFERROR(INDEX('[1]公式予選（TT）BGr-結果表・グリッド用（貼付）'!$A:$Z,MATCH($G34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34,'[1]公式予選（TT）BGr-結果表・グリッド用（貼付）'!$B:$B,0),MATCH("クラス",'[1]公式予選（TT）BGr-結果表・グリッド用（貼付）'!$1:$1,0)),""))</f>
        <v/>
      </c>
      <c r="I35" s="55"/>
      <c r="J35" s="54"/>
      <c r="K35" s="48" t="str">
        <f>IFERROR(IF(INDEX('[1]公式予選（TT）BGr-結果表・グリッド用（貼付）'!$A:$Z,MATCH($G34,'[1]公式予選（TT）BGr-結果表・グリッド用（貼付）'!$B:$B,0),MATCH("Model/Engine",'[1]公式予選（TT）BGr-結果表・グリッド用（貼付）'!$1:$1,0))=0,"",INDEX('[1]公式予選（TT）BGr-結果表・グリッド用（貼付）'!$A:$Z,MATCH($G34,'[1]公式予選（TT）BGr-結果表・グリッド用（貼付）'!$B:$B,0),MATCH("Model/Engine",'[1]公式予選（TT）BGr-結果表・グリッド用（貼付）'!$1:$1,0))),"")</f>
        <v>Birel ART/YAMAHA</v>
      </c>
      <c r="L35" s="46"/>
      <c r="M35" s="5"/>
    </row>
    <row r="36" spans="1:15" ht="9.9499999999999993" customHeight="1" x14ac:dyDescent="0.15">
      <c r="A36" s="13"/>
      <c r="B36" s="53"/>
      <c r="C36" s="51" t="str">
        <f>IF(IFERROR(INDEX('[1]公式予選（TT）BGr-結果表・グリッド用（貼付）'!$A:$Z,MATCH($B34,'[1]公式予選（TT）BGr-結果表・グリッド用（貼付）'!$B:$B,0),MATCH("team",'[1]公式予選（TT）BGr-結果表・グリッド用（貼付）'!$1:$1,0)),"")=0,"",IFERROR(INDEX('[1]公式予選（TT）BGr-結果表・グリッド用（貼付）'!$A:$Z,MATCH($B34,'[1]公式予選（TT）BGr-結果表・グリッド用（貼付）'!$B:$B,0),MATCH("team",'[1]公式予選（TT）BGr-結果表・グリッド用（貼付）'!$1:$1,0)),""))</f>
        <v>チームナガオ・大阪鶴見法律事務所</v>
      </c>
      <c r="D36" s="52"/>
      <c r="E36" s="51"/>
      <c r="F36" s="47"/>
      <c r="G36" s="53"/>
      <c r="H36" s="51" t="str">
        <f>IFERROR(IF(INDEX('[1]公式予選（TT）BGr-結果表・グリッド用（貼付）'!$A:$Z,MATCH($G34,'[1]公式予選（TT）BGr-結果表・グリッド用（貼付）'!$B:$B,0),MATCH("team",'[1]公式予選（TT）BGr-結果表・グリッド用（貼付）'!$1:$1,0))=0,"",INDEX('[1]公式予選（TT）BGr-結果表・グリッド用（貼付）'!$A:$Z,MATCH($G34,'[1]公式予選（TT）BGr-結果表・グリッド用（貼付）'!$B:$B,0),MATCH("team",'[1]公式予選（TT）BGr-結果表・グリッド用（貼付）'!$1:$1,0))),"")</f>
        <v>ASTECH</v>
      </c>
      <c r="I36" s="52"/>
      <c r="J36" s="51"/>
      <c r="K36" s="47"/>
      <c r="L36" s="50"/>
      <c r="M36" s="5"/>
    </row>
    <row r="37" spans="1:15" ht="6" customHeight="1" x14ac:dyDescent="0.15">
      <c r="A37" s="13"/>
      <c r="B37" s="5"/>
      <c r="C37" s="5"/>
      <c r="D37" s="5"/>
      <c r="E37" s="5"/>
      <c r="F37" s="46"/>
      <c r="G37" s="5"/>
      <c r="H37" s="5"/>
      <c r="I37" s="5"/>
      <c r="J37" s="5"/>
      <c r="K37" s="49"/>
      <c r="L37" s="48"/>
      <c r="M37" s="5"/>
    </row>
    <row r="38" spans="1:15" ht="15" customHeight="1" x14ac:dyDescent="0.15">
      <c r="A38" s="13"/>
      <c r="B38" s="8">
        <f>IF(MAX('[1]公式予選（TT）BGr-結果表・グリッド用（貼付）'!B:B)&gt;G34,G34+1,"")</f>
        <v>13</v>
      </c>
      <c r="C38" s="58">
        <f>IFERROR(INDEX('[1]公式予選（TT）BGr-結果表・グリッド用（貼付）'!$A:$Z,MATCH($B38,'[1]公式予選（TT）BGr-結果表・グリッド用（貼付）'!$B:$B,0),MATCH("No.",'[1]公式予選（TT）BGr-結果表・グリッド用（貼付）'!$1:$1,0)),"")</f>
        <v>96</v>
      </c>
      <c r="D38" s="57" t="str">
        <f>IFERROR(INDEX('[1]公式予選（TT）BGr-結果表・グリッド用（貼付）'!$A:$Z,MATCH($B38,'[1]公式予選（TT）BGr-結果表・グリッド用（貼付）'!$B:$B,0),MATCH("名前",'[1]公式予選（TT）BGr-結果表・グリッド用（貼付）'!$1:$1,0)),"")</f>
        <v>大野 弘志</v>
      </c>
      <c r="E38" s="57"/>
      <c r="F38" s="56">
        <f>IF(IFERROR(INDEX('[1]公式予選（TT）BGr-結果表・グリッド用（貼付）'!$A:$Z,MATCH($B38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38,'[1]公式予選（TT）BGr-結果表・グリッド用（貼付）'!$B:$B,0),MATCH("BestLap",'[1]公式予選（TT）BGr-結果表・グリッド用（貼付）'!$1:$1,0)),""))</f>
        <v>54.999000000000002</v>
      </c>
      <c r="G38" s="8">
        <f>IF(MAX('[1]公式予選（TT）BGr-結果表・グリッド用（貼付）'!$B:$B)&gt;B38,B38+1,"")</f>
        <v>14</v>
      </c>
      <c r="H38" s="58">
        <f>INDEX('[1]公式予選（TT）BGr-結果表・グリッド用（貼付）'!$A:$Z,MATCH($G38,'[1]公式予選（TT）BGr-結果表・グリッド用（貼付）'!$B:$B,0),MATCH("No.",'[1]公式予選（TT）BGr-結果表・グリッド用（貼付）'!$1:$1,0))</f>
        <v>37</v>
      </c>
      <c r="I38" s="57" t="str">
        <f>IFERROR(INDEX('[1]公式予選（TT）BGr-結果表・グリッド用（貼付）'!$A:$Z,MATCH($G38,'[1]公式予選（TT）BGr-結果表・グリッド用（貼付）'!$B:$B,0),MATCH("名前",'[1]公式予選（TT）BGr-結果表・グリッド用（貼付）'!$1:$1,0)),"")</f>
        <v>佐藤 琉葵</v>
      </c>
      <c r="J38" s="57"/>
      <c r="K38" s="56">
        <f>IFERROR(IF(INDEX('[1]公式予選（TT）BGr-結果表・グリッド用（貼付）'!$A:$Z,MATCH($G38,'[1]公式予選（TT）BGr-結果表・グリッド用（貼付）'!$B:$B,0),MATCH("BestLap",'[1]公式予選（TT）BGr-結果表・グリッド用（貼付）'!$1:$1,0))=0,"",INDEX('[1]公式予選（TT）BGr-結果表・グリッド用（貼付）'!$A:$Z,MATCH($G38,'[1]公式予選（TT）BGr-結果表・グリッド用（貼付）'!$B:$B,0),MATCH("BestLap",'[1]公式予選（TT）BGr-結果表・グリッド用（貼付）'!$1:$1,0))),"")</f>
        <v>55.027000000000001</v>
      </c>
      <c r="L38" s="47"/>
      <c r="M38" s="5"/>
    </row>
    <row r="39" spans="1:15" ht="6" customHeight="1" x14ac:dyDescent="0.15">
      <c r="A39" s="5"/>
      <c r="B39" s="53"/>
      <c r="C39" s="48" t="str">
        <f>IF(IFERROR(INDEX('[1]公式予選（TT）BGr-結果表・グリッド用（貼付）'!$A:$Z,MATCH($B38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38,'[1]公式予選（TT）BGr-結果表・グリッド用（貼付）'!$B:$B,0),MATCH("クラス",'[1]公式予選（TT）BGr-結果表・グリッド用（貼付）'!$1:$1,0)),""))</f>
        <v/>
      </c>
      <c r="D39" s="55"/>
      <c r="E39" s="54"/>
      <c r="F39" s="48" t="str">
        <f>IF(IFERROR(INDEX('[1]公式予選（TT）BGr-結果表・グリッド用（貼付）'!$A:$Z,MATCH($B38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38,'[1]公式予選（TT）BGr-結果表・グリッド用（貼付）'!$B:$B,0),MATCH("Model/Engine",'[1]公式予選（TT）BGr-結果表・グリッド用（貼付）'!$1:$1,0)),""))</f>
        <v>EXPRIT/YAMAHA</v>
      </c>
      <c r="G39" s="53"/>
      <c r="H39" s="48" t="str">
        <f>IF(IFERROR(INDEX('[1]公式予選（TT）BGr-結果表・グリッド用（貼付）'!$A:$Z,MATCH($G38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38,'[1]公式予選（TT）BGr-結果表・グリッド用（貼付）'!$B:$B,0),MATCH("クラス",'[1]公式予選（TT）BGr-結果表・グリッド用（貼付）'!$1:$1,0)),""))</f>
        <v/>
      </c>
      <c r="I39" s="55"/>
      <c r="J39" s="54"/>
      <c r="K39" s="48" t="str">
        <f>IFERROR(IF(INDEX('[1]公式予選（TT）BGr-結果表・グリッド用（貼付）'!$A:$Z,MATCH($G38,'[1]公式予選（TT）BGr-結果表・グリッド用（貼付）'!$B:$B,0),MATCH("Model/Engine",'[1]公式予選（TT）BGr-結果表・グリッド用（貼付）'!$1:$1,0))=0,"",INDEX('[1]公式予選（TT）BGr-結果表・グリッド用（貼付）'!$A:$Z,MATCH($G38,'[1]公式予選（TT）BGr-結果表・グリッド用（貼付）'!$B:$B,0),MATCH("Model/Engine",'[1]公式予選（TT）BGr-結果表・グリッド用（貼付）'!$1:$1,0))),"")</f>
        <v>LN KART/YAMAHA</v>
      </c>
      <c r="L39" s="46"/>
      <c r="M39" s="5"/>
    </row>
    <row r="40" spans="1:15" ht="9.9499999999999993" customHeight="1" x14ac:dyDescent="0.15">
      <c r="A40" s="5"/>
      <c r="B40" s="53"/>
      <c r="C40" s="51" t="str">
        <f>IF(IFERROR(INDEX('[1]公式予選（TT）BGr-結果表・グリッド用（貼付）'!$A:$Z,MATCH($B38,'[1]公式予選（TT）BGr-結果表・グリッド用（貼付）'!$B:$B,0),MATCH("team",'[1]公式予選（TT）BGr-結果表・グリッド用（貼付）'!$1:$1,0)),"")=0,"",IFERROR(INDEX('[1]公式予選（TT）BGr-結果表・グリッド用（貼付）'!$A:$Z,MATCH($B38,'[1]公式予選（TT）BGr-結果表・グリッド用（貼付）'!$B:$B,0),MATCH("team",'[1]公式予選（TT）BGr-結果表・グリッド用（貼付）'!$1:$1,0)),""))</f>
        <v>SLT.RT/Team BONJIN</v>
      </c>
      <c r="D40" s="52"/>
      <c r="E40" s="51"/>
      <c r="F40" s="47"/>
      <c r="G40" s="53"/>
      <c r="H40" s="51" t="str">
        <f>IFERROR(IF(INDEX('[1]公式予選（TT）BGr-結果表・グリッド用（貼付）'!$A:$Z,MATCH($G38,'[1]公式予選（TT）BGr-結果表・グリッド用（貼付）'!$B:$B,0),MATCH("team",'[1]公式予選（TT）BGr-結果表・グリッド用（貼付）'!$1:$1,0))=0,"",INDEX('[1]公式予選（TT）BGr-結果表・グリッド用（貼付）'!$A:$Z,MATCH($G38,'[1]公式予選（TT）BGr-結果表・グリッド用（貼付）'!$B:$B,0),MATCH("team",'[1]公式予選（TT）BGr-結果表・グリッド用（貼付）'!$1:$1,0))),"")</f>
        <v>DSM</v>
      </c>
      <c r="I40" s="52"/>
      <c r="J40" s="51"/>
      <c r="K40" s="47"/>
      <c r="L40" s="50"/>
      <c r="M40" s="5"/>
    </row>
    <row r="41" spans="1:15" ht="6" customHeight="1" x14ac:dyDescent="0.15">
      <c r="A41" s="5"/>
      <c r="B41" s="5"/>
      <c r="C41" s="5"/>
      <c r="D41" s="5"/>
      <c r="E41" s="5"/>
      <c r="F41" s="46"/>
      <c r="G41" s="5"/>
      <c r="H41" s="5"/>
      <c r="I41" s="5"/>
      <c r="J41" s="5"/>
      <c r="K41" s="49"/>
      <c r="L41" s="48"/>
      <c r="M41" s="5"/>
    </row>
    <row r="42" spans="1:15" ht="15" customHeight="1" x14ac:dyDescent="0.15">
      <c r="A42" s="5"/>
      <c r="B42" s="8">
        <f>IF(MAX('[1]公式予選（TT）BGr-結果表・グリッド用（貼付）'!B:B)&gt;G38,G38+1,"")</f>
        <v>15</v>
      </c>
      <c r="C42" s="58">
        <f>IFERROR(INDEX('[1]公式予選（TT）BGr-結果表・グリッド用（貼付）'!$A:$Z,MATCH($B42,'[1]公式予選（TT）BGr-結果表・グリッド用（貼付）'!$B:$B,0),MATCH("No.",'[1]公式予選（TT）BGr-結果表・グリッド用（貼付）'!$1:$1,0)),"")</f>
        <v>54</v>
      </c>
      <c r="D42" s="57" t="str">
        <f>IFERROR(INDEX('[1]公式予選（TT）BGr-結果表・グリッド用（貼付）'!$A:$Z,MATCH($B42,'[1]公式予選（TT）BGr-結果表・グリッド用（貼付）'!$B:$B,0),MATCH("名前",'[1]公式予選（TT）BGr-結果表・グリッド用（貼付）'!$1:$1,0)),"")</f>
        <v>越路 暢哉</v>
      </c>
      <c r="E42" s="57"/>
      <c r="F42" s="56">
        <f>IF(IFERROR(INDEX('[1]公式予選（TT）BGr-結果表・グリッド用（貼付）'!$A:$Z,MATCH($B42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42,'[1]公式予選（TT）BGr-結果表・グリッド用（貼付）'!$B:$B,0),MATCH("BestLap",'[1]公式予選（TT）BGr-結果表・グリッド用（貼付）'!$1:$1,0)),""))</f>
        <v>55.125999999999998</v>
      </c>
      <c r="G42" s="8">
        <f>IF(MAX('[1]公式予選（TT）BGr-結果表・グリッド用（貼付）'!$B:$B)&gt;B42,B42+1,"")</f>
        <v>16</v>
      </c>
      <c r="H42" s="58">
        <f>INDEX('[1]公式予選（TT）BGr-結果表・グリッド用（貼付）'!$A:$Z,MATCH($G42,'[1]公式予選（TT）BGr-結果表・グリッド用（貼付）'!$B:$B,0),MATCH("No.",'[1]公式予選（TT）BGr-結果表・グリッド用（貼付）'!$1:$1,0))</f>
        <v>78</v>
      </c>
      <c r="I42" s="57" t="str">
        <f>IFERROR(INDEX('[1]公式予選（TT）BGr-結果表・グリッド用（貼付）'!$A:$Z,MATCH($G42,'[1]公式予選（TT）BGr-結果表・グリッド用（貼付）'!$B:$B,0),MATCH("名前",'[1]公式予選（TT）BGr-結果表・グリッド用（貼付）'!$1:$1,0)),"")</f>
        <v>小林 海璃</v>
      </c>
      <c r="J42" s="57"/>
      <c r="K42" s="56">
        <f>IFERROR(IF(INDEX('[1]公式予選（TT）BGr-結果表・グリッド用（貼付）'!$A:$Z,MATCH($G42,'[1]公式予選（TT）BGr-結果表・グリッド用（貼付）'!$B:$B,0),MATCH("BestLap",'[1]公式予選（TT）BGr-結果表・グリッド用（貼付）'!$1:$1,0))=0,"",INDEX('[1]公式予選（TT）BGr-結果表・グリッド用（貼付）'!$A:$Z,MATCH($G42,'[1]公式予選（TT）BGr-結果表・グリッド用（貼付）'!$B:$B,0),MATCH("BestLap",'[1]公式予選（TT）BGr-結果表・グリッド用（貼付）'!$1:$1,0))),"")</f>
        <v>55.133000000000003</v>
      </c>
      <c r="L42" s="47"/>
      <c r="M42" s="5"/>
    </row>
    <row r="43" spans="1:15" ht="6" customHeight="1" x14ac:dyDescent="0.15">
      <c r="A43" s="5"/>
      <c r="B43" s="53"/>
      <c r="C43" s="48" t="str">
        <f>IF(IFERROR(INDEX('[1]公式予選（TT）BGr-結果表・グリッド用（貼付）'!$A:$Z,MATCH($B42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42,'[1]公式予選（TT）BGr-結果表・グリッド用（貼付）'!$B:$B,0),MATCH("クラス",'[1]公式予選（TT）BGr-結果表・グリッド用（貼付）'!$1:$1,0)),""))</f>
        <v/>
      </c>
      <c r="D43" s="55"/>
      <c r="E43" s="54"/>
      <c r="F43" s="48" t="str">
        <f>IF(IFERROR(INDEX('[1]公式予選（TT）BGr-結果表・グリッド用（貼付）'!$A:$Z,MATCH($B42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42,'[1]公式予選（TT）BGr-結果表・グリッド用（貼付）'!$B:$B,0),MATCH("Model/Engine",'[1]公式予選（TT）BGr-結果表・グリッド用（貼付）'!$1:$1,0)),""))</f>
        <v>REDSPEED/YAMAHA</v>
      </c>
      <c r="G43" s="53"/>
      <c r="H43" s="48" t="str">
        <f>IF(IFERROR(INDEX('[1]公式予選（TT）BGr-結果表・グリッド用（貼付）'!$A:$Z,MATCH($G42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42,'[1]公式予選（TT）BGr-結果表・グリッド用（貼付）'!$B:$B,0),MATCH("クラス",'[1]公式予選（TT）BGr-結果表・グリッド用（貼付）'!$1:$1,0)),""))</f>
        <v/>
      </c>
      <c r="I43" s="55"/>
      <c r="J43" s="54"/>
      <c r="K43" s="48" t="str">
        <f>IFERROR(IF(INDEX('[1]公式予選（TT）BGr-結果表・グリッド用（貼付）'!$A:$Z,MATCH($G42,'[1]公式予選（TT）BGr-結果表・グリッド用（貼付）'!$B:$B,0),MATCH("Model/Engine",'[1]公式予選（TT）BGr-結果表・グリッド用（貼付）'!$1:$1,0))=0,"",INDEX('[1]公式予選（TT）BGr-結果表・グリッド用（貼付）'!$A:$Z,MATCH($G42,'[1]公式予選（TT）BGr-結果表・グリッド用（貼付）'!$B:$B,0),MATCH("Model/Engine",'[1]公式予選（TT）BGr-結果表・グリッド用（貼付）'!$1:$1,0))),"")</f>
        <v>EXPRIT/YAMAHA</v>
      </c>
      <c r="L43" s="46"/>
      <c r="M43" s="5"/>
    </row>
    <row r="44" spans="1:15" ht="9.9499999999999993" customHeight="1" x14ac:dyDescent="0.15">
      <c r="A44" s="5"/>
      <c r="B44" s="53"/>
      <c r="C44" s="51" t="str">
        <f>IF(IFERROR(INDEX('[1]公式予選（TT）BGr-結果表・グリッド用（貼付）'!$A:$Z,MATCH($B42,'[1]公式予選（TT）BGr-結果表・グリッド用（貼付）'!$B:$B,0),MATCH("team",'[1]公式予選（TT）BGr-結果表・グリッド用（貼付）'!$1:$1,0)),"")=0,"",IFERROR(INDEX('[1]公式予選（TT）BGr-結果表・グリッド用（貼付）'!$A:$Z,MATCH($B42,'[1]公式予選（TT）BGr-結果表・グリッド用（貼付）'!$B:$B,0),MATCH("team",'[1]公式予選（TT）BGr-結果表・グリッド用（貼付）'!$1:$1,0)),""))</f>
        <v>ONE POINT</v>
      </c>
      <c r="D44" s="52"/>
      <c r="E44" s="51"/>
      <c r="F44" s="47"/>
      <c r="G44" s="53"/>
      <c r="H44" s="51" t="str">
        <f>IFERROR(IF(INDEX('[1]公式予選（TT）BGr-結果表・グリッド用（貼付）'!$A:$Z,MATCH($G42,'[1]公式予選（TT）BGr-結果表・グリッド用（貼付）'!$B:$B,0),MATCH("team",'[1]公式予選（TT）BGr-結果表・グリッド用（貼付）'!$1:$1,0))=0,"",INDEX('[1]公式予選（TT）BGr-結果表・グリッド用（貼付）'!$A:$Z,MATCH($G42,'[1]公式予選（TT）BGr-結果表・グリッド用（貼付）'!$B:$B,0),MATCH("team",'[1]公式予選（TT）BGr-結果表・グリッド用（貼付）'!$1:$1,0))),"")</f>
        <v>ミツサダ PWG RACING</v>
      </c>
      <c r="I44" s="52"/>
      <c r="J44" s="51"/>
      <c r="K44" s="47"/>
      <c r="L44" s="50"/>
      <c r="M44" s="5"/>
    </row>
    <row r="45" spans="1:15" ht="6" customHeight="1" x14ac:dyDescent="0.15">
      <c r="A45" s="5"/>
      <c r="B45" s="5"/>
      <c r="C45" s="5"/>
      <c r="D45" s="5"/>
      <c r="E45" s="5"/>
      <c r="F45" s="46"/>
      <c r="G45" s="5"/>
      <c r="H45" s="5"/>
      <c r="I45" s="5"/>
      <c r="J45" s="5"/>
      <c r="K45" s="49"/>
      <c r="L45" s="48"/>
      <c r="M45" s="5"/>
    </row>
    <row r="46" spans="1:15" ht="15" customHeight="1" x14ac:dyDescent="0.15">
      <c r="A46" s="5"/>
      <c r="B46" s="8">
        <f>IF(MAX('[1]公式予選（TT）BGr-結果表・グリッド用（貼付）'!B:B)&gt;G42,G42+1,"")</f>
        <v>17</v>
      </c>
      <c r="C46" s="58">
        <f>IFERROR(INDEX('[1]公式予選（TT）BGr-結果表・グリッド用（貼付）'!$A:$Z,MATCH($B46,'[1]公式予選（TT）BGr-結果表・グリッド用（貼付）'!$B:$B,0),MATCH("No.",'[1]公式予選（TT）BGr-結果表・グリッド用（貼付）'!$1:$1,0)),"")</f>
        <v>84</v>
      </c>
      <c r="D46" s="57" t="str">
        <f>IFERROR(INDEX('[1]公式予選（TT）BGr-結果表・グリッド用（貼付）'!$A:$Z,MATCH($B46,'[1]公式予選（TT）BGr-結果表・グリッド用（貼付）'!$B:$B,0),MATCH("名前",'[1]公式予選（TT）BGr-結果表・グリッド用（貼付）'!$1:$1,0)),"")</f>
        <v>林 零仁</v>
      </c>
      <c r="E46" s="57"/>
      <c r="F46" s="56">
        <f>IF(IFERROR(INDEX('[1]公式予選（TT）BGr-結果表・グリッド用（貼付）'!$A:$Z,MATCH($B46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46,'[1]公式予選（TT）BGr-結果表・グリッド用（貼付）'!$B:$B,0),MATCH("BestLap",'[1]公式予選（TT）BGr-結果表・グリッド用（貼付）'!$1:$1,0)),""))</f>
        <v>55.231000000000002</v>
      </c>
      <c r="G46" s="8">
        <f>IF(MAX('[1]公式予選（TT）BGr-結果表・グリッド用（貼付）'!$B:$B)&gt;B46,B46+1,"")</f>
        <v>18</v>
      </c>
      <c r="H46" s="58">
        <f>INDEX('[1]公式予選（TT）BGr-結果表・グリッド用（貼付）'!$A:$Z,MATCH($G46,'[1]公式予選（TT）BGr-結果表・グリッド用（貼付）'!$B:$B,0),MATCH("No.",'[1]公式予選（TT）BGr-結果表・グリッド用（貼付）'!$1:$1,0))</f>
        <v>72</v>
      </c>
      <c r="I46" s="57" t="str">
        <f>IFERROR(INDEX('[1]公式予選（TT）BGr-結果表・グリッド用（貼付）'!$A:$Z,MATCH($G46,'[1]公式予選（TT）BGr-結果表・グリッド用（貼付）'!$B:$B,0),MATCH("名前",'[1]公式予選（TT）BGr-結果表・グリッド用（貼付）'!$1:$1,0)),"")</f>
        <v>小野 大地</v>
      </c>
      <c r="J46" s="57"/>
      <c r="K46" s="56">
        <f>IFERROR(IF(INDEX('[1]公式予選（TT）BGr-結果表・グリッド用（貼付）'!$A:$Z,MATCH($G46,'[1]公式予選（TT）BGr-結果表・グリッド用（貼付）'!$B:$B,0),MATCH("BestLap",'[1]公式予選（TT）BGr-結果表・グリッド用（貼付）'!$1:$1,0))=0,"",INDEX('[1]公式予選（TT）BGr-結果表・グリッド用（貼付）'!$A:$Z,MATCH($G46,'[1]公式予選（TT）BGr-結果表・グリッド用（貼付）'!$B:$B,0),MATCH("BestLap",'[1]公式予選（TT）BGr-結果表・グリッド用（貼付）'!$1:$1,0))),"")</f>
        <v>55.311</v>
      </c>
      <c r="L46" s="47"/>
      <c r="M46" s="5"/>
    </row>
    <row r="47" spans="1:15" ht="6" customHeight="1" x14ac:dyDescent="0.15">
      <c r="A47" s="5"/>
      <c r="B47" s="53"/>
      <c r="C47" s="48" t="str">
        <f>IF(IFERROR(INDEX('[1]公式予選（TT）BGr-結果表・グリッド用（貼付）'!$A:$Z,MATCH($B46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46,'[1]公式予選（TT）BGr-結果表・グリッド用（貼付）'!$B:$B,0),MATCH("クラス",'[1]公式予選（TT）BGr-結果表・グリッド用（貼付）'!$1:$1,0)),""))</f>
        <v/>
      </c>
      <c r="D47" s="55"/>
      <c r="E47" s="54"/>
      <c r="F47" s="48" t="str">
        <f>IF(IFERROR(INDEX('[1]公式予選（TT）BGr-結果表・グリッド用（貼付）'!$A:$Z,MATCH($B46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46,'[1]公式予選（TT）BGr-結果表・グリッド用（貼付）'!$B:$B,0),MATCH("Model/Engine",'[1]公式予選（TT）BGr-結果表・グリッド用（貼付）'!$1:$1,0)),""))</f>
        <v>EXPRIT/YAMAHA</v>
      </c>
      <c r="G47" s="53"/>
      <c r="H47" s="48" t="str">
        <f>IF(IFERROR(INDEX('[1]公式予選（TT）BGr-結果表・グリッド用（貼付）'!$A:$Z,MATCH($G46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46,'[1]公式予選（TT）BGr-結果表・グリッド用（貼付）'!$B:$B,0),MATCH("クラス",'[1]公式予選（TT）BGr-結果表・グリッド用（貼付）'!$1:$1,0)),""))</f>
        <v/>
      </c>
      <c r="I47" s="55"/>
      <c r="J47" s="54"/>
      <c r="K47" s="48" t="str">
        <f>IFERROR(IF(INDEX('[1]公式予選（TT）BGr-結果表・グリッド用（貼付）'!$A:$Z,MATCH($G46,'[1]公式予選（TT）BGr-結果表・グリッド用（貼付）'!$B:$B,0),MATCH("Model/Engine",'[1]公式予選（TT）BGr-結果表・グリッド用（貼付）'!$1:$1,0))=0,"",INDEX('[1]公式予選（TT）BGr-結果表・グリッド用（貼付）'!$A:$Z,MATCH($G46,'[1]公式予選（TT）BGr-結果表・グリッド用（貼付）'!$B:$B,0),MATCH("Model/Engine",'[1]公式予選（TT）BGr-結果表・グリッド用（貼付）'!$1:$1,0))),"")</f>
        <v>KOSMIC/YAMAHA</v>
      </c>
      <c r="L47" s="46"/>
      <c r="M47" s="5"/>
      <c r="O47" s="59"/>
    </row>
    <row r="48" spans="1:15" ht="9.9499999999999993" customHeight="1" x14ac:dyDescent="0.15">
      <c r="A48" s="5"/>
      <c r="B48" s="53"/>
      <c r="C48" s="51" t="str">
        <f>IF(IFERROR(INDEX('[1]公式予選（TT）BGr-結果表・グリッド用（貼付）'!$A:$Z,MATCH($B46,'[1]公式予選（TT）BGr-結果表・グリッド用（貼付）'!$B:$B,0),MATCH("team",'[1]公式予選（TT）BGr-結果表・グリッド用（貼付）'!$1:$1,0)),"")=0,"",IFERROR(INDEX('[1]公式予選（TT）BGr-結果表・グリッド用（貼付）'!$A:$Z,MATCH($B46,'[1]公式予選（TT）BGr-結果表・グリッド用（貼付）'!$B:$B,0),MATCH("team",'[1]公式予選（TT）BGr-結果表・グリッド用（貼付）'!$1:$1,0)),""))</f>
        <v>ONE  POINT</v>
      </c>
      <c r="D48" s="52"/>
      <c r="E48" s="51"/>
      <c r="F48" s="47"/>
      <c r="G48" s="53"/>
      <c r="H48" s="51" t="str">
        <f>IFERROR(IF(INDEX('[1]公式予選（TT）BGr-結果表・グリッド用（貼付）'!$A:$Z,MATCH($G46,'[1]公式予選（TT）BGr-結果表・グリッド用（貼付）'!$B:$B,0),MATCH("team",'[1]公式予選（TT）BGr-結果表・グリッド用（貼付）'!$1:$1,0))=0,"",INDEX('[1]公式予選（TT）BGr-結果表・グリッド用（貼付）'!$A:$Z,MATCH($G46,'[1]公式予選（TT）BGr-結果表・グリッド用（貼付）'!$B:$B,0),MATCH("team",'[1]公式予選（TT）BGr-結果表・グリッド用（貼付）'!$1:$1,0))),"")</f>
        <v>チームTKC</v>
      </c>
      <c r="I48" s="52"/>
      <c r="J48" s="51"/>
      <c r="K48" s="47"/>
      <c r="L48" s="50"/>
      <c r="M48" s="5"/>
    </row>
    <row r="49" spans="1:13" ht="6" customHeight="1" x14ac:dyDescent="0.15">
      <c r="A49" s="5"/>
      <c r="B49" s="5"/>
      <c r="C49" s="5"/>
      <c r="D49" s="5"/>
      <c r="E49" s="5"/>
      <c r="F49" s="46"/>
      <c r="G49" s="5"/>
      <c r="H49" s="5"/>
      <c r="I49" s="5"/>
      <c r="J49" s="5"/>
      <c r="K49" s="49"/>
      <c r="L49" s="48"/>
      <c r="M49" s="5"/>
    </row>
    <row r="50" spans="1:13" ht="15" customHeight="1" x14ac:dyDescent="0.15">
      <c r="A50" s="5"/>
      <c r="B50" s="8" t="str">
        <f>IF(MAX('[1]公式予選（TT）BGr-結果表・グリッド用（貼付）'!B:B)&gt;G46,G46+1,"")</f>
        <v/>
      </c>
      <c r="C50" s="58" t="str">
        <f>IFERROR(INDEX('[1]公式予選（TT）BGr-結果表・グリッド用（貼付）'!$A:$Z,MATCH($B50,'[1]公式予選（TT）BGr-結果表・グリッド用（貼付）'!$B:$B,0),MATCH("No.",'[1]公式予選（TT）BGr-結果表・グリッド用（貼付）'!$1:$1,0)),"")</f>
        <v/>
      </c>
      <c r="D50" s="57" t="str">
        <f>IFERROR(INDEX('[1]公式予選（TT）BGr-結果表・グリッド用（貼付）'!$A:$Z,MATCH($B50,'[1]公式予選（TT）BGr-結果表・グリッド用（貼付）'!$B:$B,0),MATCH("名前",'[1]公式予選（TT）BGr-結果表・グリッド用（貼付）'!$1:$1,0)),"")</f>
        <v/>
      </c>
      <c r="E50" s="57"/>
      <c r="F50" s="56" t="str">
        <f>IF(IFERROR(INDEX('[1]公式予選（TT）BGr-結果表・グリッド用（貼付）'!$A:$Z,MATCH($B50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50,'[1]公式予選（TT）BGr-結果表・グリッド用（貼付）'!$B:$B,0),MATCH("BestLap",'[1]公式予選（TT）BGr-結果表・グリッド用（貼付）'!$1:$1,0)),""))</f>
        <v/>
      </c>
      <c r="G50" s="8" t="str">
        <f>IF(MAX('[1]公式予選（TT）BGr-結果表・グリッド用（貼付）'!$B:$B)&gt;B50,B50+1,"")</f>
        <v/>
      </c>
      <c r="H50" s="58" t="str">
        <f>INDEX('[1]公式予選（TT）BGr-結果表・グリッド用（貼付）'!$A:$Z,MATCH($G50,'[1]公式予選（TT）BGr-結果表・グリッド用（貼付）'!$B:$B,0),MATCH("No.",'[1]公式予選（TT）BGr-結果表・グリッド用（貼付）'!$1:$1,0))</f>
        <v/>
      </c>
      <c r="I50" s="57" t="str">
        <f>IFERROR(INDEX('[1]公式予選（TT）BGr-結果表・グリッド用（貼付）'!$A:$Z,MATCH($G50,'[1]公式予選（TT）BGr-結果表・グリッド用（貼付）'!$B:$B,0),MATCH("名前",'[1]公式予選（TT）BGr-結果表・グリッド用（貼付）'!$1:$1,0)),"")</f>
        <v/>
      </c>
      <c r="J50" s="57"/>
      <c r="K50" s="56" t="str">
        <f>IFERROR(IF(INDEX('[1]公式予選（TT）BGr-結果表・グリッド用（貼付）'!$A:$Z,MATCH($G50,'[1]公式予選（TT）BGr-結果表・グリッド用（貼付）'!$B:$B,0),MATCH("BestLap",'[1]公式予選（TT）BGr-結果表・グリッド用（貼付）'!$1:$1,0))=0,"",INDEX('[1]公式予選（TT）BGr-結果表・グリッド用（貼付）'!$A:$Z,MATCH($G50,'[1]公式予選（TT）BGr-結果表・グリッド用（貼付）'!$B:$B,0),MATCH("BestLap",'[1]公式予選（TT）BGr-結果表・グリッド用（貼付）'!$1:$1,0))),"")</f>
        <v/>
      </c>
      <c r="L50" s="47"/>
      <c r="M50" s="5"/>
    </row>
    <row r="51" spans="1:13" ht="6" customHeight="1" x14ac:dyDescent="0.15">
      <c r="A51" s="5"/>
      <c r="B51" s="53"/>
      <c r="C51" s="48" t="str">
        <f>IF(IFERROR(INDEX('[1]公式予選（TT）BGr-結果表・グリッド用（貼付）'!$A:$Z,MATCH($B50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50,'[1]公式予選（TT）BGr-結果表・グリッド用（貼付）'!$B:$B,0),MATCH("クラス",'[1]公式予選（TT）BGr-結果表・グリッド用（貼付）'!$1:$1,0)),""))</f>
        <v/>
      </c>
      <c r="D51" s="55"/>
      <c r="E51" s="54"/>
      <c r="F51" s="48" t="str">
        <f>IF(IFERROR(INDEX('[1]公式予選（TT）BGr-結果表・グリッド用（貼付）'!$A:$Z,MATCH($B50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50,'[1]公式予選（TT）BGr-結果表・グリッド用（貼付）'!$B:$B,0),MATCH("Model/Engine",'[1]公式予選（TT）BGr-結果表・グリッド用（貼付）'!$1:$1,0)),""))</f>
        <v/>
      </c>
      <c r="G51" s="53"/>
      <c r="H51" s="48" t="str">
        <f>IF(IFERROR(INDEX('[1]公式予選（TT）BGr-結果表・グリッド用（貼付）'!$A:$Z,MATCH($G50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50,'[1]公式予選（TT）BGr-結果表・グリッド用（貼付）'!$B:$B,0),MATCH("クラス",'[1]公式予選（TT）BGr-結果表・グリッド用（貼付）'!$1:$1,0)),""))</f>
        <v/>
      </c>
      <c r="I51" s="55"/>
      <c r="J51" s="54"/>
      <c r="K51" s="48" t="str">
        <f>IFERROR(IF(INDEX('[1]公式予選（TT）BGr-結果表・グリッド用（貼付）'!$A:$Z,MATCH($G50,'[1]公式予選（TT）BGr-結果表・グリッド用（貼付）'!$B:$B,0),MATCH("Model/Engine",'[1]公式予選（TT）BGr-結果表・グリッド用（貼付）'!$1:$1,0))=0,"",INDEX('[1]公式予選（TT）BGr-結果表・グリッド用（貼付）'!$A:$Z,MATCH($G50,'[1]公式予選（TT）BGr-結果表・グリッド用（貼付）'!$B:$B,0),MATCH("Model/Engine",'[1]公式予選（TT）BGr-結果表・グリッド用（貼付）'!$1:$1,0))),"")</f>
        <v/>
      </c>
      <c r="L51" s="46"/>
      <c r="M51" s="5"/>
    </row>
    <row r="52" spans="1:13" ht="9.9499999999999993" customHeight="1" x14ac:dyDescent="0.15">
      <c r="A52" s="5"/>
      <c r="B52" s="53"/>
      <c r="C52" s="51" t="str">
        <f>IF(IFERROR(INDEX('[1]公式予選（TT）BGr-結果表・グリッド用（貼付）'!$A:$Z,MATCH($B50,'[1]公式予選（TT）BGr-結果表・グリッド用（貼付）'!$B:$B,0),MATCH("team",'[1]公式予選（TT）BGr-結果表・グリッド用（貼付）'!$1:$1,0)),"")=0,"",IFERROR(INDEX('[1]公式予選（TT）BGr-結果表・グリッド用（貼付）'!$A:$Z,MATCH($B50,'[1]公式予選（TT）BGr-結果表・グリッド用（貼付）'!$B:$B,0),MATCH("team",'[1]公式予選（TT）BGr-結果表・グリッド用（貼付）'!$1:$1,0)),""))</f>
        <v/>
      </c>
      <c r="D52" s="52"/>
      <c r="E52" s="51"/>
      <c r="F52" s="47"/>
      <c r="G52" s="53"/>
      <c r="H52" s="51" t="str">
        <f>IFERROR(IF(INDEX('[1]公式予選（TT）BGr-結果表・グリッド用（貼付）'!$A:$Z,MATCH($G50,'[1]公式予選（TT）BGr-結果表・グリッド用（貼付）'!$B:$B,0),MATCH("team",'[1]公式予選（TT）BGr-結果表・グリッド用（貼付）'!$1:$1,0))=0,"",INDEX('[1]公式予選（TT）BGr-結果表・グリッド用（貼付）'!$A:$Z,MATCH($G50,'[1]公式予選（TT）BGr-結果表・グリッド用（貼付）'!$B:$B,0),MATCH("team",'[1]公式予選（TT）BGr-結果表・グリッド用（貼付）'!$1:$1,0))),"")</f>
        <v/>
      </c>
      <c r="I52" s="52"/>
      <c r="J52" s="51"/>
      <c r="K52" s="47"/>
      <c r="L52" s="50"/>
      <c r="M52" s="5"/>
    </row>
    <row r="53" spans="1:13" ht="6" customHeight="1" x14ac:dyDescent="0.15">
      <c r="A53" s="5"/>
      <c r="B53" s="5"/>
      <c r="C53" s="5"/>
      <c r="D53" s="5"/>
      <c r="E53" s="5"/>
      <c r="F53" s="46"/>
      <c r="G53" s="5"/>
      <c r="H53" s="5"/>
      <c r="I53" s="5"/>
      <c r="J53" s="5"/>
      <c r="K53" s="49"/>
      <c r="L53" s="48"/>
      <c r="M53" s="5"/>
    </row>
    <row r="54" spans="1:13" ht="15" customHeight="1" x14ac:dyDescent="0.15">
      <c r="A54" s="5"/>
      <c r="B54" s="8" t="str">
        <f>IF(MAX('[1]公式予選（TT）BGr-結果表・グリッド用（貼付）'!B:B)&gt;G50,G50+1,"")</f>
        <v/>
      </c>
      <c r="C54" s="58" t="str">
        <f>IFERROR(INDEX('[1]公式予選（TT）BGr-結果表・グリッド用（貼付）'!$A:$Z,MATCH($B54,'[1]公式予選（TT）BGr-結果表・グリッド用（貼付）'!$B:$B,0),MATCH("No.",'[1]公式予選（TT）BGr-結果表・グリッド用（貼付）'!$1:$1,0)),"")</f>
        <v/>
      </c>
      <c r="D54" s="57" t="str">
        <f>IFERROR(INDEX('[1]公式予選（TT）BGr-結果表・グリッド用（貼付）'!$A:$Z,MATCH($B54,'[1]公式予選（TT）BGr-結果表・グリッド用（貼付）'!$B:$B,0),MATCH("名前",'[1]公式予選（TT）BGr-結果表・グリッド用（貼付）'!$1:$1,0)),"")</f>
        <v/>
      </c>
      <c r="E54" s="57"/>
      <c r="F54" s="56" t="str">
        <f>IF(IFERROR(INDEX('[1]公式予選（TT）BGr-結果表・グリッド用（貼付）'!$A:$Z,MATCH($B54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54,'[1]公式予選（TT）BGr-結果表・グリッド用（貼付）'!$B:$B,0),MATCH("BestLap",'[1]公式予選（TT）BGr-結果表・グリッド用（貼付）'!$1:$1,0)),""))</f>
        <v/>
      </c>
      <c r="G54" s="8" t="str">
        <f>IF(MAX('[1]公式予選（TT）BGr-結果表・グリッド用（貼付）'!$B:$B)&gt;B54,B54+1,"")</f>
        <v/>
      </c>
      <c r="H54" s="58" t="str">
        <f>INDEX('[1]公式予選（TT）BGr-結果表・グリッド用（貼付）'!$A:$Z,MATCH($G54,'[1]公式予選（TT）BGr-結果表・グリッド用（貼付）'!$B:$B,0),MATCH("No.",'[1]公式予選（TT）BGr-結果表・グリッド用（貼付）'!$1:$1,0))</f>
        <v/>
      </c>
      <c r="I54" s="57" t="str">
        <f>IFERROR(INDEX('[1]公式予選（TT）BGr-結果表・グリッド用（貼付）'!$A:$Z,MATCH($G54,'[1]公式予選（TT）BGr-結果表・グリッド用（貼付）'!$B:$B,0),MATCH("名前",'[1]公式予選（TT）BGr-結果表・グリッド用（貼付）'!$1:$1,0)),"")</f>
        <v/>
      </c>
      <c r="J54" s="57"/>
      <c r="K54" s="56" t="str">
        <f>IFERROR(IF(INDEX('[1]公式予選（TT）BGr-結果表・グリッド用（貼付）'!$A:$Z,MATCH($G54,'[1]公式予選（TT）BGr-結果表・グリッド用（貼付）'!$B:$B,0),MATCH("BestLap",'[1]公式予選（TT）BGr-結果表・グリッド用（貼付）'!$1:$1,0))=0,"",INDEX('[1]公式予選（TT）BGr-結果表・グリッド用（貼付）'!$A:$Z,MATCH($G54,'[1]公式予選（TT）BGr-結果表・グリッド用（貼付）'!$B:$B,0),MATCH("BestLap",'[1]公式予選（TT）BGr-結果表・グリッド用（貼付）'!$1:$1,0))),"")</f>
        <v/>
      </c>
      <c r="L54" s="47"/>
      <c r="M54" s="5"/>
    </row>
    <row r="55" spans="1:13" ht="6" customHeight="1" x14ac:dyDescent="0.15">
      <c r="A55" s="5"/>
      <c r="B55" s="53"/>
      <c r="C55" s="48" t="str">
        <f>IF(IFERROR(INDEX('[1]公式予選（TT）BGr-結果表・グリッド用（貼付）'!$A:$Z,MATCH($B54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54,'[1]公式予選（TT）BGr-結果表・グリッド用（貼付）'!$B:$B,0),MATCH("クラス",'[1]公式予選（TT）BGr-結果表・グリッド用（貼付）'!$1:$1,0)),""))</f>
        <v/>
      </c>
      <c r="D55" s="55"/>
      <c r="E55" s="54"/>
      <c r="F55" s="48" t="str">
        <f>IF(IFERROR(INDEX('[1]公式予選（TT）BGr-結果表・グリッド用（貼付）'!$A:$Z,MATCH($B54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54,'[1]公式予選（TT）BGr-結果表・グリッド用（貼付）'!$B:$B,0),MATCH("Model/Engine",'[1]公式予選（TT）BGr-結果表・グリッド用（貼付）'!$1:$1,0)),""))</f>
        <v/>
      </c>
      <c r="G55" s="53"/>
      <c r="H55" s="48" t="str">
        <f>IF(IFERROR(INDEX('[1]公式予選（TT）BGr-結果表・グリッド用（貼付）'!$A:$Z,MATCH($G54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54,'[1]公式予選（TT）BGr-結果表・グリッド用（貼付）'!$B:$B,0),MATCH("クラス",'[1]公式予選（TT）BGr-結果表・グリッド用（貼付）'!$1:$1,0)),""))</f>
        <v/>
      </c>
      <c r="I55" s="55"/>
      <c r="J55" s="54"/>
      <c r="K55" s="48" t="str">
        <f>IFERROR(IF(INDEX('[1]公式予選（TT）BGr-結果表・グリッド用（貼付）'!$A:$Z,MATCH($G54,'[1]公式予選（TT）BGr-結果表・グリッド用（貼付）'!$B:$B,0),MATCH("Model/Engine",'[1]公式予選（TT）BGr-結果表・グリッド用（貼付）'!$1:$1,0))=0,"",INDEX('[1]公式予選（TT）BGr-結果表・グリッド用（貼付）'!$A:$Z,MATCH($G54,'[1]公式予選（TT）BGr-結果表・グリッド用（貼付）'!$B:$B,0),MATCH("Model/Engine",'[1]公式予選（TT）BGr-結果表・グリッド用（貼付）'!$1:$1,0))),"")</f>
        <v/>
      </c>
      <c r="L55" s="46"/>
      <c r="M55" s="5"/>
    </row>
    <row r="56" spans="1:13" ht="9.9499999999999993" customHeight="1" x14ac:dyDescent="0.15">
      <c r="A56" s="5"/>
      <c r="B56" s="53"/>
      <c r="C56" s="51" t="str">
        <f>IF(IFERROR(INDEX('[1]公式予選（TT）BGr-結果表・グリッド用（貼付）'!$A:$Z,MATCH($B54,'[1]公式予選（TT）BGr-結果表・グリッド用（貼付）'!$B:$B,0),MATCH("team",'[1]公式予選（TT）BGr-結果表・グリッド用（貼付）'!$1:$1,0)),"")=0,"",IFERROR(INDEX('[1]公式予選（TT）BGr-結果表・グリッド用（貼付）'!$A:$Z,MATCH($B54,'[1]公式予選（TT）BGr-結果表・グリッド用（貼付）'!$B:$B,0),MATCH("team",'[1]公式予選（TT）BGr-結果表・グリッド用（貼付）'!$1:$1,0)),""))</f>
        <v/>
      </c>
      <c r="D56" s="52"/>
      <c r="E56" s="51"/>
      <c r="F56" s="47"/>
      <c r="G56" s="53"/>
      <c r="H56" s="51" t="str">
        <f>IFERROR(IF(INDEX('[1]公式予選（TT）BGr-結果表・グリッド用（貼付）'!$A:$Z,MATCH($G54,'[1]公式予選（TT）BGr-結果表・グリッド用（貼付）'!$B:$B,0),MATCH("team",'[1]公式予選（TT）BGr-結果表・グリッド用（貼付）'!$1:$1,0))=0,"",INDEX('[1]公式予選（TT）BGr-結果表・グリッド用（貼付）'!$A:$Z,MATCH($G54,'[1]公式予選（TT）BGr-結果表・グリッド用（貼付）'!$B:$B,0),MATCH("team",'[1]公式予選（TT）BGr-結果表・グリッド用（貼付）'!$1:$1,0))),"")</f>
        <v/>
      </c>
      <c r="I56" s="52"/>
      <c r="J56" s="51"/>
      <c r="K56" s="47"/>
      <c r="L56" s="50"/>
      <c r="M56" s="5"/>
    </row>
    <row r="57" spans="1:13" ht="6" customHeight="1" x14ac:dyDescent="0.15">
      <c r="A57" s="5"/>
      <c r="B57" s="5"/>
      <c r="C57" s="5"/>
      <c r="D57" s="5"/>
      <c r="E57" s="5"/>
      <c r="F57" s="46"/>
      <c r="G57" s="5"/>
      <c r="H57" s="5"/>
      <c r="I57" s="5"/>
      <c r="J57" s="5"/>
      <c r="K57" s="49"/>
      <c r="L57" s="48"/>
      <c r="M57" s="5"/>
    </row>
    <row r="58" spans="1:13" ht="15" customHeight="1" x14ac:dyDescent="0.15">
      <c r="A58" s="5"/>
      <c r="B58" s="8" t="str">
        <f>IF(MAX('[1]公式予選（TT）BGr-結果表・グリッド用（貼付）'!B:B)&gt;G54,G54+1,"")</f>
        <v/>
      </c>
      <c r="C58" s="58" t="str">
        <f>IFERROR(INDEX('[1]公式予選（TT）BGr-結果表・グリッド用（貼付）'!$A:$Z,MATCH($B58,'[1]公式予選（TT）BGr-結果表・グリッド用（貼付）'!$B:$B,0),MATCH("No.",'[1]公式予選（TT）BGr-結果表・グリッド用（貼付）'!$1:$1,0)),"")</f>
        <v/>
      </c>
      <c r="D58" s="57" t="str">
        <f>IFERROR(INDEX('[1]公式予選（TT）BGr-結果表・グリッド用（貼付）'!$A:$Z,MATCH($B58,'[1]公式予選（TT）BGr-結果表・グリッド用（貼付）'!$B:$B,0),MATCH("名前",'[1]公式予選（TT）BGr-結果表・グリッド用（貼付）'!$1:$1,0)),"")</f>
        <v/>
      </c>
      <c r="E58" s="57"/>
      <c r="F58" s="56" t="str">
        <f>IF(IFERROR(INDEX('[1]公式予選（TT）BGr-結果表・グリッド用（貼付）'!$A:$Z,MATCH($B58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58,'[1]公式予選（TT）BGr-結果表・グリッド用（貼付）'!$B:$B,0),MATCH("BestLap",'[1]公式予選（TT）BGr-結果表・グリッド用（貼付）'!$1:$1,0)),""))</f>
        <v/>
      </c>
      <c r="G58" s="8" t="str">
        <f>IF(MAX('[1]公式予選（TT）BGr-結果表・グリッド用（貼付）'!$B:$B)&gt;B58,B58+1,"")</f>
        <v/>
      </c>
      <c r="H58" s="58" t="str">
        <f>INDEX('[1]公式予選（TT）BGr-結果表・グリッド用（貼付）'!$A:$Z,MATCH($G58,'[1]公式予選（TT）BGr-結果表・グリッド用（貼付）'!$B:$B,0),MATCH("No.",'[1]公式予選（TT）BGr-結果表・グリッド用（貼付）'!$1:$1,0))</f>
        <v/>
      </c>
      <c r="I58" s="57" t="str">
        <f>IFERROR(INDEX('[1]公式予選（TT）BGr-結果表・グリッド用（貼付）'!$A:$Z,MATCH($G58,'[1]公式予選（TT）BGr-結果表・グリッド用（貼付）'!$B:$B,0),MATCH("名前",'[1]公式予選（TT）BGr-結果表・グリッド用（貼付）'!$1:$1,0)),"")</f>
        <v/>
      </c>
      <c r="J58" s="57"/>
      <c r="K58" s="56" t="str">
        <f>IFERROR(IF(INDEX('[1]公式予選（TT）BGr-結果表・グリッド用（貼付）'!$A:$Z,MATCH($G58,'[1]公式予選（TT）BGr-結果表・グリッド用（貼付）'!$B:$B,0),MATCH("BestLap",'[1]公式予選（TT）BGr-結果表・グリッド用（貼付）'!$1:$1,0))=0,"",INDEX('[1]公式予選（TT）BGr-結果表・グリッド用（貼付）'!$A:$Z,MATCH($G58,'[1]公式予選（TT）BGr-結果表・グリッド用（貼付）'!$B:$B,0),MATCH("BestLap",'[1]公式予選（TT）BGr-結果表・グリッド用（貼付）'!$1:$1,0))),"")</f>
        <v/>
      </c>
      <c r="L58" s="47"/>
      <c r="M58" s="5"/>
    </row>
    <row r="59" spans="1:13" ht="6" customHeight="1" x14ac:dyDescent="0.15">
      <c r="A59" s="5"/>
      <c r="B59" s="53"/>
      <c r="C59" s="48" t="str">
        <f>IF(IFERROR(INDEX('[1]公式予選（TT）BGr-結果表・グリッド用（貼付）'!$A:$Z,MATCH($B58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58,'[1]公式予選（TT）BGr-結果表・グリッド用（貼付）'!$B:$B,0),MATCH("クラス",'[1]公式予選（TT）BGr-結果表・グリッド用（貼付）'!$1:$1,0)),""))</f>
        <v/>
      </c>
      <c r="D59" s="55"/>
      <c r="E59" s="54"/>
      <c r="F59" s="48" t="str">
        <f>IF(IFERROR(INDEX('[1]公式予選（TT）BGr-結果表・グリッド用（貼付）'!$A:$Z,MATCH($B58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58,'[1]公式予選（TT）BGr-結果表・グリッド用（貼付）'!$B:$B,0),MATCH("Model/Engine",'[1]公式予選（TT）BGr-結果表・グリッド用（貼付）'!$1:$1,0)),""))</f>
        <v/>
      </c>
      <c r="G59" s="53"/>
      <c r="H59" s="48" t="str">
        <f>IF(IFERROR(INDEX('[1]公式予選（TT）BGr-結果表・グリッド用（貼付）'!$A:$Z,MATCH($G58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58,'[1]公式予選（TT）BGr-結果表・グリッド用（貼付）'!$B:$B,0),MATCH("クラス",'[1]公式予選（TT）BGr-結果表・グリッド用（貼付）'!$1:$1,0)),""))</f>
        <v/>
      </c>
      <c r="I59" s="55"/>
      <c r="J59" s="54"/>
      <c r="K59" s="48" t="str">
        <f>IFERROR(IF(INDEX('[1]公式予選（TT）BGr-結果表・グリッド用（貼付）'!$A:$Z,MATCH($G58,'[1]公式予選（TT）BGr-結果表・グリッド用（貼付）'!$B:$B,0),MATCH("Model/Engine",'[1]公式予選（TT）BGr-結果表・グリッド用（貼付）'!$1:$1,0))=0,"",INDEX('[1]公式予選（TT）BGr-結果表・グリッド用（貼付）'!$A:$Z,MATCH($G58,'[1]公式予選（TT）BGr-結果表・グリッド用（貼付）'!$B:$B,0),MATCH("Model/Engine",'[1]公式予選（TT）BGr-結果表・グリッド用（貼付）'!$1:$1,0))),"")</f>
        <v/>
      </c>
      <c r="L59" s="46"/>
      <c r="M59" s="5"/>
    </row>
    <row r="60" spans="1:13" ht="9.9499999999999993" customHeight="1" x14ac:dyDescent="0.15">
      <c r="A60" s="5"/>
      <c r="B60" s="53"/>
      <c r="C60" s="51" t="str">
        <f>IF(IFERROR(INDEX('[1]公式予選（TT）BGr-結果表・グリッド用（貼付）'!$A:$Z,MATCH($B58,'[1]公式予選（TT）BGr-結果表・グリッド用（貼付）'!$B:$B,0),MATCH("team",'[1]公式予選（TT）BGr-結果表・グリッド用（貼付）'!$1:$1,0)),"")=0,"",IFERROR(INDEX('[1]公式予選（TT）BGr-結果表・グリッド用（貼付）'!$A:$Z,MATCH($B58,'[1]公式予選（TT）BGr-結果表・グリッド用（貼付）'!$B:$B,0),MATCH("team",'[1]公式予選（TT）BGr-結果表・グリッド用（貼付）'!$1:$1,0)),""))</f>
        <v/>
      </c>
      <c r="D60" s="52"/>
      <c r="E60" s="51"/>
      <c r="F60" s="47"/>
      <c r="G60" s="53"/>
      <c r="H60" s="51" t="str">
        <f>IFERROR(IF(INDEX('[1]公式予選（TT）BGr-結果表・グリッド用（貼付）'!$A:$Z,MATCH($G58,'[1]公式予選（TT）BGr-結果表・グリッド用（貼付）'!$B:$B,0),MATCH("team",'[1]公式予選（TT）BGr-結果表・グリッド用（貼付）'!$1:$1,0))=0,"",INDEX('[1]公式予選（TT）BGr-結果表・グリッド用（貼付）'!$A:$Z,MATCH($G58,'[1]公式予選（TT）BGr-結果表・グリッド用（貼付）'!$B:$B,0),MATCH("team",'[1]公式予選（TT）BGr-結果表・グリッド用（貼付）'!$1:$1,0))),"")</f>
        <v/>
      </c>
      <c r="I60" s="52"/>
      <c r="J60" s="51"/>
      <c r="K60" s="47"/>
      <c r="L60" s="50"/>
      <c r="M60" s="5"/>
    </row>
    <row r="61" spans="1:13" ht="6" customHeight="1" x14ac:dyDescent="0.15">
      <c r="A61" s="5"/>
      <c r="B61" s="5"/>
      <c r="C61" s="5"/>
      <c r="D61" s="5"/>
      <c r="E61" s="5"/>
      <c r="F61" s="46"/>
      <c r="G61" s="5"/>
      <c r="H61" s="5"/>
      <c r="I61" s="5"/>
      <c r="J61" s="5"/>
      <c r="K61" s="49"/>
      <c r="L61" s="48"/>
      <c r="M61" s="5"/>
    </row>
    <row r="62" spans="1:13" ht="15" customHeight="1" x14ac:dyDescent="0.15">
      <c r="A62" s="5"/>
      <c r="B62" s="8" t="str">
        <f>IF(MAX('[1]公式予選（TT）BGr-結果表・グリッド用（貼付）'!B:B)&gt;G58,G58+1,"")</f>
        <v/>
      </c>
      <c r="C62" s="58" t="str">
        <f>IFERROR(INDEX('[1]公式予選（TT）BGr-結果表・グリッド用（貼付）'!$A:$Z,MATCH($B62,'[1]公式予選（TT）BGr-結果表・グリッド用（貼付）'!$B:$B,0),MATCH("No.",'[1]公式予選（TT）BGr-結果表・グリッド用（貼付）'!$1:$1,0)),"")</f>
        <v/>
      </c>
      <c r="D62" s="57" t="str">
        <f>IFERROR(INDEX('[1]公式予選（TT）BGr-結果表・グリッド用（貼付）'!$A:$Z,MATCH($B62,'[1]公式予選（TT）BGr-結果表・グリッド用（貼付）'!$B:$B,0),MATCH("名前",'[1]公式予選（TT）BGr-結果表・グリッド用（貼付）'!$1:$1,0)),"")</f>
        <v/>
      </c>
      <c r="E62" s="57"/>
      <c r="F62" s="56" t="str">
        <f>IF(IFERROR(INDEX('[1]公式予選（TT）BGr-結果表・グリッド用（貼付）'!$A:$Z,MATCH($B62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62,'[1]公式予選（TT）BGr-結果表・グリッド用（貼付）'!$B:$B,0),MATCH("BestLap",'[1]公式予選（TT）BGr-結果表・グリッド用（貼付）'!$1:$1,0)),""))</f>
        <v/>
      </c>
      <c r="G62" s="8" t="str">
        <f>IF(MAX('[1]公式予選（TT）BGr-結果表・グリッド用（貼付）'!$B:$B)&gt;B62,B62+1,"")</f>
        <v/>
      </c>
      <c r="H62" s="58" t="str">
        <f>INDEX('[1]公式予選（TT）BGr-結果表・グリッド用（貼付）'!$A:$Z,MATCH($G62,'[1]公式予選（TT）BGr-結果表・グリッド用（貼付）'!$B:$B,0),MATCH("No.",'[1]公式予選（TT）BGr-結果表・グリッド用（貼付）'!$1:$1,0))</f>
        <v/>
      </c>
      <c r="I62" s="57" t="str">
        <f>IFERROR(INDEX('[1]公式予選（TT）BGr-結果表・グリッド用（貼付）'!$A:$Z,MATCH($G62,'[1]公式予選（TT）BGr-結果表・グリッド用（貼付）'!$B:$B,0),MATCH("名前",'[1]公式予選（TT）BGr-結果表・グリッド用（貼付）'!$1:$1,0)),"")</f>
        <v/>
      </c>
      <c r="J62" s="57"/>
      <c r="K62" s="56" t="str">
        <f>IFERROR(IF(INDEX('[1]公式予選（TT）BGr-結果表・グリッド用（貼付）'!$A:$Z,MATCH($G62,'[1]公式予選（TT）BGr-結果表・グリッド用（貼付）'!$B:$B,0),MATCH("BestLap",'[1]公式予選（TT）BGr-結果表・グリッド用（貼付）'!$1:$1,0))=0,"",INDEX('[1]公式予選（TT）BGr-結果表・グリッド用（貼付）'!$A:$Z,MATCH($G62,'[1]公式予選（TT）BGr-結果表・グリッド用（貼付）'!$B:$B,0),MATCH("BestLap",'[1]公式予選（TT）BGr-結果表・グリッド用（貼付）'!$1:$1,0))),"")</f>
        <v/>
      </c>
      <c r="L62" s="47"/>
      <c r="M62" s="5"/>
    </row>
    <row r="63" spans="1:13" ht="6" customHeight="1" x14ac:dyDescent="0.15">
      <c r="A63" s="5"/>
      <c r="B63" s="53"/>
      <c r="C63" s="48" t="str">
        <f>IF(IFERROR(INDEX('[1]公式予選（TT）BGr-結果表・グリッド用（貼付）'!$A:$Z,MATCH($B62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62,'[1]公式予選（TT）BGr-結果表・グリッド用（貼付）'!$B:$B,0),MATCH("クラス",'[1]公式予選（TT）BGr-結果表・グリッド用（貼付）'!$1:$1,0)),""))</f>
        <v/>
      </c>
      <c r="D63" s="55"/>
      <c r="E63" s="54"/>
      <c r="F63" s="48" t="str">
        <f>IF(IFERROR(INDEX('[1]公式予選（TT）BGr-結果表・グリッド用（貼付）'!$A:$Z,MATCH($B62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62,'[1]公式予選（TT）BGr-結果表・グリッド用（貼付）'!$B:$B,0),MATCH("Model/Engine",'[1]公式予選（TT）BGr-結果表・グリッド用（貼付）'!$1:$1,0)),""))</f>
        <v/>
      </c>
      <c r="G63" s="53"/>
      <c r="H63" s="48" t="str">
        <f>IF(IFERROR(INDEX('[1]公式予選（TT）BGr-結果表・グリッド用（貼付）'!$A:$Z,MATCH($G62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62,'[1]公式予選（TT）BGr-結果表・グリッド用（貼付）'!$B:$B,0),MATCH("クラス",'[1]公式予選（TT）BGr-結果表・グリッド用（貼付）'!$1:$1,0)),""))</f>
        <v/>
      </c>
      <c r="I63" s="55"/>
      <c r="J63" s="54"/>
      <c r="K63" s="48" t="str">
        <f>IFERROR(IF(INDEX('[1]公式予選（TT）BGr-結果表・グリッド用（貼付）'!$A:$Z,MATCH($G62,'[1]公式予選（TT）BGr-結果表・グリッド用（貼付）'!$B:$B,0),MATCH("Model/Engine",'[1]公式予選（TT）BGr-結果表・グリッド用（貼付）'!$1:$1,0))=0,"",INDEX('[1]公式予選（TT）BGr-結果表・グリッド用（貼付）'!$A:$Z,MATCH($G62,'[1]公式予選（TT）BGr-結果表・グリッド用（貼付）'!$B:$B,0),MATCH("Model/Engine",'[1]公式予選（TT）BGr-結果表・グリッド用（貼付）'!$1:$1,0))),"")</f>
        <v/>
      </c>
      <c r="L63" s="46"/>
      <c r="M63" s="5"/>
    </row>
    <row r="64" spans="1:13" ht="9.9499999999999993" customHeight="1" x14ac:dyDescent="0.15">
      <c r="A64" s="5"/>
      <c r="B64" s="53"/>
      <c r="C64" s="51" t="str">
        <f>IF(IFERROR(INDEX('[1]公式予選（TT）BGr-結果表・グリッド用（貼付）'!$A:$Z,MATCH($B62,'[1]公式予選（TT）BGr-結果表・グリッド用（貼付）'!$B:$B,0),MATCH("team",'[1]公式予選（TT）BGr-結果表・グリッド用（貼付）'!$1:$1,0)),"")=0,"",IFERROR(INDEX('[1]公式予選（TT）BGr-結果表・グリッド用（貼付）'!$A:$Z,MATCH($B62,'[1]公式予選（TT）BGr-結果表・グリッド用（貼付）'!$B:$B,0),MATCH("team",'[1]公式予選（TT）BGr-結果表・グリッド用（貼付）'!$1:$1,0)),""))</f>
        <v/>
      </c>
      <c r="D64" s="52"/>
      <c r="E64" s="51"/>
      <c r="F64" s="47"/>
      <c r="G64" s="53"/>
      <c r="H64" s="51" t="str">
        <f>IFERROR(IF(INDEX('[1]公式予選（TT）BGr-結果表・グリッド用（貼付）'!$A:$Z,MATCH($G62,'[1]公式予選（TT）BGr-結果表・グリッド用（貼付）'!$B:$B,0),MATCH("team",'[1]公式予選（TT）BGr-結果表・グリッド用（貼付）'!$1:$1,0))=0,"",INDEX('[1]公式予選（TT）BGr-結果表・グリッド用（貼付）'!$A:$Z,MATCH($G62,'[1]公式予選（TT）BGr-結果表・グリッド用（貼付）'!$B:$B,0),MATCH("team",'[1]公式予選（TT）BGr-結果表・グリッド用（貼付）'!$1:$1,0))),"")</f>
        <v/>
      </c>
      <c r="I64" s="52"/>
      <c r="J64" s="51"/>
      <c r="K64" s="47"/>
      <c r="L64" s="50"/>
      <c r="M64" s="5"/>
    </row>
    <row r="65" spans="1:13" ht="6" customHeight="1" x14ac:dyDescent="0.15">
      <c r="A65" s="5"/>
      <c r="B65" s="5"/>
      <c r="C65" s="5"/>
      <c r="D65" s="5"/>
      <c r="E65" s="5"/>
      <c r="F65" s="46"/>
      <c r="G65" s="5"/>
      <c r="H65" s="5"/>
      <c r="I65" s="5"/>
      <c r="J65" s="5"/>
      <c r="K65" s="49"/>
      <c r="L65" s="48"/>
      <c r="M65" s="5"/>
    </row>
    <row r="66" spans="1:13" ht="15" customHeight="1" x14ac:dyDescent="0.15">
      <c r="A66" s="5"/>
      <c r="B66" s="8" t="str">
        <f>IF(MAX('[1]公式予選（TT）BGr-結果表・グリッド用（貼付）'!B:B)&gt;G62,G62+1,"")</f>
        <v/>
      </c>
      <c r="C66" s="58" t="str">
        <f>IFERROR(INDEX('[1]公式予選（TT）BGr-結果表・グリッド用（貼付）'!$A:$Z,MATCH($B66,'[1]公式予選（TT）BGr-結果表・グリッド用（貼付）'!$B:$B,0),MATCH("No.",'[1]公式予選（TT）BGr-結果表・グリッド用（貼付）'!$1:$1,0)),"")</f>
        <v/>
      </c>
      <c r="D66" s="57" t="str">
        <f>IFERROR(INDEX('[1]公式予選（TT）BGr-結果表・グリッド用（貼付）'!$A:$Z,MATCH($B66,'[1]公式予選（TT）BGr-結果表・グリッド用（貼付）'!$B:$B,0),MATCH("名前",'[1]公式予選（TT）BGr-結果表・グリッド用（貼付）'!$1:$1,0)),"")</f>
        <v/>
      </c>
      <c r="E66" s="57"/>
      <c r="F66" s="56" t="str">
        <f>IF(IFERROR(INDEX('[1]公式予選（TT）BGr-結果表・グリッド用（貼付）'!$A:$Z,MATCH($B66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66,'[1]公式予選（TT）BGr-結果表・グリッド用（貼付）'!$B:$B,0),MATCH("BestLap",'[1]公式予選（TT）BGr-結果表・グリッド用（貼付）'!$1:$1,0)),""))</f>
        <v/>
      </c>
      <c r="G66" s="8" t="str">
        <f>IF(MAX('[1]公式予選（TT）BGr-結果表・グリッド用（貼付）'!$B:$B)&gt;B66,B66+1,"")</f>
        <v/>
      </c>
      <c r="H66" s="58" t="str">
        <f>INDEX('[1]公式予選（TT）BGr-結果表・グリッド用（貼付）'!$A:$Z,MATCH($G66,'[1]公式予選（TT）BGr-結果表・グリッド用（貼付）'!$B:$B,0),MATCH("No.",'[1]公式予選（TT）BGr-結果表・グリッド用（貼付）'!$1:$1,0))</f>
        <v/>
      </c>
      <c r="I66" s="57" t="str">
        <f>IFERROR(INDEX('[1]公式予選（TT）BGr-結果表・グリッド用（貼付）'!$A:$Z,MATCH($G66,'[1]公式予選（TT）BGr-結果表・グリッド用（貼付）'!$B:$B,0),MATCH("名前",'[1]公式予選（TT）BGr-結果表・グリッド用（貼付）'!$1:$1,0)),"")</f>
        <v/>
      </c>
      <c r="J66" s="57"/>
      <c r="K66" s="56" t="str">
        <f>IFERROR(IF(INDEX('[1]公式予選（TT）BGr-結果表・グリッド用（貼付）'!$A:$Z,MATCH($G66,'[1]公式予選（TT）BGr-結果表・グリッド用（貼付）'!$B:$B,0),MATCH("BestLap",'[1]公式予選（TT）BGr-結果表・グリッド用（貼付）'!$1:$1,0))=0,"",INDEX('[1]公式予選（TT）BGr-結果表・グリッド用（貼付）'!$A:$Z,MATCH($G66,'[1]公式予選（TT）BGr-結果表・グリッド用（貼付）'!$B:$B,0),MATCH("BestLap",'[1]公式予選（TT）BGr-結果表・グリッド用（貼付）'!$1:$1,0))),"")</f>
        <v/>
      </c>
      <c r="L66" s="47"/>
      <c r="M66" s="5"/>
    </row>
    <row r="67" spans="1:13" ht="6" customHeight="1" x14ac:dyDescent="0.15">
      <c r="A67" s="5"/>
      <c r="B67" s="53"/>
      <c r="C67" s="48" t="str">
        <f>IF(IFERROR(INDEX('[1]公式予選（TT）BGr-結果表・グリッド用（貼付）'!$A:$Z,MATCH($B66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66,'[1]公式予選（TT）BGr-結果表・グリッド用（貼付）'!$B:$B,0),MATCH("クラス",'[1]公式予選（TT）BGr-結果表・グリッド用（貼付）'!$1:$1,0)),""))</f>
        <v/>
      </c>
      <c r="D67" s="55"/>
      <c r="E67" s="54"/>
      <c r="F67" s="48" t="str">
        <f>IF(IFERROR(INDEX('[1]公式予選（TT）BGr-結果表・グリッド用（貼付）'!$A:$Z,MATCH($B66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66,'[1]公式予選（TT）BGr-結果表・グリッド用（貼付）'!$B:$B,0),MATCH("Model/Engine",'[1]公式予選（TT）BGr-結果表・グリッド用（貼付）'!$1:$1,0)),""))</f>
        <v/>
      </c>
      <c r="G67" s="53"/>
      <c r="H67" s="48" t="str">
        <f>IF(IFERROR(INDEX('[1]公式予選（TT）BGr-結果表・グリッド用（貼付）'!$A:$Z,MATCH($G66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66,'[1]公式予選（TT）BGr-結果表・グリッド用（貼付）'!$B:$B,0),MATCH("クラス",'[1]公式予選（TT）BGr-結果表・グリッド用（貼付）'!$1:$1,0)),""))</f>
        <v/>
      </c>
      <c r="I67" s="55"/>
      <c r="J67" s="54"/>
      <c r="K67" s="48" t="str">
        <f>IFERROR(IF(INDEX('[1]公式予選（TT）BGr-結果表・グリッド用（貼付）'!$A:$Z,MATCH($G66,'[1]公式予選（TT）BGr-結果表・グリッド用（貼付）'!$B:$B,0),MATCH("Model/Engine",'[1]公式予選（TT）BGr-結果表・グリッド用（貼付）'!$1:$1,0))=0,"",INDEX('[1]公式予選（TT）BGr-結果表・グリッド用（貼付）'!$A:$Z,MATCH($G66,'[1]公式予選（TT）BGr-結果表・グリッド用（貼付）'!$B:$B,0),MATCH("Model/Engine",'[1]公式予選（TT）BGr-結果表・グリッド用（貼付）'!$1:$1,0))),"")</f>
        <v/>
      </c>
      <c r="L67" s="46"/>
      <c r="M67" s="5"/>
    </row>
    <row r="68" spans="1:13" ht="9.9499999999999993" customHeight="1" x14ac:dyDescent="0.15">
      <c r="A68" s="5"/>
      <c r="B68" s="53"/>
      <c r="C68" s="51" t="str">
        <f>IF(IFERROR(INDEX('[1]公式予選（TT）BGr-結果表・グリッド用（貼付）'!$A:$Z,MATCH($B66,'[1]公式予選（TT）BGr-結果表・グリッド用（貼付）'!$B:$B,0),MATCH("team",'[1]公式予選（TT）BGr-結果表・グリッド用（貼付）'!$1:$1,0)),"")=0,"",IFERROR(INDEX('[1]公式予選（TT）BGr-結果表・グリッド用（貼付）'!$A:$Z,MATCH($B66,'[1]公式予選（TT）BGr-結果表・グリッド用（貼付）'!$B:$B,0),MATCH("team",'[1]公式予選（TT）BGr-結果表・グリッド用（貼付）'!$1:$1,0)),""))</f>
        <v/>
      </c>
      <c r="D68" s="52"/>
      <c r="E68" s="51"/>
      <c r="F68" s="47"/>
      <c r="G68" s="53"/>
      <c r="H68" s="51" t="str">
        <f>IFERROR(IF(INDEX('[1]公式予選（TT）BGr-結果表・グリッド用（貼付）'!$A:$Z,MATCH($G66,'[1]公式予選（TT）BGr-結果表・グリッド用（貼付）'!$B:$B,0),MATCH("team",'[1]公式予選（TT）BGr-結果表・グリッド用（貼付）'!$1:$1,0))=0,"",INDEX('[1]公式予選（TT）BGr-結果表・グリッド用（貼付）'!$A:$Z,MATCH($G66,'[1]公式予選（TT）BGr-結果表・グリッド用（貼付）'!$B:$B,0),MATCH("team",'[1]公式予選（TT）BGr-結果表・グリッド用（貼付）'!$1:$1,0))),"")</f>
        <v/>
      </c>
      <c r="I68" s="52"/>
      <c r="J68" s="51"/>
      <c r="K68" s="47"/>
      <c r="L68" s="50"/>
      <c r="M68" s="5"/>
    </row>
    <row r="69" spans="1:13" ht="6" customHeight="1" x14ac:dyDescent="0.15">
      <c r="A69" s="5"/>
      <c r="B69" s="5"/>
      <c r="C69" s="5"/>
      <c r="D69" s="5"/>
      <c r="E69" s="5"/>
      <c r="F69" s="46"/>
      <c r="G69" s="5"/>
      <c r="H69" s="5"/>
      <c r="I69" s="5"/>
      <c r="J69" s="5"/>
      <c r="K69" s="49"/>
      <c r="L69" s="48"/>
      <c r="M69" s="5"/>
    </row>
    <row r="70" spans="1:13" ht="15" customHeight="1" x14ac:dyDescent="0.15">
      <c r="A70" s="5"/>
      <c r="B70" s="8" t="str">
        <f>IF(MAX('[1]公式予選（TT）BGr-結果表・グリッド用（貼付）'!B:B)&gt;G66,G66+1,"")</f>
        <v/>
      </c>
      <c r="C70" s="58" t="str">
        <f>IFERROR(INDEX('[1]公式予選（TT）BGr-結果表・グリッド用（貼付）'!$A:$Z,MATCH($B70,'[1]公式予選（TT）BGr-結果表・グリッド用（貼付）'!$B:$B,0),MATCH("No.",'[1]公式予選（TT）BGr-結果表・グリッド用（貼付）'!$1:$1,0)),"")</f>
        <v/>
      </c>
      <c r="D70" s="57" t="str">
        <f>IFERROR(INDEX('[1]公式予選（TT）BGr-結果表・グリッド用（貼付）'!$A:$Z,MATCH($B70,'[1]公式予選（TT）BGr-結果表・グリッド用（貼付）'!$B:$B,0),MATCH("名前",'[1]公式予選（TT）BGr-結果表・グリッド用（貼付）'!$1:$1,0)),"")</f>
        <v/>
      </c>
      <c r="E70" s="57"/>
      <c r="F70" s="56" t="str">
        <f>IF(IFERROR(INDEX('[1]公式予選（TT）BGr-結果表・グリッド用（貼付）'!$A:$Z,MATCH($B70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70,'[1]公式予選（TT）BGr-結果表・グリッド用（貼付）'!$B:$B,0),MATCH("BestLap",'[1]公式予選（TT）BGr-結果表・グリッド用（貼付）'!$1:$1,0)),""))</f>
        <v/>
      </c>
      <c r="G70" s="8" t="str">
        <f>IF(MAX('[1]公式予選（TT）BGr-結果表・グリッド用（貼付）'!$B:$B)&gt;B70,B70+1,"")</f>
        <v/>
      </c>
      <c r="H70" s="58" t="str">
        <f>INDEX('[1]公式予選（TT）BGr-結果表・グリッド用（貼付）'!$A:$Z,MATCH($G70,'[1]公式予選（TT）BGr-結果表・グリッド用（貼付）'!$B:$B,0),MATCH("No.",'[1]公式予選（TT）BGr-結果表・グリッド用（貼付）'!$1:$1,0))</f>
        <v/>
      </c>
      <c r="I70" s="57" t="str">
        <f>IFERROR(INDEX('[1]公式予選（TT）BGr-結果表・グリッド用（貼付）'!$A:$Z,MATCH($G70,'[1]公式予選（TT）BGr-結果表・グリッド用（貼付）'!$B:$B,0),MATCH("名前",'[1]公式予選（TT）BGr-結果表・グリッド用（貼付）'!$1:$1,0)),"")</f>
        <v/>
      </c>
      <c r="J70" s="57"/>
      <c r="K70" s="56" t="str">
        <f>IFERROR(IF(INDEX('[1]公式予選（TT）BGr-結果表・グリッド用（貼付）'!$A:$Z,MATCH($G70,'[1]公式予選（TT）BGr-結果表・グリッド用（貼付）'!$B:$B,0),MATCH("BestLap",'[1]公式予選（TT）BGr-結果表・グリッド用（貼付）'!$1:$1,0))=0,"",INDEX('[1]公式予選（TT）BGr-結果表・グリッド用（貼付）'!$A:$Z,MATCH($G70,'[1]公式予選（TT）BGr-結果表・グリッド用（貼付）'!$B:$B,0),MATCH("BestLap",'[1]公式予選（TT）BGr-結果表・グリッド用（貼付）'!$1:$1,0))),"")</f>
        <v/>
      </c>
      <c r="L70" s="47"/>
      <c r="M70" s="5"/>
    </row>
    <row r="71" spans="1:13" ht="6" customHeight="1" x14ac:dyDescent="0.15">
      <c r="A71" s="5"/>
      <c r="B71" s="53"/>
      <c r="C71" s="48" t="str">
        <f>IF(IFERROR(INDEX('[1]公式予選（TT）BGr-結果表・グリッド用（貼付）'!$A:$Z,MATCH($B70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70,'[1]公式予選（TT）BGr-結果表・グリッド用（貼付）'!$B:$B,0),MATCH("クラス",'[1]公式予選（TT）BGr-結果表・グリッド用（貼付）'!$1:$1,0)),""))</f>
        <v/>
      </c>
      <c r="D71" s="55"/>
      <c r="E71" s="54"/>
      <c r="F71" s="48" t="str">
        <f>IF(IFERROR(INDEX('[1]公式予選（TT）BGr-結果表・グリッド用（貼付）'!$A:$Z,MATCH($B70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70,'[1]公式予選（TT）BGr-結果表・グリッド用（貼付）'!$B:$B,0),MATCH("Model/Engine",'[1]公式予選（TT）BGr-結果表・グリッド用（貼付）'!$1:$1,0)),""))</f>
        <v/>
      </c>
      <c r="G71" s="53"/>
      <c r="H71" s="48" t="str">
        <f>IF(IFERROR(INDEX('[1]公式予選（TT）BGr-結果表・グリッド用（貼付）'!$A:$Z,MATCH($G70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70,'[1]公式予選（TT）BGr-結果表・グリッド用（貼付）'!$B:$B,0),MATCH("クラス",'[1]公式予選（TT）BGr-結果表・グリッド用（貼付）'!$1:$1,0)),""))</f>
        <v/>
      </c>
      <c r="I71" s="55"/>
      <c r="J71" s="54"/>
      <c r="K71" s="48" t="str">
        <f>IFERROR(IF(INDEX('[1]公式予選（TT）BGr-結果表・グリッド用（貼付）'!$A:$Z,MATCH($G70,'[1]公式予選（TT）BGr-結果表・グリッド用（貼付）'!$B:$B,0),MATCH("Model/Engine",'[1]公式予選（TT）BGr-結果表・グリッド用（貼付）'!$1:$1,0))=0,"",INDEX('[1]公式予選（TT）BGr-結果表・グリッド用（貼付）'!$A:$Z,MATCH($G70,'[1]公式予選（TT）BGr-結果表・グリッド用（貼付）'!$B:$B,0),MATCH("Model/Engine",'[1]公式予選（TT）BGr-結果表・グリッド用（貼付）'!$1:$1,0))),"")</f>
        <v/>
      </c>
      <c r="L71" s="46"/>
      <c r="M71" s="5"/>
    </row>
    <row r="72" spans="1:13" ht="9.9499999999999993" customHeight="1" x14ac:dyDescent="0.15">
      <c r="A72" s="5"/>
      <c r="B72" s="53"/>
      <c r="C72" s="51" t="str">
        <f>IF(IFERROR(INDEX('[1]公式予選（TT）BGr-結果表・グリッド用（貼付）'!$A:$Z,MATCH($B70,'[1]公式予選（TT）BGr-結果表・グリッド用（貼付）'!$B:$B,0),MATCH("team",'[1]公式予選（TT）BGr-結果表・グリッド用（貼付）'!$1:$1,0)),"")=0,"",IFERROR(INDEX('[1]公式予選（TT）BGr-結果表・グリッド用（貼付）'!$A:$Z,MATCH($B70,'[1]公式予選（TT）BGr-結果表・グリッド用（貼付）'!$B:$B,0),MATCH("team",'[1]公式予選（TT）BGr-結果表・グリッド用（貼付）'!$1:$1,0)),""))</f>
        <v/>
      </c>
      <c r="D72" s="52"/>
      <c r="E72" s="51"/>
      <c r="F72" s="47"/>
      <c r="G72" s="53"/>
      <c r="H72" s="51" t="str">
        <f>IFERROR(IF(INDEX('[1]公式予選（TT）BGr-結果表・グリッド用（貼付）'!$A:$Z,MATCH($G70,'[1]公式予選（TT）BGr-結果表・グリッド用（貼付）'!$B:$B,0),MATCH("team",'[1]公式予選（TT）BGr-結果表・グリッド用（貼付）'!$1:$1,0))=0,"",INDEX('[1]公式予選（TT）BGr-結果表・グリッド用（貼付）'!$A:$Z,MATCH($G70,'[1]公式予選（TT）BGr-結果表・グリッド用（貼付）'!$B:$B,0),MATCH("team",'[1]公式予選（TT）BGr-結果表・グリッド用（貼付）'!$1:$1,0))),"")</f>
        <v/>
      </c>
      <c r="I72" s="52"/>
      <c r="J72" s="51"/>
      <c r="K72" s="47"/>
      <c r="L72" s="50"/>
      <c r="M72" s="5"/>
    </row>
    <row r="73" spans="1:13" ht="6" customHeight="1" x14ac:dyDescent="0.15">
      <c r="A73" s="5"/>
      <c r="B73" s="5"/>
      <c r="C73" s="5"/>
      <c r="D73" s="5"/>
      <c r="E73" s="5"/>
      <c r="F73" s="46"/>
      <c r="G73" s="5"/>
      <c r="H73" s="5"/>
      <c r="I73" s="5"/>
      <c r="J73" s="5"/>
      <c r="K73" s="49"/>
      <c r="L73" s="48"/>
      <c r="M73" s="5"/>
    </row>
    <row r="74" spans="1:13" ht="15" customHeight="1" x14ac:dyDescent="0.15">
      <c r="A74" s="5"/>
      <c r="B74" s="8" t="str">
        <f>IF(MAX('[1]公式予選（TT）BGr-結果表・グリッド用（貼付）'!B:B)&gt;G70,G70+1,"")</f>
        <v/>
      </c>
      <c r="C74" s="58" t="str">
        <f>IFERROR(INDEX('[1]公式予選（TT）BGr-結果表・グリッド用（貼付）'!$A:$Z,MATCH($B74,'[1]公式予選（TT）BGr-結果表・グリッド用（貼付）'!$B:$B,0),MATCH("No.",'[1]公式予選（TT）BGr-結果表・グリッド用（貼付）'!$1:$1,0)),"")</f>
        <v/>
      </c>
      <c r="D74" s="57" t="str">
        <f>IFERROR(INDEX('[1]公式予選（TT）BGr-結果表・グリッド用（貼付）'!$A:$Z,MATCH($B74,'[1]公式予選（TT）BGr-結果表・グリッド用（貼付）'!$B:$B,0),MATCH("名前",'[1]公式予選（TT）BGr-結果表・グリッド用（貼付）'!$1:$1,0)),"")</f>
        <v/>
      </c>
      <c r="E74" s="57"/>
      <c r="F74" s="56" t="str">
        <f>IF(IFERROR(INDEX('[1]公式予選（TT）BGr-結果表・グリッド用（貼付）'!$A:$Z,MATCH($B74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74,'[1]公式予選（TT）BGr-結果表・グリッド用（貼付）'!$B:$B,0),MATCH("BestLap",'[1]公式予選（TT）BGr-結果表・グリッド用（貼付）'!$1:$1,0)),""))</f>
        <v/>
      </c>
      <c r="G74" s="8" t="str">
        <f>IF(MAX('[1]公式予選（TT）BGr-結果表・グリッド用（貼付）'!$B:$B)&gt;B74,B74+1,"")</f>
        <v/>
      </c>
      <c r="H74" s="58" t="str">
        <f>INDEX('[1]公式予選（TT）BGr-結果表・グリッド用（貼付）'!$A:$Z,MATCH($G74,'[1]公式予選（TT）BGr-結果表・グリッド用（貼付）'!$B:$B,0),MATCH("No.",'[1]公式予選（TT）BGr-結果表・グリッド用（貼付）'!$1:$1,0))</f>
        <v/>
      </c>
      <c r="I74" s="57" t="str">
        <f>IFERROR(INDEX('[1]公式予選（TT）BGr-結果表・グリッド用（貼付）'!$A:$Z,MATCH($G74,'[1]公式予選（TT）BGr-結果表・グリッド用（貼付）'!$B:$B,0),MATCH("名前",'[1]公式予選（TT）BGr-結果表・グリッド用（貼付）'!$1:$1,0)),"")</f>
        <v/>
      </c>
      <c r="J74" s="57"/>
      <c r="K74" s="56" t="str">
        <f>IFERROR(IF(INDEX('[1]公式予選（TT）BGr-結果表・グリッド用（貼付）'!$A:$Z,MATCH($G74,'[1]公式予選（TT）BGr-結果表・グリッド用（貼付）'!$B:$B,0),MATCH("BestLap",'[1]公式予選（TT）BGr-結果表・グリッド用（貼付）'!$1:$1,0))=0,"",INDEX('[1]公式予選（TT）BGr-結果表・グリッド用（貼付）'!$A:$Z,MATCH($G74,'[1]公式予選（TT）BGr-結果表・グリッド用（貼付）'!$B:$B,0),MATCH("BestLap",'[1]公式予選（TT）BGr-結果表・グリッド用（貼付）'!$1:$1,0))),"")</f>
        <v/>
      </c>
      <c r="L74" s="47"/>
      <c r="M74" s="5"/>
    </row>
    <row r="75" spans="1:13" ht="6" customHeight="1" x14ac:dyDescent="0.15">
      <c r="A75" s="5"/>
      <c r="B75" s="53"/>
      <c r="C75" s="48" t="str">
        <f>IF(IFERROR(INDEX('[1]公式予選（TT）BGr-結果表・グリッド用（貼付）'!$A:$Z,MATCH($B74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74,'[1]公式予選（TT）BGr-結果表・グリッド用（貼付）'!$B:$B,0),MATCH("クラス",'[1]公式予選（TT）BGr-結果表・グリッド用（貼付）'!$1:$1,0)),""))</f>
        <v/>
      </c>
      <c r="D75" s="55"/>
      <c r="E75" s="54"/>
      <c r="F75" s="48" t="str">
        <f>IF(IFERROR(INDEX('[1]公式予選（TT）BGr-結果表・グリッド用（貼付）'!$A:$Z,MATCH($B74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74,'[1]公式予選（TT）BGr-結果表・グリッド用（貼付）'!$B:$B,0),MATCH("Model/Engine",'[1]公式予選（TT）BGr-結果表・グリッド用（貼付）'!$1:$1,0)),""))</f>
        <v/>
      </c>
      <c r="G75" s="53"/>
      <c r="H75" s="48" t="str">
        <f>IF(IFERROR(INDEX('[1]公式予選（TT）BGr-結果表・グリッド用（貼付）'!$A:$Z,MATCH($G74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74,'[1]公式予選（TT）BGr-結果表・グリッド用（貼付）'!$B:$B,0),MATCH("クラス",'[1]公式予選（TT）BGr-結果表・グリッド用（貼付）'!$1:$1,0)),""))</f>
        <v/>
      </c>
      <c r="I75" s="55"/>
      <c r="J75" s="54"/>
      <c r="K75" s="48" t="str">
        <f>IFERROR(IF(INDEX('[1]公式予選（TT）BGr-結果表・グリッド用（貼付）'!$A:$Z,MATCH($G74,'[1]公式予選（TT）BGr-結果表・グリッド用（貼付）'!$B:$B,0),MATCH("Model/Engine",'[1]公式予選（TT）BGr-結果表・グリッド用（貼付）'!$1:$1,0))=0,"",INDEX('[1]公式予選（TT）BGr-結果表・グリッド用（貼付）'!$A:$Z,MATCH($G74,'[1]公式予選（TT）BGr-結果表・グリッド用（貼付）'!$B:$B,0),MATCH("Model/Engine",'[1]公式予選（TT）BGr-結果表・グリッド用（貼付）'!$1:$1,0))),"")</f>
        <v/>
      </c>
      <c r="L75" s="46"/>
      <c r="M75" s="5"/>
    </row>
    <row r="76" spans="1:13" ht="9.9499999999999993" customHeight="1" x14ac:dyDescent="0.15">
      <c r="A76" s="5"/>
      <c r="B76" s="53"/>
      <c r="C76" s="51" t="str">
        <f>IF(IFERROR(INDEX('[1]公式予選（TT）BGr-結果表・グリッド用（貼付）'!$A:$Z,MATCH($B74,'[1]公式予選（TT）BGr-結果表・グリッド用（貼付）'!$B:$B,0),MATCH("team",'[1]公式予選（TT）BGr-結果表・グリッド用（貼付）'!$1:$1,0)),"")=0,"",IFERROR(INDEX('[1]公式予選（TT）BGr-結果表・グリッド用（貼付）'!$A:$Z,MATCH($B74,'[1]公式予選（TT）BGr-結果表・グリッド用（貼付）'!$B:$B,0),MATCH("team",'[1]公式予選（TT）BGr-結果表・グリッド用（貼付）'!$1:$1,0)),""))</f>
        <v/>
      </c>
      <c r="D76" s="52"/>
      <c r="E76" s="51"/>
      <c r="F76" s="47"/>
      <c r="G76" s="53"/>
      <c r="H76" s="51" t="str">
        <f>IFERROR(IF(INDEX('[1]公式予選（TT）BGr-結果表・グリッド用（貼付）'!$A:$Z,MATCH($G74,'[1]公式予選（TT）BGr-結果表・グリッド用（貼付）'!$B:$B,0),MATCH("team",'[1]公式予選（TT）BGr-結果表・グリッド用（貼付）'!$1:$1,0))=0,"",INDEX('[1]公式予選（TT）BGr-結果表・グリッド用（貼付）'!$A:$Z,MATCH($G74,'[1]公式予選（TT）BGr-結果表・グリッド用（貼付）'!$B:$B,0),MATCH("team",'[1]公式予選（TT）BGr-結果表・グリッド用（貼付）'!$1:$1,0))),"")</f>
        <v/>
      </c>
      <c r="I76" s="52"/>
      <c r="J76" s="51"/>
      <c r="K76" s="47"/>
      <c r="L76" s="50"/>
      <c r="M76" s="5"/>
    </row>
    <row r="77" spans="1:13" ht="6" customHeight="1" x14ac:dyDescent="0.15">
      <c r="A77" s="5"/>
      <c r="B77" s="5"/>
      <c r="C77" s="5"/>
      <c r="D77" s="5"/>
      <c r="E77" s="5"/>
      <c r="F77" s="46"/>
      <c r="G77" s="5"/>
      <c r="H77" s="5"/>
      <c r="I77" s="5"/>
      <c r="J77" s="5"/>
      <c r="K77" s="49"/>
      <c r="L77" s="48"/>
      <c r="M77" s="5"/>
    </row>
    <row r="78" spans="1:13" ht="15" customHeight="1" x14ac:dyDescent="0.15">
      <c r="A78" s="5"/>
      <c r="B78" s="8" t="str">
        <f>IF(MAX('[1]公式予選（TT）BGr-結果表・グリッド用（貼付）'!B:B)&gt;G74,G74+1,"")</f>
        <v/>
      </c>
      <c r="C78" s="58" t="str">
        <f>IFERROR(INDEX('[1]公式予選（TT）BGr-結果表・グリッド用（貼付）'!$A:$Z,MATCH($B78,'[1]公式予選（TT）BGr-結果表・グリッド用（貼付）'!$B:$B,0),MATCH("No.",'[1]公式予選（TT）BGr-結果表・グリッド用（貼付）'!$1:$1,0)),"")</f>
        <v/>
      </c>
      <c r="D78" s="57" t="str">
        <f>IFERROR(INDEX('[1]公式予選（TT）BGr-結果表・グリッド用（貼付）'!$A:$Z,MATCH($B78,'[1]公式予選（TT）BGr-結果表・グリッド用（貼付）'!$B:$B,0),MATCH("名前",'[1]公式予選（TT）BGr-結果表・グリッド用（貼付）'!$1:$1,0)),"")</f>
        <v/>
      </c>
      <c r="E78" s="57"/>
      <c r="F78" s="56" t="str">
        <f>IF(IFERROR(INDEX('[1]公式予選（TT）BGr-結果表・グリッド用（貼付）'!$A:$Z,MATCH($B78,'[1]公式予選（TT）BGr-結果表・グリッド用（貼付）'!$B:$B,0),MATCH("BestLap",'[1]公式予選（TT）BGr-結果表・グリッド用（貼付）'!$1:$1,0)),"")=0,"",IFERROR(INDEX('[1]公式予選（TT）BGr-結果表・グリッド用（貼付）'!$A:$Z,MATCH($B78,'[1]公式予選（TT）BGr-結果表・グリッド用（貼付）'!$B:$B,0),MATCH("BestLap",'[1]公式予選（TT）BGr-結果表・グリッド用（貼付）'!$1:$1,0)),""))</f>
        <v/>
      </c>
      <c r="G78" s="8" t="str">
        <f>IF(MAX('[1]公式予選（TT）BGr-結果表・グリッド用（貼付）'!$B:$B)&gt;B78,B78+1,"")</f>
        <v/>
      </c>
      <c r="H78" s="58" t="str">
        <f>INDEX('[1]公式予選（TT）BGr-結果表・グリッド用（貼付）'!$A:$Z,MATCH($G78,'[1]公式予選（TT）BGr-結果表・グリッド用（貼付）'!$B:$B,0),MATCH("No.",'[1]公式予選（TT）BGr-結果表・グリッド用（貼付）'!$1:$1,0))</f>
        <v/>
      </c>
      <c r="I78" s="57" t="str">
        <f>IFERROR(INDEX('[1]公式予選（TT）BGr-結果表・グリッド用（貼付）'!$A:$Z,MATCH($G78,'[1]公式予選（TT）BGr-結果表・グリッド用（貼付）'!$B:$B,0),MATCH("名前",'[1]公式予選（TT）BGr-結果表・グリッド用（貼付）'!$1:$1,0)),"")</f>
        <v/>
      </c>
      <c r="J78" s="57"/>
      <c r="K78" s="56" t="str">
        <f>IFERROR(IF(INDEX('[1]公式予選（TT）BGr-結果表・グリッド用（貼付）'!$A:$Z,MATCH($G78,'[1]公式予選（TT）BGr-結果表・グリッド用（貼付）'!$B:$B,0),MATCH("BestLap",'[1]公式予選（TT）BGr-結果表・グリッド用（貼付）'!$1:$1,0))=0,"",INDEX('[1]公式予選（TT）BGr-結果表・グリッド用（貼付）'!$A:$Z,MATCH($G78,'[1]公式予選（TT）BGr-結果表・グリッド用（貼付）'!$B:$B,0),MATCH("BestLap",'[1]公式予選（TT）BGr-結果表・グリッド用（貼付）'!$1:$1,0))),"")</f>
        <v/>
      </c>
      <c r="L78" s="47"/>
      <c r="M78" s="5"/>
    </row>
    <row r="79" spans="1:13" ht="6" customHeight="1" x14ac:dyDescent="0.15">
      <c r="A79" s="5"/>
      <c r="B79" s="53"/>
      <c r="C79" s="48" t="str">
        <f>IF(IFERROR(INDEX('[1]公式予選（TT）BGr-結果表・グリッド用（貼付）'!$A:$Z,MATCH($B78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B78,'[1]公式予選（TT）BGr-結果表・グリッド用（貼付）'!$B:$B,0),MATCH("クラス",'[1]公式予選（TT）BGr-結果表・グリッド用（貼付）'!$1:$1,0)),""))</f>
        <v/>
      </c>
      <c r="D79" s="55"/>
      <c r="E79" s="54"/>
      <c r="F79" s="48" t="str">
        <f>IF(IFERROR(INDEX('[1]公式予選（TT）BGr-結果表・グリッド用（貼付）'!$A:$Z,MATCH($B78,'[1]公式予選（TT）BGr-結果表・グリッド用（貼付）'!$B:$B,0),MATCH("Model/Engine",'[1]公式予選（TT）BGr-結果表・グリッド用（貼付）'!$1:$1,0)),"")=0,"",IFERROR(INDEX('[1]公式予選（TT）BGr-結果表・グリッド用（貼付）'!$A:$Z,MATCH($B78,'[1]公式予選（TT）BGr-結果表・グリッド用（貼付）'!$B:$B,0),MATCH("Model/Engine",'[1]公式予選（TT）BGr-結果表・グリッド用（貼付）'!$1:$1,0)),""))</f>
        <v/>
      </c>
      <c r="G79" s="53"/>
      <c r="H79" s="48" t="str">
        <f>IF(IFERROR(INDEX('[1]公式予選（TT）BGr-結果表・グリッド用（貼付）'!$A:$Z,MATCH($G78,'[1]公式予選（TT）BGr-結果表・グリッド用（貼付）'!$B:$B,0),MATCH("クラス",'[1]公式予選（TT）BGr-結果表・グリッド用（貼付）'!$1:$1,0)),"")=0,"",IFERROR(INDEX('[1]公式予選（TT）BGr-結果表・グリッド用（貼付）'!$A:$Z,MATCH($G78,'[1]公式予選（TT）BGr-結果表・グリッド用（貼付）'!$B:$B,0),MATCH("クラス",'[1]公式予選（TT）BGr-結果表・グリッド用（貼付）'!$1:$1,0)),""))</f>
        <v/>
      </c>
      <c r="I79" s="55"/>
      <c r="J79" s="54"/>
      <c r="K79" s="48" t="str">
        <f>IFERROR(IF(INDEX('[1]公式予選（TT）BGr-結果表・グリッド用（貼付）'!$A:$Z,MATCH($G78,'[1]公式予選（TT）BGr-結果表・グリッド用（貼付）'!$B:$B,0),MATCH("Model/Engine",'[1]公式予選（TT）BGr-結果表・グリッド用（貼付）'!$1:$1,0))=0,"",INDEX('[1]公式予選（TT）BGr-結果表・グリッド用（貼付）'!$A:$Z,MATCH($G78,'[1]公式予選（TT）BGr-結果表・グリッド用（貼付）'!$B:$B,0),MATCH("Model/Engine",'[1]公式予選（TT）BGr-結果表・グリッド用（貼付）'!$1:$1,0))),"")</f>
        <v/>
      </c>
      <c r="L79" s="46"/>
      <c r="M79" s="5"/>
    </row>
    <row r="80" spans="1:13" ht="9.9499999999999993" customHeight="1" x14ac:dyDescent="0.15">
      <c r="A80" s="5"/>
      <c r="B80" s="53"/>
      <c r="C80" s="51" t="str">
        <f>IF(IFERROR(INDEX('[1]公式予選（TT）BGr-結果表・グリッド用（貼付）'!$A:$Z,MATCH($B78,'[1]公式予選（TT）BGr-結果表・グリッド用（貼付）'!$B:$B,0),MATCH("team",'[1]公式予選（TT）BGr-結果表・グリッド用（貼付）'!$1:$1,0)),"")=0,"",IFERROR(INDEX('[1]公式予選（TT）BGr-結果表・グリッド用（貼付）'!$A:$Z,MATCH($B78,'[1]公式予選（TT）BGr-結果表・グリッド用（貼付）'!$B:$B,0),MATCH("team",'[1]公式予選（TT）BGr-結果表・グリッド用（貼付）'!$1:$1,0)),""))</f>
        <v/>
      </c>
      <c r="D80" s="52"/>
      <c r="E80" s="51"/>
      <c r="F80" s="47"/>
      <c r="G80" s="53"/>
      <c r="H80" s="51" t="str">
        <f>IFERROR(IF(INDEX('[1]公式予選（TT）BGr-結果表・グリッド用（貼付）'!$A:$Z,MATCH($G78,'[1]公式予選（TT）BGr-結果表・グリッド用（貼付）'!$B:$B,0),MATCH("team",'[1]公式予選（TT）BGr-結果表・グリッド用（貼付）'!$1:$1,0))=0,"",INDEX('[1]公式予選（TT）BGr-結果表・グリッド用（貼付）'!$A:$Z,MATCH($G78,'[1]公式予選（TT）BGr-結果表・グリッド用（貼付）'!$B:$B,0),MATCH("team",'[1]公式予選（TT）BGr-結果表・グリッド用（貼付）'!$1:$1,0))),"")</f>
        <v/>
      </c>
      <c r="I80" s="52"/>
      <c r="J80" s="51"/>
      <c r="K80" s="47"/>
      <c r="L80" s="50"/>
      <c r="M80" s="5"/>
    </row>
    <row r="81" spans="1:22" ht="6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49"/>
      <c r="L81" s="48"/>
      <c r="M81" s="5"/>
    </row>
    <row r="82" spans="1:22" ht="11.25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47"/>
      <c r="M82" s="5"/>
    </row>
    <row r="83" spans="1:22" ht="11.25" x14ac:dyDescent="0.15">
      <c r="A83" s="5"/>
      <c r="C83" s="5"/>
      <c r="D83" s="5"/>
      <c r="E83" s="5"/>
      <c r="F83" s="5"/>
      <c r="G83" s="5"/>
      <c r="H83" s="5"/>
      <c r="I83" s="5"/>
      <c r="J83" s="5"/>
      <c r="K83" s="5"/>
      <c r="L83" s="46"/>
      <c r="M83" s="5"/>
    </row>
    <row r="84" spans="1:22" ht="11.25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22" ht="11.25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22" ht="11.25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22" ht="11.25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22" ht="12.75" customHeight="1" x14ac:dyDescent="0.15">
      <c r="A88" s="13"/>
      <c r="B88" s="45" t="str">
        <f>"審査委員長 ："&amp;" "&amp;[1]各種設定!$D$20</f>
        <v>審査委員長 ： Makoto SAITO</v>
      </c>
      <c r="C88" s="5"/>
      <c r="D88" s="5"/>
      <c r="E88" s="5"/>
      <c r="F88" s="12" t="str">
        <f>"競技委員長 ："&amp;" "&amp;[1]各種設定!$D$22</f>
        <v>競技委員長 ： Toshiaki KUBOTA</v>
      </c>
      <c r="H88" s="5"/>
      <c r="J88" s="12" t="str">
        <f>"計時委員長 ："&amp;" "&amp;[1]各種設定!$D$24</f>
        <v>計時委員長 ： Tsutomu HAYAKAWA</v>
      </c>
      <c r="K88" s="5"/>
      <c r="L88" s="5"/>
      <c r="M88" s="10"/>
      <c r="N88" s="9"/>
      <c r="O88" s="5"/>
      <c r="P88" s="4"/>
      <c r="Q88" s="4"/>
      <c r="R88" s="4"/>
      <c r="S88" s="4"/>
      <c r="T88" s="4"/>
      <c r="U88" s="4"/>
      <c r="V88" s="4"/>
    </row>
    <row r="89" spans="1:22" ht="11.25" x14ac:dyDescent="0.15">
      <c r="A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22" ht="11.25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22" ht="11.25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22" ht="11.25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22" ht="11.25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5"/>
    </row>
    <row r="94" spans="1:22" ht="11.25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22" ht="11.25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22" ht="11.25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11.25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11.25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11.25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11.25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11.25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11.25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11.2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11.2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11.2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11.2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11.2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11.2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11.2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11.2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11.2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11.2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11.2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11.2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11.2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11.2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11.2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11.2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11.2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11.2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11.2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11.2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11.2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11.2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11.2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 ht="11.2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 ht="11.2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 ht="11.2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 ht="11.2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ht="11.2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 ht="11.2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 ht="11.2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ht="11.2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 ht="11.2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 ht="11.2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 ht="11.2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ht="11.2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 ht="11.2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ht="11.2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 ht="11.2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 ht="11.2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ht="11.2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11.2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 ht="11.2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 ht="11.2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 ht="11.2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ht="11.2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 ht="11.2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 ht="11.2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 ht="11.2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 ht="11.2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 ht="11.2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 ht="11.2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 ht="11.2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 ht="11.2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ht="11.2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 ht="11.2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 ht="11.2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 ht="11.2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 ht="11.2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 ht="11.2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 ht="11.2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 ht="11.2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 ht="11.2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 ht="11.2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 ht="11.2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 ht="11.2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 ht="11.2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 ht="11.2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 ht="11.2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 ht="11.2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 ht="11.2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 ht="11.2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 ht="11.2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 ht="11.2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 ht="11.2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 ht="11.2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 ht="11.2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 ht="11.2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 ht="11.2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 ht="11.2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 ht="11.2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 ht="11.2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 ht="11.2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 ht="11.2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 ht="11.2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 ht="11.2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 ht="11.2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 ht="11.2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 ht="11.2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 ht="11.2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 ht="11.2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 ht="11.2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 ht="11.2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 ht="11.2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 ht="11.2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 ht="11.2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 ht="11.2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 ht="11.2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 ht="11.2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 ht="11.2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 ht="11.2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 ht="11.2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 ht="11.2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 ht="11.2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 ht="11.2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 ht="11.2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 ht="11.2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 ht="11.2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 ht="11.2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 ht="11.2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 ht="11.2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 ht="11.2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 ht="11.2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 ht="11.2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 ht="11.2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 ht="11.2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 ht="11.2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 ht="11.2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 ht="11.2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 ht="11.2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 ht="11.2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 ht="11.2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 ht="11.2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 ht="11.2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 ht="11.2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 ht="11.2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 ht="11.2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 ht="11.2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 ht="11.2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 ht="11.2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 ht="11.2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 ht="11.2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 ht="11.2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 ht="11.2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 ht="11.2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 ht="11.2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 ht="11.2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 ht="11.2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 ht="11.2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 ht="11.2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 ht="11.2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 ht="11.2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 ht="11.2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 ht="11.2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 ht="11.2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 ht="11.2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 ht="11.2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 ht="11.2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 ht="11.2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 ht="11.2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 ht="11.2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 ht="11.2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 ht="11.2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 ht="11.2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 ht="11.2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 ht="11.2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 ht="11.2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 ht="11.2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 ht="11.2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 ht="11.2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 ht="11.2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 ht="11.2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 ht="11.2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 ht="11.2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 ht="11.2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 ht="11.2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 ht="11.2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 ht="11.2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 ht="11.2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 ht="11.2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 ht="11.2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 ht="11.2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 ht="11.2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 ht="11.2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 ht="11.2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 ht="11.2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 ht="11.2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 ht="11.2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 ht="11.2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 ht="11.2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 ht="11.2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 ht="11.2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 ht="11.2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 ht="11.2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 ht="11.2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 ht="11.2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 ht="11.2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 ht="11.2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 ht="11.2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 ht="11.2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 ht="11.2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 ht="11.2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 ht="11.2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 ht="11.2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 ht="11.2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 ht="11.2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 ht="11.2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 ht="11.2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 ht="11.2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 ht="11.2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 ht="11.2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 ht="11.2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 ht="11.2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 ht="11.2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 ht="11.2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 ht="11.2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 ht="11.2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 ht="11.2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 ht="11.2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 ht="11.2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 ht="11.2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 ht="11.2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 ht="11.2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 ht="11.2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 ht="11.2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 ht="11.2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 ht="11.2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 ht="11.2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 ht="11.2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 ht="11.2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 ht="11.2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 ht="11.2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 ht="11.2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 ht="11.2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 ht="11.2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 ht="11.2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 ht="11.2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 ht="11.2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 ht="11.2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 ht="11.2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 ht="11.2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 ht="11.2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 ht="11.2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 ht="11.2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1:13" ht="11.2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</row>
    <row r="337" spans="1:13" ht="11.2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1:13" ht="11.2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</row>
    <row r="339" spans="1:13" ht="11.2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1:13" ht="11.2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1:13" ht="11.2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1:13" ht="11.2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1:13" ht="11.2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1:13" ht="11.2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1:13" ht="11.2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1:13" ht="11.2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1:13" ht="11.2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1:13" ht="11.2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1:13" ht="11.2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1:13" ht="11.2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1:13" ht="11.2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1:13" ht="11.2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1:13" ht="11.2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1:13" ht="11.2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1:13" ht="11.2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1:13" ht="11.2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1:13" ht="11.2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</row>
    <row r="358" spans="1:13" ht="11.2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1:13" ht="11.2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1:13" ht="11.2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1:13" ht="11.2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1:13" ht="11.2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1:13" ht="11.2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1:13" ht="11.2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1:13" ht="11.2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1:13" ht="11.2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1:13" ht="11.2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1:13" ht="11.2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1:13" ht="11.2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</row>
    <row r="370" spans="1:13" ht="11.2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1:13" ht="11.2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</row>
    <row r="372" spans="1:13" ht="11.2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1:13" ht="11.2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1:13" ht="11.2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</row>
    <row r="375" spans="1:13" ht="11.2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1:13" ht="11.2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1:13" ht="11.2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</row>
    <row r="378" spans="1:13" ht="11.2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</row>
    <row r="379" spans="1:13" ht="11.2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1:13" ht="11.2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</row>
    <row r="381" spans="1:13" ht="11.2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1:13" ht="11.2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1:13" ht="11.2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</row>
    <row r="384" spans="1:13" ht="11.2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1:13" ht="11.2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1:13" ht="11.2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</row>
    <row r="387" spans="1:13" ht="11.2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1:13" ht="11.2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1:13" ht="11.2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1:13" ht="11.2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1:13" ht="11.2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</row>
    <row r="392" spans="1:13" ht="11.2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1:13" ht="11.2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</row>
    <row r="394" spans="1:13" ht="11.2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1:13" ht="11.2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</row>
    <row r="396" spans="1:13" ht="11.2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1:13" ht="11.2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</row>
    <row r="398" spans="1:13" ht="11.2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1:13" ht="11.2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</row>
    <row r="400" spans="1:13" ht="11.2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1:13" ht="11.2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</row>
    <row r="402" spans="1:13" ht="11.2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1:13" ht="11.2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1:13" ht="11.2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</row>
    <row r="405" spans="1:13" ht="11.2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1:13" ht="11.2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1:13" ht="11.2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</row>
    <row r="408" spans="1:13" ht="11.2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</row>
    <row r="409" spans="1:13" ht="11.2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</row>
    <row r="410" spans="1:13" ht="11.2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1:13" ht="11.2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1:13" ht="11.2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</row>
    <row r="413" spans="1:13" ht="11.2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</row>
    <row r="414" spans="1:13" ht="11.2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</row>
    <row r="415" spans="1:13" ht="11.2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</row>
    <row r="416" spans="1:13" ht="11.2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</row>
    <row r="417" spans="1:13" ht="11.2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</row>
    <row r="418" spans="1:13" ht="11.2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1:13" ht="11.2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1:13" ht="11.2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1:13" ht="11.2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</row>
    <row r="422" spans="1:13" ht="11.2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1:13" ht="11.2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</row>
    <row r="424" spans="1:13" ht="11.2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1:13" ht="11.2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</row>
    <row r="426" spans="1:13" ht="11.2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1:13" ht="11.2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</row>
    <row r="428" spans="1:13" ht="11.2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1:13" ht="11.2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</row>
    <row r="430" spans="1:13" ht="11.2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1:13" ht="11.2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</row>
    <row r="432" spans="1:13" ht="11.2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1:13" ht="11.2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1:13" ht="11.2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</row>
    <row r="435" spans="1:13" ht="11.2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1:13" ht="11.2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1:13" ht="11.2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</row>
    <row r="438" spans="1:13" ht="11.2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</row>
    <row r="439" spans="1:13" ht="11.2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1:13" ht="11.2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1:13" ht="11.2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</row>
    <row r="442" spans="1:13" ht="11.2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</row>
    <row r="443" spans="1:13" ht="11.2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</row>
    <row r="444" spans="1:13" ht="11.2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</row>
    <row r="445" spans="1:13" ht="11.2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</row>
    <row r="446" spans="1:13" ht="11.2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</row>
    <row r="447" spans="1:13" ht="11.2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1:13" ht="11.2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1:13" ht="11.2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1:13" ht="11.2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</row>
    <row r="451" spans="1:13" ht="11.2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1:13" ht="11.2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</row>
    <row r="453" spans="1:13" ht="11.2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1:13" ht="11.2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</row>
    <row r="455" spans="1:13" ht="11.2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1:13" ht="11.2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</row>
    <row r="457" spans="1:13" ht="11.2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1:13" ht="11.2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</row>
    <row r="459" spans="1:13" ht="11.2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1:13" ht="11.2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</row>
    <row r="461" spans="1:13" ht="11.2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1:13" ht="11.2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1:13" ht="11.2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</row>
    <row r="464" spans="1:13" ht="11.2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1:13" ht="11.2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1:13" ht="11.2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</row>
    <row r="467" spans="1:13" ht="11.2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</row>
    <row r="468" spans="1:13" ht="11.2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</row>
    <row r="469" spans="1:13" ht="11.2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</row>
    <row r="470" spans="1:13" ht="11.2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</row>
    <row r="471" spans="1:13" ht="11.2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</row>
    <row r="472" spans="1:13" ht="11.2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</row>
    <row r="473" spans="1:13" ht="11.2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</row>
    <row r="474" spans="1:13" ht="11.2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</row>
    <row r="475" spans="1:13" ht="11.2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</row>
    <row r="476" spans="1:13" ht="11.2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</row>
    <row r="477" spans="1:13" ht="11.2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</row>
    <row r="478" spans="1:13" ht="11.2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1:13" ht="11.2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1:13" ht="11.2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1:13" ht="11.2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</row>
    <row r="482" spans="1:13" ht="11.2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1:13" ht="11.2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</row>
    <row r="484" spans="1:13" ht="11.2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1:13" ht="11.2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</row>
    <row r="486" spans="1:13" ht="11.2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1:13" ht="11.2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</row>
    <row r="488" spans="1:13" ht="11.2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1:13" ht="11.2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</row>
    <row r="490" spans="1:13" ht="11.2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1:13" ht="11.2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</row>
    <row r="492" spans="1:13" ht="11.2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1:13" ht="11.2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1:13" ht="11.2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</row>
    <row r="495" spans="1:13" ht="11.2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1:13" ht="11.2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1:13" ht="11.2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</row>
    <row r="498" spans="1:13" ht="11.2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</row>
    <row r="499" spans="1:13" ht="11.2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</row>
    <row r="500" spans="1:13" ht="11.2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</row>
    <row r="501" spans="1:13" ht="11.2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</row>
    <row r="502" spans="1:13" ht="11.25" x14ac:dyDescent="0.15">
      <c r="A502" s="5"/>
      <c r="B502" s="5"/>
      <c r="C502" s="5"/>
      <c r="D502" s="5"/>
      <c r="E502" s="5"/>
      <c r="F502" s="5"/>
      <c r="G502" s="5"/>
      <c r="L502" s="5"/>
      <c r="M502" s="5"/>
    </row>
    <row r="503" spans="1:13" ht="11.25" x14ac:dyDescent="0.15">
      <c r="A503" s="5"/>
      <c r="B503" s="5"/>
      <c r="C503" s="5"/>
      <c r="D503" s="5"/>
      <c r="E503" s="5"/>
      <c r="F503" s="5"/>
      <c r="G503" s="5"/>
      <c r="L503" s="5"/>
      <c r="M503" s="5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3"/>
  <conditionalFormatting sqref="G78">
    <cfRule type="expression" dxfId="185" priority="184" stopIfTrue="1">
      <formula>$H$78=""</formula>
    </cfRule>
  </conditionalFormatting>
  <conditionalFormatting sqref="C18">
    <cfRule type="expression" dxfId="184" priority="183" stopIfTrue="1">
      <formula>C18&lt;&gt;""</formula>
    </cfRule>
  </conditionalFormatting>
  <conditionalFormatting sqref="C20">
    <cfRule type="expression" dxfId="183" priority="182" stopIfTrue="1">
      <formula>C18&lt;&gt;""</formula>
    </cfRule>
  </conditionalFormatting>
  <conditionalFormatting sqref="D20">
    <cfRule type="expression" dxfId="182" priority="181" stopIfTrue="1">
      <formula>C18&lt;&gt;""</formula>
    </cfRule>
  </conditionalFormatting>
  <conditionalFormatting sqref="E20">
    <cfRule type="expression" dxfId="181" priority="180" stopIfTrue="1">
      <formula>C18&lt;&gt;""</formula>
    </cfRule>
  </conditionalFormatting>
  <conditionalFormatting sqref="E19">
    <cfRule type="expression" dxfId="180" priority="179" stopIfTrue="1">
      <formula>C18&lt;&gt;""</formula>
    </cfRule>
  </conditionalFormatting>
  <conditionalFormatting sqref="D18:E18">
    <cfRule type="expression" dxfId="179" priority="178" stopIfTrue="1">
      <formula>C18&lt;&gt;""</formula>
    </cfRule>
  </conditionalFormatting>
  <conditionalFormatting sqref="H14">
    <cfRule type="expression" dxfId="178" priority="177" stopIfTrue="1">
      <formula>H14&lt;&gt;""</formula>
    </cfRule>
  </conditionalFormatting>
  <conditionalFormatting sqref="H16">
    <cfRule type="expression" dxfId="177" priority="176" stopIfTrue="1">
      <formula>H14&lt;&gt;""</formula>
    </cfRule>
  </conditionalFormatting>
  <conditionalFormatting sqref="I16">
    <cfRule type="expression" dxfId="176" priority="175" stopIfTrue="1">
      <formula>H14&lt;&gt;""</formula>
    </cfRule>
  </conditionalFormatting>
  <conditionalFormatting sqref="J16">
    <cfRule type="expression" dxfId="175" priority="174" stopIfTrue="1">
      <formula>H14&lt;&gt;""</formula>
    </cfRule>
  </conditionalFormatting>
  <conditionalFormatting sqref="J15">
    <cfRule type="expression" dxfId="174" priority="173" stopIfTrue="1">
      <formula>H14&lt;&gt;""</formula>
    </cfRule>
  </conditionalFormatting>
  <conditionalFormatting sqref="I14:J14">
    <cfRule type="expression" dxfId="173" priority="172" stopIfTrue="1">
      <formula>H14&lt;&gt;""</formula>
    </cfRule>
  </conditionalFormatting>
  <conditionalFormatting sqref="C22">
    <cfRule type="expression" dxfId="172" priority="171" stopIfTrue="1">
      <formula>C22&lt;&gt;""</formula>
    </cfRule>
  </conditionalFormatting>
  <conditionalFormatting sqref="C24">
    <cfRule type="expression" dxfId="171" priority="170" stopIfTrue="1">
      <formula>C22&lt;&gt;""</formula>
    </cfRule>
  </conditionalFormatting>
  <conditionalFormatting sqref="D24">
    <cfRule type="expression" dxfId="170" priority="169" stopIfTrue="1">
      <formula>C22&lt;&gt;""</formula>
    </cfRule>
  </conditionalFormatting>
  <conditionalFormatting sqref="E24">
    <cfRule type="expression" dxfId="169" priority="168" stopIfTrue="1">
      <formula>C22&lt;&gt;""</formula>
    </cfRule>
  </conditionalFormatting>
  <conditionalFormatting sqref="E23">
    <cfRule type="expression" dxfId="168" priority="167" stopIfTrue="1">
      <formula>C22&lt;&gt;""</formula>
    </cfRule>
  </conditionalFormatting>
  <conditionalFormatting sqref="D22:E22">
    <cfRule type="expression" dxfId="167" priority="166" stopIfTrue="1">
      <formula>C22&lt;&gt;""</formula>
    </cfRule>
  </conditionalFormatting>
  <conditionalFormatting sqref="C26">
    <cfRule type="expression" dxfId="166" priority="165" stopIfTrue="1">
      <formula>C26&lt;&gt;""</formula>
    </cfRule>
  </conditionalFormatting>
  <conditionalFormatting sqref="C28">
    <cfRule type="expression" dxfId="165" priority="164" stopIfTrue="1">
      <formula>C26&lt;&gt;""</formula>
    </cfRule>
  </conditionalFormatting>
  <conditionalFormatting sqref="D28">
    <cfRule type="expression" dxfId="164" priority="163" stopIfTrue="1">
      <formula>C26&lt;&gt;""</formula>
    </cfRule>
  </conditionalFormatting>
  <conditionalFormatting sqref="E28">
    <cfRule type="expression" dxfId="163" priority="162" stopIfTrue="1">
      <formula>C26&lt;&gt;""</formula>
    </cfRule>
  </conditionalFormatting>
  <conditionalFormatting sqref="E27">
    <cfRule type="expression" dxfId="162" priority="161" stopIfTrue="1">
      <formula>C26&lt;&gt;""</formula>
    </cfRule>
  </conditionalFormatting>
  <conditionalFormatting sqref="D26:E26">
    <cfRule type="expression" dxfId="161" priority="160" stopIfTrue="1">
      <formula>C26&lt;&gt;""</formula>
    </cfRule>
  </conditionalFormatting>
  <conditionalFormatting sqref="C30">
    <cfRule type="expression" dxfId="160" priority="159" stopIfTrue="1">
      <formula>C30&lt;&gt;""</formula>
    </cfRule>
  </conditionalFormatting>
  <conditionalFormatting sqref="C32">
    <cfRule type="expression" dxfId="159" priority="158" stopIfTrue="1">
      <formula>C30&lt;&gt;""</formula>
    </cfRule>
  </conditionalFormatting>
  <conditionalFormatting sqref="D32">
    <cfRule type="expression" dxfId="158" priority="157" stopIfTrue="1">
      <formula>C30&lt;&gt;""</formula>
    </cfRule>
  </conditionalFormatting>
  <conditionalFormatting sqref="E32">
    <cfRule type="expression" dxfId="157" priority="156" stopIfTrue="1">
      <formula>C30&lt;&gt;""</formula>
    </cfRule>
  </conditionalFormatting>
  <conditionalFormatting sqref="E31">
    <cfRule type="expression" dxfId="156" priority="155" stopIfTrue="1">
      <formula>C30&lt;&gt;""</formula>
    </cfRule>
  </conditionalFormatting>
  <conditionalFormatting sqref="D30:E30">
    <cfRule type="expression" dxfId="155" priority="154" stopIfTrue="1">
      <formula>C30&lt;&gt;""</formula>
    </cfRule>
  </conditionalFormatting>
  <conditionalFormatting sqref="C34">
    <cfRule type="expression" dxfId="154" priority="153" stopIfTrue="1">
      <formula>C34&lt;&gt;""</formula>
    </cfRule>
  </conditionalFormatting>
  <conditionalFormatting sqref="C36">
    <cfRule type="expression" dxfId="153" priority="152" stopIfTrue="1">
      <formula>C34&lt;&gt;""</formula>
    </cfRule>
  </conditionalFormatting>
  <conditionalFormatting sqref="D36">
    <cfRule type="expression" dxfId="152" priority="151" stopIfTrue="1">
      <formula>C34&lt;&gt;""</formula>
    </cfRule>
  </conditionalFormatting>
  <conditionalFormatting sqref="E36">
    <cfRule type="expression" dxfId="151" priority="150" stopIfTrue="1">
      <formula>C34&lt;&gt;""</formula>
    </cfRule>
  </conditionalFormatting>
  <conditionalFormatting sqref="E35">
    <cfRule type="expression" dxfId="150" priority="149" stopIfTrue="1">
      <formula>C34&lt;&gt;""</formula>
    </cfRule>
  </conditionalFormatting>
  <conditionalFormatting sqref="D34:E34">
    <cfRule type="expression" dxfId="149" priority="148" stopIfTrue="1">
      <formula>C34&lt;&gt;""</formula>
    </cfRule>
  </conditionalFormatting>
  <conditionalFormatting sqref="C38">
    <cfRule type="expression" dxfId="148" priority="147" stopIfTrue="1">
      <formula>C38&lt;&gt;""</formula>
    </cfRule>
  </conditionalFormatting>
  <conditionalFormatting sqref="C40">
    <cfRule type="expression" dxfId="147" priority="146" stopIfTrue="1">
      <formula>C38&lt;&gt;""</formula>
    </cfRule>
  </conditionalFormatting>
  <conditionalFormatting sqref="D40">
    <cfRule type="expression" dxfId="146" priority="145" stopIfTrue="1">
      <formula>C38&lt;&gt;""</formula>
    </cfRule>
  </conditionalFormatting>
  <conditionalFormatting sqref="E40">
    <cfRule type="expression" dxfId="145" priority="144" stopIfTrue="1">
      <formula>C38&lt;&gt;""</formula>
    </cfRule>
  </conditionalFormatting>
  <conditionalFormatting sqref="E39">
    <cfRule type="expression" dxfId="144" priority="143" stopIfTrue="1">
      <formula>C38&lt;&gt;""</formula>
    </cfRule>
  </conditionalFormatting>
  <conditionalFormatting sqref="D38:E38">
    <cfRule type="expression" dxfId="143" priority="142" stopIfTrue="1">
      <formula>C38&lt;&gt;""</formula>
    </cfRule>
  </conditionalFormatting>
  <conditionalFormatting sqref="C42">
    <cfRule type="expression" dxfId="142" priority="141" stopIfTrue="1">
      <formula>C42&lt;&gt;""</formula>
    </cfRule>
  </conditionalFormatting>
  <conditionalFormatting sqref="C44">
    <cfRule type="expression" dxfId="141" priority="140" stopIfTrue="1">
      <formula>C42&lt;&gt;""</formula>
    </cfRule>
  </conditionalFormatting>
  <conditionalFormatting sqref="D44">
    <cfRule type="expression" dxfId="140" priority="139" stopIfTrue="1">
      <formula>C42&lt;&gt;""</formula>
    </cfRule>
  </conditionalFormatting>
  <conditionalFormatting sqref="E44">
    <cfRule type="expression" dxfId="139" priority="138" stopIfTrue="1">
      <formula>C42&lt;&gt;""</formula>
    </cfRule>
  </conditionalFormatting>
  <conditionalFormatting sqref="E43">
    <cfRule type="expression" dxfId="138" priority="137" stopIfTrue="1">
      <formula>C42&lt;&gt;""</formula>
    </cfRule>
  </conditionalFormatting>
  <conditionalFormatting sqref="D42:E42">
    <cfRule type="expression" dxfId="137" priority="136" stopIfTrue="1">
      <formula>C42&lt;&gt;""</formula>
    </cfRule>
  </conditionalFormatting>
  <conditionalFormatting sqref="C46">
    <cfRule type="expression" dxfId="136" priority="135" stopIfTrue="1">
      <formula>C46&lt;&gt;""</formula>
    </cfRule>
  </conditionalFormatting>
  <conditionalFormatting sqref="C48">
    <cfRule type="expression" dxfId="135" priority="134" stopIfTrue="1">
      <formula>C46&lt;&gt;""</formula>
    </cfRule>
  </conditionalFormatting>
  <conditionalFormatting sqref="D48">
    <cfRule type="expression" dxfId="134" priority="133" stopIfTrue="1">
      <formula>C46&lt;&gt;""</formula>
    </cfRule>
  </conditionalFormatting>
  <conditionalFormatting sqref="E48">
    <cfRule type="expression" dxfId="133" priority="132" stopIfTrue="1">
      <formula>C46&lt;&gt;""</formula>
    </cfRule>
  </conditionalFormatting>
  <conditionalFormatting sqref="E47">
    <cfRule type="expression" dxfId="132" priority="131" stopIfTrue="1">
      <formula>C46&lt;&gt;""</formula>
    </cfRule>
  </conditionalFormatting>
  <conditionalFormatting sqref="D46:E46">
    <cfRule type="expression" dxfId="131" priority="130" stopIfTrue="1">
      <formula>C46&lt;&gt;""</formula>
    </cfRule>
  </conditionalFormatting>
  <conditionalFormatting sqref="C50">
    <cfRule type="expression" dxfId="130" priority="129" stopIfTrue="1">
      <formula>C50&lt;&gt;""</formula>
    </cfRule>
  </conditionalFormatting>
  <conditionalFormatting sqref="C52">
    <cfRule type="expression" dxfId="129" priority="128" stopIfTrue="1">
      <formula>C50&lt;&gt;""</formula>
    </cfRule>
  </conditionalFormatting>
  <conditionalFormatting sqref="D52">
    <cfRule type="expression" dxfId="128" priority="127" stopIfTrue="1">
      <formula>C50&lt;&gt;""</formula>
    </cfRule>
  </conditionalFormatting>
  <conditionalFormatting sqref="E52">
    <cfRule type="expression" dxfId="127" priority="126" stopIfTrue="1">
      <formula>C50&lt;&gt;""</formula>
    </cfRule>
  </conditionalFormatting>
  <conditionalFormatting sqref="E51">
    <cfRule type="expression" dxfId="126" priority="125" stopIfTrue="1">
      <formula>C50&lt;&gt;""</formula>
    </cfRule>
  </conditionalFormatting>
  <conditionalFormatting sqref="D50:E50">
    <cfRule type="expression" dxfId="125" priority="124" stopIfTrue="1">
      <formula>C50&lt;&gt;""</formula>
    </cfRule>
  </conditionalFormatting>
  <conditionalFormatting sqref="C54">
    <cfRule type="expression" dxfId="124" priority="123" stopIfTrue="1">
      <formula>C54&lt;&gt;""</formula>
    </cfRule>
  </conditionalFormatting>
  <conditionalFormatting sqref="C56">
    <cfRule type="expression" dxfId="123" priority="122" stopIfTrue="1">
      <formula>C54&lt;&gt;""</formula>
    </cfRule>
  </conditionalFormatting>
  <conditionalFormatting sqref="D56">
    <cfRule type="expression" dxfId="122" priority="121" stopIfTrue="1">
      <formula>C54&lt;&gt;""</formula>
    </cfRule>
  </conditionalFormatting>
  <conditionalFormatting sqref="E56">
    <cfRule type="expression" dxfId="121" priority="120" stopIfTrue="1">
      <formula>C54&lt;&gt;""</formula>
    </cfRule>
  </conditionalFormatting>
  <conditionalFormatting sqref="E55">
    <cfRule type="expression" dxfId="120" priority="119" stopIfTrue="1">
      <formula>C54&lt;&gt;""</formula>
    </cfRule>
  </conditionalFormatting>
  <conditionalFormatting sqref="D54:E54">
    <cfRule type="expression" dxfId="119" priority="118" stopIfTrue="1">
      <formula>C54&lt;&gt;""</formula>
    </cfRule>
  </conditionalFormatting>
  <conditionalFormatting sqref="C58">
    <cfRule type="expression" dxfId="118" priority="117" stopIfTrue="1">
      <formula>C58&lt;&gt;""</formula>
    </cfRule>
  </conditionalFormatting>
  <conditionalFormatting sqref="C60">
    <cfRule type="expression" dxfId="117" priority="116" stopIfTrue="1">
      <formula>C58&lt;&gt;""</formula>
    </cfRule>
  </conditionalFormatting>
  <conditionalFormatting sqref="D60">
    <cfRule type="expression" dxfId="116" priority="115" stopIfTrue="1">
      <formula>C58&lt;&gt;""</formula>
    </cfRule>
  </conditionalFormatting>
  <conditionalFormatting sqref="E60">
    <cfRule type="expression" dxfId="115" priority="114" stopIfTrue="1">
      <formula>C58&lt;&gt;""</formula>
    </cfRule>
  </conditionalFormatting>
  <conditionalFormatting sqref="E59">
    <cfRule type="expression" dxfId="114" priority="113" stopIfTrue="1">
      <formula>C58&lt;&gt;""</formula>
    </cfRule>
  </conditionalFormatting>
  <conditionalFormatting sqref="D58:E58">
    <cfRule type="expression" dxfId="113" priority="112" stopIfTrue="1">
      <formula>C58&lt;&gt;""</formula>
    </cfRule>
  </conditionalFormatting>
  <conditionalFormatting sqref="C62">
    <cfRule type="expression" dxfId="112" priority="111" stopIfTrue="1">
      <formula>C62&lt;&gt;""</formula>
    </cfRule>
  </conditionalFormatting>
  <conditionalFormatting sqref="C64">
    <cfRule type="expression" dxfId="111" priority="110" stopIfTrue="1">
      <formula>C62&lt;&gt;""</formula>
    </cfRule>
  </conditionalFormatting>
  <conditionalFormatting sqref="D64">
    <cfRule type="expression" dxfId="110" priority="109" stopIfTrue="1">
      <formula>C62&lt;&gt;""</formula>
    </cfRule>
  </conditionalFormatting>
  <conditionalFormatting sqref="E64">
    <cfRule type="expression" dxfId="109" priority="108" stopIfTrue="1">
      <formula>C62&lt;&gt;""</formula>
    </cfRule>
  </conditionalFormatting>
  <conditionalFormatting sqref="E63">
    <cfRule type="expression" dxfId="108" priority="107" stopIfTrue="1">
      <formula>C62&lt;&gt;""</formula>
    </cfRule>
  </conditionalFormatting>
  <conditionalFormatting sqref="D62:E62">
    <cfRule type="expression" dxfId="107" priority="106" stopIfTrue="1">
      <formula>C62&lt;&gt;""</formula>
    </cfRule>
  </conditionalFormatting>
  <conditionalFormatting sqref="C66">
    <cfRule type="expression" dxfId="106" priority="105" stopIfTrue="1">
      <formula>C66&lt;&gt;""</formula>
    </cfRule>
  </conditionalFormatting>
  <conditionalFormatting sqref="C68">
    <cfRule type="expression" dxfId="105" priority="104" stopIfTrue="1">
      <formula>C66&lt;&gt;""</formula>
    </cfRule>
  </conditionalFormatting>
  <conditionalFormatting sqref="D68">
    <cfRule type="expression" dxfId="104" priority="103" stopIfTrue="1">
      <formula>C66&lt;&gt;""</formula>
    </cfRule>
  </conditionalFormatting>
  <conditionalFormatting sqref="E68">
    <cfRule type="expression" dxfId="103" priority="102" stopIfTrue="1">
      <formula>C66&lt;&gt;""</formula>
    </cfRule>
  </conditionalFormatting>
  <conditionalFormatting sqref="E67">
    <cfRule type="expression" dxfId="102" priority="101" stopIfTrue="1">
      <formula>C66&lt;&gt;""</formula>
    </cfRule>
  </conditionalFormatting>
  <conditionalFormatting sqref="D66:E66">
    <cfRule type="expression" dxfId="101" priority="100" stopIfTrue="1">
      <formula>C66&lt;&gt;""</formula>
    </cfRule>
  </conditionalFormatting>
  <conditionalFormatting sqref="C70">
    <cfRule type="expression" dxfId="100" priority="99" stopIfTrue="1">
      <formula>C70&lt;&gt;""</formula>
    </cfRule>
  </conditionalFormatting>
  <conditionalFormatting sqref="C72">
    <cfRule type="expression" dxfId="99" priority="98" stopIfTrue="1">
      <formula>C70&lt;&gt;""</formula>
    </cfRule>
  </conditionalFormatting>
  <conditionalFormatting sqref="D72">
    <cfRule type="expression" dxfId="98" priority="97" stopIfTrue="1">
      <formula>C70&lt;&gt;""</formula>
    </cfRule>
  </conditionalFormatting>
  <conditionalFormatting sqref="E72">
    <cfRule type="expression" dxfId="97" priority="96" stopIfTrue="1">
      <formula>C70&lt;&gt;""</formula>
    </cfRule>
  </conditionalFormatting>
  <conditionalFormatting sqref="E71">
    <cfRule type="expression" dxfId="96" priority="95" stopIfTrue="1">
      <formula>C70&lt;&gt;""</formula>
    </cfRule>
  </conditionalFormatting>
  <conditionalFormatting sqref="D70:E70">
    <cfRule type="expression" dxfId="95" priority="94" stopIfTrue="1">
      <formula>C70&lt;&gt;""</formula>
    </cfRule>
  </conditionalFormatting>
  <conditionalFormatting sqref="C74">
    <cfRule type="expression" dxfId="94" priority="93" stopIfTrue="1">
      <formula>C74&lt;&gt;""</formula>
    </cfRule>
  </conditionalFormatting>
  <conditionalFormatting sqref="C76">
    <cfRule type="expression" dxfId="93" priority="92" stopIfTrue="1">
      <formula>C74&lt;&gt;""</formula>
    </cfRule>
  </conditionalFormatting>
  <conditionalFormatting sqref="D76">
    <cfRule type="expression" dxfId="92" priority="91" stopIfTrue="1">
      <formula>C74&lt;&gt;""</formula>
    </cfRule>
  </conditionalFormatting>
  <conditionalFormatting sqref="E76">
    <cfRule type="expression" dxfId="91" priority="90" stopIfTrue="1">
      <formula>C74&lt;&gt;""</formula>
    </cfRule>
  </conditionalFormatting>
  <conditionalFormatting sqref="E75">
    <cfRule type="expression" dxfId="90" priority="89" stopIfTrue="1">
      <formula>C74&lt;&gt;""</formula>
    </cfRule>
  </conditionalFormatting>
  <conditionalFormatting sqref="D74:E74">
    <cfRule type="expression" dxfId="89" priority="88" stopIfTrue="1">
      <formula>C74&lt;&gt;""</formula>
    </cfRule>
  </conditionalFormatting>
  <conditionalFormatting sqref="C78">
    <cfRule type="expression" dxfId="88" priority="87" stopIfTrue="1">
      <formula>C78&lt;&gt;""</formula>
    </cfRule>
  </conditionalFormatting>
  <conditionalFormatting sqref="C80">
    <cfRule type="expression" dxfId="87" priority="86" stopIfTrue="1">
      <formula>C78&lt;&gt;""</formula>
    </cfRule>
  </conditionalFormatting>
  <conditionalFormatting sqref="D80">
    <cfRule type="expression" dxfId="86" priority="85" stopIfTrue="1">
      <formula>C78&lt;&gt;""</formula>
    </cfRule>
  </conditionalFormatting>
  <conditionalFormatting sqref="E80">
    <cfRule type="expression" dxfId="85" priority="84" stopIfTrue="1">
      <formula>C78&lt;&gt;""</formula>
    </cfRule>
  </conditionalFormatting>
  <conditionalFormatting sqref="E79">
    <cfRule type="expression" dxfId="84" priority="83" stopIfTrue="1">
      <formula>C78&lt;&gt;""</formula>
    </cfRule>
  </conditionalFormatting>
  <conditionalFormatting sqref="D78:E78">
    <cfRule type="expression" dxfId="83" priority="82" stopIfTrue="1">
      <formula>C78&lt;&gt;""</formula>
    </cfRule>
  </conditionalFormatting>
  <conditionalFormatting sqref="H18">
    <cfRule type="expression" dxfId="82" priority="81" stopIfTrue="1">
      <formula>H18&lt;&gt;""</formula>
    </cfRule>
  </conditionalFormatting>
  <conditionalFormatting sqref="I20">
    <cfRule type="expression" dxfId="81" priority="80" stopIfTrue="1">
      <formula>H18&lt;&gt;""</formula>
    </cfRule>
  </conditionalFormatting>
  <conditionalFormatting sqref="J20">
    <cfRule type="expression" dxfId="80" priority="79" stopIfTrue="1">
      <formula>H18&lt;&gt;""</formula>
    </cfRule>
  </conditionalFormatting>
  <conditionalFormatting sqref="J19">
    <cfRule type="expression" dxfId="79" priority="78" stopIfTrue="1">
      <formula>H18&lt;&gt;""</formula>
    </cfRule>
  </conditionalFormatting>
  <conditionalFormatting sqref="I18:J18">
    <cfRule type="expression" dxfId="78" priority="77" stopIfTrue="1">
      <formula>H18&lt;&gt;""</formula>
    </cfRule>
  </conditionalFormatting>
  <conditionalFormatting sqref="H22">
    <cfRule type="expression" dxfId="77" priority="76" stopIfTrue="1">
      <formula>H22&lt;&gt;""</formula>
    </cfRule>
  </conditionalFormatting>
  <conditionalFormatting sqref="I24">
    <cfRule type="expression" dxfId="76" priority="75" stopIfTrue="1">
      <formula>H22&lt;&gt;""</formula>
    </cfRule>
  </conditionalFormatting>
  <conditionalFormatting sqref="J24">
    <cfRule type="expression" dxfId="75" priority="74" stopIfTrue="1">
      <formula>H22&lt;&gt;""</formula>
    </cfRule>
  </conditionalFormatting>
  <conditionalFormatting sqref="J23">
    <cfRule type="expression" dxfId="74" priority="73" stopIfTrue="1">
      <formula>H22&lt;&gt;""</formula>
    </cfRule>
  </conditionalFormatting>
  <conditionalFormatting sqref="I22:J22">
    <cfRule type="expression" dxfId="73" priority="72" stopIfTrue="1">
      <formula>H22&lt;&gt;""</formula>
    </cfRule>
  </conditionalFormatting>
  <conditionalFormatting sqref="H26">
    <cfRule type="expression" dxfId="72" priority="71" stopIfTrue="1">
      <formula>H26&lt;&gt;""</formula>
    </cfRule>
  </conditionalFormatting>
  <conditionalFormatting sqref="I28">
    <cfRule type="expression" dxfId="71" priority="70" stopIfTrue="1">
      <formula>H26&lt;&gt;""</formula>
    </cfRule>
  </conditionalFormatting>
  <conditionalFormatting sqref="J28">
    <cfRule type="expression" dxfId="70" priority="69" stopIfTrue="1">
      <formula>H26&lt;&gt;""</formula>
    </cfRule>
  </conditionalFormatting>
  <conditionalFormatting sqref="J27">
    <cfRule type="expression" dxfId="69" priority="68" stopIfTrue="1">
      <formula>H26&lt;&gt;""</formula>
    </cfRule>
  </conditionalFormatting>
  <conditionalFormatting sqref="I26:J26">
    <cfRule type="expression" dxfId="68" priority="67" stopIfTrue="1">
      <formula>H26&lt;&gt;""</formula>
    </cfRule>
  </conditionalFormatting>
  <conditionalFormatting sqref="H30">
    <cfRule type="expression" dxfId="67" priority="66" stopIfTrue="1">
      <formula>H30&lt;&gt;""</formula>
    </cfRule>
  </conditionalFormatting>
  <conditionalFormatting sqref="I32">
    <cfRule type="expression" dxfId="66" priority="65" stopIfTrue="1">
      <formula>H30&lt;&gt;""</formula>
    </cfRule>
  </conditionalFormatting>
  <conditionalFormatting sqref="J32">
    <cfRule type="expression" dxfId="65" priority="64" stopIfTrue="1">
      <formula>H30&lt;&gt;""</formula>
    </cfRule>
  </conditionalFormatting>
  <conditionalFormatting sqref="J31">
    <cfRule type="expression" dxfId="64" priority="63" stopIfTrue="1">
      <formula>H30&lt;&gt;""</formula>
    </cfRule>
  </conditionalFormatting>
  <conditionalFormatting sqref="I30:J30">
    <cfRule type="expression" dxfId="63" priority="62" stopIfTrue="1">
      <formula>H30&lt;&gt;""</formula>
    </cfRule>
  </conditionalFormatting>
  <conditionalFormatting sqref="H34">
    <cfRule type="expression" dxfId="62" priority="61" stopIfTrue="1">
      <formula>H34&lt;&gt;""</formula>
    </cfRule>
  </conditionalFormatting>
  <conditionalFormatting sqref="I36">
    <cfRule type="expression" dxfId="61" priority="60" stopIfTrue="1">
      <formula>H34&lt;&gt;""</formula>
    </cfRule>
  </conditionalFormatting>
  <conditionalFormatting sqref="J36">
    <cfRule type="expression" dxfId="60" priority="59" stopIfTrue="1">
      <formula>H34&lt;&gt;""</formula>
    </cfRule>
  </conditionalFormatting>
  <conditionalFormatting sqref="J35">
    <cfRule type="expression" dxfId="59" priority="58" stopIfTrue="1">
      <formula>H34&lt;&gt;""</formula>
    </cfRule>
  </conditionalFormatting>
  <conditionalFormatting sqref="I34:J34">
    <cfRule type="expression" dxfId="58" priority="57" stopIfTrue="1">
      <formula>H34&lt;&gt;""</formula>
    </cfRule>
  </conditionalFormatting>
  <conditionalFormatting sqref="H38">
    <cfRule type="expression" dxfId="57" priority="56" stopIfTrue="1">
      <formula>H38&lt;&gt;""</formula>
    </cfRule>
  </conditionalFormatting>
  <conditionalFormatting sqref="I40">
    <cfRule type="expression" dxfId="56" priority="55" stopIfTrue="1">
      <formula>H38&lt;&gt;""</formula>
    </cfRule>
  </conditionalFormatting>
  <conditionalFormatting sqref="J40">
    <cfRule type="expression" dxfId="55" priority="54" stopIfTrue="1">
      <formula>H38&lt;&gt;""</formula>
    </cfRule>
  </conditionalFormatting>
  <conditionalFormatting sqref="J39">
    <cfRule type="expression" dxfId="54" priority="53" stopIfTrue="1">
      <formula>H38&lt;&gt;""</formula>
    </cfRule>
  </conditionalFormatting>
  <conditionalFormatting sqref="I38:J38">
    <cfRule type="expression" dxfId="53" priority="52" stopIfTrue="1">
      <formula>H38&lt;&gt;""</formula>
    </cfRule>
  </conditionalFormatting>
  <conditionalFormatting sqref="H42">
    <cfRule type="expression" dxfId="52" priority="51" stopIfTrue="1">
      <formula>H42&lt;&gt;""</formula>
    </cfRule>
  </conditionalFormatting>
  <conditionalFormatting sqref="I44">
    <cfRule type="expression" dxfId="51" priority="50" stopIfTrue="1">
      <formula>H42&lt;&gt;""</formula>
    </cfRule>
  </conditionalFormatting>
  <conditionalFormatting sqref="J44">
    <cfRule type="expression" dxfId="50" priority="49" stopIfTrue="1">
      <formula>H42&lt;&gt;""</formula>
    </cfRule>
  </conditionalFormatting>
  <conditionalFormatting sqref="J43">
    <cfRule type="expression" dxfId="49" priority="48" stopIfTrue="1">
      <formula>H42&lt;&gt;""</formula>
    </cfRule>
  </conditionalFormatting>
  <conditionalFormatting sqref="I42:J42">
    <cfRule type="expression" dxfId="48" priority="47" stopIfTrue="1">
      <formula>H42&lt;&gt;""</formula>
    </cfRule>
  </conditionalFormatting>
  <conditionalFormatting sqref="H46">
    <cfRule type="expression" dxfId="47" priority="46" stopIfTrue="1">
      <formula>H46&lt;&gt;""</formula>
    </cfRule>
  </conditionalFormatting>
  <conditionalFormatting sqref="I48">
    <cfRule type="expression" dxfId="46" priority="45" stopIfTrue="1">
      <formula>H46&lt;&gt;""</formula>
    </cfRule>
  </conditionalFormatting>
  <conditionalFormatting sqref="J48">
    <cfRule type="expression" dxfId="45" priority="44" stopIfTrue="1">
      <formula>H46&lt;&gt;""</formula>
    </cfRule>
  </conditionalFormatting>
  <conditionalFormatting sqref="J47">
    <cfRule type="expression" dxfId="44" priority="43" stopIfTrue="1">
      <formula>H46&lt;&gt;""</formula>
    </cfRule>
  </conditionalFormatting>
  <conditionalFormatting sqref="I46:J46">
    <cfRule type="expression" dxfId="43" priority="42" stopIfTrue="1">
      <formula>H46&lt;&gt;""</formula>
    </cfRule>
  </conditionalFormatting>
  <conditionalFormatting sqref="H50">
    <cfRule type="expression" dxfId="42" priority="41" stopIfTrue="1">
      <formula>H50&lt;&gt;""</formula>
    </cfRule>
  </conditionalFormatting>
  <conditionalFormatting sqref="I52">
    <cfRule type="expression" dxfId="41" priority="40" stopIfTrue="1">
      <formula>H50&lt;&gt;""</formula>
    </cfRule>
  </conditionalFormatting>
  <conditionalFormatting sqref="J52">
    <cfRule type="expression" dxfId="40" priority="39" stopIfTrue="1">
      <formula>H50&lt;&gt;""</formula>
    </cfRule>
  </conditionalFormatting>
  <conditionalFormatting sqref="J51">
    <cfRule type="expression" dxfId="39" priority="38" stopIfTrue="1">
      <formula>H50&lt;&gt;""</formula>
    </cfRule>
  </conditionalFormatting>
  <conditionalFormatting sqref="I50:J50">
    <cfRule type="expression" dxfId="38" priority="37" stopIfTrue="1">
      <formula>H50&lt;&gt;""</formula>
    </cfRule>
  </conditionalFormatting>
  <conditionalFormatting sqref="H54">
    <cfRule type="expression" dxfId="37" priority="36" stopIfTrue="1">
      <formula>H54&lt;&gt;""</formula>
    </cfRule>
  </conditionalFormatting>
  <conditionalFormatting sqref="I56">
    <cfRule type="expression" dxfId="36" priority="35" stopIfTrue="1">
      <formula>H54&lt;&gt;""</formula>
    </cfRule>
  </conditionalFormatting>
  <conditionalFormatting sqref="J56">
    <cfRule type="expression" dxfId="35" priority="34" stopIfTrue="1">
      <formula>H54&lt;&gt;""</formula>
    </cfRule>
  </conditionalFormatting>
  <conditionalFormatting sqref="J55">
    <cfRule type="expression" dxfId="34" priority="33" stopIfTrue="1">
      <formula>H54&lt;&gt;""</formula>
    </cfRule>
  </conditionalFormatting>
  <conditionalFormatting sqref="I54:J54">
    <cfRule type="expression" dxfId="33" priority="32" stopIfTrue="1">
      <formula>H54&lt;&gt;""</formula>
    </cfRule>
  </conditionalFormatting>
  <conditionalFormatting sqref="H58">
    <cfRule type="expression" dxfId="32" priority="31" stopIfTrue="1">
      <formula>H58&lt;&gt;""</formula>
    </cfRule>
  </conditionalFormatting>
  <conditionalFormatting sqref="I60">
    <cfRule type="expression" dxfId="31" priority="30" stopIfTrue="1">
      <formula>H58&lt;&gt;""</formula>
    </cfRule>
  </conditionalFormatting>
  <conditionalFormatting sqref="J60">
    <cfRule type="expression" dxfId="30" priority="29" stopIfTrue="1">
      <formula>H58&lt;&gt;""</formula>
    </cfRule>
  </conditionalFormatting>
  <conditionalFormatting sqref="J59">
    <cfRule type="expression" dxfId="29" priority="28" stopIfTrue="1">
      <formula>H58&lt;&gt;""</formula>
    </cfRule>
  </conditionalFormatting>
  <conditionalFormatting sqref="I58:J58">
    <cfRule type="expression" dxfId="28" priority="27" stopIfTrue="1">
      <formula>H58&lt;&gt;""</formula>
    </cfRule>
  </conditionalFormatting>
  <conditionalFormatting sqref="H62">
    <cfRule type="expression" dxfId="27" priority="26" stopIfTrue="1">
      <formula>H62&lt;&gt;""</formula>
    </cfRule>
  </conditionalFormatting>
  <conditionalFormatting sqref="I64">
    <cfRule type="expression" dxfId="26" priority="25" stopIfTrue="1">
      <formula>H62&lt;&gt;""</formula>
    </cfRule>
  </conditionalFormatting>
  <conditionalFormatting sqref="J64">
    <cfRule type="expression" dxfId="25" priority="24" stopIfTrue="1">
      <formula>H62&lt;&gt;""</formula>
    </cfRule>
  </conditionalFormatting>
  <conditionalFormatting sqref="J63">
    <cfRule type="expression" dxfId="24" priority="23" stopIfTrue="1">
      <formula>H62&lt;&gt;""</formula>
    </cfRule>
  </conditionalFormatting>
  <conditionalFormatting sqref="I62:J62">
    <cfRule type="expression" dxfId="23" priority="22" stopIfTrue="1">
      <formula>H62&lt;&gt;""</formula>
    </cfRule>
  </conditionalFormatting>
  <conditionalFormatting sqref="H66">
    <cfRule type="expression" dxfId="22" priority="21" stopIfTrue="1">
      <formula>H66&lt;&gt;""</formula>
    </cfRule>
  </conditionalFormatting>
  <conditionalFormatting sqref="I68">
    <cfRule type="expression" dxfId="21" priority="20" stopIfTrue="1">
      <formula>H66&lt;&gt;""</formula>
    </cfRule>
  </conditionalFormatting>
  <conditionalFormatting sqref="J68">
    <cfRule type="expression" dxfId="20" priority="19" stopIfTrue="1">
      <formula>H66&lt;&gt;""</formula>
    </cfRule>
  </conditionalFormatting>
  <conditionalFormatting sqref="J67">
    <cfRule type="expression" dxfId="19" priority="18" stopIfTrue="1">
      <formula>H66&lt;&gt;""</formula>
    </cfRule>
  </conditionalFormatting>
  <conditionalFormatting sqref="I66:J66">
    <cfRule type="expression" dxfId="18" priority="17" stopIfTrue="1">
      <formula>H66&lt;&gt;""</formula>
    </cfRule>
  </conditionalFormatting>
  <conditionalFormatting sqref="H70">
    <cfRule type="expression" dxfId="17" priority="16" stopIfTrue="1">
      <formula>H70&lt;&gt;""</formula>
    </cfRule>
  </conditionalFormatting>
  <conditionalFormatting sqref="I72">
    <cfRule type="expression" dxfId="16" priority="15" stopIfTrue="1">
      <formula>H70&lt;&gt;""</formula>
    </cfRule>
  </conditionalFormatting>
  <conditionalFormatting sqref="J72">
    <cfRule type="expression" dxfId="15" priority="14" stopIfTrue="1">
      <formula>H70&lt;&gt;""</formula>
    </cfRule>
  </conditionalFormatting>
  <conditionalFormatting sqref="J71">
    <cfRule type="expression" dxfId="14" priority="13" stopIfTrue="1">
      <formula>H70&lt;&gt;""</formula>
    </cfRule>
  </conditionalFormatting>
  <conditionalFormatting sqref="I70:J70">
    <cfRule type="expression" dxfId="13" priority="12" stopIfTrue="1">
      <formula>H70&lt;&gt;""</formula>
    </cfRule>
  </conditionalFormatting>
  <conditionalFormatting sqref="H74">
    <cfRule type="expression" dxfId="12" priority="11" stopIfTrue="1">
      <formula>H74&lt;&gt;""</formula>
    </cfRule>
  </conditionalFormatting>
  <conditionalFormatting sqref="I76">
    <cfRule type="expression" dxfId="11" priority="10" stopIfTrue="1">
      <formula>H74&lt;&gt;""</formula>
    </cfRule>
  </conditionalFormatting>
  <conditionalFormatting sqref="J76">
    <cfRule type="expression" dxfId="10" priority="9" stopIfTrue="1">
      <formula>H74&lt;&gt;""</formula>
    </cfRule>
  </conditionalFormatting>
  <conditionalFormatting sqref="J75">
    <cfRule type="expression" dxfId="9" priority="8" stopIfTrue="1">
      <formula>H74&lt;&gt;""</formula>
    </cfRule>
  </conditionalFormatting>
  <conditionalFormatting sqref="I74:J74">
    <cfRule type="expression" dxfId="8" priority="7" stopIfTrue="1">
      <formula>H74&lt;&gt;""</formula>
    </cfRule>
  </conditionalFormatting>
  <conditionalFormatting sqref="H78">
    <cfRule type="expression" dxfId="7" priority="6" stopIfTrue="1">
      <formula>H78&lt;&gt;""</formula>
    </cfRule>
  </conditionalFormatting>
  <conditionalFormatting sqref="I80">
    <cfRule type="expression" dxfId="6" priority="5" stopIfTrue="1">
      <formula>H78&lt;&gt;""</formula>
    </cfRule>
  </conditionalFormatting>
  <conditionalFormatting sqref="J80">
    <cfRule type="expression" dxfId="5" priority="4" stopIfTrue="1">
      <formula>H78&lt;&gt;""</formula>
    </cfRule>
  </conditionalFormatting>
  <conditionalFormatting sqref="J79">
    <cfRule type="expression" dxfId="4" priority="3" stopIfTrue="1">
      <formula>H78&lt;&gt;""</formula>
    </cfRule>
  </conditionalFormatting>
  <conditionalFormatting sqref="I78:J78">
    <cfRule type="expression" dxfId="3" priority="2" stopIfTrue="1">
      <formula>H78&lt;&gt;""</formula>
    </cfRule>
  </conditionalFormatting>
  <conditionalFormatting sqref="H80 H76 H72 H68 H64 H60 H56 H52 H48 H44 H40 H36 H32 H28 H24 H20">
    <cfRule type="expression" dxfId="2" priority="1" stopIfTrue="1">
      <formula>H18&lt;&gt;""</formula>
    </cfRule>
  </conditionalFormatting>
  <pageMargins left="0.15748031496062992" right="0.15748031496062992" top="0.39370078740157483" bottom="0" header="0.15748031496062992" footer="0.15748031496062992"/>
  <pageSetup scale="8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L8</xm:sqref>
        </x14:dataValidation>
        <x14:dataValidation type="list" allowBlank="1" showInputMessage="1" showErrorMessage="1">
          <x14:formula1>
            <xm:f>[2]各種設定!#REF!</xm:f>
          </x14:formula1>
          <xm:sqref>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予選ヒート-総合結果表</vt:lpstr>
      <vt:lpstr>予選ヒートAGr-レース結果表</vt:lpstr>
      <vt:lpstr>予選ヒートBGr-レース結果表</vt:lpstr>
      <vt:lpstr>予選ヒートAGr-グリッド表</vt:lpstr>
      <vt:lpstr>予選ヒートBGr-グリッド表</vt:lpstr>
      <vt:lpstr>'予選ヒートAGr-グリッド表'!Print_Area</vt:lpstr>
      <vt:lpstr>'予選ヒートAGr-レース結果表'!Print_Area</vt:lpstr>
      <vt:lpstr>'予選ヒートBGr-グリッド表'!Print_Area</vt:lpstr>
      <vt:lpstr>'予選ヒートBGr-レース結果表'!Print_Area</vt:lpstr>
      <vt:lpstr>'予選ヒート-総合結果表'!Print_Area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2022-11-14T03:56:10Z</dcterms:created>
  <dcterms:modified xsi:type="dcterms:W3CDTF">2022-11-14T03:57:52Z</dcterms:modified>
</cp:coreProperties>
</file>