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FP-3\"/>
    </mc:Choice>
  </mc:AlternateContent>
  <bookViews>
    <workbookView xWindow="0" yWindow="0" windowWidth="8880" windowHeight="9270"/>
  </bookViews>
  <sheets>
    <sheet name="決勝ヒート - レース正式結果表" sheetId="2" r:id="rId1"/>
    <sheet name="決勝ヒート - レース暫定結果表" sheetId="3" r:id="rId2"/>
    <sheet name="決勝ヒート - グリッド表" sheetId="4" r:id="rId3"/>
  </sheets>
  <externalReferences>
    <externalReference r:id="rId4"/>
    <externalReference r:id="rId5"/>
    <externalReference r:id="rId6"/>
  </externalReferences>
  <definedNames>
    <definedName name="_xlnm.Print_Area" localSheetId="1">'決勝ヒート - レース暫定結果表'!$A$1:$N$73</definedName>
    <definedName name="_xlnm.Print_Area" localSheetId="0">'決勝ヒート - レース正式結果表'!$A$1:$N$73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4" l="1"/>
  <c r="A7" i="4"/>
  <c r="A9" i="4"/>
  <c r="C14" i="4"/>
  <c r="D14" i="4"/>
  <c r="H14" i="4"/>
  <c r="I14" i="4"/>
  <c r="F15" i="4"/>
  <c r="K15" i="4"/>
  <c r="C16" i="4"/>
  <c r="H16" i="4"/>
  <c r="B18" i="4"/>
  <c r="C18" i="4" s="1"/>
  <c r="C70" i="4"/>
  <c r="D70" i="4"/>
  <c r="H70" i="4"/>
  <c r="I70" i="4"/>
  <c r="F71" i="4"/>
  <c r="K71" i="4"/>
  <c r="C72" i="4"/>
  <c r="H72" i="4"/>
  <c r="C74" i="4"/>
  <c r="D74" i="4"/>
  <c r="H74" i="4"/>
  <c r="I74" i="4"/>
  <c r="F75" i="4"/>
  <c r="K75" i="4"/>
  <c r="C76" i="4"/>
  <c r="H76" i="4"/>
  <c r="C78" i="4"/>
  <c r="D78" i="4"/>
  <c r="H78" i="4"/>
  <c r="I78" i="4"/>
  <c r="F79" i="4"/>
  <c r="K79" i="4"/>
  <c r="C80" i="4"/>
  <c r="H80" i="4"/>
  <c r="B89" i="4"/>
  <c r="F89" i="4"/>
  <c r="J89" i="4"/>
  <c r="A7" i="3"/>
  <c r="A9" i="3"/>
  <c r="M11" i="3" s="1"/>
  <c r="B13" i="3"/>
  <c r="D13" i="3" s="1"/>
  <c r="S13" i="3"/>
  <c r="A14" i="3"/>
  <c r="P14" i="3" s="1"/>
  <c r="Q14" i="3" s="1"/>
  <c r="R14" i="3" s="1"/>
  <c r="A15" i="3"/>
  <c r="B15" i="3" s="1"/>
  <c r="A16" i="3"/>
  <c r="B16" i="3" s="1"/>
  <c r="U46" i="3"/>
  <c r="B65" i="3"/>
  <c r="F65" i="3"/>
  <c r="I65" i="3"/>
  <c r="A7" i="2"/>
  <c r="A9" i="2"/>
  <c r="M11" i="2" s="1"/>
  <c r="B13" i="2"/>
  <c r="D13" i="2" s="1"/>
  <c r="G13" i="2"/>
  <c r="S13" i="2"/>
  <c r="A14" i="2"/>
  <c r="A15" i="2"/>
  <c r="B15" i="2" s="1"/>
  <c r="A16" i="2"/>
  <c r="B16" i="2" s="1"/>
  <c r="B65" i="2"/>
  <c r="F65" i="2"/>
  <c r="I65" i="2"/>
  <c r="C20" i="4" l="1"/>
  <c r="G18" i="4"/>
  <c r="F19" i="4"/>
  <c r="D18" i="4"/>
  <c r="P15" i="3"/>
  <c r="Q15" i="3" s="1"/>
  <c r="R15" i="3" s="1"/>
  <c r="L13" i="3"/>
  <c r="M13" i="3" s="1"/>
  <c r="P16" i="3"/>
  <c r="Q16" i="3" s="1"/>
  <c r="R16" i="3" s="1"/>
  <c r="G13" i="3"/>
  <c r="F16" i="3"/>
  <c r="J16" i="3"/>
  <c r="U16" i="3"/>
  <c r="G16" i="3"/>
  <c r="D16" i="3"/>
  <c r="E16" i="3"/>
  <c r="G15" i="3"/>
  <c r="D15" i="3"/>
  <c r="E15" i="3"/>
  <c r="F15" i="3"/>
  <c r="J15" i="3"/>
  <c r="U15" i="3"/>
  <c r="S16" i="3"/>
  <c r="I16" i="3"/>
  <c r="B14" i="3"/>
  <c r="H14" i="3" s="1"/>
  <c r="L16" i="3"/>
  <c r="M16" i="3" s="1"/>
  <c r="H16" i="3"/>
  <c r="S15" i="3"/>
  <c r="I15" i="3"/>
  <c r="F13" i="3"/>
  <c r="A17" i="3"/>
  <c r="K16" i="3"/>
  <c r="L15" i="3"/>
  <c r="M15" i="3" s="1"/>
  <c r="H15" i="3"/>
  <c r="S14" i="3"/>
  <c r="I14" i="3"/>
  <c r="U13" i="3"/>
  <c r="P13" i="3"/>
  <c r="Q13" i="3" s="1"/>
  <c r="I13" i="3"/>
  <c r="E13" i="3"/>
  <c r="K15" i="3"/>
  <c r="L14" i="3"/>
  <c r="M14" i="3" s="1"/>
  <c r="H13" i="3"/>
  <c r="J13" i="3" s="1"/>
  <c r="L13" i="2"/>
  <c r="M13" i="2" s="1"/>
  <c r="G15" i="2"/>
  <c r="D15" i="2"/>
  <c r="E15" i="2"/>
  <c r="F15" i="2"/>
  <c r="J15" i="2"/>
  <c r="P15" i="2"/>
  <c r="Q15" i="2" s="1"/>
  <c r="R15" i="2" s="1"/>
  <c r="U15" i="2"/>
  <c r="F16" i="2"/>
  <c r="J16" i="2"/>
  <c r="P16" i="2"/>
  <c r="Q16" i="2" s="1"/>
  <c r="U16" i="2"/>
  <c r="G16" i="2"/>
  <c r="D16" i="2"/>
  <c r="E16" i="2"/>
  <c r="S16" i="2"/>
  <c r="I16" i="2"/>
  <c r="B14" i="2"/>
  <c r="H14" i="2" s="1"/>
  <c r="L16" i="2"/>
  <c r="M16" i="2" s="1"/>
  <c r="H16" i="2"/>
  <c r="S15" i="2"/>
  <c r="I15" i="2"/>
  <c r="F13" i="2"/>
  <c r="A17" i="2"/>
  <c r="K16" i="2"/>
  <c r="L15" i="2"/>
  <c r="M15" i="2" s="1"/>
  <c r="H15" i="2"/>
  <c r="S14" i="2"/>
  <c r="I14" i="2"/>
  <c r="U13" i="2"/>
  <c r="P13" i="2"/>
  <c r="Q13" i="2" s="1"/>
  <c r="R13" i="2" s="1"/>
  <c r="I13" i="2"/>
  <c r="E13" i="2"/>
  <c r="K15" i="2"/>
  <c r="L14" i="2"/>
  <c r="M14" i="2" s="1"/>
  <c r="H13" i="2"/>
  <c r="J13" i="2" s="1"/>
  <c r="I18" i="4" l="1"/>
  <c r="H20" i="4"/>
  <c r="B22" i="4"/>
  <c r="K19" i="4"/>
  <c r="H18" i="4"/>
  <c r="K14" i="3"/>
  <c r="S17" i="3"/>
  <c r="P17" i="3"/>
  <c r="Q17" i="3" s="1"/>
  <c r="R17" i="3" s="1"/>
  <c r="B17" i="3"/>
  <c r="J17" i="3" s="1"/>
  <c r="K17" i="3"/>
  <c r="A18" i="3"/>
  <c r="H17" i="3"/>
  <c r="L17" i="3"/>
  <c r="M17" i="3" s="1"/>
  <c r="R13" i="3"/>
  <c r="D14" i="3"/>
  <c r="E14" i="3"/>
  <c r="F14" i="3"/>
  <c r="J14" i="3"/>
  <c r="U14" i="3"/>
  <c r="G14" i="3"/>
  <c r="K14" i="2"/>
  <c r="D14" i="2"/>
  <c r="E14" i="2"/>
  <c r="F14" i="2"/>
  <c r="J14" i="2"/>
  <c r="P14" i="2"/>
  <c r="Q14" i="2" s="1"/>
  <c r="R14" i="2" s="1"/>
  <c r="U14" i="2"/>
  <c r="G14" i="2"/>
  <c r="R16" i="2"/>
  <c r="S17" i="2"/>
  <c r="B17" i="2"/>
  <c r="L17" i="2" s="1"/>
  <c r="M17" i="2" s="1"/>
  <c r="A18" i="2"/>
  <c r="G22" i="4" l="1"/>
  <c r="C24" i="4"/>
  <c r="C22" i="4"/>
  <c r="D22" i="4"/>
  <c r="F23" i="4"/>
  <c r="S18" i="3"/>
  <c r="P18" i="3"/>
  <c r="Q18" i="3" s="1"/>
  <c r="B18" i="3"/>
  <c r="K18" i="3"/>
  <c r="A19" i="3"/>
  <c r="E17" i="3"/>
  <c r="F17" i="3"/>
  <c r="U17" i="3"/>
  <c r="G17" i="3"/>
  <c r="D17" i="3"/>
  <c r="I17" i="3"/>
  <c r="K17" i="2"/>
  <c r="S18" i="2"/>
  <c r="B18" i="2"/>
  <c r="A19" i="2"/>
  <c r="I17" i="2"/>
  <c r="E17" i="2"/>
  <c r="F17" i="2"/>
  <c r="P17" i="2"/>
  <c r="Q17" i="2" s="1"/>
  <c r="U17" i="2"/>
  <c r="G17" i="2"/>
  <c r="D17" i="2"/>
  <c r="H17" i="2"/>
  <c r="J17" i="2"/>
  <c r="K23" i="4" l="1"/>
  <c r="H22" i="4"/>
  <c r="I22" i="4"/>
  <c r="H24" i="4"/>
  <c r="B26" i="4"/>
  <c r="D18" i="3"/>
  <c r="E18" i="3"/>
  <c r="F18" i="3"/>
  <c r="U18" i="3"/>
  <c r="G18" i="3"/>
  <c r="I18" i="3"/>
  <c r="R18" i="3"/>
  <c r="L18" i="3"/>
  <c r="M18" i="3" s="1"/>
  <c r="B19" i="3"/>
  <c r="K19" i="3" s="1"/>
  <c r="A20" i="3"/>
  <c r="L19" i="3"/>
  <c r="M19" i="3" s="1"/>
  <c r="S19" i="3"/>
  <c r="P19" i="3"/>
  <c r="Q19" i="3" s="1"/>
  <c r="R19" i="3" s="1"/>
  <c r="J18" i="3"/>
  <c r="H18" i="3"/>
  <c r="R17" i="2"/>
  <c r="D18" i="2"/>
  <c r="E18" i="2"/>
  <c r="F18" i="2"/>
  <c r="P18" i="2"/>
  <c r="Q18" i="2" s="1"/>
  <c r="R18" i="2" s="1"/>
  <c r="U18" i="2"/>
  <c r="G18" i="2"/>
  <c r="L18" i="2"/>
  <c r="M18" i="2" s="1"/>
  <c r="J18" i="2"/>
  <c r="H18" i="2"/>
  <c r="B19" i="2"/>
  <c r="A20" i="2"/>
  <c r="L19" i="2"/>
  <c r="M19" i="2" s="1"/>
  <c r="S19" i="2"/>
  <c r="K18" i="2"/>
  <c r="I18" i="2"/>
  <c r="C26" i="4" l="1"/>
  <c r="D26" i="4"/>
  <c r="F27" i="4"/>
  <c r="G26" i="4"/>
  <c r="C28" i="4"/>
  <c r="J19" i="3"/>
  <c r="H19" i="3"/>
  <c r="I19" i="3"/>
  <c r="P20" i="3"/>
  <c r="Q20" i="3" s="1"/>
  <c r="B20" i="3"/>
  <c r="K20" i="3" s="1"/>
  <c r="A21" i="3"/>
  <c r="H20" i="3"/>
  <c r="L20" i="3"/>
  <c r="M20" i="3" s="1"/>
  <c r="S20" i="3"/>
  <c r="G19" i="3"/>
  <c r="D19" i="3"/>
  <c r="E19" i="3"/>
  <c r="F19" i="3"/>
  <c r="U19" i="3"/>
  <c r="G19" i="2"/>
  <c r="D19" i="2"/>
  <c r="E19" i="2"/>
  <c r="F19" i="2"/>
  <c r="P19" i="2"/>
  <c r="Q19" i="2" s="1"/>
  <c r="R19" i="2" s="1"/>
  <c r="U19" i="2"/>
  <c r="J19" i="2"/>
  <c r="H19" i="2"/>
  <c r="J20" i="2"/>
  <c r="B20" i="2"/>
  <c r="K20" i="2" s="1"/>
  <c r="A21" i="2"/>
  <c r="H20" i="2"/>
  <c r="L20" i="2"/>
  <c r="M20" i="2" s="1"/>
  <c r="S20" i="2"/>
  <c r="I19" i="2"/>
  <c r="K19" i="2"/>
  <c r="I26" i="4" l="1"/>
  <c r="H28" i="4"/>
  <c r="B30" i="4"/>
  <c r="K27" i="4"/>
  <c r="H26" i="4"/>
  <c r="I20" i="3"/>
  <c r="F20" i="3"/>
  <c r="U20" i="3"/>
  <c r="G20" i="3"/>
  <c r="D20" i="3"/>
  <c r="E20" i="3"/>
  <c r="S21" i="3"/>
  <c r="P21" i="3"/>
  <c r="Q21" i="3" s="1"/>
  <c r="R21" i="3" s="1"/>
  <c r="B21" i="3"/>
  <c r="H21" i="3" s="1"/>
  <c r="K21" i="3"/>
  <c r="A22" i="3"/>
  <c r="L21" i="3"/>
  <c r="M21" i="3" s="1"/>
  <c r="J20" i="3"/>
  <c r="S21" i="2"/>
  <c r="B21" i="2"/>
  <c r="L21" i="2" s="1"/>
  <c r="M21" i="2" s="1"/>
  <c r="A22" i="2"/>
  <c r="I20" i="2"/>
  <c r="F20" i="2"/>
  <c r="P20" i="2"/>
  <c r="Q20" i="2" s="1"/>
  <c r="U20" i="2"/>
  <c r="G20" i="2"/>
  <c r="D20" i="2"/>
  <c r="E20" i="2"/>
  <c r="G30" i="4" l="1"/>
  <c r="C32" i="4"/>
  <c r="C30" i="4"/>
  <c r="D30" i="4"/>
  <c r="F31" i="4"/>
  <c r="J21" i="3"/>
  <c r="S22" i="3"/>
  <c r="P22" i="3"/>
  <c r="Q22" i="3" s="1"/>
  <c r="B22" i="3"/>
  <c r="K22" i="3"/>
  <c r="A23" i="3"/>
  <c r="E21" i="3"/>
  <c r="F21" i="3"/>
  <c r="U21" i="3"/>
  <c r="G21" i="3"/>
  <c r="D21" i="3"/>
  <c r="I21" i="3"/>
  <c r="E21" i="2"/>
  <c r="F21" i="2"/>
  <c r="P21" i="2"/>
  <c r="Q21" i="2" s="1"/>
  <c r="R21" i="2" s="1"/>
  <c r="U21" i="2"/>
  <c r="G21" i="2"/>
  <c r="D21" i="2"/>
  <c r="H21" i="2"/>
  <c r="J21" i="2"/>
  <c r="I22" i="2"/>
  <c r="S22" i="2"/>
  <c r="J22" i="2"/>
  <c r="B22" i="2"/>
  <c r="H22" i="2" s="1"/>
  <c r="K22" i="2"/>
  <c r="A23" i="2"/>
  <c r="K21" i="2"/>
  <c r="I21" i="2"/>
  <c r="K31" i="4" l="1"/>
  <c r="H30" i="4"/>
  <c r="I30" i="4"/>
  <c r="H32" i="4"/>
  <c r="B34" i="4"/>
  <c r="D22" i="3"/>
  <c r="E22" i="3"/>
  <c r="F22" i="3"/>
  <c r="U22" i="3"/>
  <c r="G22" i="3"/>
  <c r="I22" i="3"/>
  <c r="L22" i="3"/>
  <c r="M22" i="3" s="1"/>
  <c r="B23" i="3"/>
  <c r="K23" i="3"/>
  <c r="A24" i="3"/>
  <c r="H23" i="3"/>
  <c r="L23" i="3"/>
  <c r="M23" i="3" s="1"/>
  <c r="I23" i="3"/>
  <c r="S23" i="3"/>
  <c r="J23" i="3"/>
  <c r="P23" i="3"/>
  <c r="Q23" i="3" s="1"/>
  <c r="R23" i="3" s="1"/>
  <c r="J22" i="3"/>
  <c r="H22" i="3"/>
  <c r="B23" i="2"/>
  <c r="K23" i="2" s="1"/>
  <c r="A24" i="2"/>
  <c r="S23" i="2"/>
  <c r="D22" i="2"/>
  <c r="E22" i="2"/>
  <c r="F22" i="2"/>
  <c r="P22" i="2"/>
  <c r="Q22" i="2" s="1"/>
  <c r="U22" i="2"/>
  <c r="G22" i="2"/>
  <c r="L22" i="2"/>
  <c r="M22" i="2" s="1"/>
  <c r="C34" i="4" l="1"/>
  <c r="D34" i="4"/>
  <c r="F35" i="4"/>
  <c r="G34" i="4"/>
  <c r="C36" i="4"/>
  <c r="P24" i="3"/>
  <c r="Q24" i="3" s="1"/>
  <c r="R24" i="3" s="1"/>
  <c r="B24" i="3"/>
  <c r="K24" i="3" s="1"/>
  <c r="A25" i="3"/>
  <c r="S24" i="3"/>
  <c r="G23" i="3"/>
  <c r="D23" i="3"/>
  <c r="E23" i="3"/>
  <c r="F23" i="3"/>
  <c r="U23" i="3"/>
  <c r="L23" i="2"/>
  <c r="M23" i="2" s="1"/>
  <c r="J23" i="2"/>
  <c r="H23" i="2"/>
  <c r="B24" i="2"/>
  <c r="K24" i="2" s="1"/>
  <c r="A25" i="2"/>
  <c r="I24" i="2"/>
  <c r="S24" i="2"/>
  <c r="I23" i="2"/>
  <c r="G23" i="2"/>
  <c r="D23" i="2"/>
  <c r="E23" i="2"/>
  <c r="F23" i="2"/>
  <c r="P23" i="2"/>
  <c r="Q23" i="2" s="1"/>
  <c r="R23" i="2" s="1"/>
  <c r="U23" i="2"/>
  <c r="I34" i="4" l="1"/>
  <c r="H36" i="4"/>
  <c r="B38" i="4"/>
  <c r="K35" i="4"/>
  <c r="H34" i="4"/>
  <c r="L24" i="3"/>
  <c r="M24" i="3" s="1"/>
  <c r="I24" i="3"/>
  <c r="F24" i="3"/>
  <c r="U24" i="3"/>
  <c r="G24" i="3"/>
  <c r="D24" i="3"/>
  <c r="E24" i="3"/>
  <c r="H24" i="3"/>
  <c r="S25" i="3"/>
  <c r="P25" i="3"/>
  <c r="Q25" i="3" s="1"/>
  <c r="B25" i="3"/>
  <c r="J25" i="3" s="1"/>
  <c r="K25" i="3"/>
  <c r="A26" i="3"/>
  <c r="H25" i="3"/>
  <c r="L25" i="3"/>
  <c r="M25" i="3" s="1"/>
  <c r="J24" i="3"/>
  <c r="L24" i="2"/>
  <c r="M24" i="2" s="1"/>
  <c r="S25" i="2"/>
  <c r="B25" i="2"/>
  <c r="A26" i="2"/>
  <c r="L25" i="2"/>
  <c r="M25" i="2" s="1"/>
  <c r="F24" i="2"/>
  <c r="P24" i="2"/>
  <c r="Q24" i="2" s="1"/>
  <c r="R24" i="2" s="1"/>
  <c r="U24" i="2"/>
  <c r="G24" i="2"/>
  <c r="D24" i="2"/>
  <c r="E24" i="2"/>
  <c r="H24" i="2"/>
  <c r="J24" i="2"/>
  <c r="G38" i="4" l="1"/>
  <c r="C40" i="4"/>
  <c r="C38" i="4"/>
  <c r="D38" i="4"/>
  <c r="F39" i="4"/>
  <c r="E25" i="3"/>
  <c r="F25" i="3"/>
  <c r="U25" i="3"/>
  <c r="G25" i="3"/>
  <c r="D25" i="3"/>
  <c r="I25" i="3"/>
  <c r="R25" i="3"/>
  <c r="S26" i="3"/>
  <c r="J26" i="3"/>
  <c r="P26" i="3"/>
  <c r="Q26" i="3" s="1"/>
  <c r="B26" i="3"/>
  <c r="L26" i="3" s="1"/>
  <c r="M26" i="3" s="1"/>
  <c r="K26" i="3"/>
  <c r="A27" i="3"/>
  <c r="E25" i="2"/>
  <c r="F25" i="2"/>
  <c r="P25" i="2"/>
  <c r="Q25" i="2" s="1"/>
  <c r="U25" i="2"/>
  <c r="G25" i="2"/>
  <c r="D25" i="2"/>
  <c r="H25" i="2"/>
  <c r="J25" i="2"/>
  <c r="S26" i="2"/>
  <c r="B26" i="2"/>
  <c r="L26" i="2" s="1"/>
  <c r="M26" i="2" s="1"/>
  <c r="A27" i="2"/>
  <c r="K25" i="2"/>
  <c r="I25" i="2"/>
  <c r="K39" i="4" l="1"/>
  <c r="H38" i="4"/>
  <c r="I38" i="4"/>
  <c r="H40" i="4"/>
  <c r="B42" i="4"/>
  <c r="H26" i="3"/>
  <c r="D26" i="3"/>
  <c r="E26" i="3"/>
  <c r="F26" i="3"/>
  <c r="U26" i="3"/>
  <c r="G26" i="3"/>
  <c r="I26" i="3"/>
  <c r="B27" i="3"/>
  <c r="A28" i="3"/>
  <c r="L27" i="3"/>
  <c r="M27" i="3" s="1"/>
  <c r="S27" i="3"/>
  <c r="P27" i="3"/>
  <c r="Q27" i="3" s="1"/>
  <c r="R27" i="3" s="1"/>
  <c r="K26" i="2"/>
  <c r="I26" i="2"/>
  <c r="R25" i="2"/>
  <c r="B27" i="2"/>
  <c r="K27" i="2" s="1"/>
  <c r="A28" i="2"/>
  <c r="L27" i="2"/>
  <c r="M27" i="2" s="1"/>
  <c r="S27" i="2"/>
  <c r="D26" i="2"/>
  <c r="E26" i="2"/>
  <c r="F26" i="2"/>
  <c r="P26" i="2"/>
  <c r="Q26" i="2" s="1"/>
  <c r="U26" i="2"/>
  <c r="G26" i="2"/>
  <c r="J26" i="2"/>
  <c r="H26" i="2"/>
  <c r="C42" i="4" l="1"/>
  <c r="D42" i="4"/>
  <c r="F43" i="4"/>
  <c r="G42" i="4"/>
  <c r="C44" i="4"/>
  <c r="G27" i="3"/>
  <c r="D27" i="3"/>
  <c r="E27" i="3"/>
  <c r="F27" i="3"/>
  <c r="U27" i="3"/>
  <c r="J27" i="3"/>
  <c r="H27" i="3"/>
  <c r="P28" i="3"/>
  <c r="Q28" i="3" s="1"/>
  <c r="B28" i="3"/>
  <c r="K28" i="3" s="1"/>
  <c r="A29" i="3"/>
  <c r="S28" i="3"/>
  <c r="I27" i="3"/>
  <c r="K27" i="3"/>
  <c r="J27" i="2"/>
  <c r="H27" i="2"/>
  <c r="B28" i="2"/>
  <c r="K28" i="2" s="1"/>
  <c r="A29" i="2"/>
  <c r="L28" i="2"/>
  <c r="M28" i="2" s="1"/>
  <c r="S28" i="2"/>
  <c r="I27" i="2"/>
  <c r="G27" i="2"/>
  <c r="D27" i="2"/>
  <c r="E27" i="2"/>
  <c r="F27" i="2"/>
  <c r="P27" i="2"/>
  <c r="Q27" i="2" s="1"/>
  <c r="R27" i="2" s="1"/>
  <c r="U27" i="2"/>
  <c r="I42" i="4" l="1"/>
  <c r="H44" i="4"/>
  <c r="B46" i="4"/>
  <c r="K43" i="4"/>
  <c r="H42" i="4"/>
  <c r="L28" i="3"/>
  <c r="M28" i="3" s="1"/>
  <c r="H28" i="3"/>
  <c r="S29" i="3"/>
  <c r="P29" i="3"/>
  <c r="Q29" i="3" s="1"/>
  <c r="R29" i="3" s="1"/>
  <c r="B29" i="3"/>
  <c r="J29" i="3" s="1"/>
  <c r="A30" i="3"/>
  <c r="H29" i="3"/>
  <c r="L29" i="3"/>
  <c r="M29" i="3" s="1"/>
  <c r="J28" i="3"/>
  <c r="I28" i="3"/>
  <c r="F28" i="3"/>
  <c r="U28" i="3"/>
  <c r="G28" i="3"/>
  <c r="D28" i="3"/>
  <c r="E28" i="3"/>
  <c r="I28" i="2"/>
  <c r="F28" i="2"/>
  <c r="P28" i="2"/>
  <c r="Q28" i="2" s="1"/>
  <c r="U28" i="2"/>
  <c r="G28" i="2"/>
  <c r="D28" i="2"/>
  <c r="E28" i="2"/>
  <c r="H28" i="2"/>
  <c r="J28" i="2"/>
  <c r="S29" i="2"/>
  <c r="B29" i="2"/>
  <c r="I29" i="2" s="1"/>
  <c r="A30" i="2"/>
  <c r="G46" i="4" l="1"/>
  <c r="C48" i="4"/>
  <c r="C46" i="4"/>
  <c r="D46" i="4"/>
  <c r="F47" i="4"/>
  <c r="K29" i="3"/>
  <c r="S30" i="3"/>
  <c r="P30" i="3"/>
  <c r="Q30" i="3" s="1"/>
  <c r="B30" i="3"/>
  <c r="K30" i="3" s="1"/>
  <c r="A31" i="3"/>
  <c r="E29" i="3"/>
  <c r="F29" i="3"/>
  <c r="U29" i="3"/>
  <c r="G29" i="3"/>
  <c r="D29" i="3"/>
  <c r="I29" i="3"/>
  <c r="L29" i="2"/>
  <c r="M29" i="2" s="1"/>
  <c r="H29" i="2"/>
  <c r="J29" i="2"/>
  <c r="S30" i="2"/>
  <c r="B30" i="2"/>
  <c r="A31" i="2"/>
  <c r="K29" i="2"/>
  <c r="E29" i="2"/>
  <c r="F29" i="2"/>
  <c r="P29" i="2"/>
  <c r="Q29" i="2" s="1"/>
  <c r="U29" i="2"/>
  <c r="G29" i="2"/>
  <c r="D29" i="2"/>
  <c r="K47" i="4" l="1"/>
  <c r="H46" i="4"/>
  <c r="I46" i="4"/>
  <c r="H48" i="4"/>
  <c r="B50" i="4"/>
  <c r="D30" i="3"/>
  <c r="E30" i="3"/>
  <c r="F30" i="3"/>
  <c r="U30" i="3"/>
  <c r="G30" i="3"/>
  <c r="I30" i="3"/>
  <c r="R30" i="3"/>
  <c r="L30" i="3"/>
  <c r="M30" i="3" s="1"/>
  <c r="B31" i="3"/>
  <c r="K31" i="3" s="1"/>
  <c r="A32" i="3"/>
  <c r="L31" i="3"/>
  <c r="M31" i="3" s="1"/>
  <c r="S31" i="3"/>
  <c r="J31" i="3"/>
  <c r="P31" i="3"/>
  <c r="Q31" i="3" s="1"/>
  <c r="R31" i="3" s="1"/>
  <c r="J30" i="3"/>
  <c r="H30" i="3"/>
  <c r="D30" i="2"/>
  <c r="E30" i="2"/>
  <c r="F30" i="2"/>
  <c r="P30" i="2"/>
  <c r="Q30" i="2" s="1"/>
  <c r="R30" i="2" s="1"/>
  <c r="U30" i="2"/>
  <c r="G30" i="2"/>
  <c r="J30" i="2"/>
  <c r="H30" i="2"/>
  <c r="B31" i="2"/>
  <c r="K31" i="2" s="1"/>
  <c r="A32" i="2"/>
  <c r="H31" i="2"/>
  <c r="L31" i="2"/>
  <c r="M31" i="2" s="1"/>
  <c r="S31" i="2"/>
  <c r="J31" i="2"/>
  <c r="K30" i="2"/>
  <c r="I30" i="2"/>
  <c r="R29" i="2"/>
  <c r="L30" i="2"/>
  <c r="M30" i="2" s="1"/>
  <c r="C50" i="4" l="1"/>
  <c r="D50" i="4"/>
  <c r="F51" i="4"/>
  <c r="G50" i="4"/>
  <c r="C52" i="4"/>
  <c r="B32" i="3"/>
  <c r="K32" i="3" s="1"/>
  <c r="A33" i="3"/>
  <c r="P32" i="3"/>
  <c r="Q32" i="3" s="1"/>
  <c r="R32" i="3" s="1"/>
  <c r="S32" i="3"/>
  <c r="I31" i="3"/>
  <c r="G31" i="3"/>
  <c r="D31" i="3"/>
  <c r="E31" i="3"/>
  <c r="U31" i="3"/>
  <c r="F31" i="3"/>
  <c r="H31" i="3"/>
  <c r="I31" i="2"/>
  <c r="B32" i="2"/>
  <c r="K32" i="2" s="1"/>
  <c r="A33" i="2"/>
  <c r="H32" i="2"/>
  <c r="L32" i="2"/>
  <c r="M32" i="2" s="1"/>
  <c r="I32" i="2"/>
  <c r="S32" i="2"/>
  <c r="G31" i="2"/>
  <c r="D31" i="2"/>
  <c r="E31" i="2"/>
  <c r="U31" i="2"/>
  <c r="F31" i="2"/>
  <c r="P31" i="2"/>
  <c r="Q31" i="2" s="1"/>
  <c r="I50" i="4" l="1"/>
  <c r="H52" i="4"/>
  <c r="B54" i="4"/>
  <c r="K51" i="4"/>
  <c r="H50" i="4"/>
  <c r="L32" i="3"/>
  <c r="M32" i="3" s="1"/>
  <c r="I32" i="3"/>
  <c r="H32" i="3"/>
  <c r="B33" i="3"/>
  <c r="K33" i="3" s="1"/>
  <c r="H33" i="3"/>
  <c r="S33" i="3"/>
  <c r="I33" i="3"/>
  <c r="P33" i="3"/>
  <c r="Q33" i="3" s="1"/>
  <c r="R33" i="3" s="1"/>
  <c r="J33" i="3"/>
  <c r="A34" i="3"/>
  <c r="L33" i="3"/>
  <c r="M33" i="3" s="1"/>
  <c r="J32" i="3"/>
  <c r="G32" i="3"/>
  <c r="D32" i="3"/>
  <c r="U32" i="3"/>
  <c r="E32" i="3"/>
  <c r="F32" i="3"/>
  <c r="B33" i="2"/>
  <c r="K33" i="2" s="1"/>
  <c r="A34" i="2"/>
  <c r="S33" i="2"/>
  <c r="R31" i="2"/>
  <c r="J32" i="2"/>
  <c r="G32" i="2"/>
  <c r="D32" i="2"/>
  <c r="U32" i="2"/>
  <c r="E32" i="2"/>
  <c r="F32" i="2"/>
  <c r="P32" i="2"/>
  <c r="Q32" i="2" s="1"/>
  <c r="R32" i="2" s="1"/>
  <c r="G54" i="4" l="1"/>
  <c r="C56" i="4"/>
  <c r="C54" i="4"/>
  <c r="D54" i="4"/>
  <c r="F55" i="4"/>
  <c r="G33" i="3"/>
  <c r="D33" i="3"/>
  <c r="U33" i="3"/>
  <c r="E33" i="3"/>
  <c r="F33" i="3"/>
  <c r="S34" i="3"/>
  <c r="P34" i="3"/>
  <c r="Q34" i="3" s="1"/>
  <c r="R34" i="3" s="1"/>
  <c r="B34" i="3"/>
  <c r="L34" i="3" s="1"/>
  <c r="M34" i="3" s="1"/>
  <c r="A35" i="3"/>
  <c r="L33" i="2"/>
  <c r="M33" i="2" s="1"/>
  <c r="J33" i="2"/>
  <c r="H33" i="2"/>
  <c r="B34" i="2"/>
  <c r="A35" i="2"/>
  <c r="L34" i="2"/>
  <c r="M34" i="2" s="1"/>
  <c r="S34" i="2"/>
  <c r="I33" i="2"/>
  <c r="G33" i="2"/>
  <c r="D33" i="2"/>
  <c r="E33" i="2"/>
  <c r="F33" i="2"/>
  <c r="P33" i="2"/>
  <c r="Q33" i="2" s="1"/>
  <c r="R33" i="2" s="1"/>
  <c r="U33" i="2"/>
  <c r="K55" i="4" l="1"/>
  <c r="H54" i="4"/>
  <c r="I54" i="4"/>
  <c r="H56" i="4"/>
  <c r="B58" i="4"/>
  <c r="K34" i="3"/>
  <c r="D34" i="3"/>
  <c r="E34" i="3"/>
  <c r="F34" i="3"/>
  <c r="U34" i="3"/>
  <c r="G34" i="3"/>
  <c r="I34" i="3"/>
  <c r="B35" i="3"/>
  <c r="K35" i="3" s="1"/>
  <c r="A36" i="3"/>
  <c r="S35" i="3"/>
  <c r="P35" i="3"/>
  <c r="Q35" i="3" s="1"/>
  <c r="R35" i="3" s="1"/>
  <c r="J34" i="3"/>
  <c r="H34" i="3"/>
  <c r="F34" i="2"/>
  <c r="P34" i="2"/>
  <c r="Q34" i="2" s="1"/>
  <c r="R34" i="2" s="1"/>
  <c r="U34" i="2"/>
  <c r="G34" i="2"/>
  <c r="D34" i="2"/>
  <c r="E34" i="2"/>
  <c r="H34" i="2"/>
  <c r="J34" i="2"/>
  <c r="S35" i="2"/>
  <c r="B35" i="2"/>
  <c r="I35" i="2" s="1"/>
  <c r="A36" i="2"/>
  <c r="L35" i="2"/>
  <c r="M35" i="2" s="1"/>
  <c r="I34" i="2"/>
  <c r="K34" i="2"/>
  <c r="C58" i="4" l="1"/>
  <c r="D58" i="4"/>
  <c r="F59" i="4"/>
  <c r="G58" i="4"/>
  <c r="C60" i="4"/>
  <c r="I35" i="3"/>
  <c r="P36" i="3"/>
  <c r="Q36" i="3" s="1"/>
  <c r="R36" i="3" s="1"/>
  <c r="B36" i="3"/>
  <c r="K36" i="3" s="1"/>
  <c r="A37" i="3"/>
  <c r="H36" i="3"/>
  <c r="L36" i="3"/>
  <c r="M36" i="3" s="1"/>
  <c r="S36" i="3"/>
  <c r="G35" i="3"/>
  <c r="D35" i="3"/>
  <c r="E35" i="3"/>
  <c r="F35" i="3"/>
  <c r="U35" i="3"/>
  <c r="L35" i="3"/>
  <c r="M35" i="3" s="1"/>
  <c r="J35" i="3"/>
  <c r="H35" i="3"/>
  <c r="H35" i="2"/>
  <c r="J35" i="2"/>
  <c r="K35" i="2"/>
  <c r="S36" i="2"/>
  <c r="J36" i="2"/>
  <c r="B36" i="2"/>
  <c r="I36" i="2" s="1"/>
  <c r="A37" i="2"/>
  <c r="E35" i="2"/>
  <c r="F35" i="2"/>
  <c r="P35" i="2"/>
  <c r="Q35" i="2" s="1"/>
  <c r="R35" i="2" s="1"/>
  <c r="U35" i="2"/>
  <c r="G35" i="2"/>
  <c r="D35" i="2"/>
  <c r="I58" i="4" l="1"/>
  <c r="H60" i="4"/>
  <c r="B62" i="4"/>
  <c r="K59" i="4"/>
  <c r="H58" i="4"/>
  <c r="I36" i="3"/>
  <c r="F36" i="3"/>
  <c r="U36" i="3"/>
  <c r="G36" i="3"/>
  <c r="D36" i="3"/>
  <c r="E36" i="3"/>
  <c r="S37" i="3"/>
  <c r="P37" i="3"/>
  <c r="Q37" i="3" s="1"/>
  <c r="R37" i="3" s="1"/>
  <c r="B37" i="3"/>
  <c r="J37" i="3" s="1"/>
  <c r="A38" i="3"/>
  <c r="H37" i="3"/>
  <c r="L37" i="3"/>
  <c r="M37" i="3" s="1"/>
  <c r="J36" i="3"/>
  <c r="H36" i="2"/>
  <c r="K36" i="2"/>
  <c r="B37" i="2"/>
  <c r="K37" i="2" s="1"/>
  <c r="A38" i="2"/>
  <c r="S37" i="2"/>
  <c r="D36" i="2"/>
  <c r="E36" i="2"/>
  <c r="F36" i="2"/>
  <c r="P36" i="2"/>
  <c r="Q36" i="2" s="1"/>
  <c r="R36" i="2" s="1"/>
  <c r="U36" i="2"/>
  <c r="G36" i="2"/>
  <c r="L36" i="2"/>
  <c r="M36" i="2" s="1"/>
  <c r="G62" i="4" l="1"/>
  <c r="C64" i="4"/>
  <c r="C62" i="4"/>
  <c r="D62" i="4"/>
  <c r="F63" i="4"/>
  <c r="K37" i="3"/>
  <c r="S38" i="3"/>
  <c r="P38" i="3"/>
  <c r="Q38" i="3" s="1"/>
  <c r="R38" i="3" s="1"/>
  <c r="B38" i="3"/>
  <c r="K38" i="3"/>
  <c r="A39" i="3"/>
  <c r="E37" i="3"/>
  <c r="F37" i="3"/>
  <c r="U37" i="3"/>
  <c r="G37" i="3"/>
  <c r="D37" i="3"/>
  <c r="I37" i="3"/>
  <c r="L37" i="2"/>
  <c r="M37" i="2" s="1"/>
  <c r="J37" i="2"/>
  <c r="H37" i="2"/>
  <c r="B38" i="2"/>
  <c r="A39" i="2"/>
  <c r="L38" i="2"/>
  <c r="M38" i="2" s="1"/>
  <c r="S38" i="2"/>
  <c r="I37" i="2"/>
  <c r="G37" i="2"/>
  <c r="D37" i="2"/>
  <c r="E37" i="2"/>
  <c r="F37" i="2"/>
  <c r="P37" i="2"/>
  <c r="Q37" i="2" s="1"/>
  <c r="R37" i="2" s="1"/>
  <c r="U37" i="2"/>
  <c r="K63" i="4" l="1"/>
  <c r="H62" i="4"/>
  <c r="I62" i="4"/>
  <c r="H64" i="4"/>
  <c r="B66" i="4"/>
  <c r="D38" i="3"/>
  <c r="E38" i="3"/>
  <c r="F38" i="3"/>
  <c r="U38" i="3"/>
  <c r="G38" i="3"/>
  <c r="I38" i="3"/>
  <c r="L38" i="3"/>
  <c r="M38" i="3" s="1"/>
  <c r="B39" i="3"/>
  <c r="K39" i="3"/>
  <c r="A40" i="3"/>
  <c r="H39" i="3"/>
  <c r="L39" i="3"/>
  <c r="M39" i="3" s="1"/>
  <c r="I39" i="3"/>
  <c r="S39" i="3"/>
  <c r="J39" i="3"/>
  <c r="P39" i="3"/>
  <c r="Q39" i="3" s="1"/>
  <c r="J38" i="3"/>
  <c r="H38" i="3"/>
  <c r="F38" i="2"/>
  <c r="P38" i="2"/>
  <c r="Q38" i="2" s="1"/>
  <c r="R38" i="2" s="1"/>
  <c r="U38" i="2"/>
  <c r="G38" i="2"/>
  <c r="D38" i="2"/>
  <c r="E38" i="2"/>
  <c r="H38" i="2"/>
  <c r="J38" i="2"/>
  <c r="S39" i="2"/>
  <c r="J39" i="2"/>
  <c r="B39" i="2"/>
  <c r="I39" i="2" s="1"/>
  <c r="A40" i="2"/>
  <c r="H39" i="2"/>
  <c r="L39" i="2"/>
  <c r="M39" i="2" s="1"/>
  <c r="I38" i="2"/>
  <c r="K38" i="2"/>
  <c r="C66" i="4" l="1"/>
  <c r="C68" i="4"/>
  <c r="D66" i="4"/>
  <c r="F67" i="4"/>
  <c r="G66" i="4"/>
  <c r="G39" i="3"/>
  <c r="D39" i="3"/>
  <c r="E39" i="3"/>
  <c r="F39" i="3"/>
  <c r="U39" i="3"/>
  <c r="P40" i="3"/>
  <c r="Q40" i="3" s="1"/>
  <c r="R40" i="3" s="1"/>
  <c r="B40" i="3"/>
  <c r="A41" i="3"/>
  <c r="L40" i="3"/>
  <c r="M40" i="3" s="1"/>
  <c r="S40" i="3"/>
  <c r="K39" i="2"/>
  <c r="E39" i="2"/>
  <c r="F39" i="2"/>
  <c r="P39" i="2"/>
  <c r="Q39" i="2" s="1"/>
  <c r="U39" i="2"/>
  <c r="G39" i="2"/>
  <c r="D39" i="2"/>
  <c r="S40" i="2"/>
  <c r="B40" i="2"/>
  <c r="I40" i="2" s="1"/>
  <c r="A41" i="2"/>
  <c r="I66" i="4" l="1"/>
  <c r="H68" i="4"/>
  <c r="H66" i="4"/>
  <c r="K67" i="4"/>
  <c r="F40" i="3"/>
  <c r="U40" i="3"/>
  <c r="G40" i="3"/>
  <c r="D40" i="3"/>
  <c r="E40" i="3"/>
  <c r="H40" i="3"/>
  <c r="S41" i="3"/>
  <c r="P41" i="3"/>
  <c r="Q41" i="3" s="1"/>
  <c r="B41" i="3"/>
  <c r="J41" i="3" s="1"/>
  <c r="K41" i="3"/>
  <c r="A42" i="3"/>
  <c r="L41" i="3"/>
  <c r="M41" i="3" s="1"/>
  <c r="J40" i="3"/>
  <c r="I40" i="3"/>
  <c r="K40" i="3"/>
  <c r="H40" i="2"/>
  <c r="J40" i="2"/>
  <c r="K40" i="2"/>
  <c r="B41" i="2"/>
  <c r="K41" i="2" s="1"/>
  <c r="A42" i="2"/>
  <c r="L41" i="2"/>
  <c r="M41" i="2" s="1"/>
  <c r="S41" i="2"/>
  <c r="D40" i="2"/>
  <c r="E40" i="2"/>
  <c r="F40" i="2"/>
  <c r="P40" i="2"/>
  <c r="Q40" i="2" s="1"/>
  <c r="R40" i="2" s="1"/>
  <c r="U40" i="2"/>
  <c r="G40" i="2"/>
  <c r="L40" i="2"/>
  <c r="M40" i="2" s="1"/>
  <c r="E41" i="3" l="1"/>
  <c r="F41" i="3"/>
  <c r="U41" i="3"/>
  <c r="G41" i="3"/>
  <c r="D41" i="3"/>
  <c r="I41" i="3"/>
  <c r="H41" i="3"/>
  <c r="S42" i="3"/>
  <c r="J42" i="3"/>
  <c r="P42" i="3"/>
  <c r="Q42" i="3" s="1"/>
  <c r="R42" i="3" s="1"/>
  <c r="B42" i="3"/>
  <c r="L42" i="3" s="1"/>
  <c r="M42" i="3" s="1"/>
  <c r="K42" i="3"/>
  <c r="A43" i="3"/>
  <c r="J41" i="2"/>
  <c r="H41" i="2"/>
  <c r="B42" i="2"/>
  <c r="J42" i="2" s="1"/>
  <c r="K42" i="2"/>
  <c r="A43" i="2"/>
  <c r="L42" i="2"/>
  <c r="M42" i="2" s="1"/>
  <c r="I42" i="2"/>
  <c r="S42" i="2"/>
  <c r="I41" i="2"/>
  <c r="G41" i="2"/>
  <c r="D41" i="2"/>
  <c r="E41" i="2"/>
  <c r="F41" i="2"/>
  <c r="P41" i="2"/>
  <c r="Q41" i="2" s="1"/>
  <c r="U41" i="2"/>
  <c r="D42" i="3" l="1"/>
  <c r="E42" i="3"/>
  <c r="F42" i="3"/>
  <c r="U42" i="3"/>
  <c r="G42" i="3"/>
  <c r="I42" i="3"/>
  <c r="B43" i="3"/>
  <c r="K43" i="3" s="1"/>
  <c r="A44" i="3"/>
  <c r="L43" i="3"/>
  <c r="M43" i="3" s="1"/>
  <c r="S43" i="3"/>
  <c r="P43" i="3"/>
  <c r="Q43" i="3" s="1"/>
  <c r="R43" i="3" s="1"/>
  <c r="H42" i="3"/>
  <c r="H42" i="2"/>
  <c r="F42" i="2"/>
  <c r="P42" i="2"/>
  <c r="Q42" i="2" s="1"/>
  <c r="R42" i="2" s="1"/>
  <c r="U42" i="2"/>
  <c r="G42" i="2"/>
  <c r="D42" i="2"/>
  <c r="E42" i="2"/>
  <c r="S43" i="2"/>
  <c r="B43" i="2"/>
  <c r="K43" i="2" s="1"/>
  <c r="A44" i="2"/>
  <c r="J43" i="3" l="1"/>
  <c r="H43" i="3"/>
  <c r="B44" i="3"/>
  <c r="K44" i="3" s="1"/>
  <c r="A45" i="3"/>
  <c r="H44" i="3"/>
  <c r="L44" i="3"/>
  <c r="M44" i="3" s="1"/>
  <c r="S44" i="3"/>
  <c r="J44" i="3"/>
  <c r="P44" i="3"/>
  <c r="Q44" i="3" s="1"/>
  <c r="I43" i="3"/>
  <c r="G43" i="3"/>
  <c r="D43" i="3"/>
  <c r="E43" i="3"/>
  <c r="F43" i="3"/>
  <c r="U43" i="3"/>
  <c r="B44" i="2"/>
  <c r="K44" i="2" s="1"/>
  <c r="A45" i="2"/>
  <c r="S44" i="2"/>
  <c r="I43" i="2"/>
  <c r="J43" i="2"/>
  <c r="E43" i="2"/>
  <c r="G43" i="2"/>
  <c r="D43" i="2"/>
  <c r="F43" i="2"/>
  <c r="P43" i="2"/>
  <c r="Q43" i="2" s="1"/>
  <c r="U43" i="2"/>
  <c r="L43" i="2"/>
  <c r="M43" i="2" s="1"/>
  <c r="H43" i="2"/>
  <c r="I44" i="3" l="1"/>
  <c r="G44" i="3"/>
  <c r="D44" i="3"/>
  <c r="E44" i="3"/>
  <c r="U44" i="3"/>
  <c r="F44" i="3"/>
  <c r="P45" i="3"/>
  <c r="Q45" i="3" s="1"/>
  <c r="R45" i="3" s="1"/>
  <c r="B45" i="3"/>
  <c r="J45" i="3" s="1"/>
  <c r="H45" i="3"/>
  <c r="A47" i="3"/>
  <c r="I45" i="3"/>
  <c r="S45" i="3"/>
  <c r="I44" i="2"/>
  <c r="D44" i="2"/>
  <c r="G44" i="2"/>
  <c r="U44" i="2"/>
  <c r="E44" i="2"/>
  <c r="F44" i="2"/>
  <c r="P44" i="2"/>
  <c r="Q44" i="2" s="1"/>
  <c r="R43" i="2"/>
  <c r="J44" i="2"/>
  <c r="L44" i="2"/>
  <c r="M44" i="2" s="1"/>
  <c r="B45" i="2"/>
  <c r="K45" i="2" s="1"/>
  <c r="A47" i="2"/>
  <c r="S45" i="2"/>
  <c r="H44" i="2"/>
  <c r="B47" i="3" l="1"/>
  <c r="I47" i="3" s="1"/>
  <c r="P47" i="3"/>
  <c r="Q47" i="3" s="1"/>
  <c r="S47" i="3"/>
  <c r="R44" i="3"/>
  <c r="K45" i="3"/>
  <c r="L45" i="3"/>
  <c r="M45" i="3" s="1"/>
  <c r="R41" i="3"/>
  <c r="F45" i="3"/>
  <c r="U45" i="3"/>
  <c r="G45" i="3"/>
  <c r="D45" i="3"/>
  <c r="E45" i="3"/>
  <c r="L45" i="2"/>
  <c r="M45" i="2" s="1"/>
  <c r="I45" i="2"/>
  <c r="G45" i="2"/>
  <c r="F45" i="2"/>
  <c r="P45" i="2"/>
  <c r="Q45" i="2" s="1"/>
  <c r="R45" i="2" s="1"/>
  <c r="U45" i="2"/>
  <c r="D45" i="2"/>
  <c r="E45" i="2"/>
  <c r="H45" i="2"/>
  <c r="J45" i="2"/>
  <c r="S47" i="2"/>
  <c r="B47" i="2"/>
  <c r="K47" i="3" l="1"/>
  <c r="D47" i="3"/>
  <c r="G47" i="3"/>
  <c r="U47" i="3"/>
  <c r="I49" i="3" s="1"/>
  <c r="E47" i="3"/>
  <c r="F47" i="3"/>
  <c r="J47" i="3"/>
  <c r="L47" i="3"/>
  <c r="M47" i="3" s="1"/>
  <c r="A51" i="3" s="1"/>
  <c r="R47" i="3"/>
  <c r="A54" i="3"/>
  <c r="R20" i="3"/>
  <c r="R22" i="3"/>
  <c r="R26" i="3"/>
  <c r="R28" i="3"/>
  <c r="R39" i="3"/>
  <c r="H47" i="3"/>
  <c r="E47" i="2"/>
  <c r="F47" i="2"/>
  <c r="P47" i="2"/>
  <c r="Q47" i="2" s="1"/>
  <c r="U47" i="2"/>
  <c r="I50" i="2" s="1"/>
  <c r="D47" i="2"/>
  <c r="G47" i="2"/>
  <c r="I47" i="2"/>
  <c r="K47" i="2"/>
  <c r="H47" i="2"/>
  <c r="L47" i="2"/>
  <c r="M47" i="2" s="1"/>
  <c r="A54" i="2" s="1"/>
  <c r="J47" i="2"/>
  <c r="R41" i="2"/>
  <c r="A53" i="3" l="1"/>
  <c r="A55" i="3"/>
  <c r="B54" i="3"/>
  <c r="C54" i="3"/>
  <c r="E49" i="3"/>
  <c r="D49" i="3"/>
  <c r="H49" i="3"/>
  <c r="H50" i="2"/>
  <c r="D50" i="2"/>
  <c r="E50" i="2"/>
  <c r="R47" i="2"/>
  <c r="A57" i="2"/>
  <c r="R20" i="2"/>
  <c r="R22" i="2"/>
  <c r="R28" i="2"/>
  <c r="R26" i="2"/>
  <c r="R44" i="2"/>
  <c r="R39" i="2"/>
  <c r="C55" i="3" l="1"/>
  <c r="A56" i="3"/>
  <c r="B55" i="3"/>
  <c r="B57" i="2"/>
  <c r="C57" i="2"/>
  <c r="A56" i="2"/>
  <c r="A58" i="2"/>
  <c r="B56" i="3" l="1"/>
  <c r="A57" i="3"/>
  <c r="C56" i="3"/>
  <c r="C58" i="2"/>
  <c r="A59" i="2"/>
  <c r="B58" i="2"/>
  <c r="C57" i="3" l="1"/>
  <c r="B57" i="3"/>
  <c r="A58" i="3"/>
  <c r="A60" i="2"/>
  <c r="B59" i="2"/>
  <c r="C59" i="2"/>
  <c r="A59" i="3" l="1"/>
  <c r="C58" i="3"/>
  <c r="B58" i="3"/>
  <c r="B60" i="2"/>
  <c r="A61" i="2"/>
  <c r="C60" i="2"/>
  <c r="B59" i="3" l="1"/>
  <c r="C59" i="3"/>
  <c r="A60" i="3"/>
  <c r="B61" i="2"/>
  <c r="C61" i="2"/>
  <c r="A62" i="2"/>
  <c r="B60" i="3" l="1"/>
  <c r="A61" i="3"/>
  <c r="A62" i="3" s="1"/>
  <c r="C60" i="3"/>
  <c r="C62" i="2"/>
  <c r="A63" i="2"/>
  <c r="B62" i="2"/>
  <c r="B62" i="3" l="1"/>
  <c r="A63" i="3"/>
  <c r="C62" i="3"/>
  <c r="A64" i="2"/>
  <c r="C63" i="2"/>
  <c r="A52" i="2"/>
  <c r="B63" i="2"/>
  <c r="C63" i="3" l="1"/>
  <c r="B63" i="3"/>
  <c r="A64" i="3"/>
  <c r="C52" i="2"/>
  <c r="B52" i="2"/>
  <c r="C64" i="3" l="1"/>
  <c r="B64" i="3"/>
</calcChain>
</file>

<file path=xl/sharedStrings.xml><?xml version="1.0" encoding="utf-8"?>
<sst xmlns="http://schemas.openxmlformats.org/spreadsheetml/2006/main" count="83" uniqueCount="43">
  <si>
    <t>JAF国内ｶｰﾄ競技規則 ｶｰﾄ競技会運営に関する規定 22条(妨害の禁止(プッシング・ブロッキング))違反により、10秒加算とした。</t>
  </si>
  <si>
    <t>No.36</t>
    <phoneticPr fontId="7"/>
  </si>
  <si>
    <t>このレース結果によりシリーズランキング暫定チャンピオンは春日 龍之介選手に決定</t>
    <rPh sb="5" eb="7">
      <t>ケッカ</t>
    </rPh>
    <rPh sb="19" eb="21">
      <t>ザンテイ</t>
    </rPh>
    <rPh sb="28" eb="30">
      <t>カスガ</t>
    </rPh>
    <rPh sb="31" eb="34">
      <t>リュウノスケ</t>
    </rPh>
    <rPh sb="34" eb="36">
      <t>センシュ</t>
    </rPh>
    <rPh sb="37" eb="39">
      <t>ケッテイ</t>
    </rPh>
    <phoneticPr fontId="7"/>
  </si>
  <si>
    <t>km/h</t>
    <phoneticPr fontId="7"/>
  </si>
  <si>
    <t>C700賞</t>
    <rPh sb="4" eb="5">
      <t>ショウ</t>
    </rPh>
    <phoneticPr fontId="7"/>
  </si>
  <si>
    <t xml:space="preserve">Fastest Lap </t>
    <phoneticPr fontId="7"/>
  </si>
  <si>
    <t>以下ﾌｨﾆｯｼｭﾗｲﾝ不通過：</t>
  </si>
  <si>
    <t>Best</t>
  </si>
  <si>
    <t>Gap</t>
  </si>
  <si>
    <t>Delay</t>
  </si>
  <si>
    <t>Total Time</t>
  </si>
  <si>
    <t>Laps</t>
  </si>
  <si>
    <t>Tire</t>
  </si>
  <si>
    <t>Team</t>
  </si>
  <si>
    <t>Type</t>
  </si>
  <si>
    <t>Driver</t>
  </si>
  <si>
    <t>No.</t>
  </si>
  <si>
    <t>Pos.</t>
  </si>
  <si>
    <t>ベスト平均時速</t>
  </si>
  <si>
    <t>グリッドコメント</t>
  </si>
  <si>
    <t>ペナルティNo.</t>
    <phoneticPr fontId="7"/>
  </si>
  <si>
    <t>コメント</t>
  </si>
  <si>
    <t>BestLap</t>
  </si>
  <si>
    <t>GAP</t>
  </si>
  <si>
    <t>差</t>
  </si>
  <si>
    <t>Tires</t>
  </si>
  <si>
    <t>Model/Engine</t>
  </si>
  <si>
    <t>名前</t>
  </si>
  <si>
    <t>クラス</t>
    <phoneticPr fontId="7"/>
  </si>
  <si>
    <t>決勝ヒート正式結果表</t>
    <rPh sb="5" eb="7">
      <t>セイシキ</t>
    </rPh>
    <rPh sb="7" eb="9">
      <t>ケッカ</t>
    </rPh>
    <phoneticPr fontId="7"/>
  </si>
  <si>
    <t>南コース 1.264Km</t>
  </si>
  <si>
    <t>Wet</t>
  </si>
  <si>
    <t xml:space="preserve">COURSE : </t>
  </si>
  <si>
    <t>Rain</t>
  </si>
  <si>
    <t>WEATHER:</t>
  </si>
  <si>
    <t>:</t>
    <phoneticPr fontId="7"/>
  </si>
  <si>
    <t>No.36</t>
    <phoneticPr fontId="7"/>
  </si>
  <si>
    <t>以上　規定周回数完走：</t>
    <phoneticPr fontId="7"/>
  </si>
  <si>
    <t>以下ﾌｨﾆｯｼｭﾗｲﾝ不通過：</t>
    <phoneticPr fontId="7"/>
  </si>
  <si>
    <t>決勝ヒート暫定結果表</t>
    <rPh sb="5" eb="7">
      <t>ザンテイ</t>
    </rPh>
    <phoneticPr fontId="7"/>
  </si>
  <si>
    <t>:</t>
    <phoneticPr fontId="7"/>
  </si>
  <si>
    <t>PP</t>
    <phoneticPr fontId="7"/>
  </si>
  <si>
    <t>決勝ヒート グリッド表</t>
    <rPh sb="0" eb="2">
      <t>ケッショウ</t>
    </rPh>
    <rPh sb="10" eb="11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</si>
</sst>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;;;"/>
    <numFmt numFmtId="177" formatCode="_ * #,##0.000_ ;_ * \-#,##0.000_ ;_ * &quot;-&quot;_ ;_ @_ "/>
    <numFmt numFmtId="178" formatCode="[&lt;1]m\'ss.000;##0.000"/>
    <numFmt numFmtId="179" formatCode="yyyy\-mm\-dd"/>
    <numFmt numFmtId="180" formatCode="[&lt;1]m:ss.000;General"/>
  </numFmts>
  <fonts count="35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0000FF"/>
      <name val="MS UI Gothic"/>
      <family val="3"/>
      <charset val="128"/>
    </font>
    <font>
      <sz val="9"/>
      <name val="Microsoft Sans Serif"/>
      <family val="2"/>
    </font>
    <font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9"/>
      <color rgb="FF0000FF"/>
      <name val="MS UI Gothic"/>
      <family val="3"/>
      <charset val="128"/>
    </font>
    <font>
      <sz val="9.75"/>
      <color indexed="8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10"/>
      <color theme="0"/>
      <name val="ＭＳ Ｐゴシック"/>
      <family val="3"/>
      <charset val="128"/>
    </font>
    <font>
      <b/>
      <sz val="10"/>
      <color rgb="FF0000FF"/>
      <name val="ＭＳ Ｐゴシック"/>
      <family val="3"/>
      <charset val="128"/>
    </font>
    <font>
      <sz val="10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12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12">
    <xf numFmtId="0" fontId="0" fillId="0" borderId="0" xfId="0">
      <alignment vertical="center"/>
    </xf>
    <xf numFmtId="0" fontId="1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>
      <alignment horizontal="left"/>
    </xf>
    <xf numFmtId="0" fontId="4" fillId="0" borderId="0" xfId="1" applyNumberFormat="1" applyFont="1" applyFill="1" applyBorder="1" applyAlignment="1" applyProtection="1"/>
    <xf numFmtId="0" fontId="5" fillId="0" borderId="0" xfId="1" applyFont="1" applyFill="1" applyAlignment="1" applyProtection="1">
      <alignment vertical="center"/>
    </xf>
    <xf numFmtId="0" fontId="5" fillId="0" borderId="0" xfId="1" applyFont="1" applyFill="1" applyAlignment="1" applyProtection="1">
      <alignment horizontal="left" vertical="center"/>
    </xf>
    <xf numFmtId="0" fontId="6" fillId="0" borderId="0" xfId="1" applyFont="1" applyFill="1" applyAlignment="1" applyProtection="1">
      <alignment vertical="center"/>
    </xf>
    <xf numFmtId="0" fontId="5" fillId="0" borderId="1" xfId="1" applyFont="1" applyFill="1" applyBorder="1" applyAlignment="1" applyProtection="1">
      <alignment horizontal="left" vertical="center"/>
    </xf>
    <xf numFmtId="0" fontId="6" fillId="0" borderId="1" xfId="1" applyFont="1" applyFill="1" applyBorder="1" applyAlignment="1" applyProtection="1">
      <alignment vertical="center"/>
    </xf>
    <xf numFmtId="0" fontId="5" fillId="0" borderId="1" xfId="1" applyFont="1" applyFill="1" applyBorder="1" applyAlignment="1" applyProtection="1">
      <alignment vertical="center"/>
    </xf>
    <xf numFmtId="176" fontId="3" fillId="0" borderId="0" xfId="1" applyNumberFormat="1" applyFont="1" applyFill="1" applyBorder="1" applyAlignment="1" applyProtection="1"/>
    <xf numFmtId="0" fontId="7" fillId="0" borderId="0" xfId="1" applyFont="1" applyFill="1" applyAlignment="1" applyProtection="1">
      <alignment horizontal="left" vertical="center"/>
    </xf>
    <xf numFmtId="0" fontId="8" fillId="0" borderId="0" xfId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0" fontId="9" fillId="0" borderId="0" xfId="1" applyNumberFormat="1" applyFont="1" applyFill="1" applyBorder="1" applyAlignment="1" applyProtection="1"/>
    <xf numFmtId="176" fontId="1" fillId="0" borderId="0" xfId="1" applyNumberFormat="1" applyAlignment="1">
      <alignment vertical="center"/>
    </xf>
    <xf numFmtId="0" fontId="10" fillId="0" borderId="0" xfId="1" applyNumberFormat="1" applyFont="1" applyFill="1" applyBorder="1" applyAlignment="1" applyProtection="1">
      <alignment horizontal="center"/>
    </xf>
    <xf numFmtId="0" fontId="1" fillId="0" borderId="0" xfId="1" applyAlignment="1">
      <alignment vertical="center"/>
    </xf>
    <xf numFmtId="0" fontId="11" fillId="0" borderId="0" xfId="1" applyFont="1" applyFill="1" applyAlignment="1" applyProtection="1">
      <alignment vertical="center" shrinkToFit="1"/>
    </xf>
    <xf numFmtId="2" fontId="11" fillId="0" borderId="0" xfId="1" applyNumberFormat="1" applyFont="1" applyFill="1" applyAlignment="1" applyProtection="1">
      <alignment vertical="center" shrinkToFit="1"/>
    </xf>
    <xf numFmtId="0" fontId="11" fillId="0" borderId="0" xfId="1" applyFont="1" applyFill="1" applyAlignment="1" applyProtection="1">
      <alignment horizontal="center" vertical="center" shrinkToFit="1"/>
    </xf>
    <xf numFmtId="177" fontId="12" fillId="0" borderId="0" xfId="2" applyNumberFormat="1" applyFont="1" applyFill="1" applyAlignment="1" applyProtection="1">
      <alignment shrinkToFit="1"/>
    </xf>
    <xf numFmtId="0" fontId="12" fillId="0" borderId="0" xfId="1" applyNumberFormat="1" applyFont="1" applyFill="1" applyBorder="1" applyAlignment="1" applyProtection="1">
      <alignment horizontal="left" shrinkToFit="1"/>
    </xf>
    <xf numFmtId="176" fontId="1" fillId="0" borderId="0" xfId="1" applyNumberFormat="1" applyFont="1" applyFill="1" applyBorder="1" applyAlignment="1" applyProtection="1"/>
    <xf numFmtId="178" fontId="12" fillId="0" borderId="0" xfId="1" applyNumberFormat="1" applyFont="1" applyFill="1" applyAlignment="1" applyProtection="1">
      <alignment horizontal="right" shrinkToFit="1"/>
    </xf>
    <xf numFmtId="0" fontId="5" fillId="0" borderId="0" xfId="1" applyFont="1" applyFill="1" applyAlignment="1" applyProtection="1">
      <alignment horizontal="center" vertical="center"/>
    </xf>
    <xf numFmtId="0" fontId="12" fillId="0" borderId="0" xfId="1" applyFont="1" applyFill="1" applyAlignment="1" applyProtection="1">
      <alignment horizontal="right" vertical="top"/>
    </xf>
    <xf numFmtId="0" fontId="13" fillId="0" borderId="0" xfId="1" applyFont="1" applyFill="1" applyAlignment="1" applyProtection="1">
      <alignment horizontal="left" vertical="top"/>
    </xf>
    <xf numFmtId="0" fontId="14" fillId="0" borderId="0" xfId="1" applyFont="1" applyFill="1" applyAlignment="1" applyProtection="1">
      <alignment horizontal="left" shrinkToFit="1"/>
    </xf>
    <xf numFmtId="178" fontId="15" fillId="0" borderId="0" xfId="1" applyNumberFormat="1" applyFont="1" applyFill="1" applyAlignment="1" applyProtection="1">
      <alignment horizontal="right" shrinkToFit="1"/>
    </xf>
    <xf numFmtId="177" fontId="14" fillId="0" borderId="0" xfId="2" applyNumberFormat="1" applyFont="1" applyFill="1" applyAlignment="1" applyProtection="1">
      <alignment horizontal="right" shrinkToFit="1"/>
    </xf>
    <xf numFmtId="178" fontId="16" fillId="0" borderId="0" xfId="1" applyNumberFormat="1" applyFont="1" applyFill="1" applyAlignment="1" applyProtection="1">
      <alignment horizontal="right" shrinkToFit="1"/>
    </xf>
    <xf numFmtId="0" fontId="16" fillId="0" borderId="0" xfId="1" applyFont="1" applyFill="1" applyAlignment="1" applyProtection="1">
      <alignment horizontal="right" shrinkToFit="1"/>
    </xf>
    <xf numFmtId="0" fontId="17" fillId="0" borderId="0" xfId="1" applyFont="1" applyFill="1" applyAlignment="1" applyProtection="1">
      <alignment horizontal="center" shrinkToFit="1"/>
    </xf>
    <xf numFmtId="0" fontId="17" fillId="0" borderId="0" xfId="1" applyFont="1" applyFill="1" applyAlignment="1" applyProtection="1">
      <alignment horizontal="right" shrinkToFit="1"/>
    </xf>
    <xf numFmtId="0" fontId="18" fillId="0" borderId="0" xfId="1" applyFont="1" applyFill="1" applyAlignment="1" applyProtection="1">
      <alignment horizontal="left" shrinkToFit="1"/>
    </xf>
    <xf numFmtId="0" fontId="19" fillId="0" borderId="0" xfId="1" applyFont="1" applyFill="1" applyAlignment="1" applyProtection="1">
      <alignment horizontal="left" shrinkToFit="1"/>
    </xf>
    <xf numFmtId="0" fontId="18" fillId="0" borderId="0" xfId="1" applyFont="1" applyFill="1" applyAlignment="1" applyProtection="1">
      <alignment horizontal="center" vertical="center"/>
    </xf>
    <xf numFmtId="0" fontId="20" fillId="0" borderId="0" xfId="1" applyFont="1" applyFill="1" applyAlignment="1" applyProtection="1">
      <alignment horizontal="right"/>
    </xf>
    <xf numFmtId="0" fontId="21" fillId="0" borderId="0" xfId="1" applyFont="1" applyFill="1" applyAlignment="1" applyProtection="1">
      <alignment vertical="center"/>
    </xf>
    <xf numFmtId="0" fontId="14" fillId="0" borderId="0" xfId="1" applyFont="1" applyFill="1" applyAlignment="1" applyProtection="1">
      <alignment horizontal="right" shrinkToFit="1"/>
    </xf>
    <xf numFmtId="0" fontId="22" fillId="0" borderId="0" xfId="1" applyFont="1" applyFill="1" applyAlignment="1" applyProtection="1">
      <alignment horizontal="left" vertical="top"/>
    </xf>
    <xf numFmtId="0" fontId="22" fillId="0" borderId="1" xfId="1" applyFont="1" applyFill="1" applyBorder="1" applyAlignment="1" applyProtection="1">
      <alignment horizontal="left" vertical="top"/>
    </xf>
    <xf numFmtId="0" fontId="22" fillId="0" borderId="1" xfId="1" applyFont="1" applyFill="1" applyBorder="1" applyAlignment="1" applyProtection="1">
      <alignment horizontal="right" vertical="top"/>
    </xf>
    <xf numFmtId="0" fontId="12" fillId="0" borderId="1" xfId="1" applyFont="1" applyFill="1" applyBorder="1" applyAlignment="1" applyProtection="1">
      <alignment horizontal="left" vertical="top"/>
    </xf>
    <xf numFmtId="176" fontId="5" fillId="0" borderId="0" xfId="1" applyNumberFormat="1" applyFont="1" applyFill="1" applyAlignment="1" applyProtection="1">
      <alignment horizontal="left" vertical="center"/>
    </xf>
    <xf numFmtId="176" fontId="5" fillId="0" borderId="0" xfId="1" applyNumberFormat="1" applyFont="1" applyFill="1" applyAlignment="1" applyProtection="1">
      <alignment vertical="center"/>
    </xf>
    <xf numFmtId="0" fontId="5" fillId="0" borderId="0" xfId="1" applyFont="1" applyFill="1" applyAlignment="1" applyProtection="1">
      <alignment horizontal="centerContinuous" vertical="center"/>
    </xf>
    <xf numFmtId="0" fontId="23" fillId="0" borderId="0" xfId="1" applyFont="1" applyFill="1" applyAlignment="1" applyProtection="1">
      <alignment horizontal="centerContinuous"/>
    </xf>
    <xf numFmtId="0" fontId="5" fillId="0" borderId="0" xfId="1" applyNumberFormat="1" applyFont="1" applyFill="1" applyBorder="1" applyAlignment="1" applyProtection="1"/>
    <xf numFmtId="0" fontId="24" fillId="0" borderId="0" xfId="1" applyFont="1" applyFill="1" applyAlignment="1" applyProtection="1">
      <alignment horizontal="left"/>
    </xf>
    <xf numFmtId="0" fontId="25" fillId="0" borderId="0" xfId="1" applyFont="1" applyFill="1" applyAlignment="1" applyProtection="1">
      <alignment horizontal="left"/>
    </xf>
    <xf numFmtId="0" fontId="26" fillId="0" borderId="0" xfId="1" applyFont="1" applyFill="1" applyAlignment="1" applyProtection="1">
      <alignment horizontal="left" vertical="center"/>
    </xf>
    <xf numFmtId="0" fontId="26" fillId="0" borderId="0" xfId="1" applyFont="1" applyFill="1" applyAlignment="1" applyProtection="1">
      <alignment horizontal="right"/>
    </xf>
    <xf numFmtId="0" fontId="26" fillId="0" borderId="0" xfId="1" applyFont="1" applyFill="1" applyAlignment="1" applyProtection="1">
      <alignment vertical="center"/>
    </xf>
    <xf numFmtId="0" fontId="26" fillId="0" borderId="0" xfId="1" applyFont="1" applyFill="1" applyAlignment="1" applyProtection="1"/>
    <xf numFmtId="0" fontId="26" fillId="0" borderId="0" xfId="1" applyFont="1" applyFill="1" applyAlignment="1" applyProtection="1">
      <alignment horizontal="left"/>
    </xf>
    <xf numFmtId="0" fontId="23" fillId="0" borderId="0" xfId="1" applyFont="1" applyFill="1" applyAlignment="1" applyProtection="1">
      <alignment horizontal="left"/>
    </xf>
    <xf numFmtId="20" fontId="26" fillId="0" borderId="0" xfId="1" quotePrefix="1" applyNumberFormat="1" applyFont="1" applyFill="1" applyAlignment="1" applyProtection="1">
      <alignment horizontal="left"/>
    </xf>
    <xf numFmtId="179" fontId="5" fillId="0" borderId="0" xfId="1" applyNumberFormat="1" applyFont="1" applyFill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/>
    </xf>
    <xf numFmtId="0" fontId="27" fillId="0" borderId="0" xfId="1" applyFont="1" applyFill="1" applyAlignment="1" applyProtection="1">
      <alignment horizontal="left"/>
    </xf>
    <xf numFmtId="0" fontId="28" fillId="0" borderId="0" xfId="1" applyFont="1" applyFill="1" applyAlignment="1" applyProtection="1">
      <alignment vertical="center"/>
    </xf>
    <xf numFmtId="0" fontId="29" fillId="0" borderId="0" xfId="1" applyNumberFormat="1" applyFont="1" applyFill="1" applyBorder="1" applyAlignment="1" applyProtection="1"/>
    <xf numFmtId="0" fontId="30" fillId="0" borderId="0" xfId="1" applyNumberFormat="1" applyFont="1" applyFill="1" applyBorder="1" applyAlignment="1" applyProtection="1"/>
    <xf numFmtId="0" fontId="1" fillId="0" borderId="1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/>
    <xf numFmtId="0" fontId="5" fillId="0" borderId="0" xfId="1" applyFont="1" applyFill="1" applyAlignment="1" applyProtection="1">
      <alignment horizontal="center" vertical="center" shrinkToFit="1"/>
    </xf>
    <xf numFmtId="0" fontId="13" fillId="0" borderId="0" xfId="1" applyFont="1" applyFill="1" applyBorder="1" applyAlignment="1" applyProtection="1">
      <alignment horizontal="center" vertical="center" shrinkToFit="1"/>
    </xf>
    <xf numFmtId="0" fontId="18" fillId="0" borderId="0" xfId="1" applyFont="1" applyFill="1" applyBorder="1" applyAlignment="1" applyProtection="1">
      <alignment horizontal="center" vertical="center" shrinkToFit="1"/>
    </xf>
    <xf numFmtId="0" fontId="31" fillId="0" borderId="0" xfId="1" applyFont="1" applyFill="1" applyBorder="1" applyAlignment="1" applyProtection="1">
      <alignment horizontal="center" vertical="center" shrinkToFit="1"/>
    </xf>
    <xf numFmtId="0" fontId="13" fillId="0" borderId="0" xfId="1" applyFont="1" applyFill="1" applyBorder="1" applyAlignment="1" applyProtection="1">
      <alignment horizontal="centerContinuous" vertical="center"/>
    </xf>
    <xf numFmtId="0" fontId="20" fillId="0" borderId="0" xfId="1" applyFont="1" applyFill="1" applyBorder="1" applyAlignment="1" applyProtection="1">
      <alignment horizontal="centerContinuous" vertical="center"/>
    </xf>
    <xf numFmtId="0" fontId="12" fillId="0" borderId="0" xfId="1" applyFont="1" applyFill="1" applyAlignment="1" applyProtection="1">
      <alignment horizontal="right" vertical="center"/>
    </xf>
    <xf numFmtId="0" fontId="13" fillId="0" borderId="0" xfId="1" applyFont="1" applyFill="1" applyBorder="1" applyAlignment="1" applyProtection="1">
      <alignment horizontal="left" vertical="center"/>
    </xf>
    <xf numFmtId="0" fontId="20" fillId="0" borderId="0" xfId="1" applyFont="1" applyFill="1" applyBorder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right" vertical="center"/>
    </xf>
    <xf numFmtId="180" fontId="17" fillId="0" borderId="0" xfId="1" applyNumberFormat="1" applyFont="1" applyFill="1" applyBorder="1" applyAlignment="1" applyProtection="1">
      <alignment horizontal="center" vertical="center" shrinkToFit="1"/>
    </xf>
    <xf numFmtId="0" fontId="20" fillId="0" borderId="0" xfId="1" applyFont="1" applyFill="1" applyBorder="1" applyAlignment="1" applyProtection="1">
      <alignment horizontal="left" vertical="center" shrinkToFit="1"/>
    </xf>
    <xf numFmtId="0" fontId="32" fillId="0" borderId="0" xfId="1" applyFont="1" applyFill="1" applyBorder="1" applyAlignment="1" applyProtection="1">
      <alignment horizontal="center" vertical="center"/>
    </xf>
    <xf numFmtId="0" fontId="12" fillId="0" borderId="0" xfId="1" applyFont="1" applyFill="1" applyAlignment="1" applyProtection="1">
      <alignment horizontal="left" vertical="top"/>
    </xf>
    <xf numFmtId="176" fontId="16" fillId="0" borderId="0" xfId="1" applyNumberFormat="1" applyFont="1" applyFill="1" applyAlignment="1" applyProtection="1">
      <alignment horizontal="right" vertical="center"/>
    </xf>
    <xf numFmtId="0" fontId="33" fillId="0" borderId="0" xfId="1" applyFont="1" applyFill="1" applyAlignment="1" applyProtection="1">
      <alignment horizontal="center" vertical="center" shrinkToFit="1"/>
    </xf>
    <xf numFmtId="0" fontId="33" fillId="0" borderId="0" xfId="1" applyFont="1" applyFill="1" applyAlignment="1" applyProtection="1">
      <alignment horizontal="right" vertical="center"/>
    </xf>
    <xf numFmtId="0" fontId="22" fillId="0" borderId="0" xfId="1" applyFont="1" applyFill="1" applyAlignment="1" applyProtection="1">
      <alignment horizontal="right" vertical="center"/>
    </xf>
    <xf numFmtId="0" fontId="13" fillId="0" borderId="0" xfId="1" applyFont="1" applyFill="1" applyAlignment="1" applyProtection="1">
      <alignment horizontal="right" vertical="center"/>
    </xf>
    <xf numFmtId="0" fontId="13" fillId="0" borderId="0" xfId="1" applyFont="1" applyFill="1" applyAlignment="1" applyProtection="1">
      <alignment horizontal="center" vertical="center" shrinkToFit="1"/>
    </xf>
    <xf numFmtId="0" fontId="13" fillId="0" borderId="0" xfId="1" applyFont="1" applyFill="1" applyAlignment="1" applyProtection="1">
      <alignment horizontal="left" vertical="center"/>
    </xf>
    <xf numFmtId="0" fontId="20" fillId="0" borderId="0" xfId="1" applyFont="1" applyFill="1" applyAlignment="1" applyProtection="1">
      <alignment horizontal="left" vertical="center"/>
    </xf>
    <xf numFmtId="0" fontId="13" fillId="0" borderId="2" xfId="1" applyFont="1" applyFill="1" applyBorder="1" applyAlignment="1" applyProtection="1">
      <alignment horizontal="centerContinuous" vertical="center"/>
    </xf>
    <xf numFmtId="0" fontId="20" fillId="0" borderId="1" xfId="1" applyFont="1" applyFill="1" applyBorder="1" applyAlignment="1" applyProtection="1">
      <alignment horizontal="centerContinuous" vertical="center"/>
    </xf>
    <xf numFmtId="0" fontId="13" fillId="0" borderId="1" xfId="1" applyFont="1" applyFill="1" applyBorder="1" applyAlignment="1" applyProtection="1">
      <alignment horizontal="centerContinuous" vertical="center"/>
    </xf>
    <xf numFmtId="0" fontId="13" fillId="0" borderId="3" xfId="1" applyFont="1" applyFill="1" applyBorder="1" applyAlignment="1" applyProtection="1">
      <alignment horizontal="left" vertical="center"/>
    </xf>
    <xf numFmtId="0" fontId="20" fillId="0" borderId="3" xfId="1" applyFont="1" applyFill="1" applyBorder="1" applyAlignment="1" applyProtection="1">
      <alignment horizontal="left" vertical="center" shrinkToFit="1"/>
    </xf>
    <xf numFmtId="0" fontId="32" fillId="2" borderId="0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right"/>
    </xf>
    <xf numFmtId="0" fontId="34" fillId="0" borderId="0" xfId="1" applyFont="1" applyFill="1" applyAlignment="1" applyProtection="1">
      <alignment horizontal="right" vertical="center"/>
    </xf>
    <xf numFmtId="0" fontId="16" fillId="0" borderId="0" xfId="1" applyNumberFormat="1" applyFont="1" applyFill="1" applyAlignment="1" applyProtection="1">
      <alignment horizontal="right" vertical="center"/>
    </xf>
    <xf numFmtId="0" fontId="22" fillId="0" borderId="0" xfId="1" applyFont="1" applyFill="1" applyAlignment="1" applyProtection="1">
      <alignment horizontal="right" vertical="top"/>
    </xf>
    <xf numFmtId="0" fontId="22" fillId="0" borderId="0" xfId="1" applyNumberFormat="1" applyFont="1" applyFill="1" applyAlignment="1" applyProtection="1">
      <alignment horizontal="right" vertical="top"/>
    </xf>
    <xf numFmtId="0" fontId="5" fillId="0" borderId="0" xfId="1" applyNumberFormat="1" applyFont="1" applyFill="1" applyAlignment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Alignment="1" applyProtection="1">
      <alignment horizontal="centerContinuous" vertical="center"/>
    </xf>
    <xf numFmtId="0" fontId="23" fillId="0" borderId="0" xfId="1" applyNumberFormat="1" applyFont="1" applyAlignment="1" applyProtection="1">
      <alignment horizontal="centerContinuous"/>
    </xf>
    <xf numFmtId="0" fontId="24" fillId="0" borderId="0" xfId="1" applyFont="1" applyAlignment="1" applyProtection="1">
      <alignment horizontal="right"/>
    </xf>
    <xf numFmtId="0" fontId="25" fillId="0" borderId="0" xfId="1" applyNumberFormat="1" applyFont="1" applyAlignment="1" applyProtection="1">
      <alignment horizontal="left"/>
    </xf>
    <xf numFmtId="0" fontId="5" fillId="0" borderId="0" xfId="1" applyNumberFormat="1" applyFont="1" applyAlignment="1" applyProtection="1">
      <alignment vertical="center"/>
    </xf>
    <xf numFmtId="0" fontId="23" fillId="0" borderId="0" xfId="1" applyNumberFormat="1" applyFont="1" applyAlignment="1" applyProtection="1">
      <alignment horizontal="left"/>
    </xf>
    <xf numFmtId="0" fontId="5" fillId="0" borderId="0" xfId="1" applyNumberFormat="1" applyFont="1" applyFill="1" applyBorder="1" applyAlignment="1" applyProtection="1">
      <alignment horizontal="centerContinuous"/>
    </xf>
    <xf numFmtId="179" fontId="5" fillId="0" borderId="0" xfId="1" applyNumberFormat="1" applyFont="1" applyFill="1" applyAlignment="1" applyProtection="1">
      <alignment horizontal="centerContinuous" vertical="center" shrinkToFit="1"/>
    </xf>
    <xf numFmtId="176" fontId="27" fillId="0" borderId="0" xfId="1" applyNumberFormat="1" applyFont="1" applyAlignment="1" applyProtection="1">
      <alignment horizontal="left"/>
    </xf>
  </cellXfs>
  <cellStyles count="3">
    <cellStyle name="桁区切り 2" xfId="2"/>
    <cellStyle name="標準" xfId="0" builtinId="0"/>
    <cellStyle name="標準 2" xfId="1"/>
  </cellStyles>
  <dxfs count="83"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771526</xdr:colOff>
      <xdr:row>70</xdr:row>
      <xdr:rowOff>38100</xdr:rowOff>
    </xdr:from>
    <xdr:ext cx="3849674" cy="46672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1" y="10039350"/>
          <a:ext cx="3849674" cy="466725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667625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667625" cy="95759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781051</xdr:colOff>
      <xdr:row>70</xdr:row>
      <xdr:rowOff>38100</xdr:rowOff>
    </xdr:from>
    <xdr:ext cx="3849674" cy="46672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1" y="10039350"/>
          <a:ext cx="3849674" cy="466725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28575</xdr:rowOff>
    </xdr:from>
    <xdr:ext cx="7667625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8575"/>
          <a:ext cx="7667625" cy="95759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10</xdr:row>
      <xdr:rowOff>95250</xdr:rowOff>
    </xdr:from>
    <xdr:to>
      <xdr:col>7</xdr:col>
      <xdr:colOff>133351</xdr:colOff>
      <xdr:row>12</xdr:row>
      <xdr:rowOff>66675</xdr:rowOff>
    </xdr:to>
    <xdr:sp macro="" textlink="">
      <xdr:nvSpPr>
        <xdr:cNvPr id="2" name="二等辺三角形 1"/>
        <xdr:cNvSpPr/>
      </xdr:nvSpPr>
      <xdr:spPr>
        <a:xfrm>
          <a:off x="2667000" y="1524000"/>
          <a:ext cx="1200151" cy="25717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10</xdr:row>
      <xdr:rowOff>9526</xdr:rowOff>
    </xdr:from>
    <xdr:to>
      <xdr:col>7</xdr:col>
      <xdr:colOff>142875</xdr:colOff>
      <xdr:row>11</xdr:row>
      <xdr:rowOff>114301</xdr:rowOff>
    </xdr:to>
    <xdr:sp macro="" textlink="">
      <xdr:nvSpPr>
        <xdr:cNvPr id="3" name="二等辺三角形 2"/>
        <xdr:cNvSpPr/>
      </xdr:nvSpPr>
      <xdr:spPr>
        <a:xfrm>
          <a:off x="2667000" y="1438276"/>
          <a:ext cx="120967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</xdr:col>
      <xdr:colOff>495300</xdr:colOff>
      <xdr:row>95</xdr:row>
      <xdr:rowOff>47625</xdr:rowOff>
    </xdr:from>
    <xdr:ext cx="4593399" cy="609600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3620750"/>
          <a:ext cx="4593399" cy="609600"/>
        </a:xfrm>
        <a:prstGeom prst="rect">
          <a:avLst/>
        </a:prstGeom>
      </xdr:spPr>
    </xdr:pic>
    <xdr:clientData/>
  </xdr:oneCellAnchor>
  <xdr:oneCellAnchor>
    <xdr:from>
      <xdr:col>0</xdr:col>
      <xdr:colOff>133350</xdr:colOff>
      <xdr:row>0</xdr:row>
      <xdr:rowOff>0</xdr:rowOff>
    </xdr:from>
    <xdr:ext cx="7486650" cy="957594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0"/>
          <a:ext cx="7486650" cy="95759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3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S125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①-結果表（貼付）"/>
      <sheetName val="12日_公式練習①-結果表（印刷）"/>
      <sheetName val="12日_公式練習②-結果表（貼付）"/>
      <sheetName val="12日_公式練習②-結果表（印刷）"/>
      <sheetName val="公式予選（TT）①-結果表（貼付）"/>
      <sheetName val="公式予選（TT）①-結果表（印刷）"/>
      <sheetName val="公式予選（TT）②-結果表（貼付）"/>
      <sheetName val="公式予選（TT）②-結果表（印刷）"/>
      <sheetName val="公式予選-総合結果表（貼付）"/>
      <sheetName val="公式予選-総合結果表（印刷）"/>
      <sheetName val="JAF提出用（予選総合）"/>
      <sheetName val="13日_公式練習①-結果表（貼付）"/>
      <sheetName val="13日_公式練習①-結果表（印刷）"/>
      <sheetName val="13日_公式練習②-結果表（貼付）"/>
      <sheetName val="13日_公式練習②-結果表（印刷）"/>
      <sheetName val="公式予選（TT）AGr-結果表・グリッド用（貼付）"/>
      <sheetName val="予選ヒートAGr-グリッド表（印刷）"/>
      <sheetName val="公式予選（TT）BGr-結果表・グリッド用（貼付）"/>
      <sheetName val="予選ヒートBGr-グリッド表（印刷）"/>
      <sheetName val="予選ヒートAGr-レース結果表（貼付）"/>
      <sheetName val="予選ヒートAGr-レース結果表（印刷）"/>
      <sheetName val="予選ヒートBGr-レース結果表（貼付）"/>
      <sheetName val="予選ヒートBGr-レース結果表（印刷）"/>
      <sheetName val="予選ヒート-総合結果表（Point順）"/>
      <sheetName val="予選ヒート-総合結果表（整列）"/>
      <sheetName val="予選ヒート-総合結果表（印刷）"/>
      <sheetName val="予選ヒート2nd-レース結果表・グリッド用（貼付）"/>
      <sheetName val="2ndヒート - グリッド表（印刷）"/>
      <sheetName val="2ndヒート - レース結果（貼付）"/>
      <sheetName val="2ndヒート - レース暫定結果表（印刷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全日本カート選手権 FS-125/FP-3部門　東西統一競技会</v>
          </cell>
        </row>
        <row r="4">
          <cell r="D4" t="str">
            <v>FP-3</v>
          </cell>
        </row>
        <row r="18">
          <cell r="D18">
            <v>44878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BestLap</v>
          </cell>
          <cell r="E1" t="str">
            <v>In Lap</v>
          </cell>
          <cell r="F1" t="str">
            <v>クラス</v>
          </cell>
          <cell r="G1" t="str">
            <v>差</v>
          </cell>
          <cell r="H1" t="str">
            <v>GAP</v>
          </cell>
          <cell r="I1" t="str">
            <v>ポイント</v>
          </cell>
          <cell r="J1" t="str">
            <v>Team</v>
          </cell>
          <cell r="K1" t="str">
            <v>Model/Engine</v>
          </cell>
          <cell r="L1" t="str">
            <v>Tires</v>
          </cell>
          <cell r="M1" t="str">
            <v>コメント</v>
          </cell>
          <cell r="N1" t="str">
            <v>ポンダー#</v>
          </cell>
          <cell r="O1" t="str">
            <v>ベスト平均時速</v>
          </cell>
          <cell r="P1" t="str">
            <v>2nd Best</v>
          </cell>
          <cell r="Q1" t="str">
            <v>Laps</v>
          </cell>
          <cell r="R1" t="str">
            <v>Total Time</v>
          </cell>
          <cell r="S1" t="str">
            <v>S1</v>
          </cell>
          <cell r="T1" t="str">
            <v>S2</v>
          </cell>
          <cell r="U1" t="str">
            <v>グリッドコメント</v>
          </cell>
          <cell r="V1" t="str">
            <v>会員番号</v>
          </cell>
          <cell r="W1" t="str">
            <v>予選Time</v>
          </cell>
        </row>
        <row r="2">
          <cell r="A2">
            <v>1</v>
          </cell>
          <cell r="B2">
            <v>14</v>
          </cell>
          <cell r="C2" t="str">
            <v>春日 龍之介</v>
          </cell>
          <cell r="D2">
            <v>54.936999999999998</v>
          </cell>
          <cell r="E2">
            <v>10</v>
          </cell>
          <cell r="F2" t="str">
            <v>FP-3</v>
          </cell>
          <cell r="G2">
            <v>0</v>
          </cell>
          <cell r="H2">
            <v>0</v>
          </cell>
          <cell r="I2" t="str">
            <v/>
          </cell>
          <cell r="J2" t="str">
            <v>SPS川口</v>
          </cell>
          <cell r="K2" t="str">
            <v>XENON KART/YAMAHA</v>
          </cell>
          <cell r="L2" t="str">
            <v>BS</v>
          </cell>
          <cell r="M2">
            <v>0</v>
          </cell>
          <cell r="N2">
            <v>675</v>
          </cell>
          <cell r="O2">
            <v>82.828999999999994</v>
          </cell>
          <cell r="P2">
            <v>54.960999999999999</v>
          </cell>
          <cell r="Q2">
            <v>12</v>
          </cell>
          <cell r="R2">
            <v>7.8478125000000006E-3</v>
          </cell>
          <cell r="S2" t="str">
            <v/>
          </cell>
          <cell r="T2" t="str">
            <v/>
          </cell>
          <cell r="U2" t="str">
            <v/>
          </cell>
          <cell r="V2" t="str">
            <v/>
          </cell>
          <cell r="W2">
            <v>54.207000000000001</v>
          </cell>
        </row>
        <row r="3">
          <cell r="A3">
            <v>2</v>
          </cell>
          <cell r="B3">
            <v>11</v>
          </cell>
          <cell r="C3" t="str">
            <v>富下 李央菜</v>
          </cell>
          <cell r="D3">
            <v>7.1700231481481485E-4</v>
          </cell>
          <cell r="E3">
            <v>2</v>
          </cell>
          <cell r="F3" t="str">
            <v>FP-3</v>
          </cell>
          <cell r="G3">
            <v>0</v>
          </cell>
          <cell r="H3">
            <v>0</v>
          </cell>
          <cell r="I3" t="str">
            <v/>
          </cell>
          <cell r="J3" t="str">
            <v>Formula Blue TKC</v>
          </cell>
          <cell r="K3" t="str">
            <v>KOSMIC/YAMAHA</v>
          </cell>
          <cell r="L3" t="str">
            <v>BS</v>
          </cell>
          <cell r="M3">
            <v>0</v>
          </cell>
          <cell r="N3">
            <v>673</v>
          </cell>
          <cell r="O3">
            <v>73.453999999999994</v>
          </cell>
          <cell r="P3">
            <v>7.1712962962962963E-4</v>
          </cell>
          <cell r="Q3">
            <v>12</v>
          </cell>
          <cell r="R3">
            <v>8.6406134259259266E-3</v>
          </cell>
          <cell r="S3" t="str">
            <v/>
          </cell>
          <cell r="T3" t="str">
            <v/>
          </cell>
          <cell r="U3" t="str">
            <v/>
          </cell>
          <cell r="V3" t="str">
            <v/>
          </cell>
          <cell r="W3">
            <v>54.418999999999997</v>
          </cell>
        </row>
        <row r="4">
          <cell r="A4">
            <v>3</v>
          </cell>
          <cell r="B4">
            <v>40</v>
          </cell>
          <cell r="C4" t="str">
            <v>大槻 直</v>
          </cell>
          <cell r="D4">
            <v>55.369</v>
          </cell>
          <cell r="E4">
            <v>9</v>
          </cell>
          <cell r="F4" t="str">
            <v>FP-3</v>
          </cell>
          <cell r="G4">
            <v>5.7629999999999999</v>
          </cell>
          <cell r="H4">
            <v>5.7629999999999999</v>
          </cell>
          <cell r="I4" t="str">
            <v/>
          </cell>
          <cell r="J4" t="str">
            <v>ASH</v>
          </cell>
          <cell r="K4" t="str">
            <v>TONY KART/YAMAHA</v>
          </cell>
          <cell r="L4" t="str">
            <v>BS</v>
          </cell>
          <cell r="M4">
            <v>0</v>
          </cell>
          <cell r="N4">
            <v>693</v>
          </cell>
          <cell r="O4">
            <v>82.183000000000007</v>
          </cell>
          <cell r="P4">
            <v>55.475000000000001</v>
          </cell>
          <cell r="Q4">
            <v>12</v>
          </cell>
          <cell r="R4">
            <v>7.9145138888888893E-3</v>
          </cell>
          <cell r="S4" t="str">
            <v/>
          </cell>
          <cell r="T4" t="str">
            <v/>
          </cell>
          <cell r="U4" t="str">
            <v/>
          </cell>
          <cell r="V4" t="str">
            <v/>
          </cell>
          <cell r="W4">
            <v>54.518000000000001</v>
          </cell>
        </row>
        <row r="5">
          <cell r="A5">
            <v>4</v>
          </cell>
          <cell r="B5">
            <v>84</v>
          </cell>
          <cell r="C5" t="str">
            <v>林 零仁</v>
          </cell>
          <cell r="D5">
            <v>7.2442129629629625E-4</v>
          </cell>
          <cell r="E5">
            <v>4</v>
          </cell>
          <cell r="F5" t="str">
            <v>FP-3</v>
          </cell>
          <cell r="G5">
            <v>13.595000000000001</v>
          </cell>
          <cell r="H5">
            <v>13.595000000000001</v>
          </cell>
          <cell r="I5" t="str">
            <v/>
          </cell>
          <cell r="J5" t="str">
            <v>ONE  POINT</v>
          </cell>
          <cell r="K5" t="str">
            <v>EXPRIT/YAMAHA</v>
          </cell>
          <cell r="L5" t="str">
            <v>BS</v>
          </cell>
          <cell r="M5">
            <v>0</v>
          </cell>
          <cell r="N5">
            <v>707</v>
          </cell>
          <cell r="O5">
            <v>72.701999999999998</v>
          </cell>
          <cell r="P5">
            <v>7.2490740740740751E-4</v>
          </cell>
          <cell r="Q5">
            <v>12</v>
          </cell>
          <cell r="R5">
            <v>8.7979629629629623E-3</v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>
            <v>55.231000000000002</v>
          </cell>
        </row>
        <row r="6">
          <cell r="A6">
            <v>5</v>
          </cell>
          <cell r="B6">
            <v>61</v>
          </cell>
          <cell r="C6" t="str">
            <v>寺島 知毅</v>
          </cell>
          <cell r="D6">
            <v>55.417000000000002</v>
          </cell>
          <cell r="E6">
            <v>9</v>
          </cell>
          <cell r="F6" t="str">
            <v>FP-3</v>
          </cell>
          <cell r="G6">
            <v>6.14</v>
          </cell>
          <cell r="H6">
            <v>0.377</v>
          </cell>
          <cell r="I6" t="str">
            <v/>
          </cell>
          <cell r="J6" t="str">
            <v>松本レーシング</v>
          </cell>
          <cell r="K6" t="str">
            <v>TONY KART/YAMAHA</v>
          </cell>
          <cell r="L6" t="str">
            <v>BS</v>
          </cell>
          <cell r="M6">
            <v>0</v>
          </cell>
          <cell r="N6">
            <v>700</v>
          </cell>
          <cell r="O6">
            <v>82.111999999999995</v>
          </cell>
          <cell r="P6">
            <v>55.518000000000001</v>
          </cell>
          <cell r="Q6">
            <v>12</v>
          </cell>
          <cell r="R6">
            <v>7.9188773148148144E-3</v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>
            <v>54.648000000000003</v>
          </cell>
        </row>
        <row r="7">
          <cell r="A7">
            <v>6</v>
          </cell>
          <cell r="B7">
            <v>37</v>
          </cell>
          <cell r="C7" t="str">
            <v>佐藤 琉葵</v>
          </cell>
          <cell r="D7">
            <v>7.2194444444444443E-4</v>
          </cell>
          <cell r="E7">
            <v>10</v>
          </cell>
          <cell r="F7" t="str">
            <v>FP-3</v>
          </cell>
          <cell r="G7">
            <v>19.548999999999999</v>
          </cell>
          <cell r="H7">
            <v>5.9539999999999997</v>
          </cell>
          <cell r="I7" t="str">
            <v/>
          </cell>
          <cell r="J7" t="str">
            <v>DSM</v>
          </cell>
          <cell r="K7" t="str">
            <v>LN KART/YAMAHA</v>
          </cell>
          <cell r="L7" t="str">
            <v>BS</v>
          </cell>
          <cell r="M7" t="str">
            <v>全日本カート選手権統一規則書 第38条(25)(フロントフェアリングが正しい装着状態でない)により5秒加算した。</v>
          </cell>
          <cell r="N7">
            <v>691</v>
          </cell>
          <cell r="O7">
            <v>72.950999999999993</v>
          </cell>
          <cell r="P7">
            <v>7.234606481481481E-4</v>
          </cell>
          <cell r="Q7">
            <v>12</v>
          </cell>
          <cell r="R7">
            <v>8.8668749999999998E-3</v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>
            <v>55.027000000000001</v>
          </cell>
        </row>
        <row r="8">
          <cell r="A8">
            <v>7</v>
          </cell>
          <cell r="B8">
            <v>30</v>
          </cell>
          <cell r="C8" t="str">
            <v>久富 圭</v>
          </cell>
          <cell r="D8">
            <v>55.256</v>
          </cell>
          <cell r="E8">
            <v>7</v>
          </cell>
          <cell r="F8" t="str">
            <v>FP-3</v>
          </cell>
          <cell r="G8">
            <v>8.4220000000000006</v>
          </cell>
          <cell r="H8">
            <v>2.282</v>
          </cell>
          <cell r="I8" t="str">
            <v/>
          </cell>
          <cell r="J8" t="str">
            <v>Formula　Blue　Ash</v>
          </cell>
          <cell r="K8" t="str">
            <v>TONY KART/YAMAHA</v>
          </cell>
          <cell r="L8" t="str">
            <v>BS</v>
          </cell>
          <cell r="M8">
            <v>0</v>
          </cell>
          <cell r="N8">
            <v>686</v>
          </cell>
          <cell r="O8">
            <v>82.350999999999999</v>
          </cell>
          <cell r="P8">
            <v>55.314</v>
          </cell>
          <cell r="Q8">
            <v>12</v>
          </cell>
          <cell r="R8">
            <v>7.9452893518518527E-3</v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>
            <v>54.384</v>
          </cell>
        </row>
        <row r="9">
          <cell r="A9">
            <v>8</v>
          </cell>
          <cell r="B9">
            <v>47</v>
          </cell>
          <cell r="C9" t="str">
            <v>大島 良介</v>
          </cell>
          <cell r="D9">
            <v>7.3876157407407408E-4</v>
          </cell>
          <cell r="E9">
            <v>2</v>
          </cell>
          <cell r="F9" t="str">
            <v>FP-3</v>
          </cell>
          <cell r="G9">
            <v>29.224</v>
          </cell>
          <cell r="H9">
            <v>9.6750000000000007</v>
          </cell>
          <cell r="I9" t="str">
            <v/>
          </cell>
          <cell r="J9" t="str">
            <v>RS-1</v>
          </cell>
          <cell r="K9" t="str">
            <v>TONY KART/YAMAHA</v>
          </cell>
          <cell r="L9" t="str">
            <v>BS</v>
          </cell>
          <cell r="M9">
            <v>0</v>
          </cell>
          <cell r="N9">
            <v>671</v>
          </cell>
          <cell r="O9">
            <v>71.290000000000006</v>
          </cell>
          <cell r="P9">
            <v>7.4060185185185177E-4</v>
          </cell>
          <cell r="Q9">
            <v>12</v>
          </cell>
          <cell r="R9">
            <v>8.9788541666666662E-3</v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>
            <v>54.529000000000003</v>
          </cell>
        </row>
        <row r="10">
          <cell r="A10">
            <v>9</v>
          </cell>
          <cell r="B10">
            <v>19</v>
          </cell>
          <cell r="C10" t="str">
            <v>蒲生 尚弥</v>
          </cell>
          <cell r="D10">
            <v>7.4293981481481487E-4</v>
          </cell>
          <cell r="E10">
            <v>12</v>
          </cell>
          <cell r="F10" t="str">
            <v>FP-3</v>
          </cell>
          <cell r="G10">
            <v>30.911999999999999</v>
          </cell>
          <cell r="H10">
            <v>1.6879999999999999</v>
          </cell>
          <cell r="I10" t="str">
            <v/>
          </cell>
          <cell r="J10" t="str">
            <v>のりものクラブTIGRE</v>
          </cell>
          <cell r="K10" t="str">
            <v>CL/YAMAHA</v>
          </cell>
          <cell r="L10" t="str">
            <v>BS</v>
          </cell>
          <cell r="M10">
            <v>0</v>
          </cell>
          <cell r="N10">
            <v>680</v>
          </cell>
          <cell r="O10">
            <v>70.89</v>
          </cell>
          <cell r="P10">
            <v>7.4359953703703708E-4</v>
          </cell>
          <cell r="Q10">
            <v>12</v>
          </cell>
          <cell r="R10">
            <v>8.9983912037037029E-3</v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>
            <v>54.738</v>
          </cell>
        </row>
        <row r="11">
          <cell r="A11">
            <v>10</v>
          </cell>
          <cell r="B11">
            <v>74</v>
          </cell>
          <cell r="C11" t="str">
            <v>宮地 健太朗</v>
          </cell>
          <cell r="D11">
            <v>55.363999999999997</v>
          </cell>
          <cell r="E11">
            <v>9</v>
          </cell>
          <cell r="F11" t="str">
            <v>FP-3</v>
          </cell>
          <cell r="G11">
            <v>8.84</v>
          </cell>
          <cell r="H11">
            <v>0.41799999999999998</v>
          </cell>
          <cell r="I11" t="str">
            <v/>
          </cell>
          <cell r="J11" t="str">
            <v>Ash</v>
          </cell>
          <cell r="K11" t="str">
            <v>INTREPID/YAMAHA</v>
          </cell>
          <cell r="L11" t="str">
            <v>BS</v>
          </cell>
          <cell r="M11">
            <v>0</v>
          </cell>
          <cell r="N11">
            <v>704</v>
          </cell>
          <cell r="O11">
            <v>82.191000000000003</v>
          </cell>
          <cell r="P11">
            <v>55.494</v>
          </cell>
          <cell r="Q11">
            <v>12</v>
          </cell>
          <cell r="R11">
            <v>7.9501273148148144E-3</v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>
            <v>54.965000000000003</v>
          </cell>
        </row>
        <row r="12">
          <cell r="A12">
            <v>11</v>
          </cell>
          <cell r="B12">
            <v>31</v>
          </cell>
          <cell r="C12" t="str">
            <v>飛田 陽宏</v>
          </cell>
          <cell r="D12">
            <v>55.344999999999999</v>
          </cell>
          <cell r="E12">
            <v>8</v>
          </cell>
          <cell r="F12" t="str">
            <v>FP-3</v>
          </cell>
          <cell r="G12">
            <v>10.759</v>
          </cell>
          <cell r="H12">
            <v>1.919</v>
          </cell>
          <cell r="I12" t="str">
            <v/>
          </cell>
          <cell r="J12" t="str">
            <v>TBT RT with まえだ眼科</v>
          </cell>
          <cell r="K12" t="str">
            <v>TONY KART/YAMAHA</v>
          </cell>
          <cell r="L12" t="str">
            <v>BS</v>
          </cell>
          <cell r="M12">
            <v>0</v>
          </cell>
          <cell r="N12">
            <v>687</v>
          </cell>
          <cell r="O12">
            <v>82.218999999999994</v>
          </cell>
          <cell r="P12">
            <v>55.503999999999998</v>
          </cell>
          <cell r="Q12">
            <v>12</v>
          </cell>
          <cell r="R12">
            <v>7.9723379629629641E-3</v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>
            <v>54.423999999999999</v>
          </cell>
        </row>
        <row r="13">
          <cell r="A13">
            <v>12</v>
          </cell>
          <cell r="B13">
            <v>44</v>
          </cell>
          <cell r="C13" t="str">
            <v>中村 海斗</v>
          </cell>
          <cell r="D13">
            <v>7.4179398148148141E-4</v>
          </cell>
          <cell r="E13">
            <v>11</v>
          </cell>
          <cell r="F13" t="str">
            <v>FP-3</v>
          </cell>
          <cell r="G13">
            <v>31.887</v>
          </cell>
          <cell r="H13">
            <v>0.97499999999999998</v>
          </cell>
          <cell r="I13" t="str">
            <v/>
          </cell>
          <cell r="J13" t="str">
            <v>TEAM NAGAO</v>
          </cell>
          <cell r="K13" t="str">
            <v>TONY KART/YAMAHA</v>
          </cell>
          <cell r="L13" t="str">
            <v>BS</v>
          </cell>
          <cell r="M13">
            <v>0</v>
          </cell>
          <cell r="N13">
            <v>694</v>
          </cell>
          <cell r="O13">
            <v>70.998999999999995</v>
          </cell>
          <cell r="P13">
            <v>7.4258101851851861E-4</v>
          </cell>
          <cell r="Q13">
            <v>12</v>
          </cell>
          <cell r="R13">
            <v>9.0096759259259262E-3</v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>
            <v>54.744999999999997</v>
          </cell>
        </row>
        <row r="14">
          <cell r="A14">
            <v>13</v>
          </cell>
          <cell r="B14">
            <v>25</v>
          </cell>
          <cell r="C14" t="str">
            <v>鈴木 恵武</v>
          </cell>
          <cell r="D14">
            <v>7.4659722222222217E-4</v>
          </cell>
          <cell r="E14">
            <v>11</v>
          </cell>
          <cell r="F14" t="str">
            <v>FP-3</v>
          </cell>
          <cell r="G14">
            <v>34.807000000000002</v>
          </cell>
          <cell r="H14">
            <v>2.92</v>
          </cell>
          <cell r="I14" t="str">
            <v/>
          </cell>
          <cell r="J14" t="str">
            <v>Formula Blue 増田スピード</v>
          </cell>
          <cell r="K14" t="str">
            <v>KOSMIC/YAMAHA</v>
          </cell>
          <cell r="L14" t="str">
            <v>BS</v>
          </cell>
          <cell r="M14">
            <v>0</v>
          </cell>
          <cell r="N14">
            <v>684</v>
          </cell>
          <cell r="O14">
            <v>70.542000000000002</v>
          </cell>
          <cell r="P14">
            <v>7.4750000000000001E-4</v>
          </cell>
          <cell r="Q14">
            <v>12</v>
          </cell>
          <cell r="R14">
            <v>9.0434722222222218E-3</v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>
            <v>54.448</v>
          </cell>
        </row>
        <row r="15">
          <cell r="A15">
            <v>14</v>
          </cell>
          <cell r="B15">
            <v>13</v>
          </cell>
          <cell r="C15" t="str">
            <v>向田 一聡</v>
          </cell>
          <cell r="D15">
            <v>55.698999999999998</v>
          </cell>
          <cell r="E15">
            <v>8</v>
          </cell>
          <cell r="F15" t="str">
            <v>FP-3</v>
          </cell>
          <cell r="G15">
            <v>11.1</v>
          </cell>
          <cell r="H15">
            <v>0.34100000000000003</v>
          </cell>
          <cell r="I15" t="str">
            <v/>
          </cell>
          <cell r="J15" t="str">
            <v>SLT.RT    ANT</v>
          </cell>
          <cell r="K15" t="str">
            <v>KOSMIC/YAMAHA</v>
          </cell>
          <cell r="L15" t="str">
            <v>BS</v>
          </cell>
          <cell r="M15">
            <v>0</v>
          </cell>
          <cell r="N15">
            <v>674</v>
          </cell>
          <cell r="O15">
            <v>81.695999999999998</v>
          </cell>
          <cell r="P15">
            <v>55.781999999999996</v>
          </cell>
          <cell r="Q15">
            <v>12</v>
          </cell>
          <cell r="R15">
            <v>7.9762847222222214E-3</v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>
            <v>54.834000000000003</v>
          </cell>
        </row>
        <row r="16">
          <cell r="A16">
            <v>15</v>
          </cell>
          <cell r="B16">
            <v>10</v>
          </cell>
          <cell r="C16" t="str">
            <v>大越 武</v>
          </cell>
          <cell r="D16">
            <v>7.4769675925925926E-4</v>
          </cell>
          <cell r="E16">
            <v>10</v>
          </cell>
          <cell r="F16" t="str">
            <v>FP-3</v>
          </cell>
          <cell r="G16">
            <v>37.317999999999998</v>
          </cell>
          <cell r="H16">
            <v>2.5110000000000001</v>
          </cell>
          <cell r="I16" t="str">
            <v/>
          </cell>
          <cell r="J16" t="str">
            <v>BEMAX RACING</v>
          </cell>
          <cell r="K16" t="str">
            <v>TONY KART/YAMAHA</v>
          </cell>
          <cell r="L16" t="str">
            <v>BS</v>
          </cell>
          <cell r="M16">
            <v>0</v>
          </cell>
          <cell r="N16">
            <v>672</v>
          </cell>
          <cell r="O16">
            <v>70.438999999999993</v>
          </cell>
          <cell r="P16">
            <v>7.4988425925925928E-4</v>
          </cell>
          <cell r="Q16">
            <v>12</v>
          </cell>
          <cell r="R16">
            <v>9.0725347222222232E-3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>
            <v>54.506</v>
          </cell>
        </row>
        <row r="17">
          <cell r="A17">
            <v>16</v>
          </cell>
          <cell r="B17">
            <v>33</v>
          </cell>
          <cell r="C17" t="str">
            <v>田上 龍輝</v>
          </cell>
          <cell r="D17">
            <v>55.341999999999999</v>
          </cell>
          <cell r="E17">
            <v>9</v>
          </cell>
          <cell r="F17" t="str">
            <v>FP-3</v>
          </cell>
          <cell r="G17">
            <v>11.618</v>
          </cell>
          <cell r="H17">
            <v>0.51800000000000002</v>
          </cell>
          <cell r="I17" t="str">
            <v/>
          </cell>
          <cell r="J17" t="str">
            <v>チームKBF</v>
          </cell>
          <cell r="K17" t="str">
            <v>Birel ART/YAMAHA</v>
          </cell>
          <cell r="L17" t="str">
            <v>BS</v>
          </cell>
          <cell r="M17">
            <v>0</v>
          </cell>
          <cell r="N17">
            <v>688</v>
          </cell>
          <cell r="O17">
            <v>81.858000000000004</v>
          </cell>
          <cell r="P17">
            <v>55.389000000000003</v>
          </cell>
          <cell r="Q17">
            <v>12</v>
          </cell>
          <cell r="R17">
            <v>7.9822800925925929E-3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>
            <v>54.725999999999999</v>
          </cell>
        </row>
        <row r="18">
          <cell r="A18">
            <v>17</v>
          </cell>
          <cell r="B18">
            <v>15</v>
          </cell>
          <cell r="C18" t="str">
            <v>髙田 陽大</v>
          </cell>
          <cell r="D18">
            <v>7.554398148148148E-4</v>
          </cell>
          <cell r="E18">
            <v>12</v>
          </cell>
          <cell r="F18" t="str">
            <v>FP-3</v>
          </cell>
          <cell r="G18">
            <v>45.548999999999999</v>
          </cell>
          <cell r="H18">
            <v>8.2309999999999999</v>
          </cell>
          <cell r="I18" t="str">
            <v/>
          </cell>
          <cell r="J18" t="str">
            <v>Super Racing Junkie!</v>
          </cell>
          <cell r="K18" t="str">
            <v>Birel ART/YAMAHA</v>
          </cell>
          <cell r="L18" t="str">
            <v>BS</v>
          </cell>
          <cell r="M18">
            <v>0</v>
          </cell>
          <cell r="N18">
            <v>676</v>
          </cell>
          <cell r="O18">
            <v>70.070999999999998</v>
          </cell>
          <cell r="P18">
            <v>7.5800925925925916E-4</v>
          </cell>
          <cell r="Q18">
            <v>12</v>
          </cell>
          <cell r="R18">
            <v>9.1678009259259265E-3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>
            <v>54.365000000000002</v>
          </cell>
        </row>
        <row r="19">
          <cell r="A19">
            <v>18</v>
          </cell>
          <cell r="B19">
            <v>21</v>
          </cell>
          <cell r="C19" t="str">
            <v>森川 貴光</v>
          </cell>
          <cell r="D19">
            <v>55.712000000000003</v>
          </cell>
          <cell r="E19">
            <v>10</v>
          </cell>
          <cell r="F19" t="str">
            <v>FP-3</v>
          </cell>
          <cell r="G19">
            <v>12.067</v>
          </cell>
          <cell r="H19">
            <v>0.44900000000000001</v>
          </cell>
          <cell r="I19" t="str">
            <v/>
          </cell>
          <cell r="J19" t="str">
            <v>HIRAI PROJECT with Ash</v>
          </cell>
          <cell r="K19" t="str">
            <v>KOSMIC/YAMAHA</v>
          </cell>
          <cell r="L19" t="str">
            <v>BS</v>
          </cell>
          <cell r="M19">
            <v>0</v>
          </cell>
          <cell r="N19">
            <v>682</v>
          </cell>
          <cell r="O19">
            <v>82.222999999999999</v>
          </cell>
          <cell r="P19">
            <v>55.792999999999999</v>
          </cell>
          <cell r="Q19">
            <v>12</v>
          </cell>
          <cell r="R19">
            <v>7.9874768518518515E-3</v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>
            <v>55.128999999999998</v>
          </cell>
        </row>
        <row r="20">
          <cell r="A20">
            <v>19</v>
          </cell>
          <cell r="B20">
            <v>55</v>
          </cell>
          <cell r="C20" t="str">
            <v>大井 偉史</v>
          </cell>
          <cell r="D20">
            <v>7.5162037037037038E-4</v>
          </cell>
          <cell r="E20">
            <v>11</v>
          </cell>
          <cell r="F20" t="str">
            <v>FP-3</v>
          </cell>
          <cell r="G20">
            <v>49.372</v>
          </cell>
          <cell r="H20">
            <v>3.823</v>
          </cell>
          <cell r="I20" t="str">
            <v/>
          </cell>
          <cell r="J20" t="str">
            <v>Vifonte with Ash</v>
          </cell>
          <cell r="K20" t="str">
            <v>GILLARD TG17/YAMAHA</v>
          </cell>
          <cell r="L20" t="str">
            <v>BS</v>
          </cell>
          <cell r="M20" t="str">
            <v>全日本カート選手権統一規則書 第38条(25)(フロントフェアリングが正しい装着状態でない)により5秒加算した。</v>
          </cell>
          <cell r="N20">
            <v>697</v>
          </cell>
          <cell r="O20">
            <v>69.716999999999999</v>
          </cell>
          <cell r="P20">
            <v>7.516550925925925E-4</v>
          </cell>
          <cell r="Q20">
            <v>12</v>
          </cell>
          <cell r="R20">
            <v>9.2120486111111118E-3</v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>
            <v>54.655000000000001</v>
          </cell>
        </row>
        <row r="21">
          <cell r="A21">
            <v>20</v>
          </cell>
          <cell r="B21">
            <v>86</v>
          </cell>
          <cell r="C21" t="str">
            <v>内海 陽翔</v>
          </cell>
          <cell r="D21">
            <v>55.819000000000003</v>
          </cell>
          <cell r="E21">
            <v>8</v>
          </cell>
          <cell r="F21" t="str">
            <v>FP-3</v>
          </cell>
          <cell r="G21">
            <v>12.792</v>
          </cell>
          <cell r="H21">
            <v>0.72499999999999998</v>
          </cell>
          <cell r="I21" t="str">
            <v/>
          </cell>
          <cell r="J21" t="str">
            <v>シナジーリンクス</v>
          </cell>
          <cell r="K21" t="str">
            <v>REDSPEED/YAMAHA</v>
          </cell>
          <cell r="L21" t="str">
            <v>BS</v>
          </cell>
          <cell r="M21">
            <v>0</v>
          </cell>
          <cell r="N21">
            <v>708</v>
          </cell>
          <cell r="O21">
            <v>81.677000000000007</v>
          </cell>
          <cell r="P21">
            <v>56</v>
          </cell>
          <cell r="Q21">
            <v>12</v>
          </cell>
          <cell r="R21">
            <v>7.9958680555555547E-3</v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>
            <v>54.738999999999997</v>
          </cell>
        </row>
        <row r="22">
          <cell r="A22">
            <v>21</v>
          </cell>
          <cell r="B22">
            <v>64</v>
          </cell>
          <cell r="C22" t="str">
            <v>角田 侑進</v>
          </cell>
          <cell r="D22">
            <v>7.5885416666666668E-4</v>
          </cell>
          <cell r="E22">
            <v>12</v>
          </cell>
          <cell r="F22" t="str">
            <v>FP-3</v>
          </cell>
          <cell r="G22">
            <v>51.19</v>
          </cell>
          <cell r="H22">
            <v>1.8180000000000001</v>
          </cell>
          <cell r="I22" t="str">
            <v/>
          </cell>
          <cell r="J22" t="str">
            <v>HRT</v>
          </cell>
          <cell r="K22" t="str">
            <v>KOSMIC/YAMAHA</v>
          </cell>
          <cell r="L22" t="str">
            <v>BS</v>
          </cell>
          <cell r="M22">
            <v>0</v>
          </cell>
          <cell r="N22">
            <v>701</v>
          </cell>
          <cell r="O22">
            <v>69.403000000000006</v>
          </cell>
          <cell r="P22">
            <v>7.6341435185185193E-4</v>
          </cell>
          <cell r="Q22">
            <v>12</v>
          </cell>
          <cell r="R22">
            <v>9.2330902777777776E-3</v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>
            <v>54.817</v>
          </cell>
        </row>
        <row r="23">
          <cell r="A23">
            <v>22</v>
          </cell>
          <cell r="B23">
            <v>36</v>
          </cell>
          <cell r="C23" t="str">
            <v>續木 堂統</v>
          </cell>
          <cell r="D23">
            <v>55.417999999999999</v>
          </cell>
          <cell r="E23">
            <v>8</v>
          </cell>
          <cell r="F23" t="str">
            <v>FP-3</v>
          </cell>
          <cell r="G23">
            <v>13.645</v>
          </cell>
          <cell r="H23">
            <v>0.85299999999999998</v>
          </cell>
          <cell r="I23" t="str">
            <v/>
          </cell>
          <cell r="J23" t="str">
            <v>ガレージC</v>
          </cell>
          <cell r="K23" t="str">
            <v>Praga/YAMAHA</v>
          </cell>
          <cell r="L23" t="str">
            <v>BS</v>
          </cell>
          <cell r="M23">
            <v>0</v>
          </cell>
          <cell r="N23">
            <v>690</v>
          </cell>
          <cell r="O23">
            <v>81.521000000000001</v>
          </cell>
          <cell r="P23">
            <v>55.518000000000001</v>
          </cell>
          <cell r="Q23">
            <v>12</v>
          </cell>
          <cell r="R23">
            <v>8.0057407407407421E-3</v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>
            <v>54.927</v>
          </cell>
        </row>
        <row r="24">
          <cell r="A24">
            <v>23</v>
          </cell>
          <cell r="B24">
            <v>51</v>
          </cell>
          <cell r="C24" t="str">
            <v>宮﨑 琉</v>
          </cell>
          <cell r="D24">
            <v>7.5795138888888885E-4</v>
          </cell>
          <cell r="E24">
            <v>11</v>
          </cell>
          <cell r="F24" t="str">
            <v>FP-3</v>
          </cell>
          <cell r="G24">
            <v>51.622</v>
          </cell>
          <cell r="H24">
            <v>0.432</v>
          </cell>
          <cell r="I24" t="str">
            <v/>
          </cell>
          <cell r="J24" t="str">
            <v>ASTECH</v>
          </cell>
          <cell r="K24" t="str">
            <v>Birel ART/YAMAHA</v>
          </cell>
          <cell r="L24" t="str">
            <v>BS</v>
          </cell>
          <cell r="M24">
            <v>0</v>
          </cell>
          <cell r="N24">
            <v>695</v>
          </cell>
          <cell r="O24">
            <v>69.486000000000004</v>
          </cell>
          <cell r="P24">
            <v>7.6062500000000002E-4</v>
          </cell>
          <cell r="Q24">
            <v>12</v>
          </cell>
          <cell r="R24">
            <v>9.2380902777777774E-3</v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>
            <v>54.966000000000001</v>
          </cell>
        </row>
        <row r="25">
          <cell r="A25">
            <v>24</v>
          </cell>
          <cell r="B25">
            <v>34</v>
          </cell>
          <cell r="C25" t="str">
            <v>増田 貴久</v>
          </cell>
          <cell r="D25">
            <v>55.636000000000003</v>
          </cell>
          <cell r="E25">
            <v>8</v>
          </cell>
          <cell r="F25" t="str">
            <v>FP-3</v>
          </cell>
          <cell r="G25">
            <v>13.994999999999999</v>
          </cell>
          <cell r="H25">
            <v>0.35</v>
          </cell>
          <cell r="I25" t="str">
            <v/>
          </cell>
          <cell r="J25" t="str">
            <v>LUCE MOTOR SPORTS</v>
          </cell>
          <cell r="K25" t="str">
            <v>EXPRIT/YAMAHA</v>
          </cell>
          <cell r="L25" t="str">
            <v>BS</v>
          </cell>
          <cell r="M25">
            <v>0</v>
          </cell>
          <cell r="N25">
            <v>689</v>
          </cell>
          <cell r="O25">
            <v>82.111000000000004</v>
          </cell>
          <cell r="P25">
            <v>55.65</v>
          </cell>
          <cell r="Q25">
            <v>12</v>
          </cell>
          <cell r="R25">
            <v>8.0097916666666668E-3</v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>
            <v>54.98</v>
          </cell>
        </row>
        <row r="26">
          <cell r="A26">
            <v>25</v>
          </cell>
          <cell r="B26">
            <v>20</v>
          </cell>
          <cell r="C26" t="str">
            <v>岸 秀行</v>
          </cell>
          <cell r="D26">
            <v>7.5944444444444442E-4</v>
          </cell>
          <cell r="E26">
            <v>12</v>
          </cell>
          <cell r="F26" t="str">
            <v>FP-3</v>
          </cell>
          <cell r="G26">
            <v>53.207000000000001</v>
          </cell>
          <cell r="H26">
            <v>1.585</v>
          </cell>
          <cell r="I26" t="str">
            <v/>
          </cell>
          <cell r="J26" t="str">
            <v>チームナガオ・大阪鶴見法律事務所</v>
          </cell>
          <cell r="K26" t="str">
            <v>KOSMIC/YAMAHA</v>
          </cell>
          <cell r="L26" t="str">
            <v>BS</v>
          </cell>
          <cell r="M26">
            <v>0</v>
          </cell>
          <cell r="N26">
            <v>681</v>
          </cell>
          <cell r="O26">
            <v>69.813999999999993</v>
          </cell>
          <cell r="P26">
            <v>7.6236111111111123E-4</v>
          </cell>
          <cell r="Q26">
            <v>12</v>
          </cell>
          <cell r="R26">
            <v>9.2564351851851853E-3</v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  <cell r="W26">
            <v>54.957000000000001</v>
          </cell>
        </row>
        <row r="27">
          <cell r="A27">
            <v>26</v>
          </cell>
          <cell r="B27">
            <v>22</v>
          </cell>
          <cell r="C27" t="str">
            <v>酒井 翔太</v>
          </cell>
          <cell r="D27">
            <v>55.414000000000001</v>
          </cell>
          <cell r="E27">
            <v>8</v>
          </cell>
          <cell r="F27" t="str">
            <v>FP-3</v>
          </cell>
          <cell r="G27">
            <v>14.6</v>
          </cell>
          <cell r="H27">
            <v>0.60499999999999998</v>
          </cell>
          <cell r="I27" t="str">
            <v/>
          </cell>
          <cell r="J27" t="str">
            <v>FIRST GARAGE BEMAX</v>
          </cell>
          <cell r="K27" t="str">
            <v>TONY KART/YAMAHA</v>
          </cell>
          <cell r="L27" t="str">
            <v>BS</v>
          </cell>
          <cell r="M27">
            <v>0</v>
          </cell>
          <cell r="N27">
            <v>683</v>
          </cell>
          <cell r="O27">
            <v>81.789000000000001</v>
          </cell>
          <cell r="P27">
            <v>55.420999999999999</v>
          </cell>
          <cell r="Q27">
            <v>12</v>
          </cell>
          <cell r="R27">
            <v>8.0167939814814806E-3</v>
          </cell>
          <cell r="S27" t="str">
            <v/>
          </cell>
          <cell r="T27" t="str">
            <v/>
          </cell>
          <cell r="U27" t="str">
            <v/>
          </cell>
          <cell r="V27" t="str">
            <v/>
          </cell>
          <cell r="W27">
            <v>55.241</v>
          </cell>
        </row>
        <row r="28">
          <cell r="A28">
            <v>27</v>
          </cell>
          <cell r="B28">
            <v>18</v>
          </cell>
          <cell r="C28" t="str">
            <v>吉田 広樹</v>
          </cell>
          <cell r="D28">
            <v>7.5438657407407399E-4</v>
          </cell>
          <cell r="E28">
            <v>12</v>
          </cell>
          <cell r="F28" t="str">
            <v>FP-3</v>
          </cell>
          <cell r="G28">
            <v>57.189</v>
          </cell>
          <cell r="H28">
            <v>3.9820000000000002</v>
          </cell>
          <cell r="I28" t="str">
            <v/>
          </cell>
          <cell r="J28" t="str">
            <v>のりものクラブエッフェガーラ</v>
          </cell>
          <cell r="K28" t="str">
            <v>Birel ART/YAMAHA</v>
          </cell>
          <cell r="L28" t="str">
            <v>BS</v>
          </cell>
          <cell r="M28" t="str">
            <v>全日本カート選手権統一規則書 第38条(25)(フロントフェアリングが正しい装着状態でない)により5秒加算した。</v>
          </cell>
          <cell r="N28">
            <v>679</v>
          </cell>
          <cell r="O28">
            <v>69.349000000000004</v>
          </cell>
          <cell r="P28">
            <v>7.6077546296296299E-4</v>
          </cell>
          <cell r="Q28">
            <v>12</v>
          </cell>
          <cell r="R28">
            <v>9.3025231481481483E-3</v>
          </cell>
          <cell r="S28" t="str">
            <v/>
          </cell>
          <cell r="T28" t="str">
            <v/>
          </cell>
          <cell r="U28" t="str">
            <v/>
          </cell>
          <cell r="V28" t="str">
            <v/>
          </cell>
          <cell r="W28">
            <v>54.857999999999997</v>
          </cell>
        </row>
        <row r="29">
          <cell r="A29">
            <v>28</v>
          </cell>
          <cell r="B29">
            <v>57</v>
          </cell>
          <cell r="C29" t="str">
            <v>米林 慶晃</v>
          </cell>
          <cell r="D29">
            <v>55.348999999999997</v>
          </cell>
          <cell r="E29">
            <v>9</v>
          </cell>
          <cell r="F29" t="str">
            <v>FP-3</v>
          </cell>
          <cell r="G29">
            <v>14.663</v>
          </cell>
          <cell r="H29">
            <v>6.3E-2</v>
          </cell>
          <cell r="I29" t="str">
            <v/>
          </cell>
          <cell r="J29" t="str">
            <v>REON RACING TEAM</v>
          </cell>
          <cell r="K29" t="str">
            <v>EXPRIT/YAMAHA</v>
          </cell>
          <cell r="L29" t="str">
            <v>BS</v>
          </cell>
          <cell r="M29">
            <v>0</v>
          </cell>
          <cell r="N29">
            <v>698</v>
          </cell>
          <cell r="O29">
            <v>82.116</v>
          </cell>
          <cell r="P29">
            <v>55.537999999999997</v>
          </cell>
          <cell r="Q29">
            <v>12</v>
          </cell>
          <cell r="R29">
            <v>8.0175231481481486E-3</v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>
            <v>55.12</v>
          </cell>
        </row>
        <row r="30">
          <cell r="A30">
            <v>29</v>
          </cell>
          <cell r="B30">
            <v>96</v>
          </cell>
          <cell r="C30" t="str">
            <v>大野 弘志</v>
          </cell>
          <cell r="D30">
            <v>7.6901620370370372E-4</v>
          </cell>
          <cell r="E30">
            <v>4</v>
          </cell>
          <cell r="F30" t="str">
            <v>FP-3</v>
          </cell>
          <cell r="G30">
            <v>7.0562499999999998E-4</v>
          </cell>
          <cell r="H30">
            <v>3.7770000000000001</v>
          </cell>
          <cell r="I30" t="str">
            <v/>
          </cell>
          <cell r="J30" t="str">
            <v>SLT.RT/Team BONJIN</v>
          </cell>
          <cell r="K30" t="str">
            <v>EXPRIT/YAMAHA</v>
          </cell>
          <cell r="L30" t="str">
            <v>BS</v>
          </cell>
          <cell r="M30">
            <v>0</v>
          </cell>
          <cell r="N30">
            <v>709</v>
          </cell>
          <cell r="O30">
            <v>68.486000000000004</v>
          </cell>
          <cell r="P30">
            <v>7.7195601851851861E-4</v>
          </cell>
          <cell r="Q30">
            <v>12</v>
          </cell>
          <cell r="R30">
            <v>9.3462384259259262E-3</v>
          </cell>
          <cell r="S30" t="str">
            <v/>
          </cell>
          <cell r="T30" t="str">
            <v/>
          </cell>
          <cell r="U30" t="str">
            <v/>
          </cell>
          <cell r="V30" t="str">
            <v/>
          </cell>
          <cell r="W30">
            <v>54.999000000000002</v>
          </cell>
        </row>
        <row r="31">
          <cell r="A31">
            <v>30</v>
          </cell>
          <cell r="B31">
            <v>71</v>
          </cell>
          <cell r="C31" t="str">
            <v>上田 優季</v>
          </cell>
          <cell r="D31">
            <v>55.613999999999997</v>
          </cell>
          <cell r="E31">
            <v>9</v>
          </cell>
          <cell r="F31" t="str">
            <v>FP-3</v>
          </cell>
          <cell r="G31">
            <v>14.954000000000001</v>
          </cell>
          <cell r="H31">
            <v>0.29099999999999998</v>
          </cell>
          <cell r="I31" t="str">
            <v/>
          </cell>
          <cell r="J31" t="str">
            <v>カートガレージクラッシュメイト</v>
          </cell>
          <cell r="K31" t="str">
            <v>CL/YAMAHA</v>
          </cell>
          <cell r="L31" t="str">
            <v>BS</v>
          </cell>
          <cell r="M31">
            <v>0</v>
          </cell>
          <cell r="N31">
            <v>702</v>
          </cell>
          <cell r="O31">
            <v>82.212999999999994</v>
          </cell>
          <cell r="P31">
            <v>55.865000000000002</v>
          </cell>
          <cell r="Q31">
            <v>12</v>
          </cell>
          <cell r="R31">
            <v>8.0208912037037037E-3</v>
          </cell>
          <cell r="S31" t="str">
            <v/>
          </cell>
          <cell r="T31" t="str">
            <v/>
          </cell>
          <cell r="U31" t="str">
            <v/>
          </cell>
          <cell r="V31" t="str">
            <v/>
          </cell>
          <cell r="W31">
            <v>55.14</v>
          </cell>
        </row>
        <row r="32">
          <cell r="A32">
            <v>31</v>
          </cell>
          <cell r="B32">
            <v>27</v>
          </cell>
          <cell r="C32" t="str">
            <v>舟橋 弘典</v>
          </cell>
          <cell r="D32">
            <v>55.588999999999999</v>
          </cell>
          <cell r="E32">
            <v>8</v>
          </cell>
          <cell r="F32" t="str">
            <v>FP-3</v>
          </cell>
          <cell r="G32">
            <v>16.363</v>
          </cell>
          <cell r="H32">
            <v>1.409</v>
          </cell>
          <cell r="I32" t="str">
            <v/>
          </cell>
          <cell r="J32" t="str">
            <v>HIRAIPROJECT With Ash</v>
          </cell>
          <cell r="K32" t="str">
            <v>KOSMIC/YAMAHA</v>
          </cell>
          <cell r="L32" t="str">
            <v>BS</v>
          </cell>
          <cell r="M32" t="str">
            <v>全日本カート選手権統一規則書 第38条(25)(フロントフェアリングが正しい装着状態でない)により5秒加算した。</v>
          </cell>
          <cell r="N32">
            <v>685</v>
          </cell>
          <cell r="O32">
            <v>81.820999999999998</v>
          </cell>
          <cell r="P32">
            <v>55.786000000000001</v>
          </cell>
          <cell r="Q32">
            <v>12</v>
          </cell>
          <cell r="R32">
            <v>8.0371990740740733E-3</v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>
            <v>54.463000000000001</v>
          </cell>
        </row>
        <row r="33">
          <cell r="A33">
            <v>32</v>
          </cell>
          <cell r="B33">
            <v>78</v>
          </cell>
          <cell r="C33" t="str">
            <v>小林 海璃</v>
          </cell>
          <cell r="D33">
            <v>7.5275462962962969E-4</v>
          </cell>
          <cell r="E33">
            <v>8</v>
          </cell>
          <cell r="F33" t="str">
            <v>FP-3</v>
          </cell>
          <cell r="G33">
            <v>7.0584490740740753E-4</v>
          </cell>
          <cell r="H33">
            <v>1.9E-2</v>
          </cell>
          <cell r="I33" t="str">
            <v/>
          </cell>
          <cell r="J33" t="str">
            <v>ミツサダ PWG RACING</v>
          </cell>
          <cell r="K33" t="str">
            <v>EXPRIT/YAMAHA</v>
          </cell>
          <cell r="L33" t="str">
            <v>BS</v>
          </cell>
          <cell r="M33">
            <v>0</v>
          </cell>
          <cell r="N33">
            <v>706</v>
          </cell>
          <cell r="O33">
            <v>69.965000000000003</v>
          </cell>
          <cell r="P33">
            <v>7.5309027777777776E-4</v>
          </cell>
          <cell r="Q33">
            <v>12</v>
          </cell>
          <cell r="R33">
            <v>9.3464583333333334E-3</v>
          </cell>
          <cell r="S33" t="str">
            <v/>
          </cell>
          <cell r="T33" t="str">
            <v/>
          </cell>
          <cell r="U33" t="str">
            <v/>
          </cell>
          <cell r="V33" t="str">
            <v/>
          </cell>
          <cell r="W33">
            <v>55.133000000000003</v>
          </cell>
        </row>
        <row r="34">
          <cell r="A34">
            <v>33</v>
          </cell>
          <cell r="B34">
            <v>16</v>
          </cell>
          <cell r="C34" t="str">
            <v>佐藤 こころ</v>
          </cell>
          <cell r="D34">
            <v>56.698999999999998</v>
          </cell>
          <cell r="E34">
            <v>5</v>
          </cell>
          <cell r="F34" t="str">
            <v>FP-3</v>
          </cell>
          <cell r="G34" t="str">
            <v>6 Laps</v>
          </cell>
          <cell r="H34" t="str">
            <v>6 Laps</v>
          </cell>
          <cell r="I34" t="str">
            <v/>
          </cell>
          <cell r="J34" t="str">
            <v>チームナガオ</v>
          </cell>
          <cell r="K34" t="str">
            <v>EXPRIT/YAMAHA</v>
          </cell>
          <cell r="L34" t="str">
            <v>BS</v>
          </cell>
          <cell r="M34">
            <v>0</v>
          </cell>
          <cell r="N34">
            <v>677</v>
          </cell>
          <cell r="O34">
            <v>80.254999999999995</v>
          </cell>
          <cell r="P34">
            <v>56.771999999999998</v>
          </cell>
          <cell r="Q34">
            <v>6</v>
          </cell>
          <cell r="R34">
            <v>4.2050810185185186E-3</v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>
            <v>54.777000000000001</v>
          </cell>
        </row>
        <row r="35">
          <cell r="A35">
            <v>34</v>
          </cell>
          <cell r="B35">
            <v>72</v>
          </cell>
          <cell r="C35" t="str">
            <v>小野 大地</v>
          </cell>
          <cell r="D35">
            <v>7.5924768518518529E-4</v>
          </cell>
          <cell r="E35">
            <v>11</v>
          </cell>
          <cell r="F35" t="str">
            <v>FP-3</v>
          </cell>
          <cell r="G35">
            <v>7.1017361111111118E-4</v>
          </cell>
          <cell r="H35">
            <v>0.374</v>
          </cell>
          <cell r="I35" t="str">
            <v/>
          </cell>
          <cell r="J35" t="str">
            <v>チームTKC</v>
          </cell>
          <cell r="K35" t="str">
            <v>KOSMIC/YAMAHA</v>
          </cell>
          <cell r="L35" t="str">
            <v>BS</v>
          </cell>
          <cell r="M35">
            <v>0</v>
          </cell>
          <cell r="N35">
            <v>703</v>
          </cell>
          <cell r="O35">
            <v>69.367000000000004</v>
          </cell>
          <cell r="P35">
            <v>7.6695601851851849E-4</v>
          </cell>
          <cell r="Q35">
            <v>12</v>
          </cell>
          <cell r="R35">
            <v>9.3507870370370377E-3</v>
          </cell>
          <cell r="S35" t="str">
            <v/>
          </cell>
          <cell r="T35" t="str">
            <v/>
          </cell>
          <cell r="U35" t="str">
            <v/>
          </cell>
          <cell r="V35" t="str">
            <v/>
          </cell>
          <cell r="W35">
            <v>55.311</v>
          </cell>
        </row>
        <row r="36">
          <cell r="A36">
            <v>35</v>
          </cell>
          <cell r="B36">
            <v>17</v>
          </cell>
          <cell r="C36" t="str">
            <v>坂 裕之</v>
          </cell>
          <cell r="D36">
            <v>0</v>
          </cell>
          <cell r="E36">
            <v>0</v>
          </cell>
          <cell r="F36" t="str">
            <v>FP-3</v>
          </cell>
          <cell r="G36" t="str">
            <v>DNS</v>
          </cell>
          <cell r="H36">
            <v>0</v>
          </cell>
          <cell r="I36" t="str">
            <v/>
          </cell>
          <cell r="J36" t="str">
            <v>のりものクラブTIGRE</v>
          </cell>
          <cell r="K36" t="str">
            <v>SWF/YAMAHA</v>
          </cell>
          <cell r="L36" t="str">
            <v>BS</v>
          </cell>
          <cell r="M36">
            <v>0</v>
          </cell>
          <cell r="N36">
            <v>678</v>
          </cell>
          <cell r="O36" t="str">
            <v>-</v>
          </cell>
          <cell r="P36">
            <v>0</v>
          </cell>
          <cell r="Q36">
            <v>0</v>
          </cell>
          <cell r="R36" t="str">
            <v>ｽﾀｰﾄ出来ず</v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>
            <v>55.023000000000003</v>
          </cell>
        </row>
        <row r="37">
          <cell r="A37">
            <v>36</v>
          </cell>
          <cell r="B37">
            <v>54</v>
          </cell>
          <cell r="C37" t="str">
            <v>越路 暢哉</v>
          </cell>
          <cell r="D37">
            <v>7.671180555555555E-4</v>
          </cell>
          <cell r="E37">
            <v>8</v>
          </cell>
          <cell r="F37" t="str">
            <v>FP-3</v>
          </cell>
          <cell r="G37" t="str">
            <v>1 Lap</v>
          </cell>
          <cell r="H37" t="str">
            <v>1 Lap</v>
          </cell>
          <cell r="I37" t="str">
            <v/>
          </cell>
          <cell r="J37" t="str">
            <v>ONE POINT</v>
          </cell>
          <cell r="K37" t="str">
            <v>REDSPEED/YAMAHA</v>
          </cell>
          <cell r="L37" t="str">
            <v>BS</v>
          </cell>
          <cell r="M37">
            <v>0</v>
          </cell>
          <cell r="N37">
            <v>696</v>
          </cell>
          <cell r="O37">
            <v>68.655000000000001</v>
          </cell>
          <cell r="P37">
            <v>7.6777777777777771E-4</v>
          </cell>
          <cell r="Q37">
            <v>11</v>
          </cell>
          <cell r="R37">
            <v>8.7089583333333342E-3</v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>
            <v>55.125999999999998</v>
          </cell>
        </row>
        <row r="38">
          <cell r="A38">
            <v>37</v>
          </cell>
          <cell r="B38">
            <v>58</v>
          </cell>
          <cell r="C38" t="str">
            <v>江崎 昭彦</v>
          </cell>
          <cell r="D38">
            <v>0</v>
          </cell>
          <cell r="E38">
            <v>0</v>
          </cell>
          <cell r="F38" t="str">
            <v>FP-3</v>
          </cell>
          <cell r="G38" t="str">
            <v>DNS</v>
          </cell>
          <cell r="H38">
            <v>0</v>
          </cell>
          <cell r="I38" t="str">
            <v/>
          </cell>
          <cell r="J38" t="str">
            <v>Ash</v>
          </cell>
          <cell r="K38" t="str">
            <v>KOSMIC/YAMAHA</v>
          </cell>
          <cell r="L38" t="str">
            <v>BS</v>
          </cell>
          <cell r="M38">
            <v>0</v>
          </cell>
          <cell r="N38">
            <v>699</v>
          </cell>
          <cell r="O38" t="str">
            <v>-</v>
          </cell>
          <cell r="P38">
            <v>0</v>
          </cell>
          <cell r="Q38">
            <v>0</v>
          </cell>
          <cell r="R38" t="str">
            <v>ｽﾀｰﾄ出来ず</v>
          </cell>
          <cell r="S38" t="str">
            <v/>
          </cell>
          <cell r="T38" t="str">
            <v/>
          </cell>
          <cell r="U38" t="str">
            <v/>
          </cell>
          <cell r="V38" t="str">
            <v/>
          </cell>
          <cell r="W38">
            <v>55.466999999999999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</row>
      </sheetData>
      <sheetData sheetId="28"/>
      <sheetData sheetId="29"/>
      <sheetData sheetId="30"/>
      <sheetData sheetId="31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BestLap</v>
          </cell>
          <cell r="J1" t="str">
            <v>In Lap</v>
          </cell>
          <cell r="K1" t="str">
            <v>2nd Best</v>
          </cell>
          <cell r="L1" t="str">
            <v>コメント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27</v>
          </cell>
          <cell r="C2" t="str">
            <v>舟橋 弘典</v>
          </cell>
          <cell r="D2" t="str">
            <v>FP-3</v>
          </cell>
          <cell r="E2">
            <v>8</v>
          </cell>
          <cell r="F2">
            <v>5.9367361111111114E-3</v>
          </cell>
          <cell r="I2">
            <v>7.3196759259259265E-4</v>
          </cell>
          <cell r="J2">
            <v>6</v>
          </cell>
          <cell r="K2">
            <v>7.3348379629629621E-4</v>
          </cell>
          <cell r="M2">
            <v>685</v>
          </cell>
          <cell r="N2" t="str">
            <v>BS</v>
          </cell>
          <cell r="O2" t="str">
            <v>KOSMIC/YAMAHA</v>
          </cell>
          <cell r="P2" t="str">
            <v>HIRAIPROJECT With Ash</v>
          </cell>
          <cell r="Q2">
            <v>71.951999999999998</v>
          </cell>
        </row>
        <row r="3">
          <cell r="A3">
            <v>2</v>
          </cell>
          <cell r="B3">
            <v>17</v>
          </cell>
          <cell r="C3" t="str">
            <v>坂 裕之</v>
          </cell>
          <cell r="D3" t="str">
            <v>FP-3</v>
          </cell>
          <cell r="E3">
            <v>8</v>
          </cell>
          <cell r="F3">
            <v>5.9492592592592592E-3</v>
          </cell>
          <cell r="G3">
            <v>1.0820000000000001</v>
          </cell>
          <cell r="H3">
            <v>1.0820000000000001</v>
          </cell>
          <cell r="I3">
            <v>7.3221064814814807E-4</v>
          </cell>
          <cell r="J3">
            <v>7</v>
          </cell>
          <cell r="K3">
            <v>7.3280092592592581E-4</v>
          </cell>
          <cell r="M3">
            <v>678</v>
          </cell>
          <cell r="N3" t="str">
            <v>BS</v>
          </cell>
          <cell r="O3" t="str">
            <v>SWF/YAMAHA</v>
          </cell>
          <cell r="P3" t="str">
            <v>のりものクラブTIGRE</v>
          </cell>
          <cell r="Q3">
            <v>71.927999999999997</v>
          </cell>
        </row>
        <row r="4">
          <cell r="A4">
            <v>3</v>
          </cell>
          <cell r="B4">
            <v>71</v>
          </cell>
          <cell r="C4" t="str">
            <v>上田 優季</v>
          </cell>
          <cell r="D4" t="str">
            <v>FP-3</v>
          </cell>
          <cell r="E4">
            <v>8</v>
          </cell>
          <cell r="F4">
            <v>5.9864467592592591E-3</v>
          </cell>
          <cell r="G4">
            <v>4.2949999999999999</v>
          </cell>
          <cell r="H4">
            <v>3.2130000000000001</v>
          </cell>
          <cell r="I4">
            <v>7.3943287037037044E-4</v>
          </cell>
          <cell r="J4">
            <v>5</v>
          </cell>
          <cell r="K4">
            <v>7.401851851851853E-4</v>
          </cell>
          <cell r="M4">
            <v>702</v>
          </cell>
          <cell r="N4" t="str">
            <v>BS</v>
          </cell>
          <cell r="O4" t="str">
            <v>CL/YAMAHA</v>
          </cell>
          <cell r="P4" t="str">
            <v>カートガレージクラッシュメイト</v>
          </cell>
          <cell r="Q4">
            <v>71.225999999999999</v>
          </cell>
        </row>
        <row r="5">
          <cell r="A5">
            <v>4</v>
          </cell>
          <cell r="B5">
            <v>96</v>
          </cell>
          <cell r="C5" t="str">
            <v>大野 弘志</v>
          </cell>
          <cell r="D5" t="str">
            <v>FP-3</v>
          </cell>
          <cell r="E5">
            <v>8</v>
          </cell>
          <cell r="F5">
            <v>5.9885648148148146E-3</v>
          </cell>
          <cell r="G5">
            <v>4.4779999999999998</v>
          </cell>
          <cell r="H5">
            <v>0.183</v>
          </cell>
          <cell r="I5">
            <v>7.4002314814814818E-4</v>
          </cell>
          <cell r="J5">
            <v>7</v>
          </cell>
          <cell r="K5">
            <v>7.4259259259259254E-4</v>
          </cell>
          <cell r="M5">
            <v>709</v>
          </cell>
          <cell r="N5" t="str">
            <v>BS</v>
          </cell>
          <cell r="O5" t="str">
            <v>EXPRIT/YAMAHA</v>
          </cell>
          <cell r="P5" t="str">
            <v>SLT.RT/Team BONJIN</v>
          </cell>
          <cell r="Q5">
            <v>71.168999999999997</v>
          </cell>
        </row>
        <row r="6">
          <cell r="A6">
            <v>5</v>
          </cell>
          <cell r="B6">
            <v>54</v>
          </cell>
          <cell r="C6" t="str">
            <v>越路 暢哉</v>
          </cell>
          <cell r="D6" t="str">
            <v>FP-3</v>
          </cell>
          <cell r="E6">
            <v>8</v>
          </cell>
          <cell r="F6">
            <v>5.988946759259259E-3</v>
          </cell>
          <cell r="G6">
            <v>4.5110000000000001</v>
          </cell>
          <cell r="H6">
            <v>3.3000000000000002E-2</v>
          </cell>
          <cell r="I6">
            <v>7.3482638888888892E-4</v>
          </cell>
          <cell r="J6">
            <v>5</v>
          </cell>
          <cell r="K6">
            <v>7.3858796296296303E-4</v>
          </cell>
          <cell r="M6">
            <v>696</v>
          </cell>
          <cell r="N6" t="str">
            <v>BS</v>
          </cell>
          <cell r="O6" t="str">
            <v>REDSPEED/YAMAHA</v>
          </cell>
          <cell r="P6" t="str">
            <v>ONE POINT</v>
          </cell>
          <cell r="Q6">
            <v>71.671999999999997</v>
          </cell>
        </row>
        <row r="7">
          <cell r="A7">
            <v>6</v>
          </cell>
          <cell r="B7">
            <v>78</v>
          </cell>
          <cell r="C7" t="str">
            <v>小林 海璃</v>
          </cell>
          <cell r="D7" t="str">
            <v>FP-3</v>
          </cell>
          <cell r="E7">
            <v>8</v>
          </cell>
          <cell r="F7">
            <v>5.9952199074074066E-3</v>
          </cell>
          <cell r="G7">
            <v>5.0529999999999999</v>
          </cell>
          <cell r="H7">
            <v>0.54200000000000004</v>
          </cell>
          <cell r="I7">
            <v>7.3865740740740749E-4</v>
          </cell>
          <cell r="J7">
            <v>5</v>
          </cell>
          <cell r="K7">
            <v>7.3946759259259267E-4</v>
          </cell>
          <cell r="M7">
            <v>706</v>
          </cell>
          <cell r="N7" t="str">
            <v>BS</v>
          </cell>
          <cell r="O7" t="str">
            <v>EXPRIT/YAMAHA</v>
          </cell>
          <cell r="P7" t="str">
            <v>ミツサダ PWG RACING</v>
          </cell>
          <cell r="Q7">
            <v>71.301000000000002</v>
          </cell>
        </row>
        <row r="8">
          <cell r="A8">
            <v>7</v>
          </cell>
          <cell r="B8">
            <v>16</v>
          </cell>
          <cell r="C8" t="str">
            <v>佐藤 こころ</v>
          </cell>
          <cell r="D8" t="str">
            <v>FP-3</v>
          </cell>
          <cell r="E8">
            <v>8</v>
          </cell>
          <cell r="F8">
            <v>6.0003356481481487E-3</v>
          </cell>
          <cell r="G8">
            <v>5.4950000000000001</v>
          </cell>
          <cell r="H8">
            <v>0.442</v>
          </cell>
          <cell r="I8">
            <v>7.3751157407407402E-4</v>
          </cell>
          <cell r="J8">
            <v>5</v>
          </cell>
          <cell r="K8">
            <v>7.408680555555557E-4</v>
          </cell>
          <cell r="M8">
            <v>677</v>
          </cell>
          <cell r="N8" t="str">
            <v>BS</v>
          </cell>
          <cell r="O8" t="str">
            <v>EXPRIT/YAMAHA</v>
          </cell>
          <cell r="P8" t="str">
            <v>チームナガオ</v>
          </cell>
          <cell r="Q8">
            <v>71.411000000000001</v>
          </cell>
        </row>
        <row r="9">
          <cell r="A9">
            <v>8</v>
          </cell>
          <cell r="B9">
            <v>72</v>
          </cell>
          <cell r="C9" t="str">
            <v>小野 大地</v>
          </cell>
          <cell r="D9" t="str">
            <v>FP-3</v>
          </cell>
          <cell r="E9">
            <v>8</v>
          </cell>
          <cell r="F9">
            <v>6.0185879629629626E-3</v>
          </cell>
          <cell r="G9">
            <v>7.0720000000000001</v>
          </cell>
          <cell r="H9">
            <v>1.577</v>
          </cell>
          <cell r="I9">
            <v>7.413194444444443E-4</v>
          </cell>
          <cell r="J9">
            <v>8</v>
          </cell>
          <cell r="K9">
            <v>7.4146990740740738E-4</v>
          </cell>
          <cell r="M9">
            <v>703</v>
          </cell>
          <cell r="N9" t="str">
            <v>BS</v>
          </cell>
          <cell r="O9" t="str">
            <v>KOSMIC/YAMAHA</v>
          </cell>
          <cell r="P9" t="str">
            <v>チームTKC</v>
          </cell>
          <cell r="Q9">
            <v>71.043999999999997</v>
          </cell>
        </row>
        <row r="10">
          <cell r="A10">
            <v>9</v>
          </cell>
          <cell r="B10">
            <v>58</v>
          </cell>
          <cell r="C10" t="str">
            <v>江崎 昭彦</v>
          </cell>
          <cell r="D10" t="str">
            <v>FP-3</v>
          </cell>
          <cell r="E10">
            <v>8</v>
          </cell>
          <cell r="F10">
            <v>6.0235995370370374E-3</v>
          </cell>
          <cell r="G10">
            <v>7.5049999999999999</v>
          </cell>
          <cell r="H10">
            <v>0.433</v>
          </cell>
          <cell r="I10">
            <v>7.4119212962962973E-4</v>
          </cell>
          <cell r="J10">
            <v>8</v>
          </cell>
          <cell r="K10">
            <v>7.4156250000000003E-4</v>
          </cell>
          <cell r="M10">
            <v>699</v>
          </cell>
          <cell r="N10" t="str">
            <v>BS</v>
          </cell>
          <cell r="O10" t="str">
            <v>KOSMIC/YAMAHA</v>
          </cell>
          <cell r="P10" t="str">
            <v>Ash</v>
          </cell>
          <cell r="Q10">
            <v>71.057000000000002</v>
          </cell>
        </row>
      </sheetData>
      <sheetData sheetId="32"/>
      <sheetData sheetId="33"/>
      <sheetData sheetId="34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40</v>
          </cell>
          <cell r="C2" t="str">
            <v>大槻 直</v>
          </cell>
          <cell r="D2" t="str">
            <v>FP-3</v>
          </cell>
          <cell r="E2">
            <v>22</v>
          </cell>
          <cell r="F2">
            <v>1.6014583333333336E-2</v>
          </cell>
          <cell r="J2">
            <v>7.2226851851851846E-4</v>
          </cell>
          <cell r="K2">
            <v>7</v>
          </cell>
          <cell r="L2">
            <v>7.2409722222222222E-4</v>
          </cell>
          <cell r="M2">
            <v>693</v>
          </cell>
          <cell r="N2" t="str">
            <v>BS</v>
          </cell>
          <cell r="O2" t="str">
            <v>TONY KART/YAMAHA</v>
          </cell>
          <cell r="P2" t="str">
            <v>ASH</v>
          </cell>
          <cell r="Q2">
            <v>72.918000000000006</v>
          </cell>
        </row>
        <row r="3">
          <cell r="A3">
            <v>2</v>
          </cell>
          <cell r="B3">
            <v>14</v>
          </cell>
          <cell r="C3" t="str">
            <v>春日 龍之介</v>
          </cell>
          <cell r="D3" t="str">
            <v>FP-3</v>
          </cell>
          <cell r="E3">
            <v>22</v>
          </cell>
          <cell r="F3">
            <v>1.6078773148148148E-2</v>
          </cell>
          <cell r="G3">
            <v>5.5460000000000003</v>
          </cell>
          <cell r="H3">
            <v>5.5460000000000003</v>
          </cell>
          <cell r="J3">
            <v>7.2675925925925935E-4</v>
          </cell>
          <cell r="K3">
            <v>4</v>
          </cell>
          <cell r="L3">
            <v>7.2840277777777779E-4</v>
          </cell>
          <cell r="M3">
            <v>675</v>
          </cell>
          <cell r="N3" t="str">
            <v>BS</v>
          </cell>
          <cell r="O3" t="str">
            <v>XENON KART/YAMAHA</v>
          </cell>
          <cell r="P3" t="str">
            <v>SPS川口</v>
          </cell>
          <cell r="Q3">
            <v>72.468000000000004</v>
          </cell>
        </row>
        <row r="4">
          <cell r="A4">
            <v>3</v>
          </cell>
          <cell r="B4">
            <v>11</v>
          </cell>
          <cell r="C4" t="str">
            <v>富下 李央菜</v>
          </cell>
          <cell r="D4" t="str">
            <v>FP-3</v>
          </cell>
          <cell r="E4">
            <v>22</v>
          </cell>
          <cell r="F4">
            <v>1.6082013888888889E-2</v>
          </cell>
          <cell r="G4">
            <v>5.8259999999999996</v>
          </cell>
          <cell r="H4">
            <v>0.28000000000000003</v>
          </cell>
          <cell r="J4">
            <v>7.280092592592593E-4</v>
          </cell>
          <cell r="K4">
            <v>10</v>
          </cell>
          <cell r="L4">
            <v>7.2836805555555556E-4</v>
          </cell>
          <cell r="M4">
            <v>673</v>
          </cell>
          <cell r="N4" t="str">
            <v>BS</v>
          </cell>
          <cell r="O4" t="str">
            <v>KOSMIC/YAMAHA</v>
          </cell>
          <cell r="P4" t="str">
            <v>Formula Blue TKC</v>
          </cell>
          <cell r="Q4">
            <v>72.343000000000004</v>
          </cell>
        </row>
        <row r="5">
          <cell r="A5">
            <v>4</v>
          </cell>
          <cell r="B5">
            <v>19</v>
          </cell>
          <cell r="C5" t="str">
            <v>蒲生 尚弥</v>
          </cell>
          <cell r="D5" t="str">
            <v>FP-3</v>
          </cell>
          <cell r="E5">
            <v>22</v>
          </cell>
          <cell r="F5">
            <v>1.6095243055555555E-2</v>
          </cell>
          <cell r="G5">
            <v>6.9690000000000003</v>
          </cell>
          <cell r="H5">
            <v>1.143</v>
          </cell>
          <cell r="J5">
            <v>7.2681712962962967E-4</v>
          </cell>
          <cell r="K5">
            <v>4</v>
          </cell>
          <cell r="L5">
            <v>7.2738425925925932E-4</v>
          </cell>
          <cell r="M5">
            <v>680</v>
          </cell>
          <cell r="N5" t="str">
            <v>BS</v>
          </cell>
          <cell r="O5" t="str">
            <v>CL/YAMAHA</v>
          </cell>
          <cell r="P5" t="str">
            <v>のりものクラブTIGRE</v>
          </cell>
          <cell r="Q5">
            <v>72.462000000000003</v>
          </cell>
        </row>
        <row r="6">
          <cell r="A6">
            <v>5</v>
          </cell>
          <cell r="B6">
            <v>44</v>
          </cell>
          <cell r="C6" t="str">
            <v>中村 海斗</v>
          </cell>
          <cell r="D6" t="str">
            <v>FP-3</v>
          </cell>
          <cell r="E6">
            <v>22</v>
          </cell>
          <cell r="F6">
            <v>1.6137361111111113E-2</v>
          </cell>
          <cell r="G6">
            <v>10.608000000000001</v>
          </cell>
          <cell r="H6">
            <v>3.6389999999999998</v>
          </cell>
          <cell r="J6">
            <v>7.2483796296296304E-4</v>
          </cell>
          <cell r="K6">
            <v>11</v>
          </cell>
          <cell r="L6">
            <v>7.2679398148148147E-4</v>
          </cell>
          <cell r="M6">
            <v>694</v>
          </cell>
          <cell r="N6" t="str">
            <v>BS</v>
          </cell>
          <cell r="O6" t="str">
            <v>TONY KART/YAMAHA</v>
          </cell>
          <cell r="P6" t="str">
            <v>TEAM NAGAO</v>
          </cell>
          <cell r="Q6">
            <v>72.483999999999995</v>
          </cell>
        </row>
        <row r="7">
          <cell r="A7">
            <v>6</v>
          </cell>
          <cell r="B7">
            <v>25</v>
          </cell>
          <cell r="C7" t="str">
            <v>鈴木 恵武</v>
          </cell>
          <cell r="D7" t="str">
            <v>FP-3</v>
          </cell>
          <cell r="E7">
            <v>22</v>
          </cell>
          <cell r="F7">
            <v>1.615121527777778E-2</v>
          </cell>
          <cell r="G7">
            <v>11.805</v>
          </cell>
          <cell r="H7">
            <v>1.1970000000000001</v>
          </cell>
          <cell r="J7">
            <v>7.2681712962962967E-4</v>
          </cell>
          <cell r="K7">
            <v>9</v>
          </cell>
          <cell r="L7">
            <v>7.2802083333333323E-4</v>
          </cell>
          <cell r="M7">
            <v>684</v>
          </cell>
          <cell r="N7" t="str">
            <v>BS</v>
          </cell>
          <cell r="O7" t="str">
            <v>KOSMIC/YAMAHA</v>
          </cell>
          <cell r="P7" t="str">
            <v>Formula Blue 増田スピード</v>
          </cell>
          <cell r="Q7">
            <v>72.66</v>
          </cell>
        </row>
        <row r="8">
          <cell r="A8">
            <v>7</v>
          </cell>
          <cell r="B8">
            <v>55</v>
          </cell>
          <cell r="C8" t="str">
            <v>大井 偉史</v>
          </cell>
          <cell r="D8" t="str">
            <v>FP-3</v>
          </cell>
          <cell r="E8">
            <v>22</v>
          </cell>
          <cell r="F8">
            <v>1.6180856481481484E-2</v>
          </cell>
          <cell r="G8">
            <v>14.366</v>
          </cell>
          <cell r="H8">
            <v>2.5609999999999999</v>
          </cell>
          <cell r="J8">
            <v>7.2710648148148146E-4</v>
          </cell>
          <cell r="K8">
            <v>14</v>
          </cell>
          <cell r="L8">
            <v>7.277199074074074E-4</v>
          </cell>
          <cell r="M8">
            <v>697</v>
          </cell>
          <cell r="N8" t="str">
            <v>BS</v>
          </cell>
          <cell r="O8" t="str">
            <v>GILLARD TG17/YAMAHA</v>
          </cell>
          <cell r="P8" t="str">
            <v>Vifonte with Ash</v>
          </cell>
          <cell r="Q8">
            <v>72.462000000000003</v>
          </cell>
        </row>
        <row r="9">
          <cell r="A9">
            <v>8</v>
          </cell>
          <cell r="B9">
            <v>61</v>
          </cell>
          <cell r="C9" t="str">
            <v>寺島 知毅</v>
          </cell>
          <cell r="D9" t="str">
            <v>FP-3</v>
          </cell>
          <cell r="E9">
            <v>22</v>
          </cell>
          <cell r="F9">
            <v>1.6184236111111111E-2</v>
          </cell>
          <cell r="G9">
            <v>14.657999999999999</v>
          </cell>
          <cell r="H9">
            <v>0.29199999999999998</v>
          </cell>
          <cell r="I9" t="str">
            <v>全日本カート選手権 統一規則 第38条(25)(フロントフェアリングが正しい装着状態でない)により5秒加算した。</v>
          </cell>
          <cell r="J9">
            <v>7.2659722222222223E-4</v>
          </cell>
          <cell r="K9">
            <v>9</v>
          </cell>
          <cell r="L9">
            <v>7.2688657407407413E-4</v>
          </cell>
          <cell r="M9">
            <v>700</v>
          </cell>
          <cell r="N9" t="str">
            <v>BS</v>
          </cell>
          <cell r="O9" t="str">
            <v>TONY KART/YAMAHA</v>
          </cell>
          <cell r="P9" t="str">
            <v>松本レーシング</v>
          </cell>
          <cell r="Q9">
            <v>72.578999999999994</v>
          </cell>
        </row>
        <row r="10">
          <cell r="A10">
            <v>9</v>
          </cell>
          <cell r="B10">
            <v>17</v>
          </cell>
          <cell r="C10" t="str">
            <v>坂 裕之</v>
          </cell>
          <cell r="D10" t="str">
            <v>FP-3</v>
          </cell>
          <cell r="E10">
            <v>22</v>
          </cell>
          <cell r="F10">
            <v>1.6203645833333332E-2</v>
          </cell>
          <cell r="G10">
            <v>16.335000000000001</v>
          </cell>
          <cell r="H10">
            <v>1.677</v>
          </cell>
          <cell r="J10">
            <v>7.2854166666666651E-4</v>
          </cell>
          <cell r="K10">
            <v>5</v>
          </cell>
          <cell r="L10">
            <v>7.2871527777777778E-4</v>
          </cell>
          <cell r="M10">
            <v>678</v>
          </cell>
          <cell r="N10" t="str">
            <v>BS</v>
          </cell>
          <cell r="O10" t="str">
            <v>SWF/YAMAHA</v>
          </cell>
          <cell r="P10" t="str">
            <v>のりものクラブTIGRE</v>
          </cell>
          <cell r="Q10">
            <v>72.433000000000007</v>
          </cell>
        </row>
        <row r="11">
          <cell r="A11">
            <v>10</v>
          </cell>
          <cell r="B11">
            <v>21</v>
          </cell>
          <cell r="C11" t="str">
            <v>森川 貴光</v>
          </cell>
          <cell r="D11" t="str">
            <v>FP-3</v>
          </cell>
          <cell r="E11">
            <v>22</v>
          </cell>
          <cell r="F11">
            <v>1.6223831018518518E-2</v>
          </cell>
          <cell r="G11">
            <v>18.079000000000001</v>
          </cell>
          <cell r="H11">
            <v>1.744</v>
          </cell>
          <cell r="I11" t="str">
            <v>全日本カート選手権 統一規則 第38条(25)(フロントフェアリングが正しい装着状態でない)により5秒加算した。</v>
          </cell>
          <cell r="J11">
            <v>7.2564814814814812E-4</v>
          </cell>
          <cell r="K11">
            <v>7</v>
          </cell>
          <cell r="L11">
            <v>7.2726851851851848E-4</v>
          </cell>
          <cell r="M11">
            <v>682</v>
          </cell>
          <cell r="N11" t="str">
            <v>BS</v>
          </cell>
          <cell r="O11" t="str">
            <v>KOSMIC/YAMAHA</v>
          </cell>
          <cell r="P11" t="str">
            <v>HIRAI PROJECT with Ash</v>
          </cell>
          <cell r="Q11">
            <v>72.290999999999997</v>
          </cell>
        </row>
        <row r="12">
          <cell r="A12">
            <v>11</v>
          </cell>
          <cell r="B12">
            <v>15</v>
          </cell>
          <cell r="C12" t="str">
            <v>髙田 陽大</v>
          </cell>
          <cell r="D12" t="str">
            <v>FP-3</v>
          </cell>
          <cell r="E12">
            <v>22</v>
          </cell>
          <cell r="F12">
            <v>1.6230740740740743E-2</v>
          </cell>
          <cell r="G12">
            <v>18.675999999999998</v>
          </cell>
          <cell r="H12">
            <v>0.59699999999999998</v>
          </cell>
          <cell r="J12">
            <v>7.3128472222222225E-4</v>
          </cell>
          <cell r="K12">
            <v>7</v>
          </cell>
          <cell r="L12">
            <v>7.3134259259259257E-4</v>
          </cell>
          <cell r="M12">
            <v>676</v>
          </cell>
          <cell r="N12" t="str">
            <v>BS</v>
          </cell>
          <cell r="O12" t="str">
            <v>Birel ART/YAMAHA</v>
          </cell>
          <cell r="P12" t="str">
            <v>Super Racing Junkie!</v>
          </cell>
          <cell r="Q12">
            <v>72.295000000000002</v>
          </cell>
        </row>
        <row r="13">
          <cell r="A13">
            <v>12</v>
          </cell>
          <cell r="B13">
            <v>37</v>
          </cell>
          <cell r="C13" t="str">
            <v>佐藤 琉葵</v>
          </cell>
          <cell r="D13" t="str">
            <v>FP-3</v>
          </cell>
          <cell r="E13">
            <v>22</v>
          </cell>
          <cell r="F13">
            <v>1.6235682870370371E-2</v>
          </cell>
          <cell r="G13">
            <v>19.103000000000002</v>
          </cell>
          <cell r="H13">
            <v>0.42699999999999999</v>
          </cell>
          <cell r="J13">
            <v>7.3204861111111116E-4</v>
          </cell>
          <cell r="K13">
            <v>10</v>
          </cell>
          <cell r="L13">
            <v>7.3208333333333328E-4</v>
          </cell>
          <cell r="M13">
            <v>691</v>
          </cell>
          <cell r="N13" t="str">
            <v>BS</v>
          </cell>
          <cell r="O13" t="str">
            <v>LN KART/YAMAHA</v>
          </cell>
          <cell r="P13" t="str">
            <v>DSM</v>
          </cell>
          <cell r="Q13">
            <v>72.019000000000005</v>
          </cell>
        </row>
        <row r="14">
          <cell r="A14">
            <v>13</v>
          </cell>
          <cell r="B14">
            <v>47</v>
          </cell>
          <cell r="C14" t="str">
            <v>大島 良介</v>
          </cell>
          <cell r="D14" t="str">
            <v>FP-3</v>
          </cell>
          <cell r="E14">
            <v>22</v>
          </cell>
          <cell r="F14">
            <v>1.6242337962962965E-2</v>
          </cell>
          <cell r="G14">
            <v>19.678000000000001</v>
          </cell>
          <cell r="H14">
            <v>0.57499999999999996</v>
          </cell>
          <cell r="J14">
            <v>7.3120370370370364E-4</v>
          </cell>
          <cell r="K14">
            <v>11</v>
          </cell>
          <cell r="L14">
            <v>7.3167824074074075E-4</v>
          </cell>
          <cell r="M14">
            <v>671</v>
          </cell>
          <cell r="N14" t="str">
            <v>BS</v>
          </cell>
          <cell r="O14" t="str">
            <v>TONY KART/YAMAHA</v>
          </cell>
          <cell r="P14" t="str">
            <v>RS-1</v>
          </cell>
          <cell r="Q14">
            <v>71.944000000000003</v>
          </cell>
        </row>
        <row r="15">
          <cell r="A15">
            <v>14</v>
          </cell>
          <cell r="B15">
            <v>10</v>
          </cell>
          <cell r="C15" t="str">
            <v>大越 武</v>
          </cell>
          <cell r="D15" t="str">
            <v>FP-3</v>
          </cell>
          <cell r="E15">
            <v>22</v>
          </cell>
          <cell r="F15">
            <v>1.6266689814814817E-2</v>
          </cell>
          <cell r="G15">
            <v>21.782</v>
          </cell>
          <cell r="H15">
            <v>2.1040000000000001</v>
          </cell>
          <cell r="I15" t="str">
            <v>全日本カート選手権 統一規則 第38条(25)(フロントフェアリングが正しい装着状態でない)により5秒加算した。</v>
          </cell>
          <cell r="J15">
            <v>7.2849537037037034E-4</v>
          </cell>
          <cell r="K15">
            <v>6</v>
          </cell>
          <cell r="L15">
            <v>7.2870370370370363E-4</v>
          </cell>
          <cell r="M15">
            <v>672</v>
          </cell>
          <cell r="N15" t="str">
            <v>BS</v>
          </cell>
          <cell r="O15" t="str">
            <v>TONY KART/YAMAHA</v>
          </cell>
          <cell r="P15" t="str">
            <v>BEMAX RACING</v>
          </cell>
          <cell r="Q15">
            <v>72.027000000000001</v>
          </cell>
        </row>
        <row r="16">
          <cell r="A16">
            <v>15</v>
          </cell>
          <cell r="B16">
            <v>31</v>
          </cell>
          <cell r="C16" t="str">
            <v>飛田 陽宏</v>
          </cell>
          <cell r="D16" t="str">
            <v>FP-3</v>
          </cell>
          <cell r="E16">
            <v>22</v>
          </cell>
          <cell r="F16">
            <v>1.628578703703704E-2</v>
          </cell>
          <cell r="G16">
            <v>23.431999999999999</v>
          </cell>
          <cell r="H16">
            <v>1.65</v>
          </cell>
          <cell r="J16">
            <v>7.3454861111111106E-4</v>
          </cell>
          <cell r="K16">
            <v>21</v>
          </cell>
          <cell r="L16">
            <v>7.3519675925925933E-4</v>
          </cell>
          <cell r="M16">
            <v>687</v>
          </cell>
          <cell r="N16" t="str">
            <v>BS</v>
          </cell>
          <cell r="O16" t="str">
            <v>TONY KART/YAMAHA</v>
          </cell>
          <cell r="P16" t="str">
            <v>TBT RT with まえだ眼科</v>
          </cell>
          <cell r="Q16">
            <v>72.19</v>
          </cell>
        </row>
        <row r="17">
          <cell r="A17">
            <v>16</v>
          </cell>
          <cell r="B17">
            <v>74</v>
          </cell>
          <cell r="C17" t="str">
            <v>宮地 健太朗</v>
          </cell>
          <cell r="D17" t="str">
            <v>FP-3</v>
          </cell>
          <cell r="E17">
            <v>22</v>
          </cell>
          <cell r="F17">
            <v>1.6316307870370372E-2</v>
          </cell>
          <cell r="G17">
            <v>26.068999999999999</v>
          </cell>
          <cell r="H17">
            <v>2.637</v>
          </cell>
          <cell r="I17" t="str">
            <v>全日本カート選手権 統一規則 第38条(25)(フロントフェアリングが正しい装着状態でない)により5秒加算した。</v>
          </cell>
          <cell r="J17">
            <v>7.2956018518518519E-4</v>
          </cell>
          <cell r="K17">
            <v>20</v>
          </cell>
          <cell r="L17">
            <v>7.3091435185185195E-4</v>
          </cell>
          <cell r="M17">
            <v>704</v>
          </cell>
          <cell r="N17" t="str">
            <v>BS</v>
          </cell>
          <cell r="O17" t="str">
            <v>INTREPID/YAMAHA</v>
          </cell>
          <cell r="P17" t="str">
            <v>Ash</v>
          </cell>
          <cell r="Q17">
            <v>71.698999999999998</v>
          </cell>
        </row>
        <row r="18">
          <cell r="A18">
            <v>17</v>
          </cell>
          <cell r="B18">
            <v>54</v>
          </cell>
          <cell r="C18" t="str">
            <v>越路 暢哉</v>
          </cell>
          <cell r="D18" t="str">
            <v>FP-3</v>
          </cell>
          <cell r="E18">
            <v>22</v>
          </cell>
          <cell r="F18">
            <v>1.6347812499999999E-2</v>
          </cell>
          <cell r="G18">
            <v>28.791</v>
          </cell>
          <cell r="H18">
            <v>2.722</v>
          </cell>
          <cell r="J18">
            <v>7.3315972222222218E-4</v>
          </cell>
          <cell r="K18">
            <v>15</v>
          </cell>
          <cell r="L18">
            <v>7.3378472222222237E-4</v>
          </cell>
          <cell r="M18">
            <v>696</v>
          </cell>
          <cell r="N18" t="str">
            <v>BS</v>
          </cell>
          <cell r="O18" t="str">
            <v>REDSPEED/YAMAHA</v>
          </cell>
          <cell r="P18" t="str">
            <v>ONE POINT</v>
          </cell>
          <cell r="Q18">
            <v>71.834999999999994</v>
          </cell>
        </row>
        <row r="19">
          <cell r="A19">
            <v>18</v>
          </cell>
          <cell r="B19">
            <v>13</v>
          </cell>
          <cell r="C19" t="str">
            <v>向田 一聡</v>
          </cell>
          <cell r="D19" t="str">
            <v>FP-3</v>
          </cell>
          <cell r="E19">
            <v>22</v>
          </cell>
          <cell r="F19">
            <v>1.6367800925925925E-2</v>
          </cell>
          <cell r="G19">
            <v>30.518000000000001</v>
          </cell>
          <cell r="H19">
            <v>1.7270000000000001</v>
          </cell>
          <cell r="J19">
            <v>7.357175925925925E-4</v>
          </cell>
          <cell r="K19">
            <v>8</v>
          </cell>
          <cell r="L19">
            <v>7.3644675925925928E-4</v>
          </cell>
          <cell r="M19">
            <v>674</v>
          </cell>
          <cell r="N19" t="str">
            <v>BS</v>
          </cell>
          <cell r="O19" t="str">
            <v>KOSMIC/YAMAHA</v>
          </cell>
          <cell r="P19" t="str">
            <v>SLT.RT    ANT</v>
          </cell>
          <cell r="Q19">
            <v>71.584999999999994</v>
          </cell>
        </row>
        <row r="20">
          <cell r="A20">
            <v>19</v>
          </cell>
          <cell r="B20">
            <v>86</v>
          </cell>
          <cell r="C20" t="str">
            <v>内海 陽翔</v>
          </cell>
          <cell r="D20" t="str">
            <v>FP-3</v>
          </cell>
          <cell r="E20">
            <v>22</v>
          </cell>
          <cell r="F20">
            <v>1.638769675925926E-2</v>
          </cell>
          <cell r="G20">
            <v>32.237000000000002</v>
          </cell>
          <cell r="H20">
            <v>1.7190000000000001</v>
          </cell>
          <cell r="J20">
            <v>7.3884259259259259E-4</v>
          </cell>
          <cell r="K20">
            <v>16</v>
          </cell>
          <cell r="L20">
            <v>7.3924768518518512E-4</v>
          </cell>
          <cell r="M20">
            <v>708</v>
          </cell>
          <cell r="N20" t="str">
            <v>BS</v>
          </cell>
          <cell r="O20" t="str">
            <v>REDSPEED/YAMAHA</v>
          </cell>
          <cell r="P20" t="str">
            <v>シナジーリンクス</v>
          </cell>
          <cell r="Q20">
            <v>71.283000000000001</v>
          </cell>
        </row>
        <row r="21">
          <cell r="A21">
            <v>20</v>
          </cell>
          <cell r="B21">
            <v>64</v>
          </cell>
          <cell r="C21" t="str">
            <v>角田 侑進</v>
          </cell>
          <cell r="D21" t="str">
            <v>FP-3</v>
          </cell>
          <cell r="E21">
            <v>22</v>
          </cell>
          <cell r="F21">
            <v>1.6433819444444445E-2</v>
          </cell>
          <cell r="G21">
            <v>36.222000000000001</v>
          </cell>
          <cell r="H21">
            <v>3.9849999999999999</v>
          </cell>
          <cell r="J21">
            <v>7.3608796296296302E-4</v>
          </cell>
          <cell r="K21">
            <v>10</v>
          </cell>
          <cell r="L21">
            <v>7.3839120370370378E-4</v>
          </cell>
          <cell r="M21">
            <v>701</v>
          </cell>
          <cell r="N21" t="str">
            <v>BS</v>
          </cell>
          <cell r="O21" t="str">
            <v>KOSMIC/YAMAHA</v>
          </cell>
          <cell r="P21" t="str">
            <v>HRT</v>
          </cell>
          <cell r="Q21">
            <v>71.549000000000007</v>
          </cell>
        </row>
        <row r="22">
          <cell r="A22">
            <v>21</v>
          </cell>
          <cell r="B22">
            <v>57</v>
          </cell>
          <cell r="C22" t="str">
            <v>米林 慶晃</v>
          </cell>
          <cell r="D22" t="str">
            <v>FP-3</v>
          </cell>
          <cell r="E22">
            <v>22</v>
          </cell>
          <cell r="F22">
            <v>1.6435439814814812E-2</v>
          </cell>
          <cell r="G22">
            <v>36.362000000000002</v>
          </cell>
          <cell r="H22">
            <v>0.14000000000000001</v>
          </cell>
          <cell r="J22">
            <v>7.3730324074074074E-4</v>
          </cell>
          <cell r="K22">
            <v>8</v>
          </cell>
          <cell r="L22">
            <v>7.3861111111111122E-4</v>
          </cell>
          <cell r="M22">
            <v>698</v>
          </cell>
          <cell r="N22" t="str">
            <v>BS</v>
          </cell>
          <cell r="O22" t="str">
            <v>EXPRIT/YAMAHA</v>
          </cell>
          <cell r="P22" t="str">
            <v>REON RACING TEAM</v>
          </cell>
          <cell r="Q22">
            <v>71.430999999999997</v>
          </cell>
        </row>
        <row r="23">
          <cell r="A23">
            <v>22</v>
          </cell>
          <cell r="B23">
            <v>51</v>
          </cell>
          <cell r="C23" t="str">
            <v>宮﨑 琉</v>
          </cell>
          <cell r="D23" t="str">
            <v>FP-3</v>
          </cell>
          <cell r="E23">
            <v>22</v>
          </cell>
          <cell r="F23">
            <v>1.6445162037037036E-2</v>
          </cell>
          <cell r="G23">
            <v>37.201999999999998</v>
          </cell>
          <cell r="H23">
            <v>0.84</v>
          </cell>
          <cell r="J23">
            <v>7.3461805555555552E-4</v>
          </cell>
          <cell r="K23">
            <v>10</v>
          </cell>
          <cell r="L23">
            <v>7.3687500000000001E-4</v>
          </cell>
          <cell r="M23">
            <v>695</v>
          </cell>
          <cell r="N23" t="str">
            <v>BS</v>
          </cell>
          <cell r="O23" t="str">
            <v>Birel ART/YAMAHA</v>
          </cell>
          <cell r="P23" t="str">
            <v>ASTECH</v>
          </cell>
          <cell r="Q23">
            <v>71.692999999999998</v>
          </cell>
        </row>
        <row r="24">
          <cell r="A24">
            <v>23</v>
          </cell>
          <cell r="B24">
            <v>18</v>
          </cell>
          <cell r="C24" t="str">
            <v>吉田 広樹</v>
          </cell>
          <cell r="D24" t="str">
            <v>FP-3</v>
          </cell>
          <cell r="E24">
            <v>22</v>
          </cell>
          <cell r="F24">
            <v>1.6449236111111112E-2</v>
          </cell>
          <cell r="G24">
            <v>37.554000000000002</v>
          </cell>
          <cell r="H24">
            <v>0.35199999999999998</v>
          </cell>
          <cell r="J24">
            <v>7.3780092592592593E-4</v>
          </cell>
          <cell r="K24">
            <v>7</v>
          </cell>
          <cell r="L24">
            <v>7.3826388888888889E-4</v>
          </cell>
          <cell r="M24">
            <v>679</v>
          </cell>
          <cell r="N24" t="str">
            <v>BS</v>
          </cell>
          <cell r="O24" t="str">
            <v>Birel ART/YAMAHA</v>
          </cell>
          <cell r="P24" t="str">
            <v>のりものクラブエッフェガーラ</v>
          </cell>
          <cell r="Q24">
            <v>71.382999999999996</v>
          </cell>
        </row>
        <row r="25">
          <cell r="A25">
            <v>24</v>
          </cell>
          <cell r="B25">
            <v>96</v>
          </cell>
          <cell r="C25" t="str">
            <v>大野 弘志</v>
          </cell>
          <cell r="D25" t="str">
            <v>FP-3</v>
          </cell>
          <cell r="E25">
            <v>22</v>
          </cell>
          <cell r="F25">
            <v>1.646310185185185E-2</v>
          </cell>
          <cell r="G25">
            <v>38.752000000000002</v>
          </cell>
          <cell r="H25">
            <v>1.198</v>
          </cell>
          <cell r="J25">
            <v>7.3787037037037039E-4</v>
          </cell>
          <cell r="K25">
            <v>4</v>
          </cell>
          <cell r="L25">
            <v>7.3827546296296304E-4</v>
          </cell>
          <cell r="M25">
            <v>709</v>
          </cell>
          <cell r="N25" t="str">
            <v>BS</v>
          </cell>
          <cell r="O25" t="str">
            <v>EXPRIT/YAMAHA</v>
          </cell>
          <cell r="P25" t="str">
            <v>SLT.RT/Team BONJIN</v>
          </cell>
          <cell r="Q25">
            <v>71.509</v>
          </cell>
        </row>
        <row r="26">
          <cell r="A26">
            <v>25</v>
          </cell>
          <cell r="B26">
            <v>30</v>
          </cell>
          <cell r="C26" t="str">
            <v>久富 圭</v>
          </cell>
          <cell r="D26" t="str">
            <v>FP-3</v>
          </cell>
          <cell r="E26">
            <v>22</v>
          </cell>
          <cell r="F26">
            <v>1.6464826388888888E-2</v>
          </cell>
          <cell r="G26">
            <v>38.901000000000003</v>
          </cell>
          <cell r="H26">
            <v>0.14899999999999999</v>
          </cell>
          <cell r="J26">
            <v>7.2891203703703703E-4</v>
          </cell>
          <cell r="K26">
            <v>18</v>
          </cell>
          <cell r="L26">
            <v>7.294791666666668E-4</v>
          </cell>
          <cell r="M26">
            <v>686</v>
          </cell>
          <cell r="N26" t="str">
            <v>BS</v>
          </cell>
          <cell r="O26" t="str">
            <v>TONY KART/YAMAHA</v>
          </cell>
          <cell r="P26" t="str">
            <v>Formula　Blue　Ash</v>
          </cell>
          <cell r="Q26">
            <v>71.376999999999995</v>
          </cell>
        </row>
        <row r="27">
          <cell r="A27">
            <v>26</v>
          </cell>
          <cell r="B27">
            <v>20</v>
          </cell>
          <cell r="C27" t="str">
            <v>岸 秀行</v>
          </cell>
          <cell r="D27" t="str">
            <v>FP-3</v>
          </cell>
          <cell r="E27">
            <v>22</v>
          </cell>
          <cell r="F27">
            <v>1.648300925925926E-2</v>
          </cell>
          <cell r="G27">
            <v>40.472000000000001</v>
          </cell>
          <cell r="H27">
            <v>1.571</v>
          </cell>
          <cell r="J27">
            <v>7.3656250000000013E-4</v>
          </cell>
          <cell r="K27">
            <v>22</v>
          </cell>
          <cell r="L27">
            <v>7.3965277777777777E-4</v>
          </cell>
          <cell r="M27">
            <v>681</v>
          </cell>
          <cell r="N27" t="str">
            <v>BS</v>
          </cell>
          <cell r="O27" t="str">
            <v>KOSMIC/YAMAHA</v>
          </cell>
          <cell r="P27" t="str">
            <v>チームナガオ・大阪鶴見法律事務所</v>
          </cell>
          <cell r="Q27">
            <v>72.254000000000005</v>
          </cell>
        </row>
        <row r="28">
          <cell r="A28">
            <v>27</v>
          </cell>
          <cell r="B28">
            <v>22</v>
          </cell>
          <cell r="C28" t="str">
            <v>酒井 翔太</v>
          </cell>
          <cell r="D28" t="str">
            <v>FP-3</v>
          </cell>
          <cell r="E28">
            <v>22</v>
          </cell>
          <cell r="F28">
            <v>1.6513298611111112E-2</v>
          </cell>
          <cell r="G28">
            <v>43.088999999999999</v>
          </cell>
          <cell r="H28">
            <v>2.617</v>
          </cell>
          <cell r="I28" t="str">
            <v>全日本カート選手権 統一規則 第38条(25)(フロントフェアリングが正しい装着状態でない)により5秒加算した。</v>
          </cell>
          <cell r="J28">
            <v>7.365046296296296E-4</v>
          </cell>
          <cell r="K28">
            <v>13</v>
          </cell>
          <cell r="L28">
            <v>7.3652777777777779E-4</v>
          </cell>
          <cell r="M28">
            <v>683</v>
          </cell>
          <cell r="N28" t="str">
            <v>BS</v>
          </cell>
          <cell r="O28" t="str">
            <v>TONY KART/YAMAHA</v>
          </cell>
          <cell r="P28" t="str">
            <v>FIRST GARAGE BEMAX</v>
          </cell>
          <cell r="Q28">
            <v>71.614000000000004</v>
          </cell>
        </row>
        <row r="29">
          <cell r="A29">
            <v>28</v>
          </cell>
          <cell r="B29">
            <v>34</v>
          </cell>
          <cell r="C29" t="str">
            <v>増田 貴久</v>
          </cell>
          <cell r="D29" t="str">
            <v>FP-3</v>
          </cell>
          <cell r="E29">
            <v>22</v>
          </cell>
          <cell r="F29">
            <v>1.6517407407407408E-2</v>
          </cell>
          <cell r="G29">
            <v>43.444000000000003</v>
          </cell>
          <cell r="H29">
            <v>0.35499999999999998</v>
          </cell>
          <cell r="J29">
            <v>7.4190972222222225E-4</v>
          </cell>
          <cell r="K29">
            <v>10</v>
          </cell>
          <cell r="L29">
            <v>7.4244212962962968E-4</v>
          </cell>
          <cell r="M29">
            <v>689</v>
          </cell>
          <cell r="N29" t="str">
            <v>BS</v>
          </cell>
          <cell r="O29" t="str">
            <v>EXPRIT/YAMAHA</v>
          </cell>
          <cell r="P29" t="str">
            <v>LUCE MOTOR SPORTS</v>
          </cell>
          <cell r="Q29">
            <v>71.503</v>
          </cell>
        </row>
        <row r="30">
          <cell r="A30">
            <v>29</v>
          </cell>
          <cell r="B30">
            <v>78</v>
          </cell>
          <cell r="C30" t="str">
            <v>小林 海璃</v>
          </cell>
          <cell r="D30" t="str">
            <v>FP-3</v>
          </cell>
          <cell r="E30">
            <v>22</v>
          </cell>
          <cell r="F30">
            <v>1.6524467592592591E-2</v>
          </cell>
          <cell r="G30">
            <v>44.054000000000002</v>
          </cell>
          <cell r="H30">
            <v>0.61</v>
          </cell>
          <cell r="I30" t="str">
            <v>全日本カート選手権 統一規則 第38条(25)(フロントフェアリングが正しい装着状態でない)により5秒加算した。</v>
          </cell>
          <cell r="J30">
            <v>7.3542824074074081E-4</v>
          </cell>
          <cell r="K30">
            <v>11</v>
          </cell>
          <cell r="L30">
            <v>7.3773148148148146E-4</v>
          </cell>
          <cell r="M30">
            <v>706</v>
          </cell>
          <cell r="N30" t="str">
            <v>BS</v>
          </cell>
          <cell r="O30" t="str">
            <v>EXPRIT/YAMAHA</v>
          </cell>
          <cell r="P30" t="str">
            <v>ミツサダ PWG RACING</v>
          </cell>
          <cell r="Q30">
            <v>70.988</v>
          </cell>
        </row>
        <row r="31">
          <cell r="A31">
            <v>30</v>
          </cell>
          <cell r="B31">
            <v>71</v>
          </cell>
          <cell r="C31" t="str">
            <v>上田 優季</v>
          </cell>
          <cell r="D31" t="str">
            <v>FP-3</v>
          </cell>
          <cell r="E31">
            <v>22</v>
          </cell>
          <cell r="F31">
            <v>1.6587037037037036E-2</v>
          </cell>
          <cell r="G31">
            <v>49.46</v>
          </cell>
          <cell r="H31">
            <v>5.4059999999999997</v>
          </cell>
          <cell r="J31">
            <v>7.3914351851851843E-4</v>
          </cell>
          <cell r="K31">
            <v>8</v>
          </cell>
          <cell r="L31">
            <v>7.3928240740740736E-4</v>
          </cell>
          <cell r="M31">
            <v>702</v>
          </cell>
          <cell r="N31" t="str">
            <v>BS</v>
          </cell>
          <cell r="O31" t="str">
            <v>CL/YAMAHA</v>
          </cell>
          <cell r="P31" t="str">
            <v>カートガレージクラッシュメイト</v>
          </cell>
          <cell r="Q31">
            <v>71.254000000000005</v>
          </cell>
        </row>
        <row r="32">
          <cell r="A32">
            <v>31</v>
          </cell>
          <cell r="B32">
            <v>84</v>
          </cell>
          <cell r="C32" t="str">
            <v>林 零仁</v>
          </cell>
          <cell r="D32" t="str">
            <v>FP-3</v>
          </cell>
          <cell r="E32">
            <v>22</v>
          </cell>
          <cell r="F32">
            <v>1.6735243055555554E-2</v>
          </cell>
          <cell r="G32">
            <v>7.2065972222222225E-4</v>
          </cell>
          <cell r="H32">
            <v>12.805</v>
          </cell>
          <cell r="J32">
            <v>7.395833333333333E-4</v>
          </cell>
          <cell r="K32">
            <v>2</v>
          </cell>
          <cell r="L32">
            <v>7.4188657407407406E-4</v>
          </cell>
          <cell r="M32">
            <v>707</v>
          </cell>
          <cell r="N32" t="str">
            <v>BS</v>
          </cell>
          <cell r="O32" t="str">
            <v>EXPRIT/YAMAHA</v>
          </cell>
          <cell r="P32" t="str">
            <v>ONE  POINT</v>
          </cell>
          <cell r="Q32">
            <v>71.584000000000003</v>
          </cell>
        </row>
        <row r="33">
          <cell r="A33">
            <v>32</v>
          </cell>
          <cell r="B33">
            <v>36</v>
          </cell>
          <cell r="C33" t="str">
            <v>續木 堂統</v>
          </cell>
          <cell r="D33" t="str">
            <v>FP-3</v>
          </cell>
          <cell r="E33">
            <v>22</v>
          </cell>
          <cell r="F33">
            <v>1.6879675925925926E-2</v>
          </cell>
          <cell r="G33">
            <v>8.6509259259259265E-4</v>
          </cell>
          <cell r="H33">
            <v>12.478999999999999</v>
          </cell>
          <cell r="I33" t="str">
            <v>全日本カート選手権 統一規則 第38条(25)(フロントフェアリングが正しい装着状態でない)により5秒加算した。</v>
          </cell>
          <cell r="J33">
            <v>7.3572916666666665E-4</v>
          </cell>
          <cell r="K33">
            <v>10</v>
          </cell>
          <cell r="L33">
            <v>7.3896990740740737E-4</v>
          </cell>
          <cell r="M33">
            <v>690</v>
          </cell>
          <cell r="N33" t="str">
            <v>BS</v>
          </cell>
          <cell r="O33" t="str">
            <v>Praga/YAMAHA</v>
          </cell>
          <cell r="P33" t="str">
            <v>ガレージC</v>
          </cell>
          <cell r="Q33">
            <v>71.210999999999999</v>
          </cell>
        </row>
        <row r="34">
          <cell r="A34">
            <v>33</v>
          </cell>
          <cell r="B34">
            <v>27</v>
          </cell>
          <cell r="C34" t="str">
            <v>舟橋 弘典</v>
          </cell>
          <cell r="D34" t="str">
            <v>FP-3</v>
          </cell>
          <cell r="E34">
            <v>21</v>
          </cell>
          <cell r="F34">
            <v>1.6675046296296295E-2</v>
          </cell>
          <cell r="G34" t="str">
            <v>1 Lap</v>
          </cell>
          <cell r="H34" t="str">
            <v>1 Lap</v>
          </cell>
          <cell r="J34">
            <v>7.2741898148148156E-4</v>
          </cell>
          <cell r="K34">
            <v>6</v>
          </cell>
          <cell r="L34">
            <v>7.3076388888888887E-4</v>
          </cell>
          <cell r="M34">
            <v>685</v>
          </cell>
          <cell r="N34" t="str">
            <v>BS</v>
          </cell>
          <cell r="O34" t="str">
            <v>KOSMIC/YAMAHA</v>
          </cell>
          <cell r="P34" t="str">
            <v>HIRAIPROJECT With Ash</v>
          </cell>
          <cell r="Q34">
            <v>72.402000000000001</v>
          </cell>
        </row>
        <row r="35">
          <cell r="A35">
            <v>34</v>
          </cell>
          <cell r="B35">
            <v>33</v>
          </cell>
          <cell r="C35" t="str">
            <v>田上 龍輝</v>
          </cell>
          <cell r="D35" t="str">
            <v>FP-3</v>
          </cell>
          <cell r="E35">
            <v>13</v>
          </cell>
          <cell r="F35">
            <v>9.729282407407407E-3</v>
          </cell>
          <cell r="G35" t="str">
            <v>9 Laps</v>
          </cell>
          <cell r="H35" t="str">
            <v>8 Laps</v>
          </cell>
          <cell r="J35">
            <v>7.3598379629629621E-4</v>
          </cell>
          <cell r="K35">
            <v>7</v>
          </cell>
          <cell r="L35">
            <v>7.3928240740740736E-4</v>
          </cell>
          <cell r="M35">
            <v>688</v>
          </cell>
          <cell r="N35" t="str">
            <v>BS</v>
          </cell>
          <cell r="O35" t="str">
            <v>Birel ART/YAMAHA</v>
          </cell>
          <cell r="P35" t="str">
            <v>チームKBF</v>
          </cell>
          <cell r="Q35">
            <v>71.56</v>
          </cell>
        </row>
      </sheetData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V502"/>
  <sheetViews>
    <sheetView tabSelected="1" zoomScaleNormal="100" workbookViewId="0">
      <selection activeCell="B57" sqref="B57:C64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4" customWidth="1"/>
    <col min="13" max="13" width="1.375" style="3" customWidth="1"/>
    <col min="14" max="14" width="0.375" style="1" customWidth="1"/>
    <col min="15" max="15" width="10" style="2"/>
    <col min="16" max="20" width="10" style="2" customWidth="1"/>
    <col min="21" max="21" width="10" style="2"/>
    <col min="22" max="16384" width="10" style="1"/>
  </cols>
  <sheetData>
    <row r="1" spans="1:21" s="24" customFormat="1" ht="1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4"/>
      <c r="M1" s="3"/>
      <c r="N1" s="1"/>
      <c r="O1" s="11"/>
      <c r="P1" s="11"/>
      <c r="Q1" s="11"/>
      <c r="R1" s="11"/>
      <c r="S1" s="11"/>
      <c r="T1" s="11"/>
      <c r="U1" s="11"/>
    </row>
    <row r="2" spans="1:21" s="24" customFormat="1" ht="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3"/>
      <c r="N2" s="1"/>
      <c r="O2" s="11"/>
      <c r="P2" s="11"/>
      <c r="Q2" s="11"/>
      <c r="R2" s="11"/>
      <c r="S2" s="11"/>
      <c r="T2" s="11"/>
      <c r="U2" s="11"/>
    </row>
    <row r="3" spans="1:21" s="24" customFormat="1" ht="1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4"/>
      <c r="M3" s="3"/>
      <c r="N3" s="1"/>
      <c r="O3" s="11"/>
      <c r="P3" s="11"/>
      <c r="Q3" s="11"/>
      <c r="R3" s="11"/>
      <c r="S3" s="11"/>
      <c r="T3" s="11"/>
      <c r="U3" s="11"/>
    </row>
    <row r="4" spans="1:21" s="24" customFormat="1" ht="1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4"/>
      <c r="M4" s="3"/>
      <c r="N4" s="1"/>
      <c r="O4" s="11"/>
      <c r="P4" s="11"/>
      <c r="Q4" s="11"/>
      <c r="R4" s="11"/>
      <c r="S4" s="11"/>
      <c r="T4" s="11"/>
      <c r="U4" s="11"/>
    </row>
    <row r="5" spans="1:21" s="24" customFormat="1" ht="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4"/>
      <c r="M5" s="3"/>
      <c r="N5" s="1"/>
      <c r="O5" s="11"/>
      <c r="P5" s="11"/>
      <c r="Q5" s="11"/>
      <c r="R5" s="11"/>
      <c r="S5" s="11"/>
      <c r="T5" s="11"/>
      <c r="U5" s="11"/>
    </row>
    <row r="6" spans="1:21" s="24" customFormat="1" ht="12" x14ac:dyDescent="0.15">
      <c r="A6" s="62"/>
      <c r="B6" s="5"/>
      <c r="C6" s="5"/>
      <c r="D6" s="5"/>
      <c r="E6" s="5"/>
      <c r="F6" s="5"/>
      <c r="G6" s="5"/>
      <c r="H6" s="50"/>
      <c r="I6" s="61"/>
      <c r="J6" s="60">
        <v>44878</v>
      </c>
      <c r="K6" s="60"/>
      <c r="L6" s="57" t="s">
        <v>35</v>
      </c>
      <c r="M6" s="59"/>
      <c r="N6" s="5"/>
      <c r="O6" s="11"/>
      <c r="P6" s="11"/>
      <c r="Q6" s="11"/>
      <c r="R6" s="11"/>
      <c r="S6" s="11"/>
      <c r="T6" s="11"/>
      <c r="U6" s="11"/>
    </row>
    <row r="7" spans="1:21" s="24" customFormat="1" ht="19.5" customHeight="1" x14ac:dyDescent="0.2">
      <c r="A7" s="58" t="str">
        <f>+[1]各種設定!D2</f>
        <v>2022年 全日本カート選手権 FS-125/FP-3部門　東西統一競技会</v>
      </c>
      <c r="B7" s="5"/>
      <c r="C7" s="5"/>
      <c r="D7" s="5"/>
      <c r="E7" s="5"/>
      <c r="F7" s="5"/>
      <c r="G7" s="5"/>
      <c r="H7" s="50"/>
      <c r="I7" s="6"/>
      <c r="J7" s="56" t="s">
        <v>34</v>
      </c>
      <c r="K7" s="56" t="s">
        <v>33</v>
      </c>
      <c r="L7" s="54"/>
      <c r="M7" s="57"/>
      <c r="N7" s="5"/>
      <c r="O7" s="11"/>
      <c r="P7" s="11"/>
      <c r="Q7" s="11"/>
      <c r="R7" s="11"/>
      <c r="S7" s="11"/>
      <c r="T7" s="11"/>
      <c r="U7" s="11"/>
    </row>
    <row r="8" spans="1:21" s="24" customFormat="1" ht="11.25" x14ac:dyDescent="0.15">
      <c r="A8" s="5"/>
      <c r="B8" s="5"/>
      <c r="C8" s="5"/>
      <c r="D8" s="5"/>
      <c r="E8" s="5"/>
      <c r="F8" s="5"/>
      <c r="G8" s="5"/>
      <c r="H8" s="5"/>
      <c r="I8" s="6"/>
      <c r="J8" s="56" t="s">
        <v>32</v>
      </c>
      <c r="K8" s="55" t="s">
        <v>31</v>
      </c>
      <c r="L8" s="54"/>
      <c r="M8" s="53"/>
      <c r="N8" s="5"/>
      <c r="O8" s="11"/>
      <c r="P8" s="11"/>
      <c r="Q8" s="11"/>
      <c r="R8" s="11"/>
      <c r="S8" s="11"/>
      <c r="T8" s="11"/>
      <c r="U8" s="11"/>
    </row>
    <row r="9" spans="1:21" s="24" customFormat="1" ht="17.25" customHeight="1" x14ac:dyDescent="0.15">
      <c r="A9" s="52" t="str">
        <f>+[1]各種設定!D4</f>
        <v>FP-3</v>
      </c>
      <c r="B9" s="5"/>
      <c r="C9" s="5"/>
      <c r="D9" s="5"/>
      <c r="E9" s="5"/>
      <c r="F9" s="5"/>
      <c r="G9" s="5"/>
      <c r="H9" s="5"/>
      <c r="I9" s="6"/>
      <c r="J9" s="51" t="s">
        <v>30</v>
      </c>
      <c r="K9" s="5"/>
      <c r="L9" s="50"/>
      <c r="M9" s="6"/>
      <c r="N9" s="5"/>
      <c r="O9" s="11"/>
      <c r="P9" s="11"/>
      <c r="Q9" s="11"/>
      <c r="R9" s="11"/>
      <c r="S9" s="11"/>
      <c r="T9" s="11"/>
      <c r="U9" s="11"/>
    </row>
    <row r="10" spans="1:21" s="24" customFormat="1" ht="19.5" customHeight="1" x14ac:dyDescent="0.2">
      <c r="A10" s="49" t="s">
        <v>29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5"/>
      <c r="O10" s="11"/>
      <c r="P10" s="11"/>
      <c r="Q10" s="11"/>
      <c r="R10" s="11"/>
      <c r="S10" s="11"/>
      <c r="T10" s="11"/>
      <c r="U10" s="11"/>
    </row>
    <row r="11" spans="1:21" s="24" customFormat="1" ht="11.25" x14ac:dyDescent="0.15">
      <c r="A11" s="47"/>
      <c r="B11" s="47" t="s">
        <v>16</v>
      </c>
      <c r="C11" s="47" t="s">
        <v>28</v>
      </c>
      <c r="D11" s="47" t="s">
        <v>27</v>
      </c>
      <c r="E11" s="24" t="s">
        <v>26</v>
      </c>
      <c r="F11" s="47" t="s">
        <v>13</v>
      </c>
      <c r="G11" s="47" t="s">
        <v>25</v>
      </c>
      <c r="H11" s="47" t="s">
        <v>11</v>
      </c>
      <c r="I11" s="47" t="s">
        <v>10</v>
      </c>
      <c r="J11" s="47" t="s">
        <v>24</v>
      </c>
      <c r="K11" s="47" t="s">
        <v>23</v>
      </c>
      <c r="L11" s="47" t="s">
        <v>22</v>
      </c>
      <c r="M11" s="46">
        <f>VLOOKUP(A9,[1]コースレコード!$A:$G,3,FALSE)</f>
        <v>55.036999999999999</v>
      </c>
      <c r="N11" s="5"/>
      <c r="O11" s="11"/>
      <c r="P11" s="11" t="s">
        <v>21</v>
      </c>
      <c r="Q11" s="11"/>
      <c r="R11" s="11" t="s">
        <v>20</v>
      </c>
      <c r="S11" s="11" t="s">
        <v>19</v>
      </c>
      <c r="T11" s="11"/>
      <c r="U11" s="11" t="s">
        <v>18</v>
      </c>
    </row>
    <row r="12" spans="1:21" s="24" customFormat="1" ht="12.75" x14ac:dyDescent="0.15">
      <c r="A12" s="44" t="s">
        <v>17</v>
      </c>
      <c r="B12" s="44" t="s">
        <v>16</v>
      </c>
      <c r="C12" s="44"/>
      <c r="D12" s="43" t="s">
        <v>15</v>
      </c>
      <c r="E12" s="43" t="s">
        <v>14</v>
      </c>
      <c r="F12" s="44" t="s">
        <v>13</v>
      </c>
      <c r="G12" s="45" t="s">
        <v>12</v>
      </c>
      <c r="H12" s="44" t="s">
        <v>11</v>
      </c>
      <c r="I12" s="44" t="s">
        <v>10</v>
      </c>
      <c r="J12" s="44" t="s">
        <v>9</v>
      </c>
      <c r="K12" s="44" t="s">
        <v>8</v>
      </c>
      <c r="L12" s="44" t="s">
        <v>7</v>
      </c>
      <c r="M12" s="43"/>
      <c r="N12" s="42"/>
      <c r="O12" s="11"/>
      <c r="P12" s="11"/>
      <c r="Q12" s="11"/>
      <c r="R12" s="11"/>
      <c r="S12" s="11"/>
      <c r="T12" s="11"/>
      <c r="U12" s="11"/>
    </row>
    <row r="13" spans="1:21" s="24" customFormat="1" ht="12.75" x14ac:dyDescent="0.2">
      <c r="A13" s="39">
        <v>1</v>
      </c>
      <c r="B13" s="27">
        <f>IFERROR(INDEX('[1]決勝ヒート - レース結果（貼付）'!A2:$Z$50,MATCH($A13,'[1]決勝ヒート - レース結果（貼付）'!A2:$A$50,0),MATCH('決勝ヒート - レース正式結果表'!B$11,'[1]決勝ヒート - レース結果（貼付）'!$1:$1,0)),"")</f>
        <v>40</v>
      </c>
      <c r="C13" s="38"/>
      <c r="D13" s="37" t="str">
        <f>IFERROR(INDEX('[1]決勝ヒート - レース結果（貼付）'!$A:$Z,MATCH($B13,'[1]決勝ヒート - レース結果（貼付）'!$B:$B,0),MATCH('決勝ヒート - レース正式結果表'!D$11,'[1]決勝ヒート - レース結果（貼付）'!$1:$1,0)),"")</f>
        <v>大槻 直</v>
      </c>
      <c r="E13" s="36" t="str">
        <f>IFERROR(INDEX('[1]決勝ヒート - レース結果（貼付）'!$A:$Z,MATCH($B13,'[1]決勝ヒート - レース結果（貼付）'!$B:$B,0),MATCH('決勝ヒート - レース正式結果表'!E$11,'[1]決勝ヒート - レース結果（貼付）'!$1:$1,0)),"")</f>
        <v>TONY KART/YAMAHA</v>
      </c>
      <c r="F13" s="35" t="str">
        <f>IFERROR(INDEX('[1]決勝ヒート - レース結果（貼付）'!$A:$Z,MATCH($B13,'[1]決勝ヒート - レース結果（貼付）'!$B:$B,0),MATCH('決勝ヒート - レース正式結果表'!F$11,'[1]決勝ヒート - レース結果（貼付）'!$1:$1,0)),"")</f>
        <v>ASH</v>
      </c>
      <c r="G13" s="34" t="str">
        <f>IFERROR(INDEX('[1]決勝ヒート - レース結果（貼付）'!$A:$Z,MATCH($B13,'[1]決勝ヒート - レース結果（貼付）'!$B:$B,0),MATCH('決勝ヒート - レース正式結果表'!G$11,'[1]決勝ヒート - レース結果（貼付）'!$1:$1,0)),"")</f>
        <v>BS</v>
      </c>
      <c r="H13" s="33">
        <f>IFERROR(INDEX('[1]決勝ヒート - レース結果（貼付）'!$A:$Z,MATCH($B13,'[1]決勝ヒート - レース結果（貼付）'!$B:$B,0),MATCH('決勝ヒート - レース正式結果表'!H$11,'[1]決勝ヒート - レース結果（貼付）'!$1:$1,0)),"")</f>
        <v>22</v>
      </c>
      <c r="I13" s="32">
        <f>IFERROR(INDEX('[1]決勝ヒート - レース結果（貼付）'!$A:$Z,MATCH($B13,'[1]決勝ヒート - レース結果（貼付）'!$B:$B,0),MATCH('決勝ヒート - レース正式結果表'!I$11,'[1]決勝ヒート - レース結果（貼付）'!$1:$1,0)),"")</f>
        <v>1.6014583333333336E-2</v>
      </c>
      <c r="J13" s="41" t="str">
        <f>ROUND((1.264*H13)/(I13*24),2)&amp;"km/h"</f>
        <v>72.35km/h</v>
      </c>
      <c r="K13" s="41"/>
      <c r="L13" s="30">
        <f>IFERROR(INDEX('[1]決勝ヒート - レース結果（貼付）'!$A:$Z,MATCH($B13,'[1]決勝ヒート - レース結果（貼付）'!$B:$B,0),MATCH('決勝ヒート - レース正式結果表'!L$11,'[1]決勝ヒート - レース結果（貼付）'!$1:$1,0)),"")</f>
        <v>7.2226851851851846E-4</v>
      </c>
      <c r="M13" s="29" t="str">
        <f>IF(L13&lt;1,"",IF($M$11&gt;L13,"R",""))</f>
        <v/>
      </c>
      <c r="N13" s="28"/>
      <c r="O13" s="11"/>
      <c r="P13" s="11" t="str">
        <f>IF(IFERROR(INDEX('[1]決勝ヒート - レース結果（貼付）'!$A:$Z,MATCH($B13,'[1]決勝ヒート - レース結果（貼付）'!$B:$B,0),MATCH('決勝ヒート - レース正式結果表'!P$11,'[1]決勝ヒート - レース結果（貼付）'!$1:$1,0)),"")=0,"",IFERROR(INDEX('[1]決勝ヒート - レース結果（貼付）'!$A:$Z,MATCH($B13,'[1]決勝ヒート - レース結果（貼付）'!$B:$B,0),MATCH('決勝ヒート - レース正式結果表'!P$11,'[1]決勝ヒート - レース結果（貼付）'!$1:$1,0)),""))</f>
        <v/>
      </c>
      <c r="Q13" s="11" t="str">
        <f>IF(P13="","",COUNTIF($P$13:P13,"&lt;&gt;"&amp;""))</f>
        <v/>
      </c>
      <c r="R13" s="11" t="str">
        <f>IFERROR(RANK(Q13,$Q$13:$Q$47,1),"")</f>
        <v/>
      </c>
      <c r="S13" s="11" t="str">
        <f>IF(IFERROR(INDEX('[1]決勝ヒート - レース結果（貼付）'!$A:$Z,MATCH($A13,'[1]決勝ヒート - レース結果（貼付）'!$A:$A,0),MATCH('決勝ヒート - レース正式結果表'!S$11,'[1]決勝ヒート - レース結果（貼付）'!$1:$1,0)),"")=0,"",IFERROR(INDEX('[1]決勝ヒート - レース結果（貼付）'!$A:$Z,MATCH($A13,'[1]決勝ヒート - レース結果（貼付）'!$A:$A,0),MATCH('決勝ヒート - レース正式結果表'!S$11,'[1]決勝ヒート - レース結果（貼付）'!$1:$1,0)),""))</f>
        <v/>
      </c>
      <c r="T13" s="11"/>
      <c r="U13" s="11">
        <f>IF(IFERROR(INDEX('[1]決勝ヒート - レース結果（貼付）'!$A:$Z,MATCH($B13,'[1]決勝ヒート - レース結果（貼付）'!$B:$B,0),MATCH('決勝ヒート - レース正式結果表'!U$11,'[1]決勝ヒート - レース結果（貼付）'!$1:$1,0)),"")=0,"",IFERROR(INDEX('[1]決勝ヒート - レース結果（貼付）'!$A:$Z,MATCH($B13,'[1]決勝ヒート - レース結果（貼付）'!$B:$B,0),MATCH('決勝ヒート - レース正式結果表'!U$11,'[1]決勝ヒート - レース結果（貼付）'!$1:$1,0)),""))</f>
        <v>72.918000000000006</v>
      </c>
    </row>
    <row r="14" spans="1:21" s="24" customFormat="1" ht="12.75" x14ac:dyDescent="0.2">
      <c r="A14" s="39">
        <f>IF(OR('[1]決勝ヒート - レース結果（貼付）'!A3="DNF",'[1]決勝ヒート - レース結果（貼付）'!A3="DNS",'[1]決勝ヒート - レース結果（貼付）'!A3="DQ"),'[1]決勝ヒート - レース結果（貼付）'!A3,IF(MAX('[1]決勝ヒート - レース結果（貼付）'!A:A)&gt;A13,A13+1,""))</f>
        <v>2</v>
      </c>
      <c r="B14" s="27">
        <f>IFERROR(INDEX('[1]決勝ヒート - レース結果（貼付）'!A3:$Z$50,MATCH($A14,'[1]決勝ヒート - レース結果（貼付）'!A3:$A$50,0),MATCH('決勝ヒート - レース正式結果表'!B$11,'[1]決勝ヒート - レース結果（貼付）'!$1:$1,0)),"")</f>
        <v>14</v>
      </c>
      <c r="C14" s="38"/>
      <c r="D14" s="37" t="str">
        <f>IFERROR(INDEX('[1]決勝ヒート - レース結果（貼付）'!$A:$Z,MATCH($B14,'[1]決勝ヒート - レース結果（貼付）'!$B:$B,0),MATCH('決勝ヒート - レース正式結果表'!D$11,'[1]決勝ヒート - レース結果（貼付）'!$1:$1,0)),"")</f>
        <v>春日 龍之介</v>
      </c>
      <c r="E14" s="36" t="str">
        <f>IFERROR(INDEX('[1]決勝ヒート - レース結果（貼付）'!$A:$Z,MATCH($B14,'[1]決勝ヒート - レース結果（貼付）'!$B:$B,0),MATCH('決勝ヒート - レース正式結果表'!E$11,'[1]決勝ヒート - レース結果（貼付）'!$1:$1,0)),"")</f>
        <v>XENON KART/YAMAHA</v>
      </c>
      <c r="F14" s="35" t="str">
        <f>IFERROR(INDEX('[1]決勝ヒート - レース結果（貼付）'!$A:$Z,MATCH($B14,'[1]決勝ヒート - レース結果（貼付）'!$B:$B,0),MATCH('決勝ヒート - レース正式結果表'!F$11,'[1]決勝ヒート - レース結果（貼付）'!$1:$1,0)),"")</f>
        <v>SPS川口</v>
      </c>
      <c r="G14" s="34" t="str">
        <f>IFERROR(INDEX('[1]決勝ヒート - レース結果（貼付）'!$A:$Z,MATCH($B14,'[1]決勝ヒート - レース結果（貼付）'!$B:$B,0),MATCH('決勝ヒート - レース正式結果表'!G$11,'[1]決勝ヒート - レース結果（貼付）'!$1:$1,0)),"")</f>
        <v>BS</v>
      </c>
      <c r="H14" s="33">
        <f>IF(A14="DNS","",IF(A14="DQ","",IFERROR(INDEX('[1]決勝ヒート - レース結果（貼付）'!$A:$Z,MATCH($B14,'[1]決勝ヒート - レース結果（貼付）'!$B:$B,0),MATCH('決勝ヒート - レース正式結果表'!H$11,'[1]決勝ヒート - レース結果（貼付）'!$1:$1,0)),"")))</f>
        <v>22</v>
      </c>
      <c r="I14" s="32">
        <f>IF(A14="DNS","ｽﾀｰﾄ出来ず",IF(A14="DQ","失　格",IFERROR(INDEX('[1]決勝ヒート - レース結果（貼付）'!$A:$Z,MATCH($B14,'[1]決勝ヒート - レース結果（貼付）'!$B:$B,0),MATCH('決勝ヒート - レース正式結果表'!I$11,'[1]決勝ヒート - レース結果（貼付）'!$1:$1,0)),"")))</f>
        <v>1.6078773148148148E-2</v>
      </c>
      <c r="J14" s="31">
        <f>IF(A14="DNS","",IF(A14="DQ","",IFERROR(INDEX('[1]決勝ヒート - レース結果（貼付）'!$A:$Z,MATCH($B14,'[1]決勝ヒート - レース結果（貼付）'!$B:$B,0),MATCH('決勝ヒート - レース正式結果表'!J$11,'[1]決勝ヒート - レース結果（貼付）'!$1:$1,0)),"")))</f>
        <v>5.5460000000000003</v>
      </c>
      <c r="K14" s="31">
        <f>IF(A14="DNS","",IF(A14="DQ","",IFERROR(INDEX('[1]決勝ヒート - レース結果（貼付）'!$A:$Z,MATCH($B14,'[1]決勝ヒート - レース結果（貼付）'!$B:$B,0),MATCH('決勝ヒート - レース正式結果表'!K$11,'[1]決勝ヒート - レース結果（貼付）'!$1:$1,0)),"")))</f>
        <v>5.5460000000000003</v>
      </c>
      <c r="L14" s="30">
        <f>IF(A14="DNS","",IF(A14="DQ","",IFERROR(INDEX('[1]決勝ヒート - レース結果（貼付）'!$A:$Z,MATCH($B14,'[1]決勝ヒート - レース結果（貼付）'!$B:$B,0),MATCH('決勝ヒート - レース正式結果表'!L$11,'[1]決勝ヒート - レース結果（貼付）'!$1:$1,0)),"")))</f>
        <v>7.2675925925925935E-4</v>
      </c>
      <c r="M14" s="29" t="str">
        <f>IF(L14&lt;1,"",IF($M$11&gt;L14,"R",""))</f>
        <v/>
      </c>
      <c r="N14" s="28"/>
      <c r="O14" s="11"/>
      <c r="P14" s="11" t="str">
        <f>IF(IFERROR(INDEX('[1]決勝ヒート - レース結果（貼付）'!$A:$Z,MATCH($B14,'[1]決勝ヒート - レース結果（貼付）'!$B:$B,0),MATCH('決勝ヒート - レース正式結果表'!P$11,'[1]決勝ヒート - レース結果（貼付）'!$1:$1,0)),"")=0,"",IFERROR(INDEX('[1]決勝ヒート - レース結果（貼付）'!$A:$Z,MATCH($B14,'[1]決勝ヒート - レース結果（貼付）'!$B:$B,0),MATCH('決勝ヒート - レース正式結果表'!P$11,'[1]決勝ヒート - レース結果（貼付）'!$1:$1,0)),""))</f>
        <v/>
      </c>
      <c r="Q14" s="11" t="str">
        <f>IF(P14="","",COUNTIF($P$13:P14,"&lt;&gt;"&amp;""))</f>
        <v/>
      </c>
      <c r="R14" s="11" t="str">
        <f>IFERROR(RANK(Q14,$Q$13:$Q$47,1),"")</f>
        <v/>
      </c>
      <c r="S14" s="11" t="str">
        <f>IF(IFERROR(INDEX('[1]決勝ヒート - レース結果（貼付）'!$A:$Z,MATCH($A14,'[1]決勝ヒート - レース結果（貼付）'!$A:$A,0),MATCH('決勝ヒート - レース正式結果表'!S$11,'[1]決勝ヒート - レース結果（貼付）'!$1:$1,0)),"")=0,"",IFERROR(INDEX('[1]決勝ヒート - レース結果（貼付）'!$A:$Z,MATCH($A14,'[1]決勝ヒート - レース結果（貼付）'!$A:$A,0),MATCH('決勝ヒート - レース正式結果表'!S$11,'[1]決勝ヒート - レース結果（貼付）'!$1:$1,0)),""))</f>
        <v/>
      </c>
      <c r="T14" s="11"/>
      <c r="U14" s="11">
        <f>IF(IFERROR(INDEX('[1]決勝ヒート - レース結果（貼付）'!$A:$Z,MATCH($B14,'[1]決勝ヒート - レース結果（貼付）'!$B:$B,0),MATCH('決勝ヒート - レース正式結果表'!U$11,'[1]決勝ヒート - レース結果（貼付）'!$1:$1,0)),"")=0,"",IFERROR(INDEX('[1]決勝ヒート - レース結果（貼付）'!$A:$Z,MATCH($B14,'[1]決勝ヒート - レース結果（貼付）'!$B:$B,0),MATCH('決勝ヒート - レース正式結果表'!U$11,'[1]決勝ヒート - レース結果（貼付）'!$1:$1,0)),""))</f>
        <v>72.468000000000004</v>
      </c>
    </row>
    <row r="15" spans="1:21" s="24" customFormat="1" ht="12.75" x14ac:dyDescent="0.2">
      <c r="A15" s="39">
        <f>IF(OR('[1]決勝ヒート - レース結果（貼付）'!A4="DNF",'[1]決勝ヒート - レース結果（貼付）'!A4="DNS",'[1]決勝ヒート - レース結果（貼付）'!A4="DQ"),'[1]決勝ヒート - レース結果（貼付）'!A4,IF(MAX('[1]決勝ヒート - レース結果（貼付）'!A:A)&gt;A14,A14+1,""))</f>
        <v>3</v>
      </c>
      <c r="B15" s="27">
        <f>IFERROR(INDEX('[1]決勝ヒート - レース結果（貼付）'!A4:$Z$50,MATCH($A15,'[1]決勝ヒート - レース結果（貼付）'!A4:$A$50,0),MATCH('決勝ヒート - レース正式結果表'!B$11,'[1]決勝ヒート - レース結果（貼付）'!$1:$1,0)),"")</f>
        <v>11</v>
      </c>
      <c r="C15" s="38"/>
      <c r="D15" s="37" t="str">
        <f>IFERROR(INDEX('[1]決勝ヒート - レース結果（貼付）'!$A:$Z,MATCH($B15,'[1]決勝ヒート - レース結果（貼付）'!$B:$B,0),MATCH('決勝ヒート - レース正式結果表'!D$11,'[1]決勝ヒート - レース結果（貼付）'!$1:$1,0)),"")</f>
        <v>富下 李央菜</v>
      </c>
      <c r="E15" s="36" t="str">
        <f>IFERROR(INDEX('[1]決勝ヒート - レース結果（貼付）'!$A:$Z,MATCH($B15,'[1]決勝ヒート - レース結果（貼付）'!$B:$B,0),MATCH('決勝ヒート - レース正式結果表'!E$11,'[1]決勝ヒート - レース結果（貼付）'!$1:$1,0)),"")</f>
        <v>KOSMIC/YAMAHA</v>
      </c>
      <c r="F15" s="35" t="str">
        <f>IFERROR(INDEX('[1]決勝ヒート - レース結果（貼付）'!$A:$Z,MATCH($B15,'[1]決勝ヒート - レース結果（貼付）'!$B:$B,0),MATCH('決勝ヒート - レース正式結果表'!F$11,'[1]決勝ヒート - レース結果（貼付）'!$1:$1,0)),"")</f>
        <v>Formula Blue TKC</v>
      </c>
      <c r="G15" s="34" t="str">
        <f>IFERROR(INDEX('[1]決勝ヒート - レース結果（貼付）'!$A:$Z,MATCH($B15,'[1]決勝ヒート - レース結果（貼付）'!$B:$B,0),MATCH('決勝ヒート - レース正式結果表'!G$11,'[1]決勝ヒート - レース結果（貼付）'!$1:$1,0)),"")</f>
        <v>BS</v>
      </c>
      <c r="H15" s="33">
        <f>IF(A15="DNS","",IF(A15="DQ","",IFERROR(INDEX('[1]決勝ヒート - レース結果（貼付）'!$A:$Z,MATCH($B15,'[1]決勝ヒート - レース結果（貼付）'!$B:$B,0),MATCH('決勝ヒート - レース正式結果表'!H$11,'[1]決勝ヒート - レース結果（貼付）'!$1:$1,0)),"")))</f>
        <v>22</v>
      </c>
      <c r="I15" s="32">
        <f>IF(A15="DNS","ｽﾀｰﾄ出来ず",IF(A15="DQ","失　格",IFERROR(INDEX('[1]決勝ヒート - レース結果（貼付）'!$A:$Z,MATCH($B15,'[1]決勝ヒート - レース結果（貼付）'!$B:$B,0),MATCH('決勝ヒート - レース正式結果表'!I$11,'[1]決勝ヒート - レース結果（貼付）'!$1:$1,0)),"")))</f>
        <v>1.6082013888888889E-2</v>
      </c>
      <c r="J15" s="31">
        <f>IF(A15="DNS","",IF(A15="DQ","",IFERROR(INDEX('[1]決勝ヒート - レース結果（貼付）'!$A:$Z,MATCH($B15,'[1]決勝ヒート - レース結果（貼付）'!$B:$B,0),MATCH('決勝ヒート - レース正式結果表'!J$11,'[1]決勝ヒート - レース結果（貼付）'!$1:$1,0)),"")))</f>
        <v>5.8259999999999996</v>
      </c>
      <c r="K15" s="31">
        <f>IF(A15="DNS","",IF(A15="DQ","",IFERROR(INDEX('[1]決勝ヒート - レース結果（貼付）'!$A:$Z,MATCH($B15,'[1]決勝ヒート - レース結果（貼付）'!$B:$B,0),MATCH('決勝ヒート - レース正式結果表'!K$11,'[1]決勝ヒート - レース結果（貼付）'!$1:$1,0)),"")))</f>
        <v>0.28000000000000003</v>
      </c>
      <c r="L15" s="30">
        <f>IF(A15="DNS","",IF(A15="DQ","",IFERROR(INDEX('[1]決勝ヒート - レース結果（貼付）'!$A:$Z,MATCH($B15,'[1]決勝ヒート - レース結果（貼付）'!$B:$B,0),MATCH('決勝ヒート - レース正式結果表'!L$11,'[1]決勝ヒート - レース結果（貼付）'!$1:$1,0)),"")))</f>
        <v>7.280092592592593E-4</v>
      </c>
      <c r="M15" s="29" t="str">
        <f>IF(L15&lt;1,"",IF($M$11&gt;L15,"R",""))</f>
        <v/>
      </c>
      <c r="N15" s="28"/>
      <c r="O15" s="11"/>
      <c r="P15" s="11" t="str">
        <f>IF(IFERROR(INDEX('[1]決勝ヒート - レース結果（貼付）'!$A:$Z,MATCH($B15,'[1]決勝ヒート - レース結果（貼付）'!$B:$B,0),MATCH('決勝ヒート - レース正式結果表'!P$11,'[1]決勝ヒート - レース結果（貼付）'!$1:$1,0)),"")=0,"",IFERROR(INDEX('[1]決勝ヒート - レース結果（貼付）'!$A:$Z,MATCH($B15,'[1]決勝ヒート - レース結果（貼付）'!$B:$B,0),MATCH('決勝ヒート - レース正式結果表'!P$11,'[1]決勝ヒート - レース結果（貼付）'!$1:$1,0)),""))</f>
        <v/>
      </c>
      <c r="Q15" s="11" t="str">
        <f>IF(P15="","",COUNTIF($P$13:P15,"&lt;&gt;"&amp;""))</f>
        <v/>
      </c>
      <c r="R15" s="11" t="str">
        <f>IFERROR(RANK(Q15,$Q$13:$Q$47,1),"")</f>
        <v/>
      </c>
      <c r="S15" s="11" t="str">
        <f>IF(IFERROR(INDEX('[1]決勝ヒート - レース結果（貼付）'!$A:$Z,MATCH($A15,'[1]決勝ヒート - レース結果（貼付）'!$A:$A,0),MATCH('決勝ヒート - レース正式結果表'!S$11,'[1]決勝ヒート - レース結果（貼付）'!$1:$1,0)),"")=0,"",IFERROR(INDEX('[1]決勝ヒート - レース結果（貼付）'!$A:$Z,MATCH($A15,'[1]決勝ヒート - レース結果（貼付）'!$A:$A,0),MATCH('決勝ヒート - レース正式結果表'!S$11,'[1]決勝ヒート - レース結果（貼付）'!$1:$1,0)),""))</f>
        <v/>
      </c>
      <c r="T15" s="11"/>
      <c r="U15" s="11">
        <f>IF(IFERROR(INDEX('[1]決勝ヒート - レース結果（貼付）'!$A:$Z,MATCH($B15,'[1]決勝ヒート - レース結果（貼付）'!$B:$B,0),MATCH('決勝ヒート - レース正式結果表'!U$11,'[1]決勝ヒート - レース結果（貼付）'!$1:$1,0)),"")=0,"",IFERROR(INDEX('[1]決勝ヒート - レース結果（貼付）'!$A:$Z,MATCH($B15,'[1]決勝ヒート - レース結果（貼付）'!$B:$B,0),MATCH('決勝ヒート - レース正式結果表'!U$11,'[1]決勝ヒート - レース結果（貼付）'!$1:$1,0)),""))</f>
        <v>72.343000000000004</v>
      </c>
    </row>
    <row r="16" spans="1:21" s="24" customFormat="1" ht="12.75" x14ac:dyDescent="0.2">
      <c r="A16" s="39">
        <f>IF(OR('[1]決勝ヒート - レース結果（貼付）'!A5="DNF",'[1]決勝ヒート - レース結果（貼付）'!A5="DNS",'[1]決勝ヒート - レース結果（貼付）'!A5="DQ"),'[1]決勝ヒート - レース結果（貼付）'!A5,IF(MAX('[1]決勝ヒート - レース結果（貼付）'!A:A)&gt;A15,A15+1,""))</f>
        <v>4</v>
      </c>
      <c r="B16" s="27">
        <f>IFERROR(INDEX('[1]決勝ヒート - レース結果（貼付）'!A5:$Z$50,MATCH($A16,'[1]決勝ヒート - レース結果（貼付）'!A5:$A$50,0),MATCH('決勝ヒート - レース正式結果表'!B$11,'[1]決勝ヒート - レース結果（貼付）'!$1:$1,0)),"")</f>
        <v>19</v>
      </c>
      <c r="C16" s="38"/>
      <c r="D16" s="37" t="str">
        <f>IFERROR(INDEX('[1]決勝ヒート - レース結果（貼付）'!$A:$Z,MATCH($B16,'[1]決勝ヒート - レース結果（貼付）'!$B:$B,0),MATCH('決勝ヒート - レース正式結果表'!D$11,'[1]決勝ヒート - レース結果（貼付）'!$1:$1,0)),"")</f>
        <v>蒲生 尚弥</v>
      </c>
      <c r="E16" s="36" t="str">
        <f>IFERROR(INDEX('[1]決勝ヒート - レース結果（貼付）'!$A:$Z,MATCH($B16,'[1]決勝ヒート - レース結果（貼付）'!$B:$B,0),MATCH('決勝ヒート - レース正式結果表'!E$11,'[1]決勝ヒート - レース結果（貼付）'!$1:$1,0)),"")</f>
        <v>CL/YAMAHA</v>
      </c>
      <c r="F16" s="35" t="str">
        <f>IFERROR(INDEX('[1]決勝ヒート - レース結果（貼付）'!$A:$Z,MATCH($B16,'[1]決勝ヒート - レース結果（貼付）'!$B:$B,0),MATCH('決勝ヒート - レース正式結果表'!F$11,'[1]決勝ヒート - レース結果（貼付）'!$1:$1,0)),"")</f>
        <v>のりものクラブTIGRE</v>
      </c>
      <c r="G16" s="34" t="str">
        <f>IFERROR(INDEX('[1]決勝ヒート - レース結果（貼付）'!$A:$Z,MATCH($B16,'[1]決勝ヒート - レース結果（貼付）'!$B:$B,0),MATCH('決勝ヒート - レース正式結果表'!G$11,'[1]決勝ヒート - レース結果（貼付）'!$1:$1,0)),"")</f>
        <v>BS</v>
      </c>
      <c r="H16" s="33">
        <f>IF(A16="DNS","",IF(A16="DQ","",IFERROR(INDEX('[1]決勝ヒート - レース結果（貼付）'!$A:$Z,MATCH($B16,'[1]決勝ヒート - レース結果（貼付）'!$B:$B,0),MATCH('決勝ヒート - レース正式結果表'!H$11,'[1]決勝ヒート - レース結果（貼付）'!$1:$1,0)),"")))</f>
        <v>22</v>
      </c>
      <c r="I16" s="32">
        <f>IF(A16="DNS","ｽﾀｰﾄ出来ず",IF(A16="DQ","失　格",IFERROR(INDEX('[1]決勝ヒート - レース結果（貼付）'!$A:$Z,MATCH($B16,'[1]決勝ヒート - レース結果（貼付）'!$B:$B,0),MATCH('決勝ヒート - レース正式結果表'!I$11,'[1]決勝ヒート - レース結果（貼付）'!$1:$1,0)),"")))</f>
        <v>1.6095243055555555E-2</v>
      </c>
      <c r="J16" s="31">
        <f>IF(A16="DNS","",IF(A16="DQ","",IFERROR(INDEX('[1]決勝ヒート - レース結果（貼付）'!$A:$Z,MATCH($B16,'[1]決勝ヒート - レース結果（貼付）'!$B:$B,0),MATCH('決勝ヒート - レース正式結果表'!J$11,'[1]決勝ヒート - レース結果（貼付）'!$1:$1,0)),"")))</f>
        <v>6.9690000000000003</v>
      </c>
      <c r="K16" s="31">
        <f>IF(A16="DNS","",IF(A16="DQ","",IFERROR(INDEX('[1]決勝ヒート - レース結果（貼付）'!$A:$Z,MATCH($B16,'[1]決勝ヒート - レース結果（貼付）'!$B:$B,0),MATCH('決勝ヒート - レース正式結果表'!K$11,'[1]決勝ヒート - レース結果（貼付）'!$1:$1,0)),"")))</f>
        <v>1.143</v>
      </c>
      <c r="L16" s="30">
        <f>IF(A16="DNS","",IF(A16="DQ","",IFERROR(INDEX('[1]決勝ヒート - レース結果（貼付）'!$A:$Z,MATCH($B16,'[1]決勝ヒート - レース結果（貼付）'!$B:$B,0),MATCH('決勝ヒート - レース正式結果表'!L$11,'[1]決勝ヒート - レース結果（貼付）'!$1:$1,0)),"")))</f>
        <v>7.2681712962962967E-4</v>
      </c>
      <c r="M16" s="29" t="str">
        <f>IF(L16&lt;1,"",IF($M$11&gt;L16,"R",""))</f>
        <v/>
      </c>
      <c r="N16" s="28"/>
      <c r="O16" s="11"/>
      <c r="P16" s="11" t="str">
        <f>IF(IFERROR(INDEX('[1]決勝ヒート - レース結果（貼付）'!$A:$Z,MATCH($B16,'[1]決勝ヒート - レース結果（貼付）'!$B:$B,0),MATCH('決勝ヒート - レース正式結果表'!P$11,'[1]決勝ヒート - レース結果（貼付）'!$1:$1,0)),"")=0,"",IFERROR(INDEX('[1]決勝ヒート - レース結果（貼付）'!$A:$Z,MATCH($B16,'[1]決勝ヒート - レース結果（貼付）'!$B:$B,0),MATCH('決勝ヒート - レース正式結果表'!P$11,'[1]決勝ヒート - レース結果（貼付）'!$1:$1,0)),""))</f>
        <v/>
      </c>
      <c r="Q16" s="11" t="str">
        <f>IF(P16="","",COUNTIF($P$13:P16,"&lt;&gt;"&amp;""))</f>
        <v/>
      </c>
      <c r="R16" s="11" t="str">
        <f>IFERROR(RANK(Q16,$Q$13:$Q$47,1),"")</f>
        <v/>
      </c>
      <c r="S16" s="11" t="str">
        <f>IF(IFERROR(INDEX('[1]決勝ヒート - レース結果（貼付）'!$A:$Z,MATCH($A16,'[1]決勝ヒート - レース結果（貼付）'!$A:$A,0),MATCH('決勝ヒート - レース正式結果表'!S$11,'[1]決勝ヒート - レース結果（貼付）'!$1:$1,0)),"")=0,"",IFERROR(INDEX('[1]決勝ヒート - レース結果（貼付）'!$A:$Z,MATCH($A16,'[1]決勝ヒート - レース結果（貼付）'!$A:$A,0),MATCH('決勝ヒート - レース正式結果表'!S$11,'[1]決勝ヒート - レース結果（貼付）'!$1:$1,0)),""))</f>
        <v/>
      </c>
      <c r="T16" s="11"/>
      <c r="U16" s="11">
        <f>IF(IFERROR(INDEX('[1]決勝ヒート - レース結果（貼付）'!$A:$Z,MATCH($B16,'[1]決勝ヒート - レース結果（貼付）'!$B:$B,0),MATCH('決勝ヒート - レース正式結果表'!U$11,'[1]決勝ヒート - レース結果（貼付）'!$1:$1,0)),"")=0,"",IFERROR(INDEX('[1]決勝ヒート - レース結果（貼付）'!$A:$Z,MATCH($B16,'[1]決勝ヒート - レース結果（貼付）'!$B:$B,0),MATCH('決勝ヒート - レース正式結果表'!U$11,'[1]決勝ヒート - レース結果（貼付）'!$1:$1,0)),""))</f>
        <v>72.462000000000003</v>
      </c>
    </row>
    <row r="17" spans="1:21" s="24" customFormat="1" ht="12.75" x14ac:dyDescent="0.2">
      <c r="A17" s="39">
        <f>IF(OR('[1]決勝ヒート - レース結果（貼付）'!A6="DNF",'[1]決勝ヒート - レース結果（貼付）'!A6="DNS",'[1]決勝ヒート - レース結果（貼付）'!A6="DQ"),'[1]決勝ヒート - レース結果（貼付）'!A6,IF(MAX('[1]決勝ヒート - レース結果（貼付）'!A:A)&gt;A16,A16+1,""))</f>
        <v>5</v>
      </c>
      <c r="B17" s="27">
        <f>IFERROR(INDEX('[1]決勝ヒート - レース結果（貼付）'!A6:$Z$50,MATCH($A17,'[1]決勝ヒート - レース結果（貼付）'!A6:$A$50,0),MATCH('決勝ヒート - レース正式結果表'!B$11,'[1]決勝ヒート - レース結果（貼付）'!$1:$1,0)),"")</f>
        <v>44</v>
      </c>
      <c r="C17" s="38"/>
      <c r="D17" s="37" t="str">
        <f>IFERROR(INDEX('[1]決勝ヒート - レース結果（貼付）'!$A:$Z,MATCH($B17,'[1]決勝ヒート - レース結果（貼付）'!$B:$B,0),MATCH('決勝ヒート - レース正式結果表'!D$11,'[1]決勝ヒート - レース結果（貼付）'!$1:$1,0)),"")</f>
        <v>中村 海斗</v>
      </c>
      <c r="E17" s="36" t="str">
        <f>IFERROR(INDEX('[1]決勝ヒート - レース結果（貼付）'!$A:$Z,MATCH($B17,'[1]決勝ヒート - レース結果（貼付）'!$B:$B,0),MATCH('決勝ヒート - レース正式結果表'!E$11,'[1]決勝ヒート - レース結果（貼付）'!$1:$1,0)),"")</f>
        <v>TONY KART/YAMAHA</v>
      </c>
      <c r="F17" s="35" t="str">
        <f>IFERROR(INDEX('[1]決勝ヒート - レース結果（貼付）'!$A:$Z,MATCH($B17,'[1]決勝ヒート - レース結果（貼付）'!$B:$B,0),MATCH('決勝ヒート - レース正式結果表'!F$11,'[1]決勝ヒート - レース結果（貼付）'!$1:$1,0)),"")</f>
        <v>TEAM NAGAO</v>
      </c>
      <c r="G17" s="34" t="str">
        <f>IFERROR(INDEX('[1]決勝ヒート - レース結果（貼付）'!$A:$Z,MATCH($B17,'[1]決勝ヒート - レース結果（貼付）'!$B:$B,0),MATCH('決勝ヒート - レース正式結果表'!G$11,'[1]決勝ヒート - レース結果（貼付）'!$1:$1,0)),"")</f>
        <v>BS</v>
      </c>
      <c r="H17" s="33">
        <f>IF(A17="DNS","",IF(A17="DQ","",IFERROR(INDEX('[1]決勝ヒート - レース結果（貼付）'!$A:$Z,MATCH($B17,'[1]決勝ヒート - レース結果（貼付）'!$B:$B,0),MATCH('決勝ヒート - レース正式結果表'!H$11,'[1]決勝ヒート - レース結果（貼付）'!$1:$1,0)),"")))</f>
        <v>22</v>
      </c>
      <c r="I17" s="32">
        <f>IF(A17="DNS","ｽﾀｰﾄ出来ず",IF(A17="DQ","失　格",IFERROR(INDEX('[1]決勝ヒート - レース結果（貼付）'!$A:$Z,MATCH($B17,'[1]決勝ヒート - レース結果（貼付）'!$B:$B,0),MATCH('決勝ヒート - レース正式結果表'!I$11,'[1]決勝ヒート - レース結果（貼付）'!$1:$1,0)),"")))</f>
        <v>1.6137361111111113E-2</v>
      </c>
      <c r="J17" s="31">
        <f>IF(A17="DNS","",IF(A17="DQ","",IFERROR(INDEX('[1]決勝ヒート - レース結果（貼付）'!$A:$Z,MATCH($B17,'[1]決勝ヒート - レース結果（貼付）'!$B:$B,0),MATCH('決勝ヒート - レース正式結果表'!J$11,'[1]決勝ヒート - レース結果（貼付）'!$1:$1,0)),"")))</f>
        <v>10.608000000000001</v>
      </c>
      <c r="K17" s="31">
        <f>IF(A17="DNS","",IF(A17="DQ","",IFERROR(INDEX('[1]決勝ヒート - レース結果（貼付）'!$A:$Z,MATCH($B17,'[1]決勝ヒート - レース結果（貼付）'!$B:$B,0),MATCH('決勝ヒート - レース正式結果表'!K$11,'[1]決勝ヒート - レース結果（貼付）'!$1:$1,0)),"")))</f>
        <v>3.6389999999999998</v>
      </c>
      <c r="L17" s="30">
        <f>IF(A17="DNS","",IF(A17="DQ","",IFERROR(INDEX('[1]決勝ヒート - レース結果（貼付）'!$A:$Z,MATCH($B17,'[1]決勝ヒート - レース結果（貼付）'!$B:$B,0),MATCH('決勝ヒート - レース正式結果表'!L$11,'[1]決勝ヒート - レース結果（貼付）'!$1:$1,0)),"")))</f>
        <v>7.2483796296296304E-4</v>
      </c>
      <c r="M17" s="29" t="str">
        <f>IF(L17&lt;1,"",IF($M$11&gt;L17,"R",""))</f>
        <v/>
      </c>
      <c r="N17" s="28"/>
      <c r="O17" s="11"/>
      <c r="P17" s="11" t="str">
        <f>IF(IFERROR(INDEX('[1]決勝ヒート - レース結果（貼付）'!$A:$Z,MATCH($B17,'[1]決勝ヒート - レース結果（貼付）'!$B:$B,0),MATCH('決勝ヒート - レース正式結果表'!P$11,'[1]決勝ヒート - レース結果（貼付）'!$1:$1,0)),"")=0,"",IFERROR(INDEX('[1]決勝ヒート - レース結果（貼付）'!$A:$Z,MATCH($B17,'[1]決勝ヒート - レース結果（貼付）'!$B:$B,0),MATCH('決勝ヒート - レース正式結果表'!P$11,'[1]決勝ヒート - レース結果（貼付）'!$1:$1,0)),""))</f>
        <v/>
      </c>
      <c r="Q17" s="11" t="str">
        <f>IF(P17="","",COUNTIF($P$13:P17,"&lt;&gt;"&amp;""))</f>
        <v/>
      </c>
      <c r="R17" s="11" t="str">
        <f>IFERROR(RANK(Q17,$Q$13:$Q$47,1),"")</f>
        <v/>
      </c>
      <c r="S17" s="11" t="str">
        <f>IF(IFERROR(INDEX('[1]決勝ヒート - レース結果（貼付）'!$A:$Z,MATCH($A17,'[1]決勝ヒート - レース結果（貼付）'!$A:$A,0),MATCH('決勝ヒート - レース正式結果表'!S$11,'[1]決勝ヒート - レース結果（貼付）'!$1:$1,0)),"")=0,"",IFERROR(INDEX('[1]決勝ヒート - レース結果（貼付）'!$A:$Z,MATCH($A17,'[1]決勝ヒート - レース結果（貼付）'!$A:$A,0),MATCH('決勝ヒート - レース正式結果表'!S$11,'[1]決勝ヒート - レース結果（貼付）'!$1:$1,0)),""))</f>
        <v/>
      </c>
      <c r="T17" s="11"/>
      <c r="U17" s="11">
        <f>IF(IFERROR(INDEX('[1]決勝ヒート - レース結果（貼付）'!$A:$Z,MATCH($B17,'[1]決勝ヒート - レース結果（貼付）'!$B:$B,0),MATCH('決勝ヒート - レース正式結果表'!U$11,'[1]決勝ヒート - レース結果（貼付）'!$1:$1,0)),"")=0,"",IFERROR(INDEX('[1]決勝ヒート - レース結果（貼付）'!$A:$Z,MATCH($B17,'[1]決勝ヒート - レース結果（貼付）'!$B:$B,0),MATCH('決勝ヒート - レース正式結果表'!U$11,'[1]決勝ヒート - レース結果（貼付）'!$1:$1,0)),""))</f>
        <v>72.483999999999995</v>
      </c>
    </row>
    <row r="18" spans="1:21" s="24" customFormat="1" ht="12.75" x14ac:dyDescent="0.2">
      <c r="A18" s="39">
        <f>IF(OR('[1]決勝ヒート - レース結果（貼付）'!A7="DNF",'[1]決勝ヒート - レース結果（貼付）'!A7="DNS",'[1]決勝ヒート - レース結果（貼付）'!A7="DQ"),'[1]決勝ヒート - レース結果（貼付）'!A7,IF(MAX('[1]決勝ヒート - レース結果（貼付）'!A:A)&gt;A17,A17+1,""))</f>
        <v>6</v>
      </c>
      <c r="B18" s="27">
        <f>IFERROR(INDEX('[1]決勝ヒート - レース結果（貼付）'!A7:$Z$50,MATCH($A18,'[1]決勝ヒート - レース結果（貼付）'!A7:$A$50,0),MATCH('決勝ヒート - レース正式結果表'!B$11,'[1]決勝ヒート - レース結果（貼付）'!$1:$1,0)),"")</f>
        <v>25</v>
      </c>
      <c r="C18" s="38"/>
      <c r="D18" s="37" t="str">
        <f>IFERROR(INDEX('[1]決勝ヒート - レース結果（貼付）'!$A:$Z,MATCH($B18,'[1]決勝ヒート - レース結果（貼付）'!$B:$B,0),MATCH('決勝ヒート - レース正式結果表'!D$11,'[1]決勝ヒート - レース結果（貼付）'!$1:$1,0)),"")</f>
        <v>鈴木 恵武</v>
      </c>
      <c r="E18" s="36" t="str">
        <f>IFERROR(INDEX('[1]決勝ヒート - レース結果（貼付）'!$A:$Z,MATCH($B18,'[1]決勝ヒート - レース結果（貼付）'!$B:$B,0),MATCH('決勝ヒート - レース正式結果表'!E$11,'[1]決勝ヒート - レース結果（貼付）'!$1:$1,0)),"")</f>
        <v>KOSMIC/YAMAHA</v>
      </c>
      <c r="F18" s="35" t="str">
        <f>IFERROR(INDEX('[1]決勝ヒート - レース結果（貼付）'!$A:$Z,MATCH($B18,'[1]決勝ヒート - レース結果（貼付）'!$B:$B,0),MATCH('決勝ヒート - レース正式結果表'!F$11,'[1]決勝ヒート - レース結果（貼付）'!$1:$1,0)),"")</f>
        <v>Formula Blue 増田スピード</v>
      </c>
      <c r="G18" s="34" t="str">
        <f>IFERROR(INDEX('[1]決勝ヒート - レース結果（貼付）'!$A:$Z,MATCH($B18,'[1]決勝ヒート - レース結果（貼付）'!$B:$B,0),MATCH('決勝ヒート - レース正式結果表'!G$11,'[1]決勝ヒート - レース結果（貼付）'!$1:$1,0)),"")</f>
        <v>BS</v>
      </c>
      <c r="H18" s="33">
        <f>IF(A18="DNS","",IF(A18="DQ","",IFERROR(INDEX('[1]決勝ヒート - レース結果（貼付）'!$A:$Z,MATCH($B18,'[1]決勝ヒート - レース結果（貼付）'!$B:$B,0),MATCH('決勝ヒート - レース正式結果表'!H$11,'[1]決勝ヒート - レース結果（貼付）'!$1:$1,0)),"")))</f>
        <v>22</v>
      </c>
      <c r="I18" s="32">
        <f>IF(A18="DNS","ｽﾀｰﾄ出来ず",IF(A18="DQ","失　格",IFERROR(INDEX('[1]決勝ヒート - レース結果（貼付）'!$A:$Z,MATCH($B18,'[1]決勝ヒート - レース結果（貼付）'!$B:$B,0),MATCH('決勝ヒート - レース正式結果表'!I$11,'[1]決勝ヒート - レース結果（貼付）'!$1:$1,0)),"")))</f>
        <v>1.615121527777778E-2</v>
      </c>
      <c r="J18" s="31">
        <f>IF(A18="DNS","",IF(A18="DQ","",IFERROR(INDEX('[1]決勝ヒート - レース結果（貼付）'!$A:$Z,MATCH($B18,'[1]決勝ヒート - レース結果（貼付）'!$B:$B,0),MATCH('決勝ヒート - レース正式結果表'!J$11,'[1]決勝ヒート - レース結果（貼付）'!$1:$1,0)),"")))</f>
        <v>11.805</v>
      </c>
      <c r="K18" s="31">
        <f>IF(A18="DNS","",IF(A18="DQ","",IFERROR(INDEX('[1]決勝ヒート - レース結果（貼付）'!$A:$Z,MATCH($B18,'[1]決勝ヒート - レース結果（貼付）'!$B:$B,0),MATCH('決勝ヒート - レース正式結果表'!K$11,'[1]決勝ヒート - レース結果（貼付）'!$1:$1,0)),"")))</f>
        <v>1.1970000000000001</v>
      </c>
      <c r="L18" s="30">
        <f>IF(A18="DNS","",IF(A18="DQ","",IFERROR(INDEX('[1]決勝ヒート - レース結果（貼付）'!$A:$Z,MATCH($B18,'[1]決勝ヒート - レース結果（貼付）'!$B:$B,0),MATCH('決勝ヒート - レース正式結果表'!L$11,'[1]決勝ヒート - レース結果（貼付）'!$1:$1,0)),"")))</f>
        <v>7.2681712962962967E-4</v>
      </c>
      <c r="M18" s="29" t="str">
        <f>IF(L18&lt;1,"",IF($M$11&gt;L18,"R",""))</f>
        <v/>
      </c>
      <c r="N18" s="28"/>
      <c r="O18" s="11"/>
      <c r="P18" s="11" t="str">
        <f>IF(IFERROR(INDEX('[1]決勝ヒート - レース結果（貼付）'!$A:$Z,MATCH($B18,'[1]決勝ヒート - レース結果（貼付）'!$B:$B,0),MATCH('決勝ヒート - レース正式結果表'!P$11,'[1]決勝ヒート - レース結果（貼付）'!$1:$1,0)),"")=0,"",IFERROR(INDEX('[1]決勝ヒート - レース結果（貼付）'!$A:$Z,MATCH($B18,'[1]決勝ヒート - レース結果（貼付）'!$B:$B,0),MATCH('決勝ヒート - レース正式結果表'!P$11,'[1]決勝ヒート - レース結果（貼付）'!$1:$1,0)),""))</f>
        <v/>
      </c>
      <c r="Q18" s="11" t="str">
        <f>IF(P18="","",COUNTIF($P$13:P18,"&lt;&gt;"&amp;""))</f>
        <v/>
      </c>
      <c r="R18" s="11" t="str">
        <f>IFERROR(RANK(Q18,$Q$13:$Q$47,1),"")</f>
        <v/>
      </c>
      <c r="S18" s="11" t="str">
        <f>IF(IFERROR(INDEX('[1]決勝ヒート - レース結果（貼付）'!$A:$Z,MATCH($A18,'[1]決勝ヒート - レース結果（貼付）'!$A:$A,0),MATCH('決勝ヒート - レース正式結果表'!S$11,'[1]決勝ヒート - レース結果（貼付）'!$1:$1,0)),"")=0,"",IFERROR(INDEX('[1]決勝ヒート - レース結果（貼付）'!$A:$Z,MATCH($A18,'[1]決勝ヒート - レース結果（貼付）'!$A:$A,0),MATCH('決勝ヒート - レース正式結果表'!S$11,'[1]決勝ヒート - レース結果（貼付）'!$1:$1,0)),""))</f>
        <v/>
      </c>
      <c r="T18" s="11"/>
      <c r="U18" s="11">
        <f>IF(IFERROR(INDEX('[1]決勝ヒート - レース結果（貼付）'!$A:$Z,MATCH($B18,'[1]決勝ヒート - レース結果（貼付）'!$B:$B,0),MATCH('決勝ヒート - レース正式結果表'!U$11,'[1]決勝ヒート - レース結果（貼付）'!$1:$1,0)),"")=0,"",IFERROR(INDEX('[1]決勝ヒート - レース結果（貼付）'!$A:$Z,MATCH($B18,'[1]決勝ヒート - レース結果（貼付）'!$B:$B,0),MATCH('決勝ヒート - レース正式結果表'!U$11,'[1]決勝ヒート - レース結果（貼付）'!$1:$1,0)),""))</f>
        <v>72.66</v>
      </c>
    </row>
    <row r="19" spans="1:21" s="24" customFormat="1" ht="12.75" x14ac:dyDescent="0.2">
      <c r="A19" s="39">
        <f>IF(OR('[1]決勝ヒート - レース結果（貼付）'!A8="DNF",'[1]決勝ヒート - レース結果（貼付）'!A8="DNS",'[1]決勝ヒート - レース結果（貼付）'!A8="DQ"),'[1]決勝ヒート - レース結果（貼付）'!A8,IF(MAX('[1]決勝ヒート - レース結果（貼付）'!A:A)&gt;A18,A18+1,""))</f>
        <v>7</v>
      </c>
      <c r="B19" s="27">
        <f>IFERROR(INDEX('[1]決勝ヒート - レース結果（貼付）'!A8:$Z$50,MATCH($A19,'[1]決勝ヒート - レース結果（貼付）'!A8:$A$50,0),MATCH('決勝ヒート - レース正式結果表'!B$11,'[1]決勝ヒート - レース結果（貼付）'!$1:$1,0)),"")</f>
        <v>55</v>
      </c>
      <c r="C19" s="38"/>
      <c r="D19" s="37" t="str">
        <f>IFERROR(INDEX('[1]決勝ヒート - レース結果（貼付）'!$A:$Z,MATCH($B19,'[1]決勝ヒート - レース結果（貼付）'!$B:$B,0),MATCH('決勝ヒート - レース正式結果表'!D$11,'[1]決勝ヒート - レース結果（貼付）'!$1:$1,0)),"")</f>
        <v>大井 偉史</v>
      </c>
      <c r="E19" s="36" t="str">
        <f>IFERROR(INDEX('[1]決勝ヒート - レース結果（貼付）'!$A:$Z,MATCH($B19,'[1]決勝ヒート - レース結果（貼付）'!$B:$B,0),MATCH('決勝ヒート - レース正式結果表'!E$11,'[1]決勝ヒート - レース結果（貼付）'!$1:$1,0)),"")</f>
        <v>GILLARD TG17/YAMAHA</v>
      </c>
      <c r="F19" s="35" t="str">
        <f>IFERROR(INDEX('[1]決勝ヒート - レース結果（貼付）'!$A:$Z,MATCH($B19,'[1]決勝ヒート - レース結果（貼付）'!$B:$B,0),MATCH('決勝ヒート - レース正式結果表'!F$11,'[1]決勝ヒート - レース結果（貼付）'!$1:$1,0)),"")</f>
        <v>Vifonte with Ash</v>
      </c>
      <c r="G19" s="34" t="str">
        <f>IFERROR(INDEX('[1]決勝ヒート - レース結果（貼付）'!$A:$Z,MATCH($B19,'[1]決勝ヒート - レース結果（貼付）'!$B:$B,0),MATCH('決勝ヒート - レース正式結果表'!G$11,'[1]決勝ヒート - レース結果（貼付）'!$1:$1,0)),"")</f>
        <v>BS</v>
      </c>
      <c r="H19" s="33">
        <f>IF(A19="DNS","",IF(A19="DQ","",IFERROR(INDEX('[1]決勝ヒート - レース結果（貼付）'!$A:$Z,MATCH($B19,'[1]決勝ヒート - レース結果（貼付）'!$B:$B,0),MATCH('決勝ヒート - レース正式結果表'!H$11,'[1]決勝ヒート - レース結果（貼付）'!$1:$1,0)),"")))</f>
        <v>22</v>
      </c>
      <c r="I19" s="32">
        <f>IF(A19="DNS","ｽﾀｰﾄ出来ず",IF(A19="DQ","失　格",IFERROR(INDEX('[1]決勝ヒート - レース結果（貼付）'!$A:$Z,MATCH($B19,'[1]決勝ヒート - レース結果（貼付）'!$B:$B,0),MATCH('決勝ヒート - レース正式結果表'!I$11,'[1]決勝ヒート - レース結果（貼付）'!$1:$1,0)),"")))</f>
        <v>1.6180856481481484E-2</v>
      </c>
      <c r="J19" s="31">
        <f>IF(A19="DNS","",IF(A19="DQ","",IFERROR(INDEX('[1]決勝ヒート - レース結果（貼付）'!$A:$Z,MATCH($B19,'[1]決勝ヒート - レース結果（貼付）'!$B:$B,0),MATCH('決勝ヒート - レース正式結果表'!J$11,'[1]決勝ヒート - レース結果（貼付）'!$1:$1,0)),"")))</f>
        <v>14.366</v>
      </c>
      <c r="K19" s="31">
        <f>IF(A19="DNS","",IF(A19="DQ","",IFERROR(INDEX('[1]決勝ヒート - レース結果（貼付）'!$A:$Z,MATCH($B19,'[1]決勝ヒート - レース結果（貼付）'!$B:$B,0),MATCH('決勝ヒート - レース正式結果表'!K$11,'[1]決勝ヒート - レース結果（貼付）'!$1:$1,0)),"")))</f>
        <v>2.5609999999999999</v>
      </c>
      <c r="L19" s="30">
        <f>IF(A19="DNS","",IF(A19="DQ","",IFERROR(INDEX('[1]決勝ヒート - レース結果（貼付）'!$A:$Z,MATCH($B19,'[1]決勝ヒート - レース結果（貼付）'!$B:$B,0),MATCH('決勝ヒート - レース正式結果表'!L$11,'[1]決勝ヒート - レース結果（貼付）'!$1:$1,0)),"")))</f>
        <v>7.2710648148148146E-4</v>
      </c>
      <c r="M19" s="29" t="str">
        <f>IF(L19&lt;1,"",IF($M$11&gt;L19,"R",""))</f>
        <v/>
      </c>
      <c r="N19" s="28"/>
      <c r="O19" s="11"/>
      <c r="P19" s="11" t="str">
        <f>IF(IFERROR(INDEX('[1]決勝ヒート - レース結果（貼付）'!$A:$Z,MATCH($B19,'[1]決勝ヒート - レース結果（貼付）'!$B:$B,0),MATCH('決勝ヒート - レース正式結果表'!P$11,'[1]決勝ヒート - レース結果（貼付）'!$1:$1,0)),"")=0,"",IFERROR(INDEX('[1]決勝ヒート - レース結果（貼付）'!$A:$Z,MATCH($B19,'[1]決勝ヒート - レース結果（貼付）'!$B:$B,0),MATCH('決勝ヒート - レース正式結果表'!P$11,'[1]決勝ヒート - レース結果（貼付）'!$1:$1,0)),""))</f>
        <v/>
      </c>
      <c r="Q19" s="11" t="str">
        <f>IF(P19="","",COUNTIF($P$13:P19,"&lt;&gt;"&amp;""))</f>
        <v/>
      </c>
      <c r="R19" s="11" t="str">
        <f>IFERROR(RANK(Q19,$Q$13:$Q$47,1),"")</f>
        <v/>
      </c>
      <c r="S19" s="11" t="str">
        <f>IF(IFERROR(INDEX('[1]決勝ヒート - レース結果（貼付）'!$A:$Z,MATCH($A19,'[1]決勝ヒート - レース結果（貼付）'!$A:$A,0),MATCH('決勝ヒート - レース正式結果表'!S$11,'[1]決勝ヒート - レース結果（貼付）'!$1:$1,0)),"")=0,"",IFERROR(INDEX('[1]決勝ヒート - レース結果（貼付）'!$A:$Z,MATCH($A19,'[1]決勝ヒート - レース結果（貼付）'!$A:$A,0),MATCH('決勝ヒート - レース正式結果表'!S$11,'[1]決勝ヒート - レース結果（貼付）'!$1:$1,0)),""))</f>
        <v/>
      </c>
      <c r="T19" s="11"/>
      <c r="U19" s="11">
        <f>IF(IFERROR(INDEX('[1]決勝ヒート - レース結果（貼付）'!$A:$Z,MATCH($B19,'[1]決勝ヒート - レース結果（貼付）'!$B:$B,0),MATCH('決勝ヒート - レース正式結果表'!U$11,'[1]決勝ヒート - レース結果（貼付）'!$1:$1,0)),"")=0,"",IFERROR(INDEX('[1]決勝ヒート - レース結果（貼付）'!$A:$Z,MATCH($B19,'[1]決勝ヒート - レース結果（貼付）'!$B:$B,0),MATCH('決勝ヒート - レース正式結果表'!U$11,'[1]決勝ヒート - レース結果（貼付）'!$1:$1,0)),""))</f>
        <v>72.462000000000003</v>
      </c>
    </row>
    <row r="20" spans="1:21" s="24" customFormat="1" ht="12.75" x14ac:dyDescent="0.2">
      <c r="A20" s="39">
        <f>IF(OR('[1]決勝ヒート - レース結果（貼付）'!A9="DNF",'[1]決勝ヒート - レース結果（貼付）'!A9="DNS",'[1]決勝ヒート - レース結果（貼付）'!A9="DQ"),'[1]決勝ヒート - レース結果（貼付）'!A9,IF(MAX('[1]決勝ヒート - レース結果（貼付）'!A:A)&gt;A19,A19+1,""))</f>
        <v>8</v>
      </c>
      <c r="B20" s="27">
        <f>IFERROR(INDEX('[1]決勝ヒート - レース結果（貼付）'!A9:$Z$50,MATCH($A20,'[1]決勝ヒート - レース結果（貼付）'!A9:$A$50,0),MATCH('決勝ヒート - レース正式結果表'!B$11,'[1]決勝ヒート - レース結果（貼付）'!$1:$1,0)),"")</f>
        <v>61</v>
      </c>
      <c r="C20" s="38"/>
      <c r="D20" s="37" t="str">
        <f>IFERROR(INDEX('[1]決勝ヒート - レース結果（貼付）'!$A:$Z,MATCH($B20,'[1]決勝ヒート - レース結果（貼付）'!$B:$B,0),MATCH('決勝ヒート - レース正式結果表'!D$11,'[1]決勝ヒート - レース結果（貼付）'!$1:$1,0)),"")</f>
        <v>寺島 知毅</v>
      </c>
      <c r="E20" s="36" t="str">
        <f>IFERROR(INDEX('[1]決勝ヒート - レース結果（貼付）'!$A:$Z,MATCH($B20,'[1]決勝ヒート - レース結果（貼付）'!$B:$B,0),MATCH('決勝ヒート - レース正式結果表'!E$11,'[1]決勝ヒート - レース結果（貼付）'!$1:$1,0)),"")</f>
        <v>TONY KART/YAMAHA</v>
      </c>
      <c r="F20" s="35" t="str">
        <f>IFERROR(INDEX('[1]決勝ヒート - レース結果（貼付）'!$A:$Z,MATCH($B20,'[1]決勝ヒート - レース結果（貼付）'!$B:$B,0),MATCH('決勝ヒート - レース正式結果表'!F$11,'[1]決勝ヒート - レース結果（貼付）'!$1:$1,0)),"")</f>
        <v>松本レーシング</v>
      </c>
      <c r="G20" s="34" t="str">
        <f>IFERROR(INDEX('[1]決勝ヒート - レース結果（貼付）'!$A:$Z,MATCH($B20,'[1]決勝ヒート - レース結果（貼付）'!$B:$B,0),MATCH('決勝ヒート - レース正式結果表'!G$11,'[1]決勝ヒート - レース結果（貼付）'!$1:$1,0)),"")</f>
        <v>BS</v>
      </c>
      <c r="H20" s="33">
        <f>IF(A20="DNS","",IF(A20="DQ","",IFERROR(INDEX('[1]決勝ヒート - レース結果（貼付）'!$A:$Z,MATCH($B20,'[1]決勝ヒート - レース結果（貼付）'!$B:$B,0),MATCH('決勝ヒート - レース正式結果表'!H$11,'[1]決勝ヒート - レース結果（貼付）'!$1:$1,0)),"")))</f>
        <v>22</v>
      </c>
      <c r="I20" s="32">
        <f>IF(A20="DNS","ｽﾀｰﾄ出来ず",IF(A20="DQ","失　格",IFERROR(INDEX('[1]決勝ヒート - レース結果（貼付）'!$A:$Z,MATCH($B20,'[1]決勝ヒート - レース結果（貼付）'!$B:$B,0),MATCH('決勝ヒート - レース正式結果表'!I$11,'[1]決勝ヒート - レース結果（貼付）'!$1:$1,0)),"")))</f>
        <v>1.6184236111111111E-2</v>
      </c>
      <c r="J20" s="31">
        <f>IF(A20="DNS","",IF(A20="DQ","",IFERROR(INDEX('[1]決勝ヒート - レース結果（貼付）'!$A:$Z,MATCH($B20,'[1]決勝ヒート - レース結果（貼付）'!$B:$B,0),MATCH('決勝ヒート - レース正式結果表'!J$11,'[1]決勝ヒート - レース結果（貼付）'!$1:$1,0)),"")))</f>
        <v>14.657999999999999</v>
      </c>
      <c r="K20" s="31">
        <f>IF(A20="DNS","",IF(A20="DQ","",IFERROR(INDEX('[1]決勝ヒート - レース結果（貼付）'!$A:$Z,MATCH($B20,'[1]決勝ヒート - レース結果（貼付）'!$B:$B,0),MATCH('決勝ヒート - レース正式結果表'!K$11,'[1]決勝ヒート - レース結果（貼付）'!$1:$1,0)),"")))</f>
        <v>0.29199999999999998</v>
      </c>
      <c r="L20" s="30">
        <f>IF(A20="DNS","",IF(A20="DQ","",IFERROR(INDEX('[1]決勝ヒート - レース結果（貼付）'!$A:$Z,MATCH($B20,'[1]決勝ヒート - レース結果（貼付）'!$B:$B,0),MATCH('決勝ヒート - レース正式結果表'!L$11,'[1]決勝ヒート - レース結果（貼付）'!$1:$1,0)),"")))</f>
        <v>7.2659722222222223E-4</v>
      </c>
      <c r="M20" s="29" t="str">
        <f>IF(L20&lt;1,"",IF($M$11&gt;L20,"R",""))</f>
        <v/>
      </c>
      <c r="N20" s="28"/>
      <c r="O20" s="11"/>
      <c r="P20" s="11" t="str">
        <f>IF(IFERROR(INDEX('[1]決勝ヒート - レース結果（貼付）'!$A:$Z,MATCH($B20,'[1]決勝ヒート - レース結果（貼付）'!$B:$B,0),MATCH('決勝ヒート - レース正式結果表'!P$11,'[1]決勝ヒート - レース結果（貼付）'!$1:$1,0)),"")=0,"",IFERROR(INDEX('[1]決勝ヒート - レース結果（貼付）'!$A:$Z,MATCH($B20,'[1]決勝ヒート - レース結果（貼付）'!$B:$B,0),MATCH('決勝ヒート - レース正式結果表'!P$11,'[1]決勝ヒート - レース結果（貼付）'!$1:$1,0)),""))</f>
        <v>全日本カート選手権 統一規則 第38条(25)(フロントフェアリングが正しい装着状態でない)により5秒加算した。</v>
      </c>
      <c r="Q20" s="11">
        <f>IF(P20="","",COUNTIF($P$13:P20,"&lt;&gt;"&amp;""))</f>
        <v>8</v>
      </c>
      <c r="R20" s="11">
        <f>IFERROR(RANK(Q20,$Q$13:$Q$47,1),"")</f>
        <v>1</v>
      </c>
      <c r="S20" s="11" t="str">
        <f>IF(IFERROR(INDEX('[1]決勝ヒート - レース結果（貼付）'!$A:$Z,MATCH($A20,'[1]決勝ヒート - レース結果（貼付）'!$A:$A,0),MATCH('決勝ヒート - レース正式結果表'!S$11,'[1]決勝ヒート - レース結果（貼付）'!$1:$1,0)),"")=0,"",IFERROR(INDEX('[1]決勝ヒート - レース結果（貼付）'!$A:$Z,MATCH($A20,'[1]決勝ヒート - レース結果（貼付）'!$A:$A,0),MATCH('決勝ヒート - レース正式結果表'!S$11,'[1]決勝ヒート - レース結果（貼付）'!$1:$1,0)),""))</f>
        <v/>
      </c>
      <c r="T20" s="11"/>
      <c r="U20" s="11">
        <f>IF(IFERROR(INDEX('[1]決勝ヒート - レース結果（貼付）'!$A:$Z,MATCH($B20,'[1]決勝ヒート - レース結果（貼付）'!$B:$B,0),MATCH('決勝ヒート - レース正式結果表'!U$11,'[1]決勝ヒート - レース結果（貼付）'!$1:$1,0)),"")=0,"",IFERROR(INDEX('[1]決勝ヒート - レース結果（貼付）'!$A:$Z,MATCH($B20,'[1]決勝ヒート - レース結果（貼付）'!$B:$B,0),MATCH('決勝ヒート - レース正式結果表'!U$11,'[1]決勝ヒート - レース結果（貼付）'!$1:$1,0)),""))</f>
        <v>72.578999999999994</v>
      </c>
    </row>
    <row r="21" spans="1:21" s="24" customFormat="1" ht="12.75" x14ac:dyDescent="0.2">
      <c r="A21" s="39">
        <f>IF(OR('[1]決勝ヒート - レース結果（貼付）'!A10="DNF",'[1]決勝ヒート - レース結果（貼付）'!A10="DNS",'[1]決勝ヒート - レース結果（貼付）'!A10="DQ"),'[1]決勝ヒート - レース結果（貼付）'!A10,IF(MAX('[1]決勝ヒート - レース結果（貼付）'!A:A)&gt;A20,A20+1,""))</f>
        <v>9</v>
      </c>
      <c r="B21" s="27">
        <f>IFERROR(INDEX('[1]決勝ヒート - レース結果（貼付）'!A10:$Z$50,MATCH($A21,'[1]決勝ヒート - レース結果（貼付）'!A10:$A$50,0),MATCH('決勝ヒート - レース正式結果表'!B$11,'[1]決勝ヒート - レース結果（貼付）'!$1:$1,0)),"")</f>
        <v>17</v>
      </c>
      <c r="C21" s="38"/>
      <c r="D21" s="37" t="str">
        <f>IFERROR(INDEX('[1]決勝ヒート - レース結果（貼付）'!$A:$Z,MATCH($B21,'[1]決勝ヒート - レース結果（貼付）'!$B:$B,0),MATCH('決勝ヒート - レース正式結果表'!D$11,'[1]決勝ヒート - レース結果（貼付）'!$1:$1,0)),"")</f>
        <v>坂 裕之</v>
      </c>
      <c r="E21" s="36" t="str">
        <f>IFERROR(INDEX('[1]決勝ヒート - レース結果（貼付）'!$A:$Z,MATCH($B21,'[1]決勝ヒート - レース結果（貼付）'!$B:$B,0),MATCH('決勝ヒート - レース正式結果表'!E$11,'[1]決勝ヒート - レース結果（貼付）'!$1:$1,0)),"")</f>
        <v>SWF/YAMAHA</v>
      </c>
      <c r="F21" s="35" t="str">
        <f>IFERROR(INDEX('[1]決勝ヒート - レース結果（貼付）'!$A:$Z,MATCH($B21,'[1]決勝ヒート - レース結果（貼付）'!$B:$B,0),MATCH('決勝ヒート - レース正式結果表'!F$11,'[1]決勝ヒート - レース結果（貼付）'!$1:$1,0)),"")</f>
        <v>のりものクラブTIGRE</v>
      </c>
      <c r="G21" s="34" t="str">
        <f>IFERROR(INDEX('[1]決勝ヒート - レース結果（貼付）'!$A:$Z,MATCH($B21,'[1]決勝ヒート - レース結果（貼付）'!$B:$B,0),MATCH('決勝ヒート - レース正式結果表'!G$11,'[1]決勝ヒート - レース結果（貼付）'!$1:$1,0)),"")</f>
        <v>BS</v>
      </c>
      <c r="H21" s="33">
        <f>IF(A21="DNS","",IF(A21="DQ","",IFERROR(INDEX('[1]決勝ヒート - レース結果（貼付）'!$A:$Z,MATCH($B21,'[1]決勝ヒート - レース結果（貼付）'!$B:$B,0),MATCH('決勝ヒート - レース正式結果表'!H$11,'[1]決勝ヒート - レース結果（貼付）'!$1:$1,0)),"")))</f>
        <v>22</v>
      </c>
      <c r="I21" s="32">
        <f>IF(A21="DNS","ｽﾀｰﾄ出来ず",IF(A21="DQ","失　格",IFERROR(INDEX('[1]決勝ヒート - レース結果（貼付）'!$A:$Z,MATCH($B21,'[1]決勝ヒート - レース結果（貼付）'!$B:$B,0),MATCH('決勝ヒート - レース正式結果表'!I$11,'[1]決勝ヒート - レース結果（貼付）'!$1:$1,0)),"")))</f>
        <v>1.6203645833333332E-2</v>
      </c>
      <c r="J21" s="31">
        <f>IF(A21="DNS","",IF(A21="DQ","",IFERROR(INDEX('[1]決勝ヒート - レース結果（貼付）'!$A:$Z,MATCH($B21,'[1]決勝ヒート - レース結果（貼付）'!$B:$B,0),MATCH('決勝ヒート - レース正式結果表'!J$11,'[1]決勝ヒート - レース結果（貼付）'!$1:$1,0)),"")))</f>
        <v>16.335000000000001</v>
      </c>
      <c r="K21" s="31">
        <f>IF(A21="DNS","",IF(A21="DQ","",IFERROR(INDEX('[1]決勝ヒート - レース結果（貼付）'!$A:$Z,MATCH($B21,'[1]決勝ヒート - レース結果（貼付）'!$B:$B,0),MATCH('決勝ヒート - レース正式結果表'!K$11,'[1]決勝ヒート - レース結果（貼付）'!$1:$1,0)),"")))</f>
        <v>1.677</v>
      </c>
      <c r="L21" s="30">
        <f>IF(A21="DNS","",IF(A21="DQ","",IFERROR(INDEX('[1]決勝ヒート - レース結果（貼付）'!$A:$Z,MATCH($B21,'[1]決勝ヒート - レース結果（貼付）'!$B:$B,0),MATCH('決勝ヒート - レース正式結果表'!L$11,'[1]決勝ヒート - レース結果（貼付）'!$1:$1,0)),"")))</f>
        <v>7.2854166666666651E-4</v>
      </c>
      <c r="M21" s="29" t="str">
        <f>IF(L21&lt;1,"",IF($M$11&gt;L21,"R",""))</f>
        <v/>
      </c>
      <c r="N21" s="28"/>
      <c r="O21" s="11"/>
      <c r="P21" s="11" t="str">
        <f>IF(IFERROR(INDEX('[1]決勝ヒート - レース結果（貼付）'!$A:$Z,MATCH($B21,'[1]決勝ヒート - レース結果（貼付）'!$B:$B,0),MATCH('決勝ヒート - レース正式結果表'!P$11,'[1]決勝ヒート - レース結果（貼付）'!$1:$1,0)),"")=0,"",IFERROR(INDEX('[1]決勝ヒート - レース結果（貼付）'!$A:$Z,MATCH($B21,'[1]決勝ヒート - レース結果（貼付）'!$B:$B,0),MATCH('決勝ヒート - レース正式結果表'!P$11,'[1]決勝ヒート - レース結果（貼付）'!$1:$1,0)),""))</f>
        <v/>
      </c>
      <c r="Q21" s="11" t="str">
        <f>IF(P21="","",COUNTIF($P$13:P21,"&lt;&gt;"&amp;""))</f>
        <v/>
      </c>
      <c r="R21" s="11" t="str">
        <f>IFERROR(RANK(Q21,$Q$13:$Q$47,1),"")</f>
        <v/>
      </c>
      <c r="S21" s="11" t="str">
        <f>IF(IFERROR(INDEX('[1]決勝ヒート - レース結果（貼付）'!$A:$Z,MATCH($A21,'[1]決勝ヒート - レース結果（貼付）'!$A:$A,0),MATCH('決勝ヒート - レース正式結果表'!S$11,'[1]決勝ヒート - レース結果（貼付）'!$1:$1,0)),"")=0,"",IFERROR(INDEX('[1]決勝ヒート - レース結果（貼付）'!$A:$Z,MATCH($A21,'[1]決勝ヒート - レース結果（貼付）'!$A:$A,0),MATCH('決勝ヒート - レース正式結果表'!S$11,'[1]決勝ヒート - レース結果（貼付）'!$1:$1,0)),""))</f>
        <v/>
      </c>
      <c r="T21" s="11"/>
      <c r="U21" s="11">
        <f>IF(IFERROR(INDEX('[1]決勝ヒート - レース結果（貼付）'!$A:$Z,MATCH($B21,'[1]決勝ヒート - レース結果（貼付）'!$B:$B,0),MATCH('決勝ヒート - レース正式結果表'!U$11,'[1]決勝ヒート - レース結果（貼付）'!$1:$1,0)),"")=0,"",IFERROR(INDEX('[1]決勝ヒート - レース結果（貼付）'!$A:$Z,MATCH($B21,'[1]決勝ヒート - レース結果（貼付）'!$B:$B,0),MATCH('決勝ヒート - レース正式結果表'!U$11,'[1]決勝ヒート - レース結果（貼付）'!$1:$1,0)),""))</f>
        <v>72.433000000000007</v>
      </c>
    </row>
    <row r="22" spans="1:21" s="24" customFormat="1" ht="12.75" x14ac:dyDescent="0.2">
      <c r="A22" s="39">
        <f>IF(OR('[1]決勝ヒート - レース結果（貼付）'!A11="DNF",'[1]決勝ヒート - レース結果（貼付）'!A11="DNS",'[1]決勝ヒート - レース結果（貼付）'!A11="DQ"),'[1]決勝ヒート - レース結果（貼付）'!A11,IF(MAX('[1]決勝ヒート - レース結果（貼付）'!A:A)&gt;A21,A21+1,""))</f>
        <v>10</v>
      </c>
      <c r="B22" s="27">
        <f>IFERROR(INDEX('[1]決勝ヒート - レース結果（貼付）'!A11:$Z$50,MATCH($A22,'[1]決勝ヒート - レース結果（貼付）'!A11:$A$50,0),MATCH('決勝ヒート - レース正式結果表'!B$11,'[1]決勝ヒート - レース結果（貼付）'!$1:$1,0)),"")</f>
        <v>21</v>
      </c>
      <c r="C22" s="38"/>
      <c r="D22" s="37" t="str">
        <f>IFERROR(INDEX('[1]決勝ヒート - レース結果（貼付）'!$A:$Z,MATCH($B22,'[1]決勝ヒート - レース結果（貼付）'!$B:$B,0),MATCH('決勝ヒート - レース正式結果表'!D$11,'[1]決勝ヒート - レース結果（貼付）'!$1:$1,0)),"")</f>
        <v>森川 貴光</v>
      </c>
      <c r="E22" s="36" t="str">
        <f>IFERROR(INDEX('[1]決勝ヒート - レース結果（貼付）'!$A:$Z,MATCH($B22,'[1]決勝ヒート - レース結果（貼付）'!$B:$B,0),MATCH('決勝ヒート - レース正式結果表'!E$11,'[1]決勝ヒート - レース結果（貼付）'!$1:$1,0)),"")</f>
        <v>KOSMIC/YAMAHA</v>
      </c>
      <c r="F22" s="35" t="str">
        <f>IFERROR(INDEX('[1]決勝ヒート - レース結果（貼付）'!$A:$Z,MATCH($B22,'[1]決勝ヒート - レース結果（貼付）'!$B:$B,0),MATCH('決勝ヒート - レース正式結果表'!F$11,'[1]決勝ヒート - レース結果（貼付）'!$1:$1,0)),"")</f>
        <v>HIRAI PROJECT with Ash</v>
      </c>
      <c r="G22" s="34" t="str">
        <f>IFERROR(INDEX('[1]決勝ヒート - レース結果（貼付）'!$A:$Z,MATCH($B22,'[1]決勝ヒート - レース結果（貼付）'!$B:$B,0),MATCH('決勝ヒート - レース正式結果表'!G$11,'[1]決勝ヒート - レース結果（貼付）'!$1:$1,0)),"")</f>
        <v>BS</v>
      </c>
      <c r="H22" s="33">
        <f>IF(A22="DNS","",IF(A22="DQ","",IFERROR(INDEX('[1]決勝ヒート - レース結果（貼付）'!$A:$Z,MATCH($B22,'[1]決勝ヒート - レース結果（貼付）'!$B:$B,0),MATCH('決勝ヒート - レース正式結果表'!H$11,'[1]決勝ヒート - レース結果（貼付）'!$1:$1,0)),"")))</f>
        <v>22</v>
      </c>
      <c r="I22" s="32">
        <f>IF(A22="DNS","ｽﾀｰﾄ出来ず",IF(A22="DQ","失　格",IFERROR(INDEX('[1]決勝ヒート - レース結果（貼付）'!$A:$Z,MATCH($B22,'[1]決勝ヒート - レース結果（貼付）'!$B:$B,0),MATCH('決勝ヒート - レース正式結果表'!I$11,'[1]決勝ヒート - レース結果（貼付）'!$1:$1,0)),"")))</f>
        <v>1.6223831018518518E-2</v>
      </c>
      <c r="J22" s="31">
        <f>IF(A22="DNS","",IF(A22="DQ","",IFERROR(INDEX('[1]決勝ヒート - レース結果（貼付）'!$A:$Z,MATCH($B22,'[1]決勝ヒート - レース結果（貼付）'!$B:$B,0),MATCH('決勝ヒート - レース正式結果表'!J$11,'[1]決勝ヒート - レース結果（貼付）'!$1:$1,0)),"")))</f>
        <v>18.079000000000001</v>
      </c>
      <c r="K22" s="31">
        <f>IF(A22="DNS","",IF(A22="DQ","",IFERROR(INDEX('[1]決勝ヒート - レース結果（貼付）'!$A:$Z,MATCH($B22,'[1]決勝ヒート - レース結果（貼付）'!$B:$B,0),MATCH('決勝ヒート - レース正式結果表'!K$11,'[1]決勝ヒート - レース結果（貼付）'!$1:$1,0)),"")))</f>
        <v>1.744</v>
      </c>
      <c r="L22" s="30">
        <f>IF(A22="DNS","",IF(A22="DQ","",IFERROR(INDEX('[1]決勝ヒート - レース結果（貼付）'!$A:$Z,MATCH($B22,'[1]決勝ヒート - レース結果（貼付）'!$B:$B,0),MATCH('決勝ヒート - レース正式結果表'!L$11,'[1]決勝ヒート - レース結果（貼付）'!$1:$1,0)),"")))</f>
        <v>7.2564814814814812E-4</v>
      </c>
      <c r="M22" s="29" t="str">
        <f>IF(L22&lt;1,"",IF($M$11&gt;L22,"R",""))</f>
        <v/>
      </c>
      <c r="N22" s="28"/>
      <c r="O22" s="11"/>
      <c r="P22" s="11" t="str">
        <f>IF(IFERROR(INDEX('[1]決勝ヒート - レース結果（貼付）'!$A:$Z,MATCH($B22,'[1]決勝ヒート - レース結果（貼付）'!$B:$B,0),MATCH('決勝ヒート - レース正式結果表'!P$11,'[1]決勝ヒート - レース結果（貼付）'!$1:$1,0)),"")=0,"",IFERROR(INDEX('[1]決勝ヒート - レース結果（貼付）'!$A:$Z,MATCH($B22,'[1]決勝ヒート - レース結果（貼付）'!$B:$B,0),MATCH('決勝ヒート - レース正式結果表'!P$11,'[1]決勝ヒート - レース結果（貼付）'!$1:$1,0)),""))</f>
        <v>全日本カート選手権 統一規則 第38条(25)(フロントフェアリングが正しい装着状態でない)により5秒加算した。</v>
      </c>
      <c r="Q22" s="11">
        <f>IF(P22="","",COUNTIF($P$13:P22,"&lt;&gt;"&amp;""))</f>
        <v>10</v>
      </c>
      <c r="R22" s="11">
        <f>IFERROR(RANK(Q22,$Q$13:$Q$47,1),"")</f>
        <v>2</v>
      </c>
      <c r="S22" s="11" t="str">
        <f>IF(IFERROR(INDEX('[1]決勝ヒート - レース結果（貼付）'!$A:$Z,MATCH($A22,'[1]決勝ヒート - レース結果（貼付）'!$A:$A,0),MATCH('決勝ヒート - レース正式結果表'!S$11,'[1]決勝ヒート - レース結果（貼付）'!$1:$1,0)),"")=0,"",IFERROR(INDEX('[1]決勝ヒート - レース結果（貼付）'!$A:$Z,MATCH($A22,'[1]決勝ヒート - レース結果（貼付）'!$A:$A,0),MATCH('決勝ヒート - レース正式結果表'!S$11,'[1]決勝ヒート - レース結果（貼付）'!$1:$1,0)),""))</f>
        <v/>
      </c>
      <c r="T22" s="11"/>
      <c r="U22" s="11">
        <f>IF(IFERROR(INDEX('[1]決勝ヒート - レース結果（貼付）'!$A:$Z,MATCH($B22,'[1]決勝ヒート - レース結果（貼付）'!$B:$B,0),MATCH('決勝ヒート - レース正式結果表'!U$11,'[1]決勝ヒート - レース結果（貼付）'!$1:$1,0)),"")=0,"",IFERROR(INDEX('[1]決勝ヒート - レース結果（貼付）'!$A:$Z,MATCH($B22,'[1]決勝ヒート - レース結果（貼付）'!$B:$B,0),MATCH('決勝ヒート - レース正式結果表'!U$11,'[1]決勝ヒート - レース結果（貼付）'!$1:$1,0)),""))</f>
        <v>72.290999999999997</v>
      </c>
    </row>
    <row r="23" spans="1:21" s="24" customFormat="1" ht="12.75" x14ac:dyDescent="0.2">
      <c r="A23" s="39">
        <f>IF(OR('[1]決勝ヒート - レース結果（貼付）'!A12="DNF",'[1]決勝ヒート - レース結果（貼付）'!A12="DNS",'[1]決勝ヒート - レース結果（貼付）'!A12="DQ"),'[1]決勝ヒート - レース結果（貼付）'!A12,IF(MAX('[1]決勝ヒート - レース結果（貼付）'!A:A)&gt;A22,A22+1,""))</f>
        <v>11</v>
      </c>
      <c r="B23" s="27">
        <f>IFERROR(INDEX('[1]決勝ヒート - レース結果（貼付）'!A12:$Z$50,MATCH($A23,'[1]決勝ヒート - レース結果（貼付）'!A12:$A$50,0),MATCH('決勝ヒート - レース正式結果表'!B$11,'[1]決勝ヒート - レース結果（貼付）'!$1:$1,0)),"")</f>
        <v>15</v>
      </c>
      <c r="C23" s="38"/>
      <c r="D23" s="37" t="str">
        <f>IFERROR(INDEX('[1]決勝ヒート - レース結果（貼付）'!$A:$Z,MATCH($B23,'[1]決勝ヒート - レース結果（貼付）'!$B:$B,0),MATCH('決勝ヒート - レース正式結果表'!D$11,'[1]決勝ヒート - レース結果（貼付）'!$1:$1,0)),"")</f>
        <v>髙田 陽大</v>
      </c>
      <c r="E23" s="36" t="str">
        <f>IFERROR(INDEX('[1]決勝ヒート - レース結果（貼付）'!$A:$Z,MATCH($B23,'[1]決勝ヒート - レース結果（貼付）'!$B:$B,0),MATCH('決勝ヒート - レース正式結果表'!E$11,'[1]決勝ヒート - レース結果（貼付）'!$1:$1,0)),"")</f>
        <v>Birel ART/YAMAHA</v>
      </c>
      <c r="F23" s="35" t="str">
        <f>IFERROR(INDEX('[1]決勝ヒート - レース結果（貼付）'!$A:$Z,MATCH($B23,'[1]決勝ヒート - レース結果（貼付）'!$B:$B,0),MATCH('決勝ヒート - レース正式結果表'!F$11,'[1]決勝ヒート - レース結果（貼付）'!$1:$1,0)),"")</f>
        <v>Super Racing Junkie!</v>
      </c>
      <c r="G23" s="34" t="str">
        <f>IFERROR(INDEX('[1]決勝ヒート - レース結果（貼付）'!$A:$Z,MATCH($B23,'[1]決勝ヒート - レース結果（貼付）'!$B:$B,0),MATCH('決勝ヒート - レース正式結果表'!G$11,'[1]決勝ヒート - レース結果（貼付）'!$1:$1,0)),"")</f>
        <v>BS</v>
      </c>
      <c r="H23" s="33">
        <f>IF(A23="DNS","",IF(A23="DQ","",IFERROR(INDEX('[1]決勝ヒート - レース結果（貼付）'!$A:$Z,MATCH($B23,'[1]決勝ヒート - レース結果（貼付）'!$B:$B,0),MATCH('決勝ヒート - レース正式結果表'!H$11,'[1]決勝ヒート - レース結果（貼付）'!$1:$1,0)),"")))</f>
        <v>22</v>
      </c>
      <c r="I23" s="32">
        <f>IF(A23="DNS","ｽﾀｰﾄ出来ず",IF(A23="DQ","失　格",IFERROR(INDEX('[1]決勝ヒート - レース結果（貼付）'!$A:$Z,MATCH($B23,'[1]決勝ヒート - レース結果（貼付）'!$B:$B,0),MATCH('決勝ヒート - レース正式結果表'!I$11,'[1]決勝ヒート - レース結果（貼付）'!$1:$1,0)),"")))</f>
        <v>1.6230740740740743E-2</v>
      </c>
      <c r="J23" s="31">
        <f>IF(A23="DNS","",IF(A23="DQ","",IFERROR(INDEX('[1]決勝ヒート - レース結果（貼付）'!$A:$Z,MATCH($B23,'[1]決勝ヒート - レース結果（貼付）'!$B:$B,0),MATCH('決勝ヒート - レース正式結果表'!J$11,'[1]決勝ヒート - レース結果（貼付）'!$1:$1,0)),"")))</f>
        <v>18.675999999999998</v>
      </c>
      <c r="K23" s="31">
        <f>IF(A23="DNS","",IF(A23="DQ","",IFERROR(INDEX('[1]決勝ヒート - レース結果（貼付）'!$A:$Z,MATCH($B23,'[1]決勝ヒート - レース結果（貼付）'!$B:$B,0),MATCH('決勝ヒート - レース正式結果表'!K$11,'[1]決勝ヒート - レース結果（貼付）'!$1:$1,0)),"")))</f>
        <v>0.59699999999999998</v>
      </c>
      <c r="L23" s="30">
        <f>IF(A23="DNS","",IF(A23="DQ","",IFERROR(INDEX('[1]決勝ヒート - レース結果（貼付）'!$A:$Z,MATCH($B23,'[1]決勝ヒート - レース結果（貼付）'!$B:$B,0),MATCH('決勝ヒート - レース正式結果表'!L$11,'[1]決勝ヒート - レース結果（貼付）'!$1:$1,0)),"")))</f>
        <v>7.3128472222222225E-4</v>
      </c>
      <c r="M23" s="29" t="str">
        <f>IF(L23&lt;1,"",IF($M$11&gt;L23,"R",""))</f>
        <v/>
      </c>
      <c r="N23" s="28"/>
      <c r="O23" s="11"/>
      <c r="P23" s="11" t="str">
        <f>IF(IFERROR(INDEX('[1]決勝ヒート - レース結果（貼付）'!$A:$Z,MATCH($B23,'[1]決勝ヒート - レース結果（貼付）'!$B:$B,0),MATCH('決勝ヒート - レース正式結果表'!P$11,'[1]決勝ヒート - レース結果（貼付）'!$1:$1,0)),"")=0,"",IFERROR(INDEX('[1]決勝ヒート - レース結果（貼付）'!$A:$Z,MATCH($B23,'[1]決勝ヒート - レース結果（貼付）'!$B:$B,0),MATCH('決勝ヒート - レース正式結果表'!P$11,'[1]決勝ヒート - レース結果（貼付）'!$1:$1,0)),""))</f>
        <v/>
      </c>
      <c r="Q23" s="11" t="str">
        <f>IF(P23="","",COUNTIF($P$13:P23,"&lt;&gt;"&amp;""))</f>
        <v/>
      </c>
      <c r="R23" s="11" t="str">
        <f>IFERROR(RANK(Q23,$Q$13:$Q$47,1),"")</f>
        <v/>
      </c>
      <c r="S23" s="11" t="str">
        <f>IF(IFERROR(INDEX('[1]決勝ヒート - レース結果（貼付）'!$A:$Z,MATCH($A23,'[1]決勝ヒート - レース結果（貼付）'!$A:$A,0),MATCH('決勝ヒート - レース正式結果表'!S$11,'[1]決勝ヒート - レース結果（貼付）'!$1:$1,0)),"")=0,"",IFERROR(INDEX('[1]決勝ヒート - レース結果（貼付）'!$A:$Z,MATCH($A23,'[1]決勝ヒート - レース結果（貼付）'!$A:$A,0),MATCH('決勝ヒート - レース正式結果表'!S$11,'[1]決勝ヒート - レース結果（貼付）'!$1:$1,0)),""))</f>
        <v/>
      </c>
      <c r="T23" s="11"/>
      <c r="U23" s="11">
        <f>IF(IFERROR(INDEX('[1]決勝ヒート - レース結果（貼付）'!$A:$Z,MATCH($B23,'[1]決勝ヒート - レース結果（貼付）'!$B:$B,0),MATCH('決勝ヒート - レース正式結果表'!U$11,'[1]決勝ヒート - レース結果（貼付）'!$1:$1,0)),"")=0,"",IFERROR(INDEX('[1]決勝ヒート - レース結果（貼付）'!$A:$Z,MATCH($B23,'[1]決勝ヒート - レース結果（貼付）'!$B:$B,0),MATCH('決勝ヒート - レース正式結果表'!U$11,'[1]決勝ヒート - レース結果（貼付）'!$1:$1,0)),""))</f>
        <v>72.295000000000002</v>
      </c>
    </row>
    <row r="24" spans="1:21" s="24" customFormat="1" ht="12.75" x14ac:dyDescent="0.2">
      <c r="A24" s="39">
        <f>IF(OR('[1]決勝ヒート - レース結果（貼付）'!A13="DNF",'[1]決勝ヒート - レース結果（貼付）'!A13="DNS",'[1]決勝ヒート - レース結果（貼付）'!A13="DQ"),'[1]決勝ヒート - レース結果（貼付）'!A13,IF(MAX('[1]決勝ヒート - レース結果（貼付）'!A:A)&gt;A23,A23+1,""))</f>
        <v>12</v>
      </c>
      <c r="B24" s="27">
        <f>IFERROR(INDEX('[1]決勝ヒート - レース結果（貼付）'!A13:$Z$50,MATCH($A24,'[1]決勝ヒート - レース結果（貼付）'!A13:$A$50,0),MATCH('決勝ヒート - レース正式結果表'!B$11,'[1]決勝ヒート - レース結果（貼付）'!$1:$1,0)),"")</f>
        <v>37</v>
      </c>
      <c r="C24" s="38"/>
      <c r="D24" s="37" t="str">
        <f>IFERROR(INDEX('[1]決勝ヒート - レース結果（貼付）'!$A:$Z,MATCH($B24,'[1]決勝ヒート - レース結果（貼付）'!$B:$B,0),MATCH('決勝ヒート - レース正式結果表'!D$11,'[1]決勝ヒート - レース結果（貼付）'!$1:$1,0)),"")</f>
        <v>佐藤 琉葵</v>
      </c>
      <c r="E24" s="36" t="str">
        <f>IFERROR(INDEX('[1]決勝ヒート - レース結果（貼付）'!$A:$Z,MATCH($B24,'[1]決勝ヒート - レース結果（貼付）'!$B:$B,0),MATCH('決勝ヒート - レース正式結果表'!E$11,'[1]決勝ヒート - レース結果（貼付）'!$1:$1,0)),"")</f>
        <v>LN KART/YAMAHA</v>
      </c>
      <c r="F24" s="35" t="str">
        <f>IFERROR(INDEX('[1]決勝ヒート - レース結果（貼付）'!$A:$Z,MATCH($B24,'[1]決勝ヒート - レース結果（貼付）'!$B:$B,0),MATCH('決勝ヒート - レース正式結果表'!F$11,'[1]決勝ヒート - レース結果（貼付）'!$1:$1,0)),"")</f>
        <v>DSM</v>
      </c>
      <c r="G24" s="34" t="str">
        <f>IFERROR(INDEX('[1]決勝ヒート - レース結果（貼付）'!$A:$Z,MATCH($B24,'[1]決勝ヒート - レース結果（貼付）'!$B:$B,0),MATCH('決勝ヒート - レース正式結果表'!G$11,'[1]決勝ヒート - レース結果（貼付）'!$1:$1,0)),"")</f>
        <v>BS</v>
      </c>
      <c r="H24" s="33">
        <f>IF(A24="DNS","",IF(A24="DQ","",IFERROR(INDEX('[1]決勝ヒート - レース結果（貼付）'!$A:$Z,MATCH($B24,'[1]決勝ヒート - レース結果（貼付）'!$B:$B,0),MATCH('決勝ヒート - レース正式結果表'!H$11,'[1]決勝ヒート - レース結果（貼付）'!$1:$1,0)),"")))</f>
        <v>22</v>
      </c>
      <c r="I24" s="32">
        <f>IF(A24="DNS","ｽﾀｰﾄ出来ず",IF(A24="DQ","失　格",IFERROR(INDEX('[1]決勝ヒート - レース結果（貼付）'!$A:$Z,MATCH($B24,'[1]決勝ヒート - レース結果（貼付）'!$B:$B,0),MATCH('決勝ヒート - レース正式結果表'!I$11,'[1]決勝ヒート - レース結果（貼付）'!$1:$1,0)),"")))</f>
        <v>1.6235682870370371E-2</v>
      </c>
      <c r="J24" s="31">
        <f>IF(A24="DNS","",IF(A24="DQ","",IFERROR(INDEX('[1]決勝ヒート - レース結果（貼付）'!$A:$Z,MATCH($B24,'[1]決勝ヒート - レース結果（貼付）'!$B:$B,0),MATCH('決勝ヒート - レース正式結果表'!J$11,'[1]決勝ヒート - レース結果（貼付）'!$1:$1,0)),"")))</f>
        <v>19.103000000000002</v>
      </c>
      <c r="K24" s="31">
        <f>IF(A24="DNS","",IF(A24="DQ","",IFERROR(INDEX('[1]決勝ヒート - レース結果（貼付）'!$A:$Z,MATCH($B24,'[1]決勝ヒート - レース結果（貼付）'!$B:$B,0),MATCH('決勝ヒート - レース正式結果表'!K$11,'[1]決勝ヒート - レース結果（貼付）'!$1:$1,0)),"")))</f>
        <v>0.42699999999999999</v>
      </c>
      <c r="L24" s="30">
        <f>IF(A24="DNS","",IF(A24="DQ","",IFERROR(INDEX('[1]決勝ヒート - レース結果（貼付）'!$A:$Z,MATCH($B24,'[1]決勝ヒート - レース結果（貼付）'!$B:$B,0),MATCH('決勝ヒート - レース正式結果表'!L$11,'[1]決勝ヒート - レース結果（貼付）'!$1:$1,0)),"")))</f>
        <v>7.3204861111111116E-4</v>
      </c>
      <c r="M24" s="29" t="str">
        <f>IF(L24&lt;1,"",IF($M$11&gt;L24,"R",""))</f>
        <v/>
      </c>
      <c r="N24" s="28"/>
      <c r="O24" s="11"/>
      <c r="P24" s="11" t="str">
        <f>IF(IFERROR(INDEX('[1]決勝ヒート - レース結果（貼付）'!$A:$Z,MATCH($B24,'[1]決勝ヒート - レース結果（貼付）'!$B:$B,0),MATCH('決勝ヒート - レース正式結果表'!P$11,'[1]決勝ヒート - レース結果（貼付）'!$1:$1,0)),"")=0,"",IFERROR(INDEX('[1]決勝ヒート - レース結果（貼付）'!$A:$Z,MATCH($B24,'[1]決勝ヒート - レース結果（貼付）'!$B:$B,0),MATCH('決勝ヒート - レース正式結果表'!P$11,'[1]決勝ヒート - レース結果（貼付）'!$1:$1,0)),""))</f>
        <v/>
      </c>
      <c r="Q24" s="11" t="str">
        <f>IF(P24="","",COUNTIF($P$13:P24,"&lt;&gt;"&amp;""))</f>
        <v/>
      </c>
      <c r="R24" s="11" t="str">
        <f>IFERROR(RANK(Q24,$Q$13:$Q$47,1),"")</f>
        <v/>
      </c>
      <c r="S24" s="11" t="str">
        <f>IF(IFERROR(INDEX('[1]決勝ヒート - レース結果（貼付）'!$A:$Z,MATCH($A24,'[1]決勝ヒート - レース結果（貼付）'!$A:$A,0),MATCH('決勝ヒート - レース正式結果表'!S$11,'[1]決勝ヒート - レース結果（貼付）'!$1:$1,0)),"")=0,"",IFERROR(INDEX('[1]決勝ヒート - レース結果（貼付）'!$A:$Z,MATCH($A24,'[1]決勝ヒート - レース結果（貼付）'!$A:$A,0),MATCH('決勝ヒート - レース正式結果表'!S$11,'[1]決勝ヒート - レース結果（貼付）'!$1:$1,0)),""))</f>
        <v/>
      </c>
      <c r="T24" s="11"/>
      <c r="U24" s="11">
        <f>IF(IFERROR(INDEX('[1]決勝ヒート - レース結果（貼付）'!$A:$Z,MATCH($B24,'[1]決勝ヒート - レース結果（貼付）'!$B:$B,0),MATCH('決勝ヒート - レース正式結果表'!U$11,'[1]決勝ヒート - レース結果（貼付）'!$1:$1,0)),"")=0,"",IFERROR(INDEX('[1]決勝ヒート - レース結果（貼付）'!$A:$Z,MATCH($B24,'[1]決勝ヒート - レース結果（貼付）'!$B:$B,0),MATCH('決勝ヒート - レース正式結果表'!U$11,'[1]決勝ヒート - レース結果（貼付）'!$1:$1,0)),""))</f>
        <v>72.019000000000005</v>
      </c>
    </row>
    <row r="25" spans="1:21" s="24" customFormat="1" ht="12.75" x14ac:dyDescent="0.2">
      <c r="A25" s="39">
        <f>IF(OR('[1]決勝ヒート - レース結果（貼付）'!A14="DNF",'[1]決勝ヒート - レース結果（貼付）'!A14="DNS",'[1]決勝ヒート - レース結果（貼付）'!A14="DQ"),'[1]決勝ヒート - レース結果（貼付）'!A14,IF(MAX('[1]決勝ヒート - レース結果（貼付）'!A:A)&gt;A24,A24+1,""))</f>
        <v>13</v>
      </c>
      <c r="B25" s="27">
        <f>IFERROR(INDEX('[1]決勝ヒート - レース結果（貼付）'!A14:$Z$50,MATCH($A25,'[1]決勝ヒート - レース結果（貼付）'!A14:$A$50,0),MATCH('決勝ヒート - レース正式結果表'!B$11,'[1]決勝ヒート - レース結果（貼付）'!$1:$1,0)),"")</f>
        <v>47</v>
      </c>
      <c r="C25" s="38"/>
      <c r="D25" s="37" t="str">
        <f>IFERROR(INDEX('[1]決勝ヒート - レース結果（貼付）'!$A:$Z,MATCH($B25,'[1]決勝ヒート - レース結果（貼付）'!$B:$B,0),MATCH('決勝ヒート - レース正式結果表'!D$11,'[1]決勝ヒート - レース結果（貼付）'!$1:$1,0)),"")</f>
        <v>大島 良介</v>
      </c>
      <c r="E25" s="36" t="str">
        <f>IFERROR(INDEX('[1]決勝ヒート - レース結果（貼付）'!$A:$Z,MATCH($B25,'[1]決勝ヒート - レース結果（貼付）'!$B:$B,0),MATCH('決勝ヒート - レース正式結果表'!E$11,'[1]決勝ヒート - レース結果（貼付）'!$1:$1,0)),"")</f>
        <v>TONY KART/YAMAHA</v>
      </c>
      <c r="F25" s="35" t="str">
        <f>IFERROR(INDEX('[1]決勝ヒート - レース結果（貼付）'!$A:$Z,MATCH($B25,'[1]決勝ヒート - レース結果（貼付）'!$B:$B,0),MATCH('決勝ヒート - レース正式結果表'!F$11,'[1]決勝ヒート - レース結果（貼付）'!$1:$1,0)),"")</f>
        <v>RS-1</v>
      </c>
      <c r="G25" s="34" t="str">
        <f>IFERROR(INDEX('[1]決勝ヒート - レース結果（貼付）'!$A:$Z,MATCH($B25,'[1]決勝ヒート - レース結果（貼付）'!$B:$B,0),MATCH('決勝ヒート - レース正式結果表'!G$11,'[1]決勝ヒート - レース結果（貼付）'!$1:$1,0)),"")</f>
        <v>BS</v>
      </c>
      <c r="H25" s="33">
        <f>IF(A25="DNS","",IF(A25="DQ","",IFERROR(INDEX('[1]決勝ヒート - レース結果（貼付）'!$A:$Z,MATCH($B25,'[1]決勝ヒート - レース結果（貼付）'!$B:$B,0),MATCH('決勝ヒート - レース正式結果表'!H$11,'[1]決勝ヒート - レース結果（貼付）'!$1:$1,0)),"")))</f>
        <v>22</v>
      </c>
      <c r="I25" s="32">
        <f>IF(A25="DNS","ｽﾀｰﾄ出来ず",IF(A25="DQ","失　格",IFERROR(INDEX('[1]決勝ヒート - レース結果（貼付）'!$A:$Z,MATCH($B25,'[1]決勝ヒート - レース結果（貼付）'!$B:$B,0),MATCH('決勝ヒート - レース正式結果表'!I$11,'[1]決勝ヒート - レース結果（貼付）'!$1:$1,0)),"")))</f>
        <v>1.6242337962962965E-2</v>
      </c>
      <c r="J25" s="31">
        <f>IF(A25="DNS","",IF(A25="DQ","",IFERROR(INDEX('[1]決勝ヒート - レース結果（貼付）'!$A:$Z,MATCH($B25,'[1]決勝ヒート - レース結果（貼付）'!$B:$B,0),MATCH('決勝ヒート - レース正式結果表'!J$11,'[1]決勝ヒート - レース結果（貼付）'!$1:$1,0)),"")))</f>
        <v>19.678000000000001</v>
      </c>
      <c r="K25" s="31">
        <f>IF(A25="DNS","",IF(A25="DQ","",IFERROR(INDEX('[1]決勝ヒート - レース結果（貼付）'!$A:$Z,MATCH($B25,'[1]決勝ヒート - レース結果（貼付）'!$B:$B,0),MATCH('決勝ヒート - レース正式結果表'!K$11,'[1]決勝ヒート - レース結果（貼付）'!$1:$1,0)),"")))</f>
        <v>0.57499999999999996</v>
      </c>
      <c r="L25" s="30">
        <f>IF(A25="DNS","",IF(A25="DQ","",IFERROR(INDEX('[1]決勝ヒート - レース結果（貼付）'!$A:$Z,MATCH($B25,'[1]決勝ヒート - レース結果（貼付）'!$B:$B,0),MATCH('決勝ヒート - レース正式結果表'!L$11,'[1]決勝ヒート - レース結果（貼付）'!$1:$1,0)),"")))</f>
        <v>7.3120370370370364E-4</v>
      </c>
      <c r="M25" s="29" t="str">
        <f>IF(L25&lt;1,"",IF($M$11&gt;L25,"R",""))</f>
        <v/>
      </c>
      <c r="N25" s="28"/>
      <c r="O25" s="11"/>
      <c r="P25" s="11" t="str">
        <f>IF(IFERROR(INDEX('[1]決勝ヒート - レース結果（貼付）'!$A:$Z,MATCH($B25,'[1]決勝ヒート - レース結果（貼付）'!$B:$B,0),MATCH('決勝ヒート - レース正式結果表'!P$11,'[1]決勝ヒート - レース結果（貼付）'!$1:$1,0)),"")=0,"",IFERROR(INDEX('[1]決勝ヒート - レース結果（貼付）'!$A:$Z,MATCH($B25,'[1]決勝ヒート - レース結果（貼付）'!$B:$B,0),MATCH('決勝ヒート - レース正式結果表'!P$11,'[1]決勝ヒート - レース結果（貼付）'!$1:$1,0)),""))</f>
        <v/>
      </c>
      <c r="Q25" s="11" t="str">
        <f>IF(P25="","",COUNTIF($P$13:P25,"&lt;&gt;"&amp;""))</f>
        <v/>
      </c>
      <c r="R25" s="11" t="str">
        <f>IFERROR(RANK(Q25,$Q$13:$Q$47,1),"")</f>
        <v/>
      </c>
      <c r="S25" s="11" t="str">
        <f>IF(IFERROR(INDEX('[1]決勝ヒート - レース結果（貼付）'!$A:$Z,MATCH($A25,'[1]決勝ヒート - レース結果（貼付）'!$A:$A,0),MATCH('決勝ヒート - レース正式結果表'!S$11,'[1]決勝ヒート - レース結果（貼付）'!$1:$1,0)),"")=0,"",IFERROR(INDEX('[1]決勝ヒート - レース結果（貼付）'!$A:$Z,MATCH($A25,'[1]決勝ヒート - レース結果（貼付）'!$A:$A,0),MATCH('決勝ヒート - レース正式結果表'!S$11,'[1]決勝ヒート - レース結果（貼付）'!$1:$1,0)),""))</f>
        <v/>
      </c>
      <c r="T25" s="11"/>
      <c r="U25" s="11">
        <f>IF(IFERROR(INDEX('[1]決勝ヒート - レース結果（貼付）'!$A:$Z,MATCH($B25,'[1]決勝ヒート - レース結果（貼付）'!$B:$B,0),MATCH('決勝ヒート - レース正式結果表'!U$11,'[1]決勝ヒート - レース結果（貼付）'!$1:$1,0)),"")=0,"",IFERROR(INDEX('[1]決勝ヒート - レース結果（貼付）'!$A:$Z,MATCH($B25,'[1]決勝ヒート - レース結果（貼付）'!$B:$B,0),MATCH('決勝ヒート - レース正式結果表'!U$11,'[1]決勝ヒート - レース結果（貼付）'!$1:$1,0)),""))</f>
        <v>71.944000000000003</v>
      </c>
    </row>
    <row r="26" spans="1:21" s="24" customFormat="1" ht="12.75" x14ac:dyDescent="0.2">
      <c r="A26" s="39">
        <f>IF(OR('[1]決勝ヒート - レース結果（貼付）'!A15="DNF",'[1]決勝ヒート - レース結果（貼付）'!A15="DNS",'[1]決勝ヒート - レース結果（貼付）'!A15="DQ"),'[1]決勝ヒート - レース結果（貼付）'!A15,IF(MAX('[1]決勝ヒート - レース結果（貼付）'!A:A)&gt;A25,A25+1,""))</f>
        <v>14</v>
      </c>
      <c r="B26" s="27">
        <f>IFERROR(INDEX('[1]決勝ヒート - レース結果（貼付）'!A15:$Z$50,MATCH($A26,'[1]決勝ヒート - レース結果（貼付）'!A15:$A$50,0),MATCH('決勝ヒート - レース正式結果表'!B$11,'[1]決勝ヒート - レース結果（貼付）'!$1:$1,0)),"")</f>
        <v>10</v>
      </c>
      <c r="C26" s="38"/>
      <c r="D26" s="37" t="str">
        <f>IFERROR(INDEX('[1]決勝ヒート - レース結果（貼付）'!$A:$Z,MATCH($B26,'[1]決勝ヒート - レース結果（貼付）'!$B:$B,0),MATCH('決勝ヒート - レース正式結果表'!D$11,'[1]決勝ヒート - レース結果（貼付）'!$1:$1,0)),"")</f>
        <v>大越 武</v>
      </c>
      <c r="E26" s="36" t="str">
        <f>IFERROR(INDEX('[1]決勝ヒート - レース結果（貼付）'!$A:$Z,MATCH($B26,'[1]決勝ヒート - レース結果（貼付）'!$B:$B,0),MATCH('決勝ヒート - レース正式結果表'!E$11,'[1]決勝ヒート - レース結果（貼付）'!$1:$1,0)),"")</f>
        <v>TONY KART/YAMAHA</v>
      </c>
      <c r="F26" s="35" t="str">
        <f>IFERROR(INDEX('[1]決勝ヒート - レース結果（貼付）'!$A:$Z,MATCH($B26,'[1]決勝ヒート - レース結果（貼付）'!$B:$B,0),MATCH('決勝ヒート - レース正式結果表'!F$11,'[1]決勝ヒート - レース結果（貼付）'!$1:$1,0)),"")</f>
        <v>BEMAX RACING</v>
      </c>
      <c r="G26" s="34" t="str">
        <f>IFERROR(INDEX('[1]決勝ヒート - レース結果（貼付）'!$A:$Z,MATCH($B26,'[1]決勝ヒート - レース結果（貼付）'!$B:$B,0),MATCH('決勝ヒート - レース正式結果表'!G$11,'[1]決勝ヒート - レース結果（貼付）'!$1:$1,0)),"")</f>
        <v>BS</v>
      </c>
      <c r="H26" s="33">
        <f>IF(A26="DNS","",IF(A26="DQ","",IFERROR(INDEX('[1]決勝ヒート - レース結果（貼付）'!$A:$Z,MATCH($B26,'[1]決勝ヒート - レース結果（貼付）'!$B:$B,0),MATCH('決勝ヒート - レース正式結果表'!H$11,'[1]決勝ヒート - レース結果（貼付）'!$1:$1,0)),"")))</f>
        <v>22</v>
      </c>
      <c r="I26" s="32">
        <f>IF(A26="DNS","ｽﾀｰﾄ出来ず",IF(A26="DQ","失　格",IFERROR(INDEX('[1]決勝ヒート - レース結果（貼付）'!$A:$Z,MATCH($B26,'[1]決勝ヒート - レース結果（貼付）'!$B:$B,0),MATCH('決勝ヒート - レース正式結果表'!I$11,'[1]決勝ヒート - レース結果（貼付）'!$1:$1,0)),"")))</f>
        <v>1.6266689814814817E-2</v>
      </c>
      <c r="J26" s="31">
        <f>IF(A26="DNS","",IF(A26="DQ","",IFERROR(INDEX('[1]決勝ヒート - レース結果（貼付）'!$A:$Z,MATCH($B26,'[1]決勝ヒート - レース結果（貼付）'!$B:$B,0),MATCH('決勝ヒート - レース正式結果表'!J$11,'[1]決勝ヒート - レース結果（貼付）'!$1:$1,0)),"")))</f>
        <v>21.782</v>
      </c>
      <c r="K26" s="31">
        <f>IF(A26="DNS","",IF(A26="DQ","",IFERROR(INDEX('[1]決勝ヒート - レース結果（貼付）'!$A:$Z,MATCH($B26,'[1]決勝ヒート - レース結果（貼付）'!$B:$B,0),MATCH('決勝ヒート - レース正式結果表'!K$11,'[1]決勝ヒート - レース結果（貼付）'!$1:$1,0)),"")))</f>
        <v>2.1040000000000001</v>
      </c>
      <c r="L26" s="30">
        <f>IF(A26="DNS","",IF(A26="DQ","",IFERROR(INDEX('[1]決勝ヒート - レース結果（貼付）'!$A:$Z,MATCH($B26,'[1]決勝ヒート - レース結果（貼付）'!$B:$B,0),MATCH('決勝ヒート - レース正式結果表'!L$11,'[1]決勝ヒート - レース結果（貼付）'!$1:$1,0)),"")))</f>
        <v>7.2849537037037034E-4</v>
      </c>
      <c r="M26" s="29" t="str">
        <f>IF(L26&lt;1,"",IF($M$11&gt;L26,"R",""))</f>
        <v/>
      </c>
      <c r="N26" s="28"/>
      <c r="O26" s="11"/>
      <c r="P26" s="11" t="str">
        <f>IF(IFERROR(INDEX('[1]決勝ヒート - レース結果（貼付）'!$A:$Z,MATCH($B26,'[1]決勝ヒート - レース結果（貼付）'!$B:$B,0),MATCH('決勝ヒート - レース正式結果表'!P$11,'[1]決勝ヒート - レース結果（貼付）'!$1:$1,0)),"")=0,"",IFERROR(INDEX('[1]決勝ヒート - レース結果（貼付）'!$A:$Z,MATCH($B26,'[1]決勝ヒート - レース結果（貼付）'!$B:$B,0),MATCH('決勝ヒート - レース正式結果表'!P$11,'[1]決勝ヒート - レース結果（貼付）'!$1:$1,0)),""))</f>
        <v>全日本カート選手権 統一規則 第38条(25)(フロントフェアリングが正しい装着状態でない)により5秒加算した。</v>
      </c>
      <c r="Q26" s="11">
        <f>IF(P26="","",COUNTIF($P$13:P26,"&lt;&gt;"&amp;""))</f>
        <v>14</v>
      </c>
      <c r="R26" s="11">
        <f>IFERROR(RANK(Q26,$Q$13:$Q$47,1),"")</f>
        <v>3</v>
      </c>
      <c r="S26" s="11" t="str">
        <f>IF(IFERROR(INDEX('[1]決勝ヒート - レース結果（貼付）'!$A:$Z,MATCH($A26,'[1]決勝ヒート - レース結果（貼付）'!$A:$A,0),MATCH('決勝ヒート - レース正式結果表'!S$11,'[1]決勝ヒート - レース結果（貼付）'!$1:$1,0)),"")=0,"",IFERROR(INDEX('[1]決勝ヒート - レース結果（貼付）'!$A:$Z,MATCH($A26,'[1]決勝ヒート - レース結果（貼付）'!$A:$A,0),MATCH('決勝ヒート - レース正式結果表'!S$11,'[1]決勝ヒート - レース結果（貼付）'!$1:$1,0)),""))</f>
        <v/>
      </c>
      <c r="T26" s="11"/>
      <c r="U26" s="11">
        <f>IF(IFERROR(INDEX('[1]決勝ヒート - レース結果（貼付）'!$A:$Z,MATCH($B26,'[1]決勝ヒート - レース結果（貼付）'!$B:$B,0),MATCH('決勝ヒート - レース正式結果表'!U$11,'[1]決勝ヒート - レース結果（貼付）'!$1:$1,0)),"")=0,"",IFERROR(INDEX('[1]決勝ヒート - レース結果（貼付）'!$A:$Z,MATCH($B26,'[1]決勝ヒート - レース結果（貼付）'!$B:$B,0),MATCH('決勝ヒート - レース正式結果表'!U$11,'[1]決勝ヒート - レース結果（貼付）'!$1:$1,0)),""))</f>
        <v>72.027000000000001</v>
      </c>
    </row>
    <row r="27" spans="1:21" s="24" customFormat="1" ht="12.75" x14ac:dyDescent="0.2">
      <c r="A27" s="39">
        <f>IF(OR('[1]決勝ヒート - レース結果（貼付）'!A16="DNF",'[1]決勝ヒート - レース結果（貼付）'!A16="DNS",'[1]決勝ヒート - レース結果（貼付）'!A16="DQ"),'[1]決勝ヒート - レース結果（貼付）'!A16,IF(MAX('[1]決勝ヒート - レース結果（貼付）'!A:A)&gt;A26,A26+1,""))</f>
        <v>15</v>
      </c>
      <c r="B27" s="27">
        <f>IFERROR(INDEX('[1]決勝ヒート - レース結果（貼付）'!A16:$Z$50,MATCH($A27,'[1]決勝ヒート - レース結果（貼付）'!A16:$A$50,0),MATCH('決勝ヒート - レース正式結果表'!B$11,'[1]決勝ヒート - レース結果（貼付）'!$1:$1,0)),"")</f>
        <v>31</v>
      </c>
      <c r="C27" s="38"/>
      <c r="D27" s="37" t="str">
        <f>IFERROR(INDEX('[1]決勝ヒート - レース結果（貼付）'!$A:$Z,MATCH($B27,'[1]決勝ヒート - レース結果（貼付）'!$B:$B,0),MATCH('決勝ヒート - レース正式結果表'!D$11,'[1]決勝ヒート - レース結果（貼付）'!$1:$1,0)),"")</f>
        <v>飛田 陽宏</v>
      </c>
      <c r="E27" s="36" t="str">
        <f>IFERROR(INDEX('[1]決勝ヒート - レース結果（貼付）'!$A:$Z,MATCH($B27,'[1]決勝ヒート - レース結果（貼付）'!$B:$B,0),MATCH('決勝ヒート - レース正式結果表'!E$11,'[1]決勝ヒート - レース結果（貼付）'!$1:$1,0)),"")</f>
        <v>TONY KART/YAMAHA</v>
      </c>
      <c r="F27" s="35" t="str">
        <f>IFERROR(INDEX('[1]決勝ヒート - レース結果（貼付）'!$A:$Z,MATCH($B27,'[1]決勝ヒート - レース結果（貼付）'!$B:$B,0),MATCH('決勝ヒート - レース正式結果表'!F$11,'[1]決勝ヒート - レース結果（貼付）'!$1:$1,0)),"")</f>
        <v>TBT RT with まえだ眼科</v>
      </c>
      <c r="G27" s="34" t="str">
        <f>IFERROR(INDEX('[1]決勝ヒート - レース結果（貼付）'!$A:$Z,MATCH($B27,'[1]決勝ヒート - レース結果（貼付）'!$B:$B,0),MATCH('決勝ヒート - レース正式結果表'!G$11,'[1]決勝ヒート - レース結果（貼付）'!$1:$1,0)),"")</f>
        <v>BS</v>
      </c>
      <c r="H27" s="33">
        <f>IF(A27="DNS","",IF(A27="DQ","",IFERROR(INDEX('[1]決勝ヒート - レース結果（貼付）'!$A:$Z,MATCH($B27,'[1]決勝ヒート - レース結果（貼付）'!$B:$B,0),MATCH('決勝ヒート - レース正式結果表'!H$11,'[1]決勝ヒート - レース結果（貼付）'!$1:$1,0)),"")))</f>
        <v>22</v>
      </c>
      <c r="I27" s="32">
        <f>IF(A27="DNS","ｽﾀｰﾄ出来ず",IF(A27="DQ","失　格",IFERROR(INDEX('[1]決勝ヒート - レース結果（貼付）'!$A:$Z,MATCH($B27,'[1]決勝ヒート - レース結果（貼付）'!$B:$B,0),MATCH('決勝ヒート - レース正式結果表'!I$11,'[1]決勝ヒート - レース結果（貼付）'!$1:$1,0)),"")))</f>
        <v>1.628578703703704E-2</v>
      </c>
      <c r="J27" s="31">
        <f>IF(A27="DNS","",IF(A27="DQ","",IFERROR(INDEX('[1]決勝ヒート - レース結果（貼付）'!$A:$Z,MATCH($B27,'[1]決勝ヒート - レース結果（貼付）'!$B:$B,0),MATCH('決勝ヒート - レース正式結果表'!J$11,'[1]決勝ヒート - レース結果（貼付）'!$1:$1,0)),"")))</f>
        <v>23.431999999999999</v>
      </c>
      <c r="K27" s="31">
        <f>IF(A27="DNS","",IF(A27="DQ","",IFERROR(INDEX('[1]決勝ヒート - レース結果（貼付）'!$A:$Z,MATCH($B27,'[1]決勝ヒート - レース結果（貼付）'!$B:$B,0),MATCH('決勝ヒート - レース正式結果表'!K$11,'[1]決勝ヒート - レース結果（貼付）'!$1:$1,0)),"")))</f>
        <v>1.65</v>
      </c>
      <c r="L27" s="30">
        <f>IF(A27="DNS","",IF(A27="DQ","",IFERROR(INDEX('[1]決勝ヒート - レース結果（貼付）'!$A:$Z,MATCH($B27,'[1]決勝ヒート - レース結果（貼付）'!$B:$B,0),MATCH('決勝ヒート - レース正式結果表'!L$11,'[1]決勝ヒート - レース結果（貼付）'!$1:$1,0)),"")))</f>
        <v>7.3454861111111106E-4</v>
      </c>
      <c r="M27" s="29" t="str">
        <f>IF(L27&lt;1,"",IF($M$11&gt;L27,"R",""))</f>
        <v/>
      </c>
      <c r="N27" s="28"/>
      <c r="O27" s="11"/>
      <c r="P27" s="11" t="str">
        <f>IF(IFERROR(INDEX('[1]決勝ヒート - レース結果（貼付）'!$A:$Z,MATCH($B27,'[1]決勝ヒート - レース結果（貼付）'!$B:$B,0),MATCH('決勝ヒート - レース正式結果表'!P$11,'[1]決勝ヒート - レース結果（貼付）'!$1:$1,0)),"")=0,"",IFERROR(INDEX('[1]決勝ヒート - レース結果（貼付）'!$A:$Z,MATCH($B27,'[1]決勝ヒート - レース結果（貼付）'!$B:$B,0),MATCH('決勝ヒート - レース正式結果表'!P$11,'[1]決勝ヒート - レース結果（貼付）'!$1:$1,0)),""))</f>
        <v/>
      </c>
      <c r="Q27" s="11" t="str">
        <f>IF(P27="","",COUNTIF($P$13:P27,"&lt;&gt;"&amp;""))</f>
        <v/>
      </c>
      <c r="R27" s="11" t="str">
        <f>IFERROR(RANK(Q27,$Q$13:$Q$47,1),"")</f>
        <v/>
      </c>
      <c r="S27" s="11" t="str">
        <f>IF(IFERROR(INDEX('[1]決勝ヒート - レース結果（貼付）'!$A:$Z,MATCH($A27,'[1]決勝ヒート - レース結果（貼付）'!$A:$A,0),MATCH('決勝ヒート - レース正式結果表'!S$11,'[1]決勝ヒート - レース結果（貼付）'!$1:$1,0)),"")=0,"",IFERROR(INDEX('[1]決勝ヒート - レース結果（貼付）'!$A:$Z,MATCH($A27,'[1]決勝ヒート - レース結果（貼付）'!$A:$A,0),MATCH('決勝ヒート - レース正式結果表'!S$11,'[1]決勝ヒート - レース結果（貼付）'!$1:$1,0)),""))</f>
        <v/>
      </c>
      <c r="T27" s="11"/>
      <c r="U27" s="11">
        <f>IF(IFERROR(INDEX('[1]決勝ヒート - レース結果（貼付）'!$A:$Z,MATCH($B27,'[1]決勝ヒート - レース結果（貼付）'!$B:$B,0),MATCH('決勝ヒート - レース正式結果表'!U$11,'[1]決勝ヒート - レース結果（貼付）'!$1:$1,0)),"")=0,"",IFERROR(INDEX('[1]決勝ヒート - レース結果（貼付）'!$A:$Z,MATCH($B27,'[1]決勝ヒート - レース結果（貼付）'!$B:$B,0),MATCH('決勝ヒート - レース正式結果表'!U$11,'[1]決勝ヒート - レース結果（貼付）'!$1:$1,0)),""))</f>
        <v>72.19</v>
      </c>
    </row>
    <row r="28" spans="1:21" s="24" customFormat="1" ht="12.75" x14ac:dyDescent="0.2">
      <c r="A28" s="39">
        <f>IF(OR('[1]決勝ヒート - レース結果（貼付）'!A17="DNF",'[1]決勝ヒート - レース結果（貼付）'!A17="DNS",'[1]決勝ヒート - レース結果（貼付）'!A17="DQ"),'[1]決勝ヒート - レース結果（貼付）'!A17,IF(MAX('[1]決勝ヒート - レース結果（貼付）'!A:A)&gt;A27,A27+1,""))</f>
        <v>16</v>
      </c>
      <c r="B28" s="27">
        <f>IFERROR(INDEX('[1]決勝ヒート - レース結果（貼付）'!A17:$Z$50,MATCH($A28,'[1]決勝ヒート - レース結果（貼付）'!A17:$A$50,0),MATCH('決勝ヒート - レース正式結果表'!B$11,'[1]決勝ヒート - レース結果（貼付）'!$1:$1,0)),"")</f>
        <v>74</v>
      </c>
      <c r="C28" s="38"/>
      <c r="D28" s="37" t="str">
        <f>IFERROR(INDEX('[1]決勝ヒート - レース結果（貼付）'!$A:$Z,MATCH($B28,'[1]決勝ヒート - レース結果（貼付）'!$B:$B,0),MATCH('決勝ヒート - レース正式結果表'!D$11,'[1]決勝ヒート - レース結果（貼付）'!$1:$1,0)),"")</f>
        <v>宮地 健太朗</v>
      </c>
      <c r="E28" s="36" t="str">
        <f>IFERROR(INDEX('[1]決勝ヒート - レース結果（貼付）'!$A:$Z,MATCH($B28,'[1]決勝ヒート - レース結果（貼付）'!$B:$B,0),MATCH('決勝ヒート - レース正式結果表'!E$11,'[1]決勝ヒート - レース結果（貼付）'!$1:$1,0)),"")</f>
        <v>INTREPID/YAMAHA</v>
      </c>
      <c r="F28" s="35" t="str">
        <f>IFERROR(INDEX('[1]決勝ヒート - レース結果（貼付）'!$A:$Z,MATCH($B28,'[1]決勝ヒート - レース結果（貼付）'!$B:$B,0),MATCH('決勝ヒート - レース正式結果表'!F$11,'[1]決勝ヒート - レース結果（貼付）'!$1:$1,0)),"")</f>
        <v>Ash</v>
      </c>
      <c r="G28" s="34" t="str">
        <f>IFERROR(INDEX('[1]決勝ヒート - レース結果（貼付）'!$A:$Z,MATCH($B28,'[1]決勝ヒート - レース結果（貼付）'!$B:$B,0),MATCH('決勝ヒート - レース正式結果表'!G$11,'[1]決勝ヒート - レース結果（貼付）'!$1:$1,0)),"")</f>
        <v>BS</v>
      </c>
      <c r="H28" s="33">
        <f>IF(A28="DNS","",IF(A28="DQ","",IFERROR(INDEX('[1]決勝ヒート - レース結果（貼付）'!$A:$Z,MATCH($B28,'[1]決勝ヒート - レース結果（貼付）'!$B:$B,0),MATCH('決勝ヒート - レース正式結果表'!H$11,'[1]決勝ヒート - レース結果（貼付）'!$1:$1,0)),"")))</f>
        <v>22</v>
      </c>
      <c r="I28" s="32">
        <f>IF(A28="DNS","ｽﾀｰﾄ出来ず",IF(A28="DQ","失　格",IFERROR(INDEX('[1]決勝ヒート - レース結果（貼付）'!$A:$Z,MATCH($B28,'[1]決勝ヒート - レース結果（貼付）'!$B:$B,0),MATCH('決勝ヒート - レース正式結果表'!I$11,'[1]決勝ヒート - レース結果（貼付）'!$1:$1,0)),"")))</f>
        <v>1.6316307870370372E-2</v>
      </c>
      <c r="J28" s="31">
        <f>IF(A28="DNS","",IF(A28="DQ","",IFERROR(INDEX('[1]決勝ヒート - レース結果（貼付）'!$A:$Z,MATCH($B28,'[1]決勝ヒート - レース結果（貼付）'!$B:$B,0),MATCH('決勝ヒート - レース正式結果表'!J$11,'[1]決勝ヒート - レース結果（貼付）'!$1:$1,0)),"")))</f>
        <v>26.068999999999999</v>
      </c>
      <c r="K28" s="31">
        <f>IF(A28="DNS","",IF(A28="DQ","",IFERROR(INDEX('[1]決勝ヒート - レース結果（貼付）'!$A:$Z,MATCH($B28,'[1]決勝ヒート - レース結果（貼付）'!$B:$B,0),MATCH('決勝ヒート - レース正式結果表'!K$11,'[1]決勝ヒート - レース結果（貼付）'!$1:$1,0)),"")))</f>
        <v>2.637</v>
      </c>
      <c r="L28" s="30">
        <f>IF(A28="DNS","",IF(A28="DQ","",IFERROR(INDEX('[1]決勝ヒート - レース結果（貼付）'!$A:$Z,MATCH($B28,'[1]決勝ヒート - レース結果（貼付）'!$B:$B,0),MATCH('決勝ヒート - レース正式結果表'!L$11,'[1]決勝ヒート - レース結果（貼付）'!$1:$1,0)),"")))</f>
        <v>7.2956018518518519E-4</v>
      </c>
      <c r="M28" s="29" t="str">
        <f>IF(L28&lt;1,"",IF($M$11&gt;L28,"R",""))</f>
        <v/>
      </c>
      <c r="N28" s="28"/>
      <c r="O28" s="11"/>
      <c r="P28" s="11" t="str">
        <f>IF(IFERROR(INDEX('[1]決勝ヒート - レース結果（貼付）'!$A:$Z,MATCH($B28,'[1]決勝ヒート - レース結果（貼付）'!$B:$B,0),MATCH('決勝ヒート - レース正式結果表'!P$11,'[1]決勝ヒート - レース結果（貼付）'!$1:$1,0)),"")=0,"",IFERROR(INDEX('[1]決勝ヒート - レース結果（貼付）'!$A:$Z,MATCH($B28,'[1]決勝ヒート - レース結果（貼付）'!$B:$B,0),MATCH('決勝ヒート - レース正式結果表'!P$11,'[1]決勝ヒート - レース結果（貼付）'!$1:$1,0)),""))</f>
        <v>全日本カート選手権 統一規則 第38条(25)(フロントフェアリングが正しい装着状態でない)により5秒加算した。</v>
      </c>
      <c r="Q28" s="11">
        <f>IF(P28="","",COUNTIF($P$13:P28,"&lt;&gt;"&amp;""))</f>
        <v>16</v>
      </c>
      <c r="R28" s="11">
        <f>IFERROR(RANK(Q28,$Q$13:$Q$47,1),"")</f>
        <v>4</v>
      </c>
      <c r="S28" s="11" t="str">
        <f>IF(IFERROR(INDEX('[1]決勝ヒート - レース結果（貼付）'!$A:$Z,MATCH($A28,'[1]決勝ヒート - レース結果（貼付）'!$A:$A,0),MATCH('決勝ヒート - レース正式結果表'!S$11,'[1]決勝ヒート - レース結果（貼付）'!$1:$1,0)),"")=0,"",IFERROR(INDEX('[1]決勝ヒート - レース結果（貼付）'!$A:$Z,MATCH($A28,'[1]決勝ヒート - レース結果（貼付）'!$A:$A,0),MATCH('決勝ヒート - レース正式結果表'!S$11,'[1]決勝ヒート - レース結果（貼付）'!$1:$1,0)),""))</f>
        <v/>
      </c>
      <c r="T28" s="11"/>
      <c r="U28" s="11">
        <f>IF(IFERROR(INDEX('[1]決勝ヒート - レース結果（貼付）'!$A:$Z,MATCH($B28,'[1]決勝ヒート - レース結果（貼付）'!$B:$B,0),MATCH('決勝ヒート - レース正式結果表'!U$11,'[1]決勝ヒート - レース結果（貼付）'!$1:$1,0)),"")=0,"",IFERROR(INDEX('[1]決勝ヒート - レース結果（貼付）'!$A:$Z,MATCH($B28,'[1]決勝ヒート - レース結果（貼付）'!$B:$B,0),MATCH('決勝ヒート - レース正式結果表'!U$11,'[1]決勝ヒート - レース結果（貼付）'!$1:$1,0)),""))</f>
        <v>71.698999999999998</v>
      </c>
    </row>
    <row r="29" spans="1:21" s="24" customFormat="1" ht="12.75" x14ac:dyDescent="0.2">
      <c r="A29" s="39">
        <f>IF(OR('[1]決勝ヒート - レース結果（貼付）'!A18="DNF",'[1]決勝ヒート - レース結果（貼付）'!A18="DNS",'[1]決勝ヒート - レース結果（貼付）'!A18="DQ"),'[1]決勝ヒート - レース結果（貼付）'!A18,IF(MAX('[1]決勝ヒート - レース結果（貼付）'!A:A)&gt;A28,A28+1,""))</f>
        <v>17</v>
      </c>
      <c r="B29" s="27">
        <f>IFERROR(INDEX('[1]決勝ヒート - レース結果（貼付）'!A18:$Z$50,MATCH($A29,'[1]決勝ヒート - レース結果（貼付）'!A18:$A$50,0),MATCH('決勝ヒート - レース正式結果表'!B$11,'[1]決勝ヒート - レース結果（貼付）'!$1:$1,0)),"")</f>
        <v>54</v>
      </c>
      <c r="C29" s="38"/>
      <c r="D29" s="37" t="str">
        <f>IFERROR(INDEX('[1]決勝ヒート - レース結果（貼付）'!$A:$Z,MATCH($B29,'[1]決勝ヒート - レース結果（貼付）'!$B:$B,0),MATCH('決勝ヒート - レース正式結果表'!D$11,'[1]決勝ヒート - レース結果（貼付）'!$1:$1,0)),"")</f>
        <v>越路 暢哉</v>
      </c>
      <c r="E29" s="36" t="str">
        <f>IFERROR(INDEX('[1]決勝ヒート - レース結果（貼付）'!$A:$Z,MATCH($B29,'[1]決勝ヒート - レース結果（貼付）'!$B:$B,0),MATCH('決勝ヒート - レース正式結果表'!E$11,'[1]決勝ヒート - レース結果（貼付）'!$1:$1,0)),"")</f>
        <v>REDSPEED/YAMAHA</v>
      </c>
      <c r="F29" s="35" t="str">
        <f>IFERROR(INDEX('[1]決勝ヒート - レース結果（貼付）'!$A:$Z,MATCH($B29,'[1]決勝ヒート - レース結果（貼付）'!$B:$B,0),MATCH('決勝ヒート - レース正式結果表'!F$11,'[1]決勝ヒート - レース結果（貼付）'!$1:$1,0)),"")</f>
        <v>ONE POINT</v>
      </c>
      <c r="G29" s="34" t="str">
        <f>IFERROR(INDEX('[1]決勝ヒート - レース結果（貼付）'!$A:$Z,MATCH($B29,'[1]決勝ヒート - レース結果（貼付）'!$B:$B,0),MATCH('決勝ヒート - レース正式結果表'!G$11,'[1]決勝ヒート - レース結果（貼付）'!$1:$1,0)),"")</f>
        <v>BS</v>
      </c>
      <c r="H29" s="33">
        <f>IF(A29="DNS","",IF(A29="DQ","",IFERROR(INDEX('[1]決勝ヒート - レース結果（貼付）'!$A:$Z,MATCH($B29,'[1]決勝ヒート - レース結果（貼付）'!$B:$B,0),MATCH('決勝ヒート - レース正式結果表'!H$11,'[1]決勝ヒート - レース結果（貼付）'!$1:$1,0)),"")))</f>
        <v>22</v>
      </c>
      <c r="I29" s="32">
        <f>IF(A29="DNS","ｽﾀｰﾄ出来ず",IF(A29="DQ","失　格",IFERROR(INDEX('[1]決勝ヒート - レース結果（貼付）'!$A:$Z,MATCH($B29,'[1]決勝ヒート - レース結果（貼付）'!$B:$B,0),MATCH('決勝ヒート - レース正式結果表'!I$11,'[1]決勝ヒート - レース結果（貼付）'!$1:$1,0)),"")))</f>
        <v>1.6347812499999999E-2</v>
      </c>
      <c r="J29" s="31">
        <f>IF(A29="DNS","",IF(A29="DQ","",IFERROR(INDEX('[1]決勝ヒート - レース結果（貼付）'!$A:$Z,MATCH($B29,'[1]決勝ヒート - レース結果（貼付）'!$B:$B,0),MATCH('決勝ヒート - レース正式結果表'!J$11,'[1]決勝ヒート - レース結果（貼付）'!$1:$1,0)),"")))</f>
        <v>28.791</v>
      </c>
      <c r="K29" s="31">
        <f>IF(A29="DNS","",IF(A29="DQ","",IFERROR(INDEX('[1]決勝ヒート - レース結果（貼付）'!$A:$Z,MATCH($B29,'[1]決勝ヒート - レース結果（貼付）'!$B:$B,0),MATCH('決勝ヒート - レース正式結果表'!K$11,'[1]決勝ヒート - レース結果（貼付）'!$1:$1,0)),"")))</f>
        <v>2.722</v>
      </c>
      <c r="L29" s="30">
        <f>IF(A29="DNS","",IF(A29="DQ","",IFERROR(INDEX('[1]決勝ヒート - レース結果（貼付）'!$A:$Z,MATCH($B29,'[1]決勝ヒート - レース結果（貼付）'!$B:$B,0),MATCH('決勝ヒート - レース正式結果表'!L$11,'[1]決勝ヒート - レース結果（貼付）'!$1:$1,0)),"")))</f>
        <v>7.3315972222222218E-4</v>
      </c>
      <c r="M29" s="29" t="str">
        <f>IF(L29&lt;1,"",IF($M$11&gt;L29,"R",""))</f>
        <v/>
      </c>
      <c r="N29" s="28"/>
      <c r="O29" s="11"/>
      <c r="P29" s="11" t="str">
        <f>IF(IFERROR(INDEX('[1]決勝ヒート - レース結果（貼付）'!$A:$Z,MATCH($B29,'[1]決勝ヒート - レース結果（貼付）'!$B:$B,0),MATCH('決勝ヒート - レース正式結果表'!P$11,'[1]決勝ヒート - レース結果（貼付）'!$1:$1,0)),"")=0,"",IFERROR(INDEX('[1]決勝ヒート - レース結果（貼付）'!$A:$Z,MATCH($B29,'[1]決勝ヒート - レース結果（貼付）'!$B:$B,0),MATCH('決勝ヒート - レース正式結果表'!P$11,'[1]決勝ヒート - レース結果（貼付）'!$1:$1,0)),""))</f>
        <v/>
      </c>
      <c r="Q29" s="11" t="str">
        <f>IF(P29="","",COUNTIF($P$13:P29,"&lt;&gt;"&amp;""))</f>
        <v/>
      </c>
      <c r="R29" s="11" t="str">
        <f>IFERROR(RANK(Q29,$Q$13:$Q$47,1),"")</f>
        <v/>
      </c>
      <c r="S29" s="11" t="str">
        <f>IF(IFERROR(INDEX('[1]決勝ヒート - レース結果（貼付）'!$A:$Z,MATCH($A29,'[1]決勝ヒート - レース結果（貼付）'!$A:$A,0),MATCH('決勝ヒート - レース正式結果表'!S$11,'[1]決勝ヒート - レース結果（貼付）'!$1:$1,0)),"")=0,"",IFERROR(INDEX('[1]決勝ヒート - レース結果（貼付）'!$A:$Z,MATCH($A29,'[1]決勝ヒート - レース結果（貼付）'!$A:$A,0),MATCH('決勝ヒート - レース正式結果表'!S$11,'[1]決勝ヒート - レース結果（貼付）'!$1:$1,0)),""))</f>
        <v/>
      </c>
      <c r="T29" s="11"/>
      <c r="U29" s="11">
        <f>IF(IFERROR(INDEX('[1]決勝ヒート - レース結果（貼付）'!$A:$Z,MATCH($B29,'[1]決勝ヒート - レース結果（貼付）'!$B:$B,0),MATCH('決勝ヒート - レース正式結果表'!U$11,'[1]決勝ヒート - レース結果（貼付）'!$1:$1,0)),"")=0,"",IFERROR(INDEX('[1]決勝ヒート - レース結果（貼付）'!$A:$Z,MATCH($B29,'[1]決勝ヒート - レース結果（貼付）'!$B:$B,0),MATCH('決勝ヒート - レース正式結果表'!U$11,'[1]決勝ヒート - レース結果（貼付）'!$1:$1,0)),""))</f>
        <v>71.834999999999994</v>
      </c>
    </row>
    <row r="30" spans="1:21" s="24" customFormat="1" ht="12.75" x14ac:dyDescent="0.2">
      <c r="A30" s="39">
        <f>IF(OR('[1]決勝ヒート - レース結果（貼付）'!A19="DNF",'[1]決勝ヒート - レース結果（貼付）'!A19="DNS",'[1]決勝ヒート - レース結果（貼付）'!A19="DQ"),'[1]決勝ヒート - レース結果（貼付）'!A19,IF(MAX('[1]決勝ヒート - レース結果（貼付）'!A:A)&gt;A29,A29+1,""))</f>
        <v>18</v>
      </c>
      <c r="B30" s="27">
        <f>IFERROR(INDEX('[1]決勝ヒート - レース結果（貼付）'!A19:$Z$50,MATCH($A30,'[1]決勝ヒート - レース結果（貼付）'!A19:$A$50,0),MATCH('決勝ヒート - レース正式結果表'!B$11,'[1]決勝ヒート - レース結果（貼付）'!$1:$1,0)),"")</f>
        <v>13</v>
      </c>
      <c r="C30" s="38"/>
      <c r="D30" s="37" t="str">
        <f>IFERROR(INDEX('[1]決勝ヒート - レース結果（貼付）'!$A:$Z,MATCH($B30,'[1]決勝ヒート - レース結果（貼付）'!$B:$B,0),MATCH('決勝ヒート - レース正式結果表'!D$11,'[1]決勝ヒート - レース結果（貼付）'!$1:$1,0)),"")</f>
        <v>向田 一聡</v>
      </c>
      <c r="E30" s="36" t="str">
        <f>IFERROR(INDEX('[1]決勝ヒート - レース結果（貼付）'!$A:$Z,MATCH($B30,'[1]決勝ヒート - レース結果（貼付）'!$B:$B,0),MATCH('決勝ヒート - レース正式結果表'!E$11,'[1]決勝ヒート - レース結果（貼付）'!$1:$1,0)),"")</f>
        <v>KOSMIC/YAMAHA</v>
      </c>
      <c r="F30" s="35" t="str">
        <f>IFERROR(INDEX('[1]決勝ヒート - レース結果（貼付）'!$A:$Z,MATCH($B30,'[1]決勝ヒート - レース結果（貼付）'!$B:$B,0),MATCH('決勝ヒート - レース正式結果表'!F$11,'[1]決勝ヒート - レース結果（貼付）'!$1:$1,0)),"")</f>
        <v>SLT.RT    ANT</v>
      </c>
      <c r="G30" s="34" t="str">
        <f>IFERROR(INDEX('[1]決勝ヒート - レース結果（貼付）'!$A:$Z,MATCH($B30,'[1]決勝ヒート - レース結果（貼付）'!$B:$B,0),MATCH('決勝ヒート - レース正式結果表'!G$11,'[1]決勝ヒート - レース結果（貼付）'!$1:$1,0)),"")</f>
        <v>BS</v>
      </c>
      <c r="H30" s="33">
        <f>IF(A30="DNS","",IF(A30="DQ","",IFERROR(INDEX('[1]決勝ヒート - レース結果（貼付）'!$A:$Z,MATCH($B30,'[1]決勝ヒート - レース結果（貼付）'!$B:$B,0),MATCH('決勝ヒート - レース正式結果表'!H$11,'[1]決勝ヒート - レース結果（貼付）'!$1:$1,0)),"")))</f>
        <v>22</v>
      </c>
      <c r="I30" s="32">
        <f>IF(A30="DNS","ｽﾀｰﾄ出来ず",IF(A30="DQ","失　格",IFERROR(INDEX('[1]決勝ヒート - レース結果（貼付）'!$A:$Z,MATCH($B30,'[1]決勝ヒート - レース結果（貼付）'!$B:$B,0),MATCH('決勝ヒート - レース正式結果表'!I$11,'[1]決勝ヒート - レース結果（貼付）'!$1:$1,0)),"")))</f>
        <v>1.6367800925925925E-2</v>
      </c>
      <c r="J30" s="31">
        <f>IF(A30="DNS","",IF(A30="DQ","",IFERROR(INDEX('[1]決勝ヒート - レース結果（貼付）'!$A:$Z,MATCH($B30,'[1]決勝ヒート - レース結果（貼付）'!$B:$B,0),MATCH('決勝ヒート - レース正式結果表'!J$11,'[1]決勝ヒート - レース結果（貼付）'!$1:$1,0)),"")))</f>
        <v>30.518000000000001</v>
      </c>
      <c r="K30" s="31">
        <f>IF(A30="DNS","",IF(A30="DQ","",IFERROR(INDEX('[1]決勝ヒート - レース結果（貼付）'!$A:$Z,MATCH($B30,'[1]決勝ヒート - レース結果（貼付）'!$B:$B,0),MATCH('決勝ヒート - レース正式結果表'!K$11,'[1]決勝ヒート - レース結果（貼付）'!$1:$1,0)),"")))</f>
        <v>1.7270000000000001</v>
      </c>
      <c r="L30" s="30">
        <f>IF(A30="DNS","",IF(A30="DQ","",IFERROR(INDEX('[1]決勝ヒート - レース結果（貼付）'!$A:$Z,MATCH($B30,'[1]決勝ヒート - レース結果（貼付）'!$B:$B,0),MATCH('決勝ヒート - レース正式結果表'!L$11,'[1]決勝ヒート - レース結果（貼付）'!$1:$1,0)),"")))</f>
        <v>7.357175925925925E-4</v>
      </c>
      <c r="M30" s="29" t="str">
        <f>IF(L30&lt;1,"",IF($M$11&gt;L30,"R",""))</f>
        <v/>
      </c>
      <c r="N30" s="28"/>
      <c r="O30" s="11"/>
      <c r="P30" s="11" t="str">
        <f>IF(IFERROR(INDEX('[1]決勝ヒート - レース結果（貼付）'!$A:$Z,MATCH($B30,'[1]決勝ヒート - レース結果（貼付）'!$B:$B,0),MATCH('決勝ヒート - レース正式結果表'!P$11,'[1]決勝ヒート - レース結果（貼付）'!$1:$1,0)),"")=0,"",IFERROR(INDEX('[1]決勝ヒート - レース結果（貼付）'!$A:$Z,MATCH($B30,'[1]決勝ヒート - レース結果（貼付）'!$B:$B,0),MATCH('決勝ヒート - レース正式結果表'!P$11,'[1]決勝ヒート - レース結果（貼付）'!$1:$1,0)),""))</f>
        <v/>
      </c>
      <c r="Q30" s="11" t="str">
        <f>IF(P30="","",COUNTIF($P$13:P30,"&lt;&gt;"&amp;""))</f>
        <v/>
      </c>
      <c r="R30" s="11" t="str">
        <f>IFERROR(RANK(Q30,$Q$13:$Q$47,1),"")</f>
        <v/>
      </c>
      <c r="S30" s="11" t="str">
        <f>IF(IFERROR(INDEX('[1]決勝ヒート - レース結果（貼付）'!$A:$Z,MATCH($A30,'[1]決勝ヒート - レース結果（貼付）'!$A:$A,0),MATCH('決勝ヒート - レース正式結果表'!S$11,'[1]決勝ヒート - レース結果（貼付）'!$1:$1,0)),"")=0,"",IFERROR(INDEX('[1]決勝ヒート - レース結果（貼付）'!$A:$Z,MATCH($A30,'[1]決勝ヒート - レース結果（貼付）'!$A:$A,0),MATCH('決勝ヒート - レース正式結果表'!S$11,'[1]決勝ヒート - レース結果（貼付）'!$1:$1,0)),""))</f>
        <v/>
      </c>
      <c r="T30" s="11"/>
      <c r="U30" s="11">
        <f>IF(IFERROR(INDEX('[1]決勝ヒート - レース結果（貼付）'!$A:$Z,MATCH($B30,'[1]決勝ヒート - レース結果（貼付）'!$B:$B,0),MATCH('決勝ヒート - レース正式結果表'!U$11,'[1]決勝ヒート - レース結果（貼付）'!$1:$1,0)),"")=0,"",IFERROR(INDEX('[1]決勝ヒート - レース結果（貼付）'!$A:$Z,MATCH($B30,'[1]決勝ヒート - レース結果（貼付）'!$B:$B,0),MATCH('決勝ヒート - レース正式結果表'!U$11,'[1]決勝ヒート - レース結果（貼付）'!$1:$1,0)),""))</f>
        <v>71.584999999999994</v>
      </c>
    </row>
    <row r="31" spans="1:21" s="24" customFormat="1" ht="12.75" x14ac:dyDescent="0.2">
      <c r="A31" s="39">
        <f>IF(OR('[1]決勝ヒート - レース結果（貼付）'!A20="DNF",'[1]決勝ヒート - レース結果（貼付）'!A20="DNS",'[1]決勝ヒート - レース結果（貼付）'!A20="DQ"),'[1]決勝ヒート - レース結果（貼付）'!A20,IF(MAX('[1]決勝ヒート - レース結果（貼付）'!A:A)&gt;A30,A30+1,""))</f>
        <v>19</v>
      </c>
      <c r="B31" s="27">
        <f>IFERROR(INDEX('[1]決勝ヒート - レース結果（貼付）'!A20:$Z$50,MATCH($A31,'[1]決勝ヒート - レース結果（貼付）'!A20:$A$50,0),MATCH('決勝ヒート - レース正式結果表'!B$11,'[1]決勝ヒート - レース結果（貼付）'!$1:$1,0)),"")</f>
        <v>86</v>
      </c>
      <c r="C31" s="38"/>
      <c r="D31" s="37" t="str">
        <f>IFERROR(INDEX('[1]決勝ヒート - レース結果（貼付）'!$A:$Z,MATCH($B31,'[1]決勝ヒート - レース結果（貼付）'!$B:$B,0),MATCH('決勝ヒート - レース正式結果表'!D$11,'[1]決勝ヒート - レース結果（貼付）'!$1:$1,0)),"")</f>
        <v>内海 陽翔</v>
      </c>
      <c r="E31" s="36" t="str">
        <f>IFERROR(INDEX('[1]決勝ヒート - レース結果（貼付）'!$A:$Z,MATCH($B31,'[1]決勝ヒート - レース結果（貼付）'!$B:$B,0),MATCH('決勝ヒート - レース正式結果表'!E$11,'[1]決勝ヒート - レース結果（貼付）'!$1:$1,0)),"")</f>
        <v>REDSPEED/YAMAHA</v>
      </c>
      <c r="F31" s="35" t="str">
        <f>IFERROR(INDEX('[1]決勝ヒート - レース結果（貼付）'!$A:$Z,MATCH($B31,'[1]決勝ヒート - レース結果（貼付）'!$B:$B,0),MATCH('決勝ヒート - レース正式結果表'!F$11,'[1]決勝ヒート - レース結果（貼付）'!$1:$1,0)),"")</f>
        <v>シナジーリンクス</v>
      </c>
      <c r="G31" s="34" t="str">
        <f>IFERROR(INDEX('[1]決勝ヒート - レース結果（貼付）'!$A:$Z,MATCH($B31,'[1]決勝ヒート - レース結果（貼付）'!$B:$B,0),MATCH('決勝ヒート - レース正式結果表'!G$11,'[1]決勝ヒート - レース結果（貼付）'!$1:$1,0)),"")</f>
        <v>BS</v>
      </c>
      <c r="H31" s="33">
        <f>IF(A31="DNS","",IF(A31="DQ","",IFERROR(INDEX('[1]決勝ヒート - レース結果（貼付）'!$A:$Z,MATCH($B31,'[1]決勝ヒート - レース結果（貼付）'!$B:$B,0),MATCH('決勝ヒート - レース正式結果表'!H$11,'[1]決勝ヒート - レース結果（貼付）'!$1:$1,0)),"")))</f>
        <v>22</v>
      </c>
      <c r="I31" s="32">
        <f>IF(A31="DNS","ｽﾀｰﾄ出来ず",IF(A31="DQ","失　格",IFERROR(INDEX('[1]決勝ヒート - レース結果（貼付）'!$A:$Z,MATCH($B31,'[1]決勝ヒート - レース結果（貼付）'!$B:$B,0),MATCH('決勝ヒート - レース正式結果表'!I$11,'[1]決勝ヒート - レース結果（貼付）'!$1:$1,0)),"")))</f>
        <v>1.638769675925926E-2</v>
      </c>
      <c r="J31" s="31">
        <f>IF(A31="DNS","",IF(A31="DQ","",IFERROR(INDEX('[1]決勝ヒート - レース結果（貼付）'!$A:$Z,MATCH($B31,'[1]決勝ヒート - レース結果（貼付）'!$B:$B,0),MATCH('決勝ヒート - レース正式結果表'!J$11,'[1]決勝ヒート - レース結果（貼付）'!$1:$1,0)),"")))</f>
        <v>32.237000000000002</v>
      </c>
      <c r="K31" s="31">
        <f>IF(A31="DNS","",IF(A31="DQ","",IFERROR(INDEX('[1]決勝ヒート - レース結果（貼付）'!$A:$Z,MATCH($B31,'[1]決勝ヒート - レース結果（貼付）'!$B:$B,0),MATCH('決勝ヒート - レース正式結果表'!K$11,'[1]決勝ヒート - レース結果（貼付）'!$1:$1,0)),"")))</f>
        <v>1.7190000000000001</v>
      </c>
      <c r="L31" s="30">
        <f>IF(A31="DNS","",IF(A31="DQ","",IFERROR(INDEX('[1]決勝ヒート - レース結果（貼付）'!$A:$Z,MATCH($B31,'[1]決勝ヒート - レース結果（貼付）'!$B:$B,0),MATCH('決勝ヒート - レース正式結果表'!L$11,'[1]決勝ヒート - レース結果（貼付）'!$1:$1,0)),"")))</f>
        <v>7.3884259259259259E-4</v>
      </c>
      <c r="M31" s="29" t="str">
        <f>IF(L31&lt;1,"",IF($M$11&gt;L31,"R",""))</f>
        <v/>
      </c>
      <c r="N31" s="28"/>
      <c r="O31" s="11"/>
      <c r="P31" s="11" t="str">
        <f>IF(IFERROR(INDEX('[1]決勝ヒート - レース結果（貼付）'!$A:$Z,MATCH($B31,'[1]決勝ヒート - レース結果（貼付）'!$B:$B,0),MATCH('決勝ヒート - レース正式結果表'!P$11,'[1]決勝ヒート - レース結果（貼付）'!$1:$1,0)),"")=0,"",IFERROR(INDEX('[1]決勝ヒート - レース結果（貼付）'!$A:$Z,MATCH($B31,'[1]決勝ヒート - レース結果（貼付）'!$B:$B,0),MATCH('決勝ヒート - レース正式結果表'!P$11,'[1]決勝ヒート - レース結果（貼付）'!$1:$1,0)),""))</f>
        <v/>
      </c>
      <c r="Q31" s="11" t="str">
        <f>IF(P31="","",COUNTIF($P$13:P31,"&lt;&gt;"&amp;""))</f>
        <v/>
      </c>
      <c r="R31" s="11" t="str">
        <f>IFERROR(RANK(Q31,$Q$13:$Q$47,1),"")</f>
        <v/>
      </c>
      <c r="S31" s="11" t="str">
        <f>IF(IFERROR(INDEX('[1]決勝ヒート - レース結果（貼付）'!$A:$Z,MATCH($A31,'[1]決勝ヒート - レース結果（貼付）'!$A:$A,0),MATCH('決勝ヒート - レース正式結果表'!S$11,'[1]決勝ヒート - レース結果（貼付）'!$1:$1,0)),"")=0,"",IFERROR(INDEX('[1]決勝ヒート - レース結果（貼付）'!$A:$Z,MATCH($A31,'[1]決勝ヒート - レース結果（貼付）'!$A:$A,0),MATCH('決勝ヒート - レース正式結果表'!S$11,'[1]決勝ヒート - レース結果（貼付）'!$1:$1,0)),""))</f>
        <v/>
      </c>
      <c r="T31" s="11"/>
      <c r="U31" s="11">
        <f>IF(IFERROR(INDEX('[1]決勝ヒート - レース結果（貼付）'!$A:$Z,MATCH($B31,'[1]決勝ヒート - レース結果（貼付）'!$B:$B,0),MATCH('決勝ヒート - レース正式結果表'!U$11,'[1]決勝ヒート - レース結果（貼付）'!$1:$1,0)),"")=0,"",IFERROR(INDEX('[1]決勝ヒート - レース結果（貼付）'!$A:$Z,MATCH($B31,'[1]決勝ヒート - レース結果（貼付）'!$B:$B,0),MATCH('決勝ヒート - レース正式結果表'!U$11,'[1]決勝ヒート - レース結果（貼付）'!$1:$1,0)),""))</f>
        <v>71.283000000000001</v>
      </c>
    </row>
    <row r="32" spans="1:21" s="24" customFormat="1" ht="12.75" x14ac:dyDescent="0.2">
      <c r="A32" s="39">
        <f>IF(OR('[1]決勝ヒート - レース結果（貼付）'!A21="DNF",'[1]決勝ヒート - レース結果（貼付）'!A21="DNS",'[1]決勝ヒート - レース結果（貼付）'!A21="DQ"),'[1]決勝ヒート - レース結果（貼付）'!A21,IF(MAX('[1]決勝ヒート - レース結果（貼付）'!A:A)&gt;A31,A31+1,""))</f>
        <v>20</v>
      </c>
      <c r="B32" s="27">
        <f>IFERROR(INDEX('[1]決勝ヒート - レース結果（貼付）'!A21:$Z$50,MATCH($A32,'[1]決勝ヒート - レース結果（貼付）'!A21:$A$50,0),MATCH('決勝ヒート - レース正式結果表'!B$11,'[1]決勝ヒート - レース結果（貼付）'!$1:$1,0)),"")</f>
        <v>64</v>
      </c>
      <c r="C32" s="38"/>
      <c r="D32" s="37" t="str">
        <f>IFERROR(INDEX('[1]決勝ヒート - レース結果（貼付）'!$A:$Z,MATCH($B32,'[1]決勝ヒート - レース結果（貼付）'!$B:$B,0),MATCH('決勝ヒート - レース正式結果表'!D$11,'[1]決勝ヒート - レース結果（貼付）'!$1:$1,0)),"")</f>
        <v>角田 侑進</v>
      </c>
      <c r="E32" s="36" t="str">
        <f>IFERROR(INDEX('[1]決勝ヒート - レース結果（貼付）'!$A:$Z,MATCH($B32,'[1]決勝ヒート - レース結果（貼付）'!$B:$B,0),MATCH('決勝ヒート - レース正式結果表'!E$11,'[1]決勝ヒート - レース結果（貼付）'!$1:$1,0)),"")</f>
        <v>KOSMIC/YAMAHA</v>
      </c>
      <c r="F32" s="35" t="str">
        <f>IFERROR(INDEX('[1]決勝ヒート - レース結果（貼付）'!$A:$Z,MATCH($B32,'[1]決勝ヒート - レース結果（貼付）'!$B:$B,0),MATCH('決勝ヒート - レース正式結果表'!F$11,'[1]決勝ヒート - レース結果（貼付）'!$1:$1,0)),"")</f>
        <v>HRT</v>
      </c>
      <c r="G32" s="34" t="str">
        <f>IFERROR(INDEX('[1]決勝ヒート - レース結果（貼付）'!$A:$Z,MATCH($B32,'[1]決勝ヒート - レース結果（貼付）'!$B:$B,0),MATCH('決勝ヒート - レース正式結果表'!G$11,'[1]決勝ヒート - レース結果（貼付）'!$1:$1,0)),"")</f>
        <v>BS</v>
      </c>
      <c r="H32" s="33">
        <f>IF(A32="DNS","",IF(A32="DQ","",IFERROR(INDEX('[1]決勝ヒート - レース結果（貼付）'!$A:$Z,MATCH($B32,'[1]決勝ヒート - レース結果（貼付）'!$B:$B,0),MATCH('決勝ヒート - レース正式結果表'!H$11,'[1]決勝ヒート - レース結果（貼付）'!$1:$1,0)),"")))</f>
        <v>22</v>
      </c>
      <c r="I32" s="32">
        <f>IF(A32="DNS","ｽﾀｰﾄ出来ず",IF(A32="DQ","失　格",IFERROR(INDEX('[1]決勝ヒート - レース結果（貼付）'!$A:$Z,MATCH($B32,'[1]決勝ヒート - レース結果（貼付）'!$B:$B,0),MATCH('決勝ヒート - レース正式結果表'!I$11,'[1]決勝ヒート - レース結果（貼付）'!$1:$1,0)),"")))</f>
        <v>1.6433819444444445E-2</v>
      </c>
      <c r="J32" s="31">
        <f>IF(A32="DNS","",IF(A32="DQ","",IFERROR(INDEX('[1]決勝ヒート - レース結果（貼付）'!$A:$Z,MATCH($B32,'[1]決勝ヒート - レース結果（貼付）'!$B:$B,0),MATCH('決勝ヒート - レース正式結果表'!J$11,'[1]決勝ヒート - レース結果（貼付）'!$1:$1,0)),"")))</f>
        <v>36.222000000000001</v>
      </c>
      <c r="K32" s="31">
        <f>IF(A32="DNS","",IF(A32="DQ","",IFERROR(INDEX('[1]決勝ヒート - レース結果（貼付）'!$A:$Z,MATCH($B32,'[1]決勝ヒート - レース結果（貼付）'!$B:$B,0),MATCH('決勝ヒート - レース正式結果表'!K$11,'[1]決勝ヒート - レース結果（貼付）'!$1:$1,0)),"")))</f>
        <v>3.9849999999999999</v>
      </c>
      <c r="L32" s="30">
        <f>IF(A32="DNS","",IF(A32="DQ","",IFERROR(INDEX('[1]決勝ヒート - レース結果（貼付）'!$A:$Z,MATCH($B32,'[1]決勝ヒート - レース結果（貼付）'!$B:$B,0),MATCH('決勝ヒート - レース正式結果表'!L$11,'[1]決勝ヒート - レース結果（貼付）'!$1:$1,0)),"")))</f>
        <v>7.3608796296296302E-4</v>
      </c>
      <c r="M32" s="29" t="str">
        <f>IF(L32&lt;1,"",IF($M$11&gt;L32,"R",""))</f>
        <v/>
      </c>
      <c r="N32" s="28"/>
      <c r="O32" s="11"/>
      <c r="P32" s="11" t="str">
        <f>IF(IFERROR(INDEX('[1]決勝ヒート - レース結果（貼付）'!$A:$Z,MATCH($B32,'[1]決勝ヒート - レース結果（貼付）'!$B:$B,0),MATCH('決勝ヒート - レース正式結果表'!P$11,'[1]決勝ヒート - レース結果（貼付）'!$1:$1,0)),"")=0,"",IFERROR(INDEX('[1]決勝ヒート - レース結果（貼付）'!$A:$Z,MATCH($B32,'[1]決勝ヒート - レース結果（貼付）'!$B:$B,0),MATCH('決勝ヒート - レース正式結果表'!P$11,'[1]決勝ヒート - レース結果（貼付）'!$1:$1,0)),""))</f>
        <v/>
      </c>
      <c r="Q32" s="11" t="str">
        <f>IF(P32="","",COUNTIF($P$13:P32,"&lt;&gt;"&amp;""))</f>
        <v/>
      </c>
      <c r="R32" s="11" t="str">
        <f>IFERROR(RANK(Q32,$Q$13:$Q$47,1),"")</f>
        <v/>
      </c>
      <c r="S32" s="11" t="str">
        <f>IF(IFERROR(INDEX('[1]決勝ヒート - レース結果（貼付）'!$A:$Z,MATCH($A32,'[1]決勝ヒート - レース結果（貼付）'!$A:$A,0),MATCH('決勝ヒート - レース正式結果表'!S$11,'[1]決勝ヒート - レース結果（貼付）'!$1:$1,0)),"")=0,"",IFERROR(INDEX('[1]決勝ヒート - レース結果（貼付）'!$A:$Z,MATCH($A32,'[1]決勝ヒート - レース結果（貼付）'!$A:$A,0),MATCH('決勝ヒート - レース正式結果表'!S$11,'[1]決勝ヒート - レース結果（貼付）'!$1:$1,0)),""))</f>
        <v/>
      </c>
      <c r="T32" s="11"/>
      <c r="U32" s="11">
        <f>IF(IFERROR(INDEX('[1]決勝ヒート - レース結果（貼付）'!$A:$Z,MATCH($B32,'[1]決勝ヒート - レース結果（貼付）'!$B:$B,0),MATCH('決勝ヒート - レース正式結果表'!U$11,'[1]決勝ヒート - レース結果（貼付）'!$1:$1,0)),"")=0,"",IFERROR(INDEX('[1]決勝ヒート - レース結果（貼付）'!$A:$Z,MATCH($B32,'[1]決勝ヒート - レース結果（貼付）'!$B:$B,0),MATCH('決勝ヒート - レース正式結果表'!U$11,'[1]決勝ヒート - レース結果（貼付）'!$1:$1,0)),""))</f>
        <v>71.549000000000007</v>
      </c>
    </row>
    <row r="33" spans="1:21" s="24" customFormat="1" ht="12.75" x14ac:dyDescent="0.2">
      <c r="A33" s="39">
        <f>IF(OR('[1]決勝ヒート - レース結果（貼付）'!A22="DNF",'[1]決勝ヒート - レース結果（貼付）'!A22="DNS",'[1]決勝ヒート - レース結果（貼付）'!A22="DQ"),'[1]決勝ヒート - レース結果（貼付）'!A22,IF(MAX('[1]決勝ヒート - レース結果（貼付）'!A:A)&gt;A32,A32+1,""))</f>
        <v>21</v>
      </c>
      <c r="B33" s="27">
        <f>IFERROR(INDEX('[1]決勝ヒート - レース結果（貼付）'!A22:$Z$50,MATCH($A33,'[1]決勝ヒート - レース結果（貼付）'!A22:$A$50,0),MATCH('決勝ヒート - レース正式結果表'!B$11,'[1]決勝ヒート - レース結果（貼付）'!$1:$1,0)),"")</f>
        <v>57</v>
      </c>
      <c r="C33" s="38"/>
      <c r="D33" s="37" t="str">
        <f>IFERROR(INDEX('[1]決勝ヒート - レース結果（貼付）'!$A:$Z,MATCH($B33,'[1]決勝ヒート - レース結果（貼付）'!$B:$B,0),MATCH('決勝ヒート - レース正式結果表'!D$11,'[1]決勝ヒート - レース結果（貼付）'!$1:$1,0)),"")</f>
        <v>米林 慶晃</v>
      </c>
      <c r="E33" s="36" t="str">
        <f>IFERROR(INDEX('[1]決勝ヒート - レース結果（貼付）'!$A:$Z,MATCH($B33,'[1]決勝ヒート - レース結果（貼付）'!$B:$B,0),MATCH('決勝ヒート - レース正式結果表'!E$11,'[1]決勝ヒート - レース結果（貼付）'!$1:$1,0)),"")</f>
        <v>EXPRIT/YAMAHA</v>
      </c>
      <c r="F33" s="35" t="str">
        <f>IFERROR(INDEX('[1]決勝ヒート - レース結果（貼付）'!$A:$Z,MATCH($B33,'[1]決勝ヒート - レース結果（貼付）'!$B:$B,0),MATCH('決勝ヒート - レース正式結果表'!F$11,'[1]決勝ヒート - レース結果（貼付）'!$1:$1,0)),"")</f>
        <v>REON RACING TEAM</v>
      </c>
      <c r="G33" s="34" t="str">
        <f>IFERROR(INDEX('[1]決勝ヒート - レース結果（貼付）'!$A:$Z,MATCH($B33,'[1]決勝ヒート - レース結果（貼付）'!$B:$B,0),MATCH('決勝ヒート - レース正式結果表'!G$11,'[1]決勝ヒート - レース結果（貼付）'!$1:$1,0)),"")</f>
        <v>BS</v>
      </c>
      <c r="H33" s="33">
        <f>IF(A33="DNS","",IF(A33="DQ","",IFERROR(INDEX('[1]決勝ヒート - レース結果（貼付）'!$A:$Z,MATCH($B33,'[1]決勝ヒート - レース結果（貼付）'!$B:$B,0),MATCH('決勝ヒート - レース正式結果表'!H$11,'[1]決勝ヒート - レース結果（貼付）'!$1:$1,0)),"")))</f>
        <v>22</v>
      </c>
      <c r="I33" s="32">
        <f>IF(A33="DNS","ｽﾀｰﾄ出来ず",IF(A33="DQ","失　格",IFERROR(INDEX('[1]決勝ヒート - レース結果（貼付）'!$A:$Z,MATCH($B33,'[1]決勝ヒート - レース結果（貼付）'!$B:$B,0),MATCH('決勝ヒート - レース正式結果表'!I$11,'[1]決勝ヒート - レース結果（貼付）'!$1:$1,0)),"")))</f>
        <v>1.6435439814814812E-2</v>
      </c>
      <c r="J33" s="31">
        <f>IF(A33="DNS","",IF(A33="DQ","",IFERROR(INDEX('[1]決勝ヒート - レース結果（貼付）'!$A:$Z,MATCH($B33,'[1]決勝ヒート - レース結果（貼付）'!$B:$B,0),MATCH('決勝ヒート - レース正式結果表'!J$11,'[1]決勝ヒート - レース結果（貼付）'!$1:$1,0)),"")))</f>
        <v>36.362000000000002</v>
      </c>
      <c r="K33" s="31">
        <f>IF(A33="DNS","",IF(A33="DQ","",IFERROR(INDEX('[1]決勝ヒート - レース結果（貼付）'!$A:$Z,MATCH($B33,'[1]決勝ヒート - レース結果（貼付）'!$B:$B,0),MATCH('決勝ヒート - レース正式結果表'!K$11,'[1]決勝ヒート - レース結果（貼付）'!$1:$1,0)),"")))</f>
        <v>0.14000000000000001</v>
      </c>
      <c r="L33" s="30">
        <f>IF(A33="DNS","",IF(A33="DQ","",IFERROR(INDEX('[1]決勝ヒート - レース結果（貼付）'!$A:$Z,MATCH($B33,'[1]決勝ヒート - レース結果（貼付）'!$B:$B,0),MATCH('決勝ヒート - レース正式結果表'!L$11,'[1]決勝ヒート - レース結果（貼付）'!$1:$1,0)),"")))</f>
        <v>7.3730324074074074E-4</v>
      </c>
      <c r="M33" s="29" t="str">
        <f>IF(L33&lt;1,"",IF($M$11&gt;L33,"R",""))</f>
        <v/>
      </c>
      <c r="N33" s="28"/>
      <c r="O33" s="11"/>
      <c r="P33" s="11" t="str">
        <f>IF(IFERROR(INDEX('[1]決勝ヒート - レース結果（貼付）'!$A:$Z,MATCH($B33,'[1]決勝ヒート - レース結果（貼付）'!$B:$B,0),MATCH('決勝ヒート - レース正式結果表'!P$11,'[1]決勝ヒート - レース結果（貼付）'!$1:$1,0)),"")=0,"",IFERROR(INDEX('[1]決勝ヒート - レース結果（貼付）'!$A:$Z,MATCH($B33,'[1]決勝ヒート - レース結果（貼付）'!$B:$B,0),MATCH('決勝ヒート - レース正式結果表'!P$11,'[1]決勝ヒート - レース結果（貼付）'!$1:$1,0)),""))</f>
        <v/>
      </c>
      <c r="Q33" s="11" t="str">
        <f>IF(P33="","",COUNTIF($P$13:P33,"&lt;&gt;"&amp;""))</f>
        <v/>
      </c>
      <c r="R33" s="11" t="str">
        <f>IFERROR(RANK(Q33,$Q$13:$Q$47,1),"")</f>
        <v/>
      </c>
      <c r="S33" s="11" t="str">
        <f>IF(IFERROR(INDEX('[1]決勝ヒート - レース結果（貼付）'!$A:$Z,MATCH($A33,'[1]決勝ヒート - レース結果（貼付）'!$A:$A,0),MATCH('決勝ヒート - レース正式結果表'!S$11,'[1]決勝ヒート - レース結果（貼付）'!$1:$1,0)),"")=0,"",IFERROR(INDEX('[1]決勝ヒート - レース結果（貼付）'!$A:$Z,MATCH($A33,'[1]決勝ヒート - レース結果（貼付）'!$A:$A,0),MATCH('決勝ヒート - レース正式結果表'!S$11,'[1]決勝ヒート - レース結果（貼付）'!$1:$1,0)),""))</f>
        <v/>
      </c>
      <c r="T33" s="11"/>
      <c r="U33" s="11">
        <f>IF(IFERROR(INDEX('[1]決勝ヒート - レース結果（貼付）'!$A:$Z,MATCH($B33,'[1]決勝ヒート - レース結果（貼付）'!$B:$B,0),MATCH('決勝ヒート - レース正式結果表'!U$11,'[1]決勝ヒート - レース結果（貼付）'!$1:$1,0)),"")=0,"",IFERROR(INDEX('[1]決勝ヒート - レース結果（貼付）'!$A:$Z,MATCH($B33,'[1]決勝ヒート - レース結果（貼付）'!$B:$B,0),MATCH('決勝ヒート - レース正式結果表'!U$11,'[1]決勝ヒート - レース結果（貼付）'!$1:$1,0)),""))</f>
        <v>71.430999999999997</v>
      </c>
    </row>
    <row r="34" spans="1:21" s="24" customFormat="1" ht="12.75" x14ac:dyDescent="0.2">
      <c r="A34" s="39">
        <f>IF(OR('[1]決勝ヒート - レース結果（貼付）'!A23="DNF",'[1]決勝ヒート - レース結果（貼付）'!A23="DNS",'[1]決勝ヒート - レース結果（貼付）'!A23="DQ"),'[1]決勝ヒート - レース結果（貼付）'!A23,IF(MAX('[1]決勝ヒート - レース結果（貼付）'!A:A)&gt;A33,A33+1,""))</f>
        <v>22</v>
      </c>
      <c r="B34" s="27">
        <f>IFERROR(INDEX('[1]決勝ヒート - レース結果（貼付）'!A23:$Z$50,MATCH($A34,'[1]決勝ヒート - レース結果（貼付）'!A23:$A$50,0),MATCH('決勝ヒート - レース正式結果表'!B$11,'[1]決勝ヒート - レース結果（貼付）'!$1:$1,0)),"")</f>
        <v>51</v>
      </c>
      <c r="C34" s="38"/>
      <c r="D34" s="37" t="str">
        <f>IFERROR(INDEX('[1]決勝ヒート - レース結果（貼付）'!$A:$Z,MATCH($B34,'[1]決勝ヒート - レース結果（貼付）'!$B:$B,0),MATCH('決勝ヒート - レース正式結果表'!D$11,'[1]決勝ヒート - レース結果（貼付）'!$1:$1,0)),"")</f>
        <v>宮﨑 琉</v>
      </c>
      <c r="E34" s="36" t="str">
        <f>IFERROR(INDEX('[1]決勝ヒート - レース結果（貼付）'!$A:$Z,MATCH($B34,'[1]決勝ヒート - レース結果（貼付）'!$B:$B,0),MATCH('決勝ヒート - レース正式結果表'!E$11,'[1]決勝ヒート - レース結果（貼付）'!$1:$1,0)),"")</f>
        <v>Birel ART/YAMAHA</v>
      </c>
      <c r="F34" s="35" t="str">
        <f>IFERROR(INDEX('[1]決勝ヒート - レース結果（貼付）'!$A:$Z,MATCH($B34,'[1]決勝ヒート - レース結果（貼付）'!$B:$B,0),MATCH('決勝ヒート - レース正式結果表'!F$11,'[1]決勝ヒート - レース結果（貼付）'!$1:$1,0)),"")</f>
        <v>ASTECH</v>
      </c>
      <c r="G34" s="34" t="str">
        <f>IFERROR(INDEX('[1]決勝ヒート - レース結果（貼付）'!$A:$Z,MATCH($B34,'[1]決勝ヒート - レース結果（貼付）'!$B:$B,0),MATCH('決勝ヒート - レース正式結果表'!G$11,'[1]決勝ヒート - レース結果（貼付）'!$1:$1,0)),"")</f>
        <v>BS</v>
      </c>
      <c r="H34" s="33">
        <f>IF(A34="DNS","",IF(A34="DQ","",IFERROR(INDEX('[1]決勝ヒート - レース結果（貼付）'!$A:$Z,MATCH($B34,'[1]決勝ヒート - レース結果（貼付）'!$B:$B,0),MATCH('決勝ヒート - レース正式結果表'!H$11,'[1]決勝ヒート - レース結果（貼付）'!$1:$1,0)),"")))</f>
        <v>22</v>
      </c>
      <c r="I34" s="32">
        <f>IF(A34="DNS","ｽﾀｰﾄ出来ず",IF(A34="DQ","失　格",IFERROR(INDEX('[1]決勝ヒート - レース結果（貼付）'!$A:$Z,MATCH($B34,'[1]決勝ヒート - レース結果（貼付）'!$B:$B,0),MATCH('決勝ヒート - レース正式結果表'!I$11,'[1]決勝ヒート - レース結果（貼付）'!$1:$1,0)),"")))</f>
        <v>1.6445162037037036E-2</v>
      </c>
      <c r="J34" s="31">
        <f>IF(A34="DNS","",IF(A34="DQ","",IFERROR(INDEX('[1]決勝ヒート - レース結果（貼付）'!$A:$Z,MATCH($B34,'[1]決勝ヒート - レース結果（貼付）'!$B:$B,0),MATCH('決勝ヒート - レース正式結果表'!J$11,'[1]決勝ヒート - レース結果（貼付）'!$1:$1,0)),"")))</f>
        <v>37.201999999999998</v>
      </c>
      <c r="K34" s="31">
        <f>IF(A34="DNS","",IF(A34="DQ","",IFERROR(INDEX('[1]決勝ヒート - レース結果（貼付）'!$A:$Z,MATCH($B34,'[1]決勝ヒート - レース結果（貼付）'!$B:$B,0),MATCH('決勝ヒート - レース正式結果表'!K$11,'[1]決勝ヒート - レース結果（貼付）'!$1:$1,0)),"")))</f>
        <v>0.84</v>
      </c>
      <c r="L34" s="30">
        <f>IF(A34="DNS","",IF(A34="DQ","",IFERROR(INDEX('[1]決勝ヒート - レース結果（貼付）'!$A:$Z,MATCH($B34,'[1]決勝ヒート - レース結果（貼付）'!$B:$B,0),MATCH('決勝ヒート - レース正式結果表'!L$11,'[1]決勝ヒート - レース結果（貼付）'!$1:$1,0)),"")))</f>
        <v>7.3461805555555552E-4</v>
      </c>
      <c r="M34" s="29" t="str">
        <f>IF(L34&lt;1,"",IF($M$11&gt;L34,"R",""))</f>
        <v/>
      </c>
      <c r="N34" s="28"/>
      <c r="O34" s="11"/>
      <c r="P34" s="11" t="str">
        <f>IF(IFERROR(INDEX('[1]決勝ヒート - レース結果（貼付）'!$A:$Z,MATCH($B34,'[1]決勝ヒート - レース結果（貼付）'!$B:$B,0),MATCH('決勝ヒート - レース正式結果表'!P$11,'[1]決勝ヒート - レース結果（貼付）'!$1:$1,0)),"")=0,"",IFERROR(INDEX('[1]決勝ヒート - レース結果（貼付）'!$A:$Z,MATCH($B34,'[1]決勝ヒート - レース結果（貼付）'!$B:$B,0),MATCH('決勝ヒート - レース正式結果表'!P$11,'[1]決勝ヒート - レース結果（貼付）'!$1:$1,0)),""))</f>
        <v/>
      </c>
      <c r="Q34" s="11" t="str">
        <f>IF(P34="","",COUNTIF($P$13:P34,"&lt;&gt;"&amp;""))</f>
        <v/>
      </c>
      <c r="R34" s="11" t="str">
        <f>IFERROR(RANK(Q34,$Q$13:$Q$47,1),"")</f>
        <v/>
      </c>
      <c r="S34" s="11" t="str">
        <f>IF(IFERROR(INDEX('[1]決勝ヒート - レース結果（貼付）'!$A:$Z,MATCH($A34,'[1]決勝ヒート - レース結果（貼付）'!$A:$A,0),MATCH('決勝ヒート - レース正式結果表'!S$11,'[1]決勝ヒート - レース結果（貼付）'!$1:$1,0)),"")=0,"",IFERROR(INDEX('[1]決勝ヒート - レース結果（貼付）'!$A:$Z,MATCH($A34,'[1]決勝ヒート - レース結果（貼付）'!$A:$A,0),MATCH('決勝ヒート - レース正式結果表'!S$11,'[1]決勝ヒート - レース結果（貼付）'!$1:$1,0)),""))</f>
        <v/>
      </c>
      <c r="T34" s="11"/>
      <c r="U34" s="11">
        <f>IF(IFERROR(INDEX('[1]決勝ヒート - レース結果（貼付）'!$A:$Z,MATCH($B34,'[1]決勝ヒート - レース結果（貼付）'!$B:$B,0),MATCH('決勝ヒート - レース正式結果表'!U$11,'[1]決勝ヒート - レース結果（貼付）'!$1:$1,0)),"")=0,"",IFERROR(INDEX('[1]決勝ヒート - レース結果（貼付）'!$A:$Z,MATCH($B34,'[1]決勝ヒート - レース結果（貼付）'!$B:$B,0),MATCH('決勝ヒート - レース正式結果表'!U$11,'[1]決勝ヒート - レース結果（貼付）'!$1:$1,0)),""))</f>
        <v>71.692999999999998</v>
      </c>
    </row>
    <row r="35" spans="1:21" s="24" customFormat="1" ht="12.75" x14ac:dyDescent="0.2">
      <c r="A35" s="39">
        <f>IF(OR('[1]決勝ヒート - レース結果（貼付）'!A24="DNF",'[1]決勝ヒート - レース結果（貼付）'!A24="DNS",'[1]決勝ヒート - レース結果（貼付）'!A24="DQ"),'[1]決勝ヒート - レース結果（貼付）'!A24,IF(MAX('[1]決勝ヒート - レース結果（貼付）'!A:A)&gt;A34,A34+1,""))</f>
        <v>23</v>
      </c>
      <c r="B35" s="27">
        <f>IFERROR(INDEX('[1]決勝ヒート - レース結果（貼付）'!A24:$Z$50,MATCH($A35,'[1]決勝ヒート - レース結果（貼付）'!A24:$A$50,0),MATCH('決勝ヒート - レース正式結果表'!B$11,'[1]決勝ヒート - レース結果（貼付）'!$1:$1,0)),"")</f>
        <v>18</v>
      </c>
      <c r="C35" s="38"/>
      <c r="D35" s="37" t="str">
        <f>IFERROR(INDEX('[1]決勝ヒート - レース結果（貼付）'!$A:$Z,MATCH($B35,'[1]決勝ヒート - レース結果（貼付）'!$B:$B,0),MATCH('決勝ヒート - レース正式結果表'!D$11,'[1]決勝ヒート - レース結果（貼付）'!$1:$1,0)),"")</f>
        <v>吉田 広樹</v>
      </c>
      <c r="E35" s="36" t="str">
        <f>IFERROR(INDEX('[1]決勝ヒート - レース結果（貼付）'!$A:$Z,MATCH($B35,'[1]決勝ヒート - レース結果（貼付）'!$B:$B,0),MATCH('決勝ヒート - レース正式結果表'!E$11,'[1]決勝ヒート - レース結果（貼付）'!$1:$1,0)),"")</f>
        <v>Birel ART/YAMAHA</v>
      </c>
      <c r="F35" s="35" t="str">
        <f>IFERROR(INDEX('[1]決勝ヒート - レース結果（貼付）'!$A:$Z,MATCH($B35,'[1]決勝ヒート - レース結果（貼付）'!$B:$B,0),MATCH('決勝ヒート - レース正式結果表'!F$11,'[1]決勝ヒート - レース結果（貼付）'!$1:$1,0)),"")</f>
        <v>のりものクラブエッフェガーラ</v>
      </c>
      <c r="G35" s="34" t="str">
        <f>IFERROR(INDEX('[1]決勝ヒート - レース結果（貼付）'!$A:$Z,MATCH($B35,'[1]決勝ヒート - レース結果（貼付）'!$B:$B,0),MATCH('決勝ヒート - レース正式結果表'!G$11,'[1]決勝ヒート - レース結果（貼付）'!$1:$1,0)),"")</f>
        <v>BS</v>
      </c>
      <c r="H35" s="33">
        <f>IF(A35="DNS","",IF(A35="DQ","",IFERROR(INDEX('[1]決勝ヒート - レース結果（貼付）'!$A:$Z,MATCH($B35,'[1]決勝ヒート - レース結果（貼付）'!$B:$B,0),MATCH('決勝ヒート - レース正式結果表'!H$11,'[1]決勝ヒート - レース結果（貼付）'!$1:$1,0)),"")))</f>
        <v>22</v>
      </c>
      <c r="I35" s="32">
        <f>IF(A35="DNS","ｽﾀｰﾄ出来ず",IF(A35="DQ","失　格",IFERROR(INDEX('[1]決勝ヒート - レース結果（貼付）'!$A:$Z,MATCH($B35,'[1]決勝ヒート - レース結果（貼付）'!$B:$B,0),MATCH('決勝ヒート - レース正式結果表'!I$11,'[1]決勝ヒート - レース結果（貼付）'!$1:$1,0)),"")))</f>
        <v>1.6449236111111112E-2</v>
      </c>
      <c r="J35" s="31">
        <f>IF(A35="DNS","",IF(A35="DQ","",IFERROR(INDEX('[1]決勝ヒート - レース結果（貼付）'!$A:$Z,MATCH($B35,'[1]決勝ヒート - レース結果（貼付）'!$B:$B,0),MATCH('決勝ヒート - レース正式結果表'!J$11,'[1]決勝ヒート - レース結果（貼付）'!$1:$1,0)),"")))</f>
        <v>37.554000000000002</v>
      </c>
      <c r="K35" s="31">
        <f>IF(A35="DNS","",IF(A35="DQ","",IFERROR(INDEX('[1]決勝ヒート - レース結果（貼付）'!$A:$Z,MATCH($B35,'[1]決勝ヒート - レース結果（貼付）'!$B:$B,0),MATCH('決勝ヒート - レース正式結果表'!K$11,'[1]決勝ヒート - レース結果（貼付）'!$1:$1,0)),"")))</f>
        <v>0.35199999999999998</v>
      </c>
      <c r="L35" s="30">
        <f>IF(A35="DNS","",IF(A35="DQ","",IFERROR(INDEX('[1]決勝ヒート - レース結果（貼付）'!$A:$Z,MATCH($B35,'[1]決勝ヒート - レース結果（貼付）'!$B:$B,0),MATCH('決勝ヒート - レース正式結果表'!L$11,'[1]決勝ヒート - レース結果（貼付）'!$1:$1,0)),"")))</f>
        <v>7.3780092592592593E-4</v>
      </c>
      <c r="M35" s="29" t="str">
        <f>IF(L35&lt;1,"",IF($M$11&gt;L35,"R",""))</f>
        <v/>
      </c>
      <c r="N35" s="28"/>
      <c r="O35" s="11"/>
      <c r="P35" s="11" t="str">
        <f>IF(IFERROR(INDEX('[1]決勝ヒート - レース結果（貼付）'!$A:$Z,MATCH($B35,'[1]決勝ヒート - レース結果（貼付）'!$B:$B,0),MATCH('決勝ヒート - レース正式結果表'!P$11,'[1]決勝ヒート - レース結果（貼付）'!$1:$1,0)),"")=0,"",IFERROR(INDEX('[1]決勝ヒート - レース結果（貼付）'!$A:$Z,MATCH($B35,'[1]決勝ヒート - レース結果（貼付）'!$B:$B,0),MATCH('決勝ヒート - レース正式結果表'!P$11,'[1]決勝ヒート - レース結果（貼付）'!$1:$1,0)),""))</f>
        <v/>
      </c>
      <c r="Q35" s="11" t="str">
        <f>IF(P35="","",COUNTIF($P$13:P35,"&lt;&gt;"&amp;""))</f>
        <v/>
      </c>
      <c r="R35" s="11" t="str">
        <f>IFERROR(RANK(Q35,$Q$13:$Q$47,1),"")</f>
        <v/>
      </c>
      <c r="S35" s="11" t="str">
        <f>IF(IFERROR(INDEX('[1]決勝ヒート - レース結果（貼付）'!$A:$Z,MATCH($A35,'[1]決勝ヒート - レース結果（貼付）'!$A:$A,0),MATCH('決勝ヒート - レース正式結果表'!S$11,'[1]決勝ヒート - レース結果（貼付）'!$1:$1,0)),"")=0,"",IFERROR(INDEX('[1]決勝ヒート - レース結果（貼付）'!$A:$Z,MATCH($A35,'[1]決勝ヒート - レース結果（貼付）'!$A:$A,0),MATCH('決勝ヒート - レース正式結果表'!S$11,'[1]決勝ヒート - レース結果（貼付）'!$1:$1,0)),""))</f>
        <v/>
      </c>
      <c r="T35" s="11"/>
      <c r="U35" s="11">
        <f>IF(IFERROR(INDEX('[1]決勝ヒート - レース結果（貼付）'!$A:$Z,MATCH($B35,'[1]決勝ヒート - レース結果（貼付）'!$B:$B,0),MATCH('決勝ヒート - レース正式結果表'!U$11,'[1]決勝ヒート - レース結果（貼付）'!$1:$1,0)),"")=0,"",IFERROR(INDEX('[1]決勝ヒート - レース結果（貼付）'!$A:$Z,MATCH($B35,'[1]決勝ヒート - レース結果（貼付）'!$B:$B,0),MATCH('決勝ヒート - レース正式結果表'!U$11,'[1]決勝ヒート - レース結果（貼付）'!$1:$1,0)),""))</f>
        <v>71.382999999999996</v>
      </c>
    </row>
    <row r="36" spans="1:21" s="24" customFormat="1" ht="12.75" x14ac:dyDescent="0.2">
      <c r="A36" s="39">
        <f>IF(OR('[1]決勝ヒート - レース結果（貼付）'!A25="DNF",'[1]決勝ヒート - レース結果（貼付）'!A25="DNS",'[1]決勝ヒート - レース結果（貼付）'!A25="DQ"),'[1]決勝ヒート - レース結果（貼付）'!A25,IF(MAX('[1]決勝ヒート - レース結果（貼付）'!A:A)&gt;A35,A35+1,""))</f>
        <v>24</v>
      </c>
      <c r="B36" s="27">
        <f>IFERROR(INDEX('[1]決勝ヒート - レース結果（貼付）'!A25:$Z$50,MATCH($A36,'[1]決勝ヒート - レース結果（貼付）'!A25:$A$50,0),MATCH('決勝ヒート - レース正式結果表'!B$11,'[1]決勝ヒート - レース結果（貼付）'!$1:$1,0)),"")</f>
        <v>96</v>
      </c>
      <c r="C36" s="38"/>
      <c r="D36" s="37" t="str">
        <f>IFERROR(INDEX('[1]決勝ヒート - レース結果（貼付）'!$A:$Z,MATCH($B36,'[1]決勝ヒート - レース結果（貼付）'!$B:$B,0),MATCH('決勝ヒート - レース正式結果表'!D$11,'[1]決勝ヒート - レース結果（貼付）'!$1:$1,0)),"")</f>
        <v>大野 弘志</v>
      </c>
      <c r="E36" s="36" t="str">
        <f>IFERROR(INDEX('[1]決勝ヒート - レース結果（貼付）'!$A:$Z,MATCH($B36,'[1]決勝ヒート - レース結果（貼付）'!$B:$B,0),MATCH('決勝ヒート - レース正式結果表'!E$11,'[1]決勝ヒート - レース結果（貼付）'!$1:$1,0)),"")</f>
        <v>EXPRIT/YAMAHA</v>
      </c>
      <c r="F36" s="35" t="str">
        <f>IFERROR(INDEX('[1]決勝ヒート - レース結果（貼付）'!$A:$Z,MATCH($B36,'[1]決勝ヒート - レース結果（貼付）'!$B:$B,0),MATCH('決勝ヒート - レース正式結果表'!F$11,'[1]決勝ヒート - レース結果（貼付）'!$1:$1,0)),"")</f>
        <v>SLT.RT/Team BONJIN</v>
      </c>
      <c r="G36" s="34" t="str">
        <f>IFERROR(INDEX('[1]決勝ヒート - レース結果（貼付）'!$A:$Z,MATCH($B36,'[1]決勝ヒート - レース結果（貼付）'!$B:$B,0),MATCH('決勝ヒート - レース正式結果表'!G$11,'[1]決勝ヒート - レース結果（貼付）'!$1:$1,0)),"")</f>
        <v>BS</v>
      </c>
      <c r="H36" s="33">
        <f>IF(A36="DNS","",IF(A36="DQ","",IFERROR(INDEX('[1]決勝ヒート - レース結果（貼付）'!$A:$Z,MATCH($B36,'[1]決勝ヒート - レース結果（貼付）'!$B:$B,0),MATCH('決勝ヒート - レース正式結果表'!H$11,'[1]決勝ヒート - レース結果（貼付）'!$1:$1,0)),"")))</f>
        <v>22</v>
      </c>
      <c r="I36" s="32">
        <f>IF(A36="DNS","ｽﾀｰﾄ出来ず",IF(A36="DQ","失　格",IFERROR(INDEX('[1]決勝ヒート - レース結果（貼付）'!$A:$Z,MATCH($B36,'[1]決勝ヒート - レース結果（貼付）'!$B:$B,0),MATCH('決勝ヒート - レース正式結果表'!I$11,'[1]決勝ヒート - レース結果（貼付）'!$1:$1,0)),"")))</f>
        <v>1.646310185185185E-2</v>
      </c>
      <c r="J36" s="31">
        <f>IF(A36="DNS","",IF(A36="DQ","",IFERROR(INDEX('[1]決勝ヒート - レース結果（貼付）'!$A:$Z,MATCH($B36,'[1]決勝ヒート - レース結果（貼付）'!$B:$B,0),MATCH('決勝ヒート - レース正式結果表'!J$11,'[1]決勝ヒート - レース結果（貼付）'!$1:$1,0)),"")))</f>
        <v>38.752000000000002</v>
      </c>
      <c r="K36" s="31">
        <f>IF(A36="DNS","",IF(A36="DQ","",IFERROR(INDEX('[1]決勝ヒート - レース結果（貼付）'!$A:$Z,MATCH($B36,'[1]決勝ヒート - レース結果（貼付）'!$B:$B,0),MATCH('決勝ヒート - レース正式結果表'!K$11,'[1]決勝ヒート - レース結果（貼付）'!$1:$1,0)),"")))</f>
        <v>1.198</v>
      </c>
      <c r="L36" s="30">
        <f>IF(A36="DNS","",IF(A36="DQ","",IFERROR(INDEX('[1]決勝ヒート - レース結果（貼付）'!$A:$Z,MATCH($B36,'[1]決勝ヒート - レース結果（貼付）'!$B:$B,0),MATCH('決勝ヒート - レース正式結果表'!L$11,'[1]決勝ヒート - レース結果（貼付）'!$1:$1,0)),"")))</f>
        <v>7.3787037037037039E-4</v>
      </c>
      <c r="M36" s="29" t="str">
        <f>IF(L36&lt;1,"",IF($M$11&gt;L36,"R",""))</f>
        <v/>
      </c>
      <c r="N36" s="28"/>
      <c r="O36" s="11"/>
      <c r="P36" s="11" t="str">
        <f>IF(IFERROR(INDEX('[1]決勝ヒート - レース結果（貼付）'!$A:$Z,MATCH($B36,'[1]決勝ヒート - レース結果（貼付）'!$B:$B,0),MATCH('決勝ヒート - レース正式結果表'!P$11,'[1]決勝ヒート - レース結果（貼付）'!$1:$1,0)),"")=0,"",IFERROR(INDEX('[1]決勝ヒート - レース結果（貼付）'!$A:$Z,MATCH($B36,'[1]決勝ヒート - レース結果（貼付）'!$B:$B,0),MATCH('決勝ヒート - レース正式結果表'!P$11,'[1]決勝ヒート - レース結果（貼付）'!$1:$1,0)),""))</f>
        <v/>
      </c>
      <c r="Q36" s="11" t="str">
        <f>IF(P36="","",COUNTIF($P$13:P36,"&lt;&gt;"&amp;""))</f>
        <v/>
      </c>
      <c r="R36" s="11" t="str">
        <f>IFERROR(RANK(Q36,$Q$13:$Q$47,1),"")</f>
        <v/>
      </c>
      <c r="S36" s="11" t="str">
        <f>IF(IFERROR(INDEX('[1]決勝ヒート - レース結果（貼付）'!$A:$Z,MATCH($A36,'[1]決勝ヒート - レース結果（貼付）'!$A:$A,0),MATCH('決勝ヒート - レース正式結果表'!S$11,'[1]決勝ヒート - レース結果（貼付）'!$1:$1,0)),"")=0,"",IFERROR(INDEX('[1]決勝ヒート - レース結果（貼付）'!$A:$Z,MATCH($A36,'[1]決勝ヒート - レース結果（貼付）'!$A:$A,0),MATCH('決勝ヒート - レース正式結果表'!S$11,'[1]決勝ヒート - レース結果（貼付）'!$1:$1,0)),""))</f>
        <v/>
      </c>
      <c r="T36" s="11"/>
      <c r="U36" s="11">
        <f>IF(IFERROR(INDEX('[1]決勝ヒート - レース結果（貼付）'!$A:$Z,MATCH($B36,'[1]決勝ヒート - レース結果（貼付）'!$B:$B,0),MATCH('決勝ヒート - レース正式結果表'!U$11,'[1]決勝ヒート - レース結果（貼付）'!$1:$1,0)),"")=0,"",IFERROR(INDEX('[1]決勝ヒート - レース結果（貼付）'!$A:$Z,MATCH($B36,'[1]決勝ヒート - レース結果（貼付）'!$B:$B,0),MATCH('決勝ヒート - レース正式結果表'!U$11,'[1]決勝ヒート - レース結果（貼付）'!$1:$1,0)),""))</f>
        <v>71.509</v>
      </c>
    </row>
    <row r="37" spans="1:21" s="24" customFormat="1" ht="12.75" x14ac:dyDescent="0.2">
      <c r="A37" s="39">
        <f>IF(OR('[1]決勝ヒート - レース結果（貼付）'!A26="DNF",'[1]決勝ヒート - レース結果（貼付）'!A26="DNS",'[1]決勝ヒート - レース結果（貼付）'!A26="DQ"),'[1]決勝ヒート - レース結果（貼付）'!A26,IF(MAX('[1]決勝ヒート - レース結果（貼付）'!A:A)&gt;A36,A36+1,""))</f>
        <v>25</v>
      </c>
      <c r="B37" s="27">
        <f>IFERROR(INDEX('[1]決勝ヒート - レース結果（貼付）'!A26:$Z$50,MATCH($A37,'[1]決勝ヒート - レース結果（貼付）'!A26:$A$50,0),MATCH('決勝ヒート - レース正式結果表'!B$11,'[1]決勝ヒート - レース結果（貼付）'!$1:$1,0)),"")</f>
        <v>30</v>
      </c>
      <c r="C37" s="38"/>
      <c r="D37" s="37" t="str">
        <f>IFERROR(INDEX('[1]決勝ヒート - レース結果（貼付）'!$A:$Z,MATCH($B37,'[1]決勝ヒート - レース結果（貼付）'!$B:$B,0),MATCH('決勝ヒート - レース正式結果表'!D$11,'[1]決勝ヒート - レース結果（貼付）'!$1:$1,0)),"")</f>
        <v>久富 圭</v>
      </c>
      <c r="E37" s="36" t="str">
        <f>IFERROR(INDEX('[1]決勝ヒート - レース結果（貼付）'!$A:$Z,MATCH($B37,'[1]決勝ヒート - レース結果（貼付）'!$B:$B,0),MATCH('決勝ヒート - レース正式結果表'!E$11,'[1]決勝ヒート - レース結果（貼付）'!$1:$1,0)),"")</f>
        <v>TONY KART/YAMAHA</v>
      </c>
      <c r="F37" s="35" t="str">
        <f>IFERROR(INDEX('[1]決勝ヒート - レース結果（貼付）'!$A:$Z,MATCH($B37,'[1]決勝ヒート - レース結果（貼付）'!$B:$B,0),MATCH('決勝ヒート - レース正式結果表'!F$11,'[1]決勝ヒート - レース結果（貼付）'!$1:$1,0)),"")</f>
        <v>Formula　Blue　Ash</v>
      </c>
      <c r="G37" s="34" t="str">
        <f>IFERROR(INDEX('[1]決勝ヒート - レース結果（貼付）'!$A:$Z,MATCH($B37,'[1]決勝ヒート - レース結果（貼付）'!$B:$B,0),MATCH('決勝ヒート - レース正式結果表'!G$11,'[1]決勝ヒート - レース結果（貼付）'!$1:$1,0)),"")</f>
        <v>BS</v>
      </c>
      <c r="H37" s="33">
        <f>IF(A37="DNS","",IF(A37="DQ","",IFERROR(INDEX('[1]決勝ヒート - レース結果（貼付）'!$A:$Z,MATCH($B37,'[1]決勝ヒート - レース結果（貼付）'!$B:$B,0),MATCH('決勝ヒート - レース正式結果表'!H$11,'[1]決勝ヒート - レース結果（貼付）'!$1:$1,0)),"")))</f>
        <v>22</v>
      </c>
      <c r="I37" s="32">
        <f>IF(A37="DNS","ｽﾀｰﾄ出来ず",IF(A37="DQ","失　格",IFERROR(INDEX('[1]決勝ヒート - レース結果（貼付）'!$A:$Z,MATCH($B37,'[1]決勝ヒート - レース結果（貼付）'!$B:$B,0),MATCH('決勝ヒート - レース正式結果表'!I$11,'[1]決勝ヒート - レース結果（貼付）'!$1:$1,0)),"")))</f>
        <v>1.6464826388888888E-2</v>
      </c>
      <c r="J37" s="31">
        <f>IF(A37="DNS","",IF(A37="DQ","",IFERROR(INDEX('[1]決勝ヒート - レース結果（貼付）'!$A:$Z,MATCH($B37,'[1]決勝ヒート - レース結果（貼付）'!$B:$B,0),MATCH('決勝ヒート - レース正式結果表'!J$11,'[1]決勝ヒート - レース結果（貼付）'!$1:$1,0)),"")))</f>
        <v>38.901000000000003</v>
      </c>
      <c r="K37" s="31">
        <f>IF(A37="DNS","",IF(A37="DQ","",IFERROR(INDEX('[1]決勝ヒート - レース結果（貼付）'!$A:$Z,MATCH($B37,'[1]決勝ヒート - レース結果（貼付）'!$B:$B,0),MATCH('決勝ヒート - レース正式結果表'!K$11,'[1]決勝ヒート - レース結果（貼付）'!$1:$1,0)),"")))</f>
        <v>0.14899999999999999</v>
      </c>
      <c r="L37" s="30">
        <f>IF(A37="DNS","",IF(A37="DQ","",IFERROR(INDEX('[1]決勝ヒート - レース結果（貼付）'!$A:$Z,MATCH($B37,'[1]決勝ヒート - レース結果（貼付）'!$B:$B,0),MATCH('決勝ヒート - レース正式結果表'!L$11,'[1]決勝ヒート - レース結果（貼付）'!$1:$1,0)),"")))</f>
        <v>7.2891203703703703E-4</v>
      </c>
      <c r="M37" s="29" t="str">
        <f>IF(L37&lt;1,"",IF($M$11&gt;L37,"R",""))</f>
        <v/>
      </c>
      <c r="N37" s="28"/>
      <c r="O37" s="11"/>
      <c r="P37" s="11" t="str">
        <f>IF(IFERROR(INDEX('[1]決勝ヒート - レース結果（貼付）'!$A:$Z,MATCH($B37,'[1]決勝ヒート - レース結果（貼付）'!$B:$B,0),MATCH('決勝ヒート - レース正式結果表'!P$11,'[1]決勝ヒート - レース結果（貼付）'!$1:$1,0)),"")=0,"",IFERROR(INDEX('[1]決勝ヒート - レース結果（貼付）'!$A:$Z,MATCH($B37,'[1]決勝ヒート - レース結果（貼付）'!$B:$B,0),MATCH('決勝ヒート - レース正式結果表'!P$11,'[1]決勝ヒート - レース結果（貼付）'!$1:$1,0)),""))</f>
        <v/>
      </c>
      <c r="Q37" s="11" t="str">
        <f>IF(P37="","",COUNTIF($P$13:P37,"&lt;&gt;"&amp;""))</f>
        <v/>
      </c>
      <c r="R37" s="11" t="str">
        <f>IFERROR(RANK(Q37,$Q$13:$Q$47,1),"")</f>
        <v/>
      </c>
      <c r="S37" s="11" t="str">
        <f>IF(IFERROR(INDEX('[1]決勝ヒート - レース結果（貼付）'!$A:$Z,MATCH($A37,'[1]決勝ヒート - レース結果（貼付）'!$A:$A,0),MATCH('決勝ヒート - レース正式結果表'!S$11,'[1]決勝ヒート - レース結果（貼付）'!$1:$1,0)),"")=0,"",IFERROR(INDEX('[1]決勝ヒート - レース結果（貼付）'!$A:$Z,MATCH($A37,'[1]決勝ヒート - レース結果（貼付）'!$A:$A,0),MATCH('決勝ヒート - レース正式結果表'!S$11,'[1]決勝ヒート - レース結果（貼付）'!$1:$1,0)),""))</f>
        <v/>
      </c>
      <c r="T37" s="11"/>
      <c r="U37" s="11">
        <f>IF(IFERROR(INDEX('[1]決勝ヒート - レース結果（貼付）'!$A:$Z,MATCH($B37,'[1]決勝ヒート - レース結果（貼付）'!$B:$B,0),MATCH('決勝ヒート - レース正式結果表'!U$11,'[1]決勝ヒート - レース結果（貼付）'!$1:$1,0)),"")=0,"",IFERROR(INDEX('[1]決勝ヒート - レース結果（貼付）'!$A:$Z,MATCH($B37,'[1]決勝ヒート - レース結果（貼付）'!$B:$B,0),MATCH('決勝ヒート - レース正式結果表'!U$11,'[1]決勝ヒート - レース結果（貼付）'!$1:$1,0)),""))</f>
        <v>71.376999999999995</v>
      </c>
    </row>
    <row r="38" spans="1:21" s="24" customFormat="1" ht="12.75" x14ac:dyDescent="0.2">
      <c r="A38" s="39">
        <f>IF(OR('[1]決勝ヒート - レース結果（貼付）'!A27="DNF",'[1]決勝ヒート - レース結果（貼付）'!A27="DNS",'[1]決勝ヒート - レース結果（貼付）'!A27="DQ"),'[1]決勝ヒート - レース結果（貼付）'!A27,IF(MAX('[1]決勝ヒート - レース結果（貼付）'!A:A)&gt;A37,A37+1,""))</f>
        <v>26</v>
      </c>
      <c r="B38" s="27">
        <f>IFERROR(INDEX('[1]決勝ヒート - レース結果（貼付）'!A27:$Z$50,MATCH($A38,'[1]決勝ヒート - レース結果（貼付）'!A27:$A$50,0),MATCH('決勝ヒート - レース正式結果表'!B$11,'[1]決勝ヒート - レース結果（貼付）'!$1:$1,0)),"")</f>
        <v>20</v>
      </c>
      <c r="C38" s="38"/>
      <c r="D38" s="37" t="str">
        <f>IFERROR(INDEX('[1]決勝ヒート - レース結果（貼付）'!$A:$Z,MATCH($B38,'[1]決勝ヒート - レース結果（貼付）'!$B:$B,0),MATCH('決勝ヒート - レース正式結果表'!D$11,'[1]決勝ヒート - レース結果（貼付）'!$1:$1,0)),"")</f>
        <v>岸 秀行</v>
      </c>
      <c r="E38" s="36" t="str">
        <f>IFERROR(INDEX('[1]決勝ヒート - レース結果（貼付）'!$A:$Z,MATCH($B38,'[1]決勝ヒート - レース結果（貼付）'!$B:$B,0),MATCH('決勝ヒート - レース正式結果表'!E$11,'[1]決勝ヒート - レース結果（貼付）'!$1:$1,0)),"")</f>
        <v>KOSMIC/YAMAHA</v>
      </c>
      <c r="F38" s="35" t="str">
        <f>IFERROR(INDEX('[1]決勝ヒート - レース結果（貼付）'!$A:$Z,MATCH($B38,'[1]決勝ヒート - レース結果（貼付）'!$B:$B,0),MATCH('決勝ヒート - レース正式結果表'!F$11,'[1]決勝ヒート - レース結果（貼付）'!$1:$1,0)),"")</f>
        <v>チームナガオ・大阪鶴見法律事務所</v>
      </c>
      <c r="G38" s="34" t="str">
        <f>IFERROR(INDEX('[1]決勝ヒート - レース結果（貼付）'!$A:$Z,MATCH($B38,'[1]決勝ヒート - レース結果（貼付）'!$B:$B,0),MATCH('決勝ヒート - レース正式結果表'!G$11,'[1]決勝ヒート - レース結果（貼付）'!$1:$1,0)),"")</f>
        <v>BS</v>
      </c>
      <c r="H38" s="33">
        <f>IF(A38="DNS","",IF(A38="DQ","",IFERROR(INDEX('[1]決勝ヒート - レース結果（貼付）'!$A:$Z,MATCH($B38,'[1]決勝ヒート - レース結果（貼付）'!$B:$B,0),MATCH('決勝ヒート - レース正式結果表'!H$11,'[1]決勝ヒート - レース結果（貼付）'!$1:$1,0)),"")))</f>
        <v>22</v>
      </c>
      <c r="I38" s="32">
        <f>IF(A38="DNS","ｽﾀｰﾄ出来ず",IF(A38="DQ","失　格",IFERROR(INDEX('[1]決勝ヒート - レース結果（貼付）'!$A:$Z,MATCH($B38,'[1]決勝ヒート - レース結果（貼付）'!$B:$B,0),MATCH('決勝ヒート - レース正式結果表'!I$11,'[1]決勝ヒート - レース結果（貼付）'!$1:$1,0)),"")))</f>
        <v>1.648300925925926E-2</v>
      </c>
      <c r="J38" s="31">
        <f>IF(A38="DNS","",IF(A38="DQ","",IFERROR(INDEX('[1]決勝ヒート - レース結果（貼付）'!$A:$Z,MATCH($B38,'[1]決勝ヒート - レース結果（貼付）'!$B:$B,0),MATCH('決勝ヒート - レース正式結果表'!J$11,'[1]決勝ヒート - レース結果（貼付）'!$1:$1,0)),"")))</f>
        <v>40.472000000000001</v>
      </c>
      <c r="K38" s="31">
        <f>IF(A38="DNS","",IF(A38="DQ","",IFERROR(INDEX('[1]決勝ヒート - レース結果（貼付）'!$A:$Z,MATCH($B38,'[1]決勝ヒート - レース結果（貼付）'!$B:$B,0),MATCH('決勝ヒート - レース正式結果表'!K$11,'[1]決勝ヒート - レース結果（貼付）'!$1:$1,0)),"")))</f>
        <v>1.571</v>
      </c>
      <c r="L38" s="30">
        <f>IF(A38="DNS","",IF(A38="DQ","",IFERROR(INDEX('[1]決勝ヒート - レース結果（貼付）'!$A:$Z,MATCH($B38,'[1]決勝ヒート - レース結果（貼付）'!$B:$B,0),MATCH('決勝ヒート - レース正式結果表'!L$11,'[1]決勝ヒート - レース結果（貼付）'!$1:$1,0)),"")))</f>
        <v>7.3656250000000013E-4</v>
      </c>
      <c r="M38" s="29" t="str">
        <f>IF(L38&lt;1,"",IF($M$11&gt;L38,"R",""))</f>
        <v/>
      </c>
      <c r="N38" s="28"/>
      <c r="O38" s="11"/>
      <c r="P38" s="11" t="str">
        <f>IF(IFERROR(INDEX('[1]決勝ヒート - レース結果（貼付）'!$A:$Z,MATCH($B38,'[1]決勝ヒート - レース結果（貼付）'!$B:$B,0),MATCH('決勝ヒート - レース正式結果表'!P$11,'[1]決勝ヒート - レース結果（貼付）'!$1:$1,0)),"")=0,"",IFERROR(INDEX('[1]決勝ヒート - レース結果（貼付）'!$A:$Z,MATCH($B38,'[1]決勝ヒート - レース結果（貼付）'!$B:$B,0),MATCH('決勝ヒート - レース正式結果表'!P$11,'[1]決勝ヒート - レース結果（貼付）'!$1:$1,0)),""))</f>
        <v/>
      </c>
      <c r="Q38" s="11" t="str">
        <f>IF(P38="","",COUNTIF($P$13:P38,"&lt;&gt;"&amp;""))</f>
        <v/>
      </c>
      <c r="R38" s="11" t="str">
        <f>IFERROR(RANK(Q38,$Q$13:$Q$47,1),"")</f>
        <v/>
      </c>
      <c r="S38" s="11" t="str">
        <f>IF(IFERROR(INDEX('[1]決勝ヒート - レース結果（貼付）'!$A:$Z,MATCH($A38,'[1]決勝ヒート - レース結果（貼付）'!$A:$A,0),MATCH('決勝ヒート - レース正式結果表'!S$11,'[1]決勝ヒート - レース結果（貼付）'!$1:$1,0)),"")=0,"",IFERROR(INDEX('[1]決勝ヒート - レース結果（貼付）'!$A:$Z,MATCH($A38,'[1]決勝ヒート - レース結果（貼付）'!$A:$A,0),MATCH('決勝ヒート - レース正式結果表'!S$11,'[1]決勝ヒート - レース結果（貼付）'!$1:$1,0)),""))</f>
        <v/>
      </c>
      <c r="T38" s="11"/>
      <c r="U38" s="11">
        <f>IF(IFERROR(INDEX('[1]決勝ヒート - レース結果（貼付）'!$A:$Z,MATCH($B38,'[1]決勝ヒート - レース結果（貼付）'!$B:$B,0),MATCH('決勝ヒート - レース正式結果表'!U$11,'[1]決勝ヒート - レース結果（貼付）'!$1:$1,0)),"")=0,"",IFERROR(INDEX('[1]決勝ヒート - レース結果（貼付）'!$A:$Z,MATCH($B38,'[1]決勝ヒート - レース結果（貼付）'!$B:$B,0),MATCH('決勝ヒート - レース正式結果表'!U$11,'[1]決勝ヒート - レース結果（貼付）'!$1:$1,0)),""))</f>
        <v>72.254000000000005</v>
      </c>
    </row>
    <row r="39" spans="1:21" s="24" customFormat="1" ht="12.75" x14ac:dyDescent="0.2">
      <c r="A39" s="39">
        <f>IF(OR('[1]決勝ヒート - レース結果（貼付）'!A28="DNF",'[1]決勝ヒート - レース結果（貼付）'!A28="DNS",'[1]決勝ヒート - レース結果（貼付）'!A28="DQ"),'[1]決勝ヒート - レース結果（貼付）'!A28,IF(MAX('[1]決勝ヒート - レース結果（貼付）'!A:A)&gt;A38,A38+1,""))</f>
        <v>27</v>
      </c>
      <c r="B39" s="27">
        <f>IFERROR(INDEX('[1]決勝ヒート - レース結果（貼付）'!A28:$Z$50,MATCH($A39,'[1]決勝ヒート - レース結果（貼付）'!A28:$A$50,0),MATCH('決勝ヒート - レース正式結果表'!B$11,'[1]決勝ヒート - レース結果（貼付）'!$1:$1,0)),"")</f>
        <v>22</v>
      </c>
      <c r="C39" s="38"/>
      <c r="D39" s="37" t="str">
        <f>IFERROR(INDEX('[1]決勝ヒート - レース結果（貼付）'!$A:$Z,MATCH($B39,'[1]決勝ヒート - レース結果（貼付）'!$B:$B,0),MATCH('決勝ヒート - レース正式結果表'!D$11,'[1]決勝ヒート - レース結果（貼付）'!$1:$1,0)),"")</f>
        <v>酒井 翔太</v>
      </c>
      <c r="E39" s="36" t="str">
        <f>IFERROR(INDEX('[1]決勝ヒート - レース結果（貼付）'!$A:$Z,MATCH($B39,'[1]決勝ヒート - レース結果（貼付）'!$B:$B,0),MATCH('決勝ヒート - レース正式結果表'!E$11,'[1]決勝ヒート - レース結果（貼付）'!$1:$1,0)),"")</f>
        <v>TONY KART/YAMAHA</v>
      </c>
      <c r="F39" s="35" t="str">
        <f>IFERROR(INDEX('[1]決勝ヒート - レース結果（貼付）'!$A:$Z,MATCH($B39,'[1]決勝ヒート - レース結果（貼付）'!$B:$B,0),MATCH('決勝ヒート - レース正式結果表'!F$11,'[1]決勝ヒート - レース結果（貼付）'!$1:$1,0)),"")</f>
        <v>FIRST GARAGE BEMAX</v>
      </c>
      <c r="G39" s="34" t="str">
        <f>IFERROR(INDEX('[1]決勝ヒート - レース結果（貼付）'!$A:$Z,MATCH($B39,'[1]決勝ヒート - レース結果（貼付）'!$B:$B,0),MATCH('決勝ヒート - レース正式結果表'!G$11,'[1]決勝ヒート - レース結果（貼付）'!$1:$1,0)),"")</f>
        <v>BS</v>
      </c>
      <c r="H39" s="33">
        <f>IF(A39="DNS","",IF(A39="DQ","",IFERROR(INDEX('[1]決勝ヒート - レース結果（貼付）'!$A:$Z,MATCH($B39,'[1]決勝ヒート - レース結果（貼付）'!$B:$B,0),MATCH('決勝ヒート - レース正式結果表'!H$11,'[1]決勝ヒート - レース結果（貼付）'!$1:$1,0)),"")))</f>
        <v>22</v>
      </c>
      <c r="I39" s="32">
        <f>IF(A39="DNS","ｽﾀｰﾄ出来ず",IF(A39="DQ","失　格",IFERROR(INDEX('[1]決勝ヒート - レース結果（貼付）'!$A:$Z,MATCH($B39,'[1]決勝ヒート - レース結果（貼付）'!$B:$B,0),MATCH('決勝ヒート - レース正式結果表'!I$11,'[1]決勝ヒート - レース結果（貼付）'!$1:$1,0)),"")))</f>
        <v>1.6513298611111112E-2</v>
      </c>
      <c r="J39" s="31">
        <f>IF(A39="DNS","",IF(A39="DQ","",IFERROR(INDEX('[1]決勝ヒート - レース結果（貼付）'!$A:$Z,MATCH($B39,'[1]決勝ヒート - レース結果（貼付）'!$B:$B,0),MATCH('決勝ヒート - レース正式結果表'!J$11,'[1]決勝ヒート - レース結果（貼付）'!$1:$1,0)),"")))</f>
        <v>43.088999999999999</v>
      </c>
      <c r="K39" s="31">
        <f>IF(A39="DNS","",IF(A39="DQ","",IFERROR(INDEX('[1]決勝ヒート - レース結果（貼付）'!$A:$Z,MATCH($B39,'[1]決勝ヒート - レース結果（貼付）'!$B:$B,0),MATCH('決勝ヒート - レース正式結果表'!K$11,'[1]決勝ヒート - レース結果（貼付）'!$1:$1,0)),"")))</f>
        <v>2.617</v>
      </c>
      <c r="L39" s="30">
        <f>IF(A39="DNS","",IF(A39="DQ","",IFERROR(INDEX('[1]決勝ヒート - レース結果（貼付）'!$A:$Z,MATCH($B39,'[1]決勝ヒート - レース結果（貼付）'!$B:$B,0),MATCH('決勝ヒート - レース正式結果表'!L$11,'[1]決勝ヒート - レース結果（貼付）'!$1:$1,0)),"")))</f>
        <v>7.365046296296296E-4</v>
      </c>
      <c r="M39" s="29" t="str">
        <f>IF(L39&lt;1,"",IF($M$11&gt;L39,"R",""))</f>
        <v/>
      </c>
      <c r="N39" s="28"/>
      <c r="O39" s="11"/>
      <c r="P39" s="11" t="str">
        <f>IF(IFERROR(INDEX('[1]決勝ヒート - レース結果（貼付）'!$A:$Z,MATCH($B39,'[1]決勝ヒート - レース結果（貼付）'!$B:$B,0),MATCH('決勝ヒート - レース正式結果表'!P$11,'[1]決勝ヒート - レース結果（貼付）'!$1:$1,0)),"")=0,"",IFERROR(INDEX('[1]決勝ヒート - レース結果（貼付）'!$A:$Z,MATCH($B39,'[1]決勝ヒート - レース結果（貼付）'!$B:$B,0),MATCH('決勝ヒート - レース正式結果表'!P$11,'[1]決勝ヒート - レース結果（貼付）'!$1:$1,0)),""))</f>
        <v>全日本カート選手権 統一規則 第38条(25)(フロントフェアリングが正しい装着状態でない)により5秒加算した。</v>
      </c>
      <c r="Q39" s="11">
        <f>IF(P39="","",COUNTIF($P$13:P39,"&lt;&gt;"&amp;""))</f>
        <v>27</v>
      </c>
      <c r="R39" s="11">
        <f>IFERROR(RANK(Q39,$Q$13:$Q$47,1),"")</f>
        <v>5</v>
      </c>
      <c r="S39" s="11" t="str">
        <f>IF(IFERROR(INDEX('[1]決勝ヒート - レース結果（貼付）'!$A:$Z,MATCH($A39,'[1]決勝ヒート - レース結果（貼付）'!$A:$A,0),MATCH('決勝ヒート - レース正式結果表'!S$11,'[1]決勝ヒート - レース結果（貼付）'!$1:$1,0)),"")=0,"",IFERROR(INDEX('[1]決勝ヒート - レース結果（貼付）'!$A:$Z,MATCH($A39,'[1]決勝ヒート - レース結果（貼付）'!$A:$A,0),MATCH('決勝ヒート - レース正式結果表'!S$11,'[1]決勝ヒート - レース結果（貼付）'!$1:$1,0)),""))</f>
        <v/>
      </c>
      <c r="T39" s="11"/>
      <c r="U39" s="11">
        <f>IF(IFERROR(INDEX('[1]決勝ヒート - レース結果（貼付）'!$A:$Z,MATCH($B39,'[1]決勝ヒート - レース結果（貼付）'!$B:$B,0),MATCH('決勝ヒート - レース正式結果表'!U$11,'[1]決勝ヒート - レース結果（貼付）'!$1:$1,0)),"")=0,"",IFERROR(INDEX('[1]決勝ヒート - レース結果（貼付）'!$A:$Z,MATCH($B39,'[1]決勝ヒート - レース結果（貼付）'!$B:$B,0),MATCH('決勝ヒート - レース正式結果表'!U$11,'[1]決勝ヒート - レース結果（貼付）'!$1:$1,0)),""))</f>
        <v>71.614000000000004</v>
      </c>
    </row>
    <row r="40" spans="1:21" s="24" customFormat="1" ht="12.75" x14ac:dyDescent="0.2">
      <c r="A40" s="39">
        <f>IF(OR('[1]決勝ヒート - レース結果（貼付）'!A29="DNF",'[1]決勝ヒート - レース結果（貼付）'!A29="DNS",'[1]決勝ヒート - レース結果（貼付）'!A29="DQ"),'[1]決勝ヒート - レース結果（貼付）'!A29,IF(MAX('[1]決勝ヒート - レース結果（貼付）'!A:A)&gt;A39,A39+1,""))</f>
        <v>28</v>
      </c>
      <c r="B40" s="27">
        <f>IFERROR(INDEX('[1]決勝ヒート - レース結果（貼付）'!A29:$Z$50,MATCH($A40,'[1]決勝ヒート - レース結果（貼付）'!A29:$A$50,0),MATCH('決勝ヒート - レース正式結果表'!B$11,'[1]決勝ヒート - レース結果（貼付）'!$1:$1,0)),"")</f>
        <v>34</v>
      </c>
      <c r="C40" s="38"/>
      <c r="D40" s="37" t="str">
        <f>IFERROR(INDEX('[1]決勝ヒート - レース結果（貼付）'!$A:$Z,MATCH($B40,'[1]決勝ヒート - レース結果（貼付）'!$B:$B,0),MATCH('決勝ヒート - レース正式結果表'!D$11,'[1]決勝ヒート - レース結果（貼付）'!$1:$1,0)),"")</f>
        <v>増田 貴久</v>
      </c>
      <c r="E40" s="36" t="str">
        <f>IFERROR(INDEX('[1]決勝ヒート - レース結果（貼付）'!$A:$Z,MATCH($B40,'[1]決勝ヒート - レース結果（貼付）'!$B:$B,0),MATCH('決勝ヒート - レース正式結果表'!E$11,'[1]決勝ヒート - レース結果（貼付）'!$1:$1,0)),"")</f>
        <v>EXPRIT/YAMAHA</v>
      </c>
      <c r="F40" s="35" t="str">
        <f>IFERROR(INDEX('[1]決勝ヒート - レース結果（貼付）'!$A:$Z,MATCH($B40,'[1]決勝ヒート - レース結果（貼付）'!$B:$B,0),MATCH('決勝ヒート - レース正式結果表'!F$11,'[1]決勝ヒート - レース結果（貼付）'!$1:$1,0)),"")</f>
        <v>LUCE MOTOR SPORTS</v>
      </c>
      <c r="G40" s="34" t="str">
        <f>IFERROR(INDEX('[1]決勝ヒート - レース結果（貼付）'!$A:$Z,MATCH($B40,'[1]決勝ヒート - レース結果（貼付）'!$B:$B,0),MATCH('決勝ヒート - レース正式結果表'!G$11,'[1]決勝ヒート - レース結果（貼付）'!$1:$1,0)),"")</f>
        <v>BS</v>
      </c>
      <c r="H40" s="33">
        <f>IF(A40="DNS","",IF(A40="DQ","",IFERROR(INDEX('[1]決勝ヒート - レース結果（貼付）'!$A:$Z,MATCH($B40,'[1]決勝ヒート - レース結果（貼付）'!$B:$B,0),MATCH('決勝ヒート - レース正式結果表'!H$11,'[1]決勝ヒート - レース結果（貼付）'!$1:$1,0)),"")))</f>
        <v>22</v>
      </c>
      <c r="I40" s="32">
        <f>IF(A40="DNS","ｽﾀｰﾄ出来ず",IF(A40="DQ","失　格",IFERROR(INDEX('[1]決勝ヒート - レース結果（貼付）'!$A:$Z,MATCH($B40,'[1]決勝ヒート - レース結果（貼付）'!$B:$B,0),MATCH('決勝ヒート - レース正式結果表'!I$11,'[1]決勝ヒート - レース結果（貼付）'!$1:$1,0)),"")))</f>
        <v>1.6517407407407408E-2</v>
      </c>
      <c r="J40" s="31">
        <f>IF(A40="DNS","",IF(A40="DQ","",IFERROR(INDEX('[1]決勝ヒート - レース結果（貼付）'!$A:$Z,MATCH($B40,'[1]決勝ヒート - レース結果（貼付）'!$B:$B,0),MATCH('決勝ヒート - レース正式結果表'!J$11,'[1]決勝ヒート - レース結果（貼付）'!$1:$1,0)),"")))</f>
        <v>43.444000000000003</v>
      </c>
      <c r="K40" s="31">
        <f>IF(A40="DNS","",IF(A40="DQ","",IFERROR(INDEX('[1]決勝ヒート - レース結果（貼付）'!$A:$Z,MATCH($B40,'[1]決勝ヒート - レース結果（貼付）'!$B:$B,0),MATCH('決勝ヒート - レース正式結果表'!K$11,'[1]決勝ヒート - レース結果（貼付）'!$1:$1,0)),"")))</f>
        <v>0.35499999999999998</v>
      </c>
      <c r="L40" s="30">
        <f>IF(A40="DNS","",IF(A40="DQ","",IFERROR(INDEX('[1]決勝ヒート - レース結果（貼付）'!$A:$Z,MATCH($B40,'[1]決勝ヒート - レース結果（貼付）'!$B:$B,0),MATCH('決勝ヒート - レース正式結果表'!L$11,'[1]決勝ヒート - レース結果（貼付）'!$1:$1,0)),"")))</f>
        <v>7.4190972222222225E-4</v>
      </c>
      <c r="M40" s="29" t="str">
        <f>IF(L40&lt;1,"",IF($M$11&gt;L40,"R",""))</f>
        <v/>
      </c>
      <c r="N40" s="28"/>
      <c r="O40" s="11"/>
      <c r="P40" s="11" t="str">
        <f>IF(IFERROR(INDEX('[1]決勝ヒート - レース結果（貼付）'!$A:$Z,MATCH($B40,'[1]決勝ヒート - レース結果（貼付）'!$B:$B,0),MATCH('決勝ヒート - レース正式結果表'!P$11,'[1]決勝ヒート - レース結果（貼付）'!$1:$1,0)),"")=0,"",IFERROR(INDEX('[1]決勝ヒート - レース結果（貼付）'!$A:$Z,MATCH($B40,'[1]決勝ヒート - レース結果（貼付）'!$B:$B,0),MATCH('決勝ヒート - レース正式結果表'!P$11,'[1]決勝ヒート - レース結果（貼付）'!$1:$1,0)),""))</f>
        <v/>
      </c>
      <c r="Q40" s="11" t="str">
        <f>IF(P40="","",COUNTIF($P$13:P40,"&lt;&gt;"&amp;""))</f>
        <v/>
      </c>
      <c r="R40" s="11" t="str">
        <f>IFERROR(RANK(Q40,$Q$13:$Q$47,1),"")</f>
        <v/>
      </c>
      <c r="S40" s="11" t="str">
        <f>IF(IFERROR(INDEX('[1]決勝ヒート - レース結果（貼付）'!$A:$Z,MATCH($A40,'[1]決勝ヒート - レース結果（貼付）'!$A:$A,0),MATCH('決勝ヒート - レース正式結果表'!S$11,'[1]決勝ヒート - レース結果（貼付）'!$1:$1,0)),"")=0,"",IFERROR(INDEX('[1]決勝ヒート - レース結果（貼付）'!$A:$Z,MATCH($A40,'[1]決勝ヒート - レース結果（貼付）'!$A:$A,0),MATCH('決勝ヒート - レース正式結果表'!S$11,'[1]決勝ヒート - レース結果（貼付）'!$1:$1,0)),""))</f>
        <v/>
      </c>
      <c r="T40" s="11"/>
      <c r="U40" s="11">
        <f>IF(IFERROR(INDEX('[1]決勝ヒート - レース結果（貼付）'!$A:$Z,MATCH($B40,'[1]決勝ヒート - レース結果（貼付）'!$B:$B,0),MATCH('決勝ヒート - レース正式結果表'!U$11,'[1]決勝ヒート - レース結果（貼付）'!$1:$1,0)),"")=0,"",IFERROR(INDEX('[1]決勝ヒート - レース結果（貼付）'!$A:$Z,MATCH($B40,'[1]決勝ヒート - レース結果（貼付）'!$B:$B,0),MATCH('決勝ヒート - レース正式結果表'!U$11,'[1]決勝ヒート - レース結果（貼付）'!$1:$1,0)),""))</f>
        <v>71.503</v>
      </c>
    </row>
    <row r="41" spans="1:21" s="24" customFormat="1" ht="12.75" x14ac:dyDescent="0.2">
      <c r="A41" s="39">
        <f>IF(OR('[1]決勝ヒート - レース結果（貼付）'!A30="DNF",'[1]決勝ヒート - レース結果（貼付）'!A30="DNS",'[1]決勝ヒート - レース結果（貼付）'!A30="DQ"),'[1]決勝ヒート - レース結果（貼付）'!A30,IF(MAX('[1]決勝ヒート - レース結果（貼付）'!A:A)&gt;A40,A40+1,""))</f>
        <v>29</v>
      </c>
      <c r="B41" s="27">
        <f>IFERROR(INDEX('[1]決勝ヒート - レース結果（貼付）'!A30:$Z$50,MATCH($A41,'[1]決勝ヒート - レース結果（貼付）'!A30:$A$50,0),MATCH('決勝ヒート - レース正式結果表'!B$11,'[1]決勝ヒート - レース結果（貼付）'!$1:$1,0)),"")</f>
        <v>78</v>
      </c>
      <c r="C41" s="38"/>
      <c r="D41" s="37" t="str">
        <f>IFERROR(INDEX('[1]決勝ヒート - レース結果（貼付）'!$A:$Z,MATCH($B41,'[1]決勝ヒート - レース結果（貼付）'!$B:$B,0),MATCH('決勝ヒート - レース正式結果表'!D$11,'[1]決勝ヒート - レース結果（貼付）'!$1:$1,0)),"")</f>
        <v>小林 海璃</v>
      </c>
      <c r="E41" s="36" t="str">
        <f>IFERROR(INDEX('[1]決勝ヒート - レース結果（貼付）'!$A:$Z,MATCH($B41,'[1]決勝ヒート - レース結果（貼付）'!$B:$B,0),MATCH('決勝ヒート - レース正式結果表'!E$11,'[1]決勝ヒート - レース結果（貼付）'!$1:$1,0)),"")</f>
        <v>EXPRIT/YAMAHA</v>
      </c>
      <c r="F41" s="35" t="str">
        <f>IFERROR(INDEX('[1]決勝ヒート - レース結果（貼付）'!$A:$Z,MATCH($B41,'[1]決勝ヒート - レース結果（貼付）'!$B:$B,0),MATCH('決勝ヒート - レース正式結果表'!F$11,'[1]決勝ヒート - レース結果（貼付）'!$1:$1,0)),"")</f>
        <v>ミツサダ PWG RACING</v>
      </c>
      <c r="G41" s="34" t="str">
        <f>IFERROR(INDEX('[1]決勝ヒート - レース結果（貼付）'!$A:$Z,MATCH($B41,'[1]決勝ヒート - レース結果（貼付）'!$B:$B,0),MATCH('決勝ヒート - レース正式結果表'!G$11,'[1]決勝ヒート - レース結果（貼付）'!$1:$1,0)),"")</f>
        <v>BS</v>
      </c>
      <c r="H41" s="33">
        <f>IF(A41="DNS","",IF(A41="DQ","",IFERROR(INDEX('[1]決勝ヒート - レース結果（貼付）'!$A:$Z,MATCH($B41,'[1]決勝ヒート - レース結果（貼付）'!$B:$B,0),MATCH('決勝ヒート - レース正式結果表'!H$11,'[1]決勝ヒート - レース結果（貼付）'!$1:$1,0)),"")))</f>
        <v>22</v>
      </c>
      <c r="I41" s="32">
        <f>IF(A41="DNS","ｽﾀｰﾄ出来ず",IF(A41="DQ","失　格",IFERROR(INDEX('[1]決勝ヒート - レース結果（貼付）'!$A:$Z,MATCH($B41,'[1]決勝ヒート - レース結果（貼付）'!$B:$B,0),MATCH('決勝ヒート - レース正式結果表'!I$11,'[1]決勝ヒート - レース結果（貼付）'!$1:$1,0)),"")))</f>
        <v>1.6524467592592591E-2</v>
      </c>
      <c r="J41" s="31">
        <f>IF(A41="DNS","",IF(A41="DQ","",IFERROR(INDEX('[1]決勝ヒート - レース結果（貼付）'!$A:$Z,MATCH($B41,'[1]決勝ヒート - レース結果（貼付）'!$B:$B,0),MATCH('決勝ヒート - レース正式結果表'!J$11,'[1]決勝ヒート - レース結果（貼付）'!$1:$1,0)),"")))</f>
        <v>44.054000000000002</v>
      </c>
      <c r="K41" s="31">
        <f>IF(A41="DNS","",IF(A41="DQ","",IFERROR(INDEX('[1]決勝ヒート - レース結果（貼付）'!$A:$Z,MATCH($B41,'[1]決勝ヒート - レース結果（貼付）'!$B:$B,0),MATCH('決勝ヒート - レース正式結果表'!K$11,'[1]決勝ヒート - レース結果（貼付）'!$1:$1,0)),"")))</f>
        <v>0.61</v>
      </c>
      <c r="L41" s="30">
        <f>IF(A41="DNS","",IF(A41="DQ","",IFERROR(INDEX('[1]決勝ヒート - レース結果（貼付）'!$A:$Z,MATCH($B41,'[1]決勝ヒート - レース結果（貼付）'!$B:$B,0),MATCH('決勝ヒート - レース正式結果表'!L$11,'[1]決勝ヒート - レース結果（貼付）'!$1:$1,0)),"")))</f>
        <v>7.3542824074074081E-4</v>
      </c>
      <c r="M41" s="29" t="str">
        <f>IF(L41&lt;1,"",IF($M$11&gt;L41,"R",""))</f>
        <v/>
      </c>
      <c r="N41" s="28"/>
      <c r="O41" s="11"/>
      <c r="P41" s="11" t="str">
        <f>IF(IFERROR(INDEX('[1]決勝ヒート - レース結果（貼付）'!$A:$Z,MATCH($B41,'[1]決勝ヒート - レース結果（貼付）'!$B:$B,0),MATCH('決勝ヒート - レース正式結果表'!P$11,'[1]決勝ヒート - レース結果（貼付）'!$1:$1,0)),"")=0,"",IFERROR(INDEX('[1]決勝ヒート - レース結果（貼付）'!$A:$Z,MATCH($B41,'[1]決勝ヒート - レース結果（貼付）'!$B:$B,0),MATCH('決勝ヒート - レース正式結果表'!P$11,'[1]決勝ヒート - レース結果（貼付）'!$1:$1,0)),""))</f>
        <v>全日本カート選手権 統一規則 第38条(25)(フロントフェアリングが正しい装着状態でない)により5秒加算した。</v>
      </c>
      <c r="Q41" s="11">
        <f>IF(P41="","",COUNTIF($P$13:P41,"&lt;&gt;"&amp;""))</f>
        <v>29</v>
      </c>
      <c r="R41" s="11">
        <f>IFERROR(RANK(Q41,$Q$13:$Q$47,1),"")</f>
        <v>6</v>
      </c>
      <c r="S41" s="11" t="str">
        <f>IF(IFERROR(INDEX('[1]決勝ヒート - レース結果（貼付）'!$A:$Z,MATCH($A41,'[1]決勝ヒート - レース結果（貼付）'!$A:$A,0),MATCH('決勝ヒート - レース正式結果表'!S$11,'[1]決勝ヒート - レース結果（貼付）'!$1:$1,0)),"")=0,"",IFERROR(INDEX('[1]決勝ヒート - レース結果（貼付）'!$A:$Z,MATCH($A41,'[1]決勝ヒート - レース結果（貼付）'!$A:$A,0),MATCH('決勝ヒート - レース正式結果表'!S$11,'[1]決勝ヒート - レース結果（貼付）'!$1:$1,0)),""))</f>
        <v/>
      </c>
      <c r="T41" s="11"/>
      <c r="U41" s="11">
        <f>IF(IFERROR(INDEX('[1]決勝ヒート - レース結果（貼付）'!$A:$Z,MATCH($B41,'[1]決勝ヒート - レース結果（貼付）'!$B:$B,0),MATCH('決勝ヒート - レース正式結果表'!U$11,'[1]決勝ヒート - レース結果（貼付）'!$1:$1,0)),"")=0,"",IFERROR(INDEX('[1]決勝ヒート - レース結果（貼付）'!$A:$Z,MATCH($B41,'[1]決勝ヒート - レース結果（貼付）'!$B:$B,0),MATCH('決勝ヒート - レース正式結果表'!U$11,'[1]決勝ヒート - レース結果（貼付）'!$1:$1,0)),""))</f>
        <v>70.988</v>
      </c>
    </row>
    <row r="42" spans="1:21" s="24" customFormat="1" ht="12.75" x14ac:dyDescent="0.2">
      <c r="A42" s="39">
        <f>IF(OR('[1]決勝ヒート - レース結果（貼付）'!A31="DNF",'[1]決勝ヒート - レース結果（貼付）'!A31="DNS",'[1]決勝ヒート - レース結果（貼付）'!A31="DQ"),'[1]決勝ヒート - レース結果（貼付）'!A31,IF(MAX('[1]決勝ヒート - レース結果（貼付）'!A:A)&gt;A41,A41+1,""))</f>
        <v>30</v>
      </c>
      <c r="B42" s="27">
        <f>IFERROR(INDEX('[1]決勝ヒート - レース結果（貼付）'!A31:$Z$50,MATCH($A42,'[1]決勝ヒート - レース結果（貼付）'!A31:$A$50,0),MATCH('決勝ヒート - レース正式結果表'!B$11,'[1]決勝ヒート - レース結果（貼付）'!$1:$1,0)),"")</f>
        <v>71</v>
      </c>
      <c r="C42" s="38"/>
      <c r="D42" s="37" t="str">
        <f>IFERROR(INDEX('[1]決勝ヒート - レース結果（貼付）'!$A:$Z,MATCH($B42,'[1]決勝ヒート - レース結果（貼付）'!$B:$B,0),MATCH('決勝ヒート - レース正式結果表'!D$11,'[1]決勝ヒート - レース結果（貼付）'!$1:$1,0)),"")</f>
        <v>上田 優季</v>
      </c>
      <c r="E42" s="36" t="str">
        <f>IFERROR(INDEX('[1]決勝ヒート - レース結果（貼付）'!$A:$Z,MATCH($B42,'[1]決勝ヒート - レース結果（貼付）'!$B:$B,0),MATCH('決勝ヒート - レース正式結果表'!E$11,'[1]決勝ヒート - レース結果（貼付）'!$1:$1,0)),"")</f>
        <v>CL/YAMAHA</v>
      </c>
      <c r="F42" s="35" t="str">
        <f>IFERROR(INDEX('[1]決勝ヒート - レース結果（貼付）'!$A:$Z,MATCH($B42,'[1]決勝ヒート - レース結果（貼付）'!$B:$B,0),MATCH('決勝ヒート - レース正式結果表'!F$11,'[1]決勝ヒート - レース結果（貼付）'!$1:$1,0)),"")</f>
        <v>カートガレージクラッシュメイト</v>
      </c>
      <c r="G42" s="34" t="str">
        <f>IFERROR(INDEX('[1]決勝ヒート - レース結果（貼付）'!$A:$Z,MATCH($B42,'[1]決勝ヒート - レース結果（貼付）'!$B:$B,0),MATCH('決勝ヒート - レース正式結果表'!G$11,'[1]決勝ヒート - レース結果（貼付）'!$1:$1,0)),"")</f>
        <v>BS</v>
      </c>
      <c r="H42" s="33">
        <f>IF(A42="DNS","",IF(A42="DQ","",IFERROR(INDEX('[1]決勝ヒート - レース結果（貼付）'!$A:$Z,MATCH($B42,'[1]決勝ヒート - レース結果（貼付）'!$B:$B,0),MATCH('決勝ヒート - レース正式結果表'!H$11,'[1]決勝ヒート - レース結果（貼付）'!$1:$1,0)),"")))</f>
        <v>22</v>
      </c>
      <c r="I42" s="32">
        <f>IF(A42="DNS","ｽﾀｰﾄ出来ず",IF(A42="DQ","失　格",IFERROR(INDEX('[1]決勝ヒート - レース結果（貼付）'!$A:$Z,MATCH($B42,'[1]決勝ヒート - レース結果（貼付）'!$B:$B,0),MATCH('決勝ヒート - レース正式結果表'!I$11,'[1]決勝ヒート - レース結果（貼付）'!$1:$1,0)),"")))</f>
        <v>1.6587037037037036E-2</v>
      </c>
      <c r="J42" s="31">
        <f>IF(A42="DNS","",IF(A42="DQ","",IFERROR(INDEX('[1]決勝ヒート - レース結果（貼付）'!$A:$Z,MATCH($B42,'[1]決勝ヒート - レース結果（貼付）'!$B:$B,0),MATCH('決勝ヒート - レース正式結果表'!J$11,'[1]決勝ヒート - レース結果（貼付）'!$1:$1,0)),"")))</f>
        <v>49.46</v>
      </c>
      <c r="K42" s="31">
        <f>IF(A42="DNS","",IF(A42="DQ","",IFERROR(INDEX('[1]決勝ヒート - レース結果（貼付）'!$A:$Z,MATCH($B42,'[1]決勝ヒート - レース結果（貼付）'!$B:$B,0),MATCH('決勝ヒート - レース正式結果表'!K$11,'[1]決勝ヒート - レース結果（貼付）'!$1:$1,0)),"")))</f>
        <v>5.4059999999999997</v>
      </c>
      <c r="L42" s="30">
        <f>IF(A42="DNS","",IF(A42="DQ","",IFERROR(INDEX('[1]決勝ヒート - レース結果（貼付）'!$A:$Z,MATCH($B42,'[1]決勝ヒート - レース結果（貼付）'!$B:$B,0),MATCH('決勝ヒート - レース正式結果表'!L$11,'[1]決勝ヒート - レース結果（貼付）'!$1:$1,0)),"")))</f>
        <v>7.3914351851851843E-4</v>
      </c>
      <c r="M42" s="29" t="str">
        <f>IF(L42&lt;1,"",IF($M$11&gt;L42,"R",""))</f>
        <v/>
      </c>
      <c r="N42" s="28"/>
      <c r="O42" s="11"/>
      <c r="P42" s="11" t="str">
        <f>IF(IFERROR(INDEX('[1]決勝ヒート - レース結果（貼付）'!$A:$Z,MATCH($B42,'[1]決勝ヒート - レース結果（貼付）'!$B:$B,0),MATCH('決勝ヒート - レース正式結果表'!P$11,'[1]決勝ヒート - レース結果（貼付）'!$1:$1,0)),"")=0,"",IFERROR(INDEX('[1]決勝ヒート - レース結果（貼付）'!$A:$Z,MATCH($B42,'[1]決勝ヒート - レース結果（貼付）'!$B:$B,0),MATCH('決勝ヒート - レース正式結果表'!P$11,'[1]決勝ヒート - レース結果（貼付）'!$1:$1,0)),""))</f>
        <v/>
      </c>
      <c r="Q42" s="11" t="str">
        <f>IF(P42="","",COUNTIF($P$13:P42,"&lt;&gt;"&amp;""))</f>
        <v/>
      </c>
      <c r="R42" s="11" t="str">
        <f>IFERROR(RANK(Q42,$Q$13:$Q$47,1),"")</f>
        <v/>
      </c>
      <c r="S42" s="11" t="str">
        <f>IF(IFERROR(INDEX('[1]決勝ヒート - レース結果（貼付）'!$A:$Z,MATCH($A42,'[1]決勝ヒート - レース結果（貼付）'!$A:$A,0),MATCH('決勝ヒート - レース正式結果表'!S$11,'[1]決勝ヒート - レース結果（貼付）'!$1:$1,0)),"")=0,"",IFERROR(INDEX('[1]決勝ヒート - レース結果（貼付）'!$A:$Z,MATCH($A42,'[1]決勝ヒート - レース結果（貼付）'!$A:$A,0),MATCH('決勝ヒート - レース正式結果表'!S$11,'[1]決勝ヒート - レース結果（貼付）'!$1:$1,0)),""))</f>
        <v/>
      </c>
      <c r="T42" s="11"/>
      <c r="U42" s="11">
        <f>IF(IFERROR(INDEX('[1]決勝ヒート - レース結果（貼付）'!$A:$Z,MATCH($B42,'[1]決勝ヒート - レース結果（貼付）'!$B:$B,0),MATCH('決勝ヒート - レース正式結果表'!U$11,'[1]決勝ヒート - レース結果（貼付）'!$1:$1,0)),"")=0,"",IFERROR(INDEX('[1]決勝ヒート - レース結果（貼付）'!$A:$Z,MATCH($B42,'[1]決勝ヒート - レース結果（貼付）'!$B:$B,0),MATCH('決勝ヒート - レース正式結果表'!U$11,'[1]決勝ヒート - レース結果（貼付）'!$1:$1,0)),""))</f>
        <v>71.254000000000005</v>
      </c>
    </row>
    <row r="43" spans="1:21" s="24" customFormat="1" ht="12.75" x14ac:dyDescent="0.2">
      <c r="A43" s="39">
        <f>IF(OR('[1]決勝ヒート - レース結果（貼付）'!A32="DNF",'[1]決勝ヒート - レース結果（貼付）'!A32="DNS",'[1]決勝ヒート - レース結果（貼付）'!A32="DQ"),'[1]決勝ヒート - レース結果（貼付）'!A32,IF(MAX('[1]決勝ヒート - レース結果（貼付）'!A:A)&gt;A42,A42+1,""))</f>
        <v>31</v>
      </c>
      <c r="B43" s="27">
        <f>IFERROR(INDEX('[1]決勝ヒート - レース結果（貼付）'!A32:$Z$50,MATCH($A43,'[1]決勝ヒート - レース結果（貼付）'!A32:$A$50,0),MATCH('決勝ヒート - レース正式結果表'!B$11,'[1]決勝ヒート - レース結果（貼付）'!$1:$1,0)),"")</f>
        <v>84</v>
      </c>
      <c r="C43" s="38"/>
      <c r="D43" s="37" t="str">
        <f>IFERROR(INDEX('[1]決勝ヒート - レース結果（貼付）'!$A:$Z,MATCH($B43,'[1]決勝ヒート - レース結果（貼付）'!$B:$B,0),MATCH('決勝ヒート - レース正式結果表'!D$11,'[1]決勝ヒート - レース結果（貼付）'!$1:$1,0)),"")</f>
        <v>林 零仁</v>
      </c>
      <c r="E43" s="36" t="str">
        <f>IFERROR(INDEX('[1]決勝ヒート - レース結果（貼付）'!$A:$Z,MATCH($B43,'[1]決勝ヒート - レース結果（貼付）'!$B:$B,0),MATCH('決勝ヒート - レース正式結果表'!E$11,'[1]決勝ヒート - レース結果（貼付）'!$1:$1,0)),"")</f>
        <v>EXPRIT/YAMAHA</v>
      </c>
      <c r="F43" s="35" t="str">
        <f>IFERROR(INDEX('[1]決勝ヒート - レース結果（貼付）'!$A:$Z,MATCH($B43,'[1]決勝ヒート - レース結果（貼付）'!$B:$B,0),MATCH('決勝ヒート - レース正式結果表'!F$11,'[1]決勝ヒート - レース結果（貼付）'!$1:$1,0)),"")</f>
        <v>ONE  POINT</v>
      </c>
      <c r="G43" s="34" t="str">
        <f>IFERROR(INDEX('[1]決勝ヒート - レース結果（貼付）'!$A:$Z,MATCH($B43,'[1]決勝ヒート - レース結果（貼付）'!$B:$B,0),MATCH('決勝ヒート - レース正式結果表'!G$11,'[1]決勝ヒート - レース結果（貼付）'!$1:$1,0)),"")</f>
        <v>BS</v>
      </c>
      <c r="H43" s="33">
        <f>IF(A43="DNS","",IF(A43="DQ","",IFERROR(INDEX('[1]決勝ヒート - レース結果（貼付）'!$A:$Z,MATCH($B43,'[1]決勝ヒート - レース結果（貼付）'!$B:$B,0),MATCH('決勝ヒート - レース正式結果表'!H$11,'[1]決勝ヒート - レース結果（貼付）'!$1:$1,0)),"")))</f>
        <v>22</v>
      </c>
      <c r="I43" s="32">
        <f>IF(A43="DNS","ｽﾀｰﾄ出来ず",IF(A43="DQ","失　格",IFERROR(INDEX('[1]決勝ヒート - レース結果（貼付）'!$A:$Z,MATCH($B43,'[1]決勝ヒート - レース結果（貼付）'!$B:$B,0),MATCH('決勝ヒート - レース正式結果表'!I$11,'[1]決勝ヒート - レース結果（貼付）'!$1:$1,0)),"")))</f>
        <v>1.6735243055555554E-2</v>
      </c>
      <c r="J43" s="31">
        <f>IF(A43="DNS","",IF(A43="DQ","",IFERROR(INDEX('[1]決勝ヒート - レース結果（貼付）'!$A:$Z,MATCH($B43,'[1]決勝ヒート - レース結果（貼付）'!$B:$B,0),MATCH('決勝ヒート - レース正式結果表'!J$11,'[1]決勝ヒート - レース結果（貼付）'!$1:$1,0)),"")))</f>
        <v>7.2065972222222225E-4</v>
      </c>
      <c r="K43" s="31">
        <f>IF(A43="DNS","",IF(A43="DQ","",IFERROR(INDEX('[1]決勝ヒート - レース結果（貼付）'!$A:$Z,MATCH($B43,'[1]決勝ヒート - レース結果（貼付）'!$B:$B,0),MATCH('決勝ヒート - レース正式結果表'!K$11,'[1]決勝ヒート - レース結果（貼付）'!$1:$1,0)),"")))</f>
        <v>12.805</v>
      </c>
      <c r="L43" s="30">
        <f>IF(A43="DNS","",IF(A43="DQ","",IFERROR(INDEX('[1]決勝ヒート - レース結果（貼付）'!$A:$Z,MATCH($B43,'[1]決勝ヒート - レース結果（貼付）'!$B:$B,0),MATCH('決勝ヒート - レース正式結果表'!L$11,'[1]決勝ヒート - レース結果（貼付）'!$1:$1,0)),"")))</f>
        <v>7.395833333333333E-4</v>
      </c>
      <c r="M43" s="29" t="str">
        <f>IF(L43&lt;1,"",IF($M$11&gt;L43,"R",""))</f>
        <v/>
      </c>
      <c r="N43" s="28"/>
      <c r="O43" s="11"/>
      <c r="P43" s="11" t="str">
        <f>IF(IFERROR(INDEX('[1]決勝ヒート - レース結果（貼付）'!$A:$Z,MATCH($B43,'[1]決勝ヒート - レース結果（貼付）'!$B:$B,0),MATCH('決勝ヒート - レース正式結果表'!P$11,'[1]決勝ヒート - レース結果（貼付）'!$1:$1,0)),"")=0,"",IFERROR(INDEX('[1]決勝ヒート - レース結果（貼付）'!$A:$Z,MATCH($B43,'[1]決勝ヒート - レース結果（貼付）'!$B:$B,0),MATCH('決勝ヒート - レース正式結果表'!P$11,'[1]決勝ヒート - レース結果（貼付）'!$1:$1,0)),""))</f>
        <v/>
      </c>
      <c r="Q43" s="11" t="str">
        <f>IF(P43="","",COUNTIF($P$13:P43,"&lt;&gt;"&amp;""))</f>
        <v/>
      </c>
      <c r="R43" s="11" t="str">
        <f>IFERROR(RANK(Q43,$Q$13:$Q$47,1),"")</f>
        <v/>
      </c>
      <c r="S43" s="11" t="str">
        <f>IF(IFERROR(INDEX('[1]決勝ヒート - レース結果（貼付）'!$A:$Z,MATCH($A43,'[1]決勝ヒート - レース結果（貼付）'!$A:$A,0),MATCH('決勝ヒート - レース正式結果表'!S$11,'[1]決勝ヒート - レース結果（貼付）'!$1:$1,0)),"")=0,"",IFERROR(INDEX('[1]決勝ヒート - レース結果（貼付）'!$A:$Z,MATCH($A43,'[1]決勝ヒート - レース結果（貼付）'!$A:$A,0),MATCH('決勝ヒート - レース正式結果表'!S$11,'[1]決勝ヒート - レース結果（貼付）'!$1:$1,0)),""))</f>
        <v/>
      </c>
      <c r="T43" s="11"/>
      <c r="U43" s="11">
        <f>IF(IFERROR(INDEX('[1]決勝ヒート - レース結果（貼付）'!$A:$Z,MATCH($B43,'[1]決勝ヒート - レース結果（貼付）'!$B:$B,0),MATCH('決勝ヒート - レース正式結果表'!U$11,'[1]決勝ヒート - レース結果（貼付）'!$1:$1,0)),"")=0,"",IFERROR(INDEX('[1]決勝ヒート - レース結果（貼付）'!$A:$Z,MATCH($B43,'[1]決勝ヒート - レース結果（貼付）'!$B:$B,0),MATCH('決勝ヒート - レース正式結果表'!U$11,'[1]決勝ヒート - レース結果（貼付）'!$1:$1,0)),""))</f>
        <v>71.584000000000003</v>
      </c>
    </row>
    <row r="44" spans="1:21" s="24" customFormat="1" ht="12.75" x14ac:dyDescent="0.2">
      <c r="A44" s="39">
        <f>IF(OR('[1]決勝ヒート - レース結果（貼付）'!A33="DNF",'[1]決勝ヒート - レース結果（貼付）'!A33="DNS",'[1]決勝ヒート - レース結果（貼付）'!A33="DQ"),'[1]決勝ヒート - レース結果（貼付）'!A33,IF(MAX('[1]決勝ヒート - レース結果（貼付）'!A:A)&gt;A43,A43+1,""))</f>
        <v>32</v>
      </c>
      <c r="B44" s="27">
        <f>IFERROR(INDEX('[1]決勝ヒート - レース結果（貼付）'!A33:$Z$50,MATCH($A44,'[1]決勝ヒート - レース結果（貼付）'!A33:$A$50,0),MATCH('決勝ヒート - レース正式結果表'!B$11,'[1]決勝ヒート - レース結果（貼付）'!$1:$1,0)),"")</f>
        <v>36</v>
      </c>
      <c r="C44" s="38"/>
      <c r="D44" s="37" t="str">
        <f>IFERROR(INDEX('[1]決勝ヒート - レース結果（貼付）'!$A:$Z,MATCH($B44,'[1]決勝ヒート - レース結果（貼付）'!$B:$B,0),MATCH('決勝ヒート - レース正式結果表'!D$11,'[1]決勝ヒート - レース結果（貼付）'!$1:$1,0)),"")</f>
        <v>續木 堂統</v>
      </c>
      <c r="E44" s="36" t="str">
        <f>IFERROR(INDEX('[1]決勝ヒート - レース結果（貼付）'!$A:$Z,MATCH($B44,'[1]決勝ヒート - レース結果（貼付）'!$B:$B,0),MATCH('決勝ヒート - レース正式結果表'!E$11,'[1]決勝ヒート - レース結果（貼付）'!$1:$1,0)),"")</f>
        <v>Praga/YAMAHA</v>
      </c>
      <c r="F44" s="35" t="str">
        <f>IFERROR(INDEX('[1]決勝ヒート - レース結果（貼付）'!$A:$Z,MATCH($B44,'[1]決勝ヒート - レース結果（貼付）'!$B:$B,0),MATCH('決勝ヒート - レース正式結果表'!F$11,'[1]決勝ヒート - レース結果（貼付）'!$1:$1,0)),"")</f>
        <v>ガレージC</v>
      </c>
      <c r="G44" s="34" t="str">
        <f>IFERROR(INDEX('[1]決勝ヒート - レース結果（貼付）'!$A:$Z,MATCH($B44,'[1]決勝ヒート - レース結果（貼付）'!$B:$B,0),MATCH('決勝ヒート - レース正式結果表'!G$11,'[1]決勝ヒート - レース結果（貼付）'!$1:$1,0)),"")</f>
        <v>BS</v>
      </c>
      <c r="H44" s="33">
        <f>IF(A44="DNS","",IF(A44="DQ","",IFERROR(INDEX('[1]決勝ヒート - レース結果（貼付）'!$A:$Z,MATCH($B44,'[1]決勝ヒート - レース結果（貼付）'!$B:$B,0),MATCH('決勝ヒート - レース正式結果表'!H$11,'[1]決勝ヒート - レース結果（貼付）'!$1:$1,0)),"")))</f>
        <v>22</v>
      </c>
      <c r="I44" s="32">
        <f>IF(A44="DNS","ｽﾀｰﾄ出来ず",IF(A44="DQ","失　格",IFERROR(INDEX('[1]決勝ヒート - レース結果（貼付）'!$A:$Z,MATCH($B44,'[1]決勝ヒート - レース結果（貼付）'!$B:$B,0),MATCH('決勝ヒート - レース正式結果表'!I$11,'[1]決勝ヒート - レース結果（貼付）'!$1:$1,0)),"")))</f>
        <v>1.6879675925925926E-2</v>
      </c>
      <c r="J44" s="31">
        <f>IF(A44="DNS","",IF(A44="DQ","",IFERROR(INDEX('[1]決勝ヒート - レース結果（貼付）'!$A:$Z,MATCH($B44,'[1]決勝ヒート - レース結果（貼付）'!$B:$B,0),MATCH('決勝ヒート - レース正式結果表'!J$11,'[1]決勝ヒート - レース結果（貼付）'!$1:$1,0)),"")))</f>
        <v>8.6509259259259265E-4</v>
      </c>
      <c r="K44" s="31">
        <f>IF(A44="DNS","",IF(A44="DQ","",IFERROR(INDEX('[1]決勝ヒート - レース結果（貼付）'!$A:$Z,MATCH($B44,'[1]決勝ヒート - レース結果（貼付）'!$B:$B,0),MATCH('決勝ヒート - レース正式結果表'!K$11,'[1]決勝ヒート - レース結果（貼付）'!$1:$1,0)),"")))</f>
        <v>12.478999999999999</v>
      </c>
      <c r="L44" s="30">
        <f>IF(A44="DNS","",IF(A44="DQ","",IFERROR(INDEX('[1]決勝ヒート - レース結果（貼付）'!$A:$Z,MATCH($B44,'[1]決勝ヒート - レース結果（貼付）'!$B:$B,0),MATCH('決勝ヒート - レース正式結果表'!L$11,'[1]決勝ヒート - レース結果（貼付）'!$1:$1,0)),"")))</f>
        <v>7.3572916666666665E-4</v>
      </c>
      <c r="M44" s="29" t="str">
        <f>IF(L44&lt;1,"",IF($M$11&gt;L44,"R",""))</f>
        <v/>
      </c>
      <c r="N44" s="28"/>
      <c r="O44" s="11"/>
      <c r="P44" s="11" t="str">
        <f>IF(IFERROR(INDEX('[1]決勝ヒート - レース結果（貼付）'!$A:$Z,MATCH($B44,'[1]決勝ヒート - レース結果（貼付）'!$B:$B,0),MATCH('決勝ヒート - レース正式結果表'!P$11,'[1]決勝ヒート - レース結果（貼付）'!$1:$1,0)),"")=0,"",IFERROR(INDEX('[1]決勝ヒート - レース結果（貼付）'!$A:$Z,MATCH($B44,'[1]決勝ヒート - レース結果（貼付）'!$B:$B,0),MATCH('決勝ヒート - レース正式結果表'!P$11,'[1]決勝ヒート - レース結果（貼付）'!$1:$1,0)),""))</f>
        <v>全日本カート選手権 統一規則 第38条(25)(フロントフェアリングが正しい装着状態でない)により5秒加算した。</v>
      </c>
      <c r="Q44" s="11">
        <f>IF(P44="","",COUNTIF($P$13:P44,"&lt;&gt;"&amp;""))</f>
        <v>32</v>
      </c>
      <c r="R44" s="11">
        <f>IFERROR(RANK(Q44,$Q$13:$Q$47,1),"")</f>
        <v>7</v>
      </c>
      <c r="S44" s="11" t="str">
        <f>IF(IFERROR(INDEX('[1]決勝ヒート - レース結果（貼付）'!$A:$Z,MATCH($A44,'[1]決勝ヒート - レース結果（貼付）'!$A:$A,0),MATCH('決勝ヒート - レース正式結果表'!S$11,'[1]決勝ヒート - レース結果（貼付）'!$1:$1,0)),"")=0,"",IFERROR(INDEX('[1]決勝ヒート - レース結果（貼付）'!$A:$Z,MATCH($A44,'[1]決勝ヒート - レース結果（貼付）'!$A:$A,0),MATCH('決勝ヒート - レース正式結果表'!S$11,'[1]決勝ヒート - レース結果（貼付）'!$1:$1,0)),""))</f>
        <v/>
      </c>
      <c r="T44" s="11"/>
      <c r="U44" s="11">
        <f>IF(IFERROR(INDEX('[1]決勝ヒート - レース結果（貼付）'!$A:$Z,MATCH($B44,'[1]決勝ヒート - レース結果（貼付）'!$B:$B,0),MATCH('決勝ヒート - レース正式結果表'!U$11,'[1]決勝ヒート - レース結果（貼付）'!$1:$1,0)),"")=0,"",IFERROR(INDEX('[1]決勝ヒート - レース結果（貼付）'!$A:$Z,MATCH($B44,'[1]決勝ヒート - レース結果（貼付）'!$B:$B,0),MATCH('決勝ヒート - レース正式結果表'!U$11,'[1]決勝ヒート - レース結果（貼付）'!$1:$1,0)),""))</f>
        <v>71.210999999999999</v>
      </c>
    </row>
    <row r="45" spans="1:21" s="24" customFormat="1" ht="12.75" x14ac:dyDescent="0.2">
      <c r="A45" s="39">
        <f>IF(OR('[1]決勝ヒート - レース結果（貼付）'!A34="DNF",'[1]決勝ヒート - レース結果（貼付）'!A34="DNS",'[1]決勝ヒート - レース結果（貼付）'!A34="DQ"),'[1]決勝ヒート - レース結果（貼付）'!A34,IF(MAX('[1]決勝ヒート - レース結果（貼付）'!A:A)&gt;A44,A44+1,""))</f>
        <v>33</v>
      </c>
      <c r="B45" s="27">
        <f>IFERROR(INDEX('[1]決勝ヒート - レース結果（貼付）'!A34:$Z$50,MATCH($A45,'[1]決勝ヒート - レース結果（貼付）'!A34:$A$50,0),MATCH('決勝ヒート - レース正式結果表'!B$11,'[1]決勝ヒート - レース結果（貼付）'!$1:$1,0)),"")</f>
        <v>27</v>
      </c>
      <c r="C45" s="38"/>
      <c r="D45" s="37" t="str">
        <f>IFERROR(INDEX('[1]決勝ヒート - レース結果（貼付）'!$A:$Z,MATCH($B45,'[1]決勝ヒート - レース結果（貼付）'!$B:$B,0),MATCH('決勝ヒート - レース正式結果表'!D$11,'[1]決勝ヒート - レース結果（貼付）'!$1:$1,0)),"")</f>
        <v>舟橋 弘典</v>
      </c>
      <c r="E45" s="36" t="str">
        <f>IFERROR(INDEX('[1]決勝ヒート - レース結果（貼付）'!$A:$Z,MATCH($B45,'[1]決勝ヒート - レース結果（貼付）'!$B:$B,0),MATCH('決勝ヒート - レース正式結果表'!E$11,'[1]決勝ヒート - レース結果（貼付）'!$1:$1,0)),"")</f>
        <v>KOSMIC/YAMAHA</v>
      </c>
      <c r="F45" s="35" t="str">
        <f>IFERROR(INDEX('[1]決勝ヒート - レース結果（貼付）'!$A:$Z,MATCH($B45,'[1]決勝ヒート - レース結果（貼付）'!$B:$B,0),MATCH('決勝ヒート - レース正式結果表'!F$11,'[1]決勝ヒート - レース結果（貼付）'!$1:$1,0)),"")</f>
        <v>HIRAIPROJECT With Ash</v>
      </c>
      <c r="G45" s="34" t="str">
        <f>IFERROR(INDEX('[1]決勝ヒート - レース結果（貼付）'!$A:$Z,MATCH($B45,'[1]決勝ヒート - レース結果（貼付）'!$B:$B,0),MATCH('決勝ヒート - レース正式結果表'!G$11,'[1]決勝ヒート - レース結果（貼付）'!$1:$1,0)),"")</f>
        <v>BS</v>
      </c>
      <c r="H45" s="33">
        <f>IF(A45="DNS","",IF(A45="DQ","",IFERROR(INDEX('[1]決勝ヒート - レース結果（貼付）'!$A:$Z,MATCH($B45,'[1]決勝ヒート - レース結果（貼付）'!$B:$B,0),MATCH('決勝ヒート - レース正式結果表'!H$11,'[1]決勝ヒート - レース結果（貼付）'!$1:$1,0)),"")))</f>
        <v>21</v>
      </c>
      <c r="I45" s="32">
        <f>IF(A45="DNS","ｽﾀｰﾄ出来ず",IF(A45="DQ","失　格",IFERROR(INDEX('[1]決勝ヒート - レース結果（貼付）'!$A:$Z,MATCH($B45,'[1]決勝ヒート - レース結果（貼付）'!$B:$B,0),MATCH('決勝ヒート - レース正式結果表'!I$11,'[1]決勝ヒート - レース結果（貼付）'!$1:$1,0)),"")))</f>
        <v>1.6675046296296295E-2</v>
      </c>
      <c r="J45" s="31" t="str">
        <f>IF(A45="DNS","",IF(A45="DQ","",IFERROR(INDEX('[1]決勝ヒート - レース結果（貼付）'!$A:$Z,MATCH($B45,'[1]決勝ヒート - レース結果（貼付）'!$B:$B,0),MATCH('決勝ヒート - レース正式結果表'!J$11,'[1]決勝ヒート - レース結果（貼付）'!$1:$1,0)),"")))</f>
        <v>1 Lap</v>
      </c>
      <c r="K45" s="31" t="str">
        <f>IF(A45="DNS","",IF(A45="DQ","",IFERROR(INDEX('[1]決勝ヒート - レース結果（貼付）'!$A:$Z,MATCH($B45,'[1]決勝ヒート - レース結果（貼付）'!$B:$B,0),MATCH('決勝ヒート - レース正式結果表'!K$11,'[1]決勝ヒート - レース結果（貼付）'!$1:$1,0)),"")))</f>
        <v>1 Lap</v>
      </c>
      <c r="L45" s="30">
        <f>IF(A45="DNS","",IF(A45="DQ","",IFERROR(INDEX('[1]決勝ヒート - レース結果（貼付）'!$A:$Z,MATCH($B45,'[1]決勝ヒート - レース結果（貼付）'!$B:$B,0),MATCH('決勝ヒート - レース正式結果表'!L$11,'[1]決勝ヒート - レース結果（貼付）'!$1:$1,0)),"")))</f>
        <v>7.2741898148148156E-4</v>
      </c>
      <c r="M45" s="29" t="str">
        <f>IF(L45&lt;1,"",IF($M$11&gt;L45,"R",""))</f>
        <v/>
      </c>
      <c r="N45" s="28"/>
      <c r="O45" s="11"/>
      <c r="P45" s="11" t="str">
        <f>IF(IFERROR(INDEX('[1]決勝ヒート - レース結果（貼付）'!$A:$Z,MATCH($B45,'[1]決勝ヒート - レース結果（貼付）'!$B:$B,0),MATCH('決勝ヒート - レース正式結果表'!P$11,'[1]決勝ヒート - レース結果（貼付）'!$1:$1,0)),"")=0,"",IFERROR(INDEX('[1]決勝ヒート - レース結果（貼付）'!$A:$Z,MATCH($B45,'[1]決勝ヒート - レース結果（貼付）'!$B:$B,0),MATCH('決勝ヒート - レース正式結果表'!P$11,'[1]決勝ヒート - レース結果（貼付）'!$1:$1,0)),""))</f>
        <v/>
      </c>
      <c r="Q45" s="11" t="str">
        <f>IF(P45="","",COUNTIF($P$13:P45,"&lt;&gt;"&amp;""))</f>
        <v/>
      </c>
      <c r="R45" s="11" t="str">
        <f>IFERROR(RANK(Q45,$Q$13:$Q$47,1),"")</f>
        <v/>
      </c>
      <c r="S45" s="11" t="str">
        <f>IF(IFERROR(INDEX('[1]決勝ヒート - レース結果（貼付）'!$A:$Z,MATCH($A45,'[1]決勝ヒート - レース結果（貼付）'!$A:$A,0),MATCH('決勝ヒート - レース正式結果表'!S$11,'[1]決勝ヒート - レース結果（貼付）'!$1:$1,0)),"")=0,"",IFERROR(INDEX('[1]決勝ヒート - レース結果（貼付）'!$A:$Z,MATCH($A45,'[1]決勝ヒート - レース結果（貼付）'!$A:$A,0),MATCH('決勝ヒート - レース正式結果表'!S$11,'[1]決勝ヒート - レース結果（貼付）'!$1:$1,0)),""))</f>
        <v/>
      </c>
      <c r="T45" s="11"/>
      <c r="U45" s="11">
        <f>IF(IFERROR(INDEX('[1]決勝ヒート - レース結果（貼付）'!$A:$Z,MATCH($B45,'[1]決勝ヒート - レース結果（貼付）'!$B:$B,0),MATCH('決勝ヒート - レース正式結果表'!U$11,'[1]決勝ヒート - レース結果（貼付）'!$1:$1,0)),"")=0,"",IFERROR(INDEX('[1]決勝ヒート - レース結果（貼付）'!$A:$Z,MATCH($B45,'[1]決勝ヒート - レース結果（貼付）'!$B:$B,0),MATCH('決勝ヒート - レース正式結果表'!U$11,'[1]決勝ヒート - レース結果（貼付）'!$1:$1,0)),""))</f>
        <v>72.402000000000001</v>
      </c>
    </row>
    <row r="46" spans="1:21" s="24" customFormat="1" ht="12.75" customHeight="1" x14ac:dyDescent="0.15">
      <c r="A46" s="40" t="s">
        <v>6</v>
      </c>
      <c r="B46" s="27"/>
      <c r="C46" s="5"/>
      <c r="D46" s="5"/>
      <c r="E46" s="5"/>
      <c r="F46" s="5"/>
      <c r="G46" s="5"/>
      <c r="H46" s="5"/>
      <c r="I46" s="5"/>
      <c r="J46" s="5"/>
      <c r="K46" s="5"/>
      <c r="L46" s="7"/>
      <c r="M46" s="6"/>
      <c r="N46" s="5"/>
      <c r="O46" s="11"/>
      <c r="P46" s="11"/>
      <c r="Q46" s="11"/>
      <c r="R46" s="11"/>
      <c r="S46" s="11"/>
      <c r="T46" s="11"/>
      <c r="U46" s="11"/>
    </row>
    <row r="47" spans="1:21" s="24" customFormat="1" ht="12.75" x14ac:dyDescent="0.2">
      <c r="A47" s="39">
        <f>IF(OR('[1]決勝ヒート - レース結果（貼付）'!A35="DNF",'[1]決勝ヒート - レース結果（貼付）'!A35="DNS",'[1]決勝ヒート - レース結果（貼付）'!A35="DQ"),'[1]決勝ヒート - レース結果（貼付）'!A35,IF(MAX('[1]決勝ヒート - レース結果（貼付）'!A:A)&gt;A45,A45+1,""))</f>
        <v>34</v>
      </c>
      <c r="B47" s="27">
        <f>IFERROR(INDEX('[1]決勝ヒート - レース結果（貼付）'!A35:$Z$50,MATCH($A47,'[1]決勝ヒート - レース結果（貼付）'!A35:$A$50,0),MATCH('決勝ヒート - レース正式結果表'!B$11,'[1]決勝ヒート - レース結果（貼付）'!$1:$1,0)),"")</f>
        <v>33</v>
      </c>
      <c r="C47" s="38"/>
      <c r="D47" s="37" t="str">
        <f>IFERROR(INDEX('[1]決勝ヒート - レース結果（貼付）'!$A:$Z,MATCH($B47,'[1]決勝ヒート - レース結果（貼付）'!$B:$B,0),MATCH('決勝ヒート - レース正式結果表'!D$11,'[1]決勝ヒート - レース結果（貼付）'!$1:$1,0)),"")</f>
        <v>田上 龍輝</v>
      </c>
      <c r="E47" s="36" t="str">
        <f>IFERROR(INDEX('[1]決勝ヒート - レース結果（貼付）'!$A:$Z,MATCH($B47,'[1]決勝ヒート - レース結果（貼付）'!$B:$B,0),MATCH('決勝ヒート - レース正式結果表'!E$11,'[1]決勝ヒート - レース結果（貼付）'!$1:$1,0)),"")</f>
        <v>Birel ART/YAMAHA</v>
      </c>
      <c r="F47" s="35" t="str">
        <f>IFERROR(INDEX('[1]決勝ヒート - レース結果（貼付）'!$A:$Z,MATCH($B47,'[1]決勝ヒート - レース結果（貼付）'!$B:$B,0),MATCH('決勝ヒート - レース正式結果表'!F$11,'[1]決勝ヒート - レース結果（貼付）'!$1:$1,0)),"")</f>
        <v>チームKBF</v>
      </c>
      <c r="G47" s="34" t="str">
        <f>IFERROR(INDEX('[1]決勝ヒート - レース結果（貼付）'!$A:$Z,MATCH($B47,'[1]決勝ヒート - レース結果（貼付）'!$B:$B,0),MATCH('決勝ヒート - レース正式結果表'!G$11,'[1]決勝ヒート - レース結果（貼付）'!$1:$1,0)),"")</f>
        <v>BS</v>
      </c>
      <c r="H47" s="33">
        <f>IF(A47="DNS","",IF(A47="DQ","",IFERROR(INDEX('[1]決勝ヒート - レース結果（貼付）'!$A:$Z,MATCH($B47,'[1]決勝ヒート - レース結果（貼付）'!$B:$B,0),MATCH('決勝ヒート - レース正式結果表'!H$11,'[1]決勝ヒート - レース結果（貼付）'!$1:$1,0)),"")))</f>
        <v>13</v>
      </c>
      <c r="I47" s="32">
        <f>IF(A47="DNS","ｽﾀｰﾄ出来ず",IF(A47="DQ","失　格",IFERROR(INDEX('[1]決勝ヒート - レース結果（貼付）'!$A:$Z,MATCH($B47,'[1]決勝ヒート - レース結果（貼付）'!$B:$B,0),MATCH('決勝ヒート - レース正式結果表'!I$11,'[1]決勝ヒート - レース結果（貼付）'!$1:$1,0)),"")))</f>
        <v>9.729282407407407E-3</v>
      </c>
      <c r="J47" s="31" t="str">
        <f>IF(A47="DNS","",IF(A47="DQ","",IFERROR(INDEX('[1]決勝ヒート - レース結果（貼付）'!$A:$Z,MATCH($B47,'[1]決勝ヒート - レース結果（貼付）'!$B:$B,0),MATCH('決勝ヒート - レース正式結果表'!J$11,'[1]決勝ヒート - レース結果（貼付）'!$1:$1,0)),"")))</f>
        <v>9 Laps</v>
      </c>
      <c r="K47" s="31" t="str">
        <f>IF(A47="DNS","",IF(A47="DQ","",IFERROR(INDEX('[1]決勝ヒート - レース結果（貼付）'!$A:$Z,MATCH($B47,'[1]決勝ヒート - レース結果（貼付）'!$B:$B,0),MATCH('決勝ヒート - レース正式結果表'!K$11,'[1]決勝ヒート - レース結果（貼付）'!$1:$1,0)),"")))</f>
        <v>8 Laps</v>
      </c>
      <c r="L47" s="30">
        <f>IF(A47="DNS","",IF(A47="DQ","",IFERROR(INDEX('[1]決勝ヒート - レース結果（貼付）'!$A:$Z,MATCH($B47,'[1]決勝ヒート - レース結果（貼付）'!$B:$B,0),MATCH('決勝ヒート - レース正式結果表'!L$11,'[1]決勝ヒート - レース結果（貼付）'!$1:$1,0)),"")))</f>
        <v>7.3598379629629621E-4</v>
      </c>
      <c r="M47" s="29" t="str">
        <f>IF(L47&lt;1,"",IF($M$11&gt;L47,"R",""))</f>
        <v/>
      </c>
      <c r="N47" s="28"/>
      <c r="O47" s="11"/>
      <c r="P47" s="11" t="str">
        <f>IF(IFERROR(INDEX('[1]決勝ヒート - レース結果（貼付）'!$A:$Z,MATCH($B47,'[1]決勝ヒート - レース結果（貼付）'!$B:$B,0),MATCH('決勝ヒート - レース正式結果表'!P$11,'[1]決勝ヒート - レース結果（貼付）'!$1:$1,0)),"")=0,"",IFERROR(INDEX('[1]決勝ヒート - レース結果（貼付）'!$A:$Z,MATCH($B47,'[1]決勝ヒート - レース結果（貼付）'!$B:$B,0),MATCH('決勝ヒート - レース正式結果表'!P$11,'[1]決勝ヒート - レース結果（貼付）'!$1:$1,0)),""))</f>
        <v/>
      </c>
      <c r="Q47" s="11" t="str">
        <f>IF(P47="","",COUNTIF($P$13:P47,"&lt;&gt;"&amp;""))</f>
        <v/>
      </c>
      <c r="R47" s="11" t="str">
        <f>IFERROR(RANK(Q47,$Q$13:$Q$47,1),"")</f>
        <v/>
      </c>
      <c r="S47" s="11" t="str">
        <f>IF(IFERROR(INDEX('[1]決勝ヒート - レース結果（貼付）'!$A:$Z,MATCH($A47,'[1]決勝ヒート - レース結果（貼付）'!$A:$A,0),MATCH('決勝ヒート - レース正式結果表'!S$11,'[1]決勝ヒート - レース結果（貼付）'!$1:$1,0)),"")=0,"",IFERROR(INDEX('[1]決勝ヒート - レース結果（貼付）'!$A:$Z,MATCH($A47,'[1]決勝ヒート - レース結果（貼付）'!$A:$A,0),MATCH('決勝ヒート - レース正式結果表'!S$11,'[1]決勝ヒート - レース結果（貼付）'!$1:$1,0)),""))</f>
        <v/>
      </c>
      <c r="T47" s="11"/>
      <c r="U47" s="11">
        <f>IF(IFERROR(INDEX('[1]決勝ヒート - レース結果（貼付）'!$A:$Z,MATCH($B47,'[1]決勝ヒート - レース結果（貼付）'!$B:$B,0),MATCH('決勝ヒート - レース正式結果表'!U$11,'[1]決勝ヒート - レース結果（貼付）'!$1:$1,0)),"")=0,"",IFERROR(INDEX('[1]決勝ヒート - レース結果（貼付）'!$A:$Z,MATCH($B47,'[1]決勝ヒート - レース結果（貼付）'!$B:$B,0),MATCH('決勝ヒート - レース正式結果表'!U$11,'[1]決勝ヒート - レース結果（貼付）'!$1:$1,0)),""))</f>
        <v>71.56</v>
      </c>
    </row>
    <row r="48" spans="1:21" ht="12.75" customHeight="1" x14ac:dyDescent="0.15">
      <c r="A48" s="14"/>
      <c r="D48" s="5"/>
      <c r="E48" s="5"/>
      <c r="F48" s="5"/>
      <c r="G48" s="5"/>
      <c r="H48" s="5"/>
      <c r="I48" s="5"/>
      <c r="J48" s="5"/>
      <c r="K48" s="5"/>
      <c r="L48" s="7"/>
      <c r="M48" s="6"/>
      <c r="N48" s="5"/>
    </row>
    <row r="49" spans="1:21" s="24" customFormat="1" ht="12.75" customHeight="1" x14ac:dyDescent="0.15">
      <c r="A49" s="13" t="s">
        <v>5</v>
      </c>
      <c r="B49" s="27"/>
      <c r="C49" s="5"/>
      <c r="D49" s="5"/>
      <c r="E49" s="5"/>
      <c r="F49" s="5"/>
      <c r="G49" s="5"/>
      <c r="H49" s="5"/>
      <c r="I49" s="5"/>
      <c r="J49" s="5"/>
      <c r="K49" s="5"/>
      <c r="L49" s="7"/>
      <c r="M49" s="6"/>
      <c r="N49" s="5"/>
      <c r="O49" s="11"/>
      <c r="P49" s="11"/>
      <c r="Q49" s="11"/>
      <c r="R49" s="11"/>
      <c r="S49" s="11"/>
      <c r="T49" s="11"/>
      <c r="U49" s="11"/>
    </row>
    <row r="50" spans="1:21" s="24" customFormat="1" ht="12.75" customHeight="1" x14ac:dyDescent="0.2">
      <c r="A50" s="26" t="s">
        <v>4</v>
      </c>
      <c r="B50" s="26"/>
      <c r="C50" s="5"/>
      <c r="D50" s="23" t="str">
        <f>"No."&amp;IFERROR(INDEX($A11:$Z47,MATCH($I$50,$U$11:$U$47,0),MATCH("No.",$11:$11,0)),"")&amp;"　"&amp;IFERROR(INDEX($A11:$Z47,MATCH($I$50,$U$11:$U$47,0),MATCH("名前",$11:$11,0)),"")</f>
        <v>No.40　大槻 直</v>
      </c>
      <c r="E50" s="21" t="str">
        <f>IFERROR(INDEX($A11:$Z47,MATCH($I$50,$U$11:$U$47,0),MATCH("team",$11:$11,0)),"")</f>
        <v>ASH</v>
      </c>
      <c r="F50" s="25">
        <v>7.2226851851851846E-4</v>
      </c>
      <c r="G50" s="1"/>
      <c r="H50" s="21" t="str">
        <f>INDEX('[1]決勝ヒート - レース結果（貼付）'!$A:$Z,MATCH(INDEX($A12:$Z47,MATCH($I$50,$U$12:$U$47,0),MATCH("No.",$11:$11,0)),'[1]決勝ヒート - レース結果（貼付）'!$B:$B,0),MATCH("In Lap",'[1]決勝ヒート - レース結果（貼付）'!$1:$1,0))&amp;"/"&amp;IFERROR(INDEX($A11:$Z47,MATCH($I$50,$U$12:$U$47,0),MATCH("laps",$11:$11,0)),"")</f>
        <v>7/Laps</v>
      </c>
      <c r="I50" s="20">
        <f>MAX(U:U)</f>
        <v>72.918000000000006</v>
      </c>
      <c r="J50" s="19" t="s">
        <v>3</v>
      </c>
      <c r="K50" s="5"/>
      <c r="L50" s="7"/>
      <c r="M50" s="6"/>
      <c r="N50" s="5"/>
      <c r="O50" s="11"/>
      <c r="P50" s="11"/>
      <c r="Q50" s="11"/>
      <c r="R50" s="11"/>
      <c r="S50" s="11"/>
      <c r="T50" s="11"/>
      <c r="U50" s="11"/>
    </row>
    <row r="51" spans="1:21" ht="2.1" customHeight="1" x14ac:dyDescent="0.2">
      <c r="A51" s="13"/>
      <c r="B51" s="5"/>
      <c r="C51" s="5"/>
      <c r="D51" s="23"/>
      <c r="E51" s="21"/>
      <c r="F51" s="22"/>
      <c r="H51" s="21"/>
      <c r="I51" s="20"/>
      <c r="J51" s="19"/>
      <c r="K51" s="5"/>
      <c r="L51" s="7"/>
      <c r="M51" s="6"/>
      <c r="N51" s="5"/>
    </row>
    <row r="52" spans="1:21" ht="12.75" customHeight="1" x14ac:dyDescent="0.15">
      <c r="A52" s="14" t="str">
        <f>IF(A63&lt;COUNTIF($R$12:$R$47,"&gt;"&amp;0),A63+1,"")</f>
        <v/>
      </c>
      <c r="B52" s="1" t="str">
        <f>IF(A52="","","No."&amp;INDEX($A$11:$Y$47,MATCH($A52,$R$11:$R$47,0),MATCH("No.",$11:$11,0)))</f>
        <v/>
      </c>
      <c r="C52" s="1" t="str">
        <f>INDEX($A$11:$Y$47,MATCH($A52,$R$11:$R$47,0),MATCH("コメント",$11:$11,0))</f>
        <v/>
      </c>
      <c r="D52" s="5"/>
      <c r="E52" s="5"/>
      <c r="F52" s="5"/>
      <c r="G52" s="5"/>
      <c r="H52" s="5"/>
      <c r="I52" s="5"/>
      <c r="J52" s="5"/>
      <c r="K52" s="5"/>
      <c r="L52" s="7"/>
      <c r="M52" s="6"/>
      <c r="N52" s="5"/>
    </row>
    <row r="53" spans="1:21" ht="12.75" customHeight="1" x14ac:dyDescent="0.15">
      <c r="A53" s="1" t="s">
        <v>2</v>
      </c>
      <c r="K53" s="5"/>
      <c r="L53" s="7"/>
      <c r="M53" s="6"/>
      <c r="N53" s="5"/>
    </row>
    <row r="54" spans="1:21" ht="12.75" customHeight="1" x14ac:dyDescent="0.2">
      <c r="A54" s="13" t="str">
        <f>IF(COUNTIF(M:M,"R")&gt;=1,"R マークの車は、コースレコードを更新しました。従来のレコードタイムは"&amp;"　"&amp;TEXT(ROUND($M$11,3),"[&lt;1]m'ss.000;##0.000"),"")</f>
        <v/>
      </c>
      <c r="B54" s="5"/>
      <c r="C54" s="5"/>
      <c r="D54" s="23"/>
      <c r="E54" s="21"/>
      <c r="F54" s="22"/>
      <c r="H54" s="21"/>
      <c r="I54" s="20"/>
      <c r="J54" s="19"/>
      <c r="K54" s="5"/>
      <c r="L54" s="7"/>
      <c r="M54" s="6"/>
      <c r="N54" s="5"/>
    </row>
    <row r="55" spans="1:21" ht="2.1" customHeight="1" x14ac:dyDescent="0.2">
      <c r="A55" s="13"/>
      <c r="B55" s="5"/>
      <c r="C55" s="5"/>
      <c r="D55" s="23"/>
      <c r="E55" s="21"/>
      <c r="F55" s="22"/>
      <c r="H55" s="21"/>
      <c r="I55" s="20"/>
      <c r="J55" s="19"/>
      <c r="K55" s="5"/>
      <c r="L55" s="7"/>
      <c r="M55" s="6"/>
      <c r="N55" s="5"/>
    </row>
    <row r="56" spans="1:21" ht="12.75" customHeight="1" x14ac:dyDescent="0.15">
      <c r="A56" s="13" t="str">
        <f>IF(A57="","","ﾍﾟﾅﾙﾃｨ")</f>
        <v>ﾍﾟﾅﾙﾃｨ</v>
      </c>
      <c r="B56" s="18"/>
      <c r="C56" s="18"/>
      <c r="D56" s="5"/>
      <c r="E56" s="5"/>
      <c r="F56" s="5"/>
      <c r="G56" s="5"/>
      <c r="H56" s="5"/>
      <c r="I56" s="5"/>
      <c r="J56" s="5"/>
      <c r="K56" s="5"/>
      <c r="L56" s="7"/>
      <c r="M56" s="6"/>
      <c r="N56" s="5"/>
      <c r="P56" s="17"/>
      <c r="Q56" s="17"/>
    </row>
    <row r="57" spans="1:21" ht="12.75" customHeight="1" x14ac:dyDescent="0.15">
      <c r="A57" s="16">
        <f>IF(MAX(Q16:Q50)&lt;1,"",1)</f>
        <v>1</v>
      </c>
      <c r="B57" s="1" t="str">
        <f>IF(A57="","","No."&amp;INDEX($A$11:$Y$47,MATCH($A57,$R$11:$R$47,0),MATCH("No.",$11:$11,0)))</f>
        <v>No.61</v>
      </c>
      <c r="C57" s="1" t="str">
        <f>INDEX($A$11:$Y$47,MATCH($A57,$R$11:$R$47,0),MATCH("コメント",$11:$11,0))</f>
        <v>全日本カート選手権 統一規則 第38条(25)(フロントフェアリングが正しい装着状態でない)により5秒加算した。</v>
      </c>
      <c r="D57" s="5"/>
      <c r="E57" s="5"/>
      <c r="F57" s="5"/>
      <c r="G57" s="5"/>
      <c r="H57" s="5"/>
      <c r="I57" s="5"/>
      <c r="J57" s="5"/>
      <c r="K57" s="5"/>
      <c r="L57" s="7"/>
      <c r="M57" s="6"/>
      <c r="N57" s="5"/>
    </row>
    <row r="58" spans="1:21" ht="12.75" customHeight="1" x14ac:dyDescent="0.15">
      <c r="A58" s="14">
        <f>IF(A57&lt;COUNTIF($R$12:$R$47,"&gt;"&amp;0),A57+1,"")</f>
        <v>2</v>
      </c>
      <c r="B58" s="1" t="str">
        <f>IF(A58="","","No."&amp;INDEX($A$11:$Y$47,MATCH($A58,$R$11:$R$47,0),MATCH("No.",$11:$11,0)))</f>
        <v>No.21</v>
      </c>
      <c r="C58" s="1" t="str">
        <f>INDEX($A$11:$Y$47,MATCH($A58,$R$11:$R$47,0),MATCH("コメント",$11:$11,0))</f>
        <v>全日本カート選手権 統一規則 第38条(25)(フロントフェアリングが正しい装着状態でない)により5秒加算した。</v>
      </c>
      <c r="D58" s="5"/>
      <c r="E58" s="5"/>
      <c r="F58" s="5"/>
      <c r="G58" s="5"/>
      <c r="H58" s="5"/>
      <c r="I58" s="5"/>
      <c r="J58" s="5"/>
      <c r="K58" s="5"/>
      <c r="L58" s="7"/>
      <c r="M58" s="6"/>
      <c r="N58" s="5"/>
      <c r="P58" s="15"/>
    </row>
    <row r="59" spans="1:21" ht="12.75" customHeight="1" x14ac:dyDescent="0.15">
      <c r="A59" s="14">
        <f>IF(A58&lt;COUNTIF($R$12:$R$47,"&gt;"&amp;0),A58+1,"")</f>
        <v>3</v>
      </c>
      <c r="B59" s="1" t="str">
        <f>IF(A59="","","No."&amp;INDEX($A$11:$Y$47,MATCH($A59,$R$11:$R$47,0),MATCH("No.",$11:$11,0)))</f>
        <v>No.10</v>
      </c>
      <c r="C59" s="1" t="str">
        <f>INDEX($A$11:$Y$47,MATCH($A59,$R$11:$R$47,0),MATCH("コメント",$11:$11,0))</f>
        <v>全日本カート選手権 統一規則 第38条(25)(フロントフェアリングが正しい装着状態でない)により5秒加算した。</v>
      </c>
      <c r="D59" s="5"/>
      <c r="E59" s="5"/>
      <c r="F59" s="5"/>
      <c r="G59" s="5"/>
      <c r="H59" s="5"/>
      <c r="I59" s="5"/>
      <c r="J59" s="5"/>
      <c r="K59" s="5"/>
      <c r="L59" s="7"/>
      <c r="M59" s="6"/>
      <c r="N59" s="5"/>
      <c r="P59" s="15"/>
    </row>
    <row r="60" spans="1:21" ht="12.75" customHeight="1" x14ac:dyDescent="0.15">
      <c r="A60" s="14">
        <f>IF(A59&lt;COUNTIF($R$12:$R$47,"&gt;"&amp;0),A59+1,"")</f>
        <v>4</v>
      </c>
      <c r="B60" s="1" t="str">
        <f>IF(A60="","","No."&amp;INDEX($A$11:$Y$47,MATCH($A60,$R$11:$R$47,0),MATCH("No.",$11:$11,0)))</f>
        <v>No.74</v>
      </c>
      <c r="C60" s="1" t="str">
        <f>INDEX($A$11:$Y$47,MATCH($A60,$R$11:$R$47,0),MATCH("コメント",$11:$11,0))</f>
        <v>全日本カート選手権 統一規則 第38条(25)(フロントフェアリングが正しい装着状態でない)により5秒加算した。</v>
      </c>
      <c r="D60" s="5"/>
      <c r="E60" s="5"/>
      <c r="F60" s="5"/>
      <c r="G60" s="5"/>
      <c r="H60" s="5"/>
      <c r="I60" s="5"/>
      <c r="J60" s="5"/>
      <c r="K60" s="5"/>
      <c r="L60" s="7"/>
      <c r="M60" s="6"/>
      <c r="N60" s="5"/>
    </row>
    <row r="61" spans="1:21" ht="12.75" customHeight="1" x14ac:dyDescent="0.15">
      <c r="A61" s="14">
        <f>IF(A60&lt;COUNTIF($R$12:$R$47,"&gt;"&amp;0),A60+1,"")</f>
        <v>5</v>
      </c>
      <c r="B61" s="1" t="str">
        <f>IF(A61="","","No."&amp;INDEX($A$11:$Y$47,MATCH($A61,$R$11:$R$47,0),MATCH("No.",$11:$11,0)))</f>
        <v>No.22</v>
      </c>
      <c r="C61" s="1" t="str">
        <f>INDEX($A$11:$Y$47,MATCH($A61,$R$11:$R$47,0),MATCH("コメント",$11:$11,0))</f>
        <v>全日本カート選手権 統一規則 第38条(25)(フロントフェアリングが正しい装着状態でない)により5秒加算した。</v>
      </c>
      <c r="D61" s="5"/>
      <c r="E61" s="5"/>
      <c r="F61" s="5"/>
      <c r="G61" s="5"/>
      <c r="H61" s="5"/>
      <c r="I61" s="5"/>
      <c r="J61" s="5"/>
      <c r="K61" s="5"/>
      <c r="L61" s="7"/>
      <c r="M61" s="6"/>
      <c r="N61" s="5"/>
    </row>
    <row r="62" spans="1:21" ht="12.75" customHeight="1" x14ac:dyDescent="0.15">
      <c r="A62" s="14">
        <f>IF(A61&lt;COUNTIF($R$12:$R$47,"&gt;"&amp;0),A61+1,"")</f>
        <v>6</v>
      </c>
      <c r="B62" s="1" t="str">
        <f>IF(A62="","","No."&amp;INDEX($A$11:$Y$47,MATCH($A62,$R$11:$R$47,0),MATCH("No.",$11:$11,0)))</f>
        <v>No.78</v>
      </c>
      <c r="C62" s="1" t="str">
        <f>INDEX($A$11:$Y$47,MATCH($A62,$R$11:$R$47,0),MATCH("コメント",$11:$11,0))</f>
        <v>全日本カート選手権 統一規則 第38条(25)(フロントフェアリングが正しい装着状態でない)により5秒加算した。</v>
      </c>
      <c r="D62" s="5"/>
      <c r="E62" s="5"/>
      <c r="F62" s="5"/>
      <c r="G62" s="5"/>
      <c r="H62" s="5"/>
      <c r="I62" s="5"/>
      <c r="J62" s="5"/>
      <c r="K62" s="5"/>
      <c r="L62" s="7"/>
      <c r="M62" s="6"/>
      <c r="N62" s="5"/>
    </row>
    <row r="63" spans="1:21" ht="12.75" customHeight="1" x14ac:dyDescent="0.15">
      <c r="A63" s="14">
        <f>IF(A62&lt;COUNTIF($R$12:$R$47,"&gt;"&amp;0),A62+1,"")</f>
        <v>7</v>
      </c>
      <c r="B63" s="1" t="str">
        <f>IF(A63="","","No."&amp;INDEX($A$11:$Y$47,MATCH($A63,$R$11:$R$47,0),MATCH("No.",$11:$11,0)))</f>
        <v>No.36</v>
      </c>
      <c r="C63" s="1" t="str">
        <f>INDEX($A$11:$Y$47,MATCH($A63,$R$11:$R$47,0),MATCH("コメント",$11:$11,0))</f>
        <v>全日本カート選手権 統一規則 第38条(25)(フロントフェアリングが正しい装着状態でない)により5秒加算した。</v>
      </c>
      <c r="D63" s="5"/>
      <c r="E63" s="5"/>
      <c r="F63" s="5"/>
      <c r="G63" s="5"/>
      <c r="H63" s="5"/>
      <c r="I63" s="5"/>
      <c r="J63" s="5"/>
      <c r="K63" s="5"/>
      <c r="L63" s="7"/>
      <c r="M63" s="6"/>
      <c r="N63" s="5"/>
    </row>
    <row r="64" spans="1:21" ht="12.75" customHeight="1" x14ac:dyDescent="0.15">
      <c r="A64" s="14" t="str">
        <f>IF(A63&lt;COUNTIF($R$12:$R$47,"&gt;"&amp;0),A63+1,"")</f>
        <v/>
      </c>
      <c r="B64" s="1" t="s">
        <v>1</v>
      </c>
      <c r="C64" s="1" t="s">
        <v>0</v>
      </c>
      <c r="D64" s="5"/>
      <c r="E64" s="5"/>
      <c r="F64" s="5"/>
      <c r="G64" s="5"/>
      <c r="H64" s="5"/>
      <c r="I64" s="5"/>
      <c r="J64" s="5"/>
      <c r="K64" s="5"/>
      <c r="L64" s="7"/>
      <c r="M64" s="6"/>
      <c r="N64" s="5"/>
    </row>
    <row r="65" spans="1:22" ht="12.75" customHeight="1" x14ac:dyDescent="0.15">
      <c r="A65" s="13"/>
      <c r="B65" s="5" t="str">
        <f>"審査委員長 ："&amp;" "&amp;[1]各種設定!$D$20</f>
        <v>審査委員長 ： Makoto SAITO</v>
      </c>
      <c r="C65" s="5"/>
      <c r="D65" s="5"/>
      <c r="F65" s="6" t="str">
        <f>"競技委員長 ："&amp;" "&amp;[1]各種設定!$D$22</f>
        <v>競技委員長 ： Toshiaki KUBOTA</v>
      </c>
      <c r="H65" s="5"/>
      <c r="I65" s="5" t="str">
        <f>"計時委員長 ："&amp;" "&amp;[1]各種設定!$D$24</f>
        <v>計時委員長 ： Tsutomu HAYAKAWA</v>
      </c>
      <c r="K65" s="5"/>
      <c r="L65" s="5"/>
      <c r="M65" s="7"/>
      <c r="N65" s="12"/>
      <c r="O65" s="5"/>
      <c r="P65" s="11"/>
      <c r="Q65" s="11"/>
      <c r="R65" s="11"/>
      <c r="S65" s="11"/>
      <c r="T65" s="11"/>
      <c r="U65" s="11"/>
      <c r="V65" s="11"/>
    </row>
    <row r="66" spans="1:22" ht="12.75" customHeight="1" x14ac:dyDescent="0.15">
      <c r="B66" s="5"/>
      <c r="C66" s="5"/>
      <c r="D66" s="5"/>
      <c r="E66" s="5"/>
      <c r="F66" s="5"/>
      <c r="G66" s="5"/>
      <c r="H66" s="5"/>
      <c r="I66" s="5"/>
      <c r="J66" s="5"/>
      <c r="K66" s="5"/>
      <c r="L66" s="7"/>
      <c r="M66" s="6"/>
      <c r="N66" s="5"/>
    </row>
    <row r="67" spans="1:22" ht="12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7"/>
      <c r="M67" s="6"/>
      <c r="N67" s="5"/>
    </row>
    <row r="68" spans="1:22" ht="12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7"/>
      <c r="M68" s="6"/>
      <c r="N68" s="5"/>
    </row>
    <row r="69" spans="1:22" ht="12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7"/>
      <c r="M69" s="6"/>
      <c r="N69" s="5"/>
    </row>
    <row r="70" spans="1:22" ht="12.75" customHeight="1" x14ac:dyDescent="0.1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9"/>
      <c r="M70" s="8"/>
      <c r="N70" s="5"/>
    </row>
    <row r="71" spans="1:22" ht="12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7"/>
      <c r="M71" s="6"/>
      <c r="N71" s="5"/>
    </row>
    <row r="72" spans="1:22" ht="12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7"/>
      <c r="M72" s="6"/>
      <c r="N72" s="5"/>
    </row>
    <row r="73" spans="1:22" ht="12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7"/>
      <c r="M73" s="6"/>
      <c r="N73" s="5"/>
    </row>
    <row r="74" spans="1:22" ht="12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7"/>
      <c r="M74" s="6"/>
      <c r="N74" s="5"/>
    </row>
    <row r="75" spans="1:22" ht="12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7"/>
      <c r="M75" s="6"/>
      <c r="N75" s="5"/>
    </row>
    <row r="76" spans="1:22" ht="12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7"/>
      <c r="M76" s="6"/>
      <c r="N76" s="5"/>
    </row>
    <row r="77" spans="1:22" ht="12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7"/>
      <c r="M77" s="6"/>
      <c r="N77" s="5"/>
    </row>
    <row r="78" spans="1:22" ht="12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7"/>
      <c r="M78" s="6"/>
      <c r="N78" s="5"/>
    </row>
    <row r="79" spans="1:22" ht="12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7"/>
      <c r="M79" s="6"/>
      <c r="N79" s="5"/>
    </row>
    <row r="80" spans="1:22" ht="12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7"/>
      <c r="M80" s="6"/>
      <c r="N80" s="5"/>
    </row>
    <row r="81" spans="1:14" ht="12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7"/>
      <c r="M81" s="6"/>
      <c r="N81" s="5"/>
    </row>
    <row r="82" spans="1:14" ht="12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7"/>
      <c r="M82" s="6"/>
      <c r="N82" s="5"/>
    </row>
    <row r="83" spans="1:14" ht="12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7"/>
      <c r="M83" s="6"/>
      <c r="N83" s="5"/>
    </row>
    <row r="84" spans="1:14" ht="12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7"/>
      <c r="M84" s="6"/>
      <c r="N84" s="5"/>
    </row>
    <row r="85" spans="1:14" ht="12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7"/>
      <c r="M85" s="6"/>
      <c r="N85" s="5"/>
    </row>
    <row r="86" spans="1:14" ht="12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7"/>
      <c r="M86" s="6"/>
      <c r="N86" s="5"/>
    </row>
    <row r="87" spans="1:14" ht="12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7"/>
      <c r="M87" s="6"/>
      <c r="N87" s="5"/>
    </row>
    <row r="88" spans="1:14" ht="12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7"/>
      <c r="M88" s="6"/>
      <c r="N88" s="5"/>
    </row>
    <row r="89" spans="1:14" ht="12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7"/>
      <c r="M89" s="6"/>
      <c r="N89" s="5"/>
    </row>
    <row r="90" spans="1:14" ht="12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7"/>
      <c r="M90" s="6"/>
      <c r="N90" s="5"/>
    </row>
    <row r="91" spans="1:14" ht="12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7"/>
      <c r="M91" s="6"/>
      <c r="N91" s="5"/>
    </row>
    <row r="92" spans="1:14" ht="12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7"/>
      <c r="M92" s="6"/>
      <c r="N92" s="5"/>
    </row>
    <row r="93" spans="1:14" ht="12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7"/>
      <c r="M93" s="6"/>
      <c r="N93" s="5"/>
    </row>
    <row r="94" spans="1:14" ht="12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7"/>
      <c r="M94" s="6"/>
      <c r="N94" s="5"/>
    </row>
    <row r="95" spans="1:14" ht="12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7"/>
      <c r="M95" s="6"/>
      <c r="N95" s="5"/>
    </row>
    <row r="96" spans="1:14" ht="12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7"/>
      <c r="M96" s="6"/>
      <c r="N96" s="5"/>
    </row>
    <row r="97" spans="1:14" ht="12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7"/>
      <c r="M97" s="6"/>
      <c r="N97" s="5"/>
    </row>
    <row r="98" spans="1:14" ht="12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7"/>
      <c r="M98" s="6"/>
      <c r="N98" s="5"/>
    </row>
    <row r="99" spans="1:14" ht="12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7"/>
      <c r="M99" s="6"/>
      <c r="N99" s="5"/>
    </row>
    <row r="100" spans="1:14" ht="12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7"/>
      <c r="M100" s="6"/>
      <c r="N100" s="5"/>
    </row>
    <row r="101" spans="1:14" ht="12.75" customHeigh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7"/>
      <c r="M101" s="6"/>
      <c r="N101" s="5"/>
    </row>
    <row r="102" spans="1:14" ht="12.75" customHeigh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7"/>
      <c r="M102" s="6"/>
      <c r="N102" s="5"/>
    </row>
    <row r="103" spans="1:14" ht="11.2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7"/>
      <c r="M103" s="6"/>
      <c r="N103" s="5"/>
    </row>
    <row r="104" spans="1:14" ht="11.2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7"/>
      <c r="M104" s="6"/>
      <c r="N104" s="5"/>
    </row>
    <row r="105" spans="1:14" ht="11.2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7"/>
      <c r="M105" s="6"/>
      <c r="N105" s="5"/>
    </row>
    <row r="106" spans="1:14" ht="11.2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7"/>
      <c r="M106" s="6"/>
      <c r="N106" s="5"/>
    </row>
    <row r="107" spans="1:14" ht="11.2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7"/>
      <c r="M107" s="6"/>
      <c r="N107" s="5"/>
    </row>
    <row r="108" spans="1:14" ht="11.2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7"/>
      <c r="M108" s="6"/>
      <c r="N108" s="5"/>
    </row>
    <row r="109" spans="1:14" ht="11.2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7"/>
      <c r="M109" s="6"/>
      <c r="N109" s="5"/>
    </row>
    <row r="110" spans="1:14" ht="11.2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7"/>
      <c r="M110" s="6"/>
      <c r="N110" s="5"/>
    </row>
    <row r="111" spans="1:14" ht="11.2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7"/>
      <c r="M111" s="6"/>
      <c r="N111" s="5"/>
    </row>
    <row r="112" spans="1:14" ht="11.2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7"/>
      <c r="M112" s="6"/>
      <c r="N112" s="5"/>
    </row>
    <row r="113" spans="1:14" ht="11.2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7"/>
      <c r="M113" s="6"/>
      <c r="N113" s="5"/>
    </row>
    <row r="114" spans="1:14" ht="11.2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7"/>
      <c r="M114" s="6"/>
      <c r="N114" s="5"/>
    </row>
    <row r="115" spans="1:14" ht="11.2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7"/>
      <c r="M115" s="6"/>
      <c r="N115" s="5"/>
    </row>
    <row r="116" spans="1:14" ht="11.2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7"/>
      <c r="M116" s="6"/>
      <c r="N116" s="5"/>
    </row>
    <row r="117" spans="1:14" ht="11.2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7"/>
      <c r="M117" s="6"/>
      <c r="N117" s="5"/>
    </row>
    <row r="118" spans="1:14" ht="11.2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7"/>
      <c r="M118" s="6"/>
      <c r="N118" s="5"/>
    </row>
    <row r="119" spans="1:14" ht="11.2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7"/>
      <c r="M119" s="6"/>
      <c r="N119" s="5"/>
    </row>
    <row r="120" spans="1:14" ht="11.2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7"/>
      <c r="M120" s="6"/>
      <c r="N120" s="5"/>
    </row>
    <row r="121" spans="1:14" ht="11.2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7"/>
      <c r="M121" s="6"/>
      <c r="N121" s="5"/>
    </row>
    <row r="122" spans="1:14" ht="11.2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7"/>
      <c r="M122" s="6"/>
      <c r="N122" s="5"/>
    </row>
    <row r="123" spans="1:14" ht="11.2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7"/>
      <c r="M123" s="6"/>
      <c r="N123" s="5"/>
    </row>
    <row r="124" spans="1:14" ht="11.2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7"/>
      <c r="M124" s="6"/>
      <c r="N124" s="5"/>
    </row>
    <row r="125" spans="1:14" ht="11.2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7"/>
      <c r="M125" s="6"/>
      <c r="N125" s="5"/>
    </row>
    <row r="126" spans="1:14" ht="11.2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7"/>
      <c r="M126" s="6"/>
      <c r="N126" s="5"/>
    </row>
    <row r="127" spans="1:14" ht="11.2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7"/>
      <c r="M127" s="6"/>
      <c r="N127" s="5"/>
    </row>
    <row r="128" spans="1:14" ht="11.2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7"/>
      <c r="M128" s="6"/>
      <c r="N128" s="5"/>
    </row>
    <row r="129" spans="1:14" ht="11.2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7"/>
      <c r="M129" s="6"/>
      <c r="N129" s="5"/>
    </row>
    <row r="130" spans="1:14" ht="11.2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7"/>
      <c r="M130" s="6"/>
      <c r="N130" s="5"/>
    </row>
    <row r="131" spans="1:14" ht="11.2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7"/>
      <c r="M131" s="6"/>
      <c r="N131" s="5"/>
    </row>
    <row r="132" spans="1:14" ht="11.2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7"/>
      <c r="M132" s="6"/>
      <c r="N132" s="5"/>
    </row>
    <row r="133" spans="1:14" ht="11.2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7"/>
      <c r="M133" s="6"/>
      <c r="N133" s="5"/>
    </row>
    <row r="134" spans="1:14" ht="11.2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7"/>
      <c r="M134" s="6"/>
      <c r="N134" s="5"/>
    </row>
    <row r="135" spans="1:14" ht="11.2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7"/>
      <c r="M135" s="6"/>
      <c r="N135" s="5"/>
    </row>
    <row r="136" spans="1:14" ht="11.2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7"/>
      <c r="M136" s="6"/>
      <c r="N136" s="5"/>
    </row>
    <row r="137" spans="1:14" ht="11.2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7"/>
      <c r="M137" s="6"/>
      <c r="N137" s="5"/>
    </row>
    <row r="138" spans="1:14" ht="11.2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7"/>
      <c r="M138" s="6"/>
      <c r="N138" s="5"/>
    </row>
    <row r="139" spans="1:14" ht="11.2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7"/>
      <c r="M139" s="6"/>
      <c r="N139" s="5"/>
    </row>
    <row r="140" spans="1:14" ht="11.2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7"/>
      <c r="M140" s="6"/>
      <c r="N140" s="5"/>
    </row>
    <row r="141" spans="1:14" ht="11.2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7"/>
      <c r="M141" s="6"/>
      <c r="N141" s="5"/>
    </row>
    <row r="142" spans="1:14" ht="11.2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7"/>
      <c r="M142" s="6"/>
      <c r="N142" s="5"/>
    </row>
    <row r="143" spans="1:14" ht="11.2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7"/>
      <c r="M143" s="6"/>
      <c r="N143" s="5"/>
    </row>
    <row r="144" spans="1:14" ht="11.2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7"/>
      <c r="M144" s="6"/>
      <c r="N144" s="5"/>
    </row>
    <row r="145" spans="1:14" ht="11.2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7"/>
      <c r="M145" s="6"/>
      <c r="N145" s="5"/>
    </row>
    <row r="146" spans="1:14" ht="11.2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7"/>
      <c r="M146" s="6"/>
      <c r="N146" s="5"/>
    </row>
    <row r="147" spans="1:14" ht="11.2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7"/>
      <c r="M147" s="6"/>
      <c r="N147" s="5"/>
    </row>
    <row r="148" spans="1:14" ht="11.2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7"/>
      <c r="M148" s="6"/>
      <c r="N148" s="5"/>
    </row>
    <row r="149" spans="1:14" ht="11.2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7"/>
      <c r="M149" s="6"/>
      <c r="N149" s="5"/>
    </row>
    <row r="150" spans="1:14" ht="11.2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7"/>
      <c r="M150" s="6"/>
      <c r="N150" s="5"/>
    </row>
    <row r="151" spans="1:14" ht="11.2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7"/>
      <c r="M151" s="6"/>
      <c r="N151" s="5"/>
    </row>
    <row r="152" spans="1:14" ht="11.2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7"/>
      <c r="M152" s="6"/>
      <c r="N152" s="5"/>
    </row>
    <row r="153" spans="1:14" ht="11.2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7"/>
      <c r="M153" s="6"/>
      <c r="N153" s="5"/>
    </row>
    <row r="154" spans="1:14" ht="11.2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7"/>
      <c r="M154" s="6"/>
      <c r="N154" s="5"/>
    </row>
    <row r="155" spans="1:14" ht="11.2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7"/>
      <c r="M155" s="6"/>
      <c r="N155" s="5"/>
    </row>
    <row r="156" spans="1:14" ht="11.2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7"/>
      <c r="M156" s="6"/>
      <c r="N156" s="5"/>
    </row>
    <row r="157" spans="1:14" ht="11.2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7"/>
      <c r="M157" s="6"/>
      <c r="N157" s="5"/>
    </row>
    <row r="158" spans="1:14" ht="11.2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7"/>
      <c r="M158" s="6"/>
      <c r="N158" s="5"/>
    </row>
    <row r="159" spans="1:14" ht="11.2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7"/>
      <c r="M159" s="6"/>
      <c r="N159" s="5"/>
    </row>
    <row r="160" spans="1:14" ht="11.2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7"/>
      <c r="M160" s="6"/>
      <c r="N160" s="5"/>
    </row>
    <row r="161" spans="1:14" ht="11.2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7"/>
      <c r="M161" s="6"/>
      <c r="N161" s="5"/>
    </row>
    <row r="162" spans="1:14" ht="11.2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7"/>
      <c r="M162" s="6"/>
      <c r="N162" s="5"/>
    </row>
    <row r="163" spans="1:14" ht="11.2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7"/>
      <c r="M163" s="6"/>
      <c r="N163" s="5"/>
    </row>
    <row r="164" spans="1:14" ht="11.2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7"/>
      <c r="M164" s="6"/>
      <c r="N164" s="5"/>
    </row>
    <row r="165" spans="1:14" ht="11.2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7"/>
      <c r="M165" s="6"/>
      <c r="N165" s="5"/>
    </row>
    <row r="166" spans="1:14" ht="11.2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7"/>
      <c r="M166" s="6"/>
      <c r="N166" s="5"/>
    </row>
    <row r="167" spans="1:14" ht="11.2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7"/>
      <c r="M167" s="6"/>
      <c r="N167" s="5"/>
    </row>
    <row r="168" spans="1:14" ht="11.2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7"/>
      <c r="M168" s="6"/>
      <c r="N168" s="5"/>
    </row>
    <row r="169" spans="1:14" ht="11.2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7"/>
      <c r="M169" s="6"/>
      <c r="N169" s="5"/>
    </row>
    <row r="170" spans="1:14" ht="11.2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7"/>
      <c r="M170" s="6"/>
      <c r="N170" s="5"/>
    </row>
    <row r="171" spans="1:14" ht="11.2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7"/>
      <c r="M171" s="6"/>
      <c r="N171" s="5"/>
    </row>
    <row r="172" spans="1:14" ht="11.2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7"/>
      <c r="M172" s="6"/>
      <c r="N172" s="5"/>
    </row>
    <row r="173" spans="1:14" ht="11.2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7"/>
      <c r="M173" s="6"/>
      <c r="N173" s="5"/>
    </row>
    <row r="174" spans="1:14" ht="11.2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7"/>
      <c r="M174" s="6"/>
      <c r="N174" s="5"/>
    </row>
    <row r="175" spans="1:14" ht="11.2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7"/>
      <c r="M175" s="6"/>
      <c r="N175" s="5"/>
    </row>
    <row r="176" spans="1:14" ht="11.2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7"/>
      <c r="M176" s="6"/>
      <c r="N176" s="5"/>
    </row>
    <row r="177" spans="1:14" ht="11.2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7"/>
      <c r="M177" s="6"/>
      <c r="N177" s="5"/>
    </row>
    <row r="178" spans="1:14" ht="11.2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7"/>
      <c r="M178" s="6"/>
      <c r="N178" s="5"/>
    </row>
    <row r="179" spans="1:14" ht="11.2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7"/>
      <c r="M179" s="6"/>
      <c r="N179" s="5"/>
    </row>
    <row r="180" spans="1:14" ht="11.2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7"/>
      <c r="M180" s="6"/>
      <c r="N180" s="5"/>
    </row>
    <row r="181" spans="1:14" ht="11.2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7"/>
      <c r="M181" s="6"/>
      <c r="N181" s="5"/>
    </row>
    <row r="182" spans="1:14" ht="11.2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7"/>
      <c r="M182" s="6"/>
      <c r="N182" s="5"/>
    </row>
    <row r="183" spans="1:14" ht="11.2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7"/>
      <c r="M183" s="6"/>
      <c r="N183" s="5"/>
    </row>
    <row r="184" spans="1:14" ht="11.2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7"/>
      <c r="M184" s="6"/>
      <c r="N184" s="5"/>
    </row>
    <row r="185" spans="1:14" ht="11.2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7"/>
      <c r="M185" s="6"/>
      <c r="N185" s="5"/>
    </row>
    <row r="186" spans="1:14" ht="11.2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7"/>
      <c r="M186" s="6"/>
      <c r="N186" s="5"/>
    </row>
    <row r="187" spans="1:14" ht="11.2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7"/>
      <c r="M187" s="6"/>
      <c r="N187" s="5"/>
    </row>
    <row r="188" spans="1:14" ht="11.2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7"/>
      <c r="M188" s="6"/>
      <c r="N188" s="5"/>
    </row>
    <row r="189" spans="1:14" ht="11.2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7"/>
      <c r="M189" s="6"/>
      <c r="N189" s="5"/>
    </row>
    <row r="190" spans="1:14" ht="11.2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7"/>
      <c r="M190" s="6"/>
      <c r="N190" s="5"/>
    </row>
    <row r="191" spans="1:14" ht="11.2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7"/>
      <c r="M191" s="6"/>
      <c r="N191" s="5"/>
    </row>
    <row r="192" spans="1:14" ht="11.2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7"/>
      <c r="M192" s="6"/>
      <c r="N192" s="5"/>
    </row>
    <row r="193" spans="1:14" ht="11.2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7"/>
      <c r="M193" s="6"/>
      <c r="N193" s="5"/>
    </row>
    <row r="194" spans="1:14" ht="11.2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7"/>
      <c r="M194" s="6"/>
      <c r="N194" s="5"/>
    </row>
    <row r="195" spans="1:14" ht="11.2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7"/>
      <c r="M195" s="6"/>
      <c r="N195" s="5"/>
    </row>
    <row r="196" spans="1:14" ht="11.2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7"/>
      <c r="M196" s="6"/>
      <c r="N196" s="5"/>
    </row>
    <row r="197" spans="1:14" ht="11.2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7"/>
      <c r="M197" s="6"/>
      <c r="N197" s="5"/>
    </row>
    <row r="198" spans="1:14" ht="11.2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7"/>
      <c r="M198" s="6"/>
      <c r="N198" s="5"/>
    </row>
    <row r="199" spans="1:14" ht="11.2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7"/>
      <c r="M199" s="6"/>
      <c r="N199" s="5"/>
    </row>
    <row r="200" spans="1:14" ht="11.2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7"/>
      <c r="M200" s="6"/>
      <c r="N200" s="5"/>
    </row>
    <row r="201" spans="1:14" ht="11.2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7"/>
      <c r="M201" s="6"/>
      <c r="N201" s="5"/>
    </row>
    <row r="202" spans="1:14" ht="11.2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7"/>
      <c r="M202" s="6"/>
      <c r="N202" s="5"/>
    </row>
    <row r="203" spans="1:14" ht="11.2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7"/>
      <c r="M203" s="6"/>
      <c r="N203" s="5"/>
    </row>
    <row r="204" spans="1:14" ht="11.2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7"/>
      <c r="M204" s="6"/>
      <c r="N204" s="5"/>
    </row>
    <row r="205" spans="1:14" ht="11.2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7"/>
      <c r="M205" s="6"/>
      <c r="N205" s="5"/>
    </row>
    <row r="206" spans="1:14" ht="11.2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7"/>
      <c r="M206" s="6"/>
      <c r="N206" s="5"/>
    </row>
    <row r="207" spans="1:14" ht="11.2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7"/>
      <c r="M207" s="6"/>
      <c r="N207" s="5"/>
    </row>
    <row r="208" spans="1:14" ht="11.2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7"/>
      <c r="M208" s="6"/>
      <c r="N208" s="5"/>
    </row>
    <row r="209" spans="1:14" ht="11.2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7"/>
      <c r="M209" s="6"/>
      <c r="N209" s="5"/>
    </row>
    <row r="210" spans="1:14" ht="11.2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7"/>
      <c r="M210" s="6"/>
      <c r="N210" s="5"/>
    </row>
    <row r="211" spans="1:14" ht="11.2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7"/>
      <c r="M211" s="6"/>
      <c r="N211" s="5"/>
    </row>
    <row r="212" spans="1:14" ht="11.2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7"/>
      <c r="M212" s="6"/>
      <c r="N212" s="5"/>
    </row>
    <row r="213" spans="1:14" ht="11.2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7"/>
      <c r="M213" s="6"/>
      <c r="N213" s="5"/>
    </row>
    <row r="214" spans="1:14" ht="11.2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7"/>
      <c r="M214" s="6"/>
      <c r="N214" s="5"/>
    </row>
    <row r="215" spans="1:14" ht="11.2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7"/>
      <c r="M215" s="6"/>
      <c r="N215" s="5"/>
    </row>
    <row r="216" spans="1:14" ht="11.2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7"/>
      <c r="M216" s="6"/>
      <c r="N216" s="5"/>
    </row>
    <row r="217" spans="1:14" ht="11.2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7"/>
      <c r="M217" s="6"/>
      <c r="N217" s="5"/>
    </row>
    <row r="218" spans="1:14" ht="11.2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7"/>
      <c r="M218" s="6"/>
      <c r="N218" s="5"/>
    </row>
    <row r="219" spans="1:14" ht="11.2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7"/>
      <c r="M219" s="6"/>
      <c r="N219" s="5"/>
    </row>
    <row r="220" spans="1:14" ht="11.2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7"/>
      <c r="M220" s="6"/>
      <c r="N220" s="5"/>
    </row>
    <row r="221" spans="1:14" ht="11.2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7"/>
      <c r="M221" s="6"/>
      <c r="N221" s="5"/>
    </row>
    <row r="222" spans="1:14" ht="11.2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7"/>
      <c r="M222" s="6"/>
      <c r="N222" s="5"/>
    </row>
    <row r="223" spans="1:14" ht="11.2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7"/>
      <c r="M223" s="6"/>
      <c r="N223" s="5"/>
    </row>
    <row r="224" spans="1:14" ht="11.2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7"/>
      <c r="M224" s="6"/>
      <c r="N224" s="5"/>
    </row>
    <row r="225" spans="1:14" ht="11.2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7"/>
      <c r="M225" s="6"/>
      <c r="N225" s="5"/>
    </row>
    <row r="226" spans="1:14" ht="11.2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7"/>
      <c r="M226" s="6"/>
      <c r="N226" s="5"/>
    </row>
    <row r="227" spans="1:14" ht="11.2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7"/>
      <c r="M227" s="6"/>
      <c r="N227" s="5"/>
    </row>
    <row r="228" spans="1:14" ht="11.2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7"/>
      <c r="M228" s="6"/>
      <c r="N228" s="5"/>
    </row>
    <row r="229" spans="1:14" ht="11.2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7"/>
      <c r="M229" s="6"/>
      <c r="N229" s="5"/>
    </row>
    <row r="230" spans="1:14" ht="11.2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7"/>
      <c r="M230" s="6"/>
      <c r="N230" s="5"/>
    </row>
    <row r="231" spans="1:14" ht="11.2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7"/>
      <c r="M231" s="6"/>
      <c r="N231" s="5"/>
    </row>
    <row r="232" spans="1:14" ht="11.2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7"/>
      <c r="M232" s="6"/>
      <c r="N232" s="5"/>
    </row>
    <row r="233" spans="1:14" ht="11.2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7"/>
      <c r="M233" s="6"/>
      <c r="N233" s="5"/>
    </row>
    <row r="234" spans="1:14" ht="11.2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7"/>
      <c r="M234" s="6"/>
      <c r="N234" s="5"/>
    </row>
    <row r="235" spans="1:14" ht="11.2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7"/>
      <c r="M235" s="6"/>
      <c r="N235" s="5"/>
    </row>
    <row r="236" spans="1:14" ht="11.2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7"/>
      <c r="M236" s="6"/>
      <c r="N236" s="5"/>
    </row>
    <row r="237" spans="1:14" ht="11.2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7"/>
      <c r="M237" s="6"/>
      <c r="N237" s="5"/>
    </row>
    <row r="238" spans="1:14" ht="11.2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7"/>
      <c r="M238" s="6"/>
      <c r="N238" s="5"/>
    </row>
    <row r="239" spans="1:14" ht="11.2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7"/>
      <c r="M239" s="6"/>
      <c r="N239" s="5"/>
    </row>
    <row r="240" spans="1:14" ht="11.2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7"/>
      <c r="M240" s="6"/>
      <c r="N240" s="5"/>
    </row>
    <row r="241" spans="1:14" ht="11.2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7"/>
      <c r="M241" s="6"/>
      <c r="N241" s="5"/>
    </row>
    <row r="242" spans="1:14" ht="11.2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7"/>
      <c r="M242" s="6"/>
      <c r="N242" s="5"/>
    </row>
    <row r="243" spans="1:14" ht="11.2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7"/>
      <c r="M243" s="6"/>
      <c r="N243" s="5"/>
    </row>
    <row r="244" spans="1:14" ht="11.2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7"/>
      <c r="M244" s="6"/>
      <c r="N244" s="5"/>
    </row>
    <row r="245" spans="1:14" ht="11.2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7"/>
      <c r="M245" s="6"/>
      <c r="N245" s="5"/>
    </row>
    <row r="246" spans="1:14" ht="11.2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7"/>
      <c r="M246" s="6"/>
      <c r="N246" s="5"/>
    </row>
    <row r="247" spans="1:14" ht="11.2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7"/>
      <c r="M247" s="6"/>
      <c r="N247" s="5"/>
    </row>
    <row r="248" spans="1:14" ht="11.2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7"/>
      <c r="M248" s="6"/>
      <c r="N248" s="5"/>
    </row>
    <row r="249" spans="1:14" ht="11.2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7"/>
      <c r="M249" s="6"/>
      <c r="N249" s="5"/>
    </row>
    <row r="250" spans="1:14" ht="11.2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7"/>
      <c r="M250" s="6"/>
      <c r="N250" s="5"/>
    </row>
    <row r="251" spans="1:14" ht="11.2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7"/>
      <c r="M251" s="6"/>
      <c r="N251" s="5"/>
    </row>
    <row r="252" spans="1:14" ht="11.2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7"/>
      <c r="M252" s="6"/>
      <c r="N252" s="5"/>
    </row>
    <row r="253" spans="1:14" ht="11.2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7"/>
      <c r="M253" s="6"/>
      <c r="N253" s="5"/>
    </row>
    <row r="254" spans="1:14" ht="11.2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7"/>
      <c r="M254" s="6"/>
      <c r="N254" s="5"/>
    </row>
    <row r="255" spans="1:14" ht="11.2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7"/>
      <c r="M255" s="6"/>
      <c r="N255" s="5"/>
    </row>
    <row r="256" spans="1:14" ht="11.2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7"/>
      <c r="M256" s="6"/>
      <c r="N256" s="5"/>
    </row>
    <row r="257" spans="1:14" ht="11.2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7"/>
      <c r="M257" s="6"/>
      <c r="N257" s="5"/>
    </row>
    <row r="258" spans="1:14" ht="11.2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7"/>
      <c r="M258" s="6"/>
      <c r="N258" s="5"/>
    </row>
    <row r="259" spans="1:14" ht="11.2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7"/>
      <c r="M259" s="6"/>
      <c r="N259" s="5"/>
    </row>
    <row r="260" spans="1:14" ht="11.2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7"/>
      <c r="M260" s="6"/>
      <c r="N260" s="5"/>
    </row>
    <row r="261" spans="1:14" ht="11.2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7"/>
      <c r="M261" s="6"/>
      <c r="N261" s="5"/>
    </row>
    <row r="262" spans="1:14" ht="11.2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7"/>
      <c r="M262" s="6"/>
      <c r="N262" s="5"/>
    </row>
    <row r="263" spans="1:14" ht="11.2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7"/>
      <c r="M263" s="6"/>
      <c r="N263" s="5"/>
    </row>
    <row r="264" spans="1:14" ht="11.2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7"/>
      <c r="M264" s="6"/>
      <c r="N264" s="5"/>
    </row>
    <row r="265" spans="1:14" ht="11.2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7"/>
      <c r="M265" s="6"/>
      <c r="N265" s="5"/>
    </row>
    <row r="266" spans="1:14" ht="11.2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7"/>
      <c r="M266" s="6"/>
      <c r="N266" s="5"/>
    </row>
    <row r="267" spans="1:14" ht="11.2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7"/>
      <c r="M267" s="6"/>
      <c r="N267" s="5"/>
    </row>
    <row r="268" spans="1:14" ht="11.2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7"/>
      <c r="M268" s="6"/>
      <c r="N268" s="5"/>
    </row>
    <row r="269" spans="1:14" ht="11.2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7"/>
      <c r="M269" s="6"/>
      <c r="N269" s="5"/>
    </row>
    <row r="270" spans="1:14" ht="11.2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7"/>
      <c r="M270" s="6"/>
      <c r="N270" s="5"/>
    </row>
    <row r="271" spans="1:14" ht="11.2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7"/>
      <c r="M271" s="6"/>
      <c r="N271" s="5"/>
    </row>
    <row r="272" spans="1:14" ht="11.2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7"/>
      <c r="M272" s="6"/>
      <c r="N272" s="5"/>
    </row>
    <row r="273" spans="1:14" ht="11.2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7"/>
      <c r="M273" s="6"/>
      <c r="N273" s="5"/>
    </row>
    <row r="274" spans="1:14" ht="11.2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7"/>
      <c r="M274" s="6"/>
      <c r="N274" s="5"/>
    </row>
    <row r="275" spans="1:14" ht="11.2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7"/>
      <c r="M275" s="6"/>
      <c r="N275" s="5"/>
    </row>
    <row r="276" spans="1:14" ht="11.2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7"/>
      <c r="M276" s="6"/>
      <c r="N276" s="5"/>
    </row>
    <row r="277" spans="1:14" ht="11.2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7"/>
      <c r="M277" s="6"/>
      <c r="N277" s="5"/>
    </row>
    <row r="278" spans="1:14" ht="11.2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7"/>
      <c r="M278" s="6"/>
      <c r="N278" s="5"/>
    </row>
    <row r="279" spans="1:14" ht="11.2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7"/>
      <c r="M279" s="6"/>
      <c r="N279" s="5"/>
    </row>
    <row r="280" spans="1:14" ht="11.2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7"/>
      <c r="M280" s="6"/>
      <c r="N280" s="5"/>
    </row>
    <row r="281" spans="1:14" ht="11.2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7"/>
      <c r="M281" s="6"/>
      <c r="N281" s="5"/>
    </row>
    <row r="282" spans="1:14" ht="11.2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7"/>
      <c r="M282" s="6"/>
      <c r="N282" s="5"/>
    </row>
    <row r="283" spans="1:14" ht="11.2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7"/>
      <c r="M283" s="6"/>
      <c r="N283" s="5"/>
    </row>
    <row r="284" spans="1:14" ht="11.2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7"/>
      <c r="M284" s="6"/>
      <c r="N284" s="5"/>
    </row>
    <row r="285" spans="1:14" ht="11.2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7"/>
      <c r="M285" s="6"/>
      <c r="N285" s="5"/>
    </row>
    <row r="286" spans="1:14" ht="11.2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7"/>
      <c r="M286" s="6"/>
      <c r="N286" s="5"/>
    </row>
    <row r="287" spans="1:14" ht="11.2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7"/>
      <c r="M287" s="6"/>
      <c r="N287" s="5"/>
    </row>
    <row r="288" spans="1:14" ht="11.2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7"/>
      <c r="M288" s="6"/>
      <c r="N288" s="5"/>
    </row>
    <row r="289" spans="1:14" ht="11.2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7"/>
      <c r="M289" s="6"/>
      <c r="N289" s="5"/>
    </row>
    <row r="290" spans="1:14" ht="11.2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7"/>
      <c r="M290" s="6"/>
      <c r="N290" s="5"/>
    </row>
    <row r="291" spans="1:14" ht="11.2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7"/>
      <c r="M291" s="6"/>
      <c r="N291" s="5"/>
    </row>
    <row r="292" spans="1:14" ht="11.2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7"/>
      <c r="M292" s="6"/>
      <c r="N292" s="5"/>
    </row>
    <row r="293" spans="1:14" ht="11.2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7"/>
      <c r="M293" s="6"/>
      <c r="N293" s="5"/>
    </row>
    <row r="294" spans="1:14" ht="11.2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7"/>
      <c r="M294" s="6"/>
      <c r="N294" s="5"/>
    </row>
    <row r="295" spans="1:14" ht="11.2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7"/>
      <c r="M295" s="6"/>
      <c r="N295" s="5"/>
    </row>
    <row r="296" spans="1:14" ht="11.2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7"/>
      <c r="M296" s="6"/>
      <c r="N296" s="5"/>
    </row>
    <row r="297" spans="1:14" ht="11.2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7"/>
      <c r="M297" s="6"/>
      <c r="N297" s="5"/>
    </row>
    <row r="298" spans="1:14" ht="11.2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7"/>
      <c r="M298" s="6"/>
      <c r="N298" s="5"/>
    </row>
    <row r="299" spans="1:14" ht="11.2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7"/>
      <c r="M299" s="6"/>
      <c r="N299" s="5"/>
    </row>
    <row r="300" spans="1:14" ht="11.2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7"/>
      <c r="M300" s="6"/>
      <c r="N300" s="5"/>
    </row>
    <row r="301" spans="1:14" ht="11.2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7"/>
      <c r="M301" s="6"/>
      <c r="N301" s="5"/>
    </row>
    <row r="302" spans="1:14" ht="11.2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7"/>
      <c r="M302" s="6"/>
      <c r="N302" s="5"/>
    </row>
    <row r="303" spans="1:14" ht="11.2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7"/>
      <c r="M303" s="6"/>
      <c r="N303" s="5"/>
    </row>
    <row r="304" spans="1:14" ht="11.2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7"/>
      <c r="M304" s="6"/>
      <c r="N304" s="5"/>
    </row>
    <row r="305" spans="1:14" ht="11.2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7"/>
      <c r="M305" s="6"/>
      <c r="N305" s="5"/>
    </row>
    <row r="306" spans="1:14" ht="11.2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7"/>
      <c r="M306" s="6"/>
      <c r="N306" s="5"/>
    </row>
    <row r="307" spans="1:14" ht="11.2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7"/>
      <c r="M307" s="6"/>
      <c r="N307" s="5"/>
    </row>
    <row r="308" spans="1:14" ht="11.2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7"/>
      <c r="M308" s="6"/>
      <c r="N308" s="5"/>
    </row>
    <row r="309" spans="1:14" ht="11.2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7"/>
      <c r="M309" s="6"/>
      <c r="N309" s="5"/>
    </row>
    <row r="310" spans="1:14" ht="11.2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7"/>
      <c r="M310" s="6"/>
      <c r="N310" s="5"/>
    </row>
    <row r="311" spans="1:14" ht="11.2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7"/>
      <c r="M311" s="6"/>
      <c r="N311" s="5"/>
    </row>
    <row r="312" spans="1:14" ht="11.2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7"/>
      <c r="M312" s="6"/>
      <c r="N312" s="5"/>
    </row>
    <row r="313" spans="1:14" ht="11.2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7"/>
      <c r="M313" s="6"/>
      <c r="N313" s="5"/>
    </row>
    <row r="314" spans="1:14" ht="11.2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7"/>
      <c r="M314" s="6"/>
      <c r="N314" s="5"/>
    </row>
    <row r="315" spans="1:14" ht="11.2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7"/>
      <c r="M315" s="6"/>
      <c r="N315" s="5"/>
    </row>
    <row r="316" spans="1:14" ht="11.2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7"/>
      <c r="M316" s="6"/>
      <c r="N316" s="5"/>
    </row>
    <row r="317" spans="1:14" ht="11.2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7"/>
      <c r="M317" s="6"/>
      <c r="N317" s="5"/>
    </row>
    <row r="318" spans="1:14" ht="11.2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7"/>
      <c r="M318" s="6"/>
      <c r="N318" s="5"/>
    </row>
    <row r="319" spans="1:14" ht="11.2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7"/>
      <c r="M319" s="6"/>
      <c r="N319" s="5"/>
    </row>
    <row r="320" spans="1:14" ht="11.2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7"/>
      <c r="M320" s="6"/>
      <c r="N320" s="5"/>
    </row>
    <row r="321" spans="1:14" ht="11.2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7"/>
      <c r="M321" s="6"/>
      <c r="N321" s="5"/>
    </row>
    <row r="322" spans="1:14" ht="11.2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7"/>
      <c r="M322" s="6"/>
      <c r="N322" s="5"/>
    </row>
    <row r="323" spans="1:14" ht="11.2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7"/>
      <c r="M323" s="6"/>
      <c r="N323" s="5"/>
    </row>
    <row r="324" spans="1:14" ht="11.2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7"/>
      <c r="M324" s="6"/>
      <c r="N324" s="5"/>
    </row>
    <row r="325" spans="1:14" ht="11.2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7"/>
      <c r="M325" s="6"/>
      <c r="N325" s="5"/>
    </row>
    <row r="326" spans="1:14" ht="11.2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7"/>
      <c r="M326" s="6"/>
      <c r="N326" s="5"/>
    </row>
    <row r="327" spans="1:14" ht="11.2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7"/>
      <c r="M327" s="6"/>
      <c r="N327" s="5"/>
    </row>
    <row r="328" spans="1:14" ht="11.2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7"/>
      <c r="M328" s="6"/>
      <c r="N328" s="5"/>
    </row>
    <row r="329" spans="1:14" ht="11.2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7"/>
      <c r="M329" s="6"/>
      <c r="N329" s="5"/>
    </row>
    <row r="330" spans="1:14" ht="11.2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7"/>
      <c r="M330" s="6"/>
      <c r="N330" s="5"/>
    </row>
    <row r="331" spans="1:14" ht="11.2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7"/>
      <c r="M331" s="6"/>
      <c r="N331" s="5"/>
    </row>
    <row r="332" spans="1:14" ht="11.2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7"/>
      <c r="M332" s="6"/>
      <c r="N332" s="5"/>
    </row>
    <row r="333" spans="1:14" ht="11.2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7"/>
      <c r="M333" s="6"/>
      <c r="N333" s="5"/>
    </row>
    <row r="334" spans="1:14" ht="11.2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7"/>
      <c r="M334" s="6"/>
      <c r="N334" s="5"/>
    </row>
    <row r="335" spans="1:14" ht="11.2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7"/>
      <c r="M335" s="6"/>
      <c r="N335" s="5"/>
    </row>
    <row r="336" spans="1:14" ht="11.2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7"/>
      <c r="M336" s="6"/>
      <c r="N336" s="5"/>
    </row>
    <row r="337" spans="1:14" ht="11.2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7"/>
      <c r="M337" s="6"/>
      <c r="N337" s="5"/>
    </row>
    <row r="338" spans="1:14" ht="11.2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7"/>
      <c r="M338" s="6"/>
      <c r="N338" s="5"/>
    </row>
    <row r="339" spans="1:14" ht="11.2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7"/>
      <c r="M339" s="6"/>
      <c r="N339" s="5"/>
    </row>
    <row r="340" spans="1:14" ht="11.2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7"/>
      <c r="M340" s="6"/>
      <c r="N340" s="5"/>
    </row>
    <row r="341" spans="1:14" ht="11.2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7"/>
      <c r="M341" s="6"/>
      <c r="N341" s="5"/>
    </row>
    <row r="342" spans="1:14" ht="11.2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7"/>
      <c r="M342" s="6"/>
      <c r="N342" s="5"/>
    </row>
    <row r="343" spans="1:14" ht="11.2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7"/>
      <c r="M343" s="6"/>
      <c r="N343" s="5"/>
    </row>
    <row r="344" spans="1:14" ht="11.2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7"/>
      <c r="M344" s="6"/>
      <c r="N344" s="5"/>
    </row>
    <row r="345" spans="1:14" ht="11.2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7"/>
      <c r="M345" s="6"/>
      <c r="N345" s="5"/>
    </row>
    <row r="346" spans="1:14" ht="11.2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7"/>
      <c r="M346" s="6"/>
      <c r="N346" s="5"/>
    </row>
    <row r="347" spans="1:14" ht="11.2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7"/>
      <c r="M347" s="6"/>
      <c r="N347" s="5"/>
    </row>
    <row r="348" spans="1:14" ht="11.2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7"/>
      <c r="M348" s="6"/>
      <c r="N348" s="5"/>
    </row>
    <row r="349" spans="1:14" ht="11.2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7"/>
      <c r="M349" s="6"/>
      <c r="N349" s="5"/>
    </row>
    <row r="350" spans="1:14" ht="11.2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7"/>
      <c r="M350" s="6"/>
      <c r="N350" s="5"/>
    </row>
    <row r="351" spans="1:14" ht="11.2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7"/>
      <c r="M351" s="6"/>
      <c r="N351" s="5"/>
    </row>
    <row r="352" spans="1:14" ht="11.2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7"/>
      <c r="M352" s="6"/>
      <c r="N352" s="5"/>
    </row>
    <row r="353" spans="1:14" ht="11.2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7"/>
      <c r="M353" s="6"/>
      <c r="N353" s="5"/>
    </row>
    <row r="354" spans="1:14" ht="11.2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7"/>
      <c r="M354" s="6"/>
      <c r="N354" s="5"/>
    </row>
    <row r="355" spans="1:14" ht="11.2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7"/>
      <c r="M355" s="6"/>
      <c r="N355" s="5"/>
    </row>
    <row r="356" spans="1:14" ht="11.2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7"/>
      <c r="M356" s="6"/>
      <c r="N356" s="5"/>
    </row>
    <row r="357" spans="1:14" ht="11.2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7"/>
      <c r="M357" s="6"/>
      <c r="N357" s="5"/>
    </row>
    <row r="358" spans="1:14" ht="11.2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7"/>
      <c r="M358" s="6"/>
      <c r="N358" s="5"/>
    </row>
    <row r="359" spans="1:14" ht="11.2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7"/>
      <c r="M359" s="6"/>
      <c r="N359" s="5"/>
    </row>
    <row r="360" spans="1:14" ht="11.2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7"/>
      <c r="M360" s="6"/>
      <c r="N360" s="5"/>
    </row>
    <row r="361" spans="1:14" ht="11.2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7"/>
      <c r="M361" s="6"/>
      <c r="N361" s="5"/>
    </row>
    <row r="362" spans="1:14" ht="11.2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7"/>
      <c r="M362" s="6"/>
      <c r="N362" s="5"/>
    </row>
    <row r="363" spans="1:14" ht="11.2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7"/>
      <c r="M363" s="6"/>
      <c r="N363" s="5"/>
    </row>
    <row r="364" spans="1:14" ht="11.2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7"/>
      <c r="M364" s="6"/>
      <c r="N364" s="5"/>
    </row>
    <row r="365" spans="1:14" ht="11.2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7"/>
      <c r="M365" s="6"/>
      <c r="N365" s="5"/>
    </row>
    <row r="366" spans="1:14" ht="11.2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7"/>
      <c r="M366" s="6"/>
      <c r="N366" s="5"/>
    </row>
    <row r="367" spans="1:14" ht="11.2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7"/>
      <c r="M367" s="6"/>
      <c r="N367" s="5"/>
    </row>
    <row r="368" spans="1:14" ht="11.2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7"/>
      <c r="M368" s="6"/>
      <c r="N368" s="5"/>
    </row>
    <row r="369" spans="1:14" ht="11.2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7"/>
      <c r="M369" s="6"/>
      <c r="N369" s="5"/>
    </row>
    <row r="370" spans="1:14" ht="11.2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7"/>
      <c r="M370" s="6"/>
      <c r="N370" s="5"/>
    </row>
    <row r="371" spans="1:14" ht="11.2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7"/>
      <c r="M371" s="6"/>
      <c r="N371" s="5"/>
    </row>
    <row r="372" spans="1:14" ht="11.2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7"/>
      <c r="M372" s="6"/>
      <c r="N372" s="5"/>
    </row>
    <row r="373" spans="1:14" ht="11.2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7"/>
      <c r="M373" s="6"/>
      <c r="N373" s="5"/>
    </row>
    <row r="374" spans="1:14" ht="11.2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7"/>
      <c r="M374" s="6"/>
      <c r="N374" s="5"/>
    </row>
    <row r="375" spans="1:14" ht="11.2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7"/>
      <c r="M375" s="6"/>
      <c r="N375" s="5"/>
    </row>
    <row r="376" spans="1:14" ht="11.2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7"/>
      <c r="M376" s="6"/>
      <c r="N376" s="5"/>
    </row>
    <row r="377" spans="1:14" ht="11.2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7"/>
      <c r="M377" s="6"/>
      <c r="N377" s="5"/>
    </row>
    <row r="378" spans="1:14" ht="11.2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7"/>
      <c r="M378" s="6"/>
      <c r="N378" s="5"/>
    </row>
    <row r="379" spans="1:14" ht="11.2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7"/>
      <c r="M379" s="6"/>
      <c r="N379" s="5"/>
    </row>
    <row r="380" spans="1:14" ht="11.2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7"/>
      <c r="M380" s="6"/>
      <c r="N380" s="5"/>
    </row>
    <row r="381" spans="1:14" ht="11.2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7"/>
      <c r="M381" s="6"/>
      <c r="N381" s="5"/>
    </row>
    <row r="382" spans="1:14" ht="11.2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7"/>
      <c r="M382" s="6"/>
      <c r="N382" s="5"/>
    </row>
    <row r="383" spans="1:14" ht="11.2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7"/>
      <c r="M383" s="6"/>
      <c r="N383" s="5"/>
    </row>
    <row r="384" spans="1:14" ht="11.2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7"/>
      <c r="M384" s="6"/>
      <c r="N384" s="5"/>
    </row>
    <row r="385" spans="1:14" ht="11.2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7"/>
      <c r="M385" s="6"/>
      <c r="N385" s="5"/>
    </row>
    <row r="386" spans="1:14" ht="11.2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7"/>
      <c r="M386" s="6"/>
      <c r="N386" s="5"/>
    </row>
    <row r="387" spans="1:14" ht="11.2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7"/>
      <c r="M387" s="6"/>
      <c r="N387" s="5"/>
    </row>
    <row r="388" spans="1:14" ht="11.2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7"/>
      <c r="M388" s="6"/>
      <c r="N388" s="5"/>
    </row>
    <row r="389" spans="1:14" ht="11.2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7"/>
      <c r="M389" s="6"/>
      <c r="N389" s="5"/>
    </row>
    <row r="390" spans="1:14" ht="11.2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7"/>
      <c r="M390" s="6"/>
      <c r="N390" s="5"/>
    </row>
    <row r="391" spans="1:14" ht="11.2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7"/>
      <c r="M391" s="6"/>
      <c r="N391" s="5"/>
    </row>
    <row r="392" spans="1:14" ht="11.2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7"/>
      <c r="M392" s="6"/>
      <c r="N392" s="5"/>
    </row>
    <row r="393" spans="1:14" ht="11.2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7"/>
      <c r="M393" s="6"/>
      <c r="N393" s="5"/>
    </row>
    <row r="394" spans="1:14" ht="11.2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7"/>
      <c r="M394" s="6"/>
      <c r="N394" s="5"/>
    </row>
    <row r="395" spans="1:14" ht="11.2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7"/>
      <c r="M395" s="6"/>
      <c r="N395" s="5"/>
    </row>
    <row r="396" spans="1:14" ht="11.2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7"/>
      <c r="M396" s="6"/>
      <c r="N396" s="5"/>
    </row>
    <row r="397" spans="1:14" ht="11.2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7"/>
      <c r="M397" s="6"/>
      <c r="N397" s="5"/>
    </row>
    <row r="398" spans="1:14" ht="11.2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7"/>
      <c r="M398" s="6"/>
      <c r="N398" s="5"/>
    </row>
    <row r="399" spans="1:14" ht="11.2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7"/>
      <c r="M399" s="6"/>
      <c r="N399" s="5"/>
    </row>
    <row r="400" spans="1:14" ht="11.2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7"/>
      <c r="M400" s="6"/>
      <c r="N400" s="5"/>
    </row>
    <row r="401" spans="1:14" ht="11.2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7"/>
      <c r="M401" s="6"/>
      <c r="N401" s="5"/>
    </row>
    <row r="402" spans="1:14" ht="11.2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7"/>
      <c r="M402" s="6"/>
      <c r="N402" s="5"/>
    </row>
    <row r="403" spans="1:14" ht="11.2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7"/>
      <c r="M403" s="6"/>
      <c r="N403" s="5"/>
    </row>
    <row r="404" spans="1:14" ht="11.2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7"/>
      <c r="M404" s="6"/>
      <c r="N404" s="5"/>
    </row>
    <row r="405" spans="1:14" ht="11.2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7"/>
      <c r="M405" s="6"/>
      <c r="N405" s="5"/>
    </row>
    <row r="406" spans="1:14" ht="11.2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7"/>
      <c r="M406" s="6"/>
      <c r="N406" s="5"/>
    </row>
    <row r="407" spans="1:14" ht="11.2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7"/>
      <c r="M407" s="6"/>
      <c r="N407" s="5"/>
    </row>
    <row r="408" spans="1:14" ht="11.2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7"/>
      <c r="M408" s="6"/>
      <c r="N408" s="5"/>
    </row>
    <row r="409" spans="1:14" ht="11.2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7"/>
      <c r="M409" s="6"/>
      <c r="N409" s="5"/>
    </row>
    <row r="410" spans="1:14" ht="11.2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7"/>
      <c r="M410" s="6"/>
      <c r="N410" s="5"/>
    </row>
    <row r="411" spans="1:14" ht="11.2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7"/>
      <c r="M411" s="6"/>
      <c r="N411" s="5"/>
    </row>
    <row r="412" spans="1:14" ht="11.2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7"/>
      <c r="M412" s="6"/>
      <c r="N412" s="5"/>
    </row>
    <row r="413" spans="1:14" ht="11.2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7"/>
      <c r="M413" s="6"/>
      <c r="N413" s="5"/>
    </row>
    <row r="414" spans="1:14" ht="11.2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7"/>
      <c r="M414" s="6"/>
      <c r="N414" s="5"/>
    </row>
    <row r="415" spans="1:14" ht="11.2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7"/>
      <c r="M415" s="6"/>
      <c r="N415" s="5"/>
    </row>
    <row r="416" spans="1:14" ht="11.2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7"/>
      <c r="M416" s="6"/>
      <c r="N416" s="5"/>
    </row>
    <row r="417" spans="1:14" ht="11.2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7"/>
      <c r="M417" s="6"/>
      <c r="N417" s="5"/>
    </row>
    <row r="418" spans="1:14" ht="11.2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7"/>
      <c r="M418" s="6"/>
      <c r="N418" s="5"/>
    </row>
    <row r="419" spans="1:14" ht="11.2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7"/>
      <c r="M419" s="6"/>
      <c r="N419" s="5"/>
    </row>
    <row r="420" spans="1:14" ht="11.2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7"/>
      <c r="M420" s="6"/>
      <c r="N420" s="5"/>
    </row>
    <row r="421" spans="1:14" ht="11.2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7"/>
      <c r="M421" s="6"/>
      <c r="N421" s="5"/>
    </row>
    <row r="422" spans="1:14" ht="11.2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7"/>
      <c r="M422" s="6"/>
      <c r="N422" s="5"/>
    </row>
    <row r="423" spans="1:14" ht="11.2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7"/>
      <c r="M423" s="6"/>
      <c r="N423" s="5"/>
    </row>
    <row r="424" spans="1:14" ht="11.2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7"/>
      <c r="M424" s="6"/>
      <c r="N424" s="5"/>
    </row>
    <row r="425" spans="1:14" ht="11.2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7"/>
      <c r="M425" s="6"/>
      <c r="N425" s="5"/>
    </row>
    <row r="426" spans="1:14" ht="11.2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7"/>
      <c r="M426" s="6"/>
      <c r="N426" s="5"/>
    </row>
    <row r="427" spans="1:14" ht="11.2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7"/>
      <c r="M427" s="6"/>
      <c r="N427" s="5"/>
    </row>
    <row r="428" spans="1:14" ht="11.2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7"/>
      <c r="M428" s="6"/>
      <c r="N428" s="5"/>
    </row>
    <row r="429" spans="1:14" ht="11.2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7"/>
      <c r="M429" s="6"/>
      <c r="N429" s="5"/>
    </row>
    <row r="430" spans="1:14" ht="11.2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7"/>
      <c r="M430" s="6"/>
      <c r="N430" s="5"/>
    </row>
    <row r="431" spans="1:14" ht="11.2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7"/>
      <c r="M431" s="6"/>
      <c r="N431" s="5"/>
    </row>
    <row r="432" spans="1:14" ht="11.2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7"/>
      <c r="M432" s="6"/>
      <c r="N432" s="5"/>
    </row>
    <row r="433" spans="1:14" ht="11.2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7"/>
      <c r="M433" s="6"/>
      <c r="N433" s="5"/>
    </row>
    <row r="434" spans="1:14" ht="11.2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7"/>
      <c r="M434" s="6"/>
      <c r="N434" s="5"/>
    </row>
    <row r="435" spans="1:14" ht="11.2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7"/>
      <c r="M435" s="6"/>
      <c r="N435" s="5"/>
    </row>
    <row r="436" spans="1:14" ht="11.2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7"/>
      <c r="M436" s="6"/>
      <c r="N436" s="5"/>
    </row>
    <row r="437" spans="1:14" ht="11.2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7"/>
      <c r="M437" s="6"/>
      <c r="N437" s="5"/>
    </row>
    <row r="438" spans="1:14" ht="11.2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7"/>
      <c r="M438" s="6"/>
      <c r="N438" s="5"/>
    </row>
    <row r="439" spans="1:14" ht="11.2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7"/>
      <c r="M439" s="6"/>
      <c r="N439" s="5"/>
    </row>
    <row r="440" spans="1:14" ht="11.2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7"/>
      <c r="M440" s="6"/>
      <c r="N440" s="5"/>
    </row>
    <row r="441" spans="1:14" ht="11.2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7"/>
      <c r="M441" s="6"/>
      <c r="N441" s="5"/>
    </row>
    <row r="442" spans="1:14" ht="11.2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7"/>
      <c r="M442" s="6"/>
      <c r="N442" s="5"/>
    </row>
    <row r="443" spans="1:14" ht="11.2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7"/>
      <c r="M443" s="6"/>
      <c r="N443" s="5"/>
    </row>
    <row r="444" spans="1:14" ht="11.2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7"/>
      <c r="M444" s="6"/>
      <c r="N444" s="5"/>
    </row>
    <row r="445" spans="1:14" ht="11.2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7"/>
      <c r="M445" s="6"/>
      <c r="N445" s="5"/>
    </row>
    <row r="446" spans="1:14" ht="11.2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7"/>
      <c r="M446" s="6"/>
      <c r="N446" s="5"/>
    </row>
    <row r="447" spans="1:14" ht="11.2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7"/>
      <c r="M447" s="6"/>
      <c r="N447" s="5"/>
    </row>
    <row r="448" spans="1:14" ht="11.2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7"/>
      <c r="M448" s="6"/>
      <c r="N448" s="5"/>
    </row>
    <row r="449" spans="1:14" ht="11.2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7"/>
      <c r="M449" s="6"/>
      <c r="N449" s="5"/>
    </row>
    <row r="450" spans="1:14" ht="11.2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7"/>
      <c r="M450" s="6"/>
      <c r="N450" s="5"/>
    </row>
    <row r="451" spans="1:14" ht="11.2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7"/>
      <c r="M451" s="6"/>
      <c r="N451" s="5"/>
    </row>
    <row r="452" spans="1:14" ht="11.2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7"/>
      <c r="M452" s="6"/>
      <c r="N452" s="5"/>
    </row>
    <row r="453" spans="1:14" ht="11.2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7"/>
      <c r="M453" s="6"/>
      <c r="N453" s="5"/>
    </row>
    <row r="454" spans="1:14" ht="11.2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7"/>
      <c r="M454" s="6"/>
      <c r="N454" s="5"/>
    </row>
    <row r="455" spans="1:14" ht="11.2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7"/>
      <c r="M455" s="6"/>
      <c r="N455" s="5"/>
    </row>
    <row r="456" spans="1:14" ht="11.2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7"/>
      <c r="M456" s="6"/>
      <c r="N456" s="5"/>
    </row>
    <row r="457" spans="1:14" ht="11.2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7"/>
      <c r="M457" s="6"/>
      <c r="N457" s="5"/>
    </row>
    <row r="458" spans="1:14" ht="11.2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7"/>
      <c r="M458" s="6"/>
      <c r="N458" s="5"/>
    </row>
    <row r="459" spans="1:14" ht="11.2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7"/>
      <c r="M459" s="6"/>
      <c r="N459" s="5"/>
    </row>
    <row r="460" spans="1:14" ht="11.2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7"/>
      <c r="M460" s="6"/>
      <c r="N460" s="5"/>
    </row>
    <row r="461" spans="1:14" ht="11.2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7"/>
      <c r="M461" s="6"/>
      <c r="N461" s="5"/>
    </row>
    <row r="462" spans="1:14" ht="11.2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7"/>
      <c r="M462" s="6"/>
      <c r="N462" s="5"/>
    </row>
    <row r="463" spans="1:14" ht="11.2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7"/>
      <c r="M463" s="6"/>
      <c r="N463" s="5"/>
    </row>
    <row r="464" spans="1:14" ht="11.2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7"/>
      <c r="M464" s="6"/>
      <c r="N464" s="5"/>
    </row>
    <row r="465" spans="1:14" ht="11.2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7"/>
      <c r="M465" s="6"/>
      <c r="N465" s="5"/>
    </row>
    <row r="466" spans="1:14" ht="11.2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7"/>
      <c r="M466" s="6"/>
      <c r="N466" s="5"/>
    </row>
    <row r="467" spans="1:14" ht="11.2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7"/>
      <c r="M467" s="6"/>
      <c r="N467" s="5"/>
    </row>
    <row r="468" spans="1:14" ht="11.2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7"/>
      <c r="M468" s="6"/>
      <c r="N468" s="5"/>
    </row>
    <row r="469" spans="1:14" ht="11.2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7"/>
      <c r="M469" s="6"/>
      <c r="N469" s="5"/>
    </row>
    <row r="470" spans="1:14" ht="11.2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7"/>
      <c r="M470" s="6"/>
      <c r="N470" s="5"/>
    </row>
    <row r="471" spans="1:14" ht="11.2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7"/>
      <c r="M471" s="6"/>
      <c r="N471" s="5"/>
    </row>
    <row r="472" spans="1:14" ht="11.2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7"/>
      <c r="M472" s="6"/>
      <c r="N472" s="5"/>
    </row>
    <row r="473" spans="1:14" ht="11.2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7"/>
      <c r="M473" s="6"/>
      <c r="N473" s="5"/>
    </row>
    <row r="474" spans="1:14" ht="11.2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7"/>
      <c r="M474" s="6"/>
      <c r="N474" s="5"/>
    </row>
    <row r="475" spans="1:14" ht="11.2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7"/>
      <c r="M475" s="6"/>
      <c r="N475" s="5"/>
    </row>
    <row r="476" spans="1:14" ht="11.2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7"/>
      <c r="M476" s="6"/>
      <c r="N476" s="5"/>
    </row>
    <row r="477" spans="1:14" ht="11.2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7"/>
      <c r="M477" s="6"/>
      <c r="N477" s="5"/>
    </row>
    <row r="478" spans="1:14" ht="11.2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7"/>
      <c r="M478" s="6"/>
      <c r="N478" s="5"/>
    </row>
    <row r="479" spans="1:14" ht="11.2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7"/>
      <c r="M479" s="6"/>
      <c r="N479" s="5"/>
    </row>
    <row r="480" spans="1:14" ht="11.2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7"/>
      <c r="M480" s="6"/>
      <c r="N480" s="5"/>
    </row>
    <row r="481" spans="1:14" ht="11.2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7"/>
      <c r="M481" s="6"/>
      <c r="N481" s="5"/>
    </row>
    <row r="482" spans="1:14" ht="11.2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7"/>
      <c r="M482" s="6"/>
      <c r="N482" s="5"/>
    </row>
    <row r="483" spans="1:14" ht="11.2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7"/>
      <c r="M483" s="6"/>
      <c r="N483" s="5"/>
    </row>
    <row r="484" spans="1:14" ht="11.2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7"/>
      <c r="M484" s="6"/>
      <c r="N484" s="5"/>
    </row>
    <row r="485" spans="1:14" ht="11.2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7"/>
      <c r="M485" s="6"/>
      <c r="N485" s="5"/>
    </row>
    <row r="486" spans="1:14" ht="11.2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7"/>
      <c r="M486" s="6"/>
      <c r="N486" s="5"/>
    </row>
    <row r="487" spans="1:14" ht="11.2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7"/>
      <c r="M487" s="6"/>
      <c r="N487" s="5"/>
    </row>
    <row r="488" spans="1:14" ht="11.2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7"/>
      <c r="M488" s="6"/>
      <c r="N488" s="5"/>
    </row>
    <row r="489" spans="1:14" ht="11.2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7"/>
      <c r="M489" s="6"/>
      <c r="N489" s="5"/>
    </row>
    <row r="490" spans="1:14" ht="11.2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7"/>
      <c r="M490" s="6"/>
      <c r="N490" s="5"/>
    </row>
    <row r="491" spans="1:14" ht="11.2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7"/>
      <c r="M491" s="6"/>
      <c r="N491" s="5"/>
    </row>
    <row r="492" spans="1:14" ht="11.2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7"/>
      <c r="M492" s="6"/>
      <c r="N492" s="5"/>
    </row>
    <row r="493" spans="1:14" ht="11.2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7"/>
      <c r="M493" s="6"/>
      <c r="N493" s="5"/>
    </row>
    <row r="494" spans="1:14" ht="11.2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7"/>
      <c r="M494" s="6"/>
      <c r="N494" s="5"/>
    </row>
    <row r="495" spans="1:14" ht="11.2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7"/>
      <c r="M495" s="6"/>
      <c r="N495" s="5"/>
    </row>
    <row r="496" spans="1:14" ht="11.2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7"/>
      <c r="M496" s="6"/>
      <c r="N496" s="5"/>
    </row>
    <row r="497" spans="1:14" ht="11.2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7"/>
      <c r="M497" s="6"/>
      <c r="N497" s="5"/>
    </row>
    <row r="498" spans="1:14" ht="11.2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7"/>
      <c r="M498" s="6"/>
      <c r="N498" s="5"/>
    </row>
    <row r="499" spans="1:14" ht="11.2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7"/>
      <c r="M499" s="6"/>
      <c r="N499" s="5"/>
    </row>
    <row r="500" spans="1:14" ht="11.2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7"/>
      <c r="M500" s="6"/>
      <c r="N500" s="5"/>
    </row>
    <row r="501" spans="1:14" ht="11.2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7"/>
      <c r="M501" s="6"/>
      <c r="N501" s="5"/>
    </row>
    <row r="502" spans="1:14" ht="11.25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7"/>
      <c r="M502" s="6"/>
      <c r="N502" s="5"/>
    </row>
  </sheetData>
  <mergeCells count="2">
    <mergeCell ref="J6:K6"/>
    <mergeCell ref="A50:B50"/>
  </mergeCells>
  <phoneticPr fontId="2"/>
  <conditionalFormatting sqref="A14:A45 A47">
    <cfRule type="expression" dxfId="0" priority="1">
      <formula>ISTEXT(A14)</formula>
    </cfRule>
  </conditionalFormatting>
  <printOptions horizontalCentered="1"/>
  <pageMargins left="0.15748031496062992" right="0.15748031496062992" top="0.19685039370078741" bottom="0" header="0.51181102362204722" footer="0.15748031496062992"/>
  <pageSetup scale="91" fitToWidth="0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M7:M8</xm:sqref>
        </x14:dataValidation>
        <x14:dataValidation type="list" allowBlank="1" showInputMessage="1" showErrorMessage="1">
          <x14:formula1>
            <xm:f>[3]各種設定!#REF!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2"/>
  <sheetViews>
    <sheetView workbookViewId="0">
      <selection activeCell="A54" sqref="A54:XFD61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4" customWidth="1"/>
    <col min="13" max="13" width="1.375" style="3" customWidth="1"/>
    <col min="14" max="14" width="0.375" style="1" customWidth="1"/>
    <col min="15" max="15" width="10" style="2"/>
    <col min="16" max="20" width="10" style="2" customWidth="1"/>
    <col min="21" max="21" width="10" style="2"/>
    <col min="22" max="16384" width="10" style="1"/>
  </cols>
  <sheetData>
    <row r="1" spans="1:21" s="24" customFormat="1" ht="1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4"/>
      <c r="M1" s="3"/>
      <c r="N1" s="1"/>
      <c r="O1" s="11"/>
      <c r="P1" s="11"/>
      <c r="Q1" s="11"/>
      <c r="R1" s="11"/>
      <c r="S1" s="11"/>
      <c r="T1" s="11"/>
      <c r="U1" s="11"/>
    </row>
    <row r="2" spans="1:21" s="24" customFormat="1" ht="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3"/>
      <c r="N2" s="1"/>
      <c r="O2" s="11"/>
      <c r="P2" s="11"/>
      <c r="Q2" s="11"/>
      <c r="R2" s="11"/>
      <c r="S2" s="11"/>
      <c r="T2" s="11"/>
      <c r="U2" s="11"/>
    </row>
    <row r="3" spans="1:21" s="24" customFormat="1" ht="1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4"/>
      <c r="M3" s="3"/>
      <c r="N3" s="1"/>
      <c r="O3" s="11"/>
      <c r="P3" s="11"/>
      <c r="Q3" s="11"/>
      <c r="R3" s="11"/>
      <c r="S3" s="11"/>
      <c r="T3" s="11"/>
      <c r="U3" s="11"/>
    </row>
    <row r="4" spans="1:21" s="24" customFormat="1" ht="1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4"/>
      <c r="M4" s="3"/>
      <c r="N4" s="1"/>
      <c r="O4" s="11"/>
      <c r="P4" s="11"/>
      <c r="Q4" s="11"/>
      <c r="R4" s="11"/>
      <c r="S4" s="11"/>
      <c r="T4" s="11"/>
      <c r="U4" s="11"/>
    </row>
    <row r="5" spans="1:21" s="24" customFormat="1" ht="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4"/>
      <c r="M5" s="3"/>
      <c r="N5" s="1"/>
      <c r="O5" s="11"/>
      <c r="P5" s="11"/>
      <c r="Q5" s="11"/>
      <c r="R5" s="11"/>
      <c r="S5" s="11"/>
      <c r="T5" s="11"/>
      <c r="U5" s="11"/>
    </row>
    <row r="6" spans="1:21" s="24" customFormat="1" ht="12" x14ac:dyDescent="0.15">
      <c r="A6" s="62"/>
      <c r="B6" s="5"/>
      <c r="C6" s="5"/>
      <c r="D6" s="5"/>
      <c r="E6" s="5"/>
      <c r="F6" s="5"/>
      <c r="G6" s="5"/>
      <c r="H6" s="50"/>
      <c r="I6" s="61"/>
      <c r="J6" s="60">
        <v>44878</v>
      </c>
      <c r="K6" s="60"/>
      <c r="L6" s="57" t="s">
        <v>40</v>
      </c>
      <c r="M6" s="59"/>
      <c r="N6" s="5"/>
      <c r="O6" s="11"/>
      <c r="P6" s="11"/>
      <c r="Q6" s="11"/>
      <c r="R6" s="11"/>
      <c r="S6" s="11"/>
      <c r="T6" s="11"/>
      <c r="U6" s="11"/>
    </row>
    <row r="7" spans="1:21" s="24" customFormat="1" ht="19.5" customHeight="1" x14ac:dyDescent="0.2">
      <c r="A7" s="58" t="str">
        <f>+[1]各種設定!D2</f>
        <v>2022年 全日本カート選手権 FS-125/FP-3部門　東西統一競技会</v>
      </c>
      <c r="B7" s="5"/>
      <c r="C7" s="5"/>
      <c r="D7" s="5"/>
      <c r="E7" s="5"/>
      <c r="F7" s="5"/>
      <c r="G7" s="5"/>
      <c r="H7" s="50"/>
      <c r="I7" s="6"/>
      <c r="J7" s="56" t="s">
        <v>34</v>
      </c>
      <c r="K7" s="56" t="s">
        <v>33</v>
      </c>
      <c r="L7" s="54"/>
      <c r="M7" s="57"/>
      <c r="N7" s="5"/>
      <c r="O7" s="11"/>
      <c r="P7" s="11"/>
      <c r="Q7" s="11"/>
      <c r="R7" s="11"/>
      <c r="S7" s="11"/>
      <c r="T7" s="11"/>
      <c r="U7" s="11"/>
    </row>
    <row r="8" spans="1:21" s="24" customFormat="1" ht="11.25" x14ac:dyDescent="0.15">
      <c r="A8" s="5"/>
      <c r="B8" s="5"/>
      <c r="C8" s="5"/>
      <c r="D8" s="5"/>
      <c r="E8" s="5"/>
      <c r="F8" s="5"/>
      <c r="G8" s="5"/>
      <c r="H8" s="5"/>
      <c r="I8" s="6"/>
      <c r="J8" s="56" t="s">
        <v>32</v>
      </c>
      <c r="K8" s="55" t="s">
        <v>31</v>
      </c>
      <c r="L8" s="54"/>
      <c r="M8" s="53"/>
      <c r="N8" s="5"/>
      <c r="O8" s="11"/>
      <c r="P8" s="11"/>
      <c r="Q8" s="11"/>
      <c r="R8" s="11"/>
      <c r="S8" s="11"/>
      <c r="T8" s="11"/>
      <c r="U8" s="11"/>
    </row>
    <row r="9" spans="1:21" s="24" customFormat="1" ht="17.25" customHeight="1" x14ac:dyDescent="0.15">
      <c r="A9" s="52" t="str">
        <f>+[1]各種設定!D4</f>
        <v>FP-3</v>
      </c>
      <c r="B9" s="5"/>
      <c r="C9" s="5"/>
      <c r="D9" s="5"/>
      <c r="E9" s="5"/>
      <c r="F9" s="5"/>
      <c r="G9" s="5"/>
      <c r="H9" s="5"/>
      <c r="I9" s="6"/>
      <c r="J9" s="51" t="s">
        <v>30</v>
      </c>
      <c r="K9" s="5"/>
      <c r="L9" s="50"/>
      <c r="M9" s="6"/>
      <c r="N9" s="5"/>
      <c r="O9" s="11"/>
      <c r="P9" s="11"/>
      <c r="Q9" s="11"/>
      <c r="R9" s="11"/>
      <c r="S9" s="11"/>
      <c r="T9" s="11"/>
      <c r="U9" s="11"/>
    </row>
    <row r="10" spans="1:21" s="24" customFormat="1" ht="19.5" customHeight="1" x14ac:dyDescent="0.2">
      <c r="A10" s="49" t="s">
        <v>39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5"/>
      <c r="O10" s="11"/>
      <c r="P10" s="11"/>
      <c r="Q10" s="11"/>
      <c r="R10" s="11"/>
      <c r="S10" s="11"/>
      <c r="T10" s="11"/>
      <c r="U10" s="11"/>
    </row>
    <row r="11" spans="1:21" s="24" customFormat="1" ht="11.25" x14ac:dyDescent="0.15">
      <c r="A11" s="47"/>
      <c r="B11" s="47" t="s">
        <v>16</v>
      </c>
      <c r="C11" s="47" t="s">
        <v>28</v>
      </c>
      <c r="D11" s="47" t="s">
        <v>27</v>
      </c>
      <c r="E11" s="24" t="s">
        <v>26</v>
      </c>
      <c r="F11" s="47" t="s">
        <v>13</v>
      </c>
      <c r="G11" s="47" t="s">
        <v>25</v>
      </c>
      <c r="H11" s="47" t="s">
        <v>11</v>
      </c>
      <c r="I11" s="47" t="s">
        <v>10</v>
      </c>
      <c r="J11" s="47" t="s">
        <v>24</v>
      </c>
      <c r="K11" s="47" t="s">
        <v>23</v>
      </c>
      <c r="L11" s="47" t="s">
        <v>22</v>
      </c>
      <c r="M11" s="46">
        <f>VLOOKUP(A9,[1]コースレコード!$A:$G,3,FALSE)</f>
        <v>55.036999999999999</v>
      </c>
      <c r="N11" s="5"/>
      <c r="O11" s="11"/>
      <c r="P11" s="11" t="s">
        <v>21</v>
      </c>
      <c r="Q11" s="11"/>
      <c r="R11" s="11" t="s">
        <v>20</v>
      </c>
      <c r="S11" s="11" t="s">
        <v>19</v>
      </c>
      <c r="T11" s="11"/>
      <c r="U11" s="11" t="s">
        <v>18</v>
      </c>
    </row>
    <row r="12" spans="1:21" s="24" customFormat="1" ht="12.75" x14ac:dyDescent="0.15">
      <c r="A12" s="44" t="s">
        <v>17</v>
      </c>
      <c r="B12" s="44" t="s">
        <v>16</v>
      </c>
      <c r="C12" s="44"/>
      <c r="D12" s="43" t="s">
        <v>15</v>
      </c>
      <c r="E12" s="43" t="s">
        <v>14</v>
      </c>
      <c r="F12" s="44" t="s">
        <v>13</v>
      </c>
      <c r="G12" s="45" t="s">
        <v>12</v>
      </c>
      <c r="H12" s="44" t="s">
        <v>11</v>
      </c>
      <c r="I12" s="44" t="s">
        <v>10</v>
      </c>
      <c r="J12" s="44" t="s">
        <v>9</v>
      </c>
      <c r="K12" s="44" t="s">
        <v>8</v>
      </c>
      <c r="L12" s="44" t="s">
        <v>7</v>
      </c>
      <c r="M12" s="43"/>
      <c r="N12" s="42"/>
      <c r="O12" s="11"/>
      <c r="P12" s="11"/>
      <c r="Q12" s="11"/>
      <c r="R12" s="11"/>
      <c r="S12" s="11"/>
      <c r="T12" s="11"/>
      <c r="U12" s="11"/>
    </row>
    <row r="13" spans="1:21" s="24" customFormat="1" ht="12.75" x14ac:dyDescent="0.2">
      <c r="A13" s="39">
        <v>1</v>
      </c>
      <c r="B13" s="27">
        <f>IFERROR(INDEX('[1]決勝ヒート - レース結果（貼付）'!A2:$Z$50,MATCH($A13,'[1]決勝ヒート - レース結果（貼付）'!A2:$A$50,0),MATCH('決勝ヒート - レース暫定結果表'!B$11,'[1]決勝ヒート - レース結果（貼付）'!$1:$1,0)),"")</f>
        <v>40</v>
      </c>
      <c r="C13" s="38"/>
      <c r="D13" s="37" t="str">
        <f>IFERROR(INDEX('[1]決勝ヒート - レース結果（貼付）'!$A:$Z,MATCH($B13,'[1]決勝ヒート - レース結果（貼付）'!$B:$B,0),MATCH('決勝ヒート - レース暫定結果表'!D$11,'[1]決勝ヒート - レース結果（貼付）'!$1:$1,0)),"")</f>
        <v>大槻 直</v>
      </c>
      <c r="E13" s="36" t="str">
        <f>IFERROR(INDEX('[1]決勝ヒート - レース結果（貼付）'!$A:$Z,MATCH($B13,'[1]決勝ヒート - レース結果（貼付）'!$B:$B,0),MATCH('決勝ヒート - レース暫定結果表'!E$11,'[1]決勝ヒート - レース結果（貼付）'!$1:$1,0)),"")</f>
        <v>TONY KART/YAMAHA</v>
      </c>
      <c r="F13" s="35" t="str">
        <f>IFERROR(INDEX('[1]決勝ヒート - レース結果（貼付）'!$A:$Z,MATCH($B13,'[1]決勝ヒート - レース結果（貼付）'!$B:$B,0),MATCH('決勝ヒート - レース暫定結果表'!F$11,'[1]決勝ヒート - レース結果（貼付）'!$1:$1,0)),"")</f>
        <v>ASH</v>
      </c>
      <c r="G13" s="34" t="str">
        <f>IFERROR(INDEX('[1]決勝ヒート - レース結果（貼付）'!$A:$Z,MATCH($B13,'[1]決勝ヒート - レース結果（貼付）'!$B:$B,0),MATCH('決勝ヒート - レース暫定結果表'!G$11,'[1]決勝ヒート - レース結果（貼付）'!$1:$1,0)),"")</f>
        <v>BS</v>
      </c>
      <c r="H13" s="33">
        <f>IFERROR(INDEX('[1]決勝ヒート - レース結果（貼付）'!$A:$Z,MATCH($B13,'[1]決勝ヒート - レース結果（貼付）'!$B:$B,0),MATCH('決勝ヒート - レース暫定結果表'!H$11,'[1]決勝ヒート - レース結果（貼付）'!$1:$1,0)),"")</f>
        <v>22</v>
      </c>
      <c r="I13" s="32">
        <f>IFERROR(INDEX('[1]決勝ヒート - レース結果（貼付）'!$A:$Z,MATCH($B13,'[1]決勝ヒート - レース結果（貼付）'!$B:$B,0),MATCH('決勝ヒート - レース暫定結果表'!I$11,'[1]決勝ヒート - レース結果（貼付）'!$1:$1,0)),"")</f>
        <v>1.6014583333333336E-2</v>
      </c>
      <c r="J13" s="41" t="str">
        <f>ROUND((1.264*H13)/(I13*24),2)&amp;"km/h"</f>
        <v>72.35km/h</v>
      </c>
      <c r="K13" s="41"/>
      <c r="L13" s="30">
        <f>IFERROR(INDEX('[1]決勝ヒート - レース結果（貼付）'!$A:$Z,MATCH($B13,'[1]決勝ヒート - レース結果（貼付）'!$B:$B,0),MATCH('決勝ヒート - レース暫定結果表'!L$11,'[1]決勝ヒート - レース結果（貼付）'!$1:$1,0)),"")</f>
        <v>7.2226851851851846E-4</v>
      </c>
      <c r="M13" s="29" t="str">
        <f>IF(L13&lt;1,"",IF($M$11&gt;L13,"R",""))</f>
        <v/>
      </c>
      <c r="N13" s="28"/>
      <c r="O13" s="11"/>
      <c r="P13" s="11" t="str">
        <f>IF(IFERROR(INDEX('[1]決勝ヒート - レース結果（貼付）'!$A:$Z,MATCH($B13,'[1]決勝ヒート - レース結果（貼付）'!$B:$B,0),MATCH('決勝ヒート - レース暫定結果表'!P$11,'[1]決勝ヒート - レース結果（貼付）'!$1:$1,0)),"")=0,"",IFERROR(INDEX('[1]決勝ヒート - レース結果（貼付）'!$A:$Z,MATCH($B13,'[1]決勝ヒート - レース結果（貼付）'!$B:$B,0),MATCH('決勝ヒート - レース暫定結果表'!P$11,'[1]決勝ヒート - レース結果（貼付）'!$1:$1,0)),""))</f>
        <v/>
      </c>
      <c r="Q13" s="11" t="str">
        <f>IF(P13="","",COUNTIF($P$13:P13,"&lt;&gt;"&amp;""))</f>
        <v/>
      </c>
      <c r="R13" s="11" t="str">
        <f>IFERROR(RANK(Q13,$Q$13:$Q$47,1),"")</f>
        <v/>
      </c>
      <c r="S13" s="11" t="str">
        <f>IF(IFERROR(INDEX('[1]決勝ヒート - レース結果（貼付）'!$A:$Z,MATCH($A13,'[1]決勝ヒート - レース結果（貼付）'!$A:$A,0),MATCH('決勝ヒート - レース暫定結果表'!S$11,'[1]決勝ヒート - レース結果（貼付）'!$1:$1,0)),"")=0,"",IFERROR(INDEX('[1]決勝ヒート - レース結果（貼付）'!$A:$Z,MATCH($A13,'[1]決勝ヒート - レース結果（貼付）'!$A:$A,0),MATCH('決勝ヒート - レース暫定結果表'!S$11,'[1]決勝ヒート - レース結果（貼付）'!$1:$1,0)),""))</f>
        <v/>
      </c>
      <c r="T13" s="11"/>
      <c r="U13" s="11">
        <f>IF(IFERROR(INDEX('[1]決勝ヒート - レース結果（貼付）'!$A:$Z,MATCH($B13,'[1]決勝ヒート - レース結果（貼付）'!$B:$B,0),MATCH('決勝ヒート - レース暫定結果表'!U$11,'[1]決勝ヒート - レース結果（貼付）'!$1:$1,0)),"")=0,"",IFERROR(INDEX('[1]決勝ヒート - レース結果（貼付）'!$A:$Z,MATCH($B13,'[1]決勝ヒート - レース結果（貼付）'!$B:$B,0),MATCH('決勝ヒート - レース暫定結果表'!U$11,'[1]決勝ヒート - レース結果（貼付）'!$1:$1,0)),""))</f>
        <v>72.918000000000006</v>
      </c>
    </row>
    <row r="14" spans="1:21" s="24" customFormat="1" ht="12.75" x14ac:dyDescent="0.2">
      <c r="A14" s="39">
        <f>IF(OR('[1]決勝ヒート - レース結果（貼付）'!A3="DNF",'[1]決勝ヒート - レース結果（貼付）'!A3="DNS",'[1]決勝ヒート - レース結果（貼付）'!A3="DQ"),'[1]決勝ヒート - レース結果（貼付）'!A3,IF(MAX('[1]決勝ヒート - レース結果（貼付）'!A:A)&gt;A13,A13+1,""))</f>
        <v>2</v>
      </c>
      <c r="B14" s="27">
        <f>IFERROR(INDEX('[1]決勝ヒート - レース結果（貼付）'!A3:$Z$50,MATCH($A14,'[1]決勝ヒート - レース結果（貼付）'!A3:$A$50,0),MATCH('決勝ヒート - レース暫定結果表'!B$11,'[1]決勝ヒート - レース結果（貼付）'!$1:$1,0)),"")</f>
        <v>14</v>
      </c>
      <c r="C14" s="38"/>
      <c r="D14" s="37" t="str">
        <f>IFERROR(INDEX('[1]決勝ヒート - レース結果（貼付）'!$A:$Z,MATCH($B14,'[1]決勝ヒート - レース結果（貼付）'!$B:$B,0),MATCH('決勝ヒート - レース暫定結果表'!D$11,'[1]決勝ヒート - レース結果（貼付）'!$1:$1,0)),"")</f>
        <v>春日 龍之介</v>
      </c>
      <c r="E14" s="36" t="str">
        <f>IFERROR(INDEX('[1]決勝ヒート - レース結果（貼付）'!$A:$Z,MATCH($B14,'[1]決勝ヒート - レース結果（貼付）'!$B:$B,0),MATCH('決勝ヒート - レース暫定結果表'!E$11,'[1]決勝ヒート - レース結果（貼付）'!$1:$1,0)),"")</f>
        <v>XENON KART/YAMAHA</v>
      </c>
      <c r="F14" s="35" t="str">
        <f>IFERROR(INDEX('[1]決勝ヒート - レース結果（貼付）'!$A:$Z,MATCH($B14,'[1]決勝ヒート - レース結果（貼付）'!$B:$B,0),MATCH('決勝ヒート - レース暫定結果表'!F$11,'[1]決勝ヒート - レース結果（貼付）'!$1:$1,0)),"")</f>
        <v>SPS川口</v>
      </c>
      <c r="G14" s="34" t="str">
        <f>IFERROR(INDEX('[1]決勝ヒート - レース結果（貼付）'!$A:$Z,MATCH($B14,'[1]決勝ヒート - レース結果（貼付）'!$B:$B,0),MATCH('決勝ヒート - レース暫定結果表'!G$11,'[1]決勝ヒート - レース結果（貼付）'!$1:$1,0)),"")</f>
        <v>BS</v>
      </c>
      <c r="H14" s="33">
        <f>IF(A14="DNS","",IF(A14="DQ","",IFERROR(INDEX('[1]決勝ヒート - レース結果（貼付）'!$A:$Z,MATCH($B14,'[1]決勝ヒート - レース結果（貼付）'!$B:$B,0),MATCH('決勝ヒート - レース暫定結果表'!H$11,'[1]決勝ヒート - レース結果（貼付）'!$1:$1,0)),"")))</f>
        <v>22</v>
      </c>
      <c r="I14" s="32">
        <f>IF(A14="DNS","ｽﾀｰﾄ出来ず",IF(A14="DQ","失　格",IFERROR(INDEX('[1]決勝ヒート - レース結果（貼付）'!$A:$Z,MATCH($B14,'[1]決勝ヒート - レース結果（貼付）'!$B:$B,0),MATCH('決勝ヒート - レース暫定結果表'!I$11,'[1]決勝ヒート - レース結果（貼付）'!$1:$1,0)),"")))</f>
        <v>1.6078773148148148E-2</v>
      </c>
      <c r="J14" s="31">
        <f>IF(A14="DNS","",IF(A14="DQ","",IFERROR(INDEX('[1]決勝ヒート - レース結果（貼付）'!$A:$Z,MATCH($B14,'[1]決勝ヒート - レース結果（貼付）'!$B:$B,0),MATCH('決勝ヒート - レース暫定結果表'!J$11,'[1]決勝ヒート - レース結果（貼付）'!$1:$1,0)),"")))</f>
        <v>5.5460000000000003</v>
      </c>
      <c r="K14" s="31">
        <f>IF(A14="DNS","",IF(A14="DQ","",IFERROR(INDEX('[1]決勝ヒート - レース結果（貼付）'!$A:$Z,MATCH($B14,'[1]決勝ヒート - レース結果（貼付）'!$B:$B,0),MATCH('決勝ヒート - レース暫定結果表'!K$11,'[1]決勝ヒート - レース結果（貼付）'!$1:$1,0)),"")))</f>
        <v>5.5460000000000003</v>
      </c>
      <c r="L14" s="30">
        <f>IF(A14="DNS","",IF(A14="DQ","",IFERROR(INDEX('[1]決勝ヒート - レース結果（貼付）'!$A:$Z,MATCH($B14,'[1]決勝ヒート - レース結果（貼付）'!$B:$B,0),MATCH('決勝ヒート - レース暫定結果表'!L$11,'[1]決勝ヒート - レース結果（貼付）'!$1:$1,0)),"")))</f>
        <v>7.2675925925925935E-4</v>
      </c>
      <c r="M14" s="29" t="str">
        <f>IF(L14&lt;1,"",IF($M$11&gt;L14,"R",""))</f>
        <v/>
      </c>
      <c r="N14" s="28"/>
      <c r="O14" s="11"/>
      <c r="P14" s="11" t="str">
        <f>IF(IFERROR(INDEX('[1]決勝ヒート - レース結果（貼付）'!$A:$Z,MATCH($A14,'[1]決勝ヒート - レース結果（貼付）'!$A:$A,0),MATCH('決勝ヒート - レース暫定結果表'!P$11,'[1]決勝ヒート - レース結果（貼付）'!$1:$1,0)),"")=0,"",IFERROR(INDEX('[1]決勝ヒート - レース結果（貼付）'!$A:$Z,MATCH($A14,'[1]決勝ヒート - レース結果（貼付）'!$A:$A,0),MATCH('決勝ヒート - レース暫定結果表'!P$11,'[1]決勝ヒート - レース結果（貼付）'!$1:$1,0)),""))</f>
        <v/>
      </c>
      <c r="Q14" s="11" t="str">
        <f>IF(P14="","",COUNTIF($P$13:P14,"&lt;&gt;"&amp;""))</f>
        <v/>
      </c>
      <c r="R14" s="11" t="str">
        <f>IFERROR(RANK(Q14,$Q$13:$Q$47,1),"")</f>
        <v/>
      </c>
      <c r="S14" s="11" t="str">
        <f>IF(IFERROR(INDEX('[1]決勝ヒート - レース結果（貼付）'!$A:$Z,MATCH($A14,'[1]決勝ヒート - レース結果（貼付）'!$A:$A,0),MATCH('決勝ヒート - レース暫定結果表'!S$11,'[1]決勝ヒート - レース結果（貼付）'!$1:$1,0)),"")=0,"",IFERROR(INDEX('[1]決勝ヒート - レース結果（貼付）'!$A:$Z,MATCH($A14,'[1]決勝ヒート - レース結果（貼付）'!$A:$A,0),MATCH('決勝ヒート - レース暫定結果表'!S$11,'[1]決勝ヒート - レース結果（貼付）'!$1:$1,0)),""))</f>
        <v/>
      </c>
      <c r="T14" s="11"/>
      <c r="U14" s="11">
        <f>IF(IFERROR(INDEX('[1]決勝ヒート - レース結果（貼付）'!$A:$Z,MATCH($B14,'[1]決勝ヒート - レース結果（貼付）'!$B:$B,0),MATCH('決勝ヒート - レース暫定結果表'!U$11,'[1]決勝ヒート - レース結果（貼付）'!$1:$1,0)),"")=0,"",IFERROR(INDEX('[1]決勝ヒート - レース結果（貼付）'!$A:$Z,MATCH($B14,'[1]決勝ヒート - レース結果（貼付）'!$B:$B,0),MATCH('決勝ヒート - レース暫定結果表'!U$11,'[1]決勝ヒート - レース結果（貼付）'!$1:$1,0)),""))</f>
        <v>72.468000000000004</v>
      </c>
    </row>
    <row r="15" spans="1:21" s="24" customFormat="1" ht="12.75" x14ac:dyDescent="0.2">
      <c r="A15" s="39">
        <f>IF(OR('[1]決勝ヒート - レース結果（貼付）'!A4="DNF",'[1]決勝ヒート - レース結果（貼付）'!A4="DNS",'[1]決勝ヒート - レース結果（貼付）'!A4="DQ"),'[1]決勝ヒート - レース結果（貼付）'!A4,IF(MAX('[1]決勝ヒート - レース結果（貼付）'!A:A)&gt;A14,A14+1,""))</f>
        <v>3</v>
      </c>
      <c r="B15" s="27">
        <f>IFERROR(INDEX('[1]決勝ヒート - レース結果（貼付）'!A4:$Z$50,MATCH($A15,'[1]決勝ヒート - レース結果（貼付）'!A4:$A$50,0),MATCH('決勝ヒート - レース暫定結果表'!B$11,'[1]決勝ヒート - レース結果（貼付）'!$1:$1,0)),"")</f>
        <v>11</v>
      </c>
      <c r="C15" s="38"/>
      <c r="D15" s="37" t="str">
        <f>IFERROR(INDEX('[1]決勝ヒート - レース結果（貼付）'!$A:$Z,MATCH($B15,'[1]決勝ヒート - レース結果（貼付）'!$B:$B,0),MATCH('決勝ヒート - レース暫定結果表'!D$11,'[1]決勝ヒート - レース結果（貼付）'!$1:$1,0)),"")</f>
        <v>富下 李央菜</v>
      </c>
      <c r="E15" s="36" t="str">
        <f>IFERROR(INDEX('[1]決勝ヒート - レース結果（貼付）'!$A:$Z,MATCH($B15,'[1]決勝ヒート - レース結果（貼付）'!$B:$B,0),MATCH('決勝ヒート - レース暫定結果表'!E$11,'[1]決勝ヒート - レース結果（貼付）'!$1:$1,0)),"")</f>
        <v>KOSMIC/YAMAHA</v>
      </c>
      <c r="F15" s="35" t="str">
        <f>IFERROR(INDEX('[1]決勝ヒート - レース結果（貼付）'!$A:$Z,MATCH($B15,'[1]決勝ヒート - レース結果（貼付）'!$B:$B,0),MATCH('決勝ヒート - レース暫定結果表'!F$11,'[1]決勝ヒート - レース結果（貼付）'!$1:$1,0)),"")</f>
        <v>Formula Blue TKC</v>
      </c>
      <c r="G15" s="34" t="str">
        <f>IFERROR(INDEX('[1]決勝ヒート - レース結果（貼付）'!$A:$Z,MATCH($B15,'[1]決勝ヒート - レース結果（貼付）'!$B:$B,0),MATCH('決勝ヒート - レース暫定結果表'!G$11,'[1]決勝ヒート - レース結果（貼付）'!$1:$1,0)),"")</f>
        <v>BS</v>
      </c>
      <c r="H15" s="33">
        <f>IF(A15="DNS","",IF(A15="DQ","",IFERROR(INDEX('[1]決勝ヒート - レース結果（貼付）'!$A:$Z,MATCH($B15,'[1]決勝ヒート - レース結果（貼付）'!$B:$B,0),MATCH('決勝ヒート - レース暫定結果表'!H$11,'[1]決勝ヒート - レース結果（貼付）'!$1:$1,0)),"")))</f>
        <v>22</v>
      </c>
      <c r="I15" s="32">
        <f>IF(A15="DNS","ｽﾀｰﾄ出来ず",IF(A15="DQ","失　格",IFERROR(INDEX('[1]決勝ヒート - レース結果（貼付）'!$A:$Z,MATCH($B15,'[1]決勝ヒート - レース結果（貼付）'!$B:$B,0),MATCH('決勝ヒート - レース暫定結果表'!I$11,'[1]決勝ヒート - レース結果（貼付）'!$1:$1,0)),"")))</f>
        <v>1.6082013888888889E-2</v>
      </c>
      <c r="J15" s="31">
        <f>IF(A15="DNS","",IF(A15="DQ","",IFERROR(INDEX('[1]決勝ヒート - レース結果（貼付）'!$A:$Z,MATCH($B15,'[1]決勝ヒート - レース結果（貼付）'!$B:$B,0),MATCH('決勝ヒート - レース暫定結果表'!J$11,'[1]決勝ヒート - レース結果（貼付）'!$1:$1,0)),"")))</f>
        <v>5.8259999999999996</v>
      </c>
      <c r="K15" s="31">
        <f>IF(A15="DNS","",IF(A15="DQ","",IFERROR(INDEX('[1]決勝ヒート - レース結果（貼付）'!$A:$Z,MATCH($B15,'[1]決勝ヒート - レース結果（貼付）'!$B:$B,0),MATCH('決勝ヒート - レース暫定結果表'!K$11,'[1]決勝ヒート - レース結果（貼付）'!$1:$1,0)),"")))</f>
        <v>0.28000000000000003</v>
      </c>
      <c r="L15" s="30">
        <f>IF(A15="DNS","",IF(A15="DQ","",IFERROR(INDEX('[1]決勝ヒート - レース結果（貼付）'!$A:$Z,MATCH($B15,'[1]決勝ヒート - レース結果（貼付）'!$B:$B,0),MATCH('決勝ヒート - レース暫定結果表'!L$11,'[1]決勝ヒート - レース結果（貼付）'!$1:$1,0)),"")))</f>
        <v>7.280092592592593E-4</v>
      </c>
      <c r="M15" s="29" t="str">
        <f>IF(L15&lt;1,"",IF($M$11&gt;L15,"R",""))</f>
        <v/>
      </c>
      <c r="N15" s="28"/>
      <c r="O15" s="11"/>
      <c r="P15" s="11" t="str">
        <f>IF(IFERROR(INDEX('[1]決勝ヒート - レース結果（貼付）'!$A:$Z,MATCH($A15,'[1]決勝ヒート - レース結果（貼付）'!$A:$A,0),MATCH('決勝ヒート - レース暫定結果表'!P$11,'[1]決勝ヒート - レース結果（貼付）'!$1:$1,0)),"")=0,"",IFERROR(INDEX('[1]決勝ヒート - レース結果（貼付）'!$A:$Z,MATCH($A15,'[1]決勝ヒート - レース結果（貼付）'!$A:$A,0),MATCH('決勝ヒート - レース暫定結果表'!P$11,'[1]決勝ヒート - レース結果（貼付）'!$1:$1,0)),""))</f>
        <v/>
      </c>
      <c r="Q15" s="11" t="str">
        <f>IF(P15="","",COUNTIF($P$13:P15,"&lt;&gt;"&amp;""))</f>
        <v/>
      </c>
      <c r="R15" s="11" t="str">
        <f>IFERROR(RANK(Q15,$Q$13:$Q$47,1),"")</f>
        <v/>
      </c>
      <c r="S15" s="11" t="str">
        <f>IF(IFERROR(INDEX('[1]決勝ヒート - レース結果（貼付）'!$A:$Z,MATCH($A15,'[1]決勝ヒート - レース結果（貼付）'!$A:$A,0),MATCH('決勝ヒート - レース暫定結果表'!S$11,'[1]決勝ヒート - レース結果（貼付）'!$1:$1,0)),"")=0,"",IFERROR(INDEX('[1]決勝ヒート - レース結果（貼付）'!$A:$Z,MATCH($A15,'[1]決勝ヒート - レース結果（貼付）'!$A:$A,0),MATCH('決勝ヒート - レース暫定結果表'!S$11,'[1]決勝ヒート - レース結果（貼付）'!$1:$1,0)),""))</f>
        <v/>
      </c>
      <c r="T15" s="11"/>
      <c r="U15" s="11">
        <f>IF(IFERROR(INDEX('[1]決勝ヒート - レース結果（貼付）'!$A:$Z,MATCH($B15,'[1]決勝ヒート - レース結果（貼付）'!$B:$B,0),MATCH('決勝ヒート - レース暫定結果表'!U$11,'[1]決勝ヒート - レース結果（貼付）'!$1:$1,0)),"")=0,"",IFERROR(INDEX('[1]決勝ヒート - レース結果（貼付）'!$A:$Z,MATCH($B15,'[1]決勝ヒート - レース結果（貼付）'!$B:$B,0),MATCH('決勝ヒート - レース暫定結果表'!U$11,'[1]決勝ヒート - レース結果（貼付）'!$1:$1,0)),""))</f>
        <v>72.343000000000004</v>
      </c>
    </row>
    <row r="16" spans="1:21" s="24" customFormat="1" ht="12.75" x14ac:dyDescent="0.2">
      <c r="A16" s="39">
        <f>IF(OR('[1]決勝ヒート - レース結果（貼付）'!A5="DNF",'[1]決勝ヒート - レース結果（貼付）'!A5="DNS",'[1]決勝ヒート - レース結果（貼付）'!A5="DQ"),'[1]決勝ヒート - レース結果（貼付）'!A5,IF(MAX('[1]決勝ヒート - レース結果（貼付）'!A:A)&gt;A15,A15+1,""))</f>
        <v>4</v>
      </c>
      <c r="B16" s="27">
        <f>IFERROR(INDEX('[1]決勝ヒート - レース結果（貼付）'!A5:$Z$50,MATCH($A16,'[1]決勝ヒート - レース結果（貼付）'!A5:$A$50,0),MATCH('決勝ヒート - レース暫定結果表'!B$11,'[1]決勝ヒート - レース結果（貼付）'!$1:$1,0)),"")</f>
        <v>19</v>
      </c>
      <c r="C16" s="38"/>
      <c r="D16" s="37" t="str">
        <f>IFERROR(INDEX('[1]決勝ヒート - レース結果（貼付）'!$A:$Z,MATCH($B16,'[1]決勝ヒート - レース結果（貼付）'!$B:$B,0),MATCH('決勝ヒート - レース暫定結果表'!D$11,'[1]決勝ヒート - レース結果（貼付）'!$1:$1,0)),"")</f>
        <v>蒲生 尚弥</v>
      </c>
      <c r="E16" s="36" t="str">
        <f>IFERROR(INDEX('[1]決勝ヒート - レース結果（貼付）'!$A:$Z,MATCH($B16,'[1]決勝ヒート - レース結果（貼付）'!$B:$B,0),MATCH('決勝ヒート - レース暫定結果表'!E$11,'[1]決勝ヒート - レース結果（貼付）'!$1:$1,0)),"")</f>
        <v>CL/YAMAHA</v>
      </c>
      <c r="F16" s="35" t="str">
        <f>IFERROR(INDEX('[1]決勝ヒート - レース結果（貼付）'!$A:$Z,MATCH($B16,'[1]決勝ヒート - レース結果（貼付）'!$B:$B,0),MATCH('決勝ヒート - レース暫定結果表'!F$11,'[1]決勝ヒート - レース結果（貼付）'!$1:$1,0)),"")</f>
        <v>のりものクラブTIGRE</v>
      </c>
      <c r="G16" s="34" t="str">
        <f>IFERROR(INDEX('[1]決勝ヒート - レース結果（貼付）'!$A:$Z,MATCH($B16,'[1]決勝ヒート - レース結果（貼付）'!$B:$B,0),MATCH('決勝ヒート - レース暫定結果表'!G$11,'[1]決勝ヒート - レース結果（貼付）'!$1:$1,0)),"")</f>
        <v>BS</v>
      </c>
      <c r="H16" s="33">
        <f>IF(A16="DNS","",IF(A16="DQ","",IFERROR(INDEX('[1]決勝ヒート - レース結果（貼付）'!$A:$Z,MATCH($B16,'[1]決勝ヒート - レース結果（貼付）'!$B:$B,0),MATCH('決勝ヒート - レース暫定結果表'!H$11,'[1]決勝ヒート - レース結果（貼付）'!$1:$1,0)),"")))</f>
        <v>22</v>
      </c>
      <c r="I16" s="32">
        <f>IF(A16="DNS","ｽﾀｰﾄ出来ず",IF(A16="DQ","失　格",IFERROR(INDEX('[1]決勝ヒート - レース結果（貼付）'!$A:$Z,MATCH($B16,'[1]決勝ヒート - レース結果（貼付）'!$B:$B,0),MATCH('決勝ヒート - レース暫定結果表'!I$11,'[1]決勝ヒート - レース結果（貼付）'!$1:$1,0)),"")))</f>
        <v>1.6095243055555555E-2</v>
      </c>
      <c r="J16" s="31">
        <f>IF(A16="DNS","",IF(A16="DQ","",IFERROR(INDEX('[1]決勝ヒート - レース結果（貼付）'!$A:$Z,MATCH($B16,'[1]決勝ヒート - レース結果（貼付）'!$B:$B,0),MATCH('決勝ヒート - レース暫定結果表'!J$11,'[1]決勝ヒート - レース結果（貼付）'!$1:$1,0)),"")))</f>
        <v>6.9690000000000003</v>
      </c>
      <c r="K16" s="31">
        <f>IF(A16="DNS","",IF(A16="DQ","",IFERROR(INDEX('[1]決勝ヒート - レース結果（貼付）'!$A:$Z,MATCH($B16,'[1]決勝ヒート - レース結果（貼付）'!$B:$B,0),MATCH('決勝ヒート - レース暫定結果表'!K$11,'[1]決勝ヒート - レース結果（貼付）'!$1:$1,0)),"")))</f>
        <v>1.143</v>
      </c>
      <c r="L16" s="30">
        <f>IF(A16="DNS","",IF(A16="DQ","",IFERROR(INDEX('[1]決勝ヒート - レース結果（貼付）'!$A:$Z,MATCH($B16,'[1]決勝ヒート - レース結果（貼付）'!$B:$B,0),MATCH('決勝ヒート - レース暫定結果表'!L$11,'[1]決勝ヒート - レース結果（貼付）'!$1:$1,0)),"")))</f>
        <v>7.2681712962962967E-4</v>
      </c>
      <c r="M16" s="29" t="str">
        <f>IF(L16&lt;1,"",IF($M$11&gt;L16,"R",""))</f>
        <v/>
      </c>
      <c r="N16" s="28"/>
      <c r="O16" s="11"/>
      <c r="P16" s="11" t="str">
        <f>IF(IFERROR(INDEX('[1]決勝ヒート - レース結果（貼付）'!$A:$Z,MATCH($A16,'[1]決勝ヒート - レース結果（貼付）'!$A:$A,0),MATCH('決勝ヒート - レース暫定結果表'!P$11,'[1]決勝ヒート - レース結果（貼付）'!$1:$1,0)),"")=0,"",IFERROR(INDEX('[1]決勝ヒート - レース結果（貼付）'!$A:$Z,MATCH($A16,'[1]決勝ヒート - レース結果（貼付）'!$A:$A,0),MATCH('決勝ヒート - レース暫定結果表'!P$11,'[1]決勝ヒート - レース結果（貼付）'!$1:$1,0)),""))</f>
        <v/>
      </c>
      <c r="Q16" s="11" t="str">
        <f>IF(P16="","",COUNTIF($P$13:P16,"&lt;&gt;"&amp;""))</f>
        <v/>
      </c>
      <c r="R16" s="11" t="str">
        <f>IFERROR(RANK(Q16,$Q$13:$Q$47,1),"")</f>
        <v/>
      </c>
      <c r="S16" s="11" t="str">
        <f>IF(IFERROR(INDEX('[1]決勝ヒート - レース結果（貼付）'!$A:$Z,MATCH($A16,'[1]決勝ヒート - レース結果（貼付）'!$A:$A,0),MATCH('決勝ヒート - レース暫定結果表'!S$11,'[1]決勝ヒート - レース結果（貼付）'!$1:$1,0)),"")=0,"",IFERROR(INDEX('[1]決勝ヒート - レース結果（貼付）'!$A:$Z,MATCH($A16,'[1]決勝ヒート - レース結果（貼付）'!$A:$A,0),MATCH('決勝ヒート - レース暫定結果表'!S$11,'[1]決勝ヒート - レース結果（貼付）'!$1:$1,0)),""))</f>
        <v/>
      </c>
      <c r="T16" s="11"/>
      <c r="U16" s="11">
        <f>IF(IFERROR(INDEX('[1]決勝ヒート - レース結果（貼付）'!$A:$Z,MATCH($B16,'[1]決勝ヒート - レース結果（貼付）'!$B:$B,0),MATCH('決勝ヒート - レース暫定結果表'!U$11,'[1]決勝ヒート - レース結果（貼付）'!$1:$1,0)),"")=0,"",IFERROR(INDEX('[1]決勝ヒート - レース結果（貼付）'!$A:$Z,MATCH($B16,'[1]決勝ヒート - レース結果（貼付）'!$B:$B,0),MATCH('決勝ヒート - レース暫定結果表'!U$11,'[1]決勝ヒート - レース結果（貼付）'!$1:$1,0)),""))</f>
        <v>72.462000000000003</v>
      </c>
    </row>
    <row r="17" spans="1:21" s="24" customFormat="1" ht="12.75" x14ac:dyDescent="0.2">
      <c r="A17" s="39">
        <f>IF(OR('[1]決勝ヒート - レース結果（貼付）'!A6="DNF",'[1]決勝ヒート - レース結果（貼付）'!A6="DNS",'[1]決勝ヒート - レース結果（貼付）'!A6="DQ"),'[1]決勝ヒート - レース結果（貼付）'!A6,IF(MAX('[1]決勝ヒート - レース結果（貼付）'!A:A)&gt;A16,A16+1,""))</f>
        <v>5</v>
      </c>
      <c r="B17" s="27">
        <f>IFERROR(INDEX('[1]決勝ヒート - レース結果（貼付）'!A6:$Z$50,MATCH($A17,'[1]決勝ヒート - レース結果（貼付）'!A6:$A$50,0),MATCH('決勝ヒート - レース暫定結果表'!B$11,'[1]決勝ヒート - レース結果（貼付）'!$1:$1,0)),"")</f>
        <v>44</v>
      </c>
      <c r="C17" s="38"/>
      <c r="D17" s="37" t="str">
        <f>IFERROR(INDEX('[1]決勝ヒート - レース結果（貼付）'!$A:$Z,MATCH($B17,'[1]決勝ヒート - レース結果（貼付）'!$B:$B,0),MATCH('決勝ヒート - レース暫定結果表'!D$11,'[1]決勝ヒート - レース結果（貼付）'!$1:$1,0)),"")</f>
        <v>中村 海斗</v>
      </c>
      <c r="E17" s="36" t="str">
        <f>IFERROR(INDEX('[1]決勝ヒート - レース結果（貼付）'!$A:$Z,MATCH($B17,'[1]決勝ヒート - レース結果（貼付）'!$B:$B,0),MATCH('決勝ヒート - レース暫定結果表'!E$11,'[1]決勝ヒート - レース結果（貼付）'!$1:$1,0)),"")</f>
        <v>TONY KART/YAMAHA</v>
      </c>
      <c r="F17" s="35" t="str">
        <f>IFERROR(INDEX('[1]決勝ヒート - レース結果（貼付）'!$A:$Z,MATCH($B17,'[1]決勝ヒート - レース結果（貼付）'!$B:$B,0),MATCH('決勝ヒート - レース暫定結果表'!F$11,'[1]決勝ヒート - レース結果（貼付）'!$1:$1,0)),"")</f>
        <v>TEAM NAGAO</v>
      </c>
      <c r="G17" s="34" t="str">
        <f>IFERROR(INDEX('[1]決勝ヒート - レース結果（貼付）'!$A:$Z,MATCH($B17,'[1]決勝ヒート - レース結果（貼付）'!$B:$B,0),MATCH('決勝ヒート - レース暫定結果表'!G$11,'[1]決勝ヒート - レース結果（貼付）'!$1:$1,0)),"")</f>
        <v>BS</v>
      </c>
      <c r="H17" s="33">
        <f>IF(A17="DNS","",IF(A17="DQ","",IFERROR(INDEX('[1]決勝ヒート - レース結果（貼付）'!$A:$Z,MATCH($B17,'[1]決勝ヒート - レース結果（貼付）'!$B:$B,0),MATCH('決勝ヒート - レース暫定結果表'!H$11,'[1]決勝ヒート - レース結果（貼付）'!$1:$1,0)),"")))</f>
        <v>22</v>
      </c>
      <c r="I17" s="32">
        <f>IF(A17="DNS","ｽﾀｰﾄ出来ず",IF(A17="DQ","失　格",IFERROR(INDEX('[1]決勝ヒート - レース結果（貼付）'!$A:$Z,MATCH($B17,'[1]決勝ヒート - レース結果（貼付）'!$B:$B,0),MATCH('決勝ヒート - レース暫定結果表'!I$11,'[1]決勝ヒート - レース結果（貼付）'!$1:$1,0)),"")))</f>
        <v>1.6137361111111113E-2</v>
      </c>
      <c r="J17" s="31">
        <f>IF(A17="DNS","",IF(A17="DQ","",IFERROR(INDEX('[1]決勝ヒート - レース結果（貼付）'!$A:$Z,MATCH($B17,'[1]決勝ヒート - レース結果（貼付）'!$B:$B,0),MATCH('決勝ヒート - レース暫定結果表'!J$11,'[1]決勝ヒート - レース結果（貼付）'!$1:$1,0)),"")))</f>
        <v>10.608000000000001</v>
      </c>
      <c r="K17" s="31">
        <f>IF(A17="DNS","",IF(A17="DQ","",IFERROR(INDEX('[1]決勝ヒート - レース結果（貼付）'!$A:$Z,MATCH($B17,'[1]決勝ヒート - レース結果（貼付）'!$B:$B,0),MATCH('決勝ヒート - レース暫定結果表'!K$11,'[1]決勝ヒート - レース結果（貼付）'!$1:$1,0)),"")))</f>
        <v>3.6389999999999998</v>
      </c>
      <c r="L17" s="30">
        <f>IF(A17="DNS","",IF(A17="DQ","",IFERROR(INDEX('[1]決勝ヒート - レース結果（貼付）'!$A:$Z,MATCH($B17,'[1]決勝ヒート - レース結果（貼付）'!$B:$B,0),MATCH('決勝ヒート - レース暫定結果表'!L$11,'[1]決勝ヒート - レース結果（貼付）'!$1:$1,0)),"")))</f>
        <v>7.2483796296296304E-4</v>
      </c>
      <c r="M17" s="29" t="str">
        <f>IF(L17&lt;1,"",IF($M$11&gt;L17,"R",""))</f>
        <v/>
      </c>
      <c r="N17" s="28"/>
      <c r="O17" s="11"/>
      <c r="P17" s="11" t="str">
        <f>IF(IFERROR(INDEX('[1]決勝ヒート - レース結果（貼付）'!$A:$Z,MATCH($A17,'[1]決勝ヒート - レース結果（貼付）'!$A:$A,0),MATCH('決勝ヒート - レース暫定結果表'!P$11,'[1]決勝ヒート - レース結果（貼付）'!$1:$1,0)),"")=0,"",IFERROR(INDEX('[1]決勝ヒート - レース結果（貼付）'!$A:$Z,MATCH($A17,'[1]決勝ヒート - レース結果（貼付）'!$A:$A,0),MATCH('決勝ヒート - レース暫定結果表'!P$11,'[1]決勝ヒート - レース結果（貼付）'!$1:$1,0)),""))</f>
        <v/>
      </c>
      <c r="Q17" s="11" t="str">
        <f>IF(P17="","",COUNTIF($P$13:P17,"&lt;&gt;"&amp;""))</f>
        <v/>
      </c>
      <c r="R17" s="11" t="str">
        <f>IFERROR(RANK(Q17,$Q$13:$Q$47,1),"")</f>
        <v/>
      </c>
      <c r="S17" s="11" t="str">
        <f>IF(IFERROR(INDEX('[1]決勝ヒート - レース結果（貼付）'!$A:$Z,MATCH($A17,'[1]決勝ヒート - レース結果（貼付）'!$A:$A,0),MATCH('決勝ヒート - レース暫定結果表'!S$11,'[1]決勝ヒート - レース結果（貼付）'!$1:$1,0)),"")=0,"",IFERROR(INDEX('[1]決勝ヒート - レース結果（貼付）'!$A:$Z,MATCH($A17,'[1]決勝ヒート - レース結果（貼付）'!$A:$A,0),MATCH('決勝ヒート - レース暫定結果表'!S$11,'[1]決勝ヒート - レース結果（貼付）'!$1:$1,0)),""))</f>
        <v/>
      </c>
      <c r="T17" s="11"/>
      <c r="U17" s="11">
        <f>IF(IFERROR(INDEX('[1]決勝ヒート - レース結果（貼付）'!$A:$Z,MATCH($B17,'[1]決勝ヒート - レース結果（貼付）'!$B:$B,0),MATCH('決勝ヒート - レース暫定結果表'!U$11,'[1]決勝ヒート - レース結果（貼付）'!$1:$1,0)),"")=0,"",IFERROR(INDEX('[1]決勝ヒート - レース結果（貼付）'!$A:$Z,MATCH($B17,'[1]決勝ヒート - レース結果（貼付）'!$B:$B,0),MATCH('決勝ヒート - レース暫定結果表'!U$11,'[1]決勝ヒート - レース結果（貼付）'!$1:$1,0)),""))</f>
        <v>72.483999999999995</v>
      </c>
    </row>
    <row r="18" spans="1:21" s="24" customFormat="1" ht="12.75" x14ac:dyDescent="0.2">
      <c r="A18" s="39">
        <f>IF(OR('[1]決勝ヒート - レース結果（貼付）'!A7="DNF",'[1]決勝ヒート - レース結果（貼付）'!A7="DNS",'[1]決勝ヒート - レース結果（貼付）'!A7="DQ"),'[1]決勝ヒート - レース結果（貼付）'!A7,IF(MAX('[1]決勝ヒート - レース結果（貼付）'!A:A)&gt;A17,A17+1,""))</f>
        <v>6</v>
      </c>
      <c r="B18" s="27">
        <f>IFERROR(INDEX('[1]決勝ヒート - レース結果（貼付）'!A7:$Z$50,MATCH($A18,'[1]決勝ヒート - レース結果（貼付）'!A7:$A$50,0),MATCH('決勝ヒート - レース暫定結果表'!B$11,'[1]決勝ヒート - レース結果（貼付）'!$1:$1,0)),"")</f>
        <v>25</v>
      </c>
      <c r="C18" s="38"/>
      <c r="D18" s="37" t="str">
        <f>IFERROR(INDEX('[1]決勝ヒート - レース結果（貼付）'!$A:$Z,MATCH($B18,'[1]決勝ヒート - レース結果（貼付）'!$B:$B,0),MATCH('決勝ヒート - レース暫定結果表'!D$11,'[1]決勝ヒート - レース結果（貼付）'!$1:$1,0)),"")</f>
        <v>鈴木 恵武</v>
      </c>
      <c r="E18" s="36" t="str">
        <f>IFERROR(INDEX('[1]決勝ヒート - レース結果（貼付）'!$A:$Z,MATCH($B18,'[1]決勝ヒート - レース結果（貼付）'!$B:$B,0),MATCH('決勝ヒート - レース暫定結果表'!E$11,'[1]決勝ヒート - レース結果（貼付）'!$1:$1,0)),"")</f>
        <v>KOSMIC/YAMAHA</v>
      </c>
      <c r="F18" s="35" t="str">
        <f>IFERROR(INDEX('[1]決勝ヒート - レース結果（貼付）'!$A:$Z,MATCH($B18,'[1]決勝ヒート - レース結果（貼付）'!$B:$B,0),MATCH('決勝ヒート - レース暫定結果表'!F$11,'[1]決勝ヒート - レース結果（貼付）'!$1:$1,0)),"")</f>
        <v>Formula Blue 増田スピード</v>
      </c>
      <c r="G18" s="34" t="str">
        <f>IFERROR(INDEX('[1]決勝ヒート - レース結果（貼付）'!$A:$Z,MATCH($B18,'[1]決勝ヒート - レース結果（貼付）'!$B:$B,0),MATCH('決勝ヒート - レース暫定結果表'!G$11,'[1]決勝ヒート - レース結果（貼付）'!$1:$1,0)),"")</f>
        <v>BS</v>
      </c>
      <c r="H18" s="33">
        <f>IF(A18="DNS","",IF(A18="DQ","",IFERROR(INDEX('[1]決勝ヒート - レース結果（貼付）'!$A:$Z,MATCH($B18,'[1]決勝ヒート - レース結果（貼付）'!$B:$B,0),MATCH('決勝ヒート - レース暫定結果表'!H$11,'[1]決勝ヒート - レース結果（貼付）'!$1:$1,0)),"")))</f>
        <v>22</v>
      </c>
      <c r="I18" s="32">
        <f>IF(A18="DNS","ｽﾀｰﾄ出来ず",IF(A18="DQ","失　格",IFERROR(INDEX('[1]決勝ヒート - レース結果（貼付）'!$A:$Z,MATCH($B18,'[1]決勝ヒート - レース結果（貼付）'!$B:$B,0),MATCH('決勝ヒート - レース暫定結果表'!I$11,'[1]決勝ヒート - レース結果（貼付）'!$1:$1,0)),"")))</f>
        <v>1.615121527777778E-2</v>
      </c>
      <c r="J18" s="31">
        <f>IF(A18="DNS","",IF(A18="DQ","",IFERROR(INDEX('[1]決勝ヒート - レース結果（貼付）'!$A:$Z,MATCH($B18,'[1]決勝ヒート - レース結果（貼付）'!$B:$B,0),MATCH('決勝ヒート - レース暫定結果表'!J$11,'[1]決勝ヒート - レース結果（貼付）'!$1:$1,0)),"")))</f>
        <v>11.805</v>
      </c>
      <c r="K18" s="31">
        <f>IF(A18="DNS","",IF(A18="DQ","",IFERROR(INDEX('[1]決勝ヒート - レース結果（貼付）'!$A:$Z,MATCH($B18,'[1]決勝ヒート - レース結果（貼付）'!$B:$B,0),MATCH('決勝ヒート - レース暫定結果表'!K$11,'[1]決勝ヒート - レース結果（貼付）'!$1:$1,0)),"")))</f>
        <v>1.1970000000000001</v>
      </c>
      <c r="L18" s="30">
        <f>IF(A18="DNS","",IF(A18="DQ","",IFERROR(INDEX('[1]決勝ヒート - レース結果（貼付）'!$A:$Z,MATCH($B18,'[1]決勝ヒート - レース結果（貼付）'!$B:$B,0),MATCH('決勝ヒート - レース暫定結果表'!L$11,'[1]決勝ヒート - レース結果（貼付）'!$1:$1,0)),"")))</f>
        <v>7.2681712962962967E-4</v>
      </c>
      <c r="M18" s="29" t="str">
        <f>IF(L18&lt;1,"",IF($M$11&gt;L18,"R",""))</f>
        <v/>
      </c>
      <c r="N18" s="28"/>
      <c r="O18" s="11"/>
      <c r="P18" s="11" t="str">
        <f>IF(IFERROR(INDEX('[1]決勝ヒート - レース結果（貼付）'!$A:$Z,MATCH($A18,'[1]決勝ヒート - レース結果（貼付）'!$A:$A,0),MATCH('決勝ヒート - レース暫定結果表'!P$11,'[1]決勝ヒート - レース結果（貼付）'!$1:$1,0)),"")=0,"",IFERROR(INDEX('[1]決勝ヒート - レース結果（貼付）'!$A:$Z,MATCH($A18,'[1]決勝ヒート - レース結果（貼付）'!$A:$A,0),MATCH('決勝ヒート - レース暫定結果表'!P$11,'[1]決勝ヒート - レース結果（貼付）'!$1:$1,0)),""))</f>
        <v/>
      </c>
      <c r="Q18" s="11" t="str">
        <f>IF(P18="","",COUNTIF($P$13:P18,"&lt;&gt;"&amp;""))</f>
        <v/>
      </c>
      <c r="R18" s="11" t="str">
        <f>IFERROR(RANK(Q18,$Q$13:$Q$47,1),"")</f>
        <v/>
      </c>
      <c r="S18" s="11" t="str">
        <f>IF(IFERROR(INDEX('[1]決勝ヒート - レース結果（貼付）'!$A:$Z,MATCH($A18,'[1]決勝ヒート - レース結果（貼付）'!$A:$A,0),MATCH('決勝ヒート - レース暫定結果表'!S$11,'[1]決勝ヒート - レース結果（貼付）'!$1:$1,0)),"")=0,"",IFERROR(INDEX('[1]決勝ヒート - レース結果（貼付）'!$A:$Z,MATCH($A18,'[1]決勝ヒート - レース結果（貼付）'!$A:$A,0),MATCH('決勝ヒート - レース暫定結果表'!S$11,'[1]決勝ヒート - レース結果（貼付）'!$1:$1,0)),""))</f>
        <v/>
      </c>
      <c r="T18" s="11"/>
      <c r="U18" s="11">
        <f>IF(IFERROR(INDEX('[1]決勝ヒート - レース結果（貼付）'!$A:$Z,MATCH($B18,'[1]決勝ヒート - レース結果（貼付）'!$B:$B,0),MATCH('決勝ヒート - レース暫定結果表'!U$11,'[1]決勝ヒート - レース結果（貼付）'!$1:$1,0)),"")=0,"",IFERROR(INDEX('[1]決勝ヒート - レース結果（貼付）'!$A:$Z,MATCH($B18,'[1]決勝ヒート - レース結果（貼付）'!$B:$B,0),MATCH('決勝ヒート - レース暫定結果表'!U$11,'[1]決勝ヒート - レース結果（貼付）'!$1:$1,0)),""))</f>
        <v>72.66</v>
      </c>
    </row>
    <row r="19" spans="1:21" s="24" customFormat="1" ht="12.75" x14ac:dyDescent="0.2">
      <c r="A19" s="39">
        <f>IF(OR('[1]決勝ヒート - レース結果（貼付）'!A8="DNF",'[1]決勝ヒート - レース結果（貼付）'!A8="DNS",'[1]決勝ヒート - レース結果（貼付）'!A8="DQ"),'[1]決勝ヒート - レース結果（貼付）'!A8,IF(MAX('[1]決勝ヒート - レース結果（貼付）'!A:A)&gt;A18,A18+1,""))</f>
        <v>7</v>
      </c>
      <c r="B19" s="27">
        <f>IFERROR(INDEX('[1]決勝ヒート - レース結果（貼付）'!A8:$Z$50,MATCH($A19,'[1]決勝ヒート - レース結果（貼付）'!A8:$A$50,0),MATCH('決勝ヒート - レース暫定結果表'!B$11,'[1]決勝ヒート - レース結果（貼付）'!$1:$1,0)),"")</f>
        <v>55</v>
      </c>
      <c r="C19" s="38"/>
      <c r="D19" s="37" t="str">
        <f>IFERROR(INDEX('[1]決勝ヒート - レース結果（貼付）'!$A:$Z,MATCH($B19,'[1]決勝ヒート - レース結果（貼付）'!$B:$B,0),MATCH('決勝ヒート - レース暫定結果表'!D$11,'[1]決勝ヒート - レース結果（貼付）'!$1:$1,0)),"")</f>
        <v>大井 偉史</v>
      </c>
      <c r="E19" s="36" t="str">
        <f>IFERROR(INDEX('[1]決勝ヒート - レース結果（貼付）'!$A:$Z,MATCH($B19,'[1]決勝ヒート - レース結果（貼付）'!$B:$B,0),MATCH('決勝ヒート - レース暫定結果表'!E$11,'[1]決勝ヒート - レース結果（貼付）'!$1:$1,0)),"")</f>
        <v>GILLARD TG17/YAMAHA</v>
      </c>
      <c r="F19" s="35" t="str">
        <f>IFERROR(INDEX('[1]決勝ヒート - レース結果（貼付）'!$A:$Z,MATCH($B19,'[1]決勝ヒート - レース結果（貼付）'!$B:$B,0),MATCH('決勝ヒート - レース暫定結果表'!F$11,'[1]決勝ヒート - レース結果（貼付）'!$1:$1,0)),"")</f>
        <v>Vifonte with Ash</v>
      </c>
      <c r="G19" s="34" t="str">
        <f>IFERROR(INDEX('[1]決勝ヒート - レース結果（貼付）'!$A:$Z,MATCH($B19,'[1]決勝ヒート - レース結果（貼付）'!$B:$B,0),MATCH('決勝ヒート - レース暫定結果表'!G$11,'[1]決勝ヒート - レース結果（貼付）'!$1:$1,0)),"")</f>
        <v>BS</v>
      </c>
      <c r="H19" s="33">
        <f>IF(A19="DNS","",IF(A19="DQ","",IFERROR(INDEX('[1]決勝ヒート - レース結果（貼付）'!$A:$Z,MATCH($B19,'[1]決勝ヒート - レース結果（貼付）'!$B:$B,0),MATCH('決勝ヒート - レース暫定結果表'!H$11,'[1]決勝ヒート - レース結果（貼付）'!$1:$1,0)),"")))</f>
        <v>22</v>
      </c>
      <c r="I19" s="32">
        <f>IF(A19="DNS","ｽﾀｰﾄ出来ず",IF(A19="DQ","失　格",IFERROR(INDEX('[1]決勝ヒート - レース結果（貼付）'!$A:$Z,MATCH($B19,'[1]決勝ヒート - レース結果（貼付）'!$B:$B,0),MATCH('決勝ヒート - レース暫定結果表'!I$11,'[1]決勝ヒート - レース結果（貼付）'!$1:$1,0)),"")))</f>
        <v>1.6180856481481484E-2</v>
      </c>
      <c r="J19" s="31">
        <f>IF(A19="DNS","",IF(A19="DQ","",IFERROR(INDEX('[1]決勝ヒート - レース結果（貼付）'!$A:$Z,MATCH($B19,'[1]決勝ヒート - レース結果（貼付）'!$B:$B,0),MATCH('決勝ヒート - レース暫定結果表'!J$11,'[1]決勝ヒート - レース結果（貼付）'!$1:$1,0)),"")))</f>
        <v>14.366</v>
      </c>
      <c r="K19" s="31">
        <f>IF(A19="DNS","",IF(A19="DQ","",IFERROR(INDEX('[1]決勝ヒート - レース結果（貼付）'!$A:$Z,MATCH($B19,'[1]決勝ヒート - レース結果（貼付）'!$B:$B,0),MATCH('決勝ヒート - レース暫定結果表'!K$11,'[1]決勝ヒート - レース結果（貼付）'!$1:$1,0)),"")))</f>
        <v>2.5609999999999999</v>
      </c>
      <c r="L19" s="30">
        <f>IF(A19="DNS","",IF(A19="DQ","",IFERROR(INDEX('[1]決勝ヒート - レース結果（貼付）'!$A:$Z,MATCH($B19,'[1]決勝ヒート - レース結果（貼付）'!$B:$B,0),MATCH('決勝ヒート - レース暫定結果表'!L$11,'[1]決勝ヒート - レース結果（貼付）'!$1:$1,0)),"")))</f>
        <v>7.2710648148148146E-4</v>
      </c>
      <c r="M19" s="29" t="str">
        <f>IF(L19&lt;1,"",IF($M$11&gt;L19,"R",""))</f>
        <v/>
      </c>
      <c r="N19" s="28"/>
      <c r="O19" s="11"/>
      <c r="P19" s="11" t="str">
        <f>IF(IFERROR(INDEX('[1]決勝ヒート - レース結果（貼付）'!$A:$Z,MATCH($A19,'[1]決勝ヒート - レース結果（貼付）'!$A:$A,0),MATCH('決勝ヒート - レース暫定結果表'!P$11,'[1]決勝ヒート - レース結果（貼付）'!$1:$1,0)),"")=0,"",IFERROR(INDEX('[1]決勝ヒート - レース結果（貼付）'!$A:$Z,MATCH($A19,'[1]決勝ヒート - レース結果（貼付）'!$A:$A,0),MATCH('決勝ヒート - レース暫定結果表'!P$11,'[1]決勝ヒート - レース結果（貼付）'!$1:$1,0)),""))</f>
        <v/>
      </c>
      <c r="Q19" s="11" t="str">
        <f>IF(P19="","",COUNTIF($P$13:P19,"&lt;&gt;"&amp;""))</f>
        <v/>
      </c>
      <c r="R19" s="11" t="str">
        <f>IFERROR(RANK(Q19,$Q$13:$Q$47,1),"")</f>
        <v/>
      </c>
      <c r="S19" s="11" t="str">
        <f>IF(IFERROR(INDEX('[1]決勝ヒート - レース結果（貼付）'!$A:$Z,MATCH($A19,'[1]決勝ヒート - レース結果（貼付）'!$A:$A,0),MATCH('決勝ヒート - レース暫定結果表'!S$11,'[1]決勝ヒート - レース結果（貼付）'!$1:$1,0)),"")=0,"",IFERROR(INDEX('[1]決勝ヒート - レース結果（貼付）'!$A:$Z,MATCH($A19,'[1]決勝ヒート - レース結果（貼付）'!$A:$A,0),MATCH('決勝ヒート - レース暫定結果表'!S$11,'[1]決勝ヒート - レース結果（貼付）'!$1:$1,0)),""))</f>
        <v/>
      </c>
      <c r="T19" s="11"/>
      <c r="U19" s="11">
        <f>IF(IFERROR(INDEX('[1]決勝ヒート - レース結果（貼付）'!$A:$Z,MATCH($B19,'[1]決勝ヒート - レース結果（貼付）'!$B:$B,0),MATCH('決勝ヒート - レース暫定結果表'!U$11,'[1]決勝ヒート - レース結果（貼付）'!$1:$1,0)),"")=0,"",IFERROR(INDEX('[1]決勝ヒート - レース結果（貼付）'!$A:$Z,MATCH($B19,'[1]決勝ヒート - レース結果（貼付）'!$B:$B,0),MATCH('決勝ヒート - レース暫定結果表'!U$11,'[1]決勝ヒート - レース結果（貼付）'!$1:$1,0)),""))</f>
        <v>72.462000000000003</v>
      </c>
    </row>
    <row r="20" spans="1:21" s="24" customFormat="1" ht="12.75" x14ac:dyDescent="0.2">
      <c r="A20" s="39">
        <f>IF(OR('[1]決勝ヒート - レース結果（貼付）'!A9="DNF",'[1]決勝ヒート - レース結果（貼付）'!A9="DNS",'[1]決勝ヒート - レース結果（貼付）'!A9="DQ"),'[1]決勝ヒート - レース結果（貼付）'!A9,IF(MAX('[1]決勝ヒート - レース結果（貼付）'!A:A)&gt;A19,A19+1,""))</f>
        <v>8</v>
      </c>
      <c r="B20" s="27">
        <f>IFERROR(INDEX('[1]決勝ヒート - レース結果（貼付）'!A9:$Z$50,MATCH($A20,'[1]決勝ヒート - レース結果（貼付）'!A9:$A$50,0),MATCH('決勝ヒート - レース暫定結果表'!B$11,'[1]決勝ヒート - レース結果（貼付）'!$1:$1,0)),"")</f>
        <v>61</v>
      </c>
      <c r="C20" s="38"/>
      <c r="D20" s="37" t="str">
        <f>IFERROR(INDEX('[1]決勝ヒート - レース結果（貼付）'!$A:$Z,MATCH($B20,'[1]決勝ヒート - レース結果（貼付）'!$B:$B,0),MATCH('決勝ヒート - レース暫定結果表'!D$11,'[1]決勝ヒート - レース結果（貼付）'!$1:$1,0)),"")</f>
        <v>寺島 知毅</v>
      </c>
      <c r="E20" s="36" t="str">
        <f>IFERROR(INDEX('[1]決勝ヒート - レース結果（貼付）'!$A:$Z,MATCH($B20,'[1]決勝ヒート - レース結果（貼付）'!$B:$B,0),MATCH('決勝ヒート - レース暫定結果表'!E$11,'[1]決勝ヒート - レース結果（貼付）'!$1:$1,0)),"")</f>
        <v>TONY KART/YAMAHA</v>
      </c>
      <c r="F20" s="35" t="str">
        <f>IFERROR(INDEX('[1]決勝ヒート - レース結果（貼付）'!$A:$Z,MATCH($B20,'[1]決勝ヒート - レース結果（貼付）'!$B:$B,0),MATCH('決勝ヒート - レース暫定結果表'!F$11,'[1]決勝ヒート - レース結果（貼付）'!$1:$1,0)),"")</f>
        <v>松本レーシング</v>
      </c>
      <c r="G20" s="34" t="str">
        <f>IFERROR(INDEX('[1]決勝ヒート - レース結果（貼付）'!$A:$Z,MATCH($B20,'[1]決勝ヒート - レース結果（貼付）'!$B:$B,0),MATCH('決勝ヒート - レース暫定結果表'!G$11,'[1]決勝ヒート - レース結果（貼付）'!$1:$1,0)),"")</f>
        <v>BS</v>
      </c>
      <c r="H20" s="33">
        <f>IF(A20="DNS","",IF(A20="DQ","",IFERROR(INDEX('[1]決勝ヒート - レース結果（貼付）'!$A:$Z,MATCH($B20,'[1]決勝ヒート - レース結果（貼付）'!$B:$B,0),MATCH('決勝ヒート - レース暫定結果表'!H$11,'[1]決勝ヒート - レース結果（貼付）'!$1:$1,0)),"")))</f>
        <v>22</v>
      </c>
      <c r="I20" s="32">
        <f>IF(A20="DNS","ｽﾀｰﾄ出来ず",IF(A20="DQ","失　格",IFERROR(INDEX('[1]決勝ヒート - レース結果（貼付）'!$A:$Z,MATCH($B20,'[1]決勝ヒート - レース結果（貼付）'!$B:$B,0),MATCH('決勝ヒート - レース暫定結果表'!I$11,'[1]決勝ヒート - レース結果（貼付）'!$1:$1,0)),"")))</f>
        <v>1.6184236111111111E-2</v>
      </c>
      <c r="J20" s="31">
        <f>IF(A20="DNS","",IF(A20="DQ","",IFERROR(INDEX('[1]決勝ヒート - レース結果（貼付）'!$A:$Z,MATCH($B20,'[1]決勝ヒート - レース結果（貼付）'!$B:$B,0),MATCH('決勝ヒート - レース暫定結果表'!J$11,'[1]決勝ヒート - レース結果（貼付）'!$1:$1,0)),"")))</f>
        <v>14.657999999999999</v>
      </c>
      <c r="K20" s="31">
        <f>IF(A20="DNS","",IF(A20="DQ","",IFERROR(INDEX('[1]決勝ヒート - レース結果（貼付）'!$A:$Z,MATCH($B20,'[1]決勝ヒート - レース結果（貼付）'!$B:$B,0),MATCH('決勝ヒート - レース暫定結果表'!K$11,'[1]決勝ヒート - レース結果（貼付）'!$1:$1,0)),"")))</f>
        <v>0.29199999999999998</v>
      </c>
      <c r="L20" s="30">
        <f>IF(A20="DNS","",IF(A20="DQ","",IFERROR(INDEX('[1]決勝ヒート - レース結果（貼付）'!$A:$Z,MATCH($B20,'[1]決勝ヒート - レース結果（貼付）'!$B:$B,0),MATCH('決勝ヒート - レース暫定結果表'!L$11,'[1]決勝ヒート - レース結果（貼付）'!$1:$1,0)),"")))</f>
        <v>7.2659722222222223E-4</v>
      </c>
      <c r="M20" s="29" t="str">
        <f>IF(L20&lt;1,"",IF($M$11&gt;L20,"R",""))</f>
        <v/>
      </c>
      <c r="N20" s="28"/>
      <c r="O20" s="11"/>
      <c r="P20" s="11" t="str">
        <f>IF(IFERROR(INDEX('[1]決勝ヒート - レース結果（貼付）'!$A:$Z,MATCH($A20,'[1]決勝ヒート - レース結果（貼付）'!$A:$A,0),MATCH('決勝ヒート - レース暫定結果表'!P$11,'[1]決勝ヒート - レース結果（貼付）'!$1:$1,0)),"")=0,"",IFERROR(INDEX('[1]決勝ヒート - レース結果（貼付）'!$A:$Z,MATCH($A20,'[1]決勝ヒート - レース結果（貼付）'!$A:$A,0),MATCH('決勝ヒート - レース暫定結果表'!P$11,'[1]決勝ヒート - レース結果（貼付）'!$1:$1,0)),""))</f>
        <v>全日本カート選手権 統一規則 第38条(25)(フロントフェアリングが正しい装着状態でない)により5秒加算した。</v>
      </c>
      <c r="Q20" s="11">
        <f>IF(P20="","",COUNTIF($P$13:P20,"&lt;&gt;"&amp;""))</f>
        <v>8</v>
      </c>
      <c r="R20" s="11">
        <f>IFERROR(RANK(Q20,$Q$13:$Q$47,1),"")</f>
        <v>1</v>
      </c>
      <c r="S20" s="11" t="str">
        <f>IF(IFERROR(INDEX('[1]決勝ヒート - レース結果（貼付）'!$A:$Z,MATCH($A20,'[1]決勝ヒート - レース結果（貼付）'!$A:$A,0),MATCH('決勝ヒート - レース暫定結果表'!S$11,'[1]決勝ヒート - レース結果（貼付）'!$1:$1,0)),"")=0,"",IFERROR(INDEX('[1]決勝ヒート - レース結果（貼付）'!$A:$Z,MATCH($A20,'[1]決勝ヒート - レース結果（貼付）'!$A:$A,0),MATCH('決勝ヒート - レース暫定結果表'!S$11,'[1]決勝ヒート - レース結果（貼付）'!$1:$1,0)),""))</f>
        <v/>
      </c>
      <c r="T20" s="11"/>
      <c r="U20" s="11">
        <f>IF(IFERROR(INDEX('[1]決勝ヒート - レース結果（貼付）'!$A:$Z,MATCH($B20,'[1]決勝ヒート - レース結果（貼付）'!$B:$B,0),MATCH('決勝ヒート - レース暫定結果表'!U$11,'[1]決勝ヒート - レース結果（貼付）'!$1:$1,0)),"")=0,"",IFERROR(INDEX('[1]決勝ヒート - レース結果（貼付）'!$A:$Z,MATCH($B20,'[1]決勝ヒート - レース結果（貼付）'!$B:$B,0),MATCH('決勝ヒート - レース暫定結果表'!U$11,'[1]決勝ヒート - レース結果（貼付）'!$1:$1,0)),""))</f>
        <v>72.578999999999994</v>
      </c>
    </row>
    <row r="21" spans="1:21" s="24" customFormat="1" ht="12.75" x14ac:dyDescent="0.2">
      <c r="A21" s="39">
        <f>IF(OR('[1]決勝ヒート - レース結果（貼付）'!A10="DNF",'[1]決勝ヒート - レース結果（貼付）'!A10="DNS",'[1]決勝ヒート - レース結果（貼付）'!A10="DQ"),'[1]決勝ヒート - レース結果（貼付）'!A10,IF(MAX('[1]決勝ヒート - レース結果（貼付）'!A:A)&gt;A20,A20+1,""))</f>
        <v>9</v>
      </c>
      <c r="B21" s="27">
        <f>IFERROR(INDEX('[1]決勝ヒート - レース結果（貼付）'!A10:$Z$50,MATCH($A21,'[1]決勝ヒート - レース結果（貼付）'!A10:$A$50,0),MATCH('決勝ヒート - レース暫定結果表'!B$11,'[1]決勝ヒート - レース結果（貼付）'!$1:$1,0)),"")</f>
        <v>17</v>
      </c>
      <c r="C21" s="38"/>
      <c r="D21" s="37" t="str">
        <f>IFERROR(INDEX('[1]決勝ヒート - レース結果（貼付）'!$A:$Z,MATCH($B21,'[1]決勝ヒート - レース結果（貼付）'!$B:$B,0),MATCH('決勝ヒート - レース暫定結果表'!D$11,'[1]決勝ヒート - レース結果（貼付）'!$1:$1,0)),"")</f>
        <v>坂 裕之</v>
      </c>
      <c r="E21" s="36" t="str">
        <f>IFERROR(INDEX('[1]決勝ヒート - レース結果（貼付）'!$A:$Z,MATCH($B21,'[1]決勝ヒート - レース結果（貼付）'!$B:$B,0),MATCH('決勝ヒート - レース暫定結果表'!E$11,'[1]決勝ヒート - レース結果（貼付）'!$1:$1,0)),"")</f>
        <v>SWF/YAMAHA</v>
      </c>
      <c r="F21" s="35" t="str">
        <f>IFERROR(INDEX('[1]決勝ヒート - レース結果（貼付）'!$A:$Z,MATCH($B21,'[1]決勝ヒート - レース結果（貼付）'!$B:$B,0),MATCH('決勝ヒート - レース暫定結果表'!F$11,'[1]決勝ヒート - レース結果（貼付）'!$1:$1,0)),"")</f>
        <v>のりものクラブTIGRE</v>
      </c>
      <c r="G21" s="34" t="str">
        <f>IFERROR(INDEX('[1]決勝ヒート - レース結果（貼付）'!$A:$Z,MATCH($B21,'[1]決勝ヒート - レース結果（貼付）'!$B:$B,0),MATCH('決勝ヒート - レース暫定結果表'!G$11,'[1]決勝ヒート - レース結果（貼付）'!$1:$1,0)),"")</f>
        <v>BS</v>
      </c>
      <c r="H21" s="33">
        <f>IF(A21="DNS","",IF(A21="DQ","",IFERROR(INDEX('[1]決勝ヒート - レース結果（貼付）'!$A:$Z,MATCH($B21,'[1]決勝ヒート - レース結果（貼付）'!$B:$B,0),MATCH('決勝ヒート - レース暫定結果表'!H$11,'[1]決勝ヒート - レース結果（貼付）'!$1:$1,0)),"")))</f>
        <v>22</v>
      </c>
      <c r="I21" s="32">
        <f>IF(A21="DNS","ｽﾀｰﾄ出来ず",IF(A21="DQ","失　格",IFERROR(INDEX('[1]決勝ヒート - レース結果（貼付）'!$A:$Z,MATCH($B21,'[1]決勝ヒート - レース結果（貼付）'!$B:$B,0),MATCH('決勝ヒート - レース暫定結果表'!I$11,'[1]決勝ヒート - レース結果（貼付）'!$1:$1,0)),"")))</f>
        <v>1.6203645833333332E-2</v>
      </c>
      <c r="J21" s="31">
        <f>IF(A21="DNS","",IF(A21="DQ","",IFERROR(INDEX('[1]決勝ヒート - レース結果（貼付）'!$A:$Z,MATCH($B21,'[1]決勝ヒート - レース結果（貼付）'!$B:$B,0),MATCH('決勝ヒート - レース暫定結果表'!J$11,'[1]決勝ヒート - レース結果（貼付）'!$1:$1,0)),"")))</f>
        <v>16.335000000000001</v>
      </c>
      <c r="K21" s="31">
        <f>IF(A21="DNS","",IF(A21="DQ","",IFERROR(INDEX('[1]決勝ヒート - レース結果（貼付）'!$A:$Z,MATCH($B21,'[1]決勝ヒート - レース結果（貼付）'!$B:$B,0),MATCH('決勝ヒート - レース暫定結果表'!K$11,'[1]決勝ヒート - レース結果（貼付）'!$1:$1,0)),"")))</f>
        <v>1.677</v>
      </c>
      <c r="L21" s="30">
        <f>IF(A21="DNS","",IF(A21="DQ","",IFERROR(INDEX('[1]決勝ヒート - レース結果（貼付）'!$A:$Z,MATCH($B21,'[1]決勝ヒート - レース結果（貼付）'!$B:$B,0),MATCH('決勝ヒート - レース暫定結果表'!L$11,'[1]決勝ヒート - レース結果（貼付）'!$1:$1,0)),"")))</f>
        <v>7.2854166666666651E-4</v>
      </c>
      <c r="M21" s="29" t="str">
        <f>IF(L21&lt;1,"",IF($M$11&gt;L21,"R",""))</f>
        <v/>
      </c>
      <c r="N21" s="28"/>
      <c r="O21" s="11"/>
      <c r="P21" s="11" t="str">
        <f>IF(IFERROR(INDEX('[1]決勝ヒート - レース結果（貼付）'!$A:$Z,MATCH($A21,'[1]決勝ヒート - レース結果（貼付）'!$A:$A,0),MATCH('決勝ヒート - レース暫定結果表'!P$11,'[1]決勝ヒート - レース結果（貼付）'!$1:$1,0)),"")=0,"",IFERROR(INDEX('[1]決勝ヒート - レース結果（貼付）'!$A:$Z,MATCH($A21,'[1]決勝ヒート - レース結果（貼付）'!$A:$A,0),MATCH('決勝ヒート - レース暫定結果表'!P$11,'[1]決勝ヒート - レース結果（貼付）'!$1:$1,0)),""))</f>
        <v/>
      </c>
      <c r="Q21" s="11" t="str">
        <f>IF(P21="","",COUNTIF($P$13:P21,"&lt;&gt;"&amp;""))</f>
        <v/>
      </c>
      <c r="R21" s="11" t="str">
        <f>IFERROR(RANK(Q21,$Q$13:$Q$47,1),"")</f>
        <v/>
      </c>
      <c r="S21" s="11" t="str">
        <f>IF(IFERROR(INDEX('[1]決勝ヒート - レース結果（貼付）'!$A:$Z,MATCH($A21,'[1]決勝ヒート - レース結果（貼付）'!$A:$A,0),MATCH('決勝ヒート - レース暫定結果表'!S$11,'[1]決勝ヒート - レース結果（貼付）'!$1:$1,0)),"")=0,"",IFERROR(INDEX('[1]決勝ヒート - レース結果（貼付）'!$A:$Z,MATCH($A21,'[1]決勝ヒート - レース結果（貼付）'!$A:$A,0),MATCH('決勝ヒート - レース暫定結果表'!S$11,'[1]決勝ヒート - レース結果（貼付）'!$1:$1,0)),""))</f>
        <v/>
      </c>
      <c r="T21" s="11"/>
      <c r="U21" s="11">
        <f>IF(IFERROR(INDEX('[1]決勝ヒート - レース結果（貼付）'!$A:$Z,MATCH($B21,'[1]決勝ヒート - レース結果（貼付）'!$B:$B,0),MATCH('決勝ヒート - レース暫定結果表'!U$11,'[1]決勝ヒート - レース結果（貼付）'!$1:$1,0)),"")=0,"",IFERROR(INDEX('[1]決勝ヒート - レース結果（貼付）'!$A:$Z,MATCH($B21,'[1]決勝ヒート - レース結果（貼付）'!$B:$B,0),MATCH('決勝ヒート - レース暫定結果表'!U$11,'[1]決勝ヒート - レース結果（貼付）'!$1:$1,0)),""))</f>
        <v>72.433000000000007</v>
      </c>
    </row>
    <row r="22" spans="1:21" s="24" customFormat="1" ht="12.75" x14ac:dyDescent="0.2">
      <c r="A22" s="39">
        <f>IF(OR('[1]決勝ヒート - レース結果（貼付）'!A11="DNF",'[1]決勝ヒート - レース結果（貼付）'!A11="DNS",'[1]決勝ヒート - レース結果（貼付）'!A11="DQ"),'[1]決勝ヒート - レース結果（貼付）'!A11,IF(MAX('[1]決勝ヒート - レース結果（貼付）'!A:A)&gt;A21,A21+1,""))</f>
        <v>10</v>
      </c>
      <c r="B22" s="27">
        <f>IFERROR(INDEX('[1]決勝ヒート - レース結果（貼付）'!A11:$Z$50,MATCH($A22,'[1]決勝ヒート - レース結果（貼付）'!A11:$A$50,0),MATCH('決勝ヒート - レース暫定結果表'!B$11,'[1]決勝ヒート - レース結果（貼付）'!$1:$1,0)),"")</f>
        <v>21</v>
      </c>
      <c r="C22" s="38"/>
      <c r="D22" s="37" t="str">
        <f>IFERROR(INDEX('[1]決勝ヒート - レース結果（貼付）'!$A:$Z,MATCH($B22,'[1]決勝ヒート - レース結果（貼付）'!$B:$B,0),MATCH('決勝ヒート - レース暫定結果表'!D$11,'[1]決勝ヒート - レース結果（貼付）'!$1:$1,0)),"")</f>
        <v>森川 貴光</v>
      </c>
      <c r="E22" s="36" t="str">
        <f>IFERROR(INDEX('[1]決勝ヒート - レース結果（貼付）'!$A:$Z,MATCH($B22,'[1]決勝ヒート - レース結果（貼付）'!$B:$B,0),MATCH('決勝ヒート - レース暫定結果表'!E$11,'[1]決勝ヒート - レース結果（貼付）'!$1:$1,0)),"")</f>
        <v>KOSMIC/YAMAHA</v>
      </c>
      <c r="F22" s="35" t="str">
        <f>IFERROR(INDEX('[1]決勝ヒート - レース結果（貼付）'!$A:$Z,MATCH($B22,'[1]決勝ヒート - レース結果（貼付）'!$B:$B,0),MATCH('決勝ヒート - レース暫定結果表'!F$11,'[1]決勝ヒート - レース結果（貼付）'!$1:$1,0)),"")</f>
        <v>HIRAI PROJECT with Ash</v>
      </c>
      <c r="G22" s="34" t="str">
        <f>IFERROR(INDEX('[1]決勝ヒート - レース結果（貼付）'!$A:$Z,MATCH($B22,'[1]決勝ヒート - レース結果（貼付）'!$B:$B,0),MATCH('決勝ヒート - レース暫定結果表'!G$11,'[1]決勝ヒート - レース結果（貼付）'!$1:$1,0)),"")</f>
        <v>BS</v>
      </c>
      <c r="H22" s="33">
        <f>IF(A22="DNS","",IF(A22="DQ","",IFERROR(INDEX('[1]決勝ヒート - レース結果（貼付）'!$A:$Z,MATCH($B22,'[1]決勝ヒート - レース結果（貼付）'!$B:$B,0),MATCH('決勝ヒート - レース暫定結果表'!H$11,'[1]決勝ヒート - レース結果（貼付）'!$1:$1,0)),"")))</f>
        <v>22</v>
      </c>
      <c r="I22" s="32">
        <f>IF(A22="DNS","ｽﾀｰﾄ出来ず",IF(A22="DQ","失　格",IFERROR(INDEX('[1]決勝ヒート - レース結果（貼付）'!$A:$Z,MATCH($B22,'[1]決勝ヒート - レース結果（貼付）'!$B:$B,0),MATCH('決勝ヒート - レース暫定結果表'!I$11,'[1]決勝ヒート - レース結果（貼付）'!$1:$1,0)),"")))</f>
        <v>1.6223831018518518E-2</v>
      </c>
      <c r="J22" s="31">
        <f>IF(A22="DNS","",IF(A22="DQ","",IFERROR(INDEX('[1]決勝ヒート - レース結果（貼付）'!$A:$Z,MATCH($B22,'[1]決勝ヒート - レース結果（貼付）'!$B:$B,0),MATCH('決勝ヒート - レース暫定結果表'!J$11,'[1]決勝ヒート - レース結果（貼付）'!$1:$1,0)),"")))</f>
        <v>18.079000000000001</v>
      </c>
      <c r="K22" s="31">
        <f>IF(A22="DNS","",IF(A22="DQ","",IFERROR(INDEX('[1]決勝ヒート - レース結果（貼付）'!$A:$Z,MATCH($B22,'[1]決勝ヒート - レース結果（貼付）'!$B:$B,0),MATCH('決勝ヒート - レース暫定結果表'!K$11,'[1]決勝ヒート - レース結果（貼付）'!$1:$1,0)),"")))</f>
        <v>1.744</v>
      </c>
      <c r="L22" s="30">
        <f>IF(A22="DNS","",IF(A22="DQ","",IFERROR(INDEX('[1]決勝ヒート - レース結果（貼付）'!$A:$Z,MATCH($B22,'[1]決勝ヒート - レース結果（貼付）'!$B:$B,0),MATCH('決勝ヒート - レース暫定結果表'!L$11,'[1]決勝ヒート - レース結果（貼付）'!$1:$1,0)),"")))</f>
        <v>7.2564814814814812E-4</v>
      </c>
      <c r="M22" s="29" t="str">
        <f>IF(L22&lt;1,"",IF($M$11&gt;L22,"R",""))</f>
        <v/>
      </c>
      <c r="N22" s="28"/>
      <c r="O22" s="11"/>
      <c r="P22" s="11" t="str">
        <f>IF(IFERROR(INDEX('[1]決勝ヒート - レース結果（貼付）'!$A:$Z,MATCH($A22,'[1]決勝ヒート - レース結果（貼付）'!$A:$A,0),MATCH('決勝ヒート - レース暫定結果表'!P$11,'[1]決勝ヒート - レース結果（貼付）'!$1:$1,0)),"")=0,"",IFERROR(INDEX('[1]決勝ヒート - レース結果（貼付）'!$A:$Z,MATCH($A22,'[1]決勝ヒート - レース結果（貼付）'!$A:$A,0),MATCH('決勝ヒート - レース暫定結果表'!P$11,'[1]決勝ヒート - レース結果（貼付）'!$1:$1,0)),""))</f>
        <v>全日本カート選手権 統一規則 第38条(25)(フロントフェアリングが正しい装着状態でない)により5秒加算した。</v>
      </c>
      <c r="Q22" s="11">
        <f>IF(P22="","",COUNTIF($P$13:P22,"&lt;&gt;"&amp;""))</f>
        <v>10</v>
      </c>
      <c r="R22" s="11">
        <f>IFERROR(RANK(Q22,$Q$13:$Q$47,1),"")</f>
        <v>2</v>
      </c>
      <c r="S22" s="11" t="str">
        <f>IF(IFERROR(INDEX('[1]決勝ヒート - レース結果（貼付）'!$A:$Z,MATCH($A22,'[1]決勝ヒート - レース結果（貼付）'!$A:$A,0),MATCH('決勝ヒート - レース暫定結果表'!S$11,'[1]決勝ヒート - レース結果（貼付）'!$1:$1,0)),"")=0,"",IFERROR(INDEX('[1]決勝ヒート - レース結果（貼付）'!$A:$Z,MATCH($A22,'[1]決勝ヒート - レース結果（貼付）'!$A:$A,0),MATCH('決勝ヒート - レース暫定結果表'!S$11,'[1]決勝ヒート - レース結果（貼付）'!$1:$1,0)),""))</f>
        <v/>
      </c>
      <c r="T22" s="11"/>
      <c r="U22" s="11">
        <f>IF(IFERROR(INDEX('[1]決勝ヒート - レース結果（貼付）'!$A:$Z,MATCH($B22,'[1]決勝ヒート - レース結果（貼付）'!$B:$B,0),MATCH('決勝ヒート - レース暫定結果表'!U$11,'[1]決勝ヒート - レース結果（貼付）'!$1:$1,0)),"")=0,"",IFERROR(INDEX('[1]決勝ヒート - レース結果（貼付）'!$A:$Z,MATCH($B22,'[1]決勝ヒート - レース結果（貼付）'!$B:$B,0),MATCH('決勝ヒート - レース暫定結果表'!U$11,'[1]決勝ヒート - レース結果（貼付）'!$1:$1,0)),""))</f>
        <v>72.290999999999997</v>
      </c>
    </row>
    <row r="23" spans="1:21" s="24" customFormat="1" ht="12.75" x14ac:dyDescent="0.2">
      <c r="A23" s="39">
        <f>IF(OR('[1]決勝ヒート - レース結果（貼付）'!A12="DNF",'[1]決勝ヒート - レース結果（貼付）'!A12="DNS",'[1]決勝ヒート - レース結果（貼付）'!A12="DQ"),'[1]決勝ヒート - レース結果（貼付）'!A12,IF(MAX('[1]決勝ヒート - レース結果（貼付）'!A:A)&gt;A22,A22+1,""))</f>
        <v>11</v>
      </c>
      <c r="B23" s="27">
        <f>IFERROR(INDEX('[1]決勝ヒート - レース結果（貼付）'!A12:$Z$50,MATCH($A23,'[1]決勝ヒート - レース結果（貼付）'!A12:$A$50,0),MATCH('決勝ヒート - レース暫定結果表'!B$11,'[1]決勝ヒート - レース結果（貼付）'!$1:$1,0)),"")</f>
        <v>15</v>
      </c>
      <c r="C23" s="38"/>
      <c r="D23" s="37" t="str">
        <f>IFERROR(INDEX('[1]決勝ヒート - レース結果（貼付）'!$A:$Z,MATCH($B23,'[1]決勝ヒート - レース結果（貼付）'!$B:$B,0),MATCH('決勝ヒート - レース暫定結果表'!D$11,'[1]決勝ヒート - レース結果（貼付）'!$1:$1,0)),"")</f>
        <v>髙田 陽大</v>
      </c>
      <c r="E23" s="36" t="str">
        <f>IFERROR(INDEX('[1]決勝ヒート - レース結果（貼付）'!$A:$Z,MATCH($B23,'[1]決勝ヒート - レース結果（貼付）'!$B:$B,0),MATCH('決勝ヒート - レース暫定結果表'!E$11,'[1]決勝ヒート - レース結果（貼付）'!$1:$1,0)),"")</f>
        <v>Birel ART/YAMAHA</v>
      </c>
      <c r="F23" s="35" t="str">
        <f>IFERROR(INDEX('[1]決勝ヒート - レース結果（貼付）'!$A:$Z,MATCH($B23,'[1]決勝ヒート - レース結果（貼付）'!$B:$B,0),MATCH('決勝ヒート - レース暫定結果表'!F$11,'[1]決勝ヒート - レース結果（貼付）'!$1:$1,0)),"")</f>
        <v>Super Racing Junkie!</v>
      </c>
      <c r="G23" s="34" t="str">
        <f>IFERROR(INDEX('[1]決勝ヒート - レース結果（貼付）'!$A:$Z,MATCH($B23,'[1]決勝ヒート - レース結果（貼付）'!$B:$B,0),MATCH('決勝ヒート - レース暫定結果表'!G$11,'[1]決勝ヒート - レース結果（貼付）'!$1:$1,0)),"")</f>
        <v>BS</v>
      </c>
      <c r="H23" s="33">
        <f>IF(A23="DNS","",IF(A23="DQ","",IFERROR(INDEX('[1]決勝ヒート - レース結果（貼付）'!$A:$Z,MATCH($B23,'[1]決勝ヒート - レース結果（貼付）'!$B:$B,0),MATCH('決勝ヒート - レース暫定結果表'!H$11,'[1]決勝ヒート - レース結果（貼付）'!$1:$1,0)),"")))</f>
        <v>22</v>
      </c>
      <c r="I23" s="32">
        <f>IF(A23="DNS","ｽﾀｰﾄ出来ず",IF(A23="DQ","失　格",IFERROR(INDEX('[1]決勝ヒート - レース結果（貼付）'!$A:$Z,MATCH($B23,'[1]決勝ヒート - レース結果（貼付）'!$B:$B,0),MATCH('決勝ヒート - レース暫定結果表'!I$11,'[1]決勝ヒート - レース結果（貼付）'!$1:$1,0)),"")))</f>
        <v>1.6230740740740743E-2</v>
      </c>
      <c r="J23" s="31">
        <f>IF(A23="DNS","",IF(A23="DQ","",IFERROR(INDEX('[1]決勝ヒート - レース結果（貼付）'!$A:$Z,MATCH($B23,'[1]決勝ヒート - レース結果（貼付）'!$B:$B,0),MATCH('決勝ヒート - レース暫定結果表'!J$11,'[1]決勝ヒート - レース結果（貼付）'!$1:$1,0)),"")))</f>
        <v>18.675999999999998</v>
      </c>
      <c r="K23" s="31">
        <f>IF(A23="DNS","",IF(A23="DQ","",IFERROR(INDEX('[1]決勝ヒート - レース結果（貼付）'!$A:$Z,MATCH($B23,'[1]決勝ヒート - レース結果（貼付）'!$B:$B,0),MATCH('決勝ヒート - レース暫定結果表'!K$11,'[1]決勝ヒート - レース結果（貼付）'!$1:$1,0)),"")))</f>
        <v>0.59699999999999998</v>
      </c>
      <c r="L23" s="30">
        <f>IF(A23="DNS","",IF(A23="DQ","",IFERROR(INDEX('[1]決勝ヒート - レース結果（貼付）'!$A:$Z,MATCH($B23,'[1]決勝ヒート - レース結果（貼付）'!$B:$B,0),MATCH('決勝ヒート - レース暫定結果表'!L$11,'[1]決勝ヒート - レース結果（貼付）'!$1:$1,0)),"")))</f>
        <v>7.3128472222222225E-4</v>
      </c>
      <c r="M23" s="29" t="str">
        <f>IF(L23&lt;1,"",IF($M$11&gt;L23,"R",""))</f>
        <v/>
      </c>
      <c r="N23" s="28"/>
      <c r="O23" s="11"/>
      <c r="P23" s="11" t="str">
        <f>IF(IFERROR(INDEX('[1]決勝ヒート - レース結果（貼付）'!$A:$Z,MATCH($A23,'[1]決勝ヒート - レース結果（貼付）'!$A:$A,0),MATCH('決勝ヒート - レース暫定結果表'!P$11,'[1]決勝ヒート - レース結果（貼付）'!$1:$1,0)),"")=0,"",IFERROR(INDEX('[1]決勝ヒート - レース結果（貼付）'!$A:$Z,MATCH($A23,'[1]決勝ヒート - レース結果（貼付）'!$A:$A,0),MATCH('決勝ヒート - レース暫定結果表'!P$11,'[1]決勝ヒート - レース結果（貼付）'!$1:$1,0)),""))</f>
        <v/>
      </c>
      <c r="Q23" s="11" t="str">
        <f>IF(P23="","",COUNTIF($P$13:P23,"&lt;&gt;"&amp;""))</f>
        <v/>
      </c>
      <c r="R23" s="11" t="str">
        <f>IFERROR(RANK(Q23,$Q$13:$Q$47,1),"")</f>
        <v/>
      </c>
      <c r="S23" s="11" t="str">
        <f>IF(IFERROR(INDEX('[1]決勝ヒート - レース結果（貼付）'!$A:$Z,MATCH($A23,'[1]決勝ヒート - レース結果（貼付）'!$A:$A,0),MATCH('決勝ヒート - レース暫定結果表'!S$11,'[1]決勝ヒート - レース結果（貼付）'!$1:$1,0)),"")=0,"",IFERROR(INDEX('[1]決勝ヒート - レース結果（貼付）'!$A:$Z,MATCH($A23,'[1]決勝ヒート - レース結果（貼付）'!$A:$A,0),MATCH('決勝ヒート - レース暫定結果表'!S$11,'[1]決勝ヒート - レース結果（貼付）'!$1:$1,0)),""))</f>
        <v/>
      </c>
      <c r="T23" s="11"/>
      <c r="U23" s="11">
        <f>IF(IFERROR(INDEX('[1]決勝ヒート - レース結果（貼付）'!$A:$Z,MATCH($B23,'[1]決勝ヒート - レース結果（貼付）'!$B:$B,0),MATCH('決勝ヒート - レース暫定結果表'!U$11,'[1]決勝ヒート - レース結果（貼付）'!$1:$1,0)),"")=0,"",IFERROR(INDEX('[1]決勝ヒート - レース結果（貼付）'!$A:$Z,MATCH($B23,'[1]決勝ヒート - レース結果（貼付）'!$B:$B,0),MATCH('決勝ヒート - レース暫定結果表'!U$11,'[1]決勝ヒート - レース結果（貼付）'!$1:$1,0)),""))</f>
        <v>72.295000000000002</v>
      </c>
    </row>
    <row r="24" spans="1:21" s="24" customFormat="1" ht="12.75" x14ac:dyDescent="0.2">
      <c r="A24" s="39">
        <f>IF(OR('[1]決勝ヒート - レース結果（貼付）'!A13="DNF",'[1]決勝ヒート - レース結果（貼付）'!A13="DNS",'[1]決勝ヒート - レース結果（貼付）'!A13="DQ"),'[1]決勝ヒート - レース結果（貼付）'!A13,IF(MAX('[1]決勝ヒート - レース結果（貼付）'!A:A)&gt;A23,A23+1,""))</f>
        <v>12</v>
      </c>
      <c r="B24" s="27">
        <f>IFERROR(INDEX('[1]決勝ヒート - レース結果（貼付）'!A13:$Z$50,MATCH($A24,'[1]決勝ヒート - レース結果（貼付）'!A13:$A$50,0),MATCH('決勝ヒート - レース暫定結果表'!B$11,'[1]決勝ヒート - レース結果（貼付）'!$1:$1,0)),"")</f>
        <v>37</v>
      </c>
      <c r="C24" s="38"/>
      <c r="D24" s="37" t="str">
        <f>IFERROR(INDEX('[1]決勝ヒート - レース結果（貼付）'!$A:$Z,MATCH($B24,'[1]決勝ヒート - レース結果（貼付）'!$B:$B,0),MATCH('決勝ヒート - レース暫定結果表'!D$11,'[1]決勝ヒート - レース結果（貼付）'!$1:$1,0)),"")</f>
        <v>佐藤 琉葵</v>
      </c>
      <c r="E24" s="36" t="str">
        <f>IFERROR(INDEX('[1]決勝ヒート - レース結果（貼付）'!$A:$Z,MATCH($B24,'[1]決勝ヒート - レース結果（貼付）'!$B:$B,0),MATCH('決勝ヒート - レース暫定結果表'!E$11,'[1]決勝ヒート - レース結果（貼付）'!$1:$1,0)),"")</f>
        <v>LN KART/YAMAHA</v>
      </c>
      <c r="F24" s="35" t="str">
        <f>IFERROR(INDEX('[1]決勝ヒート - レース結果（貼付）'!$A:$Z,MATCH($B24,'[1]決勝ヒート - レース結果（貼付）'!$B:$B,0),MATCH('決勝ヒート - レース暫定結果表'!F$11,'[1]決勝ヒート - レース結果（貼付）'!$1:$1,0)),"")</f>
        <v>DSM</v>
      </c>
      <c r="G24" s="34" t="str">
        <f>IFERROR(INDEX('[1]決勝ヒート - レース結果（貼付）'!$A:$Z,MATCH($B24,'[1]決勝ヒート - レース結果（貼付）'!$B:$B,0),MATCH('決勝ヒート - レース暫定結果表'!G$11,'[1]決勝ヒート - レース結果（貼付）'!$1:$1,0)),"")</f>
        <v>BS</v>
      </c>
      <c r="H24" s="33">
        <f>IF(A24="DNS","",IF(A24="DQ","",IFERROR(INDEX('[1]決勝ヒート - レース結果（貼付）'!$A:$Z,MATCH($B24,'[1]決勝ヒート - レース結果（貼付）'!$B:$B,0),MATCH('決勝ヒート - レース暫定結果表'!H$11,'[1]決勝ヒート - レース結果（貼付）'!$1:$1,0)),"")))</f>
        <v>22</v>
      </c>
      <c r="I24" s="32">
        <f>IF(A24="DNS","ｽﾀｰﾄ出来ず",IF(A24="DQ","失　格",IFERROR(INDEX('[1]決勝ヒート - レース結果（貼付）'!$A:$Z,MATCH($B24,'[1]決勝ヒート - レース結果（貼付）'!$B:$B,0),MATCH('決勝ヒート - レース暫定結果表'!I$11,'[1]決勝ヒート - レース結果（貼付）'!$1:$1,0)),"")))</f>
        <v>1.6235682870370371E-2</v>
      </c>
      <c r="J24" s="31">
        <f>IF(A24="DNS","",IF(A24="DQ","",IFERROR(INDEX('[1]決勝ヒート - レース結果（貼付）'!$A:$Z,MATCH($B24,'[1]決勝ヒート - レース結果（貼付）'!$B:$B,0),MATCH('決勝ヒート - レース暫定結果表'!J$11,'[1]決勝ヒート - レース結果（貼付）'!$1:$1,0)),"")))</f>
        <v>19.103000000000002</v>
      </c>
      <c r="K24" s="31">
        <f>IF(A24="DNS","",IF(A24="DQ","",IFERROR(INDEX('[1]決勝ヒート - レース結果（貼付）'!$A:$Z,MATCH($B24,'[1]決勝ヒート - レース結果（貼付）'!$B:$B,0),MATCH('決勝ヒート - レース暫定結果表'!K$11,'[1]決勝ヒート - レース結果（貼付）'!$1:$1,0)),"")))</f>
        <v>0.42699999999999999</v>
      </c>
      <c r="L24" s="30">
        <f>IF(A24="DNS","",IF(A24="DQ","",IFERROR(INDEX('[1]決勝ヒート - レース結果（貼付）'!$A:$Z,MATCH($B24,'[1]決勝ヒート - レース結果（貼付）'!$B:$B,0),MATCH('決勝ヒート - レース暫定結果表'!L$11,'[1]決勝ヒート - レース結果（貼付）'!$1:$1,0)),"")))</f>
        <v>7.3204861111111116E-4</v>
      </c>
      <c r="M24" s="29" t="str">
        <f>IF(L24&lt;1,"",IF($M$11&gt;L24,"R",""))</f>
        <v/>
      </c>
      <c r="N24" s="28"/>
      <c r="O24" s="11"/>
      <c r="P24" s="11" t="str">
        <f>IF(IFERROR(INDEX('[1]決勝ヒート - レース結果（貼付）'!$A:$Z,MATCH($A24,'[1]決勝ヒート - レース結果（貼付）'!$A:$A,0),MATCH('決勝ヒート - レース暫定結果表'!P$11,'[1]決勝ヒート - レース結果（貼付）'!$1:$1,0)),"")=0,"",IFERROR(INDEX('[1]決勝ヒート - レース結果（貼付）'!$A:$Z,MATCH($A24,'[1]決勝ヒート - レース結果（貼付）'!$A:$A,0),MATCH('決勝ヒート - レース暫定結果表'!P$11,'[1]決勝ヒート - レース結果（貼付）'!$1:$1,0)),""))</f>
        <v/>
      </c>
      <c r="Q24" s="11" t="str">
        <f>IF(P24="","",COUNTIF($P$13:P24,"&lt;&gt;"&amp;""))</f>
        <v/>
      </c>
      <c r="R24" s="11" t="str">
        <f>IFERROR(RANK(Q24,$Q$13:$Q$47,1),"")</f>
        <v/>
      </c>
      <c r="S24" s="11" t="str">
        <f>IF(IFERROR(INDEX('[1]決勝ヒート - レース結果（貼付）'!$A:$Z,MATCH($A24,'[1]決勝ヒート - レース結果（貼付）'!$A:$A,0),MATCH('決勝ヒート - レース暫定結果表'!S$11,'[1]決勝ヒート - レース結果（貼付）'!$1:$1,0)),"")=0,"",IFERROR(INDEX('[1]決勝ヒート - レース結果（貼付）'!$A:$Z,MATCH($A24,'[1]決勝ヒート - レース結果（貼付）'!$A:$A,0),MATCH('決勝ヒート - レース暫定結果表'!S$11,'[1]決勝ヒート - レース結果（貼付）'!$1:$1,0)),""))</f>
        <v/>
      </c>
      <c r="T24" s="11"/>
      <c r="U24" s="11">
        <f>IF(IFERROR(INDEX('[1]決勝ヒート - レース結果（貼付）'!$A:$Z,MATCH($B24,'[1]決勝ヒート - レース結果（貼付）'!$B:$B,0),MATCH('決勝ヒート - レース暫定結果表'!U$11,'[1]決勝ヒート - レース結果（貼付）'!$1:$1,0)),"")=0,"",IFERROR(INDEX('[1]決勝ヒート - レース結果（貼付）'!$A:$Z,MATCH($B24,'[1]決勝ヒート - レース結果（貼付）'!$B:$B,0),MATCH('決勝ヒート - レース暫定結果表'!U$11,'[1]決勝ヒート - レース結果（貼付）'!$1:$1,0)),""))</f>
        <v>72.019000000000005</v>
      </c>
    </row>
    <row r="25" spans="1:21" s="24" customFormat="1" ht="12.75" x14ac:dyDescent="0.2">
      <c r="A25" s="39">
        <f>IF(OR('[1]決勝ヒート - レース結果（貼付）'!A14="DNF",'[1]決勝ヒート - レース結果（貼付）'!A14="DNS",'[1]決勝ヒート - レース結果（貼付）'!A14="DQ"),'[1]決勝ヒート - レース結果（貼付）'!A14,IF(MAX('[1]決勝ヒート - レース結果（貼付）'!A:A)&gt;A24,A24+1,""))</f>
        <v>13</v>
      </c>
      <c r="B25" s="27">
        <f>IFERROR(INDEX('[1]決勝ヒート - レース結果（貼付）'!A14:$Z$50,MATCH($A25,'[1]決勝ヒート - レース結果（貼付）'!A14:$A$50,0),MATCH('決勝ヒート - レース暫定結果表'!B$11,'[1]決勝ヒート - レース結果（貼付）'!$1:$1,0)),"")</f>
        <v>47</v>
      </c>
      <c r="C25" s="38"/>
      <c r="D25" s="37" t="str">
        <f>IFERROR(INDEX('[1]決勝ヒート - レース結果（貼付）'!$A:$Z,MATCH($B25,'[1]決勝ヒート - レース結果（貼付）'!$B:$B,0),MATCH('決勝ヒート - レース暫定結果表'!D$11,'[1]決勝ヒート - レース結果（貼付）'!$1:$1,0)),"")</f>
        <v>大島 良介</v>
      </c>
      <c r="E25" s="36" t="str">
        <f>IFERROR(INDEX('[1]決勝ヒート - レース結果（貼付）'!$A:$Z,MATCH($B25,'[1]決勝ヒート - レース結果（貼付）'!$B:$B,0),MATCH('決勝ヒート - レース暫定結果表'!E$11,'[1]決勝ヒート - レース結果（貼付）'!$1:$1,0)),"")</f>
        <v>TONY KART/YAMAHA</v>
      </c>
      <c r="F25" s="35" t="str">
        <f>IFERROR(INDEX('[1]決勝ヒート - レース結果（貼付）'!$A:$Z,MATCH($B25,'[1]決勝ヒート - レース結果（貼付）'!$B:$B,0),MATCH('決勝ヒート - レース暫定結果表'!F$11,'[1]決勝ヒート - レース結果（貼付）'!$1:$1,0)),"")</f>
        <v>RS-1</v>
      </c>
      <c r="G25" s="34" t="str">
        <f>IFERROR(INDEX('[1]決勝ヒート - レース結果（貼付）'!$A:$Z,MATCH($B25,'[1]決勝ヒート - レース結果（貼付）'!$B:$B,0),MATCH('決勝ヒート - レース暫定結果表'!G$11,'[1]決勝ヒート - レース結果（貼付）'!$1:$1,0)),"")</f>
        <v>BS</v>
      </c>
      <c r="H25" s="33">
        <f>IF(A25="DNS","",IF(A25="DQ","",IFERROR(INDEX('[1]決勝ヒート - レース結果（貼付）'!$A:$Z,MATCH($B25,'[1]決勝ヒート - レース結果（貼付）'!$B:$B,0),MATCH('決勝ヒート - レース暫定結果表'!H$11,'[1]決勝ヒート - レース結果（貼付）'!$1:$1,0)),"")))</f>
        <v>22</v>
      </c>
      <c r="I25" s="32">
        <f>IF(A25="DNS","ｽﾀｰﾄ出来ず",IF(A25="DQ","失　格",IFERROR(INDEX('[1]決勝ヒート - レース結果（貼付）'!$A:$Z,MATCH($B25,'[1]決勝ヒート - レース結果（貼付）'!$B:$B,0),MATCH('決勝ヒート - レース暫定結果表'!I$11,'[1]決勝ヒート - レース結果（貼付）'!$1:$1,0)),"")))</f>
        <v>1.6242337962962965E-2</v>
      </c>
      <c r="J25" s="31">
        <f>IF(A25="DNS","",IF(A25="DQ","",IFERROR(INDEX('[1]決勝ヒート - レース結果（貼付）'!$A:$Z,MATCH($B25,'[1]決勝ヒート - レース結果（貼付）'!$B:$B,0),MATCH('決勝ヒート - レース暫定結果表'!J$11,'[1]決勝ヒート - レース結果（貼付）'!$1:$1,0)),"")))</f>
        <v>19.678000000000001</v>
      </c>
      <c r="K25" s="31">
        <f>IF(A25="DNS","",IF(A25="DQ","",IFERROR(INDEX('[1]決勝ヒート - レース結果（貼付）'!$A:$Z,MATCH($B25,'[1]決勝ヒート - レース結果（貼付）'!$B:$B,0),MATCH('決勝ヒート - レース暫定結果表'!K$11,'[1]決勝ヒート - レース結果（貼付）'!$1:$1,0)),"")))</f>
        <v>0.57499999999999996</v>
      </c>
      <c r="L25" s="30">
        <f>IF(A25="DNS","",IF(A25="DQ","",IFERROR(INDEX('[1]決勝ヒート - レース結果（貼付）'!$A:$Z,MATCH($B25,'[1]決勝ヒート - レース結果（貼付）'!$B:$B,0),MATCH('決勝ヒート - レース暫定結果表'!L$11,'[1]決勝ヒート - レース結果（貼付）'!$1:$1,0)),"")))</f>
        <v>7.3120370370370364E-4</v>
      </c>
      <c r="M25" s="29" t="str">
        <f>IF(L25&lt;1,"",IF($M$11&gt;L25,"R",""))</f>
        <v/>
      </c>
      <c r="N25" s="28"/>
      <c r="O25" s="11"/>
      <c r="P25" s="11" t="str">
        <f>IF(IFERROR(INDEX('[1]決勝ヒート - レース結果（貼付）'!$A:$Z,MATCH($A25,'[1]決勝ヒート - レース結果（貼付）'!$A:$A,0),MATCH('決勝ヒート - レース暫定結果表'!P$11,'[1]決勝ヒート - レース結果（貼付）'!$1:$1,0)),"")=0,"",IFERROR(INDEX('[1]決勝ヒート - レース結果（貼付）'!$A:$Z,MATCH($A25,'[1]決勝ヒート - レース結果（貼付）'!$A:$A,0),MATCH('決勝ヒート - レース暫定結果表'!P$11,'[1]決勝ヒート - レース結果（貼付）'!$1:$1,0)),""))</f>
        <v/>
      </c>
      <c r="Q25" s="11" t="str">
        <f>IF(P25="","",COUNTIF($P$13:P25,"&lt;&gt;"&amp;""))</f>
        <v/>
      </c>
      <c r="R25" s="11" t="str">
        <f>IFERROR(RANK(Q25,$Q$13:$Q$47,1),"")</f>
        <v/>
      </c>
      <c r="S25" s="11" t="str">
        <f>IF(IFERROR(INDEX('[1]決勝ヒート - レース結果（貼付）'!$A:$Z,MATCH($A25,'[1]決勝ヒート - レース結果（貼付）'!$A:$A,0),MATCH('決勝ヒート - レース暫定結果表'!S$11,'[1]決勝ヒート - レース結果（貼付）'!$1:$1,0)),"")=0,"",IFERROR(INDEX('[1]決勝ヒート - レース結果（貼付）'!$A:$Z,MATCH($A25,'[1]決勝ヒート - レース結果（貼付）'!$A:$A,0),MATCH('決勝ヒート - レース暫定結果表'!S$11,'[1]決勝ヒート - レース結果（貼付）'!$1:$1,0)),""))</f>
        <v/>
      </c>
      <c r="T25" s="11"/>
      <c r="U25" s="11">
        <f>IF(IFERROR(INDEX('[1]決勝ヒート - レース結果（貼付）'!$A:$Z,MATCH($B25,'[1]決勝ヒート - レース結果（貼付）'!$B:$B,0),MATCH('決勝ヒート - レース暫定結果表'!U$11,'[1]決勝ヒート - レース結果（貼付）'!$1:$1,0)),"")=0,"",IFERROR(INDEX('[1]決勝ヒート - レース結果（貼付）'!$A:$Z,MATCH($B25,'[1]決勝ヒート - レース結果（貼付）'!$B:$B,0),MATCH('決勝ヒート - レース暫定結果表'!U$11,'[1]決勝ヒート - レース結果（貼付）'!$1:$1,0)),""))</f>
        <v>71.944000000000003</v>
      </c>
    </row>
    <row r="26" spans="1:21" s="24" customFormat="1" ht="12.75" x14ac:dyDescent="0.2">
      <c r="A26" s="39">
        <f>IF(OR('[1]決勝ヒート - レース結果（貼付）'!A15="DNF",'[1]決勝ヒート - レース結果（貼付）'!A15="DNS",'[1]決勝ヒート - レース結果（貼付）'!A15="DQ"),'[1]決勝ヒート - レース結果（貼付）'!A15,IF(MAX('[1]決勝ヒート - レース結果（貼付）'!A:A)&gt;A25,A25+1,""))</f>
        <v>14</v>
      </c>
      <c r="B26" s="27">
        <f>IFERROR(INDEX('[1]決勝ヒート - レース結果（貼付）'!A15:$Z$50,MATCH($A26,'[1]決勝ヒート - レース結果（貼付）'!A15:$A$50,0),MATCH('決勝ヒート - レース暫定結果表'!B$11,'[1]決勝ヒート - レース結果（貼付）'!$1:$1,0)),"")</f>
        <v>10</v>
      </c>
      <c r="C26" s="38"/>
      <c r="D26" s="37" t="str">
        <f>IFERROR(INDEX('[1]決勝ヒート - レース結果（貼付）'!$A:$Z,MATCH($B26,'[1]決勝ヒート - レース結果（貼付）'!$B:$B,0),MATCH('決勝ヒート - レース暫定結果表'!D$11,'[1]決勝ヒート - レース結果（貼付）'!$1:$1,0)),"")</f>
        <v>大越 武</v>
      </c>
      <c r="E26" s="36" t="str">
        <f>IFERROR(INDEX('[1]決勝ヒート - レース結果（貼付）'!$A:$Z,MATCH($B26,'[1]決勝ヒート - レース結果（貼付）'!$B:$B,0),MATCH('決勝ヒート - レース暫定結果表'!E$11,'[1]決勝ヒート - レース結果（貼付）'!$1:$1,0)),"")</f>
        <v>TONY KART/YAMAHA</v>
      </c>
      <c r="F26" s="35" t="str">
        <f>IFERROR(INDEX('[1]決勝ヒート - レース結果（貼付）'!$A:$Z,MATCH($B26,'[1]決勝ヒート - レース結果（貼付）'!$B:$B,0),MATCH('決勝ヒート - レース暫定結果表'!F$11,'[1]決勝ヒート - レース結果（貼付）'!$1:$1,0)),"")</f>
        <v>BEMAX RACING</v>
      </c>
      <c r="G26" s="34" t="str">
        <f>IFERROR(INDEX('[1]決勝ヒート - レース結果（貼付）'!$A:$Z,MATCH($B26,'[1]決勝ヒート - レース結果（貼付）'!$B:$B,0),MATCH('決勝ヒート - レース暫定結果表'!G$11,'[1]決勝ヒート - レース結果（貼付）'!$1:$1,0)),"")</f>
        <v>BS</v>
      </c>
      <c r="H26" s="33">
        <f>IF(A26="DNS","",IF(A26="DQ","",IFERROR(INDEX('[1]決勝ヒート - レース結果（貼付）'!$A:$Z,MATCH($B26,'[1]決勝ヒート - レース結果（貼付）'!$B:$B,0),MATCH('決勝ヒート - レース暫定結果表'!H$11,'[1]決勝ヒート - レース結果（貼付）'!$1:$1,0)),"")))</f>
        <v>22</v>
      </c>
      <c r="I26" s="32">
        <f>IF(A26="DNS","ｽﾀｰﾄ出来ず",IF(A26="DQ","失　格",IFERROR(INDEX('[1]決勝ヒート - レース結果（貼付）'!$A:$Z,MATCH($B26,'[1]決勝ヒート - レース結果（貼付）'!$B:$B,0),MATCH('決勝ヒート - レース暫定結果表'!I$11,'[1]決勝ヒート - レース結果（貼付）'!$1:$1,0)),"")))</f>
        <v>1.6266689814814817E-2</v>
      </c>
      <c r="J26" s="31">
        <f>IF(A26="DNS","",IF(A26="DQ","",IFERROR(INDEX('[1]決勝ヒート - レース結果（貼付）'!$A:$Z,MATCH($B26,'[1]決勝ヒート - レース結果（貼付）'!$B:$B,0),MATCH('決勝ヒート - レース暫定結果表'!J$11,'[1]決勝ヒート - レース結果（貼付）'!$1:$1,0)),"")))</f>
        <v>21.782</v>
      </c>
      <c r="K26" s="31">
        <f>IF(A26="DNS","",IF(A26="DQ","",IFERROR(INDEX('[1]決勝ヒート - レース結果（貼付）'!$A:$Z,MATCH($B26,'[1]決勝ヒート - レース結果（貼付）'!$B:$B,0),MATCH('決勝ヒート - レース暫定結果表'!K$11,'[1]決勝ヒート - レース結果（貼付）'!$1:$1,0)),"")))</f>
        <v>2.1040000000000001</v>
      </c>
      <c r="L26" s="30">
        <f>IF(A26="DNS","",IF(A26="DQ","",IFERROR(INDEX('[1]決勝ヒート - レース結果（貼付）'!$A:$Z,MATCH($B26,'[1]決勝ヒート - レース結果（貼付）'!$B:$B,0),MATCH('決勝ヒート - レース暫定結果表'!L$11,'[1]決勝ヒート - レース結果（貼付）'!$1:$1,0)),"")))</f>
        <v>7.2849537037037034E-4</v>
      </c>
      <c r="M26" s="29" t="str">
        <f>IF(L26&lt;1,"",IF($M$11&gt;L26,"R",""))</f>
        <v/>
      </c>
      <c r="N26" s="28"/>
      <c r="O26" s="11"/>
      <c r="P26" s="11" t="str">
        <f>IF(IFERROR(INDEX('[1]決勝ヒート - レース結果（貼付）'!$A:$Z,MATCH($A26,'[1]決勝ヒート - レース結果（貼付）'!$A:$A,0),MATCH('決勝ヒート - レース暫定結果表'!P$11,'[1]決勝ヒート - レース結果（貼付）'!$1:$1,0)),"")=0,"",IFERROR(INDEX('[1]決勝ヒート - レース結果（貼付）'!$A:$Z,MATCH($A26,'[1]決勝ヒート - レース結果（貼付）'!$A:$A,0),MATCH('決勝ヒート - レース暫定結果表'!P$11,'[1]決勝ヒート - レース結果（貼付）'!$1:$1,0)),""))</f>
        <v>全日本カート選手権 統一規則 第38条(25)(フロントフェアリングが正しい装着状態でない)により5秒加算した。</v>
      </c>
      <c r="Q26" s="11">
        <f>IF(P26="","",COUNTIF($P$13:P26,"&lt;&gt;"&amp;""))</f>
        <v>14</v>
      </c>
      <c r="R26" s="11">
        <f>IFERROR(RANK(Q26,$Q$13:$Q$47,1),"")</f>
        <v>3</v>
      </c>
      <c r="S26" s="11" t="str">
        <f>IF(IFERROR(INDEX('[1]決勝ヒート - レース結果（貼付）'!$A:$Z,MATCH($A26,'[1]決勝ヒート - レース結果（貼付）'!$A:$A,0),MATCH('決勝ヒート - レース暫定結果表'!S$11,'[1]決勝ヒート - レース結果（貼付）'!$1:$1,0)),"")=0,"",IFERROR(INDEX('[1]決勝ヒート - レース結果（貼付）'!$A:$Z,MATCH($A26,'[1]決勝ヒート - レース結果（貼付）'!$A:$A,0),MATCH('決勝ヒート - レース暫定結果表'!S$11,'[1]決勝ヒート - レース結果（貼付）'!$1:$1,0)),""))</f>
        <v/>
      </c>
      <c r="T26" s="11"/>
      <c r="U26" s="11">
        <f>IF(IFERROR(INDEX('[1]決勝ヒート - レース結果（貼付）'!$A:$Z,MATCH($B26,'[1]決勝ヒート - レース結果（貼付）'!$B:$B,0),MATCH('決勝ヒート - レース暫定結果表'!U$11,'[1]決勝ヒート - レース結果（貼付）'!$1:$1,0)),"")=0,"",IFERROR(INDEX('[1]決勝ヒート - レース結果（貼付）'!$A:$Z,MATCH($B26,'[1]決勝ヒート - レース結果（貼付）'!$B:$B,0),MATCH('決勝ヒート - レース暫定結果表'!U$11,'[1]決勝ヒート - レース結果（貼付）'!$1:$1,0)),""))</f>
        <v>72.027000000000001</v>
      </c>
    </row>
    <row r="27" spans="1:21" s="24" customFormat="1" ht="12.75" x14ac:dyDescent="0.2">
      <c r="A27" s="39">
        <f>IF(OR('[1]決勝ヒート - レース結果（貼付）'!A16="DNF",'[1]決勝ヒート - レース結果（貼付）'!A16="DNS",'[1]決勝ヒート - レース結果（貼付）'!A16="DQ"),'[1]決勝ヒート - レース結果（貼付）'!A16,IF(MAX('[1]決勝ヒート - レース結果（貼付）'!A:A)&gt;A26,A26+1,""))</f>
        <v>15</v>
      </c>
      <c r="B27" s="27">
        <f>IFERROR(INDEX('[1]決勝ヒート - レース結果（貼付）'!A16:$Z$50,MATCH($A27,'[1]決勝ヒート - レース結果（貼付）'!A16:$A$50,0),MATCH('決勝ヒート - レース暫定結果表'!B$11,'[1]決勝ヒート - レース結果（貼付）'!$1:$1,0)),"")</f>
        <v>31</v>
      </c>
      <c r="C27" s="38"/>
      <c r="D27" s="37" t="str">
        <f>IFERROR(INDEX('[1]決勝ヒート - レース結果（貼付）'!$A:$Z,MATCH($B27,'[1]決勝ヒート - レース結果（貼付）'!$B:$B,0),MATCH('決勝ヒート - レース暫定結果表'!D$11,'[1]決勝ヒート - レース結果（貼付）'!$1:$1,0)),"")</f>
        <v>飛田 陽宏</v>
      </c>
      <c r="E27" s="36" t="str">
        <f>IFERROR(INDEX('[1]決勝ヒート - レース結果（貼付）'!$A:$Z,MATCH($B27,'[1]決勝ヒート - レース結果（貼付）'!$B:$B,0),MATCH('決勝ヒート - レース暫定結果表'!E$11,'[1]決勝ヒート - レース結果（貼付）'!$1:$1,0)),"")</f>
        <v>TONY KART/YAMAHA</v>
      </c>
      <c r="F27" s="35" t="str">
        <f>IFERROR(INDEX('[1]決勝ヒート - レース結果（貼付）'!$A:$Z,MATCH($B27,'[1]決勝ヒート - レース結果（貼付）'!$B:$B,0),MATCH('決勝ヒート - レース暫定結果表'!F$11,'[1]決勝ヒート - レース結果（貼付）'!$1:$1,0)),"")</f>
        <v>TBT RT with まえだ眼科</v>
      </c>
      <c r="G27" s="34" t="str">
        <f>IFERROR(INDEX('[1]決勝ヒート - レース結果（貼付）'!$A:$Z,MATCH($B27,'[1]決勝ヒート - レース結果（貼付）'!$B:$B,0),MATCH('決勝ヒート - レース暫定結果表'!G$11,'[1]決勝ヒート - レース結果（貼付）'!$1:$1,0)),"")</f>
        <v>BS</v>
      </c>
      <c r="H27" s="33">
        <f>IF(A27="DNS","",IF(A27="DQ","",IFERROR(INDEX('[1]決勝ヒート - レース結果（貼付）'!$A:$Z,MATCH($B27,'[1]決勝ヒート - レース結果（貼付）'!$B:$B,0),MATCH('決勝ヒート - レース暫定結果表'!H$11,'[1]決勝ヒート - レース結果（貼付）'!$1:$1,0)),"")))</f>
        <v>22</v>
      </c>
      <c r="I27" s="32">
        <f>IF(A27="DNS","ｽﾀｰﾄ出来ず",IF(A27="DQ","失　格",IFERROR(INDEX('[1]決勝ヒート - レース結果（貼付）'!$A:$Z,MATCH($B27,'[1]決勝ヒート - レース結果（貼付）'!$B:$B,0),MATCH('決勝ヒート - レース暫定結果表'!I$11,'[1]決勝ヒート - レース結果（貼付）'!$1:$1,0)),"")))</f>
        <v>1.628578703703704E-2</v>
      </c>
      <c r="J27" s="31">
        <f>IF(A27="DNS","",IF(A27="DQ","",IFERROR(INDEX('[1]決勝ヒート - レース結果（貼付）'!$A:$Z,MATCH($B27,'[1]決勝ヒート - レース結果（貼付）'!$B:$B,0),MATCH('決勝ヒート - レース暫定結果表'!J$11,'[1]決勝ヒート - レース結果（貼付）'!$1:$1,0)),"")))</f>
        <v>23.431999999999999</v>
      </c>
      <c r="K27" s="31">
        <f>IF(A27="DNS","",IF(A27="DQ","",IFERROR(INDEX('[1]決勝ヒート - レース結果（貼付）'!$A:$Z,MATCH($B27,'[1]決勝ヒート - レース結果（貼付）'!$B:$B,0),MATCH('決勝ヒート - レース暫定結果表'!K$11,'[1]決勝ヒート - レース結果（貼付）'!$1:$1,0)),"")))</f>
        <v>1.65</v>
      </c>
      <c r="L27" s="30">
        <f>IF(A27="DNS","",IF(A27="DQ","",IFERROR(INDEX('[1]決勝ヒート - レース結果（貼付）'!$A:$Z,MATCH($B27,'[1]決勝ヒート - レース結果（貼付）'!$B:$B,0),MATCH('決勝ヒート - レース暫定結果表'!L$11,'[1]決勝ヒート - レース結果（貼付）'!$1:$1,0)),"")))</f>
        <v>7.3454861111111106E-4</v>
      </c>
      <c r="M27" s="29" t="str">
        <f>IF(L27&lt;1,"",IF($M$11&gt;L27,"R",""))</f>
        <v/>
      </c>
      <c r="N27" s="28"/>
      <c r="O27" s="11"/>
      <c r="P27" s="11" t="str">
        <f>IF(IFERROR(INDEX('[1]決勝ヒート - レース結果（貼付）'!$A:$Z,MATCH($A27,'[1]決勝ヒート - レース結果（貼付）'!$A:$A,0),MATCH('決勝ヒート - レース暫定結果表'!P$11,'[1]決勝ヒート - レース結果（貼付）'!$1:$1,0)),"")=0,"",IFERROR(INDEX('[1]決勝ヒート - レース結果（貼付）'!$A:$Z,MATCH($A27,'[1]決勝ヒート - レース結果（貼付）'!$A:$A,0),MATCH('決勝ヒート - レース暫定結果表'!P$11,'[1]決勝ヒート - レース結果（貼付）'!$1:$1,0)),""))</f>
        <v/>
      </c>
      <c r="Q27" s="11" t="str">
        <f>IF(P27="","",COUNTIF($P$13:P27,"&lt;&gt;"&amp;""))</f>
        <v/>
      </c>
      <c r="R27" s="11" t="str">
        <f>IFERROR(RANK(Q27,$Q$13:$Q$47,1),"")</f>
        <v/>
      </c>
      <c r="S27" s="11" t="str">
        <f>IF(IFERROR(INDEX('[1]決勝ヒート - レース結果（貼付）'!$A:$Z,MATCH($A27,'[1]決勝ヒート - レース結果（貼付）'!$A:$A,0),MATCH('決勝ヒート - レース暫定結果表'!S$11,'[1]決勝ヒート - レース結果（貼付）'!$1:$1,0)),"")=0,"",IFERROR(INDEX('[1]決勝ヒート - レース結果（貼付）'!$A:$Z,MATCH($A27,'[1]決勝ヒート - レース結果（貼付）'!$A:$A,0),MATCH('決勝ヒート - レース暫定結果表'!S$11,'[1]決勝ヒート - レース結果（貼付）'!$1:$1,0)),""))</f>
        <v/>
      </c>
      <c r="T27" s="11"/>
      <c r="U27" s="11">
        <f>IF(IFERROR(INDEX('[1]決勝ヒート - レース結果（貼付）'!$A:$Z,MATCH($B27,'[1]決勝ヒート - レース結果（貼付）'!$B:$B,0),MATCH('決勝ヒート - レース暫定結果表'!U$11,'[1]決勝ヒート - レース結果（貼付）'!$1:$1,0)),"")=0,"",IFERROR(INDEX('[1]決勝ヒート - レース結果（貼付）'!$A:$Z,MATCH($B27,'[1]決勝ヒート - レース結果（貼付）'!$B:$B,0),MATCH('決勝ヒート - レース暫定結果表'!U$11,'[1]決勝ヒート - レース結果（貼付）'!$1:$1,0)),""))</f>
        <v>72.19</v>
      </c>
    </row>
    <row r="28" spans="1:21" s="24" customFormat="1" ht="12.75" x14ac:dyDescent="0.2">
      <c r="A28" s="39">
        <f>IF(OR('[1]決勝ヒート - レース結果（貼付）'!A17="DNF",'[1]決勝ヒート - レース結果（貼付）'!A17="DNS",'[1]決勝ヒート - レース結果（貼付）'!A17="DQ"),'[1]決勝ヒート - レース結果（貼付）'!A17,IF(MAX('[1]決勝ヒート - レース結果（貼付）'!A:A)&gt;A27,A27+1,""))</f>
        <v>16</v>
      </c>
      <c r="B28" s="27">
        <f>IFERROR(INDEX('[1]決勝ヒート - レース結果（貼付）'!A17:$Z$50,MATCH($A28,'[1]決勝ヒート - レース結果（貼付）'!A17:$A$50,0),MATCH('決勝ヒート - レース暫定結果表'!B$11,'[1]決勝ヒート - レース結果（貼付）'!$1:$1,0)),"")</f>
        <v>74</v>
      </c>
      <c r="C28" s="38"/>
      <c r="D28" s="37" t="str">
        <f>IFERROR(INDEX('[1]決勝ヒート - レース結果（貼付）'!$A:$Z,MATCH($B28,'[1]決勝ヒート - レース結果（貼付）'!$B:$B,0),MATCH('決勝ヒート - レース暫定結果表'!D$11,'[1]決勝ヒート - レース結果（貼付）'!$1:$1,0)),"")</f>
        <v>宮地 健太朗</v>
      </c>
      <c r="E28" s="36" t="str">
        <f>IFERROR(INDEX('[1]決勝ヒート - レース結果（貼付）'!$A:$Z,MATCH($B28,'[1]決勝ヒート - レース結果（貼付）'!$B:$B,0),MATCH('決勝ヒート - レース暫定結果表'!E$11,'[1]決勝ヒート - レース結果（貼付）'!$1:$1,0)),"")</f>
        <v>INTREPID/YAMAHA</v>
      </c>
      <c r="F28" s="35" t="str">
        <f>IFERROR(INDEX('[1]決勝ヒート - レース結果（貼付）'!$A:$Z,MATCH($B28,'[1]決勝ヒート - レース結果（貼付）'!$B:$B,0),MATCH('決勝ヒート - レース暫定結果表'!F$11,'[1]決勝ヒート - レース結果（貼付）'!$1:$1,0)),"")</f>
        <v>Ash</v>
      </c>
      <c r="G28" s="34" t="str">
        <f>IFERROR(INDEX('[1]決勝ヒート - レース結果（貼付）'!$A:$Z,MATCH($B28,'[1]決勝ヒート - レース結果（貼付）'!$B:$B,0),MATCH('決勝ヒート - レース暫定結果表'!G$11,'[1]決勝ヒート - レース結果（貼付）'!$1:$1,0)),"")</f>
        <v>BS</v>
      </c>
      <c r="H28" s="33">
        <f>IF(A28="DNS","",IF(A28="DQ","",IFERROR(INDEX('[1]決勝ヒート - レース結果（貼付）'!$A:$Z,MATCH($B28,'[1]決勝ヒート - レース結果（貼付）'!$B:$B,0),MATCH('決勝ヒート - レース暫定結果表'!H$11,'[1]決勝ヒート - レース結果（貼付）'!$1:$1,0)),"")))</f>
        <v>22</v>
      </c>
      <c r="I28" s="32">
        <f>IF(A28="DNS","ｽﾀｰﾄ出来ず",IF(A28="DQ","失　格",IFERROR(INDEX('[1]決勝ヒート - レース結果（貼付）'!$A:$Z,MATCH($B28,'[1]決勝ヒート - レース結果（貼付）'!$B:$B,0),MATCH('決勝ヒート - レース暫定結果表'!I$11,'[1]決勝ヒート - レース結果（貼付）'!$1:$1,0)),"")))</f>
        <v>1.6316307870370372E-2</v>
      </c>
      <c r="J28" s="31">
        <f>IF(A28="DNS","",IF(A28="DQ","",IFERROR(INDEX('[1]決勝ヒート - レース結果（貼付）'!$A:$Z,MATCH($B28,'[1]決勝ヒート - レース結果（貼付）'!$B:$B,0),MATCH('決勝ヒート - レース暫定結果表'!J$11,'[1]決勝ヒート - レース結果（貼付）'!$1:$1,0)),"")))</f>
        <v>26.068999999999999</v>
      </c>
      <c r="K28" s="31">
        <f>IF(A28="DNS","",IF(A28="DQ","",IFERROR(INDEX('[1]決勝ヒート - レース結果（貼付）'!$A:$Z,MATCH($B28,'[1]決勝ヒート - レース結果（貼付）'!$B:$B,0),MATCH('決勝ヒート - レース暫定結果表'!K$11,'[1]決勝ヒート - レース結果（貼付）'!$1:$1,0)),"")))</f>
        <v>2.637</v>
      </c>
      <c r="L28" s="30">
        <f>IF(A28="DNS","",IF(A28="DQ","",IFERROR(INDEX('[1]決勝ヒート - レース結果（貼付）'!$A:$Z,MATCH($B28,'[1]決勝ヒート - レース結果（貼付）'!$B:$B,0),MATCH('決勝ヒート - レース暫定結果表'!L$11,'[1]決勝ヒート - レース結果（貼付）'!$1:$1,0)),"")))</f>
        <v>7.2956018518518519E-4</v>
      </c>
      <c r="M28" s="29" t="str">
        <f>IF(L28&lt;1,"",IF($M$11&gt;L28,"R",""))</f>
        <v/>
      </c>
      <c r="N28" s="28"/>
      <c r="O28" s="11"/>
      <c r="P28" s="11" t="str">
        <f>IF(IFERROR(INDEX('[1]決勝ヒート - レース結果（貼付）'!$A:$Z,MATCH($A28,'[1]決勝ヒート - レース結果（貼付）'!$A:$A,0),MATCH('決勝ヒート - レース暫定結果表'!P$11,'[1]決勝ヒート - レース結果（貼付）'!$1:$1,0)),"")=0,"",IFERROR(INDEX('[1]決勝ヒート - レース結果（貼付）'!$A:$Z,MATCH($A28,'[1]決勝ヒート - レース結果（貼付）'!$A:$A,0),MATCH('決勝ヒート - レース暫定結果表'!P$11,'[1]決勝ヒート - レース結果（貼付）'!$1:$1,0)),""))</f>
        <v>全日本カート選手権 統一規則 第38条(25)(フロントフェアリングが正しい装着状態でない)により5秒加算した。</v>
      </c>
      <c r="Q28" s="11">
        <f>IF(P28="","",COUNTIF($P$13:P28,"&lt;&gt;"&amp;""))</f>
        <v>16</v>
      </c>
      <c r="R28" s="11">
        <f>IFERROR(RANK(Q28,$Q$13:$Q$47,1),"")</f>
        <v>4</v>
      </c>
      <c r="S28" s="11" t="str">
        <f>IF(IFERROR(INDEX('[1]決勝ヒート - レース結果（貼付）'!$A:$Z,MATCH($A28,'[1]決勝ヒート - レース結果（貼付）'!$A:$A,0),MATCH('決勝ヒート - レース暫定結果表'!S$11,'[1]決勝ヒート - レース結果（貼付）'!$1:$1,0)),"")=0,"",IFERROR(INDEX('[1]決勝ヒート - レース結果（貼付）'!$A:$Z,MATCH($A28,'[1]決勝ヒート - レース結果（貼付）'!$A:$A,0),MATCH('決勝ヒート - レース暫定結果表'!S$11,'[1]決勝ヒート - レース結果（貼付）'!$1:$1,0)),""))</f>
        <v/>
      </c>
      <c r="T28" s="11"/>
      <c r="U28" s="11">
        <f>IF(IFERROR(INDEX('[1]決勝ヒート - レース結果（貼付）'!$A:$Z,MATCH($B28,'[1]決勝ヒート - レース結果（貼付）'!$B:$B,0),MATCH('決勝ヒート - レース暫定結果表'!U$11,'[1]決勝ヒート - レース結果（貼付）'!$1:$1,0)),"")=0,"",IFERROR(INDEX('[1]決勝ヒート - レース結果（貼付）'!$A:$Z,MATCH($B28,'[1]決勝ヒート - レース結果（貼付）'!$B:$B,0),MATCH('決勝ヒート - レース暫定結果表'!U$11,'[1]決勝ヒート - レース結果（貼付）'!$1:$1,0)),""))</f>
        <v>71.698999999999998</v>
      </c>
    </row>
    <row r="29" spans="1:21" s="24" customFormat="1" ht="12.75" x14ac:dyDescent="0.2">
      <c r="A29" s="39">
        <f>IF(OR('[1]決勝ヒート - レース結果（貼付）'!A18="DNF",'[1]決勝ヒート - レース結果（貼付）'!A18="DNS",'[1]決勝ヒート - レース結果（貼付）'!A18="DQ"),'[1]決勝ヒート - レース結果（貼付）'!A18,IF(MAX('[1]決勝ヒート - レース結果（貼付）'!A:A)&gt;A28,A28+1,""))</f>
        <v>17</v>
      </c>
      <c r="B29" s="27">
        <f>IFERROR(INDEX('[1]決勝ヒート - レース結果（貼付）'!A18:$Z$50,MATCH($A29,'[1]決勝ヒート - レース結果（貼付）'!A18:$A$50,0),MATCH('決勝ヒート - レース暫定結果表'!B$11,'[1]決勝ヒート - レース結果（貼付）'!$1:$1,0)),"")</f>
        <v>54</v>
      </c>
      <c r="C29" s="38"/>
      <c r="D29" s="37" t="str">
        <f>IFERROR(INDEX('[1]決勝ヒート - レース結果（貼付）'!$A:$Z,MATCH($B29,'[1]決勝ヒート - レース結果（貼付）'!$B:$B,0),MATCH('決勝ヒート - レース暫定結果表'!D$11,'[1]決勝ヒート - レース結果（貼付）'!$1:$1,0)),"")</f>
        <v>越路 暢哉</v>
      </c>
      <c r="E29" s="36" t="str">
        <f>IFERROR(INDEX('[1]決勝ヒート - レース結果（貼付）'!$A:$Z,MATCH($B29,'[1]決勝ヒート - レース結果（貼付）'!$B:$B,0),MATCH('決勝ヒート - レース暫定結果表'!E$11,'[1]決勝ヒート - レース結果（貼付）'!$1:$1,0)),"")</f>
        <v>REDSPEED/YAMAHA</v>
      </c>
      <c r="F29" s="35" t="str">
        <f>IFERROR(INDEX('[1]決勝ヒート - レース結果（貼付）'!$A:$Z,MATCH($B29,'[1]決勝ヒート - レース結果（貼付）'!$B:$B,0),MATCH('決勝ヒート - レース暫定結果表'!F$11,'[1]決勝ヒート - レース結果（貼付）'!$1:$1,0)),"")</f>
        <v>ONE POINT</v>
      </c>
      <c r="G29" s="34" t="str">
        <f>IFERROR(INDEX('[1]決勝ヒート - レース結果（貼付）'!$A:$Z,MATCH($B29,'[1]決勝ヒート - レース結果（貼付）'!$B:$B,0),MATCH('決勝ヒート - レース暫定結果表'!G$11,'[1]決勝ヒート - レース結果（貼付）'!$1:$1,0)),"")</f>
        <v>BS</v>
      </c>
      <c r="H29" s="33">
        <f>IF(A29="DNS","",IF(A29="DQ","",IFERROR(INDEX('[1]決勝ヒート - レース結果（貼付）'!$A:$Z,MATCH($B29,'[1]決勝ヒート - レース結果（貼付）'!$B:$B,0),MATCH('決勝ヒート - レース暫定結果表'!H$11,'[1]決勝ヒート - レース結果（貼付）'!$1:$1,0)),"")))</f>
        <v>22</v>
      </c>
      <c r="I29" s="32">
        <f>IF(A29="DNS","ｽﾀｰﾄ出来ず",IF(A29="DQ","失　格",IFERROR(INDEX('[1]決勝ヒート - レース結果（貼付）'!$A:$Z,MATCH($B29,'[1]決勝ヒート - レース結果（貼付）'!$B:$B,0),MATCH('決勝ヒート - レース暫定結果表'!I$11,'[1]決勝ヒート - レース結果（貼付）'!$1:$1,0)),"")))</f>
        <v>1.6347812499999999E-2</v>
      </c>
      <c r="J29" s="31">
        <f>IF(A29="DNS","",IF(A29="DQ","",IFERROR(INDEX('[1]決勝ヒート - レース結果（貼付）'!$A:$Z,MATCH($B29,'[1]決勝ヒート - レース結果（貼付）'!$B:$B,0),MATCH('決勝ヒート - レース暫定結果表'!J$11,'[1]決勝ヒート - レース結果（貼付）'!$1:$1,0)),"")))</f>
        <v>28.791</v>
      </c>
      <c r="K29" s="31">
        <f>IF(A29="DNS","",IF(A29="DQ","",IFERROR(INDEX('[1]決勝ヒート - レース結果（貼付）'!$A:$Z,MATCH($B29,'[1]決勝ヒート - レース結果（貼付）'!$B:$B,0),MATCH('決勝ヒート - レース暫定結果表'!K$11,'[1]決勝ヒート - レース結果（貼付）'!$1:$1,0)),"")))</f>
        <v>2.722</v>
      </c>
      <c r="L29" s="30">
        <f>IF(A29="DNS","",IF(A29="DQ","",IFERROR(INDEX('[1]決勝ヒート - レース結果（貼付）'!$A:$Z,MATCH($B29,'[1]決勝ヒート - レース結果（貼付）'!$B:$B,0),MATCH('決勝ヒート - レース暫定結果表'!L$11,'[1]決勝ヒート - レース結果（貼付）'!$1:$1,0)),"")))</f>
        <v>7.3315972222222218E-4</v>
      </c>
      <c r="M29" s="29" t="str">
        <f>IF(L29&lt;1,"",IF($M$11&gt;L29,"R",""))</f>
        <v/>
      </c>
      <c r="N29" s="28"/>
      <c r="O29" s="11"/>
      <c r="P29" s="11" t="str">
        <f>IF(IFERROR(INDEX('[1]決勝ヒート - レース結果（貼付）'!$A:$Z,MATCH($A29,'[1]決勝ヒート - レース結果（貼付）'!$A:$A,0),MATCH('決勝ヒート - レース暫定結果表'!P$11,'[1]決勝ヒート - レース結果（貼付）'!$1:$1,0)),"")=0,"",IFERROR(INDEX('[1]決勝ヒート - レース結果（貼付）'!$A:$Z,MATCH($A29,'[1]決勝ヒート - レース結果（貼付）'!$A:$A,0),MATCH('決勝ヒート - レース暫定結果表'!P$11,'[1]決勝ヒート - レース結果（貼付）'!$1:$1,0)),""))</f>
        <v/>
      </c>
      <c r="Q29" s="11" t="str">
        <f>IF(P29="","",COUNTIF($P$13:P29,"&lt;&gt;"&amp;""))</f>
        <v/>
      </c>
      <c r="R29" s="11" t="str">
        <f>IFERROR(RANK(Q29,$Q$13:$Q$47,1),"")</f>
        <v/>
      </c>
      <c r="S29" s="11" t="str">
        <f>IF(IFERROR(INDEX('[1]決勝ヒート - レース結果（貼付）'!$A:$Z,MATCH($A29,'[1]決勝ヒート - レース結果（貼付）'!$A:$A,0),MATCH('決勝ヒート - レース暫定結果表'!S$11,'[1]決勝ヒート - レース結果（貼付）'!$1:$1,0)),"")=0,"",IFERROR(INDEX('[1]決勝ヒート - レース結果（貼付）'!$A:$Z,MATCH($A29,'[1]決勝ヒート - レース結果（貼付）'!$A:$A,0),MATCH('決勝ヒート - レース暫定結果表'!S$11,'[1]決勝ヒート - レース結果（貼付）'!$1:$1,0)),""))</f>
        <v/>
      </c>
      <c r="T29" s="11"/>
      <c r="U29" s="11">
        <f>IF(IFERROR(INDEX('[1]決勝ヒート - レース結果（貼付）'!$A:$Z,MATCH($B29,'[1]決勝ヒート - レース結果（貼付）'!$B:$B,0),MATCH('決勝ヒート - レース暫定結果表'!U$11,'[1]決勝ヒート - レース結果（貼付）'!$1:$1,0)),"")=0,"",IFERROR(INDEX('[1]決勝ヒート - レース結果（貼付）'!$A:$Z,MATCH($B29,'[1]決勝ヒート - レース結果（貼付）'!$B:$B,0),MATCH('決勝ヒート - レース暫定結果表'!U$11,'[1]決勝ヒート - レース結果（貼付）'!$1:$1,0)),""))</f>
        <v>71.834999999999994</v>
      </c>
    </row>
    <row r="30" spans="1:21" s="24" customFormat="1" ht="12.75" x14ac:dyDescent="0.2">
      <c r="A30" s="39">
        <f>IF(OR('[1]決勝ヒート - レース結果（貼付）'!A19="DNF",'[1]決勝ヒート - レース結果（貼付）'!A19="DNS",'[1]決勝ヒート - レース結果（貼付）'!A19="DQ"),'[1]決勝ヒート - レース結果（貼付）'!A19,IF(MAX('[1]決勝ヒート - レース結果（貼付）'!A:A)&gt;A29,A29+1,""))</f>
        <v>18</v>
      </c>
      <c r="B30" s="27">
        <f>IFERROR(INDEX('[1]決勝ヒート - レース結果（貼付）'!A19:$Z$50,MATCH($A30,'[1]決勝ヒート - レース結果（貼付）'!A19:$A$50,0),MATCH('決勝ヒート - レース暫定結果表'!B$11,'[1]決勝ヒート - レース結果（貼付）'!$1:$1,0)),"")</f>
        <v>13</v>
      </c>
      <c r="C30" s="38"/>
      <c r="D30" s="37" t="str">
        <f>IFERROR(INDEX('[1]決勝ヒート - レース結果（貼付）'!$A:$Z,MATCH($B30,'[1]決勝ヒート - レース結果（貼付）'!$B:$B,0),MATCH('決勝ヒート - レース暫定結果表'!D$11,'[1]決勝ヒート - レース結果（貼付）'!$1:$1,0)),"")</f>
        <v>向田 一聡</v>
      </c>
      <c r="E30" s="36" t="str">
        <f>IFERROR(INDEX('[1]決勝ヒート - レース結果（貼付）'!$A:$Z,MATCH($B30,'[1]決勝ヒート - レース結果（貼付）'!$B:$B,0),MATCH('決勝ヒート - レース暫定結果表'!E$11,'[1]決勝ヒート - レース結果（貼付）'!$1:$1,0)),"")</f>
        <v>KOSMIC/YAMAHA</v>
      </c>
      <c r="F30" s="35" t="str">
        <f>IFERROR(INDEX('[1]決勝ヒート - レース結果（貼付）'!$A:$Z,MATCH($B30,'[1]決勝ヒート - レース結果（貼付）'!$B:$B,0),MATCH('決勝ヒート - レース暫定結果表'!F$11,'[1]決勝ヒート - レース結果（貼付）'!$1:$1,0)),"")</f>
        <v>SLT.RT    ANT</v>
      </c>
      <c r="G30" s="34" t="str">
        <f>IFERROR(INDEX('[1]決勝ヒート - レース結果（貼付）'!$A:$Z,MATCH($B30,'[1]決勝ヒート - レース結果（貼付）'!$B:$B,0),MATCH('決勝ヒート - レース暫定結果表'!G$11,'[1]決勝ヒート - レース結果（貼付）'!$1:$1,0)),"")</f>
        <v>BS</v>
      </c>
      <c r="H30" s="33">
        <f>IF(A30="DNS","",IF(A30="DQ","",IFERROR(INDEX('[1]決勝ヒート - レース結果（貼付）'!$A:$Z,MATCH($B30,'[1]決勝ヒート - レース結果（貼付）'!$B:$B,0),MATCH('決勝ヒート - レース暫定結果表'!H$11,'[1]決勝ヒート - レース結果（貼付）'!$1:$1,0)),"")))</f>
        <v>22</v>
      </c>
      <c r="I30" s="32">
        <f>IF(A30="DNS","ｽﾀｰﾄ出来ず",IF(A30="DQ","失　格",IFERROR(INDEX('[1]決勝ヒート - レース結果（貼付）'!$A:$Z,MATCH($B30,'[1]決勝ヒート - レース結果（貼付）'!$B:$B,0),MATCH('決勝ヒート - レース暫定結果表'!I$11,'[1]決勝ヒート - レース結果（貼付）'!$1:$1,0)),"")))</f>
        <v>1.6367800925925925E-2</v>
      </c>
      <c r="J30" s="31">
        <f>IF(A30="DNS","",IF(A30="DQ","",IFERROR(INDEX('[1]決勝ヒート - レース結果（貼付）'!$A:$Z,MATCH($B30,'[1]決勝ヒート - レース結果（貼付）'!$B:$B,0),MATCH('決勝ヒート - レース暫定結果表'!J$11,'[1]決勝ヒート - レース結果（貼付）'!$1:$1,0)),"")))</f>
        <v>30.518000000000001</v>
      </c>
      <c r="K30" s="31">
        <f>IF(A30="DNS","",IF(A30="DQ","",IFERROR(INDEX('[1]決勝ヒート - レース結果（貼付）'!$A:$Z,MATCH($B30,'[1]決勝ヒート - レース結果（貼付）'!$B:$B,0),MATCH('決勝ヒート - レース暫定結果表'!K$11,'[1]決勝ヒート - レース結果（貼付）'!$1:$1,0)),"")))</f>
        <v>1.7270000000000001</v>
      </c>
      <c r="L30" s="30">
        <f>IF(A30="DNS","",IF(A30="DQ","",IFERROR(INDEX('[1]決勝ヒート - レース結果（貼付）'!$A:$Z,MATCH($B30,'[1]決勝ヒート - レース結果（貼付）'!$B:$B,0),MATCH('決勝ヒート - レース暫定結果表'!L$11,'[1]決勝ヒート - レース結果（貼付）'!$1:$1,0)),"")))</f>
        <v>7.357175925925925E-4</v>
      </c>
      <c r="M30" s="29" t="str">
        <f>IF(L30&lt;1,"",IF($M$11&gt;L30,"R",""))</f>
        <v/>
      </c>
      <c r="N30" s="28"/>
      <c r="O30" s="11"/>
      <c r="P30" s="11" t="str">
        <f>IF(IFERROR(INDEX('[1]決勝ヒート - レース結果（貼付）'!$A:$Z,MATCH($A30,'[1]決勝ヒート - レース結果（貼付）'!$A:$A,0),MATCH('決勝ヒート - レース暫定結果表'!P$11,'[1]決勝ヒート - レース結果（貼付）'!$1:$1,0)),"")=0,"",IFERROR(INDEX('[1]決勝ヒート - レース結果（貼付）'!$A:$Z,MATCH($A30,'[1]決勝ヒート - レース結果（貼付）'!$A:$A,0),MATCH('決勝ヒート - レース暫定結果表'!P$11,'[1]決勝ヒート - レース結果（貼付）'!$1:$1,0)),""))</f>
        <v/>
      </c>
      <c r="Q30" s="11" t="str">
        <f>IF(P30="","",COUNTIF($P$13:P30,"&lt;&gt;"&amp;""))</f>
        <v/>
      </c>
      <c r="R30" s="11" t="str">
        <f>IFERROR(RANK(Q30,$Q$13:$Q$47,1),"")</f>
        <v/>
      </c>
      <c r="S30" s="11" t="str">
        <f>IF(IFERROR(INDEX('[1]決勝ヒート - レース結果（貼付）'!$A:$Z,MATCH($A30,'[1]決勝ヒート - レース結果（貼付）'!$A:$A,0),MATCH('決勝ヒート - レース暫定結果表'!S$11,'[1]決勝ヒート - レース結果（貼付）'!$1:$1,0)),"")=0,"",IFERROR(INDEX('[1]決勝ヒート - レース結果（貼付）'!$A:$Z,MATCH($A30,'[1]決勝ヒート - レース結果（貼付）'!$A:$A,0),MATCH('決勝ヒート - レース暫定結果表'!S$11,'[1]決勝ヒート - レース結果（貼付）'!$1:$1,0)),""))</f>
        <v/>
      </c>
      <c r="T30" s="11"/>
      <c r="U30" s="11">
        <f>IF(IFERROR(INDEX('[1]決勝ヒート - レース結果（貼付）'!$A:$Z,MATCH($B30,'[1]決勝ヒート - レース結果（貼付）'!$B:$B,0),MATCH('決勝ヒート - レース暫定結果表'!U$11,'[1]決勝ヒート - レース結果（貼付）'!$1:$1,0)),"")=0,"",IFERROR(INDEX('[1]決勝ヒート - レース結果（貼付）'!$A:$Z,MATCH($B30,'[1]決勝ヒート - レース結果（貼付）'!$B:$B,0),MATCH('決勝ヒート - レース暫定結果表'!U$11,'[1]決勝ヒート - レース結果（貼付）'!$1:$1,0)),""))</f>
        <v>71.584999999999994</v>
      </c>
    </row>
    <row r="31" spans="1:21" s="24" customFormat="1" ht="12.75" x14ac:dyDescent="0.2">
      <c r="A31" s="39">
        <f>IF(OR('[1]決勝ヒート - レース結果（貼付）'!A20="DNF",'[1]決勝ヒート - レース結果（貼付）'!A20="DNS",'[1]決勝ヒート - レース結果（貼付）'!A20="DQ"),'[1]決勝ヒート - レース結果（貼付）'!A20,IF(MAX('[1]決勝ヒート - レース結果（貼付）'!A:A)&gt;A30,A30+1,""))</f>
        <v>19</v>
      </c>
      <c r="B31" s="27">
        <f>IFERROR(INDEX('[1]決勝ヒート - レース結果（貼付）'!A20:$Z$50,MATCH($A31,'[1]決勝ヒート - レース結果（貼付）'!A20:$A$50,0),MATCH('決勝ヒート - レース暫定結果表'!B$11,'[1]決勝ヒート - レース結果（貼付）'!$1:$1,0)),"")</f>
        <v>86</v>
      </c>
      <c r="C31" s="38"/>
      <c r="D31" s="37" t="str">
        <f>IFERROR(INDEX('[1]決勝ヒート - レース結果（貼付）'!$A:$Z,MATCH($B31,'[1]決勝ヒート - レース結果（貼付）'!$B:$B,0),MATCH('決勝ヒート - レース暫定結果表'!D$11,'[1]決勝ヒート - レース結果（貼付）'!$1:$1,0)),"")</f>
        <v>内海 陽翔</v>
      </c>
      <c r="E31" s="36" t="str">
        <f>IFERROR(INDEX('[1]決勝ヒート - レース結果（貼付）'!$A:$Z,MATCH($B31,'[1]決勝ヒート - レース結果（貼付）'!$B:$B,0),MATCH('決勝ヒート - レース暫定結果表'!E$11,'[1]決勝ヒート - レース結果（貼付）'!$1:$1,0)),"")</f>
        <v>REDSPEED/YAMAHA</v>
      </c>
      <c r="F31" s="35" t="str">
        <f>IFERROR(INDEX('[1]決勝ヒート - レース結果（貼付）'!$A:$Z,MATCH($B31,'[1]決勝ヒート - レース結果（貼付）'!$B:$B,0),MATCH('決勝ヒート - レース暫定結果表'!F$11,'[1]決勝ヒート - レース結果（貼付）'!$1:$1,0)),"")</f>
        <v>シナジーリンクス</v>
      </c>
      <c r="G31" s="34" t="str">
        <f>IFERROR(INDEX('[1]決勝ヒート - レース結果（貼付）'!$A:$Z,MATCH($B31,'[1]決勝ヒート - レース結果（貼付）'!$B:$B,0),MATCH('決勝ヒート - レース暫定結果表'!G$11,'[1]決勝ヒート - レース結果（貼付）'!$1:$1,0)),"")</f>
        <v>BS</v>
      </c>
      <c r="H31" s="33">
        <f>IF(A31="DNS","",IF(A31="DQ","",IFERROR(INDEX('[1]決勝ヒート - レース結果（貼付）'!$A:$Z,MATCH($B31,'[1]決勝ヒート - レース結果（貼付）'!$B:$B,0),MATCH('決勝ヒート - レース暫定結果表'!H$11,'[1]決勝ヒート - レース結果（貼付）'!$1:$1,0)),"")))</f>
        <v>22</v>
      </c>
      <c r="I31" s="32">
        <f>IF(A31="DNS","ｽﾀｰﾄ出来ず",IF(A31="DQ","失　格",IFERROR(INDEX('[1]決勝ヒート - レース結果（貼付）'!$A:$Z,MATCH($B31,'[1]決勝ヒート - レース結果（貼付）'!$B:$B,0),MATCH('決勝ヒート - レース暫定結果表'!I$11,'[1]決勝ヒート - レース結果（貼付）'!$1:$1,0)),"")))</f>
        <v>1.638769675925926E-2</v>
      </c>
      <c r="J31" s="31">
        <f>IF(A31="DNS","",IF(A31="DQ","",IFERROR(INDEX('[1]決勝ヒート - レース結果（貼付）'!$A:$Z,MATCH($B31,'[1]決勝ヒート - レース結果（貼付）'!$B:$B,0),MATCH('決勝ヒート - レース暫定結果表'!J$11,'[1]決勝ヒート - レース結果（貼付）'!$1:$1,0)),"")))</f>
        <v>32.237000000000002</v>
      </c>
      <c r="K31" s="31">
        <f>IF(A31="DNS","",IF(A31="DQ","",IFERROR(INDEX('[1]決勝ヒート - レース結果（貼付）'!$A:$Z,MATCH($B31,'[1]決勝ヒート - レース結果（貼付）'!$B:$B,0),MATCH('決勝ヒート - レース暫定結果表'!K$11,'[1]決勝ヒート - レース結果（貼付）'!$1:$1,0)),"")))</f>
        <v>1.7190000000000001</v>
      </c>
      <c r="L31" s="30">
        <f>IF(A31="DNS","",IF(A31="DQ","",IFERROR(INDEX('[1]決勝ヒート - レース結果（貼付）'!$A:$Z,MATCH($B31,'[1]決勝ヒート - レース結果（貼付）'!$B:$B,0),MATCH('決勝ヒート - レース暫定結果表'!L$11,'[1]決勝ヒート - レース結果（貼付）'!$1:$1,0)),"")))</f>
        <v>7.3884259259259259E-4</v>
      </c>
      <c r="M31" s="29" t="str">
        <f>IF(L31&lt;1,"",IF($M$11&gt;L31,"R",""))</f>
        <v/>
      </c>
      <c r="N31" s="28"/>
      <c r="O31" s="11"/>
      <c r="P31" s="11" t="str">
        <f>IF(IFERROR(INDEX('[1]決勝ヒート - レース結果（貼付）'!$A:$Z,MATCH($A31,'[1]決勝ヒート - レース結果（貼付）'!$A:$A,0),MATCH('決勝ヒート - レース暫定結果表'!P$11,'[1]決勝ヒート - レース結果（貼付）'!$1:$1,0)),"")=0,"",IFERROR(INDEX('[1]決勝ヒート - レース結果（貼付）'!$A:$Z,MATCH($A31,'[1]決勝ヒート - レース結果（貼付）'!$A:$A,0),MATCH('決勝ヒート - レース暫定結果表'!P$11,'[1]決勝ヒート - レース結果（貼付）'!$1:$1,0)),""))</f>
        <v/>
      </c>
      <c r="Q31" s="11" t="str">
        <f>IF(P31="","",COUNTIF($P$13:P31,"&lt;&gt;"&amp;""))</f>
        <v/>
      </c>
      <c r="R31" s="11" t="str">
        <f>IFERROR(RANK(Q31,$Q$13:$Q$47,1),"")</f>
        <v/>
      </c>
      <c r="S31" s="11" t="str">
        <f>IF(IFERROR(INDEX('[1]決勝ヒート - レース結果（貼付）'!$A:$Z,MATCH($A31,'[1]決勝ヒート - レース結果（貼付）'!$A:$A,0),MATCH('決勝ヒート - レース暫定結果表'!S$11,'[1]決勝ヒート - レース結果（貼付）'!$1:$1,0)),"")=0,"",IFERROR(INDEX('[1]決勝ヒート - レース結果（貼付）'!$A:$Z,MATCH($A31,'[1]決勝ヒート - レース結果（貼付）'!$A:$A,0),MATCH('決勝ヒート - レース暫定結果表'!S$11,'[1]決勝ヒート - レース結果（貼付）'!$1:$1,0)),""))</f>
        <v/>
      </c>
      <c r="T31" s="11"/>
      <c r="U31" s="11">
        <f>IF(IFERROR(INDEX('[1]決勝ヒート - レース結果（貼付）'!$A:$Z,MATCH($B31,'[1]決勝ヒート - レース結果（貼付）'!$B:$B,0),MATCH('決勝ヒート - レース暫定結果表'!U$11,'[1]決勝ヒート - レース結果（貼付）'!$1:$1,0)),"")=0,"",IFERROR(INDEX('[1]決勝ヒート - レース結果（貼付）'!$A:$Z,MATCH($B31,'[1]決勝ヒート - レース結果（貼付）'!$B:$B,0),MATCH('決勝ヒート - レース暫定結果表'!U$11,'[1]決勝ヒート - レース結果（貼付）'!$1:$1,0)),""))</f>
        <v>71.283000000000001</v>
      </c>
    </row>
    <row r="32" spans="1:21" s="24" customFormat="1" ht="12.75" x14ac:dyDescent="0.2">
      <c r="A32" s="39">
        <f>IF(OR('[1]決勝ヒート - レース結果（貼付）'!A21="DNF",'[1]決勝ヒート - レース結果（貼付）'!A21="DNS",'[1]決勝ヒート - レース結果（貼付）'!A21="DQ"),'[1]決勝ヒート - レース結果（貼付）'!A21,IF(MAX('[1]決勝ヒート - レース結果（貼付）'!A:A)&gt;A31,A31+1,""))</f>
        <v>20</v>
      </c>
      <c r="B32" s="27">
        <f>IFERROR(INDEX('[1]決勝ヒート - レース結果（貼付）'!A21:$Z$50,MATCH($A32,'[1]決勝ヒート - レース結果（貼付）'!A21:$A$50,0),MATCH('決勝ヒート - レース暫定結果表'!B$11,'[1]決勝ヒート - レース結果（貼付）'!$1:$1,0)),"")</f>
        <v>64</v>
      </c>
      <c r="C32" s="38"/>
      <c r="D32" s="37" t="str">
        <f>IFERROR(INDEX('[1]決勝ヒート - レース結果（貼付）'!$A:$Z,MATCH($B32,'[1]決勝ヒート - レース結果（貼付）'!$B:$B,0),MATCH('決勝ヒート - レース暫定結果表'!D$11,'[1]決勝ヒート - レース結果（貼付）'!$1:$1,0)),"")</f>
        <v>角田 侑進</v>
      </c>
      <c r="E32" s="36" t="str">
        <f>IFERROR(INDEX('[1]決勝ヒート - レース結果（貼付）'!$A:$Z,MATCH($B32,'[1]決勝ヒート - レース結果（貼付）'!$B:$B,0),MATCH('決勝ヒート - レース暫定結果表'!E$11,'[1]決勝ヒート - レース結果（貼付）'!$1:$1,0)),"")</f>
        <v>KOSMIC/YAMAHA</v>
      </c>
      <c r="F32" s="35" t="str">
        <f>IFERROR(INDEX('[1]決勝ヒート - レース結果（貼付）'!$A:$Z,MATCH($B32,'[1]決勝ヒート - レース結果（貼付）'!$B:$B,0),MATCH('決勝ヒート - レース暫定結果表'!F$11,'[1]決勝ヒート - レース結果（貼付）'!$1:$1,0)),"")</f>
        <v>HRT</v>
      </c>
      <c r="G32" s="34" t="str">
        <f>IFERROR(INDEX('[1]決勝ヒート - レース結果（貼付）'!$A:$Z,MATCH($B32,'[1]決勝ヒート - レース結果（貼付）'!$B:$B,0),MATCH('決勝ヒート - レース暫定結果表'!G$11,'[1]決勝ヒート - レース結果（貼付）'!$1:$1,0)),"")</f>
        <v>BS</v>
      </c>
      <c r="H32" s="33">
        <f>IF(A32="DNS","",IF(A32="DQ","",IFERROR(INDEX('[1]決勝ヒート - レース結果（貼付）'!$A:$Z,MATCH($B32,'[1]決勝ヒート - レース結果（貼付）'!$B:$B,0),MATCH('決勝ヒート - レース暫定結果表'!H$11,'[1]決勝ヒート - レース結果（貼付）'!$1:$1,0)),"")))</f>
        <v>22</v>
      </c>
      <c r="I32" s="32">
        <f>IF(A32="DNS","ｽﾀｰﾄ出来ず",IF(A32="DQ","失　格",IFERROR(INDEX('[1]決勝ヒート - レース結果（貼付）'!$A:$Z,MATCH($B32,'[1]決勝ヒート - レース結果（貼付）'!$B:$B,0),MATCH('決勝ヒート - レース暫定結果表'!I$11,'[1]決勝ヒート - レース結果（貼付）'!$1:$1,0)),"")))</f>
        <v>1.6433819444444445E-2</v>
      </c>
      <c r="J32" s="31">
        <f>IF(A32="DNS","",IF(A32="DQ","",IFERROR(INDEX('[1]決勝ヒート - レース結果（貼付）'!$A:$Z,MATCH($B32,'[1]決勝ヒート - レース結果（貼付）'!$B:$B,0),MATCH('決勝ヒート - レース暫定結果表'!J$11,'[1]決勝ヒート - レース結果（貼付）'!$1:$1,0)),"")))</f>
        <v>36.222000000000001</v>
      </c>
      <c r="K32" s="31">
        <f>IF(A32="DNS","",IF(A32="DQ","",IFERROR(INDEX('[1]決勝ヒート - レース結果（貼付）'!$A:$Z,MATCH($B32,'[1]決勝ヒート - レース結果（貼付）'!$B:$B,0),MATCH('決勝ヒート - レース暫定結果表'!K$11,'[1]決勝ヒート - レース結果（貼付）'!$1:$1,0)),"")))</f>
        <v>3.9849999999999999</v>
      </c>
      <c r="L32" s="30">
        <f>IF(A32="DNS","",IF(A32="DQ","",IFERROR(INDEX('[1]決勝ヒート - レース結果（貼付）'!$A:$Z,MATCH($B32,'[1]決勝ヒート - レース結果（貼付）'!$B:$B,0),MATCH('決勝ヒート - レース暫定結果表'!L$11,'[1]決勝ヒート - レース結果（貼付）'!$1:$1,0)),"")))</f>
        <v>7.3608796296296302E-4</v>
      </c>
      <c r="M32" s="29" t="str">
        <f>IF(L32&lt;1,"",IF($M$11&gt;L32,"R",""))</f>
        <v/>
      </c>
      <c r="N32" s="28"/>
      <c r="O32" s="11"/>
      <c r="P32" s="11" t="str">
        <f>IF(IFERROR(INDEX('[1]決勝ヒート - レース結果（貼付）'!$A:$Z,MATCH($A32,'[1]決勝ヒート - レース結果（貼付）'!$A:$A,0),MATCH('決勝ヒート - レース暫定結果表'!P$11,'[1]決勝ヒート - レース結果（貼付）'!$1:$1,0)),"")=0,"",IFERROR(INDEX('[1]決勝ヒート - レース結果（貼付）'!$A:$Z,MATCH($A32,'[1]決勝ヒート - レース結果（貼付）'!$A:$A,0),MATCH('決勝ヒート - レース暫定結果表'!P$11,'[1]決勝ヒート - レース結果（貼付）'!$1:$1,0)),""))</f>
        <v/>
      </c>
      <c r="Q32" s="11" t="str">
        <f>IF(P32="","",COUNTIF($P$13:P32,"&lt;&gt;"&amp;""))</f>
        <v/>
      </c>
      <c r="R32" s="11" t="str">
        <f>IFERROR(RANK(Q32,$Q$13:$Q$47,1),"")</f>
        <v/>
      </c>
      <c r="S32" s="11" t="str">
        <f>IF(IFERROR(INDEX('[1]決勝ヒート - レース結果（貼付）'!$A:$Z,MATCH($A32,'[1]決勝ヒート - レース結果（貼付）'!$A:$A,0),MATCH('決勝ヒート - レース暫定結果表'!S$11,'[1]決勝ヒート - レース結果（貼付）'!$1:$1,0)),"")=0,"",IFERROR(INDEX('[1]決勝ヒート - レース結果（貼付）'!$A:$Z,MATCH($A32,'[1]決勝ヒート - レース結果（貼付）'!$A:$A,0),MATCH('決勝ヒート - レース暫定結果表'!S$11,'[1]決勝ヒート - レース結果（貼付）'!$1:$1,0)),""))</f>
        <v/>
      </c>
      <c r="T32" s="11"/>
      <c r="U32" s="11">
        <f>IF(IFERROR(INDEX('[1]決勝ヒート - レース結果（貼付）'!$A:$Z,MATCH($B32,'[1]決勝ヒート - レース結果（貼付）'!$B:$B,0),MATCH('決勝ヒート - レース暫定結果表'!U$11,'[1]決勝ヒート - レース結果（貼付）'!$1:$1,0)),"")=0,"",IFERROR(INDEX('[1]決勝ヒート - レース結果（貼付）'!$A:$Z,MATCH($B32,'[1]決勝ヒート - レース結果（貼付）'!$B:$B,0),MATCH('決勝ヒート - レース暫定結果表'!U$11,'[1]決勝ヒート - レース結果（貼付）'!$1:$1,0)),""))</f>
        <v>71.549000000000007</v>
      </c>
    </row>
    <row r="33" spans="1:21" s="24" customFormat="1" ht="12.75" x14ac:dyDescent="0.2">
      <c r="A33" s="39">
        <f>IF(OR('[1]決勝ヒート - レース結果（貼付）'!A22="DNF",'[1]決勝ヒート - レース結果（貼付）'!A22="DNS",'[1]決勝ヒート - レース結果（貼付）'!A22="DQ"),'[1]決勝ヒート - レース結果（貼付）'!A22,IF(MAX('[1]決勝ヒート - レース結果（貼付）'!A:A)&gt;A32,A32+1,""))</f>
        <v>21</v>
      </c>
      <c r="B33" s="27">
        <f>IFERROR(INDEX('[1]決勝ヒート - レース結果（貼付）'!A22:$Z$50,MATCH($A33,'[1]決勝ヒート - レース結果（貼付）'!A22:$A$50,0),MATCH('決勝ヒート - レース暫定結果表'!B$11,'[1]決勝ヒート - レース結果（貼付）'!$1:$1,0)),"")</f>
        <v>57</v>
      </c>
      <c r="C33" s="38"/>
      <c r="D33" s="37" t="str">
        <f>IFERROR(INDEX('[1]決勝ヒート - レース結果（貼付）'!$A:$Z,MATCH($B33,'[1]決勝ヒート - レース結果（貼付）'!$B:$B,0),MATCH('決勝ヒート - レース暫定結果表'!D$11,'[1]決勝ヒート - レース結果（貼付）'!$1:$1,0)),"")</f>
        <v>米林 慶晃</v>
      </c>
      <c r="E33" s="36" t="str">
        <f>IFERROR(INDEX('[1]決勝ヒート - レース結果（貼付）'!$A:$Z,MATCH($B33,'[1]決勝ヒート - レース結果（貼付）'!$B:$B,0),MATCH('決勝ヒート - レース暫定結果表'!E$11,'[1]決勝ヒート - レース結果（貼付）'!$1:$1,0)),"")</f>
        <v>EXPRIT/YAMAHA</v>
      </c>
      <c r="F33" s="35" t="str">
        <f>IFERROR(INDEX('[1]決勝ヒート - レース結果（貼付）'!$A:$Z,MATCH($B33,'[1]決勝ヒート - レース結果（貼付）'!$B:$B,0),MATCH('決勝ヒート - レース暫定結果表'!F$11,'[1]決勝ヒート - レース結果（貼付）'!$1:$1,0)),"")</f>
        <v>REON RACING TEAM</v>
      </c>
      <c r="G33" s="34" t="str">
        <f>IFERROR(INDEX('[1]決勝ヒート - レース結果（貼付）'!$A:$Z,MATCH($B33,'[1]決勝ヒート - レース結果（貼付）'!$B:$B,0),MATCH('決勝ヒート - レース暫定結果表'!G$11,'[1]決勝ヒート - レース結果（貼付）'!$1:$1,0)),"")</f>
        <v>BS</v>
      </c>
      <c r="H33" s="33">
        <f>IF(A33="DNS","",IF(A33="DQ","",IFERROR(INDEX('[1]決勝ヒート - レース結果（貼付）'!$A:$Z,MATCH($B33,'[1]決勝ヒート - レース結果（貼付）'!$B:$B,0),MATCH('決勝ヒート - レース暫定結果表'!H$11,'[1]決勝ヒート - レース結果（貼付）'!$1:$1,0)),"")))</f>
        <v>22</v>
      </c>
      <c r="I33" s="32">
        <f>IF(A33="DNS","ｽﾀｰﾄ出来ず",IF(A33="DQ","失　格",IFERROR(INDEX('[1]決勝ヒート - レース結果（貼付）'!$A:$Z,MATCH($B33,'[1]決勝ヒート - レース結果（貼付）'!$B:$B,0),MATCH('決勝ヒート - レース暫定結果表'!I$11,'[1]決勝ヒート - レース結果（貼付）'!$1:$1,0)),"")))</f>
        <v>1.6435439814814812E-2</v>
      </c>
      <c r="J33" s="31">
        <f>IF(A33="DNS","",IF(A33="DQ","",IFERROR(INDEX('[1]決勝ヒート - レース結果（貼付）'!$A:$Z,MATCH($B33,'[1]決勝ヒート - レース結果（貼付）'!$B:$B,0),MATCH('決勝ヒート - レース暫定結果表'!J$11,'[1]決勝ヒート - レース結果（貼付）'!$1:$1,0)),"")))</f>
        <v>36.362000000000002</v>
      </c>
      <c r="K33" s="31">
        <f>IF(A33="DNS","",IF(A33="DQ","",IFERROR(INDEX('[1]決勝ヒート - レース結果（貼付）'!$A:$Z,MATCH($B33,'[1]決勝ヒート - レース結果（貼付）'!$B:$B,0),MATCH('決勝ヒート - レース暫定結果表'!K$11,'[1]決勝ヒート - レース結果（貼付）'!$1:$1,0)),"")))</f>
        <v>0.14000000000000001</v>
      </c>
      <c r="L33" s="30">
        <f>IF(A33="DNS","",IF(A33="DQ","",IFERROR(INDEX('[1]決勝ヒート - レース結果（貼付）'!$A:$Z,MATCH($B33,'[1]決勝ヒート - レース結果（貼付）'!$B:$B,0),MATCH('決勝ヒート - レース暫定結果表'!L$11,'[1]決勝ヒート - レース結果（貼付）'!$1:$1,0)),"")))</f>
        <v>7.3730324074074074E-4</v>
      </c>
      <c r="M33" s="29" t="str">
        <f>IF(L33&lt;1,"",IF($M$11&gt;L33,"R",""))</f>
        <v/>
      </c>
      <c r="N33" s="28"/>
      <c r="O33" s="11"/>
      <c r="P33" s="11" t="str">
        <f>IF(IFERROR(INDEX('[1]決勝ヒート - レース結果（貼付）'!$A:$Z,MATCH($A33,'[1]決勝ヒート - レース結果（貼付）'!$A:$A,0),MATCH('決勝ヒート - レース暫定結果表'!P$11,'[1]決勝ヒート - レース結果（貼付）'!$1:$1,0)),"")=0,"",IFERROR(INDEX('[1]決勝ヒート - レース結果（貼付）'!$A:$Z,MATCH($A33,'[1]決勝ヒート - レース結果（貼付）'!$A:$A,0),MATCH('決勝ヒート - レース暫定結果表'!P$11,'[1]決勝ヒート - レース結果（貼付）'!$1:$1,0)),""))</f>
        <v/>
      </c>
      <c r="Q33" s="11" t="str">
        <f>IF(P33="","",COUNTIF($P$13:P33,"&lt;&gt;"&amp;""))</f>
        <v/>
      </c>
      <c r="R33" s="11" t="str">
        <f>IFERROR(RANK(Q33,$Q$13:$Q$47,1),"")</f>
        <v/>
      </c>
      <c r="S33" s="11" t="str">
        <f>IF(IFERROR(INDEX('[1]決勝ヒート - レース結果（貼付）'!$A:$Z,MATCH($A33,'[1]決勝ヒート - レース結果（貼付）'!$A:$A,0),MATCH('決勝ヒート - レース暫定結果表'!S$11,'[1]決勝ヒート - レース結果（貼付）'!$1:$1,0)),"")=0,"",IFERROR(INDEX('[1]決勝ヒート - レース結果（貼付）'!$A:$Z,MATCH($A33,'[1]決勝ヒート - レース結果（貼付）'!$A:$A,0),MATCH('決勝ヒート - レース暫定結果表'!S$11,'[1]決勝ヒート - レース結果（貼付）'!$1:$1,0)),""))</f>
        <v/>
      </c>
      <c r="T33" s="11"/>
      <c r="U33" s="11">
        <f>IF(IFERROR(INDEX('[1]決勝ヒート - レース結果（貼付）'!$A:$Z,MATCH($B33,'[1]決勝ヒート - レース結果（貼付）'!$B:$B,0),MATCH('決勝ヒート - レース暫定結果表'!U$11,'[1]決勝ヒート - レース結果（貼付）'!$1:$1,0)),"")=0,"",IFERROR(INDEX('[1]決勝ヒート - レース結果（貼付）'!$A:$Z,MATCH($B33,'[1]決勝ヒート - レース結果（貼付）'!$B:$B,0),MATCH('決勝ヒート - レース暫定結果表'!U$11,'[1]決勝ヒート - レース結果（貼付）'!$1:$1,0)),""))</f>
        <v>71.430999999999997</v>
      </c>
    </row>
    <row r="34" spans="1:21" s="24" customFormat="1" ht="12.75" x14ac:dyDescent="0.2">
      <c r="A34" s="39">
        <f>IF(OR('[1]決勝ヒート - レース結果（貼付）'!A23="DNF",'[1]決勝ヒート - レース結果（貼付）'!A23="DNS",'[1]決勝ヒート - レース結果（貼付）'!A23="DQ"),'[1]決勝ヒート - レース結果（貼付）'!A23,IF(MAX('[1]決勝ヒート - レース結果（貼付）'!A:A)&gt;A33,A33+1,""))</f>
        <v>22</v>
      </c>
      <c r="B34" s="27">
        <f>IFERROR(INDEX('[1]決勝ヒート - レース結果（貼付）'!A23:$Z$50,MATCH($A34,'[1]決勝ヒート - レース結果（貼付）'!A23:$A$50,0),MATCH('決勝ヒート - レース暫定結果表'!B$11,'[1]決勝ヒート - レース結果（貼付）'!$1:$1,0)),"")</f>
        <v>51</v>
      </c>
      <c r="C34" s="38"/>
      <c r="D34" s="37" t="str">
        <f>IFERROR(INDEX('[1]決勝ヒート - レース結果（貼付）'!$A:$Z,MATCH($B34,'[1]決勝ヒート - レース結果（貼付）'!$B:$B,0),MATCH('決勝ヒート - レース暫定結果表'!D$11,'[1]決勝ヒート - レース結果（貼付）'!$1:$1,0)),"")</f>
        <v>宮﨑 琉</v>
      </c>
      <c r="E34" s="36" t="str">
        <f>IFERROR(INDEX('[1]決勝ヒート - レース結果（貼付）'!$A:$Z,MATCH($B34,'[1]決勝ヒート - レース結果（貼付）'!$B:$B,0),MATCH('決勝ヒート - レース暫定結果表'!E$11,'[1]決勝ヒート - レース結果（貼付）'!$1:$1,0)),"")</f>
        <v>Birel ART/YAMAHA</v>
      </c>
      <c r="F34" s="35" t="str">
        <f>IFERROR(INDEX('[1]決勝ヒート - レース結果（貼付）'!$A:$Z,MATCH($B34,'[1]決勝ヒート - レース結果（貼付）'!$B:$B,0),MATCH('決勝ヒート - レース暫定結果表'!F$11,'[1]決勝ヒート - レース結果（貼付）'!$1:$1,0)),"")</f>
        <v>ASTECH</v>
      </c>
      <c r="G34" s="34" t="str">
        <f>IFERROR(INDEX('[1]決勝ヒート - レース結果（貼付）'!$A:$Z,MATCH($B34,'[1]決勝ヒート - レース結果（貼付）'!$B:$B,0),MATCH('決勝ヒート - レース暫定結果表'!G$11,'[1]決勝ヒート - レース結果（貼付）'!$1:$1,0)),"")</f>
        <v>BS</v>
      </c>
      <c r="H34" s="33">
        <f>IF(A34="DNS","",IF(A34="DQ","",IFERROR(INDEX('[1]決勝ヒート - レース結果（貼付）'!$A:$Z,MATCH($B34,'[1]決勝ヒート - レース結果（貼付）'!$B:$B,0),MATCH('決勝ヒート - レース暫定結果表'!H$11,'[1]決勝ヒート - レース結果（貼付）'!$1:$1,0)),"")))</f>
        <v>22</v>
      </c>
      <c r="I34" s="32">
        <f>IF(A34="DNS","ｽﾀｰﾄ出来ず",IF(A34="DQ","失　格",IFERROR(INDEX('[1]決勝ヒート - レース結果（貼付）'!$A:$Z,MATCH($B34,'[1]決勝ヒート - レース結果（貼付）'!$B:$B,0),MATCH('決勝ヒート - レース暫定結果表'!I$11,'[1]決勝ヒート - レース結果（貼付）'!$1:$1,0)),"")))</f>
        <v>1.6445162037037036E-2</v>
      </c>
      <c r="J34" s="31">
        <f>IF(A34="DNS","",IF(A34="DQ","",IFERROR(INDEX('[1]決勝ヒート - レース結果（貼付）'!$A:$Z,MATCH($B34,'[1]決勝ヒート - レース結果（貼付）'!$B:$B,0),MATCH('決勝ヒート - レース暫定結果表'!J$11,'[1]決勝ヒート - レース結果（貼付）'!$1:$1,0)),"")))</f>
        <v>37.201999999999998</v>
      </c>
      <c r="K34" s="31">
        <f>IF(A34="DNS","",IF(A34="DQ","",IFERROR(INDEX('[1]決勝ヒート - レース結果（貼付）'!$A:$Z,MATCH($B34,'[1]決勝ヒート - レース結果（貼付）'!$B:$B,0),MATCH('決勝ヒート - レース暫定結果表'!K$11,'[1]決勝ヒート - レース結果（貼付）'!$1:$1,0)),"")))</f>
        <v>0.84</v>
      </c>
      <c r="L34" s="30">
        <f>IF(A34="DNS","",IF(A34="DQ","",IFERROR(INDEX('[1]決勝ヒート - レース結果（貼付）'!$A:$Z,MATCH($B34,'[1]決勝ヒート - レース結果（貼付）'!$B:$B,0),MATCH('決勝ヒート - レース暫定結果表'!L$11,'[1]決勝ヒート - レース結果（貼付）'!$1:$1,0)),"")))</f>
        <v>7.3461805555555552E-4</v>
      </c>
      <c r="M34" s="29" t="str">
        <f>IF(L34&lt;1,"",IF($M$11&gt;L34,"R",""))</f>
        <v/>
      </c>
      <c r="N34" s="28"/>
      <c r="O34" s="11"/>
      <c r="P34" s="11" t="str">
        <f>IF(IFERROR(INDEX('[1]決勝ヒート - レース結果（貼付）'!$A:$Z,MATCH($A34,'[1]決勝ヒート - レース結果（貼付）'!$A:$A,0),MATCH('決勝ヒート - レース暫定結果表'!P$11,'[1]決勝ヒート - レース結果（貼付）'!$1:$1,0)),"")=0,"",IFERROR(INDEX('[1]決勝ヒート - レース結果（貼付）'!$A:$Z,MATCH($A34,'[1]決勝ヒート - レース結果（貼付）'!$A:$A,0),MATCH('決勝ヒート - レース暫定結果表'!P$11,'[1]決勝ヒート - レース結果（貼付）'!$1:$1,0)),""))</f>
        <v/>
      </c>
      <c r="Q34" s="11" t="str">
        <f>IF(P34="","",COUNTIF($P$13:P34,"&lt;&gt;"&amp;""))</f>
        <v/>
      </c>
      <c r="R34" s="11" t="str">
        <f>IFERROR(RANK(Q34,$Q$13:$Q$47,1),"")</f>
        <v/>
      </c>
      <c r="S34" s="11" t="str">
        <f>IF(IFERROR(INDEX('[1]決勝ヒート - レース結果（貼付）'!$A:$Z,MATCH($A34,'[1]決勝ヒート - レース結果（貼付）'!$A:$A,0),MATCH('決勝ヒート - レース暫定結果表'!S$11,'[1]決勝ヒート - レース結果（貼付）'!$1:$1,0)),"")=0,"",IFERROR(INDEX('[1]決勝ヒート - レース結果（貼付）'!$A:$Z,MATCH($A34,'[1]決勝ヒート - レース結果（貼付）'!$A:$A,0),MATCH('決勝ヒート - レース暫定結果表'!S$11,'[1]決勝ヒート - レース結果（貼付）'!$1:$1,0)),""))</f>
        <v/>
      </c>
      <c r="T34" s="11"/>
      <c r="U34" s="11">
        <f>IF(IFERROR(INDEX('[1]決勝ヒート - レース結果（貼付）'!$A:$Z,MATCH($B34,'[1]決勝ヒート - レース結果（貼付）'!$B:$B,0),MATCH('決勝ヒート - レース暫定結果表'!U$11,'[1]決勝ヒート - レース結果（貼付）'!$1:$1,0)),"")=0,"",IFERROR(INDEX('[1]決勝ヒート - レース結果（貼付）'!$A:$Z,MATCH($B34,'[1]決勝ヒート - レース結果（貼付）'!$B:$B,0),MATCH('決勝ヒート - レース暫定結果表'!U$11,'[1]決勝ヒート - レース結果（貼付）'!$1:$1,0)),""))</f>
        <v>71.692999999999998</v>
      </c>
    </row>
    <row r="35" spans="1:21" s="24" customFormat="1" ht="12.75" x14ac:dyDescent="0.2">
      <c r="A35" s="39">
        <f>IF(OR('[1]決勝ヒート - レース結果（貼付）'!A24="DNF",'[1]決勝ヒート - レース結果（貼付）'!A24="DNS",'[1]決勝ヒート - レース結果（貼付）'!A24="DQ"),'[1]決勝ヒート - レース結果（貼付）'!A24,IF(MAX('[1]決勝ヒート - レース結果（貼付）'!A:A)&gt;A34,A34+1,""))</f>
        <v>23</v>
      </c>
      <c r="B35" s="27">
        <f>IFERROR(INDEX('[1]決勝ヒート - レース結果（貼付）'!A24:$Z$50,MATCH($A35,'[1]決勝ヒート - レース結果（貼付）'!A24:$A$50,0),MATCH('決勝ヒート - レース暫定結果表'!B$11,'[1]決勝ヒート - レース結果（貼付）'!$1:$1,0)),"")</f>
        <v>18</v>
      </c>
      <c r="C35" s="38"/>
      <c r="D35" s="37" t="str">
        <f>IFERROR(INDEX('[1]決勝ヒート - レース結果（貼付）'!$A:$Z,MATCH($B35,'[1]決勝ヒート - レース結果（貼付）'!$B:$B,0),MATCH('決勝ヒート - レース暫定結果表'!D$11,'[1]決勝ヒート - レース結果（貼付）'!$1:$1,0)),"")</f>
        <v>吉田 広樹</v>
      </c>
      <c r="E35" s="36" t="str">
        <f>IFERROR(INDEX('[1]決勝ヒート - レース結果（貼付）'!$A:$Z,MATCH($B35,'[1]決勝ヒート - レース結果（貼付）'!$B:$B,0),MATCH('決勝ヒート - レース暫定結果表'!E$11,'[1]決勝ヒート - レース結果（貼付）'!$1:$1,0)),"")</f>
        <v>Birel ART/YAMAHA</v>
      </c>
      <c r="F35" s="35" t="str">
        <f>IFERROR(INDEX('[1]決勝ヒート - レース結果（貼付）'!$A:$Z,MATCH($B35,'[1]決勝ヒート - レース結果（貼付）'!$B:$B,0),MATCH('決勝ヒート - レース暫定結果表'!F$11,'[1]決勝ヒート - レース結果（貼付）'!$1:$1,0)),"")</f>
        <v>のりものクラブエッフェガーラ</v>
      </c>
      <c r="G35" s="34" t="str">
        <f>IFERROR(INDEX('[1]決勝ヒート - レース結果（貼付）'!$A:$Z,MATCH($B35,'[1]決勝ヒート - レース結果（貼付）'!$B:$B,0),MATCH('決勝ヒート - レース暫定結果表'!G$11,'[1]決勝ヒート - レース結果（貼付）'!$1:$1,0)),"")</f>
        <v>BS</v>
      </c>
      <c r="H35" s="33">
        <f>IF(A35="DNS","",IF(A35="DQ","",IFERROR(INDEX('[1]決勝ヒート - レース結果（貼付）'!$A:$Z,MATCH($B35,'[1]決勝ヒート - レース結果（貼付）'!$B:$B,0),MATCH('決勝ヒート - レース暫定結果表'!H$11,'[1]決勝ヒート - レース結果（貼付）'!$1:$1,0)),"")))</f>
        <v>22</v>
      </c>
      <c r="I35" s="32">
        <f>IF(A35="DNS","ｽﾀｰﾄ出来ず",IF(A35="DQ","失　格",IFERROR(INDEX('[1]決勝ヒート - レース結果（貼付）'!$A:$Z,MATCH($B35,'[1]決勝ヒート - レース結果（貼付）'!$B:$B,0),MATCH('決勝ヒート - レース暫定結果表'!I$11,'[1]決勝ヒート - レース結果（貼付）'!$1:$1,0)),"")))</f>
        <v>1.6449236111111112E-2</v>
      </c>
      <c r="J35" s="31">
        <f>IF(A35="DNS","",IF(A35="DQ","",IFERROR(INDEX('[1]決勝ヒート - レース結果（貼付）'!$A:$Z,MATCH($B35,'[1]決勝ヒート - レース結果（貼付）'!$B:$B,0),MATCH('決勝ヒート - レース暫定結果表'!J$11,'[1]決勝ヒート - レース結果（貼付）'!$1:$1,0)),"")))</f>
        <v>37.554000000000002</v>
      </c>
      <c r="K35" s="31">
        <f>IF(A35="DNS","",IF(A35="DQ","",IFERROR(INDEX('[1]決勝ヒート - レース結果（貼付）'!$A:$Z,MATCH($B35,'[1]決勝ヒート - レース結果（貼付）'!$B:$B,0),MATCH('決勝ヒート - レース暫定結果表'!K$11,'[1]決勝ヒート - レース結果（貼付）'!$1:$1,0)),"")))</f>
        <v>0.35199999999999998</v>
      </c>
      <c r="L35" s="30">
        <f>IF(A35="DNS","",IF(A35="DQ","",IFERROR(INDEX('[1]決勝ヒート - レース結果（貼付）'!$A:$Z,MATCH($B35,'[1]決勝ヒート - レース結果（貼付）'!$B:$B,0),MATCH('決勝ヒート - レース暫定結果表'!L$11,'[1]決勝ヒート - レース結果（貼付）'!$1:$1,0)),"")))</f>
        <v>7.3780092592592593E-4</v>
      </c>
      <c r="M35" s="29" t="str">
        <f>IF(L35&lt;1,"",IF($M$11&gt;L35,"R",""))</f>
        <v/>
      </c>
      <c r="N35" s="28"/>
      <c r="O35" s="11"/>
      <c r="P35" s="11" t="str">
        <f>IF(IFERROR(INDEX('[1]決勝ヒート - レース結果（貼付）'!$A:$Z,MATCH($A35,'[1]決勝ヒート - レース結果（貼付）'!$A:$A,0),MATCH('決勝ヒート - レース暫定結果表'!P$11,'[1]決勝ヒート - レース結果（貼付）'!$1:$1,0)),"")=0,"",IFERROR(INDEX('[1]決勝ヒート - レース結果（貼付）'!$A:$Z,MATCH($A35,'[1]決勝ヒート - レース結果（貼付）'!$A:$A,0),MATCH('決勝ヒート - レース暫定結果表'!P$11,'[1]決勝ヒート - レース結果（貼付）'!$1:$1,0)),""))</f>
        <v/>
      </c>
      <c r="Q35" s="11" t="str">
        <f>IF(P35="","",COUNTIF($P$13:P35,"&lt;&gt;"&amp;""))</f>
        <v/>
      </c>
      <c r="R35" s="11" t="str">
        <f>IFERROR(RANK(Q35,$Q$13:$Q$47,1),"")</f>
        <v/>
      </c>
      <c r="S35" s="11" t="str">
        <f>IF(IFERROR(INDEX('[1]決勝ヒート - レース結果（貼付）'!$A:$Z,MATCH($A35,'[1]決勝ヒート - レース結果（貼付）'!$A:$A,0),MATCH('決勝ヒート - レース暫定結果表'!S$11,'[1]決勝ヒート - レース結果（貼付）'!$1:$1,0)),"")=0,"",IFERROR(INDEX('[1]決勝ヒート - レース結果（貼付）'!$A:$Z,MATCH($A35,'[1]決勝ヒート - レース結果（貼付）'!$A:$A,0),MATCH('決勝ヒート - レース暫定結果表'!S$11,'[1]決勝ヒート - レース結果（貼付）'!$1:$1,0)),""))</f>
        <v/>
      </c>
      <c r="T35" s="11"/>
      <c r="U35" s="11">
        <f>IF(IFERROR(INDEX('[1]決勝ヒート - レース結果（貼付）'!$A:$Z,MATCH($B35,'[1]決勝ヒート - レース結果（貼付）'!$B:$B,0),MATCH('決勝ヒート - レース暫定結果表'!U$11,'[1]決勝ヒート - レース結果（貼付）'!$1:$1,0)),"")=0,"",IFERROR(INDEX('[1]決勝ヒート - レース結果（貼付）'!$A:$Z,MATCH($B35,'[1]決勝ヒート - レース結果（貼付）'!$B:$B,0),MATCH('決勝ヒート - レース暫定結果表'!U$11,'[1]決勝ヒート - レース結果（貼付）'!$1:$1,0)),""))</f>
        <v>71.382999999999996</v>
      </c>
    </row>
    <row r="36" spans="1:21" s="24" customFormat="1" ht="12.75" x14ac:dyDescent="0.2">
      <c r="A36" s="39">
        <f>IF(OR('[1]決勝ヒート - レース結果（貼付）'!A25="DNF",'[1]決勝ヒート - レース結果（貼付）'!A25="DNS",'[1]決勝ヒート - レース結果（貼付）'!A25="DQ"),'[1]決勝ヒート - レース結果（貼付）'!A25,IF(MAX('[1]決勝ヒート - レース結果（貼付）'!A:A)&gt;A35,A35+1,""))</f>
        <v>24</v>
      </c>
      <c r="B36" s="27">
        <f>IFERROR(INDEX('[1]決勝ヒート - レース結果（貼付）'!A25:$Z$50,MATCH($A36,'[1]決勝ヒート - レース結果（貼付）'!A25:$A$50,0),MATCH('決勝ヒート - レース暫定結果表'!B$11,'[1]決勝ヒート - レース結果（貼付）'!$1:$1,0)),"")</f>
        <v>96</v>
      </c>
      <c r="C36" s="38"/>
      <c r="D36" s="37" t="str">
        <f>IFERROR(INDEX('[1]決勝ヒート - レース結果（貼付）'!$A:$Z,MATCH($B36,'[1]決勝ヒート - レース結果（貼付）'!$B:$B,0),MATCH('決勝ヒート - レース暫定結果表'!D$11,'[1]決勝ヒート - レース結果（貼付）'!$1:$1,0)),"")</f>
        <v>大野 弘志</v>
      </c>
      <c r="E36" s="36" t="str">
        <f>IFERROR(INDEX('[1]決勝ヒート - レース結果（貼付）'!$A:$Z,MATCH($B36,'[1]決勝ヒート - レース結果（貼付）'!$B:$B,0),MATCH('決勝ヒート - レース暫定結果表'!E$11,'[1]決勝ヒート - レース結果（貼付）'!$1:$1,0)),"")</f>
        <v>EXPRIT/YAMAHA</v>
      </c>
      <c r="F36" s="35" t="str">
        <f>IFERROR(INDEX('[1]決勝ヒート - レース結果（貼付）'!$A:$Z,MATCH($B36,'[1]決勝ヒート - レース結果（貼付）'!$B:$B,0),MATCH('決勝ヒート - レース暫定結果表'!F$11,'[1]決勝ヒート - レース結果（貼付）'!$1:$1,0)),"")</f>
        <v>SLT.RT/Team BONJIN</v>
      </c>
      <c r="G36" s="34" t="str">
        <f>IFERROR(INDEX('[1]決勝ヒート - レース結果（貼付）'!$A:$Z,MATCH($B36,'[1]決勝ヒート - レース結果（貼付）'!$B:$B,0),MATCH('決勝ヒート - レース暫定結果表'!G$11,'[1]決勝ヒート - レース結果（貼付）'!$1:$1,0)),"")</f>
        <v>BS</v>
      </c>
      <c r="H36" s="33">
        <f>IF(A36="DNS","",IF(A36="DQ","",IFERROR(INDEX('[1]決勝ヒート - レース結果（貼付）'!$A:$Z,MATCH($B36,'[1]決勝ヒート - レース結果（貼付）'!$B:$B,0),MATCH('決勝ヒート - レース暫定結果表'!H$11,'[1]決勝ヒート - レース結果（貼付）'!$1:$1,0)),"")))</f>
        <v>22</v>
      </c>
      <c r="I36" s="32">
        <f>IF(A36="DNS","ｽﾀｰﾄ出来ず",IF(A36="DQ","失　格",IFERROR(INDEX('[1]決勝ヒート - レース結果（貼付）'!$A:$Z,MATCH($B36,'[1]決勝ヒート - レース結果（貼付）'!$B:$B,0),MATCH('決勝ヒート - レース暫定結果表'!I$11,'[1]決勝ヒート - レース結果（貼付）'!$1:$1,0)),"")))</f>
        <v>1.646310185185185E-2</v>
      </c>
      <c r="J36" s="31">
        <f>IF(A36="DNS","",IF(A36="DQ","",IFERROR(INDEX('[1]決勝ヒート - レース結果（貼付）'!$A:$Z,MATCH($B36,'[1]決勝ヒート - レース結果（貼付）'!$B:$B,0),MATCH('決勝ヒート - レース暫定結果表'!J$11,'[1]決勝ヒート - レース結果（貼付）'!$1:$1,0)),"")))</f>
        <v>38.752000000000002</v>
      </c>
      <c r="K36" s="31">
        <f>IF(A36="DNS","",IF(A36="DQ","",IFERROR(INDEX('[1]決勝ヒート - レース結果（貼付）'!$A:$Z,MATCH($B36,'[1]決勝ヒート - レース結果（貼付）'!$B:$B,0),MATCH('決勝ヒート - レース暫定結果表'!K$11,'[1]決勝ヒート - レース結果（貼付）'!$1:$1,0)),"")))</f>
        <v>1.198</v>
      </c>
      <c r="L36" s="30">
        <f>IF(A36="DNS","",IF(A36="DQ","",IFERROR(INDEX('[1]決勝ヒート - レース結果（貼付）'!$A:$Z,MATCH($B36,'[1]決勝ヒート - レース結果（貼付）'!$B:$B,0),MATCH('決勝ヒート - レース暫定結果表'!L$11,'[1]決勝ヒート - レース結果（貼付）'!$1:$1,0)),"")))</f>
        <v>7.3787037037037039E-4</v>
      </c>
      <c r="M36" s="29" t="str">
        <f>IF(L36&lt;1,"",IF($M$11&gt;L36,"R",""))</f>
        <v/>
      </c>
      <c r="N36" s="28"/>
      <c r="O36" s="11"/>
      <c r="P36" s="11" t="str">
        <f>IF(IFERROR(INDEX('[1]決勝ヒート - レース結果（貼付）'!$A:$Z,MATCH($A36,'[1]決勝ヒート - レース結果（貼付）'!$A:$A,0),MATCH('決勝ヒート - レース暫定結果表'!P$11,'[1]決勝ヒート - レース結果（貼付）'!$1:$1,0)),"")=0,"",IFERROR(INDEX('[1]決勝ヒート - レース結果（貼付）'!$A:$Z,MATCH($A36,'[1]決勝ヒート - レース結果（貼付）'!$A:$A,0),MATCH('決勝ヒート - レース暫定結果表'!P$11,'[1]決勝ヒート - レース結果（貼付）'!$1:$1,0)),""))</f>
        <v/>
      </c>
      <c r="Q36" s="11" t="str">
        <f>IF(P36="","",COUNTIF($P$13:P36,"&lt;&gt;"&amp;""))</f>
        <v/>
      </c>
      <c r="R36" s="11" t="str">
        <f>IFERROR(RANK(Q36,$Q$13:$Q$47,1),"")</f>
        <v/>
      </c>
      <c r="S36" s="11" t="str">
        <f>IF(IFERROR(INDEX('[1]決勝ヒート - レース結果（貼付）'!$A:$Z,MATCH($A36,'[1]決勝ヒート - レース結果（貼付）'!$A:$A,0),MATCH('決勝ヒート - レース暫定結果表'!S$11,'[1]決勝ヒート - レース結果（貼付）'!$1:$1,0)),"")=0,"",IFERROR(INDEX('[1]決勝ヒート - レース結果（貼付）'!$A:$Z,MATCH($A36,'[1]決勝ヒート - レース結果（貼付）'!$A:$A,0),MATCH('決勝ヒート - レース暫定結果表'!S$11,'[1]決勝ヒート - レース結果（貼付）'!$1:$1,0)),""))</f>
        <v/>
      </c>
      <c r="T36" s="11"/>
      <c r="U36" s="11">
        <f>IF(IFERROR(INDEX('[1]決勝ヒート - レース結果（貼付）'!$A:$Z,MATCH($B36,'[1]決勝ヒート - レース結果（貼付）'!$B:$B,0),MATCH('決勝ヒート - レース暫定結果表'!U$11,'[1]決勝ヒート - レース結果（貼付）'!$1:$1,0)),"")=0,"",IFERROR(INDEX('[1]決勝ヒート - レース結果（貼付）'!$A:$Z,MATCH($B36,'[1]決勝ヒート - レース結果（貼付）'!$B:$B,0),MATCH('決勝ヒート - レース暫定結果表'!U$11,'[1]決勝ヒート - レース結果（貼付）'!$1:$1,0)),""))</f>
        <v>71.509</v>
      </c>
    </row>
    <row r="37" spans="1:21" s="24" customFormat="1" ht="12.75" x14ac:dyDescent="0.2">
      <c r="A37" s="39">
        <f>IF(OR('[1]決勝ヒート - レース結果（貼付）'!A26="DNF",'[1]決勝ヒート - レース結果（貼付）'!A26="DNS",'[1]決勝ヒート - レース結果（貼付）'!A26="DQ"),'[1]決勝ヒート - レース結果（貼付）'!A26,IF(MAX('[1]決勝ヒート - レース結果（貼付）'!A:A)&gt;A36,A36+1,""))</f>
        <v>25</v>
      </c>
      <c r="B37" s="27">
        <f>IFERROR(INDEX('[1]決勝ヒート - レース結果（貼付）'!A26:$Z$50,MATCH($A37,'[1]決勝ヒート - レース結果（貼付）'!A26:$A$50,0),MATCH('決勝ヒート - レース暫定結果表'!B$11,'[1]決勝ヒート - レース結果（貼付）'!$1:$1,0)),"")</f>
        <v>30</v>
      </c>
      <c r="C37" s="38"/>
      <c r="D37" s="37" t="str">
        <f>IFERROR(INDEX('[1]決勝ヒート - レース結果（貼付）'!$A:$Z,MATCH($B37,'[1]決勝ヒート - レース結果（貼付）'!$B:$B,0),MATCH('決勝ヒート - レース暫定結果表'!D$11,'[1]決勝ヒート - レース結果（貼付）'!$1:$1,0)),"")</f>
        <v>久富 圭</v>
      </c>
      <c r="E37" s="36" t="str">
        <f>IFERROR(INDEX('[1]決勝ヒート - レース結果（貼付）'!$A:$Z,MATCH($B37,'[1]決勝ヒート - レース結果（貼付）'!$B:$B,0),MATCH('決勝ヒート - レース暫定結果表'!E$11,'[1]決勝ヒート - レース結果（貼付）'!$1:$1,0)),"")</f>
        <v>TONY KART/YAMAHA</v>
      </c>
      <c r="F37" s="35" t="str">
        <f>IFERROR(INDEX('[1]決勝ヒート - レース結果（貼付）'!$A:$Z,MATCH($B37,'[1]決勝ヒート - レース結果（貼付）'!$B:$B,0),MATCH('決勝ヒート - レース暫定結果表'!F$11,'[1]決勝ヒート - レース結果（貼付）'!$1:$1,0)),"")</f>
        <v>Formula　Blue　Ash</v>
      </c>
      <c r="G37" s="34" t="str">
        <f>IFERROR(INDEX('[1]決勝ヒート - レース結果（貼付）'!$A:$Z,MATCH($B37,'[1]決勝ヒート - レース結果（貼付）'!$B:$B,0),MATCH('決勝ヒート - レース暫定結果表'!G$11,'[1]決勝ヒート - レース結果（貼付）'!$1:$1,0)),"")</f>
        <v>BS</v>
      </c>
      <c r="H37" s="33">
        <f>IF(A37="DNS","",IF(A37="DQ","",IFERROR(INDEX('[1]決勝ヒート - レース結果（貼付）'!$A:$Z,MATCH($B37,'[1]決勝ヒート - レース結果（貼付）'!$B:$B,0),MATCH('決勝ヒート - レース暫定結果表'!H$11,'[1]決勝ヒート - レース結果（貼付）'!$1:$1,0)),"")))</f>
        <v>22</v>
      </c>
      <c r="I37" s="32">
        <f>IF(A37="DNS","ｽﾀｰﾄ出来ず",IF(A37="DQ","失　格",IFERROR(INDEX('[1]決勝ヒート - レース結果（貼付）'!$A:$Z,MATCH($B37,'[1]決勝ヒート - レース結果（貼付）'!$B:$B,0),MATCH('決勝ヒート - レース暫定結果表'!I$11,'[1]決勝ヒート - レース結果（貼付）'!$1:$1,0)),"")))</f>
        <v>1.6464826388888888E-2</v>
      </c>
      <c r="J37" s="31">
        <f>IF(A37="DNS","",IF(A37="DQ","",IFERROR(INDEX('[1]決勝ヒート - レース結果（貼付）'!$A:$Z,MATCH($B37,'[1]決勝ヒート - レース結果（貼付）'!$B:$B,0),MATCH('決勝ヒート - レース暫定結果表'!J$11,'[1]決勝ヒート - レース結果（貼付）'!$1:$1,0)),"")))</f>
        <v>38.901000000000003</v>
      </c>
      <c r="K37" s="31">
        <f>IF(A37="DNS","",IF(A37="DQ","",IFERROR(INDEX('[1]決勝ヒート - レース結果（貼付）'!$A:$Z,MATCH($B37,'[1]決勝ヒート - レース結果（貼付）'!$B:$B,0),MATCH('決勝ヒート - レース暫定結果表'!K$11,'[1]決勝ヒート - レース結果（貼付）'!$1:$1,0)),"")))</f>
        <v>0.14899999999999999</v>
      </c>
      <c r="L37" s="30">
        <f>IF(A37="DNS","",IF(A37="DQ","",IFERROR(INDEX('[1]決勝ヒート - レース結果（貼付）'!$A:$Z,MATCH($B37,'[1]決勝ヒート - レース結果（貼付）'!$B:$B,0),MATCH('決勝ヒート - レース暫定結果表'!L$11,'[1]決勝ヒート - レース結果（貼付）'!$1:$1,0)),"")))</f>
        <v>7.2891203703703703E-4</v>
      </c>
      <c r="M37" s="29" t="str">
        <f>IF(L37&lt;1,"",IF($M$11&gt;L37,"R",""))</f>
        <v/>
      </c>
      <c r="N37" s="28"/>
      <c r="O37" s="11"/>
      <c r="P37" s="11" t="str">
        <f>IF(IFERROR(INDEX('[1]決勝ヒート - レース結果（貼付）'!$A:$Z,MATCH($A37,'[1]決勝ヒート - レース結果（貼付）'!$A:$A,0),MATCH('決勝ヒート - レース暫定結果表'!P$11,'[1]決勝ヒート - レース結果（貼付）'!$1:$1,0)),"")=0,"",IFERROR(INDEX('[1]決勝ヒート - レース結果（貼付）'!$A:$Z,MATCH($A37,'[1]決勝ヒート - レース結果（貼付）'!$A:$A,0),MATCH('決勝ヒート - レース暫定結果表'!P$11,'[1]決勝ヒート - レース結果（貼付）'!$1:$1,0)),""))</f>
        <v/>
      </c>
      <c r="Q37" s="11" t="str">
        <f>IF(P37="","",COUNTIF($P$13:P37,"&lt;&gt;"&amp;""))</f>
        <v/>
      </c>
      <c r="R37" s="11" t="str">
        <f>IFERROR(RANK(Q37,$Q$13:$Q$47,1),"")</f>
        <v/>
      </c>
      <c r="S37" s="11" t="str">
        <f>IF(IFERROR(INDEX('[1]決勝ヒート - レース結果（貼付）'!$A:$Z,MATCH($A37,'[1]決勝ヒート - レース結果（貼付）'!$A:$A,0),MATCH('決勝ヒート - レース暫定結果表'!S$11,'[1]決勝ヒート - レース結果（貼付）'!$1:$1,0)),"")=0,"",IFERROR(INDEX('[1]決勝ヒート - レース結果（貼付）'!$A:$Z,MATCH($A37,'[1]決勝ヒート - レース結果（貼付）'!$A:$A,0),MATCH('決勝ヒート - レース暫定結果表'!S$11,'[1]決勝ヒート - レース結果（貼付）'!$1:$1,0)),""))</f>
        <v/>
      </c>
      <c r="T37" s="11"/>
      <c r="U37" s="11">
        <f>IF(IFERROR(INDEX('[1]決勝ヒート - レース結果（貼付）'!$A:$Z,MATCH($B37,'[1]決勝ヒート - レース結果（貼付）'!$B:$B,0),MATCH('決勝ヒート - レース暫定結果表'!U$11,'[1]決勝ヒート - レース結果（貼付）'!$1:$1,0)),"")=0,"",IFERROR(INDEX('[1]決勝ヒート - レース結果（貼付）'!$A:$Z,MATCH($B37,'[1]決勝ヒート - レース結果（貼付）'!$B:$B,0),MATCH('決勝ヒート - レース暫定結果表'!U$11,'[1]決勝ヒート - レース結果（貼付）'!$1:$1,0)),""))</f>
        <v>71.376999999999995</v>
      </c>
    </row>
    <row r="38" spans="1:21" s="24" customFormat="1" ht="12.75" x14ac:dyDescent="0.2">
      <c r="A38" s="39">
        <f>IF(OR('[1]決勝ヒート - レース結果（貼付）'!A27="DNF",'[1]決勝ヒート - レース結果（貼付）'!A27="DNS",'[1]決勝ヒート - レース結果（貼付）'!A27="DQ"),'[1]決勝ヒート - レース結果（貼付）'!A27,IF(MAX('[1]決勝ヒート - レース結果（貼付）'!A:A)&gt;A37,A37+1,""))</f>
        <v>26</v>
      </c>
      <c r="B38" s="27">
        <f>IFERROR(INDEX('[1]決勝ヒート - レース結果（貼付）'!A27:$Z$50,MATCH($A38,'[1]決勝ヒート - レース結果（貼付）'!A27:$A$50,0),MATCH('決勝ヒート - レース暫定結果表'!B$11,'[1]決勝ヒート - レース結果（貼付）'!$1:$1,0)),"")</f>
        <v>20</v>
      </c>
      <c r="C38" s="38"/>
      <c r="D38" s="37" t="str">
        <f>IFERROR(INDEX('[1]決勝ヒート - レース結果（貼付）'!$A:$Z,MATCH($B38,'[1]決勝ヒート - レース結果（貼付）'!$B:$B,0),MATCH('決勝ヒート - レース暫定結果表'!D$11,'[1]決勝ヒート - レース結果（貼付）'!$1:$1,0)),"")</f>
        <v>岸 秀行</v>
      </c>
      <c r="E38" s="36" t="str">
        <f>IFERROR(INDEX('[1]決勝ヒート - レース結果（貼付）'!$A:$Z,MATCH($B38,'[1]決勝ヒート - レース結果（貼付）'!$B:$B,0),MATCH('決勝ヒート - レース暫定結果表'!E$11,'[1]決勝ヒート - レース結果（貼付）'!$1:$1,0)),"")</f>
        <v>KOSMIC/YAMAHA</v>
      </c>
      <c r="F38" s="35" t="str">
        <f>IFERROR(INDEX('[1]決勝ヒート - レース結果（貼付）'!$A:$Z,MATCH($B38,'[1]決勝ヒート - レース結果（貼付）'!$B:$B,0),MATCH('決勝ヒート - レース暫定結果表'!F$11,'[1]決勝ヒート - レース結果（貼付）'!$1:$1,0)),"")</f>
        <v>チームナガオ・大阪鶴見法律事務所</v>
      </c>
      <c r="G38" s="34" t="str">
        <f>IFERROR(INDEX('[1]決勝ヒート - レース結果（貼付）'!$A:$Z,MATCH($B38,'[1]決勝ヒート - レース結果（貼付）'!$B:$B,0),MATCH('決勝ヒート - レース暫定結果表'!G$11,'[1]決勝ヒート - レース結果（貼付）'!$1:$1,0)),"")</f>
        <v>BS</v>
      </c>
      <c r="H38" s="33">
        <f>IF(A38="DNS","",IF(A38="DQ","",IFERROR(INDEX('[1]決勝ヒート - レース結果（貼付）'!$A:$Z,MATCH($B38,'[1]決勝ヒート - レース結果（貼付）'!$B:$B,0),MATCH('決勝ヒート - レース暫定結果表'!H$11,'[1]決勝ヒート - レース結果（貼付）'!$1:$1,0)),"")))</f>
        <v>22</v>
      </c>
      <c r="I38" s="32">
        <f>IF(A38="DNS","ｽﾀｰﾄ出来ず",IF(A38="DQ","失　格",IFERROR(INDEX('[1]決勝ヒート - レース結果（貼付）'!$A:$Z,MATCH($B38,'[1]決勝ヒート - レース結果（貼付）'!$B:$B,0),MATCH('決勝ヒート - レース暫定結果表'!I$11,'[1]決勝ヒート - レース結果（貼付）'!$1:$1,0)),"")))</f>
        <v>1.648300925925926E-2</v>
      </c>
      <c r="J38" s="31">
        <f>IF(A38="DNS","",IF(A38="DQ","",IFERROR(INDEX('[1]決勝ヒート - レース結果（貼付）'!$A:$Z,MATCH($B38,'[1]決勝ヒート - レース結果（貼付）'!$B:$B,0),MATCH('決勝ヒート - レース暫定結果表'!J$11,'[1]決勝ヒート - レース結果（貼付）'!$1:$1,0)),"")))</f>
        <v>40.472000000000001</v>
      </c>
      <c r="K38" s="31">
        <f>IF(A38="DNS","",IF(A38="DQ","",IFERROR(INDEX('[1]決勝ヒート - レース結果（貼付）'!$A:$Z,MATCH($B38,'[1]決勝ヒート - レース結果（貼付）'!$B:$B,0),MATCH('決勝ヒート - レース暫定結果表'!K$11,'[1]決勝ヒート - レース結果（貼付）'!$1:$1,0)),"")))</f>
        <v>1.571</v>
      </c>
      <c r="L38" s="30">
        <f>IF(A38="DNS","",IF(A38="DQ","",IFERROR(INDEX('[1]決勝ヒート - レース結果（貼付）'!$A:$Z,MATCH($B38,'[1]決勝ヒート - レース結果（貼付）'!$B:$B,0),MATCH('決勝ヒート - レース暫定結果表'!L$11,'[1]決勝ヒート - レース結果（貼付）'!$1:$1,0)),"")))</f>
        <v>7.3656250000000013E-4</v>
      </c>
      <c r="M38" s="29" t="str">
        <f>IF(L38&lt;1,"",IF($M$11&gt;L38,"R",""))</f>
        <v/>
      </c>
      <c r="N38" s="28"/>
      <c r="O38" s="11"/>
      <c r="P38" s="11" t="str">
        <f>IF(IFERROR(INDEX('[1]決勝ヒート - レース結果（貼付）'!$A:$Z,MATCH($A38,'[1]決勝ヒート - レース結果（貼付）'!$A:$A,0),MATCH('決勝ヒート - レース暫定結果表'!P$11,'[1]決勝ヒート - レース結果（貼付）'!$1:$1,0)),"")=0,"",IFERROR(INDEX('[1]決勝ヒート - レース結果（貼付）'!$A:$Z,MATCH($A38,'[1]決勝ヒート - レース結果（貼付）'!$A:$A,0),MATCH('決勝ヒート - レース暫定結果表'!P$11,'[1]決勝ヒート - レース結果（貼付）'!$1:$1,0)),""))</f>
        <v/>
      </c>
      <c r="Q38" s="11" t="str">
        <f>IF(P38="","",COUNTIF($P$13:P38,"&lt;&gt;"&amp;""))</f>
        <v/>
      </c>
      <c r="R38" s="11" t="str">
        <f>IFERROR(RANK(Q38,$Q$13:$Q$47,1),"")</f>
        <v/>
      </c>
      <c r="S38" s="11" t="str">
        <f>IF(IFERROR(INDEX('[1]決勝ヒート - レース結果（貼付）'!$A:$Z,MATCH($A38,'[1]決勝ヒート - レース結果（貼付）'!$A:$A,0),MATCH('決勝ヒート - レース暫定結果表'!S$11,'[1]決勝ヒート - レース結果（貼付）'!$1:$1,0)),"")=0,"",IFERROR(INDEX('[1]決勝ヒート - レース結果（貼付）'!$A:$Z,MATCH($A38,'[1]決勝ヒート - レース結果（貼付）'!$A:$A,0),MATCH('決勝ヒート - レース暫定結果表'!S$11,'[1]決勝ヒート - レース結果（貼付）'!$1:$1,0)),""))</f>
        <v/>
      </c>
      <c r="T38" s="11"/>
      <c r="U38" s="11">
        <f>IF(IFERROR(INDEX('[1]決勝ヒート - レース結果（貼付）'!$A:$Z,MATCH($B38,'[1]決勝ヒート - レース結果（貼付）'!$B:$B,0),MATCH('決勝ヒート - レース暫定結果表'!U$11,'[1]決勝ヒート - レース結果（貼付）'!$1:$1,0)),"")=0,"",IFERROR(INDEX('[1]決勝ヒート - レース結果（貼付）'!$A:$Z,MATCH($B38,'[1]決勝ヒート - レース結果（貼付）'!$B:$B,0),MATCH('決勝ヒート - レース暫定結果表'!U$11,'[1]決勝ヒート - レース結果（貼付）'!$1:$1,0)),""))</f>
        <v>72.254000000000005</v>
      </c>
    </row>
    <row r="39" spans="1:21" s="24" customFormat="1" ht="12.75" x14ac:dyDescent="0.2">
      <c r="A39" s="39">
        <f>IF(OR('[1]決勝ヒート - レース結果（貼付）'!A28="DNF",'[1]決勝ヒート - レース結果（貼付）'!A28="DNS",'[1]決勝ヒート - レース結果（貼付）'!A28="DQ"),'[1]決勝ヒート - レース結果（貼付）'!A28,IF(MAX('[1]決勝ヒート - レース結果（貼付）'!A:A)&gt;A38,A38+1,""))</f>
        <v>27</v>
      </c>
      <c r="B39" s="27">
        <f>IFERROR(INDEX('[1]決勝ヒート - レース結果（貼付）'!A28:$Z$50,MATCH($A39,'[1]決勝ヒート - レース結果（貼付）'!A28:$A$50,0),MATCH('決勝ヒート - レース暫定結果表'!B$11,'[1]決勝ヒート - レース結果（貼付）'!$1:$1,0)),"")</f>
        <v>22</v>
      </c>
      <c r="C39" s="38"/>
      <c r="D39" s="37" t="str">
        <f>IFERROR(INDEX('[1]決勝ヒート - レース結果（貼付）'!$A:$Z,MATCH($B39,'[1]決勝ヒート - レース結果（貼付）'!$B:$B,0),MATCH('決勝ヒート - レース暫定結果表'!D$11,'[1]決勝ヒート - レース結果（貼付）'!$1:$1,0)),"")</f>
        <v>酒井 翔太</v>
      </c>
      <c r="E39" s="36" t="str">
        <f>IFERROR(INDEX('[1]決勝ヒート - レース結果（貼付）'!$A:$Z,MATCH($B39,'[1]決勝ヒート - レース結果（貼付）'!$B:$B,0),MATCH('決勝ヒート - レース暫定結果表'!E$11,'[1]決勝ヒート - レース結果（貼付）'!$1:$1,0)),"")</f>
        <v>TONY KART/YAMAHA</v>
      </c>
      <c r="F39" s="35" t="str">
        <f>IFERROR(INDEX('[1]決勝ヒート - レース結果（貼付）'!$A:$Z,MATCH($B39,'[1]決勝ヒート - レース結果（貼付）'!$B:$B,0),MATCH('決勝ヒート - レース暫定結果表'!F$11,'[1]決勝ヒート - レース結果（貼付）'!$1:$1,0)),"")</f>
        <v>FIRST GARAGE BEMAX</v>
      </c>
      <c r="G39" s="34" t="str">
        <f>IFERROR(INDEX('[1]決勝ヒート - レース結果（貼付）'!$A:$Z,MATCH($B39,'[1]決勝ヒート - レース結果（貼付）'!$B:$B,0),MATCH('決勝ヒート - レース暫定結果表'!G$11,'[1]決勝ヒート - レース結果（貼付）'!$1:$1,0)),"")</f>
        <v>BS</v>
      </c>
      <c r="H39" s="33">
        <f>IF(A39="DNS","",IF(A39="DQ","",IFERROR(INDEX('[1]決勝ヒート - レース結果（貼付）'!$A:$Z,MATCH($B39,'[1]決勝ヒート - レース結果（貼付）'!$B:$B,0),MATCH('決勝ヒート - レース暫定結果表'!H$11,'[1]決勝ヒート - レース結果（貼付）'!$1:$1,0)),"")))</f>
        <v>22</v>
      </c>
      <c r="I39" s="32">
        <f>IF(A39="DNS","ｽﾀｰﾄ出来ず",IF(A39="DQ","失　格",IFERROR(INDEX('[1]決勝ヒート - レース結果（貼付）'!$A:$Z,MATCH($B39,'[1]決勝ヒート - レース結果（貼付）'!$B:$B,0),MATCH('決勝ヒート - レース暫定結果表'!I$11,'[1]決勝ヒート - レース結果（貼付）'!$1:$1,0)),"")))</f>
        <v>1.6513298611111112E-2</v>
      </c>
      <c r="J39" s="31">
        <f>IF(A39="DNS","",IF(A39="DQ","",IFERROR(INDEX('[1]決勝ヒート - レース結果（貼付）'!$A:$Z,MATCH($B39,'[1]決勝ヒート - レース結果（貼付）'!$B:$B,0),MATCH('決勝ヒート - レース暫定結果表'!J$11,'[1]決勝ヒート - レース結果（貼付）'!$1:$1,0)),"")))</f>
        <v>43.088999999999999</v>
      </c>
      <c r="K39" s="31">
        <f>IF(A39="DNS","",IF(A39="DQ","",IFERROR(INDEX('[1]決勝ヒート - レース結果（貼付）'!$A:$Z,MATCH($B39,'[1]決勝ヒート - レース結果（貼付）'!$B:$B,0),MATCH('決勝ヒート - レース暫定結果表'!K$11,'[1]決勝ヒート - レース結果（貼付）'!$1:$1,0)),"")))</f>
        <v>2.617</v>
      </c>
      <c r="L39" s="30">
        <f>IF(A39="DNS","",IF(A39="DQ","",IFERROR(INDEX('[1]決勝ヒート - レース結果（貼付）'!$A:$Z,MATCH($B39,'[1]決勝ヒート - レース結果（貼付）'!$B:$B,0),MATCH('決勝ヒート - レース暫定結果表'!L$11,'[1]決勝ヒート - レース結果（貼付）'!$1:$1,0)),"")))</f>
        <v>7.365046296296296E-4</v>
      </c>
      <c r="M39" s="29" t="str">
        <f>IF(L39&lt;1,"",IF($M$11&gt;L39,"R",""))</f>
        <v/>
      </c>
      <c r="N39" s="28"/>
      <c r="O39" s="11"/>
      <c r="P39" s="11" t="str">
        <f>IF(IFERROR(INDEX('[1]決勝ヒート - レース結果（貼付）'!$A:$Z,MATCH($A39,'[1]決勝ヒート - レース結果（貼付）'!$A:$A,0),MATCH('決勝ヒート - レース暫定結果表'!P$11,'[1]決勝ヒート - レース結果（貼付）'!$1:$1,0)),"")=0,"",IFERROR(INDEX('[1]決勝ヒート - レース結果（貼付）'!$A:$Z,MATCH($A39,'[1]決勝ヒート - レース結果（貼付）'!$A:$A,0),MATCH('決勝ヒート - レース暫定結果表'!P$11,'[1]決勝ヒート - レース結果（貼付）'!$1:$1,0)),""))</f>
        <v>全日本カート選手権 統一規則 第38条(25)(フロントフェアリングが正しい装着状態でない)により5秒加算した。</v>
      </c>
      <c r="Q39" s="11">
        <f>IF(P39="","",COUNTIF($P$13:P39,"&lt;&gt;"&amp;""))</f>
        <v>27</v>
      </c>
      <c r="R39" s="11">
        <f>IFERROR(RANK(Q39,$Q$13:$Q$47,1),"")</f>
        <v>5</v>
      </c>
      <c r="S39" s="11" t="str">
        <f>IF(IFERROR(INDEX('[1]決勝ヒート - レース結果（貼付）'!$A:$Z,MATCH($A39,'[1]決勝ヒート - レース結果（貼付）'!$A:$A,0),MATCH('決勝ヒート - レース暫定結果表'!S$11,'[1]決勝ヒート - レース結果（貼付）'!$1:$1,0)),"")=0,"",IFERROR(INDEX('[1]決勝ヒート - レース結果（貼付）'!$A:$Z,MATCH($A39,'[1]決勝ヒート - レース結果（貼付）'!$A:$A,0),MATCH('決勝ヒート - レース暫定結果表'!S$11,'[1]決勝ヒート - レース結果（貼付）'!$1:$1,0)),""))</f>
        <v/>
      </c>
      <c r="T39" s="11"/>
      <c r="U39" s="11">
        <f>IF(IFERROR(INDEX('[1]決勝ヒート - レース結果（貼付）'!$A:$Z,MATCH($B39,'[1]決勝ヒート - レース結果（貼付）'!$B:$B,0),MATCH('決勝ヒート - レース暫定結果表'!U$11,'[1]決勝ヒート - レース結果（貼付）'!$1:$1,0)),"")=0,"",IFERROR(INDEX('[1]決勝ヒート - レース結果（貼付）'!$A:$Z,MATCH($B39,'[1]決勝ヒート - レース結果（貼付）'!$B:$B,0),MATCH('決勝ヒート - レース暫定結果表'!U$11,'[1]決勝ヒート - レース結果（貼付）'!$1:$1,0)),""))</f>
        <v>71.614000000000004</v>
      </c>
    </row>
    <row r="40" spans="1:21" s="24" customFormat="1" ht="12.75" x14ac:dyDescent="0.2">
      <c r="A40" s="39">
        <f>IF(OR('[1]決勝ヒート - レース結果（貼付）'!A29="DNF",'[1]決勝ヒート - レース結果（貼付）'!A29="DNS",'[1]決勝ヒート - レース結果（貼付）'!A29="DQ"),'[1]決勝ヒート - レース結果（貼付）'!A29,IF(MAX('[1]決勝ヒート - レース結果（貼付）'!A:A)&gt;A39,A39+1,""))</f>
        <v>28</v>
      </c>
      <c r="B40" s="27">
        <f>IFERROR(INDEX('[1]決勝ヒート - レース結果（貼付）'!A29:$Z$50,MATCH($A40,'[1]決勝ヒート - レース結果（貼付）'!A29:$A$50,0),MATCH('決勝ヒート - レース暫定結果表'!B$11,'[1]決勝ヒート - レース結果（貼付）'!$1:$1,0)),"")</f>
        <v>34</v>
      </c>
      <c r="C40" s="38"/>
      <c r="D40" s="37" t="str">
        <f>IFERROR(INDEX('[1]決勝ヒート - レース結果（貼付）'!$A:$Z,MATCH($B40,'[1]決勝ヒート - レース結果（貼付）'!$B:$B,0),MATCH('決勝ヒート - レース暫定結果表'!D$11,'[1]決勝ヒート - レース結果（貼付）'!$1:$1,0)),"")</f>
        <v>増田 貴久</v>
      </c>
      <c r="E40" s="36" t="str">
        <f>IFERROR(INDEX('[1]決勝ヒート - レース結果（貼付）'!$A:$Z,MATCH($B40,'[1]決勝ヒート - レース結果（貼付）'!$B:$B,0),MATCH('決勝ヒート - レース暫定結果表'!E$11,'[1]決勝ヒート - レース結果（貼付）'!$1:$1,0)),"")</f>
        <v>EXPRIT/YAMAHA</v>
      </c>
      <c r="F40" s="35" t="str">
        <f>IFERROR(INDEX('[1]決勝ヒート - レース結果（貼付）'!$A:$Z,MATCH($B40,'[1]決勝ヒート - レース結果（貼付）'!$B:$B,0),MATCH('決勝ヒート - レース暫定結果表'!F$11,'[1]決勝ヒート - レース結果（貼付）'!$1:$1,0)),"")</f>
        <v>LUCE MOTOR SPORTS</v>
      </c>
      <c r="G40" s="34" t="str">
        <f>IFERROR(INDEX('[1]決勝ヒート - レース結果（貼付）'!$A:$Z,MATCH($B40,'[1]決勝ヒート - レース結果（貼付）'!$B:$B,0),MATCH('決勝ヒート - レース暫定結果表'!G$11,'[1]決勝ヒート - レース結果（貼付）'!$1:$1,0)),"")</f>
        <v>BS</v>
      </c>
      <c r="H40" s="33">
        <f>IF(A40="DNS","",IF(A40="DQ","",IFERROR(INDEX('[1]決勝ヒート - レース結果（貼付）'!$A:$Z,MATCH($B40,'[1]決勝ヒート - レース結果（貼付）'!$B:$B,0),MATCH('決勝ヒート - レース暫定結果表'!H$11,'[1]決勝ヒート - レース結果（貼付）'!$1:$1,0)),"")))</f>
        <v>22</v>
      </c>
      <c r="I40" s="32">
        <f>IF(A40="DNS","ｽﾀｰﾄ出来ず",IF(A40="DQ","失　格",IFERROR(INDEX('[1]決勝ヒート - レース結果（貼付）'!$A:$Z,MATCH($B40,'[1]決勝ヒート - レース結果（貼付）'!$B:$B,0),MATCH('決勝ヒート - レース暫定結果表'!I$11,'[1]決勝ヒート - レース結果（貼付）'!$1:$1,0)),"")))</f>
        <v>1.6517407407407408E-2</v>
      </c>
      <c r="J40" s="31">
        <f>IF(A40="DNS","",IF(A40="DQ","",IFERROR(INDEX('[1]決勝ヒート - レース結果（貼付）'!$A:$Z,MATCH($B40,'[1]決勝ヒート - レース結果（貼付）'!$B:$B,0),MATCH('決勝ヒート - レース暫定結果表'!J$11,'[1]決勝ヒート - レース結果（貼付）'!$1:$1,0)),"")))</f>
        <v>43.444000000000003</v>
      </c>
      <c r="K40" s="31">
        <f>IF(A40="DNS","",IF(A40="DQ","",IFERROR(INDEX('[1]決勝ヒート - レース結果（貼付）'!$A:$Z,MATCH($B40,'[1]決勝ヒート - レース結果（貼付）'!$B:$B,0),MATCH('決勝ヒート - レース暫定結果表'!K$11,'[1]決勝ヒート - レース結果（貼付）'!$1:$1,0)),"")))</f>
        <v>0.35499999999999998</v>
      </c>
      <c r="L40" s="30">
        <f>IF(A40="DNS","",IF(A40="DQ","",IFERROR(INDEX('[1]決勝ヒート - レース結果（貼付）'!$A:$Z,MATCH($B40,'[1]決勝ヒート - レース結果（貼付）'!$B:$B,0),MATCH('決勝ヒート - レース暫定結果表'!L$11,'[1]決勝ヒート - レース結果（貼付）'!$1:$1,0)),"")))</f>
        <v>7.4190972222222225E-4</v>
      </c>
      <c r="M40" s="29" t="str">
        <f>IF(L40&lt;1,"",IF($M$11&gt;L40,"R",""))</f>
        <v/>
      </c>
      <c r="N40" s="28"/>
      <c r="O40" s="11"/>
      <c r="P40" s="11" t="str">
        <f>IF(IFERROR(INDEX('[1]決勝ヒート - レース結果（貼付）'!$A:$Z,MATCH($A40,'[1]決勝ヒート - レース結果（貼付）'!$A:$A,0),MATCH('決勝ヒート - レース暫定結果表'!P$11,'[1]決勝ヒート - レース結果（貼付）'!$1:$1,0)),"")=0,"",IFERROR(INDEX('[1]決勝ヒート - レース結果（貼付）'!$A:$Z,MATCH($A40,'[1]決勝ヒート - レース結果（貼付）'!$A:$A,0),MATCH('決勝ヒート - レース暫定結果表'!P$11,'[1]決勝ヒート - レース結果（貼付）'!$1:$1,0)),""))</f>
        <v/>
      </c>
      <c r="Q40" s="11" t="str">
        <f>IF(P40="","",COUNTIF($P$13:P40,"&lt;&gt;"&amp;""))</f>
        <v/>
      </c>
      <c r="R40" s="11" t="str">
        <f>IFERROR(RANK(Q40,$Q$13:$Q$47,1),"")</f>
        <v/>
      </c>
      <c r="S40" s="11" t="str">
        <f>IF(IFERROR(INDEX('[1]決勝ヒート - レース結果（貼付）'!$A:$Z,MATCH($A40,'[1]決勝ヒート - レース結果（貼付）'!$A:$A,0),MATCH('決勝ヒート - レース暫定結果表'!S$11,'[1]決勝ヒート - レース結果（貼付）'!$1:$1,0)),"")=0,"",IFERROR(INDEX('[1]決勝ヒート - レース結果（貼付）'!$A:$Z,MATCH($A40,'[1]決勝ヒート - レース結果（貼付）'!$A:$A,0),MATCH('決勝ヒート - レース暫定結果表'!S$11,'[1]決勝ヒート - レース結果（貼付）'!$1:$1,0)),""))</f>
        <v/>
      </c>
      <c r="T40" s="11"/>
      <c r="U40" s="11">
        <f>IF(IFERROR(INDEX('[1]決勝ヒート - レース結果（貼付）'!$A:$Z,MATCH($B40,'[1]決勝ヒート - レース結果（貼付）'!$B:$B,0),MATCH('決勝ヒート - レース暫定結果表'!U$11,'[1]決勝ヒート - レース結果（貼付）'!$1:$1,0)),"")=0,"",IFERROR(INDEX('[1]決勝ヒート - レース結果（貼付）'!$A:$Z,MATCH($B40,'[1]決勝ヒート - レース結果（貼付）'!$B:$B,0),MATCH('決勝ヒート - レース暫定結果表'!U$11,'[1]決勝ヒート - レース結果（貼付）'!$1:$1,0)),""))</f>
        <v>71.503</v>
      </c>
    </row>
    <row r="41" spans="1:21" s="24" customFormat="1" ht="12.75" x14ac:dyDescent="0.2">
      <c r="A41" s="39">
        <f>IF(OR('[1]決勝ヒート - レース結果（貼付）'!A30="DNF",'[1]決勝ヒート - レース結果（貼付）'!A30="DNS",'[1]決勝ヒート - レース結果（貼付）'!A30="DQ"),'[1]決勝ヒート - レース結果（貼付）'!A30,IF(MAX('[1]決勝ヒート - レース結果（貼付）'!A:A)&gt;A40,A40+1,""))</f>
        <v>29</v>
      </c>
      <c r="B41" s="27">
        <f>IFERROR(INDEX('[1]決勝ヒート - レース結果（貼付）'!A30:$Z$50,MATCH($A41,'[1]決勝ヒート - レース結果（貼付）'!A30:$A$50,0),MATCH('決勝ヒート - レース暫定結果表'!B$11,'[1]決勝ヒート - レース結果（貼付）'!$1:$1,0)),"")</f>
        <v>78</v>
      </c>
      <c r="C41" s="38"/>
      <c r="D41" s="37" t="str">
        <f>IFERROR(INDEX('[1]決勝ヒート - レース結果（貼付）'!$A:$Z,MATCH($B41,'[1]決勝ヒート - レース結果（貼付）'!$B:$B,0),MATCH('決勝ヒート - レース暫定結果表'!D$11,'[1]決勝ヒート - レース結果（貼付）'!$1:$1,0)),"")</f>
        <v>小林 海璃</v>
      </c>
      <c r="E41" s="36" t="str">
        <f>IFERROR(INDEX('[1]決勝ヒート - レース結果（貼付）'!$A:$Z,MATCH($B41,'[1]決勝ヒート - レース結果（貼付）'!$B:$B,0),MATCH('決勝ヒート - レース暫定結果表'!E$11,'[1]決勝ヒート - レース結果（貼付）'!$1:$1,0)),"")</f>
        <v>EXPRIT/YAMAHA</v>
      </c>
      <c r="F41" s="35" t="str">
        <f>IFERROR(INDEX('[1]決勝ヒート - レース結果（貼付）'!$A:$Z,MATCH($B41,'[1]決勝ヒート - レース結果（貼付）'!$B:$B,0),MATCH('決勝ヒート - レース暫定結果表'!F$11,'[1]決勝ヒート - レース結果（貼付）'!$1:$1,0)),"")</f>
        <v>ミツサダ PWG RACING</v>
      </c>
      <c r="G41" s="34" t="str">
        <f>IFERROR(INDEX('[1]決勝ヒート - レース結果（貼付）'!$A:$Z,MATCH($B41,'[1]決勝ヒート - レース結果（貼付）'!$B:$B,0),MATCH('決勝ヒート - レース暫定結果表'!G$11,'[1]決勝ヒート - レース結果（貼付）'!$1:$1,0)),"")</f>
        <v>BS</v>
      </c>
      <c r="H41" s="33">
        <f>IF(A41="DNS","",IF(A41="DQ","",IFERROR(INDEX('[1]決勝ヒート - レース結果（貼付）'!$A:$Z,MATCH($B41,'[1]決勝ヒート - レース結果（貼付）'!$B:$B,0),MATCH('決勝ヒート - レース暫定結果表'!H$11,'[1]決勝ヒート - レース結果（貼付）'!$1:$1,0)),"")))</f>
        <v>22</v>
      </c>
      <c r="I41" s="32">
        <f>IF(A41="DNS","ｽﾀｰﾄ出来ず",IF(A41="DQ","失　格",IFERROR(INDEX('[1]決勝ヒート - レース結果（貼付）'!$A:$Z,MATCH($B41,'[1]決勝ヒート - レース結果（貼付）'!$B:$B,0),MATCH('決勝ヒート - レース暫定結果表'!I$11,'[1]決勝ヒート - レース結果（貼付）'!$1:$1,0)),"")))</f>
        <v>1.6524467592592591E-2</v>
      </c>
      <c r="J41" s="31">
        <f>IF(A41="DNS","",IF(A41="DQ","",IFERROR(INDEX('[1]決勝ヒート - レース結果（貼付）'!$A:$Z,MATCH($B41,'[1]決勝ヒート - レース結果（貼付）'!$B:$B,0),MATCH('決勝ヒート - レース暫定結果表'!J$11,'[1]決勝ヒート - レース結果（貼付）'!$1:$1,0)),"")))</f>
        <v>44.054000000000002</v>
      </c>
      <c r="K41" s="31">
        <f>IF(A41="DNS","",IF(A41="DQ","",IFERROR(INDEX('[1]決勝ヒート - レース結果（貼付）'!$A:$Z,MATCH($B41,'[1]決勝ヒート - レース結果（貼付）'!$B:$B,0),MATCH('決勝ヒート - レース暫定結果表'!K$11,'[1]決勝ヒート - レース結果（貼付）'!$1:$1,0)),"")))</f>
        <v>0.61</v>
      </c>
      <c r="L41" s="30">
        <f>IF(A41="DNS","",IF(A41="DQ","",IFERROR(INDEX('[1]決勝ヒート - レース結果（貼付）'!$A:$Z,MATCH($B41,'[1]決勝ヒート - レース結果（貼付）'!$B:$B,0),MATCH('決勝ヒート - レース暫定結果表'!L$11,'[1]決勝ヒート - レース結果（貼付）'!$1:$1,0)),"")))</f>
        <v>7.3542824074074081E-4</v>
      </c>
      <c r="M41" s="29" t="str">
        <f>IF(L41&lt;1,"",IF($M$11&gt;L41,"R",""))</f>
        <v/>
      </c>
      <c r="N41" s="28"/>
      <c r="O41" s="11"/>
      <c r="P41" s="11" t="str">
        <f>IF(IFERROR(INDEX('[1]決勝ヒート - レース結果（貼付）'!$A:$Z,MATCH($A41,'[1]決勝ヒート - レース結果（貼付）'!$A:$A,0),MATCH('決勝ヒート - レース暫定結果表'!P$11,'[1]決勝ヒート - レース結果（貼付）'!$1:$1,0)),"")=0,"",IFERROR(INDEX('[1]決勝ヒート - レース結果（貼付）'!$A:$Z,MATCH($A41,'[1]決勝ヒート - レース結果（貼付）'!$A:$A,0),MATCH('決勝ヒート - レース暫定結果表'!P$11,'[1]決勝ヒート - レース結果（貼付）'!$1:$1,0)),""))</f>
        <v>全日本カート選手権 統一規則 第38条(25)(フロントフェアリングが正しい装着状態でない)により5秒加算した。</v>
      </c>
      <c r="Q41" s="11">
        <f>IF(P41="","",COUNTIF($P$13:P41,"&lt;&gt;"&amp;""))</f>
        <v>29</v>
      </c>
      <c r="R41" s="11">
        <f>IFERROR(RANK(Q41,$Q$13:$Q$47,1),"")</f>
        <v>6</v>
      </c>
      <c r="S41" s="11" t="str">
        <f>IF(IFERROR(INDEX('[1]決勝ヒート - レース結果（貼付）'!$A:$Z,MATCH($A41,'[1]決勝ヒート - レース結果（貼付）'!$A:$A,0),MATCH('決勝ヒート - レース暫定結果表'!S$11,'[1]決勝ヒート - レース結果（貼付）'!$1:$1,0)),"")=0,"",IFERROR(INDEX('[1]決勝ヒート - レース結果（貼付）'!$A:$Z,MATCH($A41,'[1]決勝ヒート - レース結果（貼付）'!$A:$A,0),MATCH('決勝ヒート - レース暫定結果表'!S$11,'[1]決勝ヒート - レース結果（貼付）'!$1:$1,0)),""))</f>
        <v/>
      </c>
      <c r="T41" s="11"/>
      <c r="U41" s="11">
        <f>IF(IFERROR(INDEX('[1]決勝ヒート - レース結果（貼付）'!$A:$Z,MATCH($B41,'[1]決勝ヒート - レース結果（貼付）'!$B:$B,0),MATCH('決勝ヒート - レース暫定結果表'!U$11,'[1]決勝ヒート - レース結果（貼付）'!$1:$1,0)),"")=0,"",IFERROR(INDEX('[1]決勝ヒート - レース結果（貼付）'!$A:$Z,MATCH($B41,'[1]決勝ヒート - レース結果（貼付）'!$B:$B,0),MATCH('決勝ヒート - レース暫定結果表'!U$11,'[1]決勝ヒート - レース結果（貼付）'!$1:$1,0)),""))</f>
        <v>70.988</v>
      </c>
    </row>
    <row r="42" spans="1:21" s="24" customFormat="1" ht="12.75" x14ac:dyDescent="0.2">
      <c r="A42" s="39">
        <f>IF(OR('[1]決勝ヒート - レース結果（貼付）'!A31="DNF",'[1]決勝ヒート - レース結果（貼付）'!A31="DNS",'[1]決勝ヒート - レース結果（貼付）'!A31="DQ"),'[1]決勝ヒート - レース結果（貼付）'!A31,IF(MAX('[1]決勝ヒート - レース結果（貼付）'!A:A)&gt;A41,A41+1,""))</f>
        <v>30</v>
      </c>
      <c r="B42" s="27">
        <f>IFERROR(INDEX('[1]決勝ヒート - レース結果（貼付）'!A31:$Z$50,MATCH($A42,'[1]決勝ヒート - レース結果（貼付）'!A31:$A$50,0),MATCH('決勝ヒート - レース暫定結果表'!B$11,'[1]決勝ヒート - レース結果（貼付）'!$1:$1,0)),"")</f>
        <v>71</v>
      </c>
      <c r="C42" s="38"/>
      <c r="D42" s="37" t="str">
        <f>IFERROR(INDEX('[1]決勝ヒート - レース結果（貼付）'!$A:$Z,MATCH($B42,'[1]決勝ヒート - レース結果（貼付）'!$B:$B,0),MATCH('決勝ヒート - レース暫定結果表'!D$11,'[1]決勝ヒート - レース結果（貼付）'!$1:$1,0)),"")</f>
        <v>上田 優季</v>
      </c>
      <c r="E42" s="36" t="str">
        <f>IFERROR(INDEX('[1]決勝ヒート - レース結果（貼付）'!$A:$Z,MATCH($B42,'[1]決勝ヒート - レース結果（貼付）'!$B:$B,0),MATCH('決勝ヒート - レース暫定結果表'!E$11,'[1]決勝ヒート - レース結果（貼付）'!$1:$1,0)),"")</f>
        <v>CL/YAMAHA</v>
      </c>
      <c r="F42" s="35" t="str">
        <f>IFERROR(INDEX('[1]決勝ヒート - レース結果（貼付）'!$A:$Z,MATCH($B42,'[1]決勝ヒート - レース結果（貼付）'!$B:$B,0),MATCH('決勝ヒート - レース暫定結果表'!F$11,'[1]決勝ヒート - レース結果（貼付）'!$1:$1,0)),"")</f>
        <v>カートガレージクラッシュメイト</v>
      </c>
      <c r="G42" s="34" t="str">
        <f>IFERROR(INDEX('[1]決勝ヒート - レース結果（貼付）'!$A:$Z,MATCH($B42,'[1]決勝ヒート - レース結果（貼付）'!$B:$B,0),MATCH('決勝ヒート - レース暫定結果表'!G$11,'[1]決勝ヒート - レース結果（貼付）'!$1:$1,0)),"")</f>
        <v>BS</v>
      </c>
      <c r="H42" s="33">
        <f>IF(A42="DNS","",IF(A42="DQ","",IFERROR(INDEX('[1]決勝ヒート - レース結果（貼付）'!$A:$Z,MATCH($B42,'[1]決勝ヒート - レース結果（貼付）'!$B:$B,0),MATCH('決勝ヒート - レース暫定結果表'!H$11,'[1]決勝ヒート - レース結果（貼付）'!$1:$1,0)),"")))</f>
        <v>22</v>
      </c>
      <c r="I42" s="32">
        <f>IF(A42="DNS","ｽﾀｰﾄ出来ず",IF(A42="DQ","失　格",IFERROR(INDEX('[1]決勝ヒート - レース結果（貼付）'!$A:$Z,MATCH($B42,'[1]決勝ヒート - レース結果（貼付）'!$B:$B,0),MATCH('決勝ヒート - レース暫定結果表'!I$11,'[1]決勝ヒート - レース結果（貼付）'!$1:$1,0)),"")))</f>
        <v>1.6587037037037036E-2</v>
      </c>
      <c r="J42" s="31">
        <f>IF(A42="DNS","",IF(A42="DQ","",IFERROR(INDEX('[1]決勝ヒート - レース結果（貼付）'!$A:$Z,MATCH($B42,'[1]決勝ヒート - レース結果（貼付）'!$B:$B,0),MATCH('決勝ヒート - レース暫定結果表'!J$11,'[1]決勝ヒート - レース結果（貼付）'!$1:$1,0)),"")))</f>
        <v>49.46</v>
      </c>
      <c r="K42" s="31">
        <f>IF(A42="DNS","",IF(A42="DQ","",IFERROR(INDEX('[1]決勝ヒート - レース結果（貼付）'!$A:$Z,MATCH($B42,'[1]決勝ヒート - レース結果（貼付）'!$B:$B,0),MATCH('決勝ヒート - レース暫定結果表'!K$11,'[1]決勝ヒート - レース結果（貼付）'!$1:$1,0)),"")))</f>
        <v>5.4059999999999997</v>
      </c>
      <c r="L42" s="30">
        <f>IF(A42="DNS","",IF(A42="DQ","",IFERROR(INDEX('[1]決勝ヒート - レース結果（貼付）'!$A:$Z,MATCH($B42,'[1]決勝ヒート - レース結果（貼付）'!$B:$B,0),MATCH('決勝ヒート - レース暫定結果表'!L$11,'[1]決勝ヒート - レース結果（貼付）'!$1:$1,0)),"")))</f>
        <v>7.3914351851851843E-4</v>
      </c>
      <c r="M42" s="29" t="str">
        <f>IF(L42&lt;1,"",IF($M$11&gt;L42,"R",""))</f>
        <v/>
      </c>
      <c r="N42" s="28"/>
      <c r="O42" s="11"/>
      <c r="P42" s="11" t="str">
        <f>IF(IFERROR(INDEX('[1]決勝ヒート - レース結果（貼付）'!$A:$Z,MATCH($A42,'[1]決勝ヒート - レース結果（貼付）'!$A:$A,0),MATCH('決勝ヒート - レース暫定結果表'!P$11,'[1]決勝ヒート - レース結果（貼付）'!$1:$1,0)),"")=0,"",IFERROR(INDEX('[1]決勝ヒート - レース結果（貼付）'!$A:$Z,MATCH($A42,'[1]決勝ヒート - レース結果（貼付）'!$A:$A,0),MATCH('決勝ヒート - レース暫定結果表'!P$11,'[1]決勝ヒート - レース結果（貼付）'!$1:$1,0)),""))</f>
        <v/>
      </c>
      <c r="Q42" s="11" t="str">
        <f>IF(P42="","",COUNTIF($P$13:P42,"&lt;&gt;"&amp;""))</f>
        <v/>
      </c>
      <c r="R42" s="11" t="str">
        <f>IFERROR(RANK(Q42,$Q$13:$Q$47,1),"")</f>
        <v/>
      </c>
      <c r="S42" s="11" t="str">
        <f>IF(IFERROR(INDEX('[1]決勝ヒート - レース結果（貼付）'!$A:$Z,MATCH($A42,'[1]決勝ヒート - レース結果（貼付）'!$A:$A,0),MATCH('決勝ヒート - レース暫定結果表'!S$11,'[1]決勝ヒート - レース結果（貼付）'!$1:$1,0)),"")=0,"",IFERROR(INDEX('[1]決勝ヒート - レース結果（貼付）'!$A:$Z,MATCH($A42,'[1]決勝ヒート - レース結果（貼付）'!$A:$A,0),MATCH('決勝ヒート - レース暫定結果表'!S$11,'[1]決勝ヒート - レース結果（貼付）'!$1:$1,0)),""))</f>
        <v/>
      </c>
      <c r="T42" s="11"/>
      <c r="U42" s="11">
        <f>IF(IFERROR(INDEX('[1]決勝ヒート - レース結果（貼付）'!$A:$Z,MATCH($B42,'[1]決勝ヒート - レース結果（貼付）'!$B:$B,0),MATCH('決勝ヒート - レース暫定結果表'!U$11,'[1]決勝ヒート - レース結果（貼付）'!$1:$1,0)),"")=0,"",IFERROR(INDEX('[1]決勝ヒート - レース結果（貼付）'!$A:$Z,MATCH($B42,'[1]決勝ヒート - レース結果（貼付）'!$B:$B,0),MATCH('決勝ヒート - レース暫定結果表'!U$11,'[1]決勝ヒート - レース結果（貼付）'!$1:$1,0)),""))</f>
        <v>71.254000000000005</v>
      </c>
    </row>
    <row r="43" spans="1:21" s="24" customFormat="1" ht="12.75" x14ac:dyDescent="0.2">
      <c r="A43" s="39">
        <f>IF(OR('[1]決勝ヒート - レース結果（貼付）'!A32="DNF",'[1]決勝ヒート - レース結果（貼付）'!A32="DNS",'[1]決勝ヒート - レース結果（貼付）'!A32="DQ"),'[1]決勝ヒート - レース結果（貼付）'!A32,IF(MAX('[1]決勝ヒート - レース結果（貼付）'!A:A)&gt;A42,A42+1,""))</f>
        <v>31</v>
      </c>
      <c r="B43" s="27">
        <f>IFERROR(INDEX('[1]決勝ヒート - レース結果（貼付）'!A32:$Z$50,MATCH($A43,'[1]決勝ヒート - レース結果（貼付）'!A32:$A$50,0),MATCH('決勝ヒート - レース暫定結果表'!B$11,'[1]決勝ヒート - レース結果（貼付）'!$1:$1,0)),"")</f>
        <v>84</v>
      </c>
      <c r="C43" s="38"/>
      <c r="D43" s="37" t="str">
        <f>IFERROR(INDEX('[1]決勝ヒート - レース結果（貼付）'!$A:$Z,MATCH($B43,'[1]決勝ヒート - レース結果（貼付）'!$B:$B,0),MATCH('決勝ヒート - レース暫定結果表'!D$11,'[1]決勝ヒート - レース結果（貼付）'!$1:$1,0)),"")</f>
        <v>林 零仁</v>
      </c>
      <c r="E43" s="36" t="str">
        <f>IFERROR(INDEX('[1]決勝ヒート - レース結果（貼付）'!$A:$Z,MATCH($B43,'[1]決勝ヒート - レース結果（貼付）'!$B:$B,0),MATCH('決勝ヒート - レース暫定結果表'!E$11,'[1]決勝ヒート - レース結果（貼付）'!$1:$1,0)),"")</f>
        <v>EXPRIT/YAMAHA</v>
      </c>
      <c r="F43" s="35" t="str">
        <f>IFERROR(INDEX('[1]決勝ヒート - レース結果（貼付）'!$A:$Z,MATCH($B43,'[1]決勝ヒート - レース結果（貼付）'!$B:$B,0),MATCH('決勝ヒート - レース暫定結果表'!F$11,'[1]決勝ヒート - レース結果（貼付）'!$1:$1,0)),"")</f>
        <v>ONE  POINT</v>
      </c>
      <c r="G43" s="34" t="str">
        <f>IFERROR(INDEX('[1]決勝ヒート - レース結果（貼付）'!$A:$Z,MATCH($B43,'[1]決勝ヒート - レース結果（貼付）'!$B:$B,0),MATCH('決勝ヒート - レース暫定結果表'!G$11,'[1]決勝ヒート - レース結果（貼付）'!$1:$1,0)),"")</f>
        <v>BS</v>
      </c>
      <c r="H43" s="33">
        <f>IF(A43="DNS","",IF(A43="DQ","",IFERROR(INDEX('[1]決勝ヒート - レース結果（貼付）'!$A:$Z,MATCH($B43,'[1]決勝ヒート - レース結果（貼付）'!$B:$B,0),MATCH('決勝ヒート - レース暫定結果表'!H$11,'[1]決勝ヒート - レース結果（貼付）'!$1:$1,0)),"")))</f>
        <v>22</v>
      </c>
      <c r="I43" s="32">
        <f>IF(A43="DNS","ｽﾀｰﾄ出来ず",IF(A43="DQ","失　格",IFERROR(INDEX('[1]決勝ヒート - レース結果（貼付）'!$A:$Z,MATCH($B43,'[1]決勝ヒート - レース結果（貼付）'!$B:$B,0),MATCH('決勝ヒート - レース暫定結果表'!I$11,'[1]決勝ヒート - レース結果（貼付）'!$1:$1,0)),"")))</f>
        <v>1.6735243055555554E-2</v>
      </c>
      <c r="J43" s="31">
        <f>IF(A43="DNS","",IF(A43="DQ","",IFERROR(INDEX('[1]決勝ヒート - レース結果（貼付）'!$A:$Z,MATCH($B43,'[1]決勝ヒート - レース結果（貼付）'!$B:$B,0),MATCH('決勝ヒート - レース暫定結果表'!J$11,'[1]決勝ヒート - レース結果（貼付）'!$1:$1,0)),"")))</f>
        <v>7.2065972222222225E-4</v>
      </c>
      <c r="K43" s="31">
        <f>IF(A43="DNS","",IF(A43="DQ","",IFERROR(INDEX('[1]決勝ヒート - レース結果（貼付）'!$A:$Z,MATCH($B43,'[1]決勝ヒート - レース結果（貼付）'!$B:$B,0),MATCH('決勝ヒート - レース暫定結果表'!K$11,'[1]決勝ヒート - レース結果（貼付）'!$1:$1,0)),"")))</f>
        <v>12.805</v>
      </c>
      <c r="L43" s="30">
        <f>IF(A43="DNS","",IF(A43="DQ","",IFERROR(INDEX('[1]決勝ヒート - レース結果（貼付）'!$A:$Z,MATCH($B43,'[1]決勝ヒート - レース結果（貼付）'!$B:$B,0),MATCH('決勝ヒート - レース暫定結果表'!L$11,'[1]決勝ヒート - レース結果（貼付）'!$1:$1,0)),"")))</f>
        <v>7.395833333333333E-4</v>
      </c>
      <c r="M43" s="29" t="str">
        <f>IF(L43&lt;1,"",IF($M$11&gt;L43,"R",""))</f>
        <v/>
      </c>
      <c r="N43" s="28"/>
      <c r="O43" s="11"/>
      <c r="P43" s="11" t="str">
        <f>IF(IFERROR(INDEX('[1]決勝ヒート - レース結果（貼付）'!$A:$Z,MATCH($A43,'[1]決勝ヒート - レース結果（貼付）'!$A:$A,0),MATCH('決勝ヒート - レース暫定結果表'!P$11,'[1]決勝ヒート - レース結果（貼付）'!$1:$1,0)),"")=0,"",IFERROR(INDEX('[1]決勝ヒート - レース結果（貼付）'!$A:$Z,MATCH($A43,'[1]決勝ヒート - レース結果（貼付）'!$A:$A,0),MATCH('決勝ヒート - レース暫定結果表'!P$11,'[1]決勝ヒート - レース結果（貼付）'!$1:$1,0)),""))</f>
        <v/>
      </c>
      <c r="Q43" s="11" t="str">
        <f>IF(P43="","",COUNTIF($P$13:P43,"&lt;&gt;"&amp;""))</f>
        <v/>
      </c>
      <c r="R43" s="11" t="str">
        <f>IFERROR(RANK(Q43,$Q$13:$Q$47,1),"")</f>
        <v/>
      </c>
      <c r="S43" s="11" t="str">
        <f>IF(IFERROR(INDEX('[1]決勝ヒート - レース結果（貼付）'!$A:$Z,MATCH($A43,'[1]決勝ヒート - レース結果（貼付）'!$A:$A,0),MATCH('決勝ヒート - レース暫定結果表'!S$11,'[1]決勝ヒート - レース結果（貼付）'!$1:$1,0)),"")=0,"",IFERROR(INDEX('[1]決勝ヒート - レース結果（貼付）'!$A:$Z,MATCH($A43,'[1]決勝ヒート - レース結果（貼付）'!$A:$A,0),MATCH('決勝ヒート - レース暫定結果表'!S$11,'[1]決勝ヒート - レース結果（貼付）'!$1:$1,0)),""))</f>
        <v/>
      </c>
      <c r="T43" s="11"/>
      <c r="U43" s="11">
        <f>IF(IFERROR(INDEX('[1]決勝ヒート - レース結果（貼付）'!$A:$Z,MATCH($B43,'[1]決勝ヒート - レース結果（貼付）'!$B:$B,0),MATCH('決勝ヒート - レース暫定結果表'!U$11,'[1]決勝ヒート - レース結果（貼付）'!$1:$1,0)),"")=0,"",IFERROR(INDEX('[1]決勝ヒート - レース結果（貼付）'!$A:$Z,MATCH($B43,'[1]決勝ヒート - レース結果（貼付）'!$B:$B,0),MATCH('決勝ヒート - レース暫定結果表'!U$11,'[1]決勝ヒート - レース結果（貼付）'!$1:$1,0)),""))</f>
        <v>71.584000000000003</v>
      </c>
    </row>
    <row r="44" spans="1:21" s="24" customFormat="1" ht="12.75" x14ac:dyDescent="0.2">
      <c r="A44" s="39">
        <f>IF(OR('[1]決勝ヒート - レース結果（貼付）'!A33="DNF",'[1]決勝ヒート - レース結果（貼付）'!A33="DNS",'[1]決勝ヒート - レース結果（貼付）'!A33="DQ"),'[1]決勝ヒート - レース結果（貼付）'!A33,IF(MAX('[1]決勝ヒート - レース結果（貼付）'!A:A)&gt;A43,A43+1,""))</f>
        <v>32</v>
      </c>
      <c r="B44" s="27">
        <f>IFERROR(INDEX('[1]決勝ヒート - レース結果（貼付）'!A33:$Z$50,MATCH($A44,'[1]決勝ヒート - レース結果（貼付）'!A33:$A$50,0),MATCH('決勝ヒート - レース暫定結果表'!B$11,'[1]決勝ヒート - レース結果（貼付）'!$1:$1,0)),"")</f>
        <v>36</v>
      </c>
      <c r="C44" s="38"/>
      <c r="D44" s="37" t="str">
        <f>IFERROR(INDEX('[1]決勝ヒート - レース結果（貼付）'!$A:$Z,MATCH($B44,'[1]決勝ヒート - レース結果（貼付）'!$B:$B,0),MATCH('決勝ヒート - レース暫定結果表'!D$11,'[1]決勝ヒート - レース結果（貼付）'!$1:$1,0)),"")</f>
        <v>續木 堂統</v>
      </c>
      <c r="E44" s="36" t="str">
        <f>IFERROR(INDEX('[1]決勝ヒート - レース結果（貼付）'!$A:$Z,MATCH($B44,'[1]決勝ヒート - レース結果（貼付）'!$B:$B,0),MATCH('決勝ヒート - レース暫定結果表'!E$11,'[1]決勝ヒート - レース結果（貼付）'!$1:$1,0)),"")</f>
        <v>Praga/YAMAHA</v>
      </c>
      <c r="F44" s="35" t="str">
        <f>IFERROR(INDEX('[1]決勝ヒート - レース結果（貼付）'!$A:$Z,MATCH($B44,'[1]決勝ヒート - レース結果（貼付）'!$B:$B,0),MATCH('決勝ヒート - レース暫定結果表'!F$11,'[1]決勝ヒート - レース結果（貼付）'!$1:$1,0)),"")</f>
        <v>ガレージC</v>
      </c>
      <c r="G44" s="34" t="str">
        <f>IFERROR(INDEX('[1]決勝ヒート - レース結果（貼付）'!$A:$Z,MATCH($B44,'[1]決勝ヒート - レース結果（貼付）'!$B:$B,0),MATCH('決勝ヒート - レース暫定結果表'!G$11,'[1]決勝ヒート - レース結果（貼付）'!$1:$1,0)),"")</f>
        <v>BS</v>
      </c>
      <c r="H44" s="33">
        <f>IF(A44="DNS","",IF(A44="DQ","",IFERROR(INDEX('[1]決勝ヒート - レース結果（貼付）'!$A:$Z,MATCH($B44,'[1]決勝ヒート - レース結果（貼付）'!$B:$B,0),MATCH('決勝ヒート - レース暫定結果表'!H$11,'[1]決勝ヒート - レース結果（貼付）'!$1:$1,0)),"")))</f>
        <v>22</v>
      </c>
      <c r="I44" s="32">
        <f>IF(A44="DNS","ｽﾀｰﾄ出来ず",IF(A44="DQ","失　格",IFERROR(INDEX('[1]決勝ヒート - レース結果（貼付）'!$A:$Z,MATCH($B44,'[1]決勝ヒート - レース結果（貼付）'!$B:$B,0),MATCH('決勝ヒート - レース暫定結果表'!I$11,'[1]決勝ヒート - レース結果（貼付）'!$1:$1,0)),"")))</f>
        <v>1.6879675925925926E-2</v>
      </c>
      <c r="J44" s="31">
        <f>IF(A44="DNS","",IF(A44="DQ","",IFERROR(INDEX('[1]決勝ヒート - レース結果（貼付）'!$A:$Z,MATCH($B44,'[1]決勝ヒート - レース結果（貼付）'!$B:$B,0),MATCH('決勝ヒート - レース暫定結果表'!J$11,'[1]決勝ヒート - レース結果（貼付）'!$1:$1,0)),"")))</f>
        <v>8.6509259259259265E-4</v>
      </c>
      <c r="K44" s="31">
        <f>IF(A44="DNS","",IF(A44="DQ","",IFERROR(INDEX('[1]決勝ヒート - レース結果（貼付）'!$A:$Z,MATCH($B44,'[1]決勝ヒート - レース結果（貼付）'!$B:$B,0),MATCH('決勝ヒート - レース暫定結果表'!K$11,'[1]決勝ヒート - レース結果（貼付）'!$1:$1,0)),"")))</f>
        <v>12.478999999999999</v>
      </c>
      <c r="L44" s="30">
        <f>IF(A44="DNS","",IF(A44="DQ","",IFERROR(INDEX('[1]決勝ヒート - レース結果（貼付）'!$A:$Z,MATCH($B44,'[1]決勝ヒート - レース結果（貼付）'!$B:$B,0),MATCH('決勝ヒート - レース暫定結果表'!L$11,'[1]決勝ヒート - レース結果（貼付）'!$1:$1,0)),"")))</f>
        <v>7.3572916666666665E-4</v>
      </c>
      <c r="M44" s="29" t="str">
        <f>IF(L44&lt;1,"",IF($M$11&gt;L44,"R",""))</f>
        <v/>
      </c>
      <c r="N44" s="28"/>
      <c r="O44" s="11"/>
      <c r="P44" s="11" t="str">
        <f>IF(IFERROR(INDEX('[1]決勝ヒート - レース結果（貼付）'!$A:$Z,MATCH($A44,'[1]決勝ヒート - レース結果（貼付）'!$A:$A,0),MATCH('決勝ヒート - レース暫定結果表'!P$11,'[1]決勝ヒート - レース結果（貼付）'!$1:$1,0)),"")=0,"",IFERROR(INDEX('[1]決勝ヒート - レース結果（貼付）'!$A:$Z,MATCH($A44,'[1]決勝ヒート - レース結果（貼付）'!$A:$A,0),MATCH('決勝ヒート - レース暫定結果表'!P$11,'[1]決勝ヒート - レース結果（貼付）'!$1:$1,0)),""))</f>
        <v>全日本カート選手権 統一規則 第38条(25)(フロントフェアリングが正しい装着状態でない)により5秒加算した。</v>
      </c>
      <c r="Q44" s="11">
        <f>IF(P44="","",COUNTIF($P$13:P44,"&lt;&gt;"&amp;""))</f>
        <v>32</v>
      </c>
      <c r="R44" s="11">
        <f>IFERROR(RANK(Q44,$Q$13:$Q$47,1),"")</f>
        <v>7</v>
      </c>
      <c r="S44" s="11" t="str">
        <f>IF(IFERROR(INDEX('[1]決勝ヒート - レース結果（貼付）'!$A:$Z,MATCH($A44,'[1]決勝ヒート - レース結果（貼付）'!$A:$A,0),MATCH('決勝ヒート - レース暫定結果表'!S$11,'[1]決勝ヒート - レース結果（貼付）'!$1:$1,0)),"")=0,"",IFERROR(INDEX('[1]決勝ヒート - レース結果（貼付）'!$A:$Z,MATCH($A44,'[1]決勝ヒート - レース結果（貼付）'!$A:$A,0),MATCH('決勝ヒート - レース暫定結果表'!S$11,'[1]決勝ヒート - レース結果（貼付）'!$1:$1,0)),""))</f>
        <v/>
      </c>
      <c r="T44" s="11"/>
      <c r="U44" s="11">
        <f>IF(IFERROR(INDEX('[1]決勝ヒート - レース結果（貼付）'!$A:$Z,MATCH($B44,'[1]決勝ヒート - レース結果（貼付）'!$B:$B,0),MATCH('決勝ヒート - レース暫定結果表'!U$11,'[1]決勝ヒート - レース結果（貼付）'!$1:$1,0)),"")=0,"",IFERROR(INDEX('[1]決勝ヒート - レース結果（貼付）'!$A:$Z,MATCH($B44,'[1]決勝ヒート - レース結果（貼付）'!$B:$B,0),MATCH('決勝ヒート - レース暫定結果表'!U$11,'[1]決勝ヒート - レース結果（貼付）'!$1:$1,0)),""))</f>
        <v>71.210999999999999</v>
      </c>
    </row>
    <row r="45" spans="1:21" s="24" customFormat="1" ht="12.75" x14ac:dyDescent="0.2">
      <c r="A45" s="39">
        <f>IF(OR('[1]決勝ヒート - レース結果（貼付）'!A34="DNF",'[1]決勝ヒート - レース結果（貼付）'!A34="DNS",'[1]決勝ヒート - レース結果（貼付）'!A34="DQ"),'[1]決勝ヒート - レース結果（貼付）'!A34,IF(MAX('[1]決勝ヒート - レース結果（貼付）'!A:A)&gt;A44,A44+1,""))</f>
        <v>33</v>
      </c>
      <c r="B45" s="27">
        <f>IFERROR(INDEX('[1]決勝ヒート - レース結果（貼付）'!A34:$Z$50,MATCH($A45,'[1]決勝ヒート - レース結果（貼付）'!A34:$A$50,0),MATCH('決勝ヒート - レース暫定結果表'!B$11,'[1]決勝ヒート - レース結果（貼付）'!$1:$1,0)),"")</f>
        <v>27</v>
      </c>
      <c r="C45" s="38"/>
      <c r="D45" s="37" t="str">
        <f>IFERROR(INDEX('[1]決勝ヒート - レース結果（貼付）'!$A:$Z,MATCH($B45,'[1]決勝ヒート - レース結果（貼付）'!$B:$B,0),MATCH('決勝ヒート - レース暫定結果表'!D$11,'[1]決勝ヒート - レース結果（貼付）'!$1:$1,0)),"")</f>
        <v>舟橋 弘典</v>
      </c>
      <c r="E45" s="36" t="str">
        <f>IFERROR(INDEX('[1]決勝ヒート - レース結果（貼付）'!$A:$Z,MATCH($B45,'[1]決勝ヒート - レース結果（貼付）'!$B:$B,0),MATCH('決勝ヒート - レース暫定結果表'!E$11,'[1]決勝ヒート - レース結果（貼付）'!$1:$1,0)),"")</f>
        <v>KOSMIC/YAMAHA</v>
      </c>
      <c r="F45" s="35" t="str">
        <f>IFERROR(INDEX('[1]決勝ヒート - レース結果（貼付）'!$A:$Z,MATCH($B45,'[1]決勝ヒート - レース結果（貼付）'!$B:$B,0),MATCH('決勝ヒート - レース暫定結果表'!F$11,'[1]決勝ヒート - レース結果（貼付）'!$1:$1,0)),"")</f>
        <v>HIRAIPROJECT With Ash</v>
      </c>
      <c r="G45" s="34" t="str">
        <f>IFERROR(INDEX('[1]決勝ヒート - レース結果（貼付）'!$A:$Z,MATCH($B45,'[1]決勝ヒート - レース結果（貼付）'!$B:$B,0),MATCH('決勝ヒート - レース暫定結果表'!G$11,'[1]決勝ヒート - レース結果（貼付）'!$1:$1,0)),"")</f>
        <v>BS</v>
      </c>
      <c r="H45" s="33">
        <f>IF(A45="DNS","",IF(A45="DQ","",IFERROR(INDEX('[1]決勝ヒート - レース結果（貼付）'!$A:$Z,MATCH($B45,'[1]決勝ヒート - レース結果（貼付）'!$B:$B,0),MATCH('決勝ヒート - レース暫定結果表'!H$11,'[1]決勝ヒート - レース結果（貼付）'!$1:$1,0)),"")))</f>
        <v>21</v>
      </c>
      <c r="I45" s="32">
        <f>IF(A45="DNS","ｽﾀｰﾄ出来ず",IF(A45="DQ","失　格",IFERROR(INDEX('[1]決勝ヒート - レース結果（貼付）'!$A:$Z,MATCH($B45,'[1]決勝ヒート - レース結果（貼付）'!$B:$B,0),MATCH('決勝ヒート - レース暫定結果表'!I$11,'[1]決勝ヒート - レース結果（貼付）'!$1:$1,0)),"")))</f>
        <v>1.6675046296296295E-2</v>
      </c>
      <c r="J45" s="31" t="str">
        <f>IF(A45="DNS","",IF(A45="DQ","",IFERROR(INDEX('[1]決勝ヒート - レース結果（貼付）'!$A:$Z,MATCH($B45,'[1]決勝ヒート - レース結果（貼付）'!$B:$B,0),MATCH('決勝ヒート - レース暫定結果表'!J$11,'[1]決勝ヒート - レース結果（貼付）'!$1:$1,0)),"")))</f>
        <v>1 Lap</v>
      </c>
      <c r="K45" s="31" t="str">
        <f>IF(A45="DNS","",IF(A45="DQ","",IFERROR(INDEX('[1]決勝ヒート - レース結果（貼付）'!$A:$Z,MATCH($B45,'[1]決勝ヒート - レース結果（貼付）'!$B:$B,0),MATCH('決勝ヒート - レース暫定結果表'!K$11,'[1]決勝ヒート - レース結果（貼付）'!$1:$1,0)),"")))</f>
        <v>1 Lap</v>
      </c>
      <c r="L45" s="30">
        <f>IF(A45="DNS","",IF(A45="DQ","",IFERROR(INDEX('[1]決勝ヒート - レース結果（貼付）'!$A:$Z,MATCH($B45,'[1]決勝ヒート - レース結果（貼付）'!$B:$B,0),MATCH('決勝ヒート - レース暫定結果表'!L$11,'[1]決勝ヒート - レース結果（貼付）'!$1:$1,0)),"")))</f>
        <v>7.2741898148148156E-4</v>
      </c>
      <c r="M45" s="29" t="str">
        <f>IF(L45&lt;1,"",IF($M$11&gt;L45,"R",""))</f>
        <v/>
      </c>
      <c r="N45" s="28"/>
      <c r="O45" s="11"/>
      <c r="P45" s="11" t="str">
        <f>IF(IFERROR(INDEX('[1]決勝ヒート - レース結果（貼付）'!$A:$Z,MATCH($A45,'[1]決勝ヒート - レース結果（貼付）'!$A:$A,0),MATCH('決勝ヒート - レース暫定結果表'!P$11,'[1]決勝ヒート - レース結果（貼付）'!$1:$1,0)),"")=0,"",IFERROR(INDEX('[1]決勝ヒート - レース結果（貼付）'!$A:$Z,MATCH($A45,'[1]決勝ヒート - レース結果（貼付）'!$A:$A,0),MATCH('決勝ヒート - レース暫定結果表'!P$11,'[1]決勝ヒート - レース結果（貼付）'!$1:$1,0)),""))</f>
        <v/>
      </c>
      <c r="Q45" s="11" t="str">
        <f>IF(P45="","",COUNTIF($P$13:P45,"&lt;&gt;"&amp;""))</f>
        <v/>
      </c>
      <c r="R45" s="11" t="str">
        <f>IFERROR(RANK(Q45,$Q$13:$Q$47,1),"")</f>
        <v/>
      </c>
      <c r="S45" s="11" t="str">
        <f>IF(IFERROR(INDEX('[1]決勝ヒート - レース結果（貼付）'!$A:$Z,MATCH($A45,'[1]決勝ヒート - レース結果（貼付）'!$A:$A,0),MATCH('決勝ヒート - レース暫定結果表'!S$11,'[1]決勝ヒート - レース結果（貼付）'!$1:$1,0)),"")=0,"",IFERROR(INDEX('[1]決勝ヒート - レース結果（貼付）'!$A:$Z,MATCH($A45,'[1]決勝ヒート - レース結果（貼付）'!$A:$A,0),MATCH('決勝ヒート - レース暫定結果表'!S$11,'[1]決勝ヒート - レース結果（貼付）'!$1:$1,0)),""))</f>
        <v/>
      </c>
      <c r="T45" s="11"/>
      <c r="U45" s="11">
        <f>IF(IFERROR(INDEX('[1]決勝ヒート - レース結果（貼付）'!$A:$Z,MATCH($B45,'[1]決勝ヒート - レース結果（貼付）'!$B:$B,0),MATCH('決勝ヒート - レース暫定結果表'!U$11,'[1]決勝ヒート - レース結果（貼付）'!$1:$1,0)),"")=0,"",IFERROR(INDEX('[1]決勝ヒート - レース結果（貼付）'!$A:$Z,MATCH($B45,'[1]決勝ヒート - レース結果（貼付）'!$B:$B,0),MATCH('決勝ヒート - レース暫定結果表'!U$11,'[1]決勝ヒート - レース結果（貼付）'!$1:$1,0)),""))</f>
        <v>72.402000000000001</v>
      </c>
    </row>
    <row r="46" spans="1:21" s="24" customFormat="1" ht="12.75" customHeight="1" x14ac:dyDescent="0.15">
      <c r="A46" s="65" t="s">
        <v>38</v>
      </c>
      <c r="B46" s="27"/>
      <c r="C46" s="5"/>
      <c r="D46" s="5"/>
      <c r="E46" s="5"/>
      <c r="F46" s="5"/>
      <c r="G46" s="5"/>
      <c r="H46" s="5"/>
      <c r="I46" s="5"/>
      <c r="J46" s="5"/>
      <c r="K46" s="5"/>
      <c r="L46" s="7"/>
      <c r="M46" s="6"/>
      <c r="N46" s="5"/>
      <c r="O46" s="11"/>
      <c r="P46" s="11"/>
      <c r="Q46" s="11"/>
      <c r="R46" s="11"/>
      <c r="S46" s="11"/>
      <c r="T46" s="11"/>
      <c r="U46" s="11" t="str">
        <f>IF(IFERROR(INDEX('[1]決勝ヒート - レース結果（貼付）'!$A:$Z,MATCH($B46,'[1]決勝ヒート - レース結果（貼付）'!$B:$B,0),MATCH('決勝ヒート - レース暫定結果表'!U$11,'[1]決勝ヒート - レース結果（貼付）'!$1:$1,0)),"")=0,"",IFERROR(INDEX('[1]決勝ヒート - レース結果（貼付）'!$A:$Z,MATCH($B46,'[1]決勝ヒート - レース結果（貼付）'!$B:$B,0),MATCH('決勝ヒート - レース暫定結果表'!U$11,'[1]決勝ヒート - レース結果（貼付）'!$1:$1,0)),""))</f>
        <v/>
      </c>
    </row>
    <row r="47" spans="1:21" s="24" customFormat="1" ht="12.75" x14ac:dyDescent="0.2">
      <c r="A47" s="39">
        <f>IF(OR('[1]決勝ヒート - レース結果（貼付）'!A35="DNF",'[1]決勝ヒート - レース結果（貼付）'!A35="DNS",'[1]決勝ヒート - レース結果（貼付）'!A35="DQ"),'[1]決勝ヒート - レース結果（貼付）'!A35,IF(MAX('[1]決勝ヒート - レース結果（貼付）'!A:A)&gt;A45,A45+1,""))</f>
        <v>34</v>
      </c>
      <c r="B47" s="27">
        <f>IFERROR(INDEX('[1]決勝ヒート - レース結果（貼付）'!A35:$Z$50,MATCH($A47,'[1]決勝ヒート - レース結果（貼付）'!A35:$A$50,0),MATCH('決勝ヒート - レース暫定結果表'!B$11,'[1]決勝ヒート - レース結果（貼付）'!$1:$1,0)),"")</f>
        <v>33</v>
      </c>
      <c r="C47" s="38"/>
      <c r="D47" s="37" t="str">
        <f>IFERROR(INDEX('[1]決勝ヒート - レース結果（貼付）'!$A:$Z,MATCH($B47,'[1]決勝ヒート - レース結果（貼付）'!$B:$B,0),MATCH('決勝ヒート - レース暫定結果表'!D$11,'[1]決勝ヒート - レース結果（貼付）'!$1:$1,0)),"")</f>
        <v>田上 龍輝</v>
      </c>
      <c r="E47" s="36" t="str">
        <f>IFERROR(INDEX('[1]決勝ヒート - レース結果（貼付）'!$A:$Z,MATCH($B47,'[1]決勝ヒート - レース結果（貼付）'!$B:$B,0),MATCH('決勝ヒート - レース暫定結果表'!E$11,'[1]決勝ヒート - レース結果（貼付）'!$1:$1,0)),"")</f>
        <v>Birel ART/YAMAHA</v>
      </c>
      <c r="F47" s="35" t="str">
        <f>IFERROR(INDEX('[1]決勝ヒート - レース結果（貼付）'!$A:$Z,MATCH($B47,'[1]決勝ヒート - レース結果（貼付）'!$B:$B,0),MATCH('決勝ヒート - レース暫定結果表'!F$11,'[1]決勝ヒート - レース結果（貼付）'!$1:$1,0)),"")</f>
        <v>チームKBF</v>
      </c>
      <c r="G47" s="34" t="str">
        <f>IFERROR(INDEX('[1]決勝ヒート - レース結果（貼付）'!$A:$Z,MATCH($B47,'[1]決勝ヒート - レース結果（貼付）'!$B:$B,0),MATCH('決勝ヒート - レース暫定結果表'!G$11,'[1]決勝ヒート - レース結果（貼付）'!$1:$1,0)),"")</f>
        <v>BS</v>
      </c>
      <c r="H47" s="33">
        <f>IF(A47="DNS","",IF(A47="DQ","",IFERROR(INDEX('[1]決勝ヒート - レース結果（貼付）'!$A:$Z,MATCH($B47,'[1]決勝ヒート - レース結果（貼付）'!$B:$B,0),MATCH('決勝ヒート - レース暫定結果表'!H$11,'[1]決勝ヒート - レース結果（貼付）'!$1:$1,0)),"")))</f>
        <v>13</v>
      </c>
      <c r="I47" s="32">
        <f>IF(A47="DNS","ｽﾀｰﾄ出来ず",IF(A47="DQ","失　格",IFERROR(INDEX('[1]決勝ヒート - レース結果（貼付）'!$A:$Z,MATCH($B47,'[1]決勝ヒート - レース結果（貼付）'!$B:$B,0),MATCH('決勝ヒート - レース暫定結果表'!I$11,'[1]決勝ヒート - レース結果（貼付）'!$1:$1,0)),"")))</f>
        <v>9.729282407407407E-3</v>
      </c>
      <c r="J47" s="31" t="str">
        <f>IF(A47="DNS","",IF(A47="DQ","",IFERROR(INDEX('[1]決勝ヒート - レース結果（貼付）'!$A:$Z,MATCH($B47,'[1]決勝ヒート - レース結果（貼付）'!$B:$B,0),MATCH('決勝ヒート - レース暫定結果表'!J$11,'[1]決勝ヒート - レース結果（貼付）'!$1:$1,0)),"")))</f>
        <v>9 Laps</v>
      </c>
      <c r="K47" s="31" t="str">
        <f>IF(A47="DNS","",IF(A47="DQ","",IFERROR(INDEX('[1]決勝ヒート - レース結果（貼付）'!$A:$Z,MATCH($B47,'[1]決勝ヒート - レース結果（貼付）'!$B:$B,0),MATCH('決勝ヒート - レース暫定結果表'!K$11,'[1]決勝ヒート - レース結果（貼付）'!$1:$1,0)),"")))</f>
        <v>8 Laps</v>
      </c>
      <c r="L47" s="30">
        <f>IF(A47="DNS","",IF(A47="DQ","",IFERROR(INDEX('[1]決勝ヒート - レース結果（貼付）'!$A:$Z,MATCH($B47,'[1]決勝ヒート - レース結果（貼付）'!$B:$B,0),MATCH('決勝ヒート - レース暫定結果表'!L$11,'[1]決勝ヒート - レース結果（貼付）'!$1:$1,0)),"")))</f>
        <v>7.3598379629629621E-4</v>
      </c>
      <c r="M47" s="29" t="str">
        <f>IF(L47&lt;1,"",IF($M$11&gt;L47,"R",""))</f>
        <v/>
      </c>
      <c r="N47" s="28"/>
      <c r="O47" s="11"/>
      <c r="P47" s="11" t="str">
        <f>IF(IFERROR(INDEX('[1]決勝ヒート - レース結果（貼付）'!$A:$Z,MATCH($A47,'[1]決勝ヒート - レース結果（貼付）'!$A:$A,0),MATCH('決勝ヒート - レース暫定結果表'!P$11,'[1]決勝ヒート - レース結果（貼付）'!$1:$1,0)),"")=0,"",IFERROR(INDEX('[1]決勝ヒート - レース結果（貼付）'!$A:$Z,MATCH($A47,'[1]決勝ヒート - レース結果（貼付）'!$A:$A,0),MATCH('決勝ヒート - レース暫定結果表'!P$11,'[1]決勝ヒート - レース結果（貼付）'!$1:$1,0)),""))</f>
        <v/>
      </c>
      <c r="Q47" s="11" t="str">
        <f>IF(P47="","",COUNTIF($P$13:P47,"&lt;&gt;"&amp;""))</f>
        <v/>
      </c>
      <c r="R47" s="11" t="str">
        <f>IFERROR(RANK(Q47,$Q$13:$Q$47,1),"")</f>
        <v/>
      </c>
      <c r="S47" s="11" t="str">
        <f>IF(IFERROR(INDEX('[1]決勝ヒート - レース結果（貼付）'!$A:$Z,MATCH($A47,'[1]決勝ヒート - レース結果（貼付）'!$A:$A,0),MATCH('決勝ヒート - レース暫定結果表'!S$11,'[1]決勝ヒート - レース結果（貼付）'!$1:$1,0)),"")=0,"",IFERROR(INDEX('[1]決勝ヒート - レース結果（貼付）'!$A:$Z,MATCH($A47,'[1]決勝ヒート - レース結果（貼付）'!$A:$A,0),MATCH('決勝ヒート - レース暫定結果表'!S$11,'[1]決勝ヒート - レース結果（貼付）'!$1:$1,0)),""))</f>
        <v/>
      </c>
      <c r="T47" s="11"/>
      <c r="U47" s="11">
        <f>IF(IFERROR(INDEX('[1]決勝ヒート - レース結果（貼付）'!$A:$Z,MATCH($B47,'[1]決勝ヒート - レース結果（貼付）'!$B:$B,0),MATCH('決勝ヒート - レース暫定結果表'!U$11,'[1]決勝ヒート - レース結果（貼付）'!$1:$1,0)),"")=0,"",IFERROR(INDEX('[1]決勝ヒート - レース結果（貼付）'!$A:$Z,MATCH($B47,'[1]決勝ヒート - レース結果（貼付）'!$B:$B,0),MATCH('決勝ヒート - レース暫定結果表'!U$11,'[1]決勝ヒート - レース結果（貼付）'!$1:$1,0)),""))</f>
        <v>71.56</v>
      </c>
    </row>
    <row r="48" spans="1:21" s="24" customFormat="1" ht="12.75" customHeight="1" x14ac:dyDescent="0.15">
      <c r="A48" s="64" t="s">
        <v>37</v>
      </c>
      <c r="B48" s="27"/>
      <c r="C48" s="5"/>
      <c r="D48" s="5"/>
      <c r="E48" s="5"/>
      <c r="F48" s="5"/>
      <c r="G48" s="5"/>
      <c r="H48" s="5"/>
      <c r="I48" s="5"/>
      <c r="J48" s="5"/>
      <c r="K48" s="5"/>
      <c r="L48" s="7"/>
      <c r="M48" s="6"/>
      <c r="N48" s="5"/>
      <c r="O48" s="11"/>
      <c r="P48" s="11"/>
      <c r="Q48" s="11"/>
      <c r="R48" s="11"/>
      <c r="S48" s="11"/>
      <c r="T48" s="11"/>
      <c r="U48" s="11"/>
    </row>
    <row r="49" spans="1:21" s="24" customFormat="1" ht="12.75" customHeight="1" x14ac:dyDescent="0.2">
      <c r="A49" s="13" t="s">
        <v>5</v>
      </c>
      <c r="B49" s="5"/>
      <c r="C49" s="5"/>
      <c r="D49" s="23" t="str">
        <f>"No."&amp;IFERROR(INDEX($A11:$Z47,MATCH($I$49,$U$11:$U$47,0),MATCH("No.",$11:$11,0)),"")&amp;"　"&amp;IFERROR(INDEX($A11:$Z47,MATCH($I$49,$U$11:$U$47,0),MATCH("名前",$11:$11,0)),"")</f>
        <v>No.40　大槻 直</v>
      </c>
      <c r="E49" s="21" t="str">
        <f>IFERROR(INDEX($A11:$Z47,MATCH($I$49,$U$11:$U$47,0),MATCH("team",$11:$11,0)),"")</f>
        <v>ASH</v>
      </c>
      <c r="F49" s="25">
        <v>7.2226851851851846E-4</v>
      </c>
      <c r="G49" s="1"/>
      <c r="H49" s="21" t="str">
        <f>INDEX('[1]決勝ヒート - レース結果（貼付）'!$A:$Z,MATCH(INDEX($A12:$Z47,MATCH($I$49,$U$12:$U$47,0),MATCH("No.",$11:$11,0)),'[1]決勝ヒート - レース結果（貼付）'!$B:$B,0),MATCH("In Lap",'[1]決勝ヒート - レース結果（貼付）'!$1:$1,0))&amp;"/"&amp;IFERROR(INDEX($A11:$Z47,MATCH($I$49,$U$12:$U$47,0),MATCH("laps",$11:$11,0)),"")</f>
        <v>7/Laps</v>
      </c>
      <c r="I49" s="20">
        <f>MAX(U:U)</f>
        <v>72.918000000000006</v>
      </c>
      <c r="J49" s="19" t="s">
        <v>3</v>
      </c>
      <c r="K49" s="5"/>
      <c r="L49" s="7"/>
      <c r="M49" s="6"/>
      <c r="N49" s="5"/>
      <c r="O49" s="11"/>
      <c r="P49" s="11"/>
      <c r="Q49" s="11"/>
      <c r="R49" s="11"/>
      <c r="S49" s="11"/>
      <c r="T49" s="11"/>
      <c r="U49" s="11"/>
    </row>
    <row r="50" spans="1:21" ht="2.1" customHeight="1" x14ac:dyDescent="0.2">
      <c r="A50" s="13"/>
      <c r="B50" s="5"/>
      <c r="C50" s="5"/>
      <c r="D50" s="23"/>
      <c r="E50" s="21"/>
      <c r="F50" s="22"/>
      <c r="H50" s="21"/>
      <c r="I50" s="20"/>
      <c r="J50" s="19"/>
      <c r="K50" s="5"/>
      <c r="L50" s="7"/>
      <c r="M50" s="6"/>
      <c r="N50" s="5"/>
    </row>
    <row r="51" spans="1:21" ht="12.75" customHeight="1" x14ac:dyDescent="0.2">
      <c r="A51" s="13" t="str">
        <f>IF(COUNTIF(M:M,"R")&gt;1,"R マークの車は、コースレコードを更新しました。従来のレコードタイムは"&amp;"　"&amp;TEXT(ROUND($M$11,3),"[&lt;1]m'ss.000;##0.000"),"")</f>
        <v/>
      </c>
      <c r="B51" s="5"/>
      <c r="C51" s="5"/>
      <c r="D51" s="23"/>
      <c r="E51" s="21"/>
      <c r="F51" s="22"/>
      <c r="H51" s="21"/>
      <c r="I51" s="20"/>
      <c r="J51" s="19"/>
      <c r="K51" s="5"/>
      <c r="L51" s="7"/>
      <c r="M51" s="6"/>
      <c r="N51" s="5"/>
    </row>
    <row r="52" spans="1:21" ht="2.1" customHeight="1" x14ac:dyDescent="0.2">
      <c r="A52" s="13"/>
      <c r="B52" s="5"/>
      <c r="C52" s="5"/>
      <c r="D52" s="23"/>
      <c r="E52" s="21"/>
      <c r="F52" s="22"/>
      <c r="H52" s="21"/>
      <c r="I52" s="20"/>
      <c r="J52" s="19"/>
      <c r="K52" s="5"/>
      <c r="L52" s="7"/>
      <c r="M52" s="6"/>
      <c r="N52" s="5"/>
    </row>
    <row r="53" spans="1:21" ht="12.75" customHeight="1" x14ac:dyDescent="0.15">
      <c r="A53" s="13" t="str">
        <f>IF(A54="","","ﾍﾟﾅﾙﾃｨ")</f>
        <v>ﾍﾟﾅﾙﾃｨ</v>
      </c>
      <c r="B53" s="18"/>
      <c r="C53" s="18"/>
      <c r="D53" s="5"/>
      <c r="E53" s="5"/>
      <c r="F53" s="5"/>
      <c r="G53" s="5"/>
      <c r="H53" s="5"/>
      <c r="I53" s="5"/>
      <c r="J53" s="5"/>
      <c r="K53" s="5"/>
      <c r="L53" s="7"/>
      <c r="M53" s="6"/>
      <c r="N53" s="5"/>
      <c r="P53" s="17"/>
      <c r="Q53" s="17"/>
    </row>
    <row r="54" spans="1:21" ht="12.75" customHeight="1" x14ac:dyDescent="0.15">
      <c r="A54" s="16">
        <f>IF(MAX(Q13:Q47)&lt;1,"",1)</f>
        <v>1</v>
      </c>
      <c r="B54" s="1" t="str">
        <f>IF(A54="","","No."&amp;INDEX($A$11:$Y$47,MATCH($A54,$R$11:$R$47,0),MATCH("No.",$11:$11,0)))</f>
        <v>No.61</v>
      </c>
      <c r="C54" s="1" t="str">
        <f>INDEX($A$11:$Y$47,MATCH($A54,$R$11:$R$47,0),MATCH("コメント",$11:$11,0))</f>
        <v>全日本カート選手権 統一規則 第38条(25)(フロントフェアリングが正しい装着状態でない)により5秒加算した。</v>
      </c>
      <c r="D54" s="5"/>
      <c r="E54" s="5"/>
      <c r="F54" s="5"/>
      <c r="G54" s="5"/>
      <c r="H54" s="5"/>
      <c r="I54" s="5"/>
      <c r="J54" s="5"/>
      <c r="K54" s="5"/>
      <c r="L54" s="7"/>
      <c r="M54" s="6"/>
      <c r="N54" s="5"/>
    </row>
    <row r="55" spans="1:21" ht="12.75" customHeight="1" x14ac:dyDescent="0.15">
      <c r="A55" s="14">
        <f>IF(A54&lt;COUNTIF($R$12:$R$47,"&gt;"&amp;0),A54+1,"")</f>
        <v>2</v>
      </c>
      <c r="B55" s="1" t="str">
        <f>IF(A55="","","No."&amp;INDEX($A$11:$Y$47,MATCH($A55,$R$11:$R$47,0),MATCH("No.",$11:$11,0)))</f>
        <v>No.21</v>
      </c>
      <c r="C55" s="1" t="str">
        <f>INDEX($A$11:$Y$47,MATCH($A55,$R$11:$R$47,0),MATCH("コメント",$11:$11,0))</f>
        <v>全日本カート選手権 統一規則 第38条(25)(フロントフェアリングが正しい装着状態でない)により5秒加算した。</v>
      </c>
      <c r="D55" s="5"/>
      <c r="E55" s="5"/>
      <c r="F55" s="5"/>
      <c r="G55" s="5"/>
      <c r="H55" s="5"/>
      <c r="I55" s="5"/>
      <c r="J55" s="5"/>
      <c r="K55" s="5"/>
      <c r="L55" s="7"/>
      <c r="M55" s="6"/>
      <c r="N55" s="5"/>
      <c r="P55" s="15"/>
    </row>
    <row r="56" spans="1:21" ht="12.75" customHeight="1" x14ac:dyDescent="0.15">
      <c r="A56" s="14">
        <f>IF(A55&lt;COUNTIF($R$12:$R$47,"&gt;"&amp;0),A55+1,"")</f>
        <v>3</v>
      </c>
      <c r="B56" s="1" t="str">
        <f>IF(A56="","","No."&amp;INDEX($A$11:$Y$47,MATCH($A56,$R$11:$R$47,0),MATCH("No.",$11:$11,0)))</f>
        <v>No.10</v>
      </c>
      <c r="C56" s="1" t="str">
        <f>INDEX($A$11:$Y$47,MATCH($A56,$R$11:$R$47,0),MATCH("コメント",$11:$11,0))</f>
        <v>全日本カート選手権 統一規則 第38条(25)(フロントフェアリングが正しい装着状態でない)により5秒加算した。</v>
      </c>
      <c r="D56" s="5"/>
      <c r="E56" s="5"/>
      <c r="F56" s="5"/>
      <c r="G56" s="5"/>
      <c r="H56" s="5"/>
      <c r="I56" s="5"/>
      <c r="J56" s="5"/>
      <c r="K56" s="5"/>
      <c r="L56" s="7"/>
      <c r="M56" s="6"/>
      <c r="N56" s="5"/>
      <c r="P56" s="15"/>
    </row>
    <row r="57" spans="1:21" ht="12.75" customHeight="1" x14ac:dyDescent="0.15">
      <c r="A57" s="14">
        <f>IF(A56&lt;COUNTIF($R$12:$R$47,"&gt;"&amp;0),A56+1,"")</f>
        <v>4</v>
      </c>
      <c r="B57" s="1" t="str">
        <f>IF(A57="","","No."&amp;INDEX($A$11:$Y$47,MATCH($A57,$R$11:$R$47,0),MATCH("No.",$11:$11,0)))</f>
        <v>No.74</v>
      </c>
      <c r="C57" s="1" t="str">
        <f>INDEX($A$11:$Y$47,MATCH($A57,$R$11:$R$47,0),MATCH("コメント",$11:$11,0))</f>
        <v>全日本カート選手権 統一規則 第38条(25)(フロントフェアリングが正しい装着状態でない)により5秒加算した。</v>
      </c>
      <c r="D57" s="5"/>
      <c r="E57" s="5"/>
      <c r="F57" s="5"/>
      <c r="G57" s="5"/>
      <c r="H57" s="5"/>
      <c r="I57" s="5"/>
      <c r="J57" s="5"/>
      <c r="K57" s="5"/>
      <c r="L57" s="7"/>
      <c r="M57" s="6"/>
      <c r="N57" s="5"/>
    </row>
    <row r="58" spans="1:21" ht="12.75" customHeight="1" x14ac:dyDescent="0.15">
      <c r="A58" s="14">
        <f>IF(A57&lt;COUNTIF($R$12:$R$47,"&gt;"&amp;0),A57+1,"")</f>
        <v>5</v>
      </c>
      <c r="B58" s="1" t="str">
        <f>IF(A58="","","No."&amp;INDEX($A$11:$Y$47,MATCH($A58,$R$11:$R$47,0),MATCH("No.",$11:$11,0)))</f>
        <v>No.22</v>
      </c>
      <c r="C58" s="1" t="str">
        <f>INDEX($A$11:$Y$47,MATCH($A58,$R$11:$R$47,0),MATCH("コメント",$11:$11,0))</f>
        <v>全日本カート選手権 統一規則 第38条(25)(フロントフェアリングが正しい装着状態でない)により5秒加算した。</v>
      </c>
      <c r="D58" s="5"/>
      <c r="E58" s="5"/>
      <c r="F58" s="5"/>
      <c r="G58" s="5"/>
      <c r="H58" s="5"/>
      <c r="I58" s="5"/>
      <c r="J58" s="5"/>
      <c r="K58" s="5"/>
      <c r="L58" s="7"/>
      <c r="M58" s="6"/>
      <c r="N58" s="5"/>
    </row>
    <row r="59" spans="1:21" ht="12.75" customHeight="1" x14ac:dyDescent="0.15">
      <c r="A59" s="14">
        <f>IF(A58&lt;COUNTIF($R$12:$R$47,"&gt;"&amp;0),A58+1,"")</f>
        <v>6</v>
      </c>
      <c r="B59" s="1" t="str">
        <f>IF(A59="","","No."&amp;INDEX($A$11:$Y$47,MATCH($A59,$R$11:$R$47,0),MATCH("No.",$11:$11,0)))</f>
        <v>No.78</v>
      </c>
      <c r="C59" s="1" t="str">
        <f>INDEX($A$11:$Y$47,MATCH($A59,$R$11:$R$47,0),MATCH("コメント",$11:$11,0))</f>
        <v>全日本カート選手権 統一規則 第38条(25)(フロントフェアリングが正しい装着状態でない)により5秒加算した。</v>
      </c>
      <c r="D59" s="5"/>
      <c r="E59" s="5"/>
      <c r="F59" s="5"/>
      <c r="G59" s="5"/>
      <c r="H59" s="5"/>
      <c r="I59" s="5"/>
      <c r="J59" s="5"/>
      <c r="K59" s="5"/>
      <c r="L59" s="7"/>
      <c r="M59" s="6"/>
      <c r="N59" s="5"/>
    </row>
    <row r="60" spans="1:21" ht="12.75" customHeight="1" x14ac:dyDescent="0.15">
      <c r="A60" s="14">
        <f>IF(A59&lt;COUNTIF($R$12:$R$47,"&gt;"&amp;0),A59+1,"")</f>
        <v>7</v>
      </c>
      <c r="B60" s="1" t="str">
        <f>IF(A60="","","No."&amp;INDEX($A$11:$Y$47,MATCH($A60,$R$11:$R$47,0),MATCH("No.",$11:$11,0)))</f>
        <v>No.36</v>
      </c>
      <c r="C60" s="1" t="str">
        <f>INDEX($A$11:$Y$47,MATCH($A60,$R$11:$R$47,0),MATCH("コメント",$11:$11,0))</f>
        <v>全日本カート選手権 統一規則 第38条(25)(フロントフェアリングが正しい装着状態でない)により5秒加算した。</v>
      </c>
      <c r="D60" s="5"/>
      <c r="E60" s="5"/>
      <c r="F60" s="5"/>
      <c r="G60" s="5"/>
      <c r="H60" s="5"/>
      <c r="I60" s="5"/>
      <c r="J60" s="5"/>
      <c r="K60" s="5"/>
      <c r="L60" s="7"/>
      <c r="M60" s="6"/>
      <c r="N60" s="5"/>
    </row>
    <row r="61" spans="1:21" ht="12.75" customHeight="1" x14ac:dyDescent="0.15">
      <c r="A61" s="14" t="str">
        <f>IF(A60&lt;COUNTIF($R$12:$R$47,"&gt;"&amp;0),A60+1,"")</f>
        <v/>
      </c>
      <c r="B61" s="1" t="s">
        <v>36</v>
      </c>
      <c r="C61" s="1" t="s">
        <v>0</v>
      </c>
      <c r="D61" s="5"/>
      <c r="E61" s="5"/>
      <c r="F61" s="5"/>
      <c r="G61" s="5"/>
      <c r="H61" s="5"/>
      <c r="I61" s="5"/>
      <c r="J61" s="5"/>
      <c r="K61" s="5"/>
      <c r="L61" s="7"/>
      <c r="M61" s="6"/>
      <c r="N61" s="5"/>
    </row>
    <row r="62" spans="1:21" ht="12.75" customHeight="1" x14ac:dyDescent="0.15">
      <c r="A62" s="14" t="str">
        <f>IF(A61&lt;COUNTIF($R$12:$R$47,"&gt;"&amp;0),A61+1,"")</f>
        <v/>
      </c>
      <c r="B62" s="1" t="str">
        <f>IF(A62="","","No."&amp;INDEX($A$11:$Y$47,MATCH($A62,$R$11:$R$47,0),MATCH("No.",$11:$11,0)))</f>
        <v/>
      </c>
      <c r="C62" s="1" t="str">
        <f>INDEX($A$11:$Y$47,MATCH($A62,$R$11:$R$47,0),MATCH("コメント",$11:$11,0))</f>
        <v/>
      </c>
      <c r="D62" s="5"/>
      <c r="E62" s="5"/>
      <c r="F62" s="5"/>
      <c r="G62" s="5"/>
      <c r="H62" s="5"/>
      <c r="I62" s="5"/>
      <c r="J62" s="5"/>
      <c r="K62" s="5"/>
      <c r="L62" s="7"/>
      <c r="M62" s="6"/>
      <c r="N62" s="5"/>
    </row>
    <row r="63" spans="1:21" ht="12.75" customHeight="1" x14ac:dyDescent="0.15">
      <c r="A63" s="14" t="str">
        <f>IF(A62&lt;COUNTIF($R$12:$R$47,"&gt;"&amp;0),A62+1,"")</f>
        <v/>
      </c>
      <c r="B63" s="1" t="str">
        <f>IF(A63="","","No."&amp;INDEX($A$11:$Y$47,MATCH($A63,$R$11:$R$47,0),MATCH("No.",$11:$11,0)))</f>
        <v/>
      </c>
      <c r="C63" s="1" t="str">
        <f>INDEX($A$11:$Y$47,MATCH($A63,$R$11:$R$47,0),MATCH("コメント",$11:$11,0))</f>
        <v/>
      </c>
      <c r="D63" s="5"/>
      <c r="E63" s="5"/>
      <c r="F63" s="5"/>
      <c r="G63" s="5"/>
      <c r="H63" s="5"/>
      <c r="I63" s="5"/>
      <c r="J63" s="5"/>
      <c r="K63" s="5"/>
      <c r="L63" s="7"/>
      <c r="M63" s="6"/>
      <c r="N63" s="5"/>
    </row>
    <row r="64" spans="1:21" ht="12.75" customHeight="1" x14ac:dyDescent="0.15">
      <c r="A64" s="14" t="str">
        <f>IF(A63&lt;COUNTIF($R$12:$R$47,"&gt;"&amp;0),A63+1,"")</f>
        <v/>
      </c>
      <c r="B64" s="1" t="str">
        <f>IF(A64="","","No."&amp;INDEX($A$11:$Y$47,MATCH($A64,$R$11:$R$47,0),MATCH("No.",$11:$11,0)))</f>
        <v/>
      </c>
      <c r="C64" s="1" t="str">
        <f>INDEX($A$11:$Y$47,MATCH($A64,$R$11:$R$47,0),MATCH("コメント",$11:$11,0))</f>
        <v/>
      </c>
      <c r="D64" s="5"/>
      <c r="E64" s="5"/>
      <c r="F64" s="5"/>
      <c r="G64" s="5"/>
      <c r="H64" s="5"/>
      <c r="I64" s="5"/>
      <c r="J64" s="5"/>
      <c r="K64" s="5"/>
      <c r="L64" s="7"/>
      <c r="M64" s="6"/>
      <c r="N64" s="5"/>
    </row>
    <row r="65" spans="1:22" ht="12.75" customHeight="1" x14ac:dyDescent="0.15">
      <c r="A65" s="13"/>
      <c r="B65" s="63" t="str">
        <f>"審査委員長 ："&amp;" "&amp;[1]各種設定!$D$20</f>
        <v>審査委員長 ： Makoto SAITO</v>
      </c>
      <c r="C65" s="5"/>
      <c r="D65" s="5"/>
      <c r="F65" s="6" t="str">
        <f>"競技委員長 ："&amp;" "&amp;[1]各種設定!$D$22</f>
        <v>競技委員長 ： Toshiaki KUBOTA</v>
      </c>
      <c r="H65" s="5"/>
      <c r="I65" s="5" t="str">
        <f>"計時委員長 ："&amp;" "&amp;[1]各種設定!$D$24</f>
        <v>計時委員長 ： Tsutomu HAYAKAWA</v>
      </c>
      <c r="K65" s="5"/>
      <c r="L65" s="5"/>
      <c r="M65" s="7"/>
      <c r="N65" s="12"/>
      <c r="O65" s="5"/>
      <c r="P65" s="11"/>
      <c r="Q65" s="11"/>
      <c r="R65" s="11"/>
      <c r="S65" s="11"/>
      <c r="T65" s="11"/>
      <c r="U65" s="11"/>
      <c r="V65" s="11"/>
    </row>
    <row r="66" spans="1:22" ht="12.75" customHeight="1" x14ac:dyDescent="0.15">
      <c r="B66" s="5"/>
      <c r="C66" s="5"/>
      <c r="D66" s="5"/>
      <c r="E66" s="5"/>
      <c r="F66" s="5"/>
      <c r="G66" s="5"/>
      <c r="H66" s="5"/>
      <c r="I66" s="5"/>
      <c r="J66" s="5"/>
      <c r="K66" s="5"/>
      <c r="L66" s="7"/>
      <c r="M66" s="6"/>
      <c r="N66" s="5"/>
    </row>
    <row r="67" spans="1:22" ht="12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7"/>
      <c r="M67" s="6"/>
      <c r="N67" s="5"/>
    </row>
    <row r="68" spans="1:22" ht="12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7"/>
      <c r="M68" s="6"/>
      <c r="N68" s="5"/>
    </row>
    <row r="69" spans="1:22" ht="12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7"/>
      <c r="M69" s="6"/>
      <c r="N69" s="5"/>
    </row>
    <row r="70" spans="1:22" ht="12.75" customHeight="1" x14ac:dyDescent="0.1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9"/>
      <c r="M70" s="8"/>
      <c r="N70" s="5"/>
    </row>
    <row r="71" spans="1:22" ht="12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7"/>
      <c r="M71" s="6"/>
      <c r="N71" s="5"/>
    </row>
    <row r="72" spans="1:22" ht="12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7"/>
      <c r="M72" s="6"/>
      <c r="N72" s="5"/>
    </row>
    <row r="73" spans="1:22" ht="12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7"/>
      <c r="M73" s="6"/>
      <c r="N73" s="5"/>
    </row>
    <row r="74" spans="1:22" ht="12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7"/>
      <c r="M74" s="6"/>
      <c r="N74" s="5"/>
    </row>
    <row r="75" spans="1:22" ht="12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7"/>
      <c r="M75" s="6"/>
      <c r="N75" s="5"/>
    </row>
    <row r="76" spans="1:22" ht="12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7"/>
      <c r="M76" s="6"/>
      <c r="N76" s="5"/>
    </row>
    <row r="77" spans="1:22" ht="12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7"/>
      <c r="M77" s="6"/>
      <c r="N77" s="5"/>
    </row>
    <row r="78" spans="1:22" ht="12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7"/>
      <c r="M78" s="6"/>
      <c r="N78" s="5"/>
    </row>
    <row r="79" spans="1:22" ht="12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7"/>
      <c r="M79" s="6"/>
      <c r="N79" s="5"/>
    </row>
    <row r="80" spans="1:22" ht="12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7"/>
      <c r="M80" s="6"/>
      <c r="N80" s="5"/>
    </row>
    <row r="81" spans="1:14" ht="12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7"/>
      <c r="M81" s="6"/>
      <c r="N81" s="5"/>
    </row>
    <row r="82" spans="1:14" ht="12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7"/>
      <c r="M82" s="6"/>
      <c r="N82" s="5"/>
    </row>
    <row r="83" spans="1:14" ht="12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7"/>
      <c r="M83" s="6"/>
      <c r="N83" s="5"/>
    </row>
    <row r="84" spans="1:14" ht="12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7"/>
      <c r="M84" s="6"/>
      <c r="N84" s="5"/>
    </row>
    <row r="85" spans="1:14" ht="12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7"/>
      <c r="M85" s="6"/>
      <c r="N85" s="5"/>
    </row>
    <row r="86" spans="1:14" ht="12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7"/>
      <c r="M86" s="6"/>
      <c r="N86" s="5"/>
    </row>
    <row r="87" spans="1:14" ht="12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7"/>
      <c r="M87" s="6"/>
      <c r="N87" s="5"/>
    </row>
    <row r="88" spans="1:14" ht="12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7"/>
      <c r="M88" s="6"/>
      <c r="N88" s="5"/>
    </row>
    <row r="89" spans="1:14" ht="12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7"/>
      <c r="M89" s="6"/>
      <c r="N89" s="5"/>
    </row>
    <row r="90" spans="1:14" ht="12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7"/>
      <c r="M90" s="6"/>
      <c r="N90" s="5"/>
    </row>
    <row r="91" spans="1:14" ht="12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7"/>
      <c r="M91" s="6"/>
      <c r="N91" s="5"/>
    </row>
    <row r="92" spans="1:14" ht="12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7"/>
      <c r="M92" s="6"/>
      <c r="N92" s="5"/>
    </row>
    <row r="93" spans="1:14" ht="12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7"/>
      <c r="M93" s="6"/>
      <c r="N93" s="5"/>
    </row>
    <row r="94" spans="1:14" ht="12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7"/>
      <c r="M94" s="6"/>
      <c r="N94" s="5"/>
    </row>
    <row r="95" spans="1:14" ht="12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7"/>
      <c r="M95" s="6"/>
      <c r="N95" s="5"/>
    </row>
    <row r="96" spans="1:14" ht="12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7"/>
      <c r="M96" s="6"/>
      <c r="N96" s="5"/>
    </row>
    <row r="97" spans="1:14" ht="12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7"/>
      <c r="M97" s="6"/>
      <c r="N97" s="5"/>
    </row>
    <row r="98" spans="1:14" ht="12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7"/>
      <c r="M98" s="6"/>
      <c r="N98" s="5"/>
    </row>
    <row r="99" spans="1:14" ht="12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7"/>
      <c r="M99" s="6"/>
      <c r="N99" s="5"/>
    </row>
    <row r="100" spans="1:14" ht="12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7"/>
      <c r="M100" s="6"/>
      <c r="N100" s="5"/>
    </row>
    <row r="101" spans="1:14" ht="12.75" customHeigh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7"/>
      <c r="M101" s="6"/>
      <c r="N101" s="5"/>
    </row>
    <row r="102" spans="1:14" ht="12.75" customHeigh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7"/>
      <c r="M102" s="6"/>
      <c r="N102" s="5"/>
    </row>
    <row r="103" spans="1:14" ht="11.2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7"/>
      <c r="M103" s="6"/>
      <c r="N103" s="5"/>
    </row>
    <row r="104" spans="1:14" ht="11.2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7"/>
      <c r="M104" s="6"/>
      <c r="N104" s="5"/>
    </row>
    <row r="105" spans="1:14" ht="11.2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7"/>
      <c r="M105" s="6"/>
      <c r="N105" s="5"/>
    </row>
    <row r="106" spans="1:14" ht="11.2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7"/>
      <c r="M106" s="6"/>
      <c r="N106" s="5"/>
    </row>
    <row r="107" spans="1:14" ht="11.2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7"/>
      <c r="M107" s="6"/>
      <c r="N107" s="5"/>
    </row>
    <row r="108" spans="1:14" ht="11.2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7"/>
      <c r="M108" s="6"/>
      <c r="N108" s="5"/>
    </row>
    <row r="109" spans="1:14" ht="11.2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7"/>
      <c r="M109" s="6"/>
      <c r="N109" s="5"/>
    </row>
    <row r="110" spans="1:14" ht="11.2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7"/>
      <c r="M110" s="6"/>
      <c r="N110" s="5"/>
    </row>
    <row r="111" spans="1:14" ht="11.2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7"/>
      <c r="M111" s="6"/>
      <c r="N111" s="5"/>
    </row>
    <row r="112" spans="1:14" ht="11.2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7"/>
      <c r="M112" s="6"/>
      <c r="N112" s="5"/>
    </row>
    <row r="113" spans="1:14" ht="11.2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7"/>
      <c r="M113" s="6"/>
      <c r="N113" s="5"/>
    </row>
    <row r="114" spans="1:14" ht="11.2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7"/>
      <c r="M114" s="6"/>
      <c r="N114" s="5"/>
    </row>
    <row r="115" spans="1:14" ht="11.2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7"/>
      <c r="M115" s="6"/>
      <c r="N115" s="5"/>
    </row>
    <row r="116" spans="1:14" ht="11.2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7"/>
      <c r="M116" s="6"/>
      <c r="N116" s="5"/>
    </row>
    <row r="117" spans="1:14" ht="11.2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7"/>
      <c r="M117" s="6"/>
      <c r="N117" s="5"/>
    </row>
    <row r="118" spans="1:14" ht="11.2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7"/>
      <c r="M118" s="6"/>
      <c r="N118" s="5"/>
    </row>
    <row r="119" spans="1:14" ht="11.2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7"/>
      <c r="M119" s="6"/>
      <c r="N119" s="5"/>
    </row>
    <row r="120" spans="1:14" ht="11.2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7"/>
      <c r="M120" s="6"/>
      <c r="N120" s="5"/>
    </row>
    <row r="121" spans="1:14" ht="11.2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7"/>
      <c r="M121" s="6"/>
      <c r="N121" s="5"/>
    </row>
    <row r="122" spans="1:14" ht="11.2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7"/>
      <c r="M122" s="6"/>
      <c r="N122" s="5"/>
    </row>
    <row r="123" spans="1:14" ht="11.2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7"/>
      <c r="M123" s="6"/>
      <c r="N123" s="5"/>
    </row>
    <row r="124" spans="1:14" ht="11.2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7"/>
      <c r="M124" s="6"/>
      <c r="N124" s="5"/>
    </row>
    <row r="125" spans="1:14" ht="11.2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7"/>
      <c r="M125" s="6"/>
      <c r="N125" s="5"/>
    </row>
    <row r="126" spans="1:14" ht="11.2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7"/>
      <c r="M126" s="6"/>
      <c r="N126" s="5"/>
    </row>
    <row r="127" spans="1:14" ht="11.2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7"/>
      <c r="M127" s="6"/>
      <c r="N127" s="5"/>
    </row>
    <row r="128" spans="1:14" ht="11.2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7"/>
      <c r="M128" s="6"/>
      <c r="N128" s="5"/>
    </row>
    <row r="129" spans="1:14" ht="11.2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7"/>
      <c r="M129" s="6"/>
      <c r="N129" s="5"/>
    </row>
    <row r="130" spans="1:14" ht="11.2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7"/>
      <c r="M130" s="6"/>
      <c r="N130" s="5"/>
    </row>
    <row r="131" spans="1:14" ht="11.2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7"/>
      <c r="M131" s="6"/>
      <c r="N131" s="5"/>
    </row>
    <row r="132" spans="1:14" ht="11.2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7"/>
      <c r="M132" s="6"/>
      <c r="N132" s="5"/>
    </row>
    <row r="133" spans="1:14" ht="11.2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7"/>
      <c r="M133" s="6"/>
      <c r="N133" s="5"/>
    </row>
    <row r="134" spans="1:14" ht="11.2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7"/>
      <c r="M134" s="6"/>
      <c r="N134" s="5"/>
    </row>
    <row r="135" spans="1:14" ht="11.2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7"/>
      <c r="M135" s="6"/>
      <c r="N135" s="5"/>
    </row>
    <row r="136" spans="1:14" ht="11.2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7"/>
      <c r="M136" s="6"/>
      <c r="N136" s="5"/>
    </row>
    <row r="137" spans="1:14" ht="11.2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7"/>
      <c r="M137" s="6"/>
      <c r="N137" s="5"/>
    </row>
    <row r="138" spans="1:14" ht="11.2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7"/>
      <c r="M138" s="6"/>
      <c r="N138" s="5"/>
    </row>
    <row r="139" spans="1:14" ht="11.2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7"/>
      <c r="M139" s="6"/>
      <c r="N139" s="5"/>
    </row>
    <row r="140" spans="1:14" ht="11.2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7"/>
      <c r="M140" s="6"/>
      <c r="N140" s="5"/>
    </row>
    <row r="141" spans="1:14" ht="11.2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7"/>
      <c r="M141" s="6"/>
      <c r="N141" s="5"/>
    </row>
    <row r="142" spans="1:14" ht="11.2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7"/>
      <c r="M142" s="6"/>
      <c r="N142" s="5"/>
    </row>
    <row r="143" spans="1:14" ht="11.2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7"/>
      <c r="M143" s="6"/>
      <c r="N143" s="5"/>
    </row>
    <row r="144" spans="1:14" ht="11.2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7"/>
      <c r="M144" s="6"/>
      <c r="N144" s="5"/>
    </row>
    <row r="145" spans="1:14" ht="11.2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7"/>
      <c r="M145" s="6"/>
      <c r="N145" s="5"/>
    </row>
    <row r="146" spans="1:14" ht="11.2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7"/>
      <c r="M146" s="6"/>
      <c r="N146" s="5"/>
    </row>
    <row r="147" spans="1:14" ht="11.2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7"/>
      <c r="M147" s="6"/>
      <c r="N147" s="5"/>
    </row>
    <row r="148" spans="1:14" ht="11.2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7"/>
      <c r="M148" s="6"/>
      <c r="N148" s="5"/>
    </row>
    <row r="149" spans="1:14" ht="11.2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7"/>
      <c r="M149" s="6"/>
      <c r="N149" s="5"/>
    </row>
    <row r="150" spans="1:14" ht="11.2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7"/>
      <c r="M150" s="6"/>
      <c r="N150" s="5"/>
    </row>
    <row r="151" spans="1:14" ht="11.2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7"/>
      <c r="M151" s="6"/>
      <c r="N151" s="5"/>
    </row>
    <row r="152" spans="1:14" ht="11.2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7"/>
      <c r="M152" s="6"/>
      <c r="N152" s="5"/>
    </row>
    <row r="153" spans="1:14" ht="11.2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7"/>
      <c r="M153" s="6"/>
      <c r="N153" s="5"/>
    </row>
    <row r="154" spans="1:14" ht="11.2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7"/>
      <c r="M154" s="6"/>
      <c r="N154" s="5"/>
    </row>
    <row r="155" spans="1:14" ht="11.2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7"/>
      <c r="M155" s="6"/>
      <c r="N155" s="5"/>
    </row>
    <row r="156" spans="1:14" ht="11.2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7"/>
      <c r="M156" s="6"/>
      <c r="N156" s="5"/>
    </row>
    <row r="157" spans="1:14" ht="11.2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7"/>
      <c r="M157" s="6"/>
      <c r="N157" s="5"/>
    </row>
    <row r="158" spans="1:14" ht="11.2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7"/>
      <c r="M158" s="6"/>
      <c r="N158" s="5"/>
    </row>
    <row r="159" spans="1:14" ht="11.2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7"/>
      <c r="M159" s="6"/>
      <c r="N159" s="5"/>
    </row>
    <row r="160" spans="1:14" ht="11.2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7"/>
      <c r="M160" s="6"/>
      <c r="N160" s="5"/>
    </row>
    <row r="161" spans="1:14" ht="11.2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7"/>
      <c r="M161" s="6"/>
      <c r="N161" s="5"/>
    </row>
    <row r="162" spans="1:14" ht="11.2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7"/>
      <c r="M162" s="6"/>
      <c r="N162" s="5"/>
    </row>
    <row r="163" spans="1:14" ht="11.2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7"/>
      <c r="M163" s="6"/>
      <c r="N163" s="5"/>
    </row>
    <row r="164" spans="1:14" ht="11.2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7"/>
      <c r="M164" s="6"/>
      <c r="N164" s="5"/>
    </row>
    <row r="165" spans="1:14" ht="11.2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7"/>
      <c r="M165" s="6"/>
      <c r="N165" s="5"/>
    </row>
    <row r="166" spans="1:14" ht="11.2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7"/>
      <c r="M166" s="6"/>
      <c r="N166" s="5"/>
    </row>
    <row r="167" spans="1:14" ht="11.2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7"/>
      <c r="M167" s="6"/>
      <c r="N167" s="5"/>
    </row>
    <row r="168" spans="1:14" ht="11.2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7"/>
      <c r="M168" s="6"/>
      <c r="N168" s="5"/>
    </row>
    <row r="169" spans="1:14" ht="11.2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7"/>
      <c r="M169" s="6"/>
      <c r="N169" s="5"/>
    </row>
    <row r="170" spans="1:14" ht="11.2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7"/>
      <c r="M170" s="6"/>
      <c r="N170" s="5"/>
    </row>
    <row r="171" spans="1:14" ht="11.2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7"/>
      <c r="M171" s="6"/>
      <c r="N171" s="5"/>
    </row>
    <row r="172" spans="1:14" ht="11.2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7"/>
      <c r="M172" s="6"/>
      <c r="N172" s="5"/>
    </row>
    <row r="173" spans="1:14" ht="11.2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7"/>
      <c r="M173" s="6"/>
      <c r="N173" s="5"/>
    </row>
    <row r="174" spans="1:14" ht="11.2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7"/>
      <c r="M174" s="6"/>
      <c r="N174" s="5"/>
    </row>
    <row r="175" spans="1:14" ht="11.2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7"/>
      <c r="M175" s="6"/>
      <c r="N175" s="5"/>
    </row>
    <row r="176" spans="1:14" ht="11.2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7"/>
      <c r="M176" s="6"/>
      <c r="N176" s="5"/>
    </row>
    <row r="177" spans="1:14" ht="11.2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7"/>
      <c r="M177" s="6"/>
      <c r="N177" s="5"/>
    </row>
    <row r="178" spans="1:14" ht="11.2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7"/>
      <c r="M178" s="6"/>
      <c r="N178" s="5"/>
    </row>
    <row r="179" spans="1:14" ht="11.2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7"/>
      <c r="M179" s="6"/>
      <c r="N179" s="5"/>
    </row>
    <row r="180" spans="1:14" ht="11.2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7"/>
      <c r="M180" s="6"/>
      <c r="N180" s="5"/>
    </row>
    <row r="181" spans="1:14" ht="11.2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7"/>
      <c r="M181" s="6"/>
      <c r="N181" s="5"/>
    </row>
    <row r="182" spans="1:14" ht="11.2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7"/>
      <c r="M182" s="6"/>
      <c r="N182" s="5"/>
    </row>
    <row r="183" spans="1:14" ht="11.2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7"/>
      <c r="M183" s="6"/>
      <c r="N183" s="5"/>
    </row>
    <row r="184" spans="1:14" ht="11.2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7"/>
      <c r="M184" s="6"/>
      <c r="N184" s="5"/>
    </row>
    <row r="185" spans="1:14" ht="11.2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7"/>
      <c r="M185" s="6"/>
      <c r="N185" s="5"/>
    </row>
    <row r="186" spans="1:14" ht="11.2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7"/>
      <c r="M186" s="6"/>
      <c r="N186" s="5"/>
    </row>
    <row r="187" spans="1:14" ht="11.2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7"/>
      <c r="M187" s="6"/>
      <c r="N187" s="5"/>
    </row>
    <row r="188" spans="1:14" ht="11.2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7"/>
      <c r="M188" s="6"/>
      <c r="N188" s="5"/>
    </row>
    <row r="189" spans="1:14" ht="11.2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7"/>
      <c r="M189" s="6"/>
      <c r="N189" s="5"/>
    </row>
    <row r="190" spans="1:14" ht="11.2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7"/>
      <c r="M190" s="6"/>
      <c r="N190" s="5"/>
    </row>
    <row r="191" spans="1:14" ht="11.2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7"/>
      <c r="M191" s="6"/>
      <c r="N191" s="5"/>
    </row>
    <row r="192" spans="1:14" ht="11.2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7"/>
      <c r="M192" s="6"/>
      <c r="N192" s="5"/>
    </row>
    <row r="193" spans="1:14" ht="11.2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7"/>
      <c r="M193" s="6"/>
      <c r="N193" s="5"/>
    </row>
    <row r="194" spans="1:14" ht="11.2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7"/>
      <c r="M194" s="6"/>
      <c r="N194" s="5"/>
    </row>
    <row r="195" spans="1:14" ht="11.2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7"/>
      <c r="M195" s="6"/>
      <c r="N195" s="5"/>
    </row>
    <row r="196" spans="1:14" ht="11.2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7"/>
      <c r="M196" s="6"/>
      <c r="N196" s="5"/>
    </row>
    <row r="197" spans="1:14" ht="11.2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7"/>
      <c r="M197" s="6"/>
      <c r="N197" s="5"/>
    </row>
    <row r="198" spans="1:14" ht="11.2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7"/>
      <c r="M198" s="6"/>
      <c r="N198" s="5"/>
    </row>
    <row r="199" spans="1:14" ht="11.2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7"/>
      <c r="M199" s="6"/>
      <c r="N199" s="5"/>
    </row>
    <row r="200" spans="1:14" ht="11.2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7"/>
      <c r="M200" s="6"/>
      <c r="N200" s="5"/>
    </row>
    <row r="201" spans="1:14" ht="11.2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7"/>
      <c r="M201" s="6"/>
      <c r="N201" s="5"/>
    </row>
    <row r="202" spans="1:14" ht="11.2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7"/>
      <c r="M202" s="6"/>
      <c r="N202" s="5"/>
    </row>
    <row r="203" spans="1:14" ht="11.2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7"/>
      <c r="M203" s="6"/>
      <c r="N203" s="5"/>
    </row>
    <row r="204" spans="1:14" ht="11.2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7"/>
      <c r="M204" s="6"/>
      <c r="N204" s="5"/>
    </row>
    <row r="205" spans="1:14" ht="11.2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7"/>
      <c r="M205" s="6"/>
      <c r="N205" s="5"/>
    </row>
    <row r="206" spans="1:14" ht="11.2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7"/>
      <c r="M206" s="6"/>
      <c r="N206" s="5"/>
    </row>
    <row r="207" spans="1:14" ht="11.2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7"/>
      <c r="M207" s="6"/>
      <c r="N207" s="5"/>
    </row>
    <row r="208" spans="1:14" ht="11.2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7"/>
      <c r="M208" s="6"/>
      <c r="N208" s="5"/>
    </row>
    <row r="209" spans="1:14" ht="11.2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7"/>
      <c r="M209" s="6"/>
      <c r="N209" s="5"/>
    </row>
    <row r="210" spans="1:14" ht="11.2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7"/>
      <c r="M210" s="6"/>
      <c r="N210" s="5"/>
    </row>
    <row r="211" spans="1:14" ht="11.2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7"/>
      <c r="M211" s="6"/>
      <c r="N211" s="5"/>
    </row>
    <row r="212" spans="1:14" ht="11.2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7"/>
      <c r="M212" s="6"/>
      <c r="N212" s="5"/>
    </row>
    <row r="213" spans="1:14" ht="11.2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7"/>
      <c r="M213" s="6"/>
      <c r="N213" s="5"/>
    </row>
    <row r="214" spans="1:14" ht="11.2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7"/>
      <c r="M214" s="6"/>
      <c r="N214" s="5"/>
    </row>
    <row r="215" spans="1:14" ht="11.2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7"/>
      <c r="M215" s="6"/>
      <c r="N215" s="5"/>
    </row>
    <row r="216" spans="1:14" ht="11.2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7"/>
      <c r="M216" s="6"/>
      <c r="N216" s="5"/>
    </row>
    <row r="217" spans="1:14" ht="11.2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7"/>
      <c r="M217" s="6"/>
      <c r="N217" s="5"/>
    </row>
    <row r="218" spans="1:14" ht="11.2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7"/>
      <c r="M218" s="6"/>
      <c r="N218" s="5"/>
    </row>
    <row r="219" spans="1:14" ht="11.2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7"/>
      <c r="M219" s="6"/>
      <c r="N219" s="5"/>
    </row>
    <row r="220" spans="1:14" ht="11.2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7"/>
      <c r="M220" s="6"/>
      <c r="N220" s="5"/>
    </row>
    <row r="221" spans="1:14" ht="11.2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7"/>
      <c r="M221" s="6"/>
      <c r="N221" s="5"/>
    </row>
    <row r="222" spans="1:14" ht="11.2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7"/>
      <c r="M222" s="6"/>
      <c r="N222" s="5"/>
    </row>
    <row r="223" spans="1:14" ht="11.2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7"/>
      <c r="M223" s="6"/>
      <c r="N223" s="5"/>
    </row>
    <row r="224" spans="1:14" ht="11.2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7"/>
      <c r="M224" s="6"/>
      <c r="N224" s="5"/>
    </row>
    <row r="225" spans="1:14" ht="11.2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7"/>
      <c r="M225" s="6"/>
      <c r="N225" s="5"/>
    </row>
    <row r="226" spans="1:14" ht="11.2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7"/>
      <c r="M226" s="6"/>
      <c r="N226" s="5"/>
    </row>
    <row r="227" spans="1:14" ht="11.2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7"/>
      <c r="M227" s="6"/>
      <c r="N227" s="5"/>
    </row>
    <row r="228" spans="1:14" ht="11.2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7"/>
      <c r="M228" s="6"/>
      <c r="N228" s="5"/>
    </row>
    <row r="229" spans="1:14" ht="11.2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7"/>
      <c r="M229" s="6"/>
      <c r="N229" s="5"/>
    </row>
    <row r="230" spans="1:14" ht="11.2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7"/>
      <c r="M230" s="6"/>
      <c r="N230" s="5"/>
    </row>
    <row r="231" spans="1:14" ht="11.2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7"/>
      <c r="M231" s="6"/>
      <c r="N231" s="5"/>
    </row>
    <row r="232" spans="1:14" ht="11.2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7"/>
      <c r="M232" s="6"/>
      <c r="N232" s="5"/>
    </row>
    <row r="233" spans="1:14" ht="11.2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7"/>
      <c r="M233" s="6"/>
      <c r="N233" s="5"/>
    </row>
    <row r="234" spans="1:14" ht="11.2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7"/>
      <c r="M234" s="6"/>
      <c r="N234" s="5"/>
    </row>
    <row r="235" spans="1:14" ht="11.2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7"/>
      <c r="M235" s="6"/>
      <c r="N235" s="5"/>
    </row>
    <row r="236" spans="1:14" ht="11.2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7"/>
      <c r="M236" s="6"/>
      <c r="N236" s="5"/>
    </row>
    <row r="237" spans="1:14" ht="11.2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7"/>
      <c r="M237" s="6"/>
      <c r="N237" s="5"/>
    </row>
    <row r="238" spans="1:14" ht="11.2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7"/>
      <c r="M238" s="6"/>
      <c r="N238" s="5"/>
    </row>
    <row r="239" spans="1:14" ht="11.2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7"/>
      <c r="M239" s="6"/>
      <c r="N239" s="5"/>
    </row>
    <row r="240" spans="1:14" ht="11.2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7"/>
      <c r="M240" s="6"/>
      <c r="N240" s="5"/>
    </row>
    <row r="241" spans="1:14" ht="11.2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7"/>
      <c r="M241" s="6"/>
      <c r="N241" s="5"/>
    </row>
    <row r="242" spans="1:14" ht="11.2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7"/>
      <c r="M242" s="6"/>
      <c r="N242" s="5"/>
    </row>
    <row r="243" spans="1:14" ht="11.2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7"/>
      <c r="M243" s="6"/>
      <c r="N243" s="5"/>
    </row>
    <row r="244" spans="1:14" ht="11.2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7"/>
      <c r="M244" s="6"/>
      <c r="N244" s="5"/>
    </row>
    <row r="245" spans="1:14" ht="11.2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7"/>
      <c r="M245" s="6"/>
      <c r="N245" s="5"/>
    </row>
    <row r="246" spans="1:14" ht="11.2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7"/>
      <c r="M246" s="6"/>
      <c r="N246" s="5"/>
    </row>
    <row r="247" spans="1:14" ht="11.2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7"/>
      <c r="M247" s="6"/>
      <c r="N247" s="5"/>
    </row>
    <row r="248" spans="1:14" ht="11.2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7"/>
      <c r="M248" s="6"/>
      <c r="N248" s="5"/>
    </row>
    <row r="249" spans="1:14" ht="11.2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7"/>
      <c r="M249" s="6"/>
      <c r="N249" s="5"/>
    </row>
    <row r="250" spans="1:14" ht="11.2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7"/>
      <c r="M250" s="6"/>
      <c r="N250" s="5"/>
    </row>
    <row r="251" spans="1:14" ht="11.2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7"/>
      <c r="M251" s="6"/>
      <c r="N251" s="5"/>
    </row>
    <row r="252" spans="1:14" ht="11.2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7"/>
      <c r="M252" s="6"/>
      <c r="N252" s="5"/>
    </row>
    <row r="253" spans="1:14" ht="11.2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7"/>
      <c r="M253" s="6"/>
      <c r="N253" s="5"/>
    </row>
    <row r="254" spans="1:14" ht="11.2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7"/>
      <c r="M254" s="6"/>
      <c r="N254" s="5"/>
    </row>
    <row r="255" spans="1:14" ht="11.2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7"/>
      <c r="M255" s="6"/>
      <c r="N255" s="5"/>
    </row>
    <row r="256" spans="1:14" ht="11.2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7"/>
      <c r="M256" s="6"/>
      <c r="N256" s="5"/>
    </row>
    <row r="257" spans="1:14" ht="11.2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7"/>
      <c r="M257" s="6"/>
      <c r="N257" s="5"/>
    </row>
    <row r="258" spans="1:14" ht="11.2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7"/>
      <c r="M258" s="6"/>
      <c r="N258" s="5"/>
    </row>
    <row r="259" spans="1:14" ht="11.2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7"/>
      <c r="M259" s="6"/>
      <c r="N259" s="5"/>
    </row>
    <row r="260" spans="1:14" ht="11.2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7"/>
      <c r="M260" s="6"/>
      <c r="N260" s="5"/>
    </row>
    <row r="261" spans="1:14" ht="11.2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7"/>
      <c r="M261" s="6"/>
      <c r="N261" s="5"/>
    </row>
    <row r="262" spans="1:14" ht="11.2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7"/>
      <c r="M262" s="6"/>
      <c r="N262" s="5"/>
    </row>
    <row r="263" spans="1:14" ht="11.2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7"/>
      <c r="M263" s="6"/>
      <c r="N263" s="5"/>
    </row>
    <row r="264" spans="1:14" ht="11.2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7"/>
      <c r="M264" s="6"/>
      <c r="N264" s="5"/>
    </row>
    <row r="265" spans="1:14" ht="11.2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7"/>
      <c r="M265" s="6"/>
      <c r="N265" s="5"/>
    </row>
    <row r="266" spans="1:14" ht="11.2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7"/>
      <c r="M266" s="6"/>
      <c r="N266" s="5"/>
    </row>
    <row r="267" spans="1:14" ht="11.2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7"/>
      <c r="M267" s="6"/>
      <c r="N267" s="5"/>
    </row>
    <row r="268" spans="1:14" ht="11.2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7"/>
      <c r="M268" s="6"/>
      <c r="N268" s="5"/>
    </row>
    <row r="269" spans="1:14" ht="11.2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7"/>
      <c r="M269" s="6"/>
      <c r="N269" s="5"/>
    </row>
    <row r="270" spans="1:14" ht="11.2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7"/>
      <c r="M270" s="6"/>
      <c r="N270" s="5"/>
    </row>
    <row r="271" spans="1:14" ht="11.2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7"/>
      <c r="M271" s="6"/>
      <c r="N271" s="5"/>
    </row>
    <row r="272" spans="1:14" ht="11.2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7"/>
      <c r="M272" s="6"/>
      <c r="N272" s="5"/>
    </row>
    <row r="273" spans="1:14" ht="11.2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7"/>
      <c r="M273" s="6"/>
      <c r="N273" s="5"/>
    </row>
    <row r="274" spans="1:14" ht="11.2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7"/>
      <c r="M274" s="6"/>
      <c r="N274" s="5"/>
    </row>
    <row r="275" spans="1:14" ht="11.2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7"/>
      <c r="M275" s="6"/>
      <c r="N275" s="5"/>
    </row>
    <row r="276" spans="1:14" ht="11.2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7"/>
      <c r="M276" s="6"/>
      <c r="N276" s="5"/>
    </row>
    <row r="277" spans="1:14" ht="11.2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7"/>
      <c r="M277" s="6"/>
      <c r="N277" s="5"/>
    </row>
    <row r="278" spans="1:14" ht="11.2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7"/>
      <c r="M278" s="6"/>
      <c r="N278" s="5"/>
    </row>
    <row r="279" spans="1:14" ht="11.2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7"/>
      <c r="M279" s="6"/>
      <c r="N279" s="5"/>
    </row>
    <row r="280" spans="1:14" ht="11.2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7"/>
      <c r="M280" s="6"/>
      <c r="N280" s="5"/>
    </row>
    <row r="281" spans="1:14" ht="11.2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7"/>
      <c r="M281" s="6"/>
      <c r="N281" s="5"/>
    </row>
    <row r="282" spans="1:14" ht="11.2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7"/>
      <c r="M282" s="6"/>
      <c r="N282" s="5"/>
    </row>
    <row r="283" spans="1:14" ht="11.2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7"/>
      <c r="M283" s="6"/>
      <c r="N283" s="5"/>
    </row>
    <row r="284" spans="1:14" ht="11.2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7"/>
      <c r="M284" s="6"/>
      <c r="N284" s="5"/>
    </row>
    <row r="285" spans="1:14" ht="11.2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7"/>
      <c r="M285" s="6"/>
      <c r="N285" s="5"/>
    </row>
    <row r="286" spans="1:14" ht="11.2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7"/>
      <c r="M286" s="6"/>
      <c r="N286" s="5"/>
    </row>
    <row r="287" spans="1:14" ht="11.2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7"/>
      <c r="M287" s="6"/>
      <c r="N287" s="5"/>
    </row>
    <row r="288" spans="1:14" ht="11.2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7"/>
      <c r="M288" s="6"/>
      <c r="N288" s="5"/>
    </row>
    <row r="289" spans="1:14" ht="11.2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7"/>
      <c r="M289" s="6"/>
      <c r="N289" s="5"/>
    </row>
    <row r="290" spans="1:14" ht="11.2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7"/>
      <c r="M290" s="6"/>
      <c r="N290" s="5"/>
    </row>
    <row r="291" spans="1:14" ht="11.2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7"/>
      <c r="M291" s="6"/>
      <c r="N291" s="5"/>
    </row>
    <row r="292" spans="1:14" ht="11.2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7"/>
      <c r="M292" s="6"/>
      <c r="N292" s="5"/>
    </row>
    <row r="293" spans="1:14" ht="11.2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7"/>
      <c r="M293" s="6"/>
      <c r="N293" s="5"/>
    </row>
    <row r="294" spans="1:14" ht="11.2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7"/>
      <c r="M294" s="6"/>
      <c r="N294" s="5"/>
    </row>
    <row r="295" spans="1:14" ht="11.2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7"/>
      <c r="M295" s="6"/>
      <c r="N295" s="5"/>
    </row>
    <row r="296" spans="1:14" ht="11.2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7"/>
      <c r="M296" s="6"/>
      <c r="N296" s="5"/>
    </row>
    <row r="297" spans="1:14" ht="11.2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7"/>
      <c r="M297" s="6"/>
      <c r="N297" s="5"/>
    </row>
    <row r="298" spans="1:14" ht="11.2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7"/>
      <c r="M298" s="6"/>
      <c r="N298" s="5"/>
    </row>
    <row r="299" spans="1:14" ht="11.2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7"/>
      <c r="M299" s="6"/>
      <c r="N299" s="5"/>
    </row>
    <row r="300" spans="1:14" ht="11.2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7"/>
      <c r="M300" s="6"/>
      <c r="N300" s="5"/>
    </row>
    <row r="301" spans="1:14" ht="11.2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7"/>
      <c r="M301" s="6"/>
      <c r="N301" s="5"/>
    </row>
    <row r="302" spans="1:14" ht="11.2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7"/>
      <c r="M302" s="6"/>
      <c r="N302" s="5"/>
    </row>
    <row r="303" spans="1:14" ht="11.2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7"/>
      <c r="M303" s="6"/>
      <c r="N303" s="5"/>
    </row>
    <row r="304" spans="1:14" ht="11.2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7"/>
      <c r="M304" s="6"/>
      <c r="N304" s="5"/>
    </row>
    <row r="305" spans="1:14" ht="11.2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7"/>
      <c r="M305" s="6"/>
      <c r="N305" s="5"/>
    </row>
    <row r="306" spans="1:14" ht="11.2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7"/>
      <c r="M306" s="6"/>
      <c r="N306" s="5"/>
    </row>
    <row r="307" spans="1:14" ht="11.2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7"/>
      <c r="M307" s="6"/>
      <c r="N307" s="5"/>
    </row>
    <row r="308" spans="1:14" ht="11.2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7"/>
      <c r="M308" s="6"/>
      <c r="N308" s="5"/>
    </row>
    <row r="309" spans="1:14" ht="11.2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7"/>
      <c r="M309" s="6"/>
      <c r="N309" s="5"/>
    </row>
    <row r="310" spans="1:14" ht="11.2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7"/>
      <c r="M310" s="6"/>
      <c r="N310" s="5"/>
    </row>
    <row r="311" spans="1:14" ht="11.2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7"/>
      <c r="M311" s="6"/>
      <c r="N311" s="5"/>
    </row>
    <row r="312" spans="1:14" ht="11.2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7"/>
      <c r="M312" s="6"/>
      <c r="N312" s="5"/>
    </row>
    <row r="313" spans="1:14" ht="11.2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7"/>
      <c r="M313" s="6"/>
      <c r="N313" s="5"/>
    </row>
    <row r="314" spans="1:14" ht="11.2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7"/>
      <c r="M314" s="6"/>
      <c r="N314" s="5"/>
    </row>
    <row r="315" spans="1:14" ht="11.2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7"/>
      <c r="M315" s="6"/>
      <c r="N315" s="5"/>
    </row>
    <row r="316" spans="1:14" ht="11.2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7"/>
      <c r="M316" s="6"/>
      <c r="N316" s="5"/>
    </row>
    <row r="317" spans="1:14" ht="11.2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7"/>
      <c r="M317" s="6"/>
      <c r="N317" s="5"/>
    </row>
    <row r="318" spans="1:14" ht="11.2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7"/>
      <c r="M318" s="6"/>
      <c r="N318" s="5"/>
    </row>
    <row r="319" spans="1:14" ht="11.2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7"/>
      <c r="M319" s="6"/>
      <c r="N319" s="5"/>
    </row>
    <row r="320" spans="1:14" ht="11.2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7"/>
      <c r="M320" s="6"/>
      <c r="N320" s="5"/>
    </row>
    <row r="321" spans="1:14" ht="11.2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7"/>
      <c r="M321" s="6"/>
      <c r="N321" s="5"/>
    </row>
    <row r="322" spans="1:14" ht="11.2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7"/>
      <c r="M322" s="6"/>
      <c r="N322" s="5"/>
    </row>
    <row r="323" spans="1:14" ht="11.2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7"/>
      <c r="M323" s="6"/>
      <c r="N323" s="5"/>
    </row>
    <row r="324" spans="1:14" ht="11.2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7"/>
      <c r="M324" s="6"/>
      <c r="N324" s="5"/>
    </row>
    <row r="325" spans="1:14" ht="11.2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7"/>
      <c r="M325" s="6"/>
      <c r="N325" s="5"/>
    </row>
    <row r="326" spans="1:14" ht="11.2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7"/>
      <c r="M326" s="6"/>
      <c r="N326" s="5"/>
    </row>
    <row r="327" spans="1:14" ht="11.2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7"/>
      <c r="M327" s="6"/>
      <c r="N327" s="5"/>
    </row>
    <row r="328" spans="1:14" ht="11.2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7"/>
      <c r="M328" s="6"/>
      <c r="N328" s="5"/>
    </row>
    <row r="329" spans="1:14" ht="11.2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7"/>
      <c r="M329" s="6"/>
      <c r="N329" s="5"/>
    </row>
    <row r="330" spans="1:14" ht="11.2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7"/>
      <c r="M330" s="6"/>
      <c r="N330" s="5"/>
    </row>
    <row r="331" spans="1:14" ht="11.2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7"/>
      <c r="M331" s="6"/>
      <c r="N331" s="5"/>
    </row>
    <row r="332" spans="1:14" ht="11.2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7"/>
      <c r="M332" s="6"/>
      <c r="N332" s="5"/>
    </row>
    <row r="333" spans="1:14" ht="11.2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7"/>
      <c r="M333" s="6"/>
      <c r="N333" s="5"/>
    </row>
    <row r="334" spans="1:14" ht="11.2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7"/>
      <c r="M334" s="6"/>
      <c r="N334" s="5"/>
    </row>
    <row r="335" spans="1:14" ht="11.2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7"/>
      <c r="M335" s="6"/>
      <c r="N335" s="5"/>
    </row>
    <row r="336" spans="1:14" ht="11.2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7"/>
      <c r="M336" s="6"/>
      <c r="N336" s="5"/>
    </row>
    <row r="337" spans="1:14" ht="11.2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7"/>
      <c r="M337" s="6"/>
      <c r="N337" s="5"/>
    </row>
    <row r="338" spans="1:14" ht="11.2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7"/>
      <c r="M338" s="6"/>
      <c r="N338" s="5"/>
    </row>
    <row r="339" spans="1:14" ht="11.2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7"/>
      <c r="M339" s="6"/>
      <c r="N339" s="5"/>
    </row>
    <row r="340" spans="1:14" ht="11.2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7"/>
      <c r="M340" s="6"/>
      <c r="N340" s="5"/>
    </row>
    <row r="341" spans="1:14" ht="11.2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7"/>
      <c r="M341" s="6"/>
      <c r="N341" s="5"/>
    </row>
    <row r="342" spans="1:14" ht="11.2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7"/>
      <c r="M342" s="6"/>
      <c r="N342" s="5"/>
    </row>
    <row r="343" spans="1:14" ht="11.2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7"/>
      <c r="M343" s="6"/>
      <c r="N343" s="5"/>
    </row>
    <row r="344" spans="1:14" ht="11.2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7"/>
      <c r="M344" s="6"/>
      <c r="N344" s="5"/>
    </row>
    <row r="345" spans="1:14" ht="11.2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7"/>
      <c r="M345" s="6"/>
      <c r="N345" s="5"/>
    </row>
    <row r="346" spans="1:14" ht="11.2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7"/>
      <c r="M346" s="6"/>
      <c r="N346" s="5"/>
    </row>
    <row r="347" spans="1:14" ht="11.2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7"/>
      <c r="M347" s="6"/>
      <c r="N347" s="5"/>
    </row>
    <row r="348" spans="1:14" ht="11.2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7"/>
      <c r="M348" s="6"/>
      <c r="N348" s="5"/>
    </row>
    <row r="349" spans="1:14" ht="11.2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7"/>
      <c r="M349" s="6"/>
      <c r="N349" s="5"/>
    </row>
    <row r="350" spans="1:14" ht="11.2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7"/>
      <c r="M350" s="6"/>
      <c r="N350" s="5"/>
    </row>
    <row r="351" spans="1:14" ht="11.2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7"/>
      <c r="M351" s="6"/>
      <c r="N351" s="5"/>
    </row>
    <row r="352" spans="1:14" ht="11.2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7"/>
      <c r="M352" s="6"/>
      <c r="N352" s="5"/>
    </row>
    <row r="353" spans="1:14" ht="11.2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7"/>
      <c r="M353" s="6"/>
      <c r="N353" s="5"/>
    </row>
    <row r="354" spans="1:14" ht="11.2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7"/>
      <c r="M354" s="6"/>
      <c r="N354" s="5"/>
    </row>
    <row r="355" spans="1:14" ht="11.2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7"/>
      <c r="M355" s="6"/>
      <c r="N355" s="5"/>
    </row>
    <row r="356" spans="1:14" ht="11.2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7"/>
      <c r="M356" s="6"/>
      <c r="N356" s="5"/>
    </row>
    <row r="357" spans="1:14" ht="11.2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7"/>
      <c r="M357" s="6"/>
      <c r="N357" s="5"/>
    </row>
    <row r="358" spans="1:14" ht="11.2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7"/>
      <c r="M358" s="6"/>
      <c r="N358" s="5"/>
    </row>
    <row r="359" spans="1:14" ht="11.2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7"/>
      <c r="M359" s="6"/>
      <c r="N359" s="5"/>
    </row>
    <row r="360" spans="1:14" ht="11.2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7"/>
      <c r="M360" s="6"/>
      <c r="N360" s="5"/>
    </row>
    <row r="361" spans="1:14" ht="11.2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7"/>
      <c r="M361" s="6"/>
      <c r="N361" s="5"/>
    </row>
    <row r="362" spans="1:14" ht="11.2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7"/>
      <c r="M362" s="6"/>
      <c r="N362" s="5"/>
    </row>
    <row r="363" spans="1:14" ht="11.2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7"/>
      <c r="M363" s="6"/>
      <c r="N363" s="5"/>
    </row>
    <row r="364" spans="1:14" ht="11.2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7"/>
      <c r="M364" s="6"/>
      <c r="N364" s="5"/>
    </row>
    <row r="365" spans="1:14" ht="11.2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7"/>
      <c r="M365" s="6"/>
      <c r="N365" s="5"/>
    </row>
    <row r="366" spans="1:14" ht="11.2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7"/>
      <c r="M366" s="6"/>
      <c r="N366" s="5"/>
    </row>
    <row r="367" spans="1:14" ht="11.2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7"/>
      <c r="M367" s="6"/>
      <c r="N367" s="5"/>
    </row>
    <row r="368" spans="1:14" ht="11.2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7"/>
      <c r="M368" s="6"/>
      <c r="N368" s="5"/>
    </row>
    <row r="369" spans="1:14" ht="11.2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7"/>
      <c r="M369" s="6"/>
      <c r="N369" s="5"/>
    </row>
    <row r="370" spans="1:14" ht="11.2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7"/>
      <c r="M370" s="6"/>
      <c r="N370" s="5"/>
    </row>
    <row r="371" spans="1:14" ht="11.2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7"/>
      <c r="M371" s="6"/>
      <c r="N371" s="5"/>
    </row>
    <row r="372" spans="1:14" ht="11.2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7"/>
      <c r="M372" s="6"/>
      <c r="N372" s="5"/>
    </row>
    <row r="373" spans="1:14" ht="11.2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7"/>
      <c r="M373" s="6"/>
      <c r="N373" s="5"/>
    </row>
    <row r="374" spans="1:14" ht="11.2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7"/>
      <c r="M374" s="6"/>
      <c r="N374" s="5"/>
    </row>
    <row r="375" spans="1:14" ht="11.2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7"/>
      <c r="M375" s="6"/>
      <c r="N375" s="5"/>
    </row>
    <row r="376" spans="1:14" ht="11.2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7"/>
      <c r="M376" s="6"/>
      <c r="N376" s="5"/>
    </row>
    <row r="377" spans="1:14" ht="11.2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7"/>
      <c r="M377" s="6"/>
      <c r="N377" s="5"/>
    </row>
    <row r="378" spans="1:14" ht="11.2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7"/>
      <c r="M378" s="6"/>
      <c r="N378" s="5"/>
    </row>
    <row r="379" spans="1:14" ht="11.2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7"/>
      <c r="M379" s="6"/>
      <c r="N379" s="5"/>
    </row>
    <row r="380" spans="1:14" ht="11.2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7"/>
      <c r="M380" s="6"/>
      <c r="N380" s="5"/>
    </row>
    <row r="381" spans="1:14" ht="11.2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7"/>
      <c r="M381" s="6"/>
      <c r="N381" s="5"/>
    </row>
    <row r="382" spans="1:14" ht="11.2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7"/>
      <c r="M382" s="6"/>
      <c r="N382" s="5"/>
    </row>
    <row r="383" spans="1:14" ht="11.2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7"/>
      <c r="M383" s="6"/>
      <c r="N383" s="5"/>
    </row>
    <row r="384" spans="1:14" ht="11.2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7"/>
      <c r="M384" s="6"/>
      <c r="N384" s="5"/>
    </row>
    <row r="385" spans="1:14" ht="11.2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7"/>
      <c r="M385" s="6"/>
      <c r="N385" s="5"/>
    </row>
    <row r="386" spans="1:14" ht="11.2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7"/>
      <c r="M386" s="6"/>
      <c r="N386" s="5"/>
    </row>
    <row r="387" spans="1:14" ht="11.2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7"/>
      <c r="M387" s="6"/>
      <c r="N387" s="5"/>
    </row>
    <row r="388" spans="1:14" ht="11.2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7"/>
      <c r="M388" s="6"/>
      <c r="N388" s="5"/>
    </row>
    <row r="389" spans="1:14" ht="11.2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7"/>
      <c r="M389" s="6"/>
      <c r="N389" s="5"/>
    </row>
    <row r="390" spans="1:14" ht="11.2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7"/>
      <c r="M390" s="6"/>
      <c r="N390" s="5"/>
    </row>
    <row r="391" spans="1:14" ht="11.2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7"/>
      <c r="M391" s="6"/>
      <c r="N391" s="5"/>
    </row>
    <row r="392" spans="1:14" ht="11.2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7"/>
      <c r="M392" s="6"/>
      <c r="N392" s="5"/>
    </row>
    <row r="393" spans="1:14" ht="11.2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7"/>
      <c r="M393" s="6"/>
      <c r="N393" s="5"/>
    </row>
    <row r="394" spans="1:14" ht="11.2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7"/>
      <c r="M394" s="6"/>
      <c r="N394" s="5"/>
    </row>
    <row r="395" spans="1:14" ht="11.2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7"/>
      <c r="M395" s="6"/>
      <c r="N395" s="5"/>
    </row>
    <row r="396" spans="1:14" ht="11.2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7"/>
      <c r="M396" s="6"/>
      <c r="N396" s="5"/>
    </row>
    <row r="397" spans="1:14" ht="11.2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7"/>
      <c r="M397" s="6"/>
      <c r="N397" s="5"/>
    </row>
    <row r="398" spans="1:14" ht="11.2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7"/>
      <c r="M398" s="6"/>
      <c r="N398" s="5"/>
    </row>
    <row r="399" spans="1:14" ht="11.2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7"/>
      <c r="M399" s="6"/>
      <c r="N399" s="5"/>
    </row>
    <row r="400" spans="1:14" ht="11.2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7"/>
      <c r="M400" s="6"/>
      <c r="N400" s="5"/>
    </row>
    <row r="401" spans="1:14" ht="11.2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7"/>
      <c r="M401" s="6"/>
      <c r="N401" s="5"/>
    </row>
    <row r="402" spans="1:14" ht="11.2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7"/>
      <c r="M402" s="6"/>
      <c r="N402" s="5"/>
    </row>
    <row r="403" spans="1:14" ht="11.2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7"/>
      <c r="M403" s="6"/>
      <c r="N403" s="5"/>
    </row>
    <row r="404" spans="1:14" ht="11.2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7"/>
      <c r="M404" s="6"/>
      <c r="N404" s="5"/>
    </row>
    <row r="405" spans="1:14" ht="11.2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7"/>
      <c r="M405" s="6"/>
      <c r="N405" s="5"/>
    </row>
    <row r="406" spans="1:14" ht="11.2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7"/>
      <c r="M406" s="6"/>
      <c r="N406" s="5"/>
    </row>
    <row r="407" spans="1:14" ht="11.2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7"/>
      <c r="M407" s="6"/>
      <c r="N407" s="5"/>
    </row>
    <row r="408" spans="1:14" ht="11.2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7"/>
      <c r="M408" s="6"/>
      <c r="N408" s="5"/>
    </row>
    <row r="409" spans="1:14" ht="11.2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7"/>
      <c r="M409" s="6"/>
      <c r="N409" s="5"/>
    </row>
    <row r="410" spans="1:14" ht="11.2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7"/>
      <c r="M410" s="6"/>
      <c r="N410" s="5"/>
    </row>
    <row r="411" spans="1:14" ht="11.2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7"/>
      <c r="M411" s="6"/>
      <c r="N411" s="5"/>
    </row>
    <row r="412" spans="1:14" ht="11.2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7"/>
      <c r="M412" s="6"/>
      <c r="N412" s="5"/>
    </row>
    <row r="413" spans="1:14" ht="11.2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7"/>
      <c r="M413" s="6"/>
      <c r="N413" s="5"/>
    </row>
    <row r="414" spans="1:14" ht="11.2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7"/>
      <c r="M414" s="6"/>
      <c r="N414" s="5"/>
    </row>
    <row r="415" spans="1:14" ht="11.2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7"/>
      <c r="M415" s="6"/>
      <c r="N415" s="5"/>
    </row>
    <row r="416" spans="1:14" ht="11.2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7"/>
      <c r="M416" s="6"/>
      <c r="N416" s="5"/>
    </row>
    <row r="417" spans="1:14" ht="11.2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7"/>
      <c r="M417" s="6"/>
      <c r="N417" s="5"/>
    </row>
    <row r="418" spans="1:14" ht="11.2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7"/>
      <c r="M418" s="6"/>
      <c r="N418" s="5"/>
    </row>
    <row r="419" spans="1:14" ht="11.2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7"/>
      <c r="M419" s="6"/>
      <c r="N419" s="5"/>
    </row>
    <row r="420" spans="1:14" ht="11.2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7"/>
      <c r="M420" s="6"/>
      <c r="N420" s="5"/>
    </row>
    <row r="421" spans="1:14" ht="11.2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7"/>
      <c r="M421" s="6"/>
      <c r="N421" s="5"/>
    </row>
    <row r="422" spans="1:14" ht="11.2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7"/>
      <c r="M422" s="6"/>
      <c r="N422" s="5"/>
    </row>
    <row r="423" spans="1:14" ht="11.2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7"/>
      <c r="M423" s="6"/>
      <c r="N423" s="5"/>
    </row>
    <row r="424" spans="1:14" ht="11.2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7"/>
      <c r="M424" s="6"/>
      <c r="N424" s="5"/>
    </row>
    <row r="425" spans="1:14" ht="11.2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7"/>
      <c r="M425" s="6"/>
      <c r="N425" s="5"/>
    </row>
    <row r="426" spans="1:14" ht="11.2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7"/>
      <c r="M426" s="6"/>
      <c r="N426" s="5"/>
    </row>
    <row r="427" spans="1:14" ht="11.2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7"/>
      <c r="M427" s="6"/>
      <c r="N427" s="5"/>
    </row>
    <row r="428" spans="1:14" ht="11.2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7"/>
      <c r="M428" s="6"/>
      <c r="N428" s="5"/>
    </row>
    <row r="429" spans="1:14" ht="11.2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7"/>
      <c r="M429" s="6"/>
      <c r="N429" s="5"/>
    </row>
    <row r="430" spans="1:14" ht="11.2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7"/>
      <c r="M430" s="6"/>
      <c r="N430" s="5"/>
    </row>
    <row r="431" spans="1:14" ht="11.2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7"/>
      <c r="M431" s="6"/>
      <c r="N431" s="5"/>
    </row>
    <row r="432" spans="1:14" ht="11.2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7"/>
      <c r="M432" s="6"/>
      <c r="N432" s="5"/>
    </row>
    <row r="433" spans="1:14" ht="11.2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7"/>
      <c r="M433" s="6"/>
      <c r="N433" s="5"/>
    </row>
    <row r="434" spans="1:14" ht="11.2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7"/>
      <c r="M434" s="6"/>
      <c r="N434" s="5"/>
    </row>
    <row r="435" spans="1:14" ht="11.2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7"/>
      <c r="M435" s="6"/>
      <c r="N435" s="5"/>
    </row>
    <row r="436" spans="1:14" ht="11.2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7"/>
      <c r="M436" s="6"/>
      <c r="N436" s="5"/>
    </row>
    <row r="437" spans="1:14" ht="11.2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7"/>
      <c r="M437" s="6"/>
      <c r="N437" s="5"/>
    </row>
    <row r="438" spans="1:14" ht="11.2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7"/>
      <c r="M438" s="6"/>
      <c r="N438" s="5"/>
    </row>
    <row r="439" spans="1:14" ht="11.2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7"/>
      <c r="M439" s="6"/>
      <c r="N439" s="5"/>
    </row>
    <row r="440" spans="1:14" ht="11.2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7"/>
      <c r="M440" s="6"/>
      <c r="N440" s="5"/>
    </row>
    <row r="441" spans="1:14" ht="11.2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7"/>
      <c r="M441" s="6"/>
      <c r="N441" s="5"/>
    </row>
    <row r="442" spans="1:14" ht="11.2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7"/>
      <c r="M442" s="6"/>
      <c r="N442" s="5"/>
    </row>
    <row r="443" spans="1:14" ht="11.2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7"/>
      <c r="M443" s="6"/>
      <c r="N443" s="5"/>
    </row>
    <row r="444" spans="1:14" ht="11.2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7"/>
      <c r="M444" s="6"/>
      <c r="N444" s="5"/>
    </row>
    <row r="445" spans="1:14" ht="11.2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7"/>
      <c r="M445" s="6"/>
      <c r="N445" s="5"/>
    </row>
    <row r="446" spans="1:14" ht="11.2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7"/>
      <c r="M446" s="6"/>
      <c r="N446" s="5"/>
    </row>
    <row r="447" spans="1:14" ht="11.2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7"/>
      <c r="M447" s="6"/>
      <c r="N447" s="5"/>
    </row>
    <row r="448" spans="1:14" ht="11.2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7"/>
      <c r="M448" s="6"/>
      <c r="N448" s="5"/>
    </row>
    <row r="449" spans="1:14" ht="11.2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7"/>
      <c r="M449" s="6"/>
      <c r="N449" s="5"/>
    </row>
    <row r="450" spans="1:14" ht="11.2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7"/>
      <c r="M450" s="6"/>
      <c r="N450" s="5"/>
    </row>
    <row r="451" spans="1:14" ht="11.2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7"/>
      <c r="M451" s="6"/>
      <c r="N451" s="5"/>
    </row>
    <row r="452" spans="1:14" ht="11.2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7"/>
      <c r="M452" s="6"/>
      <c r="N452" s="5"/>
    </row>
    <row r="453" spans="1:14" ht="11.2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7"/>
      <c r="M453" s="6"/>
      <c r="N453" s="5"/>
    </row>
    <row r="454" spans="1:14" ht="11.2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7"/>
      <c r="M454" s="6"/>
      <c r="N454" s="5"/>
    </row>
    <row r="455" spans="1:14" ht="11.2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7"/>
      <c r="M455" s="6"/>
      <c r="N455" s="5"/>
    </row>
    <row r="456" spans="1:14" ht="11.2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7"/>
      <c r="M456" s="6"/>
      <c r="N456" s="5"/>
    </row>
    <row r="457" spans="1:14" ht="11.2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7"/>
      <c r="M457" s="6"/>
      <c r="N457" s="5"/>
    </row>
    <row r="458" spans="1:14" ht="11.2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7"/>
      <c r="M458" s="6"/>
      <c r="N458" s="5"/>
    </row>
    <row r="459" spans="1:14" ht="11.2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7"/>
      <c r="M459" s="6"/>
      <c r="N459" s="5"/>
    </row>
    <row r="460" spans="1:14" ht="11.2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7"/>
      <c r="M460" s="6"/>
      <c r="N460" s="5"/>
    </row>
    <row r="461" spans="1:14" ht="11.2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7"/>
      <c r="M461" s="6"/>
      <c r="N461" s="5"/>
    </row>
    <row r="462" spans="1:14" ht="11.2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7"/>
      <c r="M462" s="6"/>
      <c r="N462" s="5"/>
    </row>
    <row r="463" spans="1:14" ht="11.2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7"/>
      <c r="M463" s="6"/>
      <c r="N463" s="5"/>
    </row>
    <row r="464" spans="1:14" ht="11.2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7"/>
      <c r="M464" s="6"/>
      <c r="N464" s="5"/>
    </row>
    <row r="465" spans="1:14" ht="11.2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7"/>
      <c r="M465" s="6"/>
      <c r="N465" s="5"/>
    </row>
    <row r="466" spans="1:14" ht="11.2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7"/>
      <c r="M466" s="6"/>
      <c r="N466" s="5"/>
    </row>
    <row r="467" spans="1:14" ht="11.2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7"/>
      <c r="M467" s="6"/>
      <c r="N467" s="5"/>
    </row>
    <row r="468" spans="1:14" ht="11.2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7"/>
      <c r="M468" s="6"/>
      <c r="N468" s="5"/>
    </row>
    <row r="469" spans="1:14" ht="11.2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7"/>
      <c r="M469" s="6"/>
      <c r="N469" s="5"/>
    </row>
    <row r="470" spans="1:14" ht="11.2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7"/>
      <c r="M470" s="6"/>
      <c r="N470" s="5"/>
    </row>
    <row r="471" spans="1:14" ht="11.2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7"/>
      <c r="M471" s="6"/>
      <c r="N471" s="5"/>
    </row>
    <row r="472" spans="1:14" ht="11.2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7"/>
      <c r="M472" s="6"/>
      <c r="N472" s="5"/>
    </row>
    <row r="473" spans="1:14" ht="11.2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7"/>
      <c r="M473" s="6"/>
      <c r="N473" s="5"/>
    </row>
    <row r="474" spans="1:14" ht="11.2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7"/>
      <c r="M474" s="6"/>
      <c r="N474" s="5"/>
    </row>
    <row r="475" spans="1:14" ht="11.2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7"/>
      <c r="M475" s="6"/>
      <c r="N475" s="5"/>
    </row>
    <row r="476" spans="1:14" ht="11.2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7"/>
      <c r="M476" s="6"/>
      <c r="N476" s="5"/>
    </row>
    <row r="477" spans="1:14" ht="11.2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7"/>
      <c r="M477" s="6"/>
      <c r="N477" s="5"/>
    </row>
    <row r="478" spans="1:14" ht="11.2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7"/>
      <c r="M478" s="6"/>
      <c r="N478" s="5"/>
    </row>
    <row r="479" spans="1:14" ht="11.2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7"/>
      <c r="M479" s="6"/>
      <c r="N479" s="5"/>
    </row>
    <row r="480" spans="1:14" ht="11.2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7"/>
      <c r="M480" s="6"/>
      <c r="N480" s="5"/>
    </row>
    <row r="481" spans="1:14" ht="11.2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7"/>
      <c r="M481" s="6"/>
      <c r="N481" s="5"/>
    </row>
    <row r="482" spans="1:14" ht="11.2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7"/>
      <c r="M482" s="6"/>
      <c r="N482" s="5"/>
    </row>
    <row r="483" spans="1:14" ht="11.2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7"/>
      <c r="M483" s="6"/>
      <c r="N483" s="5"/>
    </row>
    <row r="484" spans="1:14" ht="11.2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7"/>
      <c r="M484" s="6"/>
      <c r="N484" s="5"/>
    </row>
    <row r="485" spans="1:14" ht="11.2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7"/>
      <c r="M485" s="6"/>
      <c r="N485" s="5"/>
    </row>
    <row r="486" spans="1:14" ht="11.2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7"/>
      <c r="M486" s="6"/>
      <c r="N486" s="5"/>
    </row>
    <row r="487" spans="1:14" ht="11.2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7"/>
      <c r="M487" s="6"/>
      <c r="N487" s="5"/>
    </row>
    <row r="488" spans="1:14" ht="11.2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7"/>
      <c r="M488" s="6"/>
      <c r="N488" s="5"/>
    </row>
    <row r="489" spans="1:14" ht="11.2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7"/>
      <c r="M489" s="6"/>
      <c r="N489" s="5"/>
    </row>
    <row r="490" spans="1:14" ht="11.2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7"/>
      <c r="M490" s="6"/>
      <c r="N490" s="5"/>
    </row>
    <row r="491" spans="1:14" ht="11.2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7"/>
      <c r="M491" s="6"/>
      <c r="N491" s="5"/>
    </row>
    <row r="492" spans="1:14" ht="11.2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7"/>
      <c r="M492" s="6"/>
      <c r="N492" s="5"/>
    </row>
    <row r="493" spans="1:14" ht="11.2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7"/>
      <c r="M493" s="6"/>
      <c r="N493" s="5"/>
    </row>
    <row r="494" spans="1:14" ht="11.2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7"/>
      <c r="M494" s="6"/>
      <c r="N494" s="5"/>
    </row>
    <row r="495" spans="1:14" ht="11.2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7"/>
      <c r="M495" s="6"/>
      <c r="N495" s="5"/>
    </row>
    <row r="496" spans="1:14" ht="11.2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7"/>
      <c r="M496" s="6"/>
      <c r="N496" s="5"/>
    </row>
    <row r="497" spans="1:14" ht="11.2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7"/>
      <c r="M497" s="6"/>
      <c r="N497" s="5"/>
    </row>
    <row r="498" spans="1:14" ht="11.2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7"/>
      <c r="M498" s="6"/>
      <c r="N498" s="5"/>
    </row>
    <row r="499" spans="1:14" ht="11.2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7"/>
      <c r="M499" s="6"/>
      <c r="N499" s="5"/>
    </row>
    <row r="500" spans="1:14" ht="11.2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7"/>
      <c r="M500" s="6"/>
      <c r="N500" s="5"/>
    </row>
    <row r="501" spans="1:14" ht="11.2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7"/>
      <c r="M501" s="6"/>
      <c r="N501" s="5"/>
    </row>
    <row r="502" spans="1:14" ht="11.25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7"/>
      <c r="M502" s="6"/>
      <c r="N502" s="5"/>
    </row>
  </sheetData>
  <mergeCells count="1">
    <mergeCell ref="J6:K6"/>
  </mergeCells>
  <phoneticPr fontId="2"/>
  <conditionalFormatting sqref="A14:A45 A47">
    <cfRule type="expression" dxfId="1" priority="1">
      <formula>ISTEXT(A14)</formula>
    </cfRule>
  </conditionalFormatting>
  <printOptions horizontalCentered="1"/>
  <pageMargins left="0.15748031496062992" right="0.15748031496062992" top="0.19685039370078741" bottom="0" header="0.51181102362204722" footer="0.1574803149606299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M7:M8</xm:sqref>
        </x14:dataValidation>
        <x14:dataValidation type="list" allowBlank="1" showInputMessage="1" showErrorMessage="1">
          <x14:formula1>
            <xm:f>[3]各種設定!#REF!</xm:f>
          </x14:formula1>
          <xm:sqref>K7:K8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95"/>
  <sheetViews>
    <sheetView workbookViewId="0">
      <selection activeCell="E85" sqref="E85"/>
    </sheetView>
  </sheetViews>
  <sheetFormatPr defaultRowHeight="11.25" x14ac:dyDescent="0.15"/>
  <cols>
    <col min="1" max="1" width="10.375" style="24" customWidth="1"/>
    <col min="2" max="2" width="3" style="1" customWidth="1"/>
    <col min="3" max="3" width="5.125" style="1" customWidth="1"/>
    <col min="4" max="7" width="10.375" style="1" customWidth="1"/>
    <col min="8" max="8" width="5.125" style="1" customWidth="1"/>
    <col min="9" max="12" width="10.375" style="1" customWidth="1"/>
    <col min="13" max="13" width="0.375" style="1" customWidth="1"/>
    <col min="14" max="16384" width="9" style="1"/>
  </cols>
  <sheetData>
    <row r="1" spans="1:13" ht="15" customHeight="1" x14ac:dyDescent="0.15"/>
    <row r="2" spans="1:13" ht="15" customHeight="1" x14ac:dyDescent="0.15"/>
    <row r="3" spans="1:13" ht="15" customHeight="1" x14ac:dyDescent="0.15"/>
    <row r="4" spans="1:13" ht="15" customHeight="1" x14ac:dyDescent="0.15"/>
    <row r="5" spans="1:13" ht="15" customHeight="1" x14ac:dyDescent="0.15"/>
    <row r="6" spans="1:13" ht="15" customHeight="1" x14ac:dyDescent="0.15">
      <c r="A6" s="111"/>
      <c r="B6" s="102"/>
      <c r="C6" s="102"/>
      <c r="D6" s="102"/>
      <c r="E6" s="102"/>
      <c r="F6" s="102"/>
      <c r="G6" s="102"/>
      <c r="H6" s="102"/>
      <c r="I6" s="102"/>
      <c r="J6" s="110">
        <f>+[1]各種設定!D18</f>
        <v>44878</v>
      </c>
      <c r="K6" s="109"/>
      <c r="L6" s="59" t="s">
        <v>35</v>
      </c>
      <c r="M6" s="54"/>
    </row>
    <row r="7" spans="1:13" ht="19.5" customHeight="1" x14ac:dyDescent="0.2">
      <c r="A7" s="108" t="str">
        <f>+[1]各種設定!D2</f>
        <v>2022年 全日本カート選手権 FS-125/FP-3部門　東西統一競技会</v>
      </c>
      <c r="B7" s="102"/>
      <c r="C7" s="102"/>
      <c r="D7" s="102"/>
      <c r="E7" s="102"/>
      <c r="F7" s="102"/>
      <c r="G7" s="102"/>
      <c r="H7" s="102"/>
      <c r="I7" s="102"/>
      <c r="J7" s="5"/>
      <c r="L7" s="56"/>
      <c r="M7" s="54"/>
    </row>
    <row r="8" spans="1:13" x14ac:dyDescent="0.15">
      <c r="A8" s="107"/>
      <c r="B8" s="102"/>
      <c r="C8" s="102"/>
      <c r="D8" s="102"/>
      <c r="E8" s="102"/>
      <c r="F8" s="102"/>
      <c r="G8" s="102"/>
      <c r="H8" s="102"/>
      <c r="I8" s="102"/>
      <c r="J8" s="5"/>
      <c r="K8" s="56"/>
      <c r="L8" s="55"/>
      <c r="M8" s="54"/>
    </row>
    <row r="9" spans="1:13" ht="17.25" customHeight="1" x14ac:dyDescent="0.15">
      <c r="A9" s="106" t="str">
        <f>+[1]各種設定!D4</f>
        <v>FP-3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5" t="s">
        <v>30</v>
      </c>
      <c r="M9" s="102"/>
    </row>
    <row r="10" spans="1:13" ht="19.5" customHeight="1" x14ac:dyDescent="0.2">
      <c r="A10" s="104" t="s">
        <v>42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2"/>
    </row>
    <row r="11" spans="1:13" x14ac:dyDescent="0.15">
      <c r="A11" s="101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12.75" x14ac:dyDescent="0.15">
      <c r="A12" s="100"/>
      <c r="B12" s="99"/>
      <c r="C12" s="99"/>
      <c r="D12" s="42"/>
      <c r="E12" s="42"/>
      <c r="F12" s="81"/>
      <c r="G12" s="99"/>
      <c r="H12" s="99"/>
      <c r="I12" s="99"/>
      <c r="J12" s="99"/>
      <c r="K12" s="99"/>
      <c r="L12" s="99"/>
      <c r="M12" s="42"/>
    </row>
    <row r="13" spans="1:13" ht="15" customHeight="1" x14ac:dyDescent="0.15">
      <c r="A13" s="98"/>
      <c r="B13" s="74"/>
      <c r="C13" s="86"/>
      <c r="D13" s="89"/>
      <c r="E13" s="88"/>
      <c r="F13" s="88"/>
      <c r="G13" s="86"/>
      <c r="H13" s="97"/>
      <c r="I13" s="84"/>
      <c r="J13" s="84"/>
      <c r="K13" s="84"/>
      <c r="L13" s="84"/>
      <c r="M13" s="81"/>
    </row>
    <row r="14" spans="1:13" ht="15" customHeight="1" x14ac:dyDescent="0.15">
      <c r="A14" s="82"/>
      <c r="B14" s="96" t="s">
        <v>41</v>
      </c>
      <c r="C14" s="95">
        <f>IFERROR(INDEX('[1]予選ヒート-総合結果表（整列）'!$A:$Z,MATCH(1,'[1]予選ヒート-総合結果表（整列）'!$A:$A,0),MATCH("No.",'[1]予選ヒート-総合結果表（整列）'!$1:$1,0)),"")</f>
        <v>14</v>
      </c>
      <c r="D14" s="79" t="str">
        <f>INDEX('[1]予選ヒート-総合結果表（整列）'!$A:$Z,MATCH(1,'[1]予選ヒート-総合結果表（整列）'!$A:$A,0),MATCH("名前",'[1]予選ヒート-総合結果表（整列）'!$1:$1,0))</f>
        <v>春日 龍之介</v>
      </c>
      <c r="E14" s="94"/>
      <c r="F14" s="78"/>
      <c r="G14" s="1">
        <v>2</v>
      </c>
      <c r="H14" s="95">
        <f>IFERROR(INDEX('[1]予選ヒート-総合結果表（整列）'!$A:$Z,MATCH($G14,'[1]予選ヒート-総合結果表（整列）'!$A:$A,0),MATCH("No.",'[1]予選ヒート-総合結果表（整列）'!$1:$1,0)),"")</f>
        <v>11</v>
      </c>
      <c r="I14" s="79" t="str">
        <f>INDEX('[1]予選ヒート-総合結果表（整列）'!$A:$Z,MATCH($G14,'[1]予選ヒート-総合結果表（整列）'!$A:$A,0),MATCH("名前",'[1]予選ヒート-総合結果表（整列）'!$1:$1,0))</f>
        <v>富下 李央菜</v>
      </c>
      <c r="J14" s="94"/>
      <c r="K14" s="78"/>
      <c r="L14" s="83"/>
      <c r="M14" s="81"/>
    </row>
    <row r="15" spans="1:13" ht="6" customHeight="1" x14ac:dyDescent="0.15">
      <c r="A15" s="82"/>
      <c r="B15" s="74"/>
      <c r="C15" s="77"/>
      <c r="D15" s="76"/>
      <c r="E15" s="93"/>
      <c r="F15" s="70" t="str">
        <f>INDEX('[1]予選ヒート-総合結果表（整列）'!$A:$Z,MATCH(1,'[1]予選ヒート-総合結果表（整列）'!$A:$A,0),MATCH("Model/Engine",'[1]予選ヒート-総合結果表（整列）'!$1:$1,0))</f>
        <v>XENON KART/YAMAHA</v>
      </c>
      <c r="G15" s="74"/>
      <c r="H15" s="77"/>
      <c r="I15" s="76"/>
      <c r="J15" s="93"/>
      <c r="K15" s="70" t="str">
        <f>INDEX('[1]予選ヒート-総合結果表（整列）'!$A:$Z,MATCH($G14,'[1]予選ヒート-総合結果表（整列）'!$A:$A,0),MATCH("Model/Engine",'[1]予選ヒート-総合結果表（整列）'!$1:$1,0))</f>
        <v>KOSMIC/YAMAHA</v>
      </c>
      <c r="L15" s="83"/>
      <c r="M15" s="81"/>
    </row>
    <row r="16" spans="1:13" ht="9.9499999999999993" customHeight="1" x14ac:dyDescent="0.15">
      <c r="A16" s="82"/>
      <c r="B16" s="74"/>
      <c r="C16" s="92" t="str">
        <f>INDEX('[1]予選ヒート-総合結果表（整列）'!$A:$Z,MATCH(1,'[1]予選ヒート-総合結果表（整列）'!$A:$A,0),MATCH("team",'[1]予選ヒート-総合結果表（整列）'!$1:$1,0))</f>
        <v>SPS川口</v>
      </c>
      <c r="D16" s="91"/>
      <c r="E16" s="90"/>
      <c r="F16" s="69"/>
      <c r="G16" s="74"/>
      <c r="H16" s="92" t="str">
        <f>INDEX('[1]予選ヒート-総合結果表（整列）'!$A:$Z,MATCH($G14,'[1]予選ヒート-総合結果表（整列）'!$A:$A,0),MATCH("team",'[1]予選ヒート-総合結果表（整列）'!$1:$1,0))</f>
        <v>Formula Blue TKC</v>
      </c>
      <c r="I16" s="91"/>
      <c r="J16" s="90"/>
      <c r="K16" s="69"/>
      <c r="L16" s="71"/>
      <c r="M16" s="81"/>
    </row>
    <row r="17" spans="1:13" ht="6" customHeight="1" x14ac:dyDescent="0.15">
      <c r="A17" s="82"/>
      <c r="B17" s="74"/>
      <c r="C17" s="86"/>
      <c r="D17" s="89"/>
      <c r="E17" s="88"/>
      <c r="F17" s="69"/>
      <c r="G17" s="86"/>
      <c r="H17" s="85"/>
      <c r="I17" s="84"/>
      <c r="J17" s="84"/>
      <c r="K17" s="83"/>
      <c r="L17" s="70"/>
      <c r="M17" s="81"/>
    </row>
    <row r="18" spans="1:13" ht="15" customHeight="1" x14ac:dyDescent="0.15">
      <c r="A18" s="82"/>
      <c r="B18" s="1">
        <f>IF(MAX('[1]予選ヒート-総合結果表（整列）'!A:A)&gt;G14,G14+1,"")</f>
        <v>3</v>
      </c>
      <c r="C18" s="80">
        <f>IFERROR(INDEX('[1]予選ヒート-総合結果表（整列）'!$A:$Z,MATCH($B18,'[1]予選ヒート-総合結果表（整列）'!$A:$A,0),MATCH("No.",'[1]予選ヒート-総合結果表（整列）'!$1:$1,0)),"")</f>
        <v>40</v>
      </c>
      <c r="D18" s="79" t="str">
        <f>IFERROR(INDEX('[1]予選ヒート-総合結果表（整列）'!$A:$Z,MATCH($B18,'[1]予選ヒート-総合結果表（整列）'!$A:$A,0),MATCH("名前",'[1]予選ヒート-総合結果表（整列）'!$1:$1,0)),"")</f>
        <v>大槻 直</v>
      </c>
      <c r="E18" s="79"/>
      <c r="F18" s="78"/>
      <c r="G18" s="1">
        <f>IF(MAX('[1]予選ヒート-総合結果表（整列）'!A:A)&gt;B18,B18+1,"")</f>
        <v>4</v>
      </c>
      <c r="H18" s="80">
        <f>IFERROR(INDEX('[1]予選ヒート-総合結果表（整列）'!$A:$Z,MATCH($G18,'[1]予選ヒート-総合結果表（整列）'!$A:$A,0),MATCH("No.",'[1]予選ヒート-総合結果表（整列）'!$1:$1,0)),"")</f>
        <v>84</v>
      </c>
      <c r="I18" s="79" t="str">
        <f>IFERROR(INDEX('[1]予選ヒート-総合結果表（整列）'!$A:$Z,MATCH($G18,'[1]予選ヒート-総合結果表（整列）'!$A:$A,0),MATCH("名前",'[1]予選ヒート-総合結果表（整列）'!$1:$1,0)),"")</f>
        <v>林 零仁</v>
      </c>
      <c r="J18" s="79"/>
      <c r="K18" s="78"/>
      <c r="L18" s="69"/>
      <c r="M18" s="81"/>
    </row>
    <row r="19" spans="1:13" ht="6" customHeight="1" x14ac:dyDescent="0.15">
      <c r="A19" s="82"/>
      <c r="B19" s="74"/>
      <c r="C19" s="77"/>
      <c r="D19" s="76"/>
      <c r="E19" s="75"/>
      <c r="F19" s="70" t="str">
        <f>IFERROR(INDEX('[1]予選ヒート-総合結果表（整列）'!$A:$Z,MATCH($B18,'[1]予選ヒート-総合結果表（整列）'!$A:$A,0),MATCH("Model/Engine",'[1]予選ヒート-総合結果表（整列）'!$1:$1,0)),"")</f>
        <v>TONY KART/YAMAHA</v>
      </c>
      <c r="G19" s="74"/>
      <c r="H19" s="77"/>
      <c r="I19" s="76"/>
      <c r="J19" s="75"/>
      <c r="K19" s="70" t="str">
        <f>IFERROR(INDEX('[1]予選ヒート-総合結果表（整列）'!$A:$Z,MATCH($G18,'[1]予選ヒート-総合結果表（整列）'!$A:$A,0),MATCH("Model/Engine",'[1]予選ヒート-総合結果表（整列）'!$1:$1,0)),"")</f>
        <v>EXPRIT/YAMAHA</v>
      </c>
      <c r="L19" s="83"/>
      <c r="M19" s="81"/>
    </row>
    <row r="20" spans="1:13" ht="9.9499999999999993" customHeight="1" x14ac:dyDescent="0.15">
      <c r="A20" s="82"/>
      <c r="B20" s="74"/>
      <c r="C20" s="72" t="str">
        <f>IFERROR(INDEX('[1]予選ヒート-総合結果表（整列）'!$A:$Z,MATCH($B18,'[1]予選ヒート-総合結果表（整列）'!$A:$A,0),MATCH("team",'[1]予選ヒート-総合結果表（整列）'!$1:$1,0)),"")</f>
        <v>ASH</v>
      </c>
      <c r="D20" s="73"/>
      <c r="E20" s="72"/>
      <c r="F20" s="69"/>
      <c r="G20" s="74"/>
      <c r="H20" s="72" t="str">
        <f>IFERROR(INDEX('[1]予選ヒート-総合結果表（整列）'!$A:$Z,MATCH($G18,'[1]予選ヒート-総合結果表（整列）'!$A:$A,0),MATCH("team",'[1]予選ヒート-総合結果表（整列）'!$1:$1,0)),"")</f>
        <v>ONE  POINT</v>
      </c>
      <c r="I20" s="73"/>
      <c r="J20" s="72"/>
      <c r="K20" s="69"/>
      <c r="L20" s="71"/>
      <c r="M20" s="81"/>
    </row>
    <row r="21" spans="1:13" ht="6" customHeight="1" x14ac:dyDescent="0.15">
      <c r="A21" s="82"/>
      <c r="B21" s="74"/>
      <c r="C21" s="86"/>
      <c r="D21" s="89"/>
      <c r="E21" s="88"/>
      <c r="F21" s="87"/>
      <c r="G21" s="86"/>
      <c r="H21" s="85"/>
      <c r="I21" s="84"/>
      <c r="J21" s="84"/>
      <c r="K21" s="83"/>
      <c r="L21" s="70"/>
      <c r="M21" s="81"/>
    </row>
    <row r="22" spans="1:13" ht="15" customHeight="1" x14ac:dyDescent="0.15">
      <c r="A22" s="82"/>
      <c r="B22" s="1">
        <f>IF(MAX('[1]予選ヒート-総合結果表（整列）'!A:A)&gt;G18,G18+1,"")</f>
        <v>5</v>
      </c>
      <c r="C22" s="80">
        <f>IFERROR(INDEX('[1]予選ヒート-総合結果表（整列）'!$A:$Z,MATCH($B22,'[1]予選ヒート-総合結果表（整列）'!$A:$A,0),MATCH("No.",'[1]予選ヒート-総合結果表（整列）'!$1:$1,0)),"")</f>
        <v>61</v>
      </c>
      <c r="D22" s="79" t="str">
        <f>IFERROR(INDEX('[1]予選ヒート-総合結果表（整列）'!$A:$Z,MATCH($B22,'[1]予選ヒート-総合結果表（整列）'!$A:$A,0),MATCH("名前",'[1]予選ヒート-総合結果表（整列）'!$1:$1,0)),"")</f>
        <v>寺島 知毅</v>
      </c>
      <c r="E22" s="79"/>
      <c r="F22" s="78"/>
      <c r="G22" s="1">
        <f>IF(MAX('[1]予選ヒート-総合結果表（整列）'!A:A)&gt;B22,B22+1,"")</f>
        <v>6</v>
      </c>
      <c r="H22" s="80">
        <f>IFERROR(INDEX('[1]予選ヒート-総合結果表（整列）'!$A:$Z,MATCH($G22,'[1]予選ヒート-総合結果表（整列）'!$A:$A,0),MATCH("No.",'[1]予選ヒート-総合結果表（整列）'!$1:$1,0)),"")</f>
        <v>37</v>
      </c>
      <c r="I22" s="79" t="str">
        <f>IFERROR(INDEX('[1]予選ヒート-総合結果表（整列）'!$A:$Z,MATCH($G22,'[1]予選ヒート-総合結果表（整列）'!$A:$A,0),MATCH("名前",'[1]予選ヒート-総合結果表（整列）'!$1:$1,0)),"")</f>
        <v>佐藤 琉葵</v>
      </c>
      <c r="J22" s="79"/>
      <c r="K22" s="78"/>
      <c r="L22" s="69"/>
      <c r="M22" s="81"/>
    </row>
    <row r="23" spans="1:13" ht="6" customHeight="1" x14ac:dyDescent="0.15">
      <c r="A23" s="82"/>
      <c r="B23" s="74"/>
      <c r="C23" s="77"/>
      <c r="D23" s="76"/>
      <c r="E23" s="75"/>
      <c r="F23" s="70" t="str">
        <f>IFERROR(INDEX('[1]予選ヒート-総合結果表（整列）'!$A:$Z,MATCH($B22,'[1]予選ヒート-総合結果表（整列）'!$A:$A,0),MATCH("Model/Engine",'[1]予選ヒート-総合結果表（整列）'!$1:$1,0)),"")</f>
        <v>TONY KART/YAMAHA</v>
      </c>
      <c r="G23" s="74"/>
      <c r="H23" s="77"/>
      <c r="I23" s="76"/>
      <c r="J23" s="75"/>
      <c r="K23" s="70" t="str">
        <f>IFERROR(INDEX('[1]予選ヒート-総合結果表（整列）'!$A:$Z,MATCH($G22,'[1]予選ヒート-総合結果表（整列）'!$A:$A,0),MATCH("Model/Engine",'[1]予選ヒート-総合結果表（整列）'!$1:$1,0)),"")</f>
        <v>LN KART/YAMAHA</v>
      </c>
      <c r="L23" s="83"/>
      <c r="M23" s="81"/>
    </row>
    <row r="24" spans="1:13" ht="9.9499999999999993" customHeight="1" x14ac:dyDescent="0.15">
      <c r="A24" s="82"/>
      <c r="B24" s="74"/>
      <c r="C24" s="72" t="str">
        <f>IFERROR(INDEX('[1]予選ヒート-総合結果表（整列）'!$A:$Z,MATCH($B22,'[1]予選ヒート-総合結果表（整列）'!$A:$A,0),MATCH("team",'[1]予選ヒート-総合結果表（整列）'!$1:$1,0)),"")</f>
        <v>松本レーシング</v>
      </c>
      <c r="D24" s="73"/>
      <c r="E24" s="72"/>
      <c r="F24" s="69"/>
      <c r="G24" s="74"/>
      <c r="H24" s="72" t="str">
        <f>IFERROR(INDEX('[1]予選ヒート-総合結果表（整列）'!$A:$Z,MATCH($G22,'[1]予選ヒート-総合結果表（整列）'!$A:$A,0),MATCH("team",'[1]予選ヒート-総合結果表（整列）'!$1:$1,0)),"")</f>
        <v>DSM</v>
      </c>
      <c r="I24" s="73"/>
      <c r="J24" s="72"/>
      <c r="K24" s="69"/>
      <c r="L24" s="71"/>
      <c r="M24" s="81"/>
    </row>
    <row r="25" spans="1:13" ht="6" customHeight="1" x14ac:dyDescent="0.15">
      <c r="A25" s="82"/>
      <c r="B25" s="74"/>
      <c r="C25" s="86"/>
      <c r="D25" s="89"/>
      <c r="E25" s="88"/>
      <c r="F25" s="87"/>
      <c r="G25" s="86"/>
      <c r="H25" s="85"/>
      <c r="I25" s="84"/>
      <c r="J25" s="84"/>
      <c r="K25" s="83"/>
      <c r="L25" s="70"/>
      <c r="M25" s="81"/>
    </row>
    <row r="26" spans="1:13" ht="15" customHeight="1" x14ac:dyDescent="0.15">
      <c r="A26" s="82"/>
      <c r="B26" s="1">
        <f>IF(MAX('[1]予選ヒート-総合結果表（整列）'!A:A)&gt;G22,G22+1,"")</f>
        <v>7</v>
      </c>
      <c r="C26" s="80">
        <f>IFERROR(INDEX('[1]予選ヒート-総合結果表（整列）'!$A:$Z,MATCH($B26,'[1]予選ヒート-総合結果表（整列）'!$A:$A,0),MATCH("No.",'[1]予選ヒート-総合結果表（整列）'!$1:$1,0)),"")</f>
        <v>30</v>
      </c>
      <c r="D26" s="79" t="str">
        <f>IFERROR(INDEX('[1]予選ヒート-総合結果表（整列）'!$A:$Z,MATCH($B26,'[1]予選ヒート-総合結果表（整列）'!$A:$A,0),MATCH("名前",'[1]予選ヒート-総合結果表（整列）'!$1:$1,0)),"")</f>
        <v>久富 圭</v>
      </c>
      <c r="E26" s="79"/>
      <c r="F26" s="78"/>
      <c r="G26" s="1">
        <f>IF(MAX('[1]予選ヒート-総合結果表（整列）'!A:A)&gt;B26,B26+1,"")</f>
        <v>8</v>
      </c>
      <c r="H26" s="80">
        <f>IFERROR(INDEX('[1]予選ヒート-総合結果表（整列）'!$A:$Z,MATCH($G26,'[1]予選ヒート-総合結果表（整列）'!$A:$A,0),MATCH("No.",'[1]予選ヒート-総合結果表（整列）'!$1:$1,0)),"")</f>
        <v>47</v>
      </c>
      <c r="I26" s="79" t="str">
        <f>IFERROR(INDEX('[1]予選ヒート-総合結果表（整列）'!$A:$Z,MATCH($G26,'[1]予選ヒート-総合結果表（整列）'!$A:$A,0),MATCH("名前",'[1]予選ヒート-総合結果表（整列）'!$1:$1,0)),"")</f>
        <v>大島 良介</v>
      </c>
      <c r="J26" s="79"/>
      <c r="K26" s="78"/>
      <c r="L26" s="69"/>
      <c r="M26" s="81"/>
    </row>
    <row r="27" spans="1:13" ht="6" customHeight="1" x14ac:dyDescent="0.15">
      <c r="A27" s="82"/>
      <c r="B27" s="74"/>
      <c r="C27" s="77"/>
      <c r="D27" s="76"/>
      <c r="E27" s="75"/>
      <c r="F27" s="70" t="str">
        <f>IFERROR(INDEX('[1]予選ヒート-総合結果表（整列）'!$A:$Z,MATCH($B26,'[1]予選ヒート-総合結果表（整列）'!$A:$A,0),MATCH("Model/Engine",'[1]予選ヒート-総合結果表（整列）'!$1:$1,0)),"")</f>
        <v>TONY KART/YAMAHA</v>
      </c>
      <c r="G27" s="74"/>
      <c r="H27" s="77"/>
      <c r="I27" s="76"/>
      <c r="J27" s="75"/>
      <c r="K27" s="70" t="str">
        <f>IFERROR(INDEX('[1]予選ヒート-総合結果表（整列）'!$A:$Z,MATCH($G26,'[1]予選ヒート-総合結果表（整列）'!$A:$A,0),MATCH("Model/Engine",'[1]予選ヒート-総合結果表（整列）'!$1:$1,0)),"")</f>
        <v>TONY KART/YAMAHA</v>
      </c>
      <c r="L27" s="83"/>
      <c r="M27" s="81"/>
    </row>
    <row r="28" spans="1:13" ht="9.9499999999999993" customHeight="1" x14ac:dyDescent="0.15">
      <c r="A28" s="82"/>
      <c r="B28" s="74"/>
      <c r="C28" s="72" t="str">
        <f>IFERROR(INDEX('[1]予選ヒート-総合結果表（整列）'!$A:$Z,MATCH($B26,'[1]予選ヒート-総合結果表（整列）'!$A:$A,0),MATCH("team",'[1]予選ヒート-総合結果表（整列）'!$1:$1,0)),"")</f>
        <v>Formula　Blue　Ash</v>
      </c>
      <c r="D28" s="73"/>
      <c r="E28" s="72"/>
      <c r="F28" s="69"/>
      <c r="G28" s="74"/>
      <c r="H28" s="72" t="str">
        <f>IFERROR(INDEX('[1]予選ヒート-総合結果表（整列）'!$A:$Z,MATCH($G26,'[1]予選ヒート-総合結果表（整列）'!$A:$A,0),MATCH("team",'[1]予選ヒート-総合結果表（整列）'!$1:$1,0)),"")</f>
        <v>RS-1</v>
      </c>
      <c r="I28" s="73"/>
      <c r="J28" s="72"/>
      <c r="K28" s="69"/>
      <c r="L28" s="71"/>
      <c r="M28" s="81"/>
    </row>
    <row r="29" spans="1:13" ht="6" customHeight="1" x14ac:dyDescent="0.15">
      <c r="A29" s="82"/>
      <c r="B29" s="74"/>
      <c r="C29" s="86"/>
      <c r="D29" s="89"/>
      <c r="E29" s="88"/>
      <c r="F29" s="87"/>
      <c r="G29" s="86"/>
      <c r="H29" s="85"/>
      <c r="I29" s="84"/>
      <c r="J29" s="84"/>
      <c r="K29" s="83"/>
      <c r="L29" s="70"/>
      <c r="M29" s="81"/>
    </row>
    <row r="30" spans="1:13" ht="15" customHeight="1" x14ac:dyDescent="0.15">
      <c r="A30" s="82"/>
      <c r="B30" s="1">
        <f>IF(MAX('[1]予選ヒート-総合結果表（整列）'!A:A)&gt;G26,G26+1,"")</f>
        <v>9</v>
      </c>
      <c r="C30" s="80">
        <f>IFERROR(INDEX('[1]予選ヒート-総合結果表（整列）'!$A:$Z,MATCH($B30,'[1]予選ヒート-総合結果表（整列）'!$A:$A,0),MATCH("No.",'[1]予選ヒート-総合結果表（整列）'!$1:$1,0)),"")</f>
        <v>19</v>
      </c>
      <c r="D30" s="79" t="str">
        <f>IFERROR(INDEX('[1]予選ヒート-総合結果表（整列）'!$A:$Z,MATCH($B30,'[1]予選ヒート-総合結果表（整列）'!$A:$A,0),MATCH("名前",'[1]予選ヒート-総合結果表（整列）'!$1:$1,0)),"")</f>
        <v>蒲生 尚弥</v>
      </c>
      <c r="E30" s="79"/>
      <c r="F30" s="78"/>
      <c r="G30" s="1">
        <f>IF(MAX('[1]予選ヒート-総合結果表（整列）'!A:A)&gt;B30,B30+1,"")</f>
        <v>10</v>
      </c>
      <c r="H30" s="80">
        <f>IFERROR(INDEX('[1]予選ヒート-総合結果表（整列）'!$A:$Z,MATCH($G30,'[1]予選ヒート-総合結果表（整列）'!$A:$A,0),MATCH("No.",'[1]予選ヒート-総合結果表（整列）'!$1:$1,0)),"")</f>
        <v>74</v>
      </c>
      <c r="I30" s="79" t="str">
        <f>IFERROR(INDEX('[1]予選ヒート-総合結果表（整列）'!$A:$Z,MATCH($G30,'[1]予選ヒート-総合結果表（整列）'!$A:$A,0),MATCH("名前",'[1]予選ヒート-総合結果表（整列）'!$1:$1,0)),"")</f>
        <v>宮地 健太朗</v>
      </c>
      <c r="J30" s="79"/>
      <c r="K30" s="78"/>
      <c r="L30" s="69"/>
      <c r="M30" s="81"/>
    </row>
    <row r="31" spans="1:13" ht="6" customHeight="1" x14ac:dyDescent="0.15">
      <c r="A31" s="82"/>
      <c r="B31" s="74"/>
      <c r="C31" s="77"/>
      <c r="D31" s="76"/>
      <c r="E31" s="75"/>
      <c r="F31" s="70" t="str">
        <f>IFERROR(INDEX('[1]予選ヒート-総合結果表（整列）'!$A:$Z,MATCH($B30,'[1]予選ヒート-総合結果表（整列）'!$A:$A,0),MATCH("Model/Engine",'[1]予選ヒート-総合結果表（整列）'!$1:$1,0)),"")</f>
        <v>CL/YAMAHA</v>
      </c>
      <c r="G31" s="74"/>
      <c r="H31" s="77"/>
      <c r="I31" s="76"/>
      <c r="J31" s="75"/>
      <c r="K31" s="70" t="str">
        <f>IFERROR(INDEX('[1]予選ヒート-総合結果表（整列）'!$A:$Z,MATCH($G30,'[1]予選ヒート-総合結果表（整列）'!$A:$A,0),MATCH("Model/Engine",'[1]予選ヒート-総合結果表（整列）'!$1:$1,0)),"")</f>
        <v>INTREPID/YAMAHA</v>
      </c>
      <c r="L31" s="83"/>
      <c r="M31" s="81"/>
    </row>
    <row r="32" spans="1:13" ht="9.9499999999999993" customHeight="1" x14ac:dyDescent="0.15">
      <c r="A32" s="82"/>
      <c r="B32" s="74"/>
      <c r="C32" s="72" t="str">
        <f>IFERROR(INDEX('[1]予選ヒート-総合結果表（整列）'!$A:$Z,MATCH($B30,'[1]予選ヒート-総合結果表（整列）'!$A:$A,0),MATCH("team",'[1]予選ヒート-総合結果表（整列）'!$1:$1,0)),"")</f>
        <v>のりものクラブTIGRE</v>
      </c>
      <c r="D32" s="73"/>
      <c r="E32" s="72"/>
      <c r="F32" s="69"/>
      <c r="G32" s="74"/>
      <c r="H32" s="72" t="str">
        <f>IFERROR(INDEX('[1]予選ヒート-総合結果表（整列）'!$A:$Z,MATCH($G30,'[1]予選ヒート-総合結果表（整列）'!$A:$A,0),MATCH("team",'[1]予選ヒート-総合結果表（整列）'!$1:$1,0)),"")</f>
        <v>Ash</v>
      </c>
      <c r="I32" s="73"/>
      <c r="J32" s="72"/>
      <c r="K32" s="69"/>
      <c r="L32" s="71"/>
      <c r="M32" s="81"/>
    </row>
    <row r="33" spans="1:13" ht="6" customHeight="1" x14ac:dyDescent="0.15">
      <c r="A33" s="47"/>
      <c r="B33" s="5"/>
      <c r="C33" s="5"/>
      <c r="D33" s="5"/>
      <c r="E33" s="5"/>
      <c r="F33" s="68"/>
      <c r="G33" s="5"/>
      <c r="H33" s="5"/>
      <c r="I33" s="5"/>
      <c r="J33" s="5"/>
      <c r="K33" s="68"/>
      <c r="L33" s="70"/>
      <c r="M33" s="5"/>
    </row>
    <row r="34" spans="1:13" ht="15" customHeight="1" x14ac:dyDescent="0.15">
      <c r="A34" s="14"/>
      <c r="B34" s="1">
        <f>IF(MAX('[1]予選ヒート-総合結果表（整列）'!A:A)&gt;G30,G30+1,"")</f>
        <v>11</v>
      </c>
      <c r="C34" s="80">
        <f>IFERROR(INDEX('[1]予選ヒート-総合結果表（整列）'!$A:$Z,MATCH($B34,'[1]予選ヒート-総合結果表（整列）'!$A:$A,0),MATCH("No.",'[1]予選ヒート-総合結果表（整列）'!$1:$1,0)),"")</f>
        <v>31</v>
      </c>
      <c r="D34" s="79" t="str">
        <f>IFERROR(INDEX('[1]予選ヒート-総合結果表（整列）'!$A:$Z,MATCH($B34,'[1]予選ヒート-総合結果表（整列）'!$A:$A,0),MATCH("名前",'[1]予選ヒート-総合結果表（整列）'!$1:$1,0)),"")</f>
        <v>飛田 陽宏</v>
      </c>
      <c r="E34" s="79"/>
      <c r="F34" s="78"/>
      <c r="G34" s="1">
        <f>IF(MAX('[1]予選ヒート-総合結果表（整列）'!A:A)&gt;B34,B34+1,"")</f>
        <v>12</v>
      </c>
      <c r="H34" s="80">
        <f>IFERROR(INDEX('[1]予選ヒート-総合結果表（整列）'!$A:$Z,MATCH($G34,'[1]予選ヒート-総合結果表（整列）'!$A:$A,0),MATCH("No.",'[1]予選ヒート-総合結果表（整列）'!$1:$1,0)),"")</f>
        <v>44</v>
      </c>
      <c r="I34" s="79" t="str">
        <f>IFERROR(INDEX('[1]予選ヒート-総合結果表（整列）'!$A:$Z,MATCH($G34,'[1]予選ヒート-総合結果表（整列）'!$A:$A,0),MATCH("名前",'[1]予選ヒート-総合結果表（整列）'!$1:$1,0)),"")</f>
        <v>中村 海斗</v>
      </c>
      <c r="J34" s="79"/>
      <c r="K34" s="78"/>
      <c r="L34" s="69"/>
      <c r="M34" s="5"/>
    </row>
    <row r="35" spans="1:13" ht="6" customHeight="1" x14ac:dyDescent="0.15">
      <c r="A35" s="14"/>
      <c r="B35" s="74"/>
      <c r="C35" s="77"/>
      <c r="D35" s="76"/>
      <c r="E35" s="75"/>
      <c r="F35" s="70" t="str">
        <f>IFERROR(INDEX('[1]予選ヒート-総合結果表（整列）'!$A:$Z,MATCH($B34,'[1]予選ヒート-総合結果表（整列）'!$A:$A,0),MATCH("Model/Engine",'[1]予選ヒート-総合結果表（整列）'!$1:$1,0)),"")</f>
        <v>TONY KART/YAMAHA</v>
      </c>
      <c r="G35" s="74"/>
      <c r="H35" s="77"/>
      <c r="I35" s="76"/>
      <c r="J35" s="75"/>
      <c r="K35" s="70" t="str">
        <f>IFERROR(INDEX('[1]予選ヒート-総合結果表（整列）'!$A:$Z,MATCH($G34,'[1]予選ヒート-総合結果表（整列）'!$A:$A,0),MATCH("Model/Engine",'[1]予選ヒート-総合結果表（整列）'!$1:$1,0)),"")</f>
        <v>TONY KART/YAMAHA</v>
      </c>
      <c r="L35" s="68"/>
      <c r="M35" s="5"/>
    </row>
    <row r="36" spans="1:13" ht="9.9499999999999993" customHeight="1" x14ac:dyDescent="0.15">
      <c r="A36" s="14"/>
      <c r="B36" s="74"/>
      <c r="C36" s="72" t="str">
        <f>IFERROR(INDEX('[1]予選ヒート-総合結果表（整列）'!$A:$Z,MATCH($B34,'[1]予選ヒート-総合結果表（整列）'!$A:$A,0),MATCH("team",'[1]予選ヒート-総合結果表（整列）'!$1:$1,0)),"")</f>
        <v>TBT RT with まえだ眼科</v>
      </c>
      <c r="D36" s="73"/>
      <c r="E36" s="72"/>
      <c r="F36" s="69"/>
      <c r="G36" s="74"/>
      <c r="H36" s="72" t="str">
        <f>IFERROR(INDEX('[1]予選ヒート-総合結果表（整列）'!$A:$Z,MATCH($G34,'[1]予選ヒート-総合結果表（整列）'!$A:$A,0),MATCH("team",'[1]予選ヒート-総合結果表（整列）'!$1:$1,0)),"")</f>
        <v>TEAM NAGAO</v>
      </c>
      <c r="I36" s="73"/>
      <c r="J36" s="72"/>
      <c r="K36" s="69"/>
      <c r="L36" s="71"/>
      <c r="M36" s="5"/>
    </row>
    <row r="37" spans="1:13" ht="6" customHeight="1" x14ac:dyDescent="0.15">
      <c r="A37" s="14"/>
      <c r="B37" s="5"/>
      <c r="C37" s="5"/>
      <c r="D37" s="5"/>
      <c r="E37" s="5"/>
      <c r="F37" s="68"/>
      <c r="G37" s="5"/>
      <c r="H37" s="5"/>
      <c r="I37" s="5"/>
      <c r="J37" s="5"/>
      <c r="K37" s="68"/>
      <c r="L37" s="70"/>
      <c r="M37" s="5"/>
    </row>
    <row r="38" spans="1:13" ht="15" customHeight="1" x14ac:dyDescent="0.15">
      <c r="A38" s="14"/>
      <c r="B38" s="1">
        <f>IF(MAX('[1]予選ヒート-総合結果表（整列）'!A:A)&gt;G34,G34+1,"")</f>
        <v>13</v>
      </c>
      <c r="C38" s="80">
        <f>IFERROR(INDEX('[1]予選ヒート-総合結果表（整列）'!$A:$Z,MATCH($B38,'[1]予選ヒート-総合結果表（整列）'!$A:$A,0),MATCH("No.",'[1]予選ヒート-総合結果表（整列）'!$1:$1,0)),"")</f>
        <v>25</v>
      </c>
      <c r="D38" s="79" t="str">
        <f>IFERROR(INDEX('[1]予選ヒート-総合結果表（整列）'!$A:$Z,MATCH($B38,'[1]予選ヒート-総合結果表（整列）'!$A:$A,0),MATCH("名前",'[1]予選ヒート-総合結果表（整列）'!$1:$1,0)),"")</f>
        <v>鈴木 恵武</v>
      </c>
      <c r="E38" s="79"/>
      <c r="F38" s="78"/>
      <c r="G38" s="1">
        <f>IF(MAX('[1]予選ヒート-総合結果表（整列）'!A:A)&gt;B38,B38+1,"")</f>
        <v>14</v>
      </c>
      <c r="H38" s="80">
        <f>IFERROR(INDEX('[1]予選ヒート-総合結果表（整列）'!$A:$Z,MATCH($G38,'[1]予選ヒート-総合結果表（整列）'!$A:$A,0),MATCH("No.",'[1]予選ヒート-総合結果表（整列）'!$1:$1,0)),"")</f>
        <v>13</v>
      </c>
      <c r="I38" s="79" t="str">
        <f>IFERROR(INDEX('[1]予選ヒート-総合結果表（整列）'!$A:$Z,MATCH($G38,'[1]予選ヒート-総合結果表（整列）'!$A:$A,0),MATCH("名前",'[1]予選ヒート-総合結果表（整列）'!$1:$1,0)),"")</f>
        <v>向田 一聡</v>
      </c>
      <c r="J38" s="79"/>
      <c r="K38" s="78"/>
      <c r="L38" s="69"/>
      <c r="M38" s="5"/>
    </row>
    <row r="39" spans="1:13" ht="6" customHeight="1" x14ac:dyDescent="0.15">
      <c r="A39" s="47"/>
      <c r="B39" s="74"/>
      <c r="C39" s="77"/>
      <c r="D39" s="76"/>
      <c r="E39" s="75"/>
      <c r="F39" s="70" t="str">
        <f>IFERROR(INDEX('[1]予選ヒート-総合結果表（整列）'!$A:$Z,MATCH($B38,'[1]予選ヒート-総合結果表（整列）'!$A:$A,0),MATCH("Model/Engine",'[1]予選ヒート-総合結果表（整列）'!$1:$1,0)),"")</f>
        <v>KOSMIC/YAMAHA</v>
      </c>
      <c r="G39" s="74"/>
      <c r="H39" s="77"/>
      <c r="I39" s="76"/>
      <c r="J39" s="75"/>
      <c r="K39" s="70" t="str">
        <f>IFERROR(INDEX('[1]予選ヒート-総合結果表（整列）'!$A:$Z,MATCH($G38,'[1]予選ヒート-総合結果表（整列）'!$A:$A,0),MATCH("Model/Engine",'[1]予選ヒート-総合結果表（整列）'!$1:$1,0)),"")</f>
        <v>KOSMIC/YAMAHA</v>
      </c>
      <c r="L39" s="68"/>
      <c r="M39" s="5"/>
    </row>
    <row r="40" spans="1:13" ht="9.9499999999999993" customHeight="1" x14ac:dyDescent="0.15">
      <c r="A40" s="47"/>
      <c r="B40" s="74"/>
      <c r="C40" s="72" t="str">
        <f>IFERROR(INDEX('[1]予選ヒート-総合結果表（整列）'!$A:$Z,MATCH($B38,'[1]予選ヒート-総合結果表（整列）'!$A:$A,0),MATCH("team",'[1]予選ヒート-総合結果表（整列）'!$1:$1,0)),"")</f>
        <v>Formula Blue 増田スピード</v>
      </c>
      <c r="D40" s="73"/>
      <c r="E40" s="72"/>
      <c r="F40" s="69"/>
      <c r="G40" s="74"/>
      <c r="H40" s="72" t="str">
        <f>IFERROR(INDEX('[1]予選ヒート-総合結果表（整列）'!$A:$Z,MATCH($G38,'[1]予選ヒート-総合結果表（整列）'!$A:$A,0),MATCH("team",'[1]予選ヒート-総合結果表（整列）'!$1:$1,0)),"")</f>
        <v>SLT.RT    ANT</v>
      </c>
      <c r="I40" s="73"/>
      <c r="J40" s="72"/>
      <c r="K40" s="69"/>
      <c r="L40" s="71"/>
      <c r="M40" s="5"/>
    </row>
    <row r="41" spans="1:13" ht="6" customHeight="1" x14ac:dyDescent="0.15">
      <c r="A41" s="47"/>
      <c r="C41" s="5"/>
      <c r="D41" s="5"/>
      <c r="E41" s="5"/>
      <c r="F41" s="68"/>
      <c r="G41" s="5"/>
      <c r="H41" s="5"/>
      <c r="I41" s="5"/>
      <c r="J41" s="5"/>
      <c r="K41" s="68"/>
      <c r="L41" s="70"/>
      <c r="M41" s="5"/>
    </row>
    <row r="42" spans="1:13" ht="15" customHeight="1" x14ac:dyDescent="0.15">
      <c r="A42" s="47"/>
      <c r="B42" s="1">
        <f>IF(MAX('[1]予選ヒート-総合結果表（整列）'!A:A)&gt;G38,G38+1,"")</f>
        <v>15</v>
      </c>
      <c r="C42" s="80">
        <f>IFERROR(INDEX('[1]予選ヒート-総合結果表（整列）'!$A:$Z,MATCH($B42,'[1]予選ヒート-総合結果表（整列）'!$A:$A,0),MATCH("No.",'[1]予選ヒート-総合結果表（整列）'!$1:$1,0)),"")</f>
        <v>10</v>
      </c>
      <c r="D42" s="79" t="str">
        <f>IFERROR(INDEX('[1]予選ヒート-総合結果表（整列）'!$A:$Z,MATCH($B42,'[1]予選ヒート-総合結果表（整列）'!$A:$A,0),MATCH("名前",'[1]予選ヒート-総合結果表（整列）'!$1:$1,0)),"")</f>
        <v>大越 武</v>
      </c>
      <c r="E42" s="79"/>
      <c r="F42" s="78"/>
      <c r="G42" s="1">
        <f>IF(MAX('[1]予選ヒート-総合結果表（整列）'!A:A)&gt;B42,B42+1,"")</f>
        <v>16</v>
      </c>
      <c r="H42" s="80">
        <f>IFERROR(INDEX('[1]予選ヒート-総合結果表（整列）'!$A:$Z,MATCH($G42,'[1]予選ヒート-総合結果表（整列）'!$A:$A,0),MATCH("No.",'[1]予選ヒート-総合結果表（整列）'!$1:$1,0)),"")</f>
        <v>33</v>
      </c>
      <c r="I42" s="79" t="str">
        <f>IFERROR(INDEX('[1]予選ヒート-総合結果表（整列）'!$A:$Z,MATCH($G42,'[1]予選ヒート-総合結果表（整列）'!$A:$A,0),MATCH("名前",'[1]予選ヒート-総合結果表（整列）'!$1:$1,0)),"")</f>
        <v>田上 龍輝</v>
      </c>
      <c r="J42" s="79"/>
      <c r="K42" s="78"/>
      <c r="L42" s="69"/>
      <c r="M42" s="5"/>
    </row>
    <row r="43" spans="1:13" ht="6" customHeight="1" x14ac:dyDescent="0.15">
      <c r="A43" s="47"/>
      <c r="B43" s="74"/>
      <c r="C43" s="77"/>
      <c r="D43" s="76"/>
      <c r="E43" s="75"/>
      <c r="F43" s="70" t="str">
        <f>IFERROR(INDEX('[1]予選ヒート-総合結果表（整列）'!$A:$Z,MATCH($B42,'[1]予選ヒート-総合結果表（整列）'!$A:$A,0),MATCH("Model/Engine",'[1]予選ヒート-総合結果表（整列）'!$1:$1,0)),"")</f>
        <v>TONY KART/YAMAHA</v>
      </c>
      <c r="G43" s="74"/>
      <c r="H43" s="77"/>
      <c r="I43" s="76"/>
      <c r="J43" s="75"/>
      <c r="K43" s="70" t="str">
        <f>IFERROR(INDEX('[1]予選ヒート-総合結果表（整列）'!$A:$Z,MATCH($G42,'[1]予選ヒート-総合結果表（整列）'!$A:$A,0),MATCH("Model/Engine",'[1]予選ヒート-総合結果表（整列）'!$1:$1,0)),"")</f>
        <v>Birel ART/YAMAHA</v>
      </c>
      <c r="L43" s="68"/>
      <c r="M43" s="5"/>
    </row>
    <row r="44" spans="1:13" ht="9.9499999999999993" customHeight="1" x14ac:dyDescent="0.15">
      <c r="A44" s="47"/>
      <c r="B44" s="74"/>
      <c r="C44" s="72" t="str">
        <f>IFERROR(INDEX('[1]予選ヒート-総合結果表（整列）'!$A:$Z,MATCH($B42,'[1]予選ヒート-総合結果表（整列）'!$A:$A,0),MATCH("team",'[1]予選ヒート-総合結果表（整列）'!$1:$1,0)),"")</f>
        <v>BEMAX RACING</v>
      </c>
      <c r="D44" s="73"/>
      <c r="E44" s="72"/>
      <c r="F44" s="69"/>
      <c r="G44" s="74"/>
      <c r="H44" s="72" t="str">
        <f>IFERROR(INDEX('[1]予選ヒート-総合結果表（整列）'!$A:$Z,MATCH($G42,'[1]予選ヒート-総合結果表（整列）'!$A:$A,0),MATCH("team",'[1]予選ヒート-総合結果表（整列）'!$1:$1,0)),"")</f>
        <v>チームKBF</v>
      </c>
      <c r="I44" s="73"/>
      <c r="J44" s="72"/>
      <c r="K44" s="69"/>
      <c r="L44" s="71"/>
      <c r="M44" s="5"/>
    </row>
    <row r="45" spans="1:13" ht="6" customHeight="1" x14ac:dyDescent="0.15">
      <c r="A45" s="47"/>
      <c r="B45" s="5"/>
      <c r="C45" s="5"/>
      <c r="D45" s="5"/>
      <c r="E45" s="5"/>
      <c r="F45" s="68"/>
      <c r="G45" s="5"/>
      <c r="H45" s="5"/>
      <c r="I45" s="5"/>
      <c r="J45" s="5"/>
      <c r="K45" s="68"/>
      <c r="L45" s="70"/>
      <c r="M45" s="5"/>
    </row>
    <row r="46" spans="1:13" ht="15" customHeight="1" x14ac:dyDescent="0.15">
      <c r="A46" s="47"/>
      <c r="B46" s="1">
        <f>IF(MAX('[1]予選ヒート-総合結果表（整列）'!A:A)&gt;G42,G42+1,"")</f>
        <v>17</v>
      </c>
      <c r="C46" s="80">
        <f>IFERROR(INDEX('[1]予選ヒート-総合結果表（整列）'!$A:$Z,MATCH($B46,'[1]予選ヒート-総合結果表（整列）'!$A:$A,0),MATCH("No.",'[1]予選ヒート-総合結果表（整列）'!$1:$1,0)),"")</f>
        <v>15</v>
      </c>
      <c r="D46" s="79" t="str">
        <f>IFERROR(INDEX('[1]予選ヒート-総合結果表（整列）'!$A:$Z,MATCH($B46,'[1]予選ヒート-総合結果表（整列）'!$A:$A,0),MATCH("名前",'[1]予選ヒート-総合結果表（整列）'!$1:$1,0)),"")</f>
        <v>髙田 陽大</v>
      </c>
      <c r="E46" s="79"/>
      <c r="F46" s="78"/>
      <c r="G46" s="1">
        <f>IF(MAX('[1]予選ヒート-総合結果表（整列）'!A:A)&gt;B46,B46+1,"")</f>
        <v>18</v>
      </c>
      <c r="H46" s="80">
        <f>IFERROR(INDEX('[1]予選ヒート-総合結果表（整列）'!$A:$Z,MATCH($G46,'[1]予選ヒート-総合結果表（整列）'!$A:$A,0),MATCH("No.",'[1]予選ヒート-総合結果表（整列）'!$1:$1,0)),"")</f>
        <v>21</v>
      </c>
      <c r="I46" s="79" t="str">
        <f>IFERROR(INDEX('[1]予選ヒート-総合結果表（整列）'!$A:$Z,MATCH($G46,'[1]予選ヒート-総合結果表（整列）'!$A:$A,0),MATCH("名前",'[1]予選ヒート-総合結果表（整列）'!$1:$1,0)),"")</f>
        <v>森川 貴光</v>
      </c>
      <c r="J46" s="79"/>
      <c r="K46" s="78"/>
      <c r="L46" s="69"/>
      <c r="M46" s="5"/>
    </row>
    <row r="47" spans="1:13" ht="6" customHeight="1" x14ac:dyDescent="0.15">
      <c r="A47" s="47"/>
      <c r="B47" s="74"/>
      <c r="C47" s="77"/>
      <c r="D47" s="76"/>
      <c r="E47" s="75"/>
      <c r="F47" s="70" t="str">
        <f>IFERROR(INDEX('[1]予選ヒート-総合結果表（整列）'!$A:$Z,MATCH($B46,'[1]予選ヒート-総合結果表（整列）'!$A:$A,0),MATCH("Model/Engine",'[1]予選ヒート-総合結果表（整列）'!$1:$1,0)),"")</f>
        <v>Birel ART/YAMAHA</v>
      </c>
      <c r="G47" s="74"/>
      <c r="H47" s="77"/>
      <c r="I47" s="76"/>
      <c r="J47" s="75"/>
      <c r="K47" s="70" t="str">
        <f>IFERROR(INDEX('[1]予選ヒート-総合結果表（整列）'!$A:$Z,MATCH($G46,'[1]予選ヒート-総合結果表（整列）'!$A:$A,0),MATCH("Model/Engine",'[1]予選ヒート-総合結果表（整列）'!$1:$1,0)),"")</f>
        <v>KOSMIC/YAMAHA</v>
      </c>
      <c r="L47" s="68"/>
      <c r="M47" s="5"/>
    </row>
    <row r="48" spans="1:13" ht="9.9499999999999993" customHeight="1" x14ac:dyDescent="0.15">
      <c r="A48" s="47"/>
      <c r="B48" s="74"/>
      <c r="C48" s="72" t="str">
        <f>IFERROR(INDEX('[1]予選ヒート-総合結果表（整列）'!$A:$Z,MATCH($B46,'[1]予選ヒート-総合結果表（整列）'!$A:$A,0),MATCH("team",'[1]予選ヒート-総合結果表（整列）'!$1:$1,0)),"")</f>
        <v>Super Racing Junkie!</v>
      </c>
      <c r="D48" s="73"/>
      <c r="E48" s="72"/>
      <c r="F48" s="69"/>
      <c r="G48" s="74"/>
      <c r="H48" s="72" t="str">
        <f>IFERROR(INDEX('[1]予選ヒート-総合結果表（整列）'!$A:$Z,MATCH($G46,'[1]予選ヒート-総合結果表（整列）'!$A:$A,0),MATCH("team",'[1]予選ヒート-総合結果表（整列）'!$1:$1,0)),"")</f>
        <v>HIRAI PROJECT with Ash</v>
      </c>
      <c r="I48" s="73"/>
      <c r="J48" s="72"/>
      <c r="K48" s="69"/>
      <c r="L48" s="71"/>
      <c r="M48" s="5"/>
    </row>
    <row r="49" spans="1:13" ht="6" customHeight="1" x14ac:dyDescent="0.15">
      <c r="A49" s="47"/>
      <c r="B49" s="5"/>
      <c r="C49" s="5"/>
      <c r="D49" s="5"/>
      <c r="E49" s="5"/>
      <c r="F49" s="68"/>
      <c r="G49" s="5"/>
      <c r="H49" s="5"/>
      <c r="I49" s="5"/>
      <c r="J49" s="5"/>
      <c r="K49" s="68"/>
      <c r="L49" s="70"/>
      <c r="M49" s="5"/>
    </row>
    <row r="50" spans="1:13" ht="15" customHeight="1" x14ac:dyDescent="0.15">
      <c r="A50" s="47"/>
      <c r="B50" s="1">
        <f>IF(MAX('[1]予選ヒート-総合結果表（整列）'!A:A)&gt;G46,G46+1,"")</f>
        <v>19</v>
      </c>
      <c r="C50" s="80">
        <f>IFERROR(INDEX('[1]予選ヒート-総合結果表（整列）'!$A:$Z,MATCH($B50,'[1]予選ヒート-総合結果表（整列）'!$A:$A,0),MATCH("No.",'[1]予選ヒート-総合結果表（整列）'!$1:$1,0)),"")</f>
        <v>55</v>
      </c>
      <c r="D50" s="79" t="str">
        <f>IFERROR(INDEX('[1]予選ヒート-総合結果表（整列）'!$A:$Z,MATCH($B50,'[1]予選ヒート-総合結果表（整列）'!$A:$A,0),MATCH("名前",'[1]予選ヒート-総合結果表（整列）'!$1:$1,0)),"")</f>
        <v>大井 偉史</v>
      </c>
      <c r="E50" s="79"/>
      <c r="F50" s="78"/>
      <c r="G50" s="1">
        <f>IF(MAX('[1]予選ヒート-総合結果表（整列）'!A:A)&gt;B50,B50+1,"")</f>
        <v>20</v>
      </c>
      <c r="H50" s="80">
        <f>IFERROR(INDEX('[1]予選ヒート-総合結果表（整列）'!$A:$Z,MATCH($G50,'[1]予選ヒート-総合結果表（整列）'!$A:$A,0),MATCH("No.",'[1]予選ヒート-総合結果表（整列）'!$1:$1,0)),"")</f>
        <v>86</v>
      </c>
      <c r="I50" s="79" t="str">
        <f>IFERROR(INDEX('[1]予選ヒート-総合結果表（整列）'!$A:$Z,MATCH($G50,'[1]予選ヒート-総合結果表（整列）'!$A:$A,0),MATCH("名前",'[1]予選ヒート-総合結果表（整列）'!$1:$1,0)),"")</f>
        <v>内海 陽翔</v>
      </c>
      <c r="J50" s="79"/>
      <c r="K50" s="78"/>
      <c r="L50" s="69"/>
      <c r="M50" s="5"/>
    </row>
    <row r="51" spans="1:13" ht="6" customHeight="1" x14ac:dyDescent="0.15">
      <c r="A51" s="47"/>
      <c r="B51" s="74"/>
      <c r="C51" s="77"/>
      <c r="D51" s="76"/>
      <c r="E51" s="75"/>
      <c r="F51" s="70" t="str">
        <f>IFERROR(INDEX('[1]予選ヒート-総合結果表（整列）'!$A:$Z,MATCH($B50,'[1]予選ヒート-総合結果表（整列）'!$A:$A,0),MATCH("Model/Engine",'[1]予選ヒート-総合結果表（整列）'!$1:$1,0)),"")</f>
        <v>GILLARD TG17/YAMAHA</v>
      </c>
      <c r="G51" s="74"/>
      <c r="H51" s="77"/>
      <c r="I51" s="76"/>
      <c r="J51" s="75"/>
      <c r="K51" s="70" t="str">
        <f>IFERROR(INDEX('[1]予選ヒート-総合結果表（整列）'!$A:$Z,MATCH($G50,'[1]予選ヒート-総合結果表（整列）'!$A:$A,0),MATCH("Model/Engine",'[1]予選ヒート-総合結果表（整列）'!$1:$1,0)),"")</f>
        <v>REDSPEED/YAMAHA</v>
      </c>
      <c r="L51" s="68"/>
      <c r="M51" s="5"/>
    </row>
    <row r="52" spans="1:13" ht="9.9499999999999993" customHeight="1" x14ac:dyDescent="0.15">
      <c r="A52" s="47"/>
      <c r="B52" s="74"/>
      <c r="C52" s="72" t="str">
        <f>IFERROR(INDEX('[1]予選ヒート-総合結果表（整列）'!$A:$Z,MATCH($B50,'[1]予選ヒート-総合結果表（整列）'!$A:$A,0),MATCH("team",'[1]予選ヒート-総合結果表（整列）'!$1:$1,0)),"")</f>
        <v>Vifonte with Ash</v>
      </c>
      <c r="D52" s="73"/>
      <c r="E52" s="72"/>
      <c r="F52" s="69"/>
      <c r="G52" s="74"/>
      <c r="H52" s="72" t="str">
        <f>IFERROR(INDEX('[1]予選ヒート-総合結果表（整列）'!$A:$Z,MATCH($G50,'[1]予選ヒート-総合結果表（整列）'!$A:$A,0),MATCH("team",'[1]予選ヒート-総合結果表（整列）'!$1:$1,0)),"")</f>
        <v>シナジーリンクス</v>
      </c>
      <c r="I52" s="73"/>
      <c r="J52" s="72"/>
      <c r="K52" s="69"/>
      <c r="L52" s="71"/>
      <c r="M52" s="5"/>
    </row>
    <row r="53" spans="1:13" ht="6" customHeight="1" x14ac:dyDescent="0.15">
      <c r="A53" s="47"/>
      <c r="B53" s="5"/>
      <c r="C53" s="5"/>
      <c r="D53" s="5"/>
      <c r="E53" s="5"/>
      <c r="F53" s="68"/>
      <c r="G53" s="5"/>
      <c r="H53" s="5"/>
      <c r="I53" s="5"/>
      <c r="J53" s="5"/>
      <c r="K53" s="68"/>
      <c r="L53" s="70"/>
      <c r="M53" s="5"/>
    </row>
    <row r="54" spans="1:13" ht="15" customHeight="1" x14ac:dyDescent="0.15">
      <c r="A54" s="47"/>
      <c r="B54" s="1">
        <f>IF(MAX('[1]予選ヒート-総合結果表（整列）'!A:A)&gt;G50,G50+1,"")</f>
        <v>21</v>
      </c>
      <c r="C54" s="80">
        <f>IFERROR(INDEX('[1]予選ヒート-総合結果表（整列）'!$A:$Z,MATCH($B54,'[1]予選ヒート-総合結果表（整列）'!$A:$A,0),MATCH("No.",'[1]予選ヒート-総合結果表（整列）'!$1:$1,0)),"")</f>
        <v>64</v>
      </c>
      <c r="D54" s="79" t="str">
        <f>IFERROR(INDEX('[1]予選ヒート-総合結果表（整列）'!$A:$Z,MATCH($B54,'[1]予選ヒート-総合結果表（整列）'!$A:$A,0),MATCH("名前",'[1]予選ヒート-総合結果表（整列）'!$1:$1,0)),"")</f>
        <v>角田 侑進</v>
      </c>
      <c r="E54" s="79"/>
      <c r="F54" s="78"/>
      <c r="G54" s="1">
        <f>IF(MAX('[1]予選ヒート-総合結果表（整列）'!A:A)&gt;B54,B54+1,"")</f>
        <v>22</v>
      </c>
      <c r="H54" s="80">
        <f>IFERROR(INDEX('[1]予選ヒート-総合結果表（整列）'!$A:$Z,MATCH($G54,'[1]予選ヒート-総合結果表（整列）'!$A:$A,0),MATCH("No.",'[1]予選ヒート-総合結果表（整列）'!$1:$1,0)),"")</f>
        <v>36</v>
      </c>
      <c r="I54" s="79" t="str">
        <f>IFERROR(INDEX('[1]予選ヒート-総合結果表（整列）'!$A:$Z,MATCH($G54,'[1]予選ヒート-総合結果表（整列）'!$A:$A,0),MATCH("名前",'[1]予選ヒート-総合結果表（整列）'!$1:$1,0)),"")</f>
        <v>續木 堂統</v>
      </c>
      <c r="J54" s="79"/>
      <c r="K54" s="78"/>
      <c r="L54" s="69"/>
      <c r="M54" s="5"/>
    </row>
    <row r="55" spans="1:13" ht="6" customHeight="1" x14ac:dyDescent="0.15">
      <c r="A55" s="47"/>
      <c r="B55" s="74"/>
      <c r="C55" s="77"/>
      <c r="D55" s="76"/>
      <c r="E55" s="75"/>
      <c r="F55" s="70" t="str">
        <f>IFERROR(INDEX('[1]予選ヒート-総合結果表（整列）'!$A:$Z,MATCH($B54,'[1]予選ヒート-総合結果表（整列）'!$A:$A,0),MATCH("Model/Engine",'[1]予選ヒート-総合結果表（整列）'!$1:$1,0)),"")</f>
        <v>KOSMIC/YAMAHA</v>
      </c>
      <c r="G55" s="74"/>
      <c r="H55" s="77"/>
      <c r="I55" s="76"/>
      <c r="J55" s="75"/>
      <c r="K55" s="70" t="str">
        <f>IFERROR(INDEX('[1]予選ヒート-総合結果表（整列）'!$A:$Z,MATCH($G54,'[1]予選ヒート-総合結果表（整列）'!$A:$A,0),MATCH("Model/Engine",'[1]予選ヒート-総合結果表（整列）'!$1:$1,0)),"")</f>
        <v>Praga/YAMAHA</v>
      </c>
      <c r="L55" s="68"/>
      <c r="M55" s="5"/>
    </row>
    <row r="56" spans="1:13" ht="9.9499999999999993" customHeight="1" x14ac:dyDescent="0.15">
      <c r="A56" s="47"/>
      <c r="B56" s="74"/>
      <c r="C56" s="72" t="str">
        <f>IFERROR(INDEX('[1]予選ヒート-総合結果表（整列）'!$A:$Z,MATCH($B54,'[1]予選ヒート-総合結果表（整列）'!$A:$A,0),MATCH("team",'[1]予選ヒート-総合結果表（整列）'!$1:$1,0)),"")</f>
        <v>HRT</v>
      </c>
      <c r="D56" s="73"/>
      <c r="E56" s="72"/>
      <c r="F56" s="69"/>
      <c r="G56" s="74"/>
      <c r="H56" s="72" t="str">
        <f>IFERROR(INDEX('[1]予選ヒート-総合結果表（整列）'!$A:$Z,MATCH($G54,'[1]予選ヒート-総合結果表（整列）'!$A:$A,0),MATCH("team",'[1]予選ヒート-総合結果表（整列）'!$1:$1,0)),"")</f>
        <v>ガレージC</v>
      </c>
      <c r="I56" s="73"/>
      <c r="J56" s="72"/>
      <c r="K56" s="69"/>
      <c r="L56" s="71"/>
      <c r="M56" s="5"/>
    </row>
    <row r="57" spans="1:13" ht="6" customHeight="1" x14ac:dyDescent="0.15">
      <c r="A57" s="47"/>
      <c r="B57" s="5"/>
      <c r="C57" s="5"/>
      <c r="D57" s="5"/>
      <c r="E57" s="5"/>
      <c r="F57" s="68"/>
      <c r="G57" s="5"/>
      <c r="H57" s="5"/>
      <c r="I57" s="5"/>
      <c r="J57" s="5"/>
      <c r="K57" s="68"/>
      <c r="L57" s="70"/>
      <c r="M57" s="5"/>
    </row>
    <row r="58" spans="1:13" ht="15" customHeight="1" x14ac:dyDescent="0.15">
      <c r="A58" s="47"/>
      <c r="B58" s="1">
        <f>IF(MAX('[1]予選ヒート-総合結果表（整列）'!A:A)&gt;G54,G54+1,"")</f>
        <v>23</v>
      </c>
      <c r="C58" s="80">
        <f>IFERROR(INDEX('[1]予選ヒート-総合結果表（整列）'!$A:$Z,MATCH($B58,'[1]予選ヒート-総合結果表（整列）'!$A:$A,0),MATCH("No.",'[1]予選ヒート-総合結果表（整列）'!$1:$1,0)),"")</f>
        <v>51</v>
      </c>
      <c r="D58" s="79" t="str">
        <f>IFERROR(INDEX('[1]予選ヒート-総合結果表（整列）'!$A:$Z,MATCH($B58,'[1]予選ヒート-総合結果表（整列）'!$A:$A,0),MATCH("名前",'[1]予選ヒート-総合結果表（整列）'!$1:$1,0)),"")</f>
        <v>宮﨑 琉</v>
      </c>
      <c r="E58" s="79"/>
      <c r="F58" s="78"/>
      <c r="G58" s="1">
        <f>IF(MAX('[1]予選ヒート-総合結果表（整列）'!A:A)&gt;B58,B58+1,"")</f>
        <v>24</v>
      </c>
      <c r="H58" s="80">
        <f>IFERROR(INDEX('[1]予選ヒート-総合結果表（整列）'!$A:$Z,MATCH($G58,'[1]予選ヒート-総合結果表（整列）'!$A:$A,0),MATCH("No.",'[1]予選ヒート-総合結果表（整列）'!$1:$1,0)),"")</f>
        <v>34</v>
      </c>
      <c r="I58" s="79" t="str">
        <f>IFERROR(INDEX('[1]予選ヒート-総合結果表（整列）'!$A:$Z,MATCH($G58,'[1]予選ヒート-総合結果表（整列）'!$A:$A,0),MATCH("名前",'[1]予選ヒート-総合結果表（整列）'!$1:$1,0)),"")</f>
        <v>増田 貴久</v>
      </c>
      <c r="J58" s="79"/>
      <c r="K58" s="78"/>
      <c r="L58" s="69"/>
      <c r="M58" s="5"/>
    </row>
    <row r="59" spans="1:13" ht="6" customHeight="1" x14ac:dyDescent="0.15">
      <c r="A59" s="47"/>
      <c r="B59" s="74"/>
      <c r="C59" s="77"/>
      <c r="D59" s="76"/>
      <c r="E59" s="75"/>
      <c r="F59" s="70" t="str">
        <f>IFERROR(INDEX('[1]予選ヒート-総合結果表（整列）'!$A:$Z,MATCH($B58,'[1]予選ヒート-総合結果表（整列）'!$A:$A,0),MATCH("Model/Engine",'[1]予選ヒート-総合結果表（整列）'!$1:$1,0)),"")</f>
        <v>Birel ART/YAMAHA</v>
      </c>
      <c r="G59" s="74"/>
      <c r="H59" s="77"/>
      <c r="I59" s="76"/>
      <c r="J59" s="75"/>
      <c r="K59" s="70" t="str">
        <f>IFERROR(INDEX('[1]予選ヒート-総合結果表（整列）'!$A:$Z,MATCH($G58,'[1]予選ヒート-総合結果表（整列）'!$A:$A,0),MATCH("Model/Engine",'[1]予選ヒート-総合結果表（整列）'!$1:$1,0)),"")</f>
        <v>EXPRIT/YAMAHA</v>
      </c>
      <c r="L59" s="68"/>
      <c r="M59" s="5"/>
    </row>
    <row r="60" spans="1:13" ht="9.9499999999999993" customHeight="1" x14ac:dyDescent="0.15">
      <c r="A60" s="47"/>
      <c r="B60" s="74"/>
      <c r="C60" s="72" t="str">
        <f>IFERROR(INDEX('[1]予選ヒート-総合結果表（整列）'!$A:$Z,MATCH($B58,'[1]予選ヒート-総合結果表（整列）'!$A:$A,0),MATCH("team",'[1]予選ヒート-総合結果表（整列）'!$1:$1,0)),"")</f>
        <v>ASTECH</v>
      </c>
      <c r="D60" s="73"/>
      <c r="E60" s="72"/>
      <c r="F60" s="69"/>
      <c r="G60" s="74"/>
      <c r="H60" s="72" t="str">
        <f>IFERROR(INDEX('[1]予選ヒート-総合結果表（整列）'!$A:$Z,MATCH($G58,'[1]予選ヒート-総合結果表（整列）'!$A:$A,0),MATCH("team",'[1]予選ヒート-総合結果表（整列）'!$1:$1,0)),"")</f>
        <v>LUCE MOTOR SPORTS</v>
      </c>
      <c r="I60" s="73"/>
      <c r="J60" s="72"/>
      <c r="K60" s="69"/>
      <c r="L60" s="71"/>
      <c r="M60" s="5"/>
    </row>
    <row r="61" spans="1:13" ht="6" customHeight="1" x14ac:dyDescent="0.15">
      <c r="A61" s="47"/>
      <c r="B61" s="5"/>
      <c r="C61" s="5"/>
      <c r="D61" s="5"/>
      <c r="E61" s="5"/>
      <c r="F61" s="68"/>
      <c r="G61" s="5"/>
      <c r="H61" s="5"/>
      <c r="I61" s="5"/>
      <c r="J61" s="5"/>
      <c r="K61" s="68"/>
      <c r="L61" s="70"/>
      <c r="M61" s="5"/>
    </row>
    <row r="62" spans="1:13" ht="15" customHeight="1" x14ac:dyDescent="0.15">
      <c r="A62" s="47"/>
      <c r="B62" s="1">
        <f>IF(MAX('[1]予選ヒート-総合結果表（整列）'!A:A)&gt;G58,G58+1,"")</f>
        <v>25</v>
      </c>
      <c r="C62" s="80">
        <f>IFERROR(INDEX('[1]予選ヒート-総合結果表（整列）'!$A:$Z,MATCH($B62,'[1]予選ヒート-総合結果表（整列）'!$A:$A,0),MATCH("No.",'[1]予選ヒート-総合結果表（整列）'!$1:$1,0)),"")</f>
        <v>20</v>
      </c>
      <c r="D62" s="79" t="str">
        <f>IFERROR(INDEX('[1]予選ヒート-総合結果表（整列）'!$A:$Z,MATCH($B62,'[1]予選ヒート-総合結果表（整列）'!$A:$A,0),MATCH("名前",'[1]予選ヒート-総合結果表（整列）'!$1:$1,0)),"")</f>
        <v>岸 秀行</v>
      </c>
      <c r="E62" s="79"/>
      <c r="F62" s="78"/>
      <c r="G62" s="1">
        <f>IF(MAX('[1]予選ヒート-総合結果表（整列）'!A:A)&gt;B62,B62+1,"")</f>
        <v>26</v>
      </c>
      <c r="H62" s="80">
        <f>IFERROR(INDEX('[1]予選ヒート-総合結果表（整列）'!$A:$Z,MATCH($G62,'[1]予選ヒート-総合結果表（整列）'!$A:$A,0),MATCH("No.",'[1]予選ヒート-総合結果表（整列）'!$1:$1,0)),"")</f>
        <v>22</v>
      </c>
      <c r="I62" s="79" t="str">
        <f>IFERROR(INDEX('[1]予選ヒート-総合結果表（整列）'!$A:$Z,MATCH($G62,'[1]予選ヒート-総合結果表（整列）'!$A:$A,0),MATCH("名前",'[1]予選ヒート-総合結果表（整列）'!$1:$1,0)),"")</f>
        <v>酒井 翔太</v>
      </c>
      <c r="J62" s="79"/>
      <c r="K62" s="78"/>
      <c r="L62" s="69"/>
      <c r="M62" s="5"/>
    </row>
    <row r="63" spans="1:13" ht="6" customHeight="1" x14ac:dyDescent="0.15">
      <c r="A63" s="47"/>
      <c r="B63" s="74"/>
      <c r="C63" s="77"/>
      <c r="D63" s="76"/>
      <c r="E63" s="75"/>
      <c r="F63" s="70" t="str">
        <f>IFERROR(INDEX('[1]予選ヒート-総合結果表（整列）'!$A:$Z,MATCH($B62,'[1]予選ヒート-総合結果表（整列）'!$A:$A,0),MATCH("Model/Engine",'[1]予選ヒート-総合結果表（整列）'!$1:$1,0)),"")</f>
        <v>KOSMIC/YAMAHA</v>
      </c>
      <c r="G63" s="74"/>
      <c r="H63" s="77"/>
      <c r="I63" s="76"/>
      <c r="J63" s="75"/>
      <c r="K63" s="70" t="str">
        <f>IFERROR(INDEX('[1]予選ヒート-総合結果表（整列）'!$A:$Z,MATCH($G62,'[1]予選ヒート-総合結果表（整列）'!$A:$A,0),MATCH("Model/Engine",'[1]予選ヒート-総合結果表（整列）'!$1:$1,0)),"")</f>
        <v>TONY KART/YAMAHA</v>
      </c>
      <c r="L63" s="68"/>
      <c r="M63" s="5"/>
    </row>
    <row r="64" spans="1:13" ht="9.9499999999999993" customHeight="1" x14ac:dyDescent="0.15">
      <c r="A64" s="47"/>
      <c r="B64" s="74"/>
      <c r="C64" s="72" t="str">
        <f>IFERROR(INDEX('[1]予選ヒート-総合結果表（整列）'!$A:$Z,MATCH($B62,'[1]予選ヒート-総合結果表（整列）'!$A:$A,0),MATCH("team",'[1]予選ヒート-総合結果表（整列）'!$1:$1,0)),"")</f>
        <v>チームナガオ・大阪鶴見法律事務所</v>
      </c>
      <c r="D64" s="73"/>
      <c r="E64" s="72"/>
      <c r="F64" s="69"/>
      <c r="G64" s="74"/>
      <c r="H64" s="72" t="str">
        <f>IFERROR(INDEX('[1]予選ヒート-総合結果表（整列）'!$A:$Z,MATCH($G62,'[1]予選ヒート-総合結果表（整列）'!$A:$A,0),MATCH("team",'[1]予選ヒート-総合結果表（整列）'!$1:$1,0)),"")</f>
        <v>FIRST GARAGE BEMAX</v>
      </c>
      <c r="I64" s="73"/>
      <c r="J64" s="72"/>
      <c r="K64" s="69"/>
      <c r="L64" s="71"/>
      <c r="M64" s="5"/>
    </row>
    <row r="65" spans="1:13" ht="6" customHeight="1" x14ac:dyDescent="0.15">
      <c r="A65" s="47"/>
      <c r="B65" s="5"/>
      <c r="C65" s="5"/>
      <c r="D65" s="5"/>
      <c r="E65" s="5"/>
      <c r="F65" s="68"/>
      <c r="G65" s="5"/>
      <c r="H65" s="5"/>
      <c r="I65" s="5"/>
      <c r="J65" s="5"/>
      <c r="K65" s="68"/>
      <c r="L65" s="70"/>
      <c r="M65" s="5"/>
    </row>
    <row r="66" spans="1:13" ht="15" customHeight="1" x14ac:dyDescent="0.15">
      <c r="A66" s="47"/>
      <c r="B66" s="1">
        <f>IF(MAX('[1]予選ヒート-総合結果表（整列）'!A:A)&gt;G62,G62+1,"")</f>
        <v>27</v>
      </c>
      <c r="C66" s="80">
        <f>IFERROR(INDEX('[1]予選ヒート-総合結果表（整列）'!$A:$Z,MATCH($B66,'[1]予選ヒート-総合結果表（整列）'!$A:$A,0),MATCH("No.",'[1]予選ヒート-総合結果表（整列）'!$1:$1,0)),"")</f>
        <v>18</v>
      </c>
      <c r="D66" s="79" t="str">
        <f>IFERROR(INDEX('[1]予選ヒート-総合結果表（整列）'!$A:$Z,MATCH($B66,'[1]予選ヒート-総合結果表（整列）'!$A:$A,0),MATCH("名前",'[1]予選ヒート-総合結果表（整列）'!$1:$1,0)),"")</f>
        <v>吉田 広樹</v>
      </c>
      <c r="E66" s="79"/>
      <c r="F66" s="78"/>
      <c r="G66" s="1">
        <f>IF(MAX('[1]予選ヒート-総合結果表（整列）'!A:A)&gt;B66,B66+1,"")</f>
        <v>28</v>
      </c>
      <c r="H66" s="80">
        <f>IFERROR(INDEX('[1]予選ヒート-総合結果表（整列）'!$A:$Z,MATCH($G66,'[1]予選ヒート-総合結果表（整列）'!$A:$A,0),MATCH("No.",'[1]予選ヒート-総合結果表（整列）'!$1:$1,0)),"")</f>
        <v>57</v>
      </c>
      <c r="I66" s="79" t="str">
        <f>IFERROR(INDEX('[1]予選ヒート-総合結果表（整列）'!$A:$Z,MATCH($G66,'[1]予選ヒート-総合結果表（整列）'!$A:$A,0),MATCH("名前",'[1]予選ヒート-総合結果表（整列）'!$1:$1,0)),"")</f>
        <v>米林 慶晃</v>
      </c>
      <c r="J66" s="79"/>
      <c r="K66" s="78"/>
      <c r="L66" s="69"/>
      <c r="M66" s="5"/>
    </row>
    <row r="67" spans="1:13" ht="6" customHeight="1" x14ac:dyDescent="0.15">
      <c r="A67" s="47"/>
      <c r="B67" s="74"/>
      <c r="C67" s="77"/>
      <c r="D67" s="76"/>
      <c r="E67" s="75"/>
      <c r="F67" s="70" t="str">
        <f>IFERROR(INDEX('[1]予選ヒート-総合結果表（整列）'!$A:$Z,MATCH($B66,'[1]予選ヒート-総合結果表（整列）'!$A:$A,0),MATCH("Model/Engine",'[1]予選ヒート-総合結果表（整列）'!$1:$1,0)),"")</f>
        <v>Birel ART/YAMAHA</v>
      </c>
      <c r="G67" s="74"/>
      <c r="H67" s="77"/>
      <c r="I67" s="76"/>
      <c r="J67" s="75"/>
      <c r="K67" s="70" t="str">
        <f>IFERROR(INDEX('[1]予選ヒート-総合結果表（整列）'!$A:$Z,MATCH($G66,'[1]予選ヒート-総合結果表（整列）'!$A:$A,0),MATCH("Model/Engine",'[1]予選ヒート-総合結果表（整列）'!$1:$1,0)),"")</f>
        <v>EXPRIT/YAMAHA</v>
      </c>
      <c r="L67" s="68"/>
      <c r="M67" s="5"/>
    </row>
    <row r="68" spans="1:13" ht="9.9499999999999993" customHeight="1" x14ac:dyDescent="0.15">
      <c r="A68" s="47"/>
      <c r="B68" s="74"/>
      <c r="C68" s="72" t="str">
        <f>IFERROR(INDEX('[1]予選ヒート-総合結果表（整列）'!$A:$Z,MATCH($B66,'[1]予選ヒート-総合結果表（整列）'!$A:$A,0),MATCH("team",'[1]予選ヒート-総合結果表（整列）'!$1:$1,0)),"")</f>
        <v>のりものクラブエッフェガーラ</v>
      </c>
      <c r="D68" s="73"/>
      <c r="E68" s="72"/>
      <c r="F68" s="69"/>
      <c r="G68" s="74"/>
      <c r="H68" s="72" t="str">
        <f>IFERROR(INDEX('[1]予選ヒート-総合結果表（整列）'!$A:$Z,MATCH($G66,'[1]予選ヒート-総合結果表（整列）'!$A:$A,0),MATCH("team",'[1]予選ヒート-総合結果表（整列）'!$1:$1,0)),"")</f>
        <v>REON RACING TEAM</v>
      </c>
      <c r="I68" s="73"/>
      <c r="J68" s="72"/>
      <c r="K68" s="69"/>
      <c r="L68" s="71"/>
      <c r="M68" s="5"/>
    </row>
    <row r="69" spans="1:13" ht="6" customHeight="1" x14ac:dyDescent="0.15">
      <c r="A69" s="47"/>
      <c r="B69" s="5"/>
      <c r="C69" s="5"/>
      <c r="D69" s="5"/>
      <c r="E69" s="5"/>
      <c r="F69" s="68"/>
      <c r="G69" s="5"/>
      <c r="H69" s="5"/>
      <c r="I69" s="5"/>
      <c r="J69" s="5"/>
      <c r="K69" s="68"/>
      <c r="L69" s="70"/>
      <c r="M69" s="5"/>
    </row>
    <row r="70" spans="1:13" ht="15" customHeight="1" x14ac:dyDescent="0.15">
      <c r="A70" s="47">
        <v>1</v>
      </c>
      <c r="B70" s="1">
        <v>29</v>
      </c>
      <c r="C70" s="80">
        <f>IFERROR(INDEX('[1]2ndヒート - レース結果（貼付）'!$A:$Z,MATCH($A70,'[1]2ndヒート - レース結果（貼付）'!$A:$A,0),MATCH("No.",'[1]2ndヒート - レース結果（貼付）'!$1:$1,0)),"")</f>
        <v>27</v>
      </c>
      <c r="D70" s="79" t="str">
        <f>IFERROR(INDEX('[1]2ndヒート - レース結果（貼付）'!$A:$Z,MATCH($A70,'[1]2ndヒート - レース結果（貼付）'!$A:$A,0),MATCH("名前",'[1]2ndヒート - レース結果（貼付）'!$1:$1,0)),"")</f>
        <v>舟橋 弘典</v>
      </c>
      <c r="E70" s="79"/>
      <c r="F70" s="78"/>
      <c r="G70" s="1">
        <v>30</v>
      </c>
      <c r="H70" s="80">
        <f>IFERROR(INDEX('[1]2ndヒート - レース結果（貼付）'!$A:$Z,MATCH($A72,'[1]2ndヒート - レース結果（貼付）'!$A:$A,0),MATCH("No.",'[1]2ndヒート - レース結果（貼付）'!$1:$1,0)),"")</f>
        <v>17</v>
      </c>
      <c r="I70" s="79" t="str">
        <f>IFERROR(INDEX('[1]2ndヒート - レース結果（貼付）'!$A:$Z,MATCH($A72,'[1]2ndヒート - レース結果（貼付）'!$A:$A,0),MATCH("名前",'[1]2ndヒート - レース結果（貼付）'!$1:$1,0)),"")</f>
        <v>坂 裕之</v>
      </c>
      <c r="J70" s="79"/>
      <c r="K70" s="78"/>
      <c r="L70" s="69"/>
      <c r="M70" s="5"/>
    </row>
    <row r="71" spans="1:13" ht="6" customHeight="1" x14ac:dyDescent="0.15">
      <c r="A71" s="47"/>
      <c r="B71" s="74"/>
      <c r="C71" s="77"/>
      <c r="D71" s="76"/>
      <c r="E71" s="75"/>
      <c r="F71" s="70" t="str">
        <f>IFERROR(INDEX('[1]2ndヒート - レース結果（貼付）'!$A:$Z,MATCH($A70,'[1]2ndヒート - レース結果（貼付）'!$A:$A,0),MATCH("Model/Engine",'[1]2ndヒート - レース結果（貼付）'!$1:$1,0)),"")</f>
        <v>KOSMIC/YAMAHA</v>
      </c>
      <c r="G71" s="74"/>
      <c r="H71" s="77"/>
      <c r="I71" s="76"/>
      <c r="J71" s="75"/>
      <c r="K71" s="70" t="str">
        <f>IFERROR(INDEX('[1]2ndヒート - レース結果（貼付）'!$A:$Z,MATCH($A72,'[1]2ndヒート - レース結果（貼付）'!$A:$A,0),MATCH("Model/Engine",'[1]2ndヒート - レース結果（貼付）'!$1:$1,0)),"")</f>
        <v>SWF/YAMAHA</v>
      </c>
      <c r="L71" s="68"/>
      <c r="M71" s="5"/>
    </row>
    <row r="72" spans="1:13" ht="9.9499999999999993" customHeight="1" x14ac:dyDescent="0.15">
      <c r="A72" s="47">
        <v>2</v>
      </c>
      <c r="B72" s="74"/>
      <c r="C72" s="72" t="str">
        <f>IFERROR(INDEX('[1]2ndヒート - レース結果（貼付）'!$A:$Z,MATCH($A70,'[1]2ndヒート - レース結果（貼付）'!$A:$A,0),MATCH("team",'[1]2ndヒート - レース結果（貼付）'!$1:$1,0)),"")</f>
        <v>HIRAIPROJECT With Ash</v>
      </c>
      <c r="D72" s="73"/>
      <c r="E72" s="72"/>
      <c r="F72" s="69"/>
      <c r="G72" s="74"/>
      <c r="H72" s="72" t="str">
        <f>IFERROR(INDEX('[1]2ndヒート - レース結果（貼付）'!$A:$Z,MATCH($A72,'[1]2ndヒート - レース結果（貼付）'!$A:$A,0),MATCH("team",'[1]2ndヒート - レース結果（貼付）'!$1:$1,0)),"")</f>
        <v>のりものクラブTIGRE</v>
      </c>
      <c r="I72" s="73"/>
      <c r="J72" s="72"/>
      <c r="K72" s="69"/>
      <c r="L72" s="71"/>
      <c r="M72" s="5"/>
    </row>
    <row r="73" spans="1:13" ht="6" customHeight="1" x14ac:dyDescent="0.15">
      <c r="A73" s="47"/>
      <c r="B73" s="5"/>
      <c r="C73" s="5"/>
      <c r="D73" s="5"/>
      <c r="E73" s="5"/>
      <c r="F73" s="68"/>
      <c r="G73" s="5"/>
      <c r="H73" s="5"/>
      <c r="I73" s="5"/>
      <c r="J73" s="5"/>
      <c r="K73" s="68"/>
      <c r="L73" s="70"/>
      <c r="M73" s="5"/>
    </row>
    <row r="74" spans="1:13" ht="15" customHeight="1" x14ac:dyDescent="0.15">
      <c r="A74" s="47">
        <v>3</v>
      </c>
      <c r="B74" s="1">
        <v>31</v>
      </c>
      <c r="C74" s="80">
        <f>IFERROR(INDEX('[1]2ndヒート - レース結果（貼付）'!$A:$Z,MATCH($A74,'[1]2ndヒート - レース結果（貼付）'!$A:$A,0),MATCH("No.",'[1]2ndヒート - レース結果（貼付）'!$1:$1,0)),"")</f>
        <v>71</v>
      </c>
      <c r="D74" s="79" t="str">
        <f>IFERROR(INDEX('[1]2ndヒート - レース結果（貼付）'!$A:$Z,MATCH($A74,'[1]2ndヒート - レース結果（貼付）'!$A:$A,0),MATCH("名前",'[1]2ndヒート - レース結果（貼付）'!$1:$1,0)),"")</f>
        <v>上田 優季</v>
      </c>
      <c r="E74" s="79"/>
      <c r="F74" s="78"/>
      <c r="G74" s="1">
        <v>32</v>
      </c>
      <c r="H74" s="80">
        <f>IFERROR(INDEX('[1]2ndヒート - レース結果（貼付）'!$A:$Z,MATCH($A76,'[1]2ndヒート - レース結果（貼付）'!$A:$A,0),MATCH("No.",'[1]2ndヒート - レース結果（貼付）'!$1:$1,0)),"")</f>
        <v>96</v>
      </c>
      <c r="I74" s="79" t="str">
        <f>IFERROR(INDEX('[1]2ndヒート - レース結果（貼付）'!$A:$Z,MATCH($A76,'[1]2ndヒート - レース結果（貼付）'!$A:$A,0),MATCH("名前",'[1]2ndヒート - レース結果（貼付）'!$1:$1,0)),"")</f>
        <v>大野 弘志</v>
      </c>
      <c r="J74" s="79"/>
      <c r="K74" s="78"/>
      <c r="L74" s="69"/>
      <c r="M74" s="5"/>
    </row>
    <row r="75" spans="1:13" ht="6" customHeight="1" x14ac:dyDescent="0.15">
      <c r="A75" s="47"/>
      <c r="B75" s="74"/>
      <c r="C75" s="77"/>
      <c r="D75" s="76"/>
      <c r="E75" s="75"/>
      <c r="F75" s="70" t="str">
        <f>IFERROR(INDEX('[1]2ndヒート - レース結果（貼付）'!$A:$Z,MATCH($A74,'[1]2ndヒート - レース結果（貼付）'!$A:$A,0),MATCH("Model/Engine",'[1]2ndヒート - レース結果（貼付）'!$1:$1,0)),"")</f>
        <v>CL/YAMAHA</v>
      </c>
      <c r="G75" s="74"/>
      <c r="H75" s="77"/>
      <c r="I75" s="76"/>
      <c r="J75" s="75"/>
      <c r="K75" s="70" t="str">
        <f>IFERROR(INDEX('[1]2ndヒート - レース結果（貼付）'!$A:$Z,MATCH($A76,'[1]2ndヒート - レース結果（貼付）'!$A:$A,0),MATCH("Model/Engine",'[1]2ndヒート - レース結果（貼付）'!$1:$1,0)),"")</f>
        <v>EXPRIT/YAMAHA</v>
      </c>
      <c r="L75" s="68"/>
      <c r="M75" s="5"/>
    </row>
    <row r="76" spans="1:13" ht="9.9499999999999993" customHeight="1" x14ac:dyDescent="0.15">
      <c r="A76" s="47">
        <v>4</v>
      </c>
      <c r="B76" s="74"/>
      <c r="C76" s="72" t="str">
        <f>IFERROR(INDEX('[1]2ndヒート - レース結果（貼付）'!$A:$Z,MATCH($A74,'[1]2ndヒート - レース結果（貼付）'!$A:$A,0),MATCH("team",'[1]2ndヒート - レース結果（貼付）'!$1:$1,0)),"")</f>
        <v>カートガレージクラッシュメイト</v>
      </c>
      <c r="D76" s="73"/>
      <c r="E76" s="72"/>
      <c r="F76" s="69"/>
      <c r="G76" s="74"/>
      <c r="H76" s="72" t="str">
        <f>IFERROR(INDEX('[1]2ndヒート - レース結果（貼付）'!$A:$Z,MATCH($A76,'[1]2ndヒート - レース結果（貼付）'!$A:$A,0),MATCH("team",'[1]2ndヒート - レース結果（貼付）'!$1:$1,0)),"")</f>
        <v>SLT.RT/Team BONJIN</v>
      </c>
      <c r="I76" s="73"/>
      <c r="J76" s="72"/>
      <c r="K76" s="69"/>
      <c r="L76" s="71"/>
      <c r="M76" s="5"/>
    </row>
    <row r="77" spans="1:13" ht="6" customHeight="1" x14ac:dyDescent="0.15">
      <c r="A77" s="47"/>
      <c r="B77" s="5"/>
      <c r="C77" s="5"/>
      <c r="D77" s="5"/>
      <c r="E77" s="5"/>
      <c r="F77" s="68"/>
      <c r="G77" s="5"/>
      <c r="H77" s="5"/>
      <c r="I77" s="5"/>
      <c r="J77" s="5"/>
      <c r="K77" s="68"/>
      <c r="L77" s="70"/>
      <c r="M77" s="5"/>
    </row>
    <row r="78" spans="1:13" ht="15" customHeight="1" x14ac:dyDescent="0.15">
      <c r="A78" s="47">
        <v>5</v>
      </c>
      <c r="B78" s="1">
        <v>33</v>
      </c>
      <c r="C78" s="80">
        <f>IFERROR(INDEX('[1]2ndヒート - レース結果（貼付）'!$A:$Z,MATCH($A78,'[1]2ndヒート - レース結果（貼付）'!$A:$A,0),MATCH("No.",'[1]2ndヒート - レース結果（貼付）'!$1:$1,0)),"")</f>
        <v>54</v>
      </c>
      <c r="D78" s="79" t="str">
        <f>IFERROR(INDEX('[1]2ndヒート - レース結果（貼付）'!$A:$Z,MATCH($A78,'[1]2ndヒート - レース結果（貼付）'!$A:$A,0),MATCH("名前",'[1]2ndヒート - レース結果（貼付）'!$1:$1,0)),"")</f>
        <v>越路 暢哉</v>
      </c>
      <c r="E78" s="79"/>
      <c r="F78" s="78"/>
      <c r="G78" s="1">
        <v>34</v>
      </c>
      <c r="H78" s="80">
        <f>IFERROR(INDEX('[1]2ndヒート - レース結果（貼付）'!$A:$Z,MATCH($A80,'[1]2ndヒート - レース結果（貼付）'!$A:$A,0),MATCH("No.",'[1]2ndヒート - レース結果（貼付）'!$1:$1,0)),"")</f>
        <v>78</v>
      </c>
      <c r="I78" s="79" t="str">
        <f>IFERROR(INDEX('[1]2ndヒート - レース結果（貼付）'!$A:$Z,MATCH($A80,'[1]2ndヒート - レース結果（貼付）'!$A:$A,0),MATCH("名前",'[1]2ndヒート - レース結果（貼付）'!$1:$1,0)),"")</f>
        <v>小林 海璃</v>
      </c>
      <c r="J78" s="79"/>
      <c r="K78" s="78"/>
      <c r="L78" s="69"/>
      <c r="M78" s="5"/>
    </row>
    <row r="79" spans="1:13" ht="6" customHeight="1" x14ac:dyDescent="0.15">
      <c r="A79" s="47"/>
      <c r="B79" s="74"/>
      <c r="C79" s="77"/>
      <c r="D79" s="76"/>
      <c r="E79" s="75"/>
      <c r="F79" s="70" t="str">
        <f>IFERROR(INDEX('[1]2ndヒート - レース結果（貼付）'!$A:$Z,MATCH($A78,'[1]2ndヒート - レース結果（貼付）'!$A:$A,0),MATCH("Model/Engine",'[1]2ndヒート - レース結果（貼付）'!$1:$1,0)),"")</f>
        <v>REDSPEED/YAMAHA</v>
      </c>
      <c r="G79" s="74"/>
      <c r="H79" s="77"/>
      <c r="I79" s="76"/>
      <c r="J79" s="75"/>
      <c r="K79" s="70" t="str">
        <f>IFERROR(INDEX('[1]2ndヒート - レース結果（貼付）'!$A:$Z,MATCH($A80,'[1]2ndヒート - レース結果（貼付）'!$A:$A,0),MATCH("Model/Engine",'[1]2ndヒート - レース結果（貼付）'!$1:$1,0)),"")</f>
        <v>EXPRIT/YAMAHA</v>
      </c>
      <c r="L79" s="68"/>
      <c r="M79" s="5"/>
    </row>
    <row r="80" spans="1:13" ht="9.9499999999999993" customHeight="1" x14ac:dyDescent="0.15">
      <c r="A80" s="47">
        <v>6</v>
      </c>
      <c r="B80" s="74"/>
      <c r="C80" s="72" t="str">
        <f>IFERROR(INDEX('[1]2ndヒート - レース結果（貼付）'!$A:$Z,MATCH($A78,'[1]2ndヒート - レース結果（貼付）'!$A:$A,0),MATCH("team",'[1]2ndヒート - レース結果（貼付）'!$1:$1,0)),"")</f>
        <v>ONE POINT</v>
      </c>
      <c r="D80" s="73"/>
      <c r="E80" s="72"/>
      <c r="F80" s="69"/>
      <c r="G80" s="74"/>
      <c r="H80" s="72" t="str">
        <f>IFERROR(INDEX('[1]2ndヒート - レース結果（貼付）'!$A:$Z,MATCH($A80,'[1]2ndヒート - レース結果（貼付）'!$A:$A,0),MATCH("team",'[1]2ndヒート - レース結果（貼付）'!$1:$1,0)),"")</f>
        <v>ミツサダ PWG RACING</v>
      </c>
      <c r="I80" s="73"/>
      <c r="J80" s="72"/>
      <c r="K80" s="69"/>
      <c r="L80" s="71"/>
      <c r="M80" s="5"/>
    </row>
    <row r="81" spans="1:22" ht="6" customHeight="1" x14ac:dyDescent="0.15">
      <c r="A81" s="47"/>
      <c r="B81" s="5"/>
      <c r="C81" s="5"/>
      <c r="D81" s="5"/>
      <c r="E81" s="5"/>
      <c r="F81" s="68"/>
      <c r="G81" s="5"/>
      <c r="H81" s="5"/>
      <c r="I81" s="5"/>
      <c r="J81" s="5"/>
      <c r="K81" s="68"/>
      <c r="L81" s="70"/>
      <c r="M81" s="5"/>
    </row>
    <row r="82" spans="1:22" x14ac:dyDescent="0.15">
      <c r="A82" s="47"/>
      <c r="B82" s="5"/>
      <c r="C82" s="5"/>
      <c r="D82" s="5"/>
      <c r="E82" s="5"/>
      <c r="F82" s="5"/>
      <c r="L82" s="69"/>
      <c r="M82" s="5"/>
    </row>
    <row r="83" spans="1:22" x14ac:dyDescent="0.15">
      <c r="A83" s="47"/>
      <c r="B83" s="5"/>
      <c r="C83" s="5"/>
      <c r="D83" s="5"/>
      <c r="E83" s="5"/>
      <c r="F83" s="5"/>
      <c r="L83" s="68"/>
      <c r="M83" s="5"/>
    </row>
    <row r="89" spans="1:22" ht="12.75" customHeight="1" x14ac:dyDescent="0.15">
      <c r="A89" s="13"/>
      <c r="B89" s="63" t="str">
        <f>"審査委員長 ："&amp;" "&amp;[1]各種設定!$D$20</f>
        <v>審査委員長 ： Makoto SAITO</v>
      </c>
      <c r="C89" s="5"/>
      <c r="D89" s="5"/>
      <c r="F89" s="6" t="str">
        <f>"競技委員長 ："&amp;" "&amp;[1]各種設定!$D$22</f>
        <v>競技委員長 ： Toshiaki KUBOTA</v>
      </c>
      <c r="H89" s="5"/>
      <c r="J89" s="5" t="str">
        <f>"計時委員長 ："&amp;" "&amp;[1]各種設定!$D$24</f>
        <v>計時委員長 ： Tsutomu HAYAKAWA</v>
      </c>
      <c r="K89" s="5"/>
      <c r="L89" s="5"/>
      <c r="M89" s="7"/>
      <c r="N89" s="12"/>
      <c r="O89" s="5"/>
      <c r="P89" s="11"/>
      <c r="Q89" s="11"/>
      <c r="R89" s="11"/>
      <c r="S89" s="11"/>
      <c r="T89" s="11"/>
      <c r="U89" s="11"/>
      <c r="V89" s="11"/>
    </row>
    <row r="95" spans="1:22" x14ac:dyDescent="0.15">
      <c r="A95" s="67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2"/>
  <conditionalFormatting sqref="H20">
    <cfRule type="expression" dxfId="82" priority="81" stopIfTrue="1">
      <formula>H18&lt;&gt;""</formula>
    </cfRule>
  </conditionalFormatting>
  <conditionalFormatting sqref="I20">
    <cfRule type="expression" dxfId="81" priority="80" stopIfTrue="1">
      <formula>H18&lt;&gt;""</formula>
    </cfRule>
  </conditionalFormatting>
  <conditionalFormatting sqref="J20">
    <cfRule type="expression" dxfId="80" priority="79" stopIfTrue="1">
      <formula>H18&lt;&gt;""</formula>
    </cfRule>
  </conditionalFormatting>
  <conditionalFormatting sqref="J19">
    <cfRule type="expression" dxfId="79" priority="78" stopIfTrue="1">
      <formula>H18&lt;&gt;""</formula>
    </cfRule>
  </conditionalFormatting>
  <conditionalFormatting sqref="I18:J18">
    <cfRule type="expression" dxfId="78" priority="77" stopIfTrue="1">
      <formula>H18&lt;&gt;""</formula>
    </cfRule>
  </conditionalFormatting>
  <conditionalFormatting sqref="C18">
    <cfRule type="expression" dxfId="77" priority="76" stopIfTrue="1">
      <formula>C18&lt;&gt;""</formula>
    </cfRule>
  </conditionalFormatting>
  <conditionalFormatting sqref="C20">
    <cfRule type="expression" dxfId="76" priority="75" stopIfTrue="1">
      <formula>C18&lt;&gt;""</formula>
    </cfRule>
  </conditionalFormatting>
  <conditionalFormatting sqref="D20">
    <cfRule type="expression" dxfId="75" priority="74" stopIfTrue="1">
      <formula>C18&lt;&gt;""</formula>
    </cfRule>
  </conditionalFormatting>
  <conditionalFormatting sqref="E20">
    <cfRule type="expression" dxfId="74" priority="73" stopIfTrue="1">
      <formula>C18&lt;&gt;""</formula>
    </cfRule>
  </conditionalFormatting>
  <conditionalFormatting sqref="E19">
    <cfRule type="expression" dxfId="73" priority="72" stopIfTrue="1">
      <formula>C18&lt;&gt;""</formula>
    </cfRule>
  </conditionalFormatting>
  <conditionalFormatting sqref="D18:E18">
    <cfRule type="expression" dxfId="72" priority="71" stopIfTrue="1">
      <formula>C18&lt;&gt;""</formula>
    </cfRule>
  </conditionalFormatting>
  <conditionalFormatting sqref="H72 H68 H64 H60 H56 H52 H48 H44 H40 H36 H32 H28 H24">
    <cfRule type="expression" dxfId="71" priority="70" stopIfTrue="1">
      <formula>H22&lt;&gt;""</formula>
    </cfRule>
  </conditionalFormatting>
  <conditionalFormatting sqref="I72 I68 I64 I60 I56 I52 I48 I44 I40 I36 I32 I28 I24">
    <cfRule type="expression" dxfId="70" priority="69" stopIfTrue="1">
      <formula>H22&lt;&gt;""</formula>
    </cfRule>
  </conditionalFormatting>
  <conditionalFormatting sqref="J72 J68 J64 J60 J56 J52 J48 J44 J40 J36 J32 J28 J24">
    <cfRule type="expression" dxfId="69" priority="68" stopIfTrue="1">
      <formula>H22&lt;&gt;""</formula>
    </cfRule>
  </conditionalFormatting>
  <conditionalFormatting sqref="J71 J67 J63 J59 J55 J51 J47 J43 J39 J35 J31 J27 J23">
    <cfRule type="expression" dxfId="68" priority="67" stopIfTrue="1">
      <formula>H22&lt;&gt;""</formula>
    </cfRule>
  </conditionalFormatting>
  <conditionalFormatting sqref="I70:J70 I66:J66 I62:J62 I58:J58 I54:J54 I50:J50 I46:J46 I42:J42 I38:J38 I34:J34 I30:J30 I26:J26 I22:J22">
    <cfRule type="expression" dxfId="67" priority="66" stopIfTrue="1">
      <formula>H22&lt;&gt;""</formula>
    </cfRule>
  </conditionalFormatting>
  <conditionalFormatting sqref="C72 C68 C64 C60 C56 C48 C44 C40 C36 C32 C28 C24">
    <cfRule type="expression" dxfId="66" priority="65" stopIfTrue="1">
      <formula>C22&lt;&gt;""</formula>
    </cfRule>
  </conditionalFormatting>
  <conditionalFormatting sqref="D72 D68 D64 D60 D56 D48 D44 D40 D36 D32 D28 D24">
    <cfRule type="expression" dxfId="65" priority="64" stopIfTrue="1">
      <formula>C22&lt;&gt;""</formula>
    </cfRule>
  </conditionalFormatting>
  <conditionalFormatting sqref="E72 E68 E64 E60 E56 E48 E44 E40 E36 E32 E28 E24">
    <cfRule type="expression" dxfId="64" priority="63" stopIfTrue="1">
      <formula>C22&lt;&gt;""</formula>
    </cfRule>
  </conditionalFormatting>
  <conditionalFormatting sqref="E71 E67 E63 E59 E55 E47 E43 E39 E35 E31 E27 E23">
    <cfRule type="expression" dxfId="63" priority="62" stopIfTrue="1">
      <formula>C22&lt;&gt;""</formula>
    </cfRule>
  </conditionalFormatting>
  <conditionalFormatting sqref="D70:E70 D66:E66 D62:E62 D58:E58 D54:E54 D46:E46 D42:E42 D38:E38 D34:E34 D30:E30 D26:E26 D22:E22">
    <cfRule type="expression" dxfId="62" priority="61" stopIfTrue="1">
      <formula>C22&lt;&gt;""</formula>
    </cfRule>
  </conditionalFormatting>
  <conditionalFormatting sqref="C66">
    <cfRule type="expression" dxfId="61" priority="60" stopIfTrue="1">
      <formula>C66&lt;&gt;""</formula>
    </cfRule>
  </conditionalFormatting>
  <conditionalFormatting sqref="C22">
    <cfRule type="expression" dxfId="60" priority="59" stopIfTrue="1">
      <formula>C22&lt;&gt;""</formula>
    </cfRule>
  </conditionalFormatting>
  <conditionalFormatting sqref="C26">
    <cfRule type="expression" dxfId="59" priority="58" stopIfTrue="1">
      <formula>C26&lt;&gt;""</formula>
    </cfRule>
  </conditionalFormatting>
  <conditionalFormatting sqref="C30">
    <cfRule type="expression" dxfId="58" priority="57" stopIfTrue="1">
      <formula>C30&lt;&gt;""</formula>
    </cfRule>
  </conditionalFormatting>
  <conditionalFormatting sqref="C34">
    <cfRule type="expression" dxfId="57" priority="56" stopIfTrue="1">
      <formula>C34&lt;&gt;""</formula>
    </cfRule>
  </conditionalFormatting>
  <conditionalFormatting sqref="C38">
    <cfRule type="expression" dxfId="56" priority="55" stopIfTrue="1">
      <formula>C38&lt;&gt;""</formula>
    </cfRule>
  </conditionalFormatting>
  <conditionalFormatting sqref="C42">
    <cfRule type="expression" dxfId="55" priority="54" stopIfTrue="1">
      <formula>C42&lt;&gt;""</formula>
    </cfRule>
  </conditionalFormatting>
  <conditionalFormatting sqref="C46">
    <cfRule type="expression" dxfId="54" priority="53" stopIfTrue="1">
      <formula>C46&lt;&gt;""</formula>
    </cfRule>
  </conditionalFormatting>
  <conditionalFormatting sqref="H62">
    <cfRule type="expression" dxfId="53" priority="37" stopIfTrue="1">
      <formula>H62&lt;&gt;""</formula>
    </cfRule>
  </conditionalFormatting>
  <conditionalFormatting sqref="C54">
    <cfRule type="expression" dxfId="52" priority="52" stopIfTrue="1">
      <formula>C54&lt;&gt;""</formula>
    </cfRule>
  </conditionalFormatting>
  <conditionalFormatting sqref="C58">
    <cfRule type="expression" dxfId="51" priority="51" stopIfTrue="1">
      <formula>C58&lt;&gt;""</formula>
    </cfRule>
  </conditionalFormatting>
  <conditionalFormatting sqref="C62">
    <cfRule type="expression" dxfId="50" priority="50" stopIfTrue="1">
      <formula>C62&lt;&gt;""</formula>
    </cfRule>
  </conditionalFormatting>
  <conditionalFormatting sqref="C70">
    <cfRule type="expression" dxfId="49" priority="49" stopIfTrue="1">
      <formula>C70&lt;&gt;""</formula>
    </cfRule>
  </conditionalFormatting>
  <conditionalFormatting sqref="H66">
    <cfRule type="expression" dxfId="48" priority="36" stopIfTrue="1">
      <formula>H66&lt;&gt;""</formula>
    </cfRule>
  </conditionalFormatting>
  <conditionalFormatting sqref="H18">
    <cfRule type="expression" dxfId="47" priority="48" stopIfTrue="1">
      <formula>H18&lt;&gt;""</formula>
    </cfRule>
  </conditionalFormatting>
  <conditionalFormatting sqref="H22">
    <cfRule type="expression" dxfId="46" priority="47" stopIfTrue="1">
      <formula>H22&lt;&gt;""</formula>
    </cfRule>
  </conditionalFormatting>
  <conditionalFormatting sqref="H26">
    <cfRule type="expression" dxfId="45" priority="46" stopIfTrue="1">
      <formula>H26&lt;&gt;""</formula>
    </cfRule>
  </conditionalFormatting>
  <conditionalFormatting sqref="H30">
    <cfRule type="expression" dxfId="44" priority="45" stopIfTrue="1">
      <formula>H30&lt;&gt;""</formula>
    </cfRule>
  </conditionalFormatting>
  <conditionalFormatting sqref="H34">
    <cfRule type="expression" dxfId="43" priority="44" stopIfTrue="1">
      <formula>H34&lt;&gt;""</formula>
    </cfRule>
  </conditionalFormatting>
  <conditionalFormatting sqref="H38">
    <cfRule type="expression" dxfId="42" priority="43" stopIfTrue="1">
      <formula>H38&lt;&gt;""</formula>
    </cfRule>
  </conditionalFormatting>
  <conditionalFormatting sqref="H42">
    <cfRule type="expression" dxfId="41" priority="42" stopIfTrue="1">
      <formula>H42&lt;&gt;""</formula>
    </cfRule>
  </conditionalFormatting>
  <conditionalFormatting sqref="H46">
    <cfRule type="expression" dxfId="40" priority="41" stopIfTrue="1">
      <formula>H46&lt;&gt;""</formula>
    </cfRule>
  </conditionalFormatting>
  <conditionalFormatting sqref="H50">
    <cfRule type="expression" dxfId="39" priority="40" stopIfTrue="1">
      <formula>H50&lt;&gt;""</formula>
    </cfRule>
  </conditionalFormatting>
  <conditionalFormatting sqref="H54">
    <cfRule type="expression" dxfId="38" priority="39" stopIfTrue="1">
      <formula>H54&lt;&gt;""</formula>
    </cfRule>
  </conditionalFormatting>
  <conditionalFormatting sqref="H58">
    <cfRule type="expression" dxfId="37" priority="38" stopIfTrue="1">
      <formula>H58&lt;&gt;""</formula>
    </cfRule>
  </conditionalFormatting>
  <conditionalFormatting sqref="H70">
    <cfRule type="expression" dxfId="36" priority="35" stopIfTrue="1">
      <formula>H70&lt;&gt;""</formula>
    </cfRule>
  </conditionalFormatting>
  <conditionalFormatting sqref="C52">
    <cfRule type="expression" dxfId="35" priority="34" stopIfTrue="1">
      <formula>C50&lt;&gt;""</formula>
    </cfRule>
  </conditionalFormatting>
  <conditionalFormatting sqref="D52">
    <cfRule type="expression" dxfId="34" priority="33" stopIfTrue="1">
      <formula>C50&lt;&gt;""</formula>
    </cfRule>
  </conditionalFormatting>
  <conditionalFormatting sqref="E52">
    <cfRule type="expression" dxfId="33" priority="32" stopIfTrue="1">
      <formula>C50&lt;&gt;""</formula>
    </cfRule>
  </conditionalFormatting>
  <conditionalFormatting sqref="E51">
    <cfRule type="expression" dxfId="32" priority="31" stopIfTrue="1">
      <formula>C50&lt;&gt;""</formula>
    </cfRule>
  </conditionalFormatting>
  <conditionalFormatting sqref="D50:E50">
    <cfRule type="expression" dxfId="31" priority="30" stopIfTrue="1">
      <formula>C50&lt;&gt;""</formula>
    </cfRule>
  </conditionalFormatting>
  <conditionalFormatting sqref="C50">
    <cfRule type="expression" dxfId="30" priority="29" stopIfTrue="1">
      <formula>C50&lt;&gt;""</formula>
    </cfRule>
  </conditionalFormatting>
  <conditionalFormatting sqref="B50">
    <cfRule type="expression" dxfId="29" priority="28">
      <formula>C50=""</formula>
    </cfRule>
  </conditionalFormatting>
  <conditionalFormatting sqref="B18 B22 B26 B30 B34 B38 B41:B42 B46 G50 G46 G42 G38 G34 G30 G26 G22 G18 G14 G54 G58 G62 G66 G70 B78 B74 B70 B66 B62 B58 B54">
    <cfRule type="expression" dxfId="28" priority="27">
      <formula>C14=""</formula>
    </cfRule>
  </conditionalFormatting>
  <conditionalFormatting sqref="H76">
    <cfRule type="expression" dxfId="27" priority="26" stopIfTrue="1">
      <formula>H74&lt;&gt;""</formula>
    </cfRule>
  </conditionalFormatting>
  <conditionalFormatting sqref="I76">
    <cfRule type="expression" dxfId="26" priority="25" stopIfTrue="1">
      <formula>H74&lt;&gt;""</formula>
    </cfRule>
  </conditionalFormatting>
  <conditionalFormatting sqref="J76">
    <cfRule type="expression" dxfId="25" priority="24" stopIfTrue="1">
      <formula>H74&lt;&gt;""</formula>
    </cfRule>
  </conditionalFormatting>
  <conditionalFormatting sqref="J75">
    <cfRule type="expression" dxfId="24" priority="23" stopIfTrue="1">
      <formula>H74&lt;&gt;""</formula>
    </cfRule>
  </conditionalFormatting>
  <conditionalFormatting sqref="I74:J74">
    <cfRule type="expression" dxfId="23" priority="22" stopIfTrue="1">
      <formula>H74&lt;&gt;""</formula>
    </cfRule>
  </conditionalFormatting>
  <conditionalFormatting sqref="C76">
    <cfRule type="expression" dxfId="22" priority="21" stopIfTrue="1">
      <formula>C74&lt;&gt;""</formula>
    </cfRule>
  </conditionalFormatting>
  <conditionalFormatting sqref="D76">
    <cfRule type="expression" dxfId="21" priority="20" stopIfTrue="1">
      <formula>C74&lt;&gt;""</formula>
    </cfRule>
  </conditionalFormatting>
  <conditionalFormatting sqref="E76">
    <cfRule type="expression" dxfId="20" priority="19" stopIfTrue="1">
      <formula>C74&lt;&gt;""</formula>
    </cfRule>
  </conditionalFormatting>
  <conditionalFormatting sqref="E75">
    <cfRule type="expression" dxfId="19" priority="18" stopIfTrue="1">
      <formula>C74&lt;&gt;""</formula>
    </cfRule>
  </conditionalFormatting>
  <conditionalFormatting sqref="D74:E74">
    <cfRule type="expression" dxfId="18" priority="17" stopIfTrue="1">
      <formula>C74&lt;&gt;""</formula>
    </cfRule>
  </conditionalFormatting>
  <conditionalFormatting sqref="C74">
    <cfRule type="expression" dxfId="17" priority="16" stopIfTrue="1">
      <formula>C74&lt;&gt;""</formula>
    </cfRule>
  </conditionalFormatting>
  <conditionalFormatting sqref="H74">
    <cfRule type="expression" dxfId="16" priority="15" stopIfTrue="1">
      <formula>H74&lt;&gt;""</formula>
    </cfRule>
  </conditionalFormatting>
  <conditionalFormatting sqref="G74">
    <cfRule type="expression" dxfId="15" priority="14">
      <formula>H74=""</formula>
    </cfRule>
  </conditionalFormatting>
  <conditionalFormatting sqref="H80">
    <cfRule type="expression" dxfId="14" priority="13" stopIfTrue="1">
      <formula>H78&lt;&gt;""</formula>
    </cfRule>
  </conditionalFormatting>
  <conditionalFormatting sqref="I80">
    <cfRule type="expression" dxfId="13" priority="12" stopIfTrue="1">
      <formula>H78&lt;&gt;""</formula>
    </cfRule>
  </conditionalFormatting>
  <conditionalFormatting sqref="J80">
    <cfRule type="expression" dxfId="12" priority="11" stopIfTrue="1">
      <formula>H78&lt;&gt;""</formula>
    </cfRule>
  </conditionalFormatting>
  <conditionalFormatting sqref="J79">
    <cfRule type="expression" dxfId="11" priority="10" stopIfTrue="1">
      <formula>H78&lt;&gt;""</formula>
    </cfRule>
  </conditionalFormatting>
  <conditionalFormatting sqref="I78:J78">
    <cfRule type="expression" dxfId="10" priority="9" stopIfTrue="1">
      <formula>H78&lt;&gt;""</formula>
    </cfRule>
  </conditionalFormatting>
  <conditionalFormatting sqref="C80">
    <cfRule type="expression" dxfId="9" priority="8" stopIfTrue="1">
      <formula>C78&lt;&gt;""</formula>
    </cfRule>
  </conditionalFormatting>
  <conditionalFormatting sqref="D80">
    <cfRule type="expression" dxfId="8" priority="7" stopIfTrue="1">
      <formula>C78&lt;&gt;""</formula>
    </cfRule>
  </conditionalFormatting>
  <conditionalFormatting sqref="E80">
    <cfRule type="expression" dxfId="7" priority="6" stopIfTrue="1">
      <formula>C78&lt;&gt;""</formula>
    </cfRule>
  </conditionalFormatting>
  <conditionalFormatting sqref="E79">
    <cfRule type="expression" dxfId="6" priority="5" stopIfTrue="1">
      <formula>C78&lt;&gt;""</formula>
    </cfRule>
  </conditionalFormatting>
  <conditionalFormatting sqref="D78:E78">
    <cfRule type="expression" dxfId="5" priority="4" stopIfTrue="1">
      <formula>C78&lt;&gt;""</formula>
    </cfRule>
  </conditionalFormatting>
  <conditionalFormatting sqref="C78">
    <cfRule type="expression" dxfId="4" priority="3" stopIfTrue="1">
      <formula>C78&lt;&gt;""</formula>
    </cfRule>
  </conditionalFormatting>
  <conditionalFormatting sqref="H78">
    <cfRule type="expression" dxfId="3" priority="2" stopIfTrue="1">
      <formula>H78&lt;&gt;""</formula>
    </cfRule>
  </conditionalFormatting>
  <conditionalFormatting sqref="G78">
    <cfRule type="expression" dxfId="2" priority="1">
      <formula>H78=""</formula>
    </cfRule>
  </conditionalFormatting>
  <printOptions horizontalCentered="1"/>
  <pageMargins left="0.15748031496062992" right="0.15748031496062992" top="0" bottom="0" header="0.15748031496062992" footer="0.15748031496062992"/>
  <pageSetup paperSize="9" scale="87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L7</xm:sqref>
        </x14:dataValidation>
        <x14:dataValidation type="list" allowBlank="1" showInputMessage="1" showErrorMessage="1">
          <x14:formula1>
            <xm:f>[2]各種設定!#REF!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決勝ヒート - レース正式結果表</vt:lpstr>
      <vt:lpstr>決勝ヒート - レース暫定結果表</vt:lpstr>
      <vt:lpstr>決勝ヒート - グリッド表</vt:lpstr>
      <vt:lpstr>'決勝ヒート - レース暫定結果表'!Print_Area</vt:lpstr>
      <vt:lpstr>'決勝ヒート - レース正式結果表'!Print_Area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2022-11-14T03:59:17Z</dcterms:created>
  <dcterms:modified xsi:type="dcterms:W3CDTF">2022-11-14T04:00:15Z</dcterms:modified>
</cp:coreProperties>
</file>