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【★】KART　DATA 2022\1112_13_全日本カート\125\"/>
    </mc:Choice>
  </mc:AlternateContent>
  <bookViews>
    <workbookView xWindow="0" yWindow="0" windowWidth="8880" windowHeight="9270"/>
  </bookViews>
  <sheets>
    <sheet name="決勝ヒート - レース正式結果表（印刷）" sheetId="2" r:id="rId1"/>
    <sheet name="決勝ヒート - レース暫定結果表（印刷）" sheetId="3" r:id="rId2"/>
    <sheet name="決勝ヒート - グリッド表（印刷）" sheetId="4" r:id="rId3"/>
  </sheets>
  <externalReferences>
    <externalReference r:id="rId4"/>
    <externalReference r:id="rId5"/>
    <externalReference r:id="rId6"/>
  </externalReferences>
  <definedNames>
    <definedName name="_xlnm.Print_Area" localSheetId="1">'決勝ヒート - レース暫定結果表（印刷）'!$A$1:$O$75</definedName>
    <definedName name="_xlnm.Print_Area" localSheetId="0">'決勝ヒート - レース正式結果表（印刷）'!$A$1:$O$75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4" l="1"/>
  <c r="A8" i="4"/>
  <c r="A10" i="4"/>
  <c r="C15" i="4"/>
  <c r="D15" i="4"/>
  <c r="H15" i="4"/>
  <c r="I15" i="4"/>
  <c r="C16" i="4"/>
  <c r="F16" i="4"/>
  <c r="H16" i="4"/>
  <c r="K16" i="4"/>
  <c r="C17" i="4"/>
  <c r="H17" i="4"/>
  <c r="B19" i="4"/>
  <c r="C19" i="4" s="1"/>
  <c r="G19" i="4"/>
  <c r="H19" i="4" s="1"/>
  <c r="B23" i="4"/>
  <c r="C23" i="4" s="1"/>
  <c r="B94" i="4"/>
  <c r="F94" i="4"/>
  <c r="J94" i="4"/>
  <c r="A7" i="3"/>
  <c r="A9" i="3"/>
  <c r="N11" i="3" s="1"/>
  <c r="B13" i="3"/>
  <c r="E13" i="3" s="1"/>
  <c r="H13" i="3"/>
  <c r="M13" i="3"/>
  <c r="T13" i="3"/>
  <c r="A14" i="3"/>
  <c r="I14" i="3" s="1"/>
  <c r="K14" i="3"/>
  <c r="B66" i="3"/>
  <c r="F66" i="3"/>
  <c r="I66" i="3"/>
  <c r="A7" i="2"/>
  <c r="A9" i="2"/>
  <c r="N11" i="2" s="1"/>
  <c r="B13" i="2"/>
  <c r="E13" i="2" s="1"/>
  <c r="H13" i="2"/>
  <c r="T13" i="2"/>
  <c r="A14" i="2"/>
  <c r="I14" i="2" s="1"/>
  <c r="Q42" i="2"/>
  <c r="R42" i="2" s="1"/>
  <c r="S42" i="2" s="1"/>
  <c r="T42" i="2"/>
  <c r="U42" i="2"/>
  <c r="Q43" i="2"/>
  <c r="R43" i="2" s="1"/>
  <c r="S43" i="2" s="1"/>
  <c r="T43" i="2"/>
  <c r="U43" i="2"/>
  <c r="Q44" i="2"/>
  <c r="R44" i="2" s="1"/>
  <c r="S44" i="2" s="1"/>
  <c r="T44" i="2"/>
  <c r="U44" i="2"/>
  <c r="Q45" i="2"/>
  <c r="R45" i="2" s="1"/>
  <c r="S45" i="2" s="1"/>
  <c r="T45" i="2"/>
  <c r="U45" i="2"/>
  <c r="E46" i="2"/>
  <c r="F46" i="2"/>
  <c r="G46" i="2"/>
  <c r="Q46" i="2"/>
  <c r="R46" i="2" s="1"/>
  <c r="S46" i="2" s="1"/>
  <c r="T46" i="2"/>
  <c r="U46" i="2"/>
  <c r="B49" i="2"/>
  <c r="G49" i="2" s="1"/>
  <c r="E49" i="2"/>
  <c r="T49" i="2"/>
  <c r="U49" i="2"/>
  <c r="Q50" i="2"/>
  <c r="R50" i="2"/>
  <c r="S50" i="2" s="1"/>
  <c r="T50" i="2"/>
  <c r="U50" i="2"/>
  <c r="B66" i="2"/>
  <c r="G66" i="2"/>
  <c r="J66" i="2"/>
  <c r="F24" i="4" l="1"/>
  <c r="H21" i="4"/>
  <c r="C25" i="4"/>
  <c r="C24" i="4"/>
  <c r="D23" i="4"/>
  <c r="C21" i="4"/>
  <c r="C20" i="4"/>
  <c r="D19" i="4"/>
  <c r="G23" i="4"/>
  <c r="F20" i="4"/>
  <c r="K20" i="4"/>
  <c r="I19" i="4"/>
  <c r="H20" i="4"/>
  <c r="N13" i="3"/>
  <c r="A15" i="3"/>
  <c r="L14" i="3"/>
  <c r="B14" i="3"/>
  <c r="J14" i="3" s="1"/>
  <c r="G13" i="3"/>
  <c r="T14" i="3"/>
  <c r="U13" i="3"/>
  <c r="Q13" i="3"/>
  <c r="R13" i="3" s="1"/>
  <c r="J13" i="3"/>
  <c r="F13" i="3"/>
  <c r="M14" i="3"/>
  <c r="N14" i="3" s="1"/>
  <c r="I13" i="3"/>
  <c r="K14" i="2"/>
  <c r="Q49" i="2"/>
  <c r="R49" i="2" s="1"/>
  <c r="S49" i="2" s="1"/>
  <c r="F49" i="2"/>
  <c r="A15" i="2"/>
  <c r="M13" i="2"/>
  <c r="N13" i="2"/>
  <c r="L14" i="2"/>
  <c r="B14" i="2"/>
  <c r="J14" i="2" s="1"/>
  <c r="G13" i="2"/>
  <c r="T14" i="2"/>
  <c r="U13" i="2"/>
  <c r="Q13" i="2"/>
  <c r="R13" i="2" s="1"/>
  <c r="J13" i="2"/>
  <c r="F13" i="2"/>
  <c r="M14" i="2"/>
  <c r="N14" i="2" s="1"/>
  <c r="I13" i="2"/>
  <c r="H23" i="4" l="1"/>
  <c r="H24" i="4"/>
  <c r="B27" i="4"/>
  <c r="I23" i="4"/>
  <c r="K24" i="4"/>
  <c r="H25" i="4"/>
  <c r="S13" i="3"/>
  <c r="E14" i="3"/>
  <c r="F14" i="3"/>
  <c r="G14" i="3"/>
  <c r="Q14" i="3"/>
  <c r="R14" i="3" s="1"/>
  <c r="S14" i="3" s="1"/>
  <c r="U14" i="3"/>
  <c r="H14" i="3"/>
  <c r="K13" i="3"/>
  <c r="B15" i="3"/>
  <c r="J15" i="3" s="1"/>
  <c r="L15" i="3"/>
  <c r="A16" i="3"/>
  <c r="I15" i="3"/>
  <c r="M15" i="3"/>
  <c r="N15" i="3" s="1"/>
  <c r="T15" i="3"/>
  <c r="K15" i="3"/>
  <c r="B15" i="2"/>
  <c r="J15" i="2" s="1"/>
  <c r="K15" i="2"/>
  <c r="L15" i="2"/>
  <c r="I15" i="2"/>
  <c r="T15" i="2"/>
  <c r="A16" i="2"/>
  <c r="K16" i="2" s="1"/>
  <c r="M15" i="2"/>
  <c r="N15" i="2" s="1"/>
  <c r="K13" i="2"/>
  <c r="S13" i="2"/>
  <c r="E14" i="2"/>
  <c r="F14" i="2"/>
  <c r="G14" i="2"/>
  <c r="Q14" i="2"/>
  <c r="R14" i="2" s="1"/>
  <c r="S14" i="2" s="1"/>
  <c r="U14" i="2"/>
  <c r="H14" i="2"/>
  <c r="C27" i="4" l="1"/>
  <c r="F28" i="4"/>
  <c r="D27" i="4"/>
  <c r="C28" i="4"/>
  <c r="C29" i="4"/>
  <c r="G27" i="4"/>
  <c r="H15" i="3"/>
  <c r="E15" i="3"/>
  <c r="F15" i="3"/>
  <c r="G15" i="3"/>
  <c r="Q15" i="3"/>
  <c r="R15" i="3" s="1"/>
  <c r="S15" i="3" s="1"/>
  <c r="U15" i="3"/>
  <c r="K16" i="3"/>
  <c r="B16" i="3"/>
  <c r="M16" i="3" s="1"/>
  <c r="N16" i="3" s="1"/>
  <c r="L16" i="3"/>
  <c r="A17" i="3"/>
  <c r="I16" i="3"/>
  <c r="J16" i="3"/>
  <c r="T16" i="3"/>
  <c r="T16" i="2"/>
  <c r="A17" i="2"/>
  <c r="K17" i="2" s="1"/>
  <c r="L16" i="2"/>
  <c r="B16" i="2"/>
  <c r="J16" i="2" s="1"/>
  <c r="I16" i="2"/>
  <c r="G15" i="2"/>
  <c r="H15" i="2"/>
  <c r="Q15" i="2"/>
  <c r="R15" i="2" s="1"/>
  <c r="S15" i="2" s="1"/>
  <c r="E15" i="2"/>
  <c r="U15" i="2"/>
  <c r="F15" i="2"/>
  <c r="A18" i="2"/>
  <c r="Q16" i="2"/>
  <c r="R16" i="2" s="1"/>
  <c r="F16" i="2"/>
  <c r="H27" i="4" l="1"/>
  <c r="H28" i="4"/>
  <c r="B31" i="4"/>
  <c r="I27" i="4"/>
  <c r="K28" i="4"/>
  <c r="H29" i="4"/>
  <c r="T17" i="3"/>
  <c r="K17" i="3"/>
  <c r="B17" i="3"/>
  <c r="J17" i="3" s="1"/>
  <c r="L17" i="3"/>
  <c r="A18" i="3"/>
  <c r="I17" i="3"/>
  <c r="M17" i="3"/>
  <c r="N17" i="3" s="1"/>
  <c r="G16" i="3"/>
  <c r="Q16" i="3"/>
  <c r="R16" i="3" s="1"/>
  <c r="U16" i="3"/>
  <c r="H16" i="3"/>
  <c r="E16" i="3"/>
  <c r="F16" i="3"/>
  <c r="E16" i="2"/>
  <c r="G16" i="2"/>
  <c r="L17" i="2"/>
  <c r="T17" i="2"/>
  <c r="M16" i="2"/>
  <c r="N16" i="2" s="1"/>
  <c r="H16" i="2"/>
  <c r="B17" i="2"/>
  <c r="J17" i="2" s="1"/>
  <c r="U16" i="2"/>
  <c r="I17" i="2"/>
  <c r="S16" i="2"/>
  <c r="I18" i="2"/>
  <c r="T18" i="2"/>
  <c r="K18" i="2"/>
  <c r="B18" i="2"/>
  <c r="L18" i="2"/>
  <c r="A19" i="2"/>
  <c r="Q17" i="2"/>
  <c r="R17" i="2" s="1"/>
  <c r="S17" i="2" s="1"/>
  <c r="U17" i="2"/>
  <c r="C31" i="4" l="1"/>
  <c r="G31" i="4"/>
  <c r="D31" i="4"/>
  <c r="C32" i="4"/>
  <c r="C33" i="4"/>
  <c r="F32" i="4"/>
  <c r="I18" i="3"/>
  <c r="T18" i="3"/>
  <c r="K18" i="3"/>
  <c r="B18" i="3"/>
  <c r="J18" i="3" s="1"/>
  <c r="L18" i="3"/>
  <c r="A19" i="3"/>
  <c r="F17" i="3"/>
  <c r="G17" i="3"/>
  <c r="Q17" i="3"/>
  <c r="R17" i="3" s="1"/>
  <c r="S17" i="3" s="1"/>
  <c r="U17" i="3"/>
  <c r="H17" i="3"/>
  <c r="E17" i="3"/>
  <c r="S16" i="3"/>
  <c r="M17" i="2"/>
  <c r="N17" i="2" s="1"/>
  <c r="E17" i="2"/>
  <c r="G17" i="2"/>
  <c r="H17" i="2"/>
  <c r="F17" i="2"/>
  <c r="E18" i="2"/>
  <c r="F18" i="2"/>
  <c r="G18" i="2"/>
  <c r="Q18" i="2"/>
  <c r="R18" i="2" s="1"/>
  <c r="S18" i="2" s="1"/>
  <c r="U18" i="2"/>
  <c r="H18" i="2"/>
  <c r="M18" i="2"/>
  <c r="N18" i="2" s="1"/>
  <c r="B19" i="2"/>
  <c r="J19" i="2" s="1"/>
  <c r="L19" i="2"/>
  <c r="A20" i="2"/>
  <c r="I19" i="2"/>
  <c r="M19" i="2"/>
  <c r="N19" i="2" s="1"/>
  <c r="T19" i="2"/>
  <c r="K19" i="2"/>
  <c r="J18" i="2"/>
  <c r="H31" i="4" l="1"/>
  <c r="H32" i="4"/>
  <c r="B35" i="4"/>
  <c r="I31" i="4"/>
  <c r="K32" i="4"/>
  <c r="H33" i="4"/>
  <c r="E18" i="3"/>
  <c r="F18" i="3"/>
  <c r="G18" i="3"/>
  <c r="Q18" i="3"/>
  <c r="R18" i="3" s="1"/>
  <c r="U18" i="3"/>
  <c r="H18" i="3"/>
  <c r="M18" i="3"/>
  <c r="N18" i="3" s="1"/>
  <c r="B19" i="3"/>
  <c r="L19" i="3"/>
  <c r="A20" i="3"/>
  <c r="I19" i="3"/>
  <c r="M19" i="3"/>
  <c r="N19" i="3" s="1"/>
  <c r="J19" i="3"/>
  <c r="T19" i="3"/>
  <c r="K19" i="3"/>
  <c r="K20" i="2"/>
  <c r="B20" i="2"/>
  <c r="L20" i="2"/>
  <c r="A21" i="2"/>
  <c r="I20" i="2"/>
  <c r="M20" i="2"/>
  <c r="N20" i="2" s="1"/>
  <c r="J20" i="2"/>
  <c r="T20" i="2"/>
  <c r="H19" i="2"/>
  <c r="E19" i="2"/>
  <c r="F19" i="2"/>
  <c r="G19" i="2"/>
  <c r="Q19" i="2"/>
  <c r="R19" i="2" s="1"/>
  <c r="U19" i="2"/>
  <c r="F36" i="4" l="1"/>
  <c r="C35" i="4"/>
  <c r="D35" i="4"/>
  <c r="C36" i="4"/>
  <c r="C37" i="4"/>
  <c r="G35" i="4"/>
  <c r="H19" i="3"/>
  <c r="E19" i="3"/>
  <c r="F19" i="3"/>
  <c r="G19" i="3"/>
  <c r="Q19" i="3"/>
  <c r="R19" i="3" s="1"/>
  <c r="U19" i="3"/>
  <c r="S18" i="3"/>
  <c r="K20" i="3"/>
  <c r="B20" i="3"/>
  <c r="J20" i="3" s="1"/>
  <c r="L20" i="3"/>
  <c r="A21" i="3"/>
  <c r="I20" i="3"/>
  <c r="M20" i="3"/>
  <c r="N20" i="3" s="1"/>
  <c r="T20" i="3"/>
  <c r="T21" i="2"/>
  <c r="K21" i="2"/>
  <c r="B21" i="2"/>
  <c r="J21" i="2" s="1"/>
  <c r="L21" i="2"/>
  <c r="A22" i="2"/>
  <c r="I21" i="2"/>
  <c r="M21" i="2"/>
  <c r="N21" i="2" s="1"/>
  <c r="G20" i="2"/>
  <c r="Q20" i="2"/>
  <c r="R20" i="2" s="1"/>
  <c r="U20" i="2"/>
  <c r="H20" i="2"/>
  <c r="E20" i="2"/>
  <c r="F20" i="2"/>
  <c r="H37" i="4" l="1"/>
  <c r="I35" i="4"/>
  <c r="K36" i="4"/>
  <c r="H35" i="4"/>
  <c r="H36" i="4"/>
  <c r="B39" i="4"/>
  <c r="T21" i="3"/>
  <c r="K21" i="3"/>
  <c r="B21" i="3"/>
  <c r="J21" i="3" s="1"/>
  <c r="L21" i="3"/>
  <c r="A22" i="3"/>
  <c r="I21" i="3"/>
  <c r="M21" i="3"/>
  <c r="N21" i="3" s="1"/>
  <c r="G20" i="3"/>
  <c r="Q20" i="3"/>
  <c r="R20" i="3" s="1"/>
  <c r="U20" i="3"/>
  <c r="H20" i="3"/>
  <c r="E20" i="3"/>
  <c r="F20" i="3"/>
  <c r="I22" i="2"/>
  <c r="T22" i="2"/>
  <c r="K22" i="2"/>
  <c r="B22" i="2"/>
  <c r="J22" i="2" s="1"/>
  <c r="L22" i="2"/>
  <c r="A23" i="2"/>
  <c r="F21" i="2"/>
  <c r="G21" i="2"/>
  <c r="Q21" i="2"/>
  <c r="R21" i="2" s="1"/>
  <c r="U21" i="2"/>
  <c r="H21" i="2"/>
  <c r="E21" i="2"/>
  <c r="G39" i="4" l="1"/>
  <c r="C39" i="4"/>
  <c r="F40" i="4"/>
  <c r="D39" i="4"/>
  <c r="C40" i="4"/>
  <c r="C41" i="4"/>
  <c r="I22" i="3"/>
  <c r="T22" i="3"/>
  <c r="K22" i="3"/>
  <c r="B22" i="3"/>
  <c r="J22" i="3" s="1"/>
  <c r="L22" i="3"/>
  <c r="A23" i="3"/>
  <c r="F21" i="3"/>
  <c r="G21" i="3"/>
  <c r="Q21" i="3"/>
  <c r="R21" i="3" s="1"/>
  <c r="S21" i="3" s="1"/>
  <c r="U21" i="3"/>
  <c r="H21" i="3"/>
  <c r="E21" i="3"/>
  <c r="S21" i="2"/>
  <c r="B23" i="2"/>
  <c r="L23" i="2"/>
  <c r="A24" i="2"/>
  <c r="I23" i="2"/>
  <c r="M23" i="2"/>
  <c r="N23" i="2" s="1"/>
  <c r="J23" i="2"/>
  <c r="T23" i="2"/>
  <c r="K23" i="2"/>
  <c r="E22" i="2"/>
  <c r="F22" i="2"/>
  <c r="G22" i="2"/>
  <c r="Q22" i="2"/>
  <c r="R22" i="2" s="1"/>
  <c r="U22" i="2"/>
  <c r="H22" i="2"/>
  <c r="M22" i="2"/>
  <c r="N22" i="2" s="1"/>
  <c r="H39" i="4" l="1"/>
  <c r="H40" i="4"/>
  <c r="B43" i="4"/>
  <c r="I39" i="4"/>
  <c r="K40" i="4"/>
  <c r="H41" i="4"/>
  <c r="B23" i="3"/>
  <c r="J23" i="3" s="1"/>
  <c r="L23" i="3"/>
  <c r="A24" i="3"/>
  <c r="I23" i="3"/>
  <c r="T23" i="3"/>
  <c r="K23" i="3"/>
  <c r="E22" i="3"/>
  <c r="F22" i="3"/>
  <c r="G22" i="3"/>
  <c r="Q22" i="3"/>
  <c r="R22" i="3" s="1"/>
  <c r="U22" i="3"/>
  <c r="H22" i="3"/>
  <c r="M22" i="3"/>
  <c r="N22" i="3" s="1"/>
  <c r="H23" i="2"/>
  <c r="E23" i="2"/>
  <c r="F23" i="2"/>
  <c r="G23" i="2"/>
  <c r="Q23" i="2"/>
  <c r="R23" i="2" s="1"/>
  <c r="U23" i="2"/>
  <c r="K24" i="2"/>
  <c r="B24" i="2"/>
  <c r="L24" i="2"/>
  <c r="A25" i="2"/>
  <c r="I24" i="2"/>
  <c r="T24" i="2"/>
  <c r="C43" i="4" l="1"/>
  <c r="G43" i="4"/>
  <c r="D43" i="4"/>
  <c r="C44" i="4"/>
  <c r="C45" i="4"/>
  <c r="F44" i="4"/>
  <c r="M23" i="3"/>
  <c r="N23" i="3" s="1"/>
  <c r="K24" i="3"/>
  <c r="B24" i="3"/>
  <c r="J24" i="3" s="1"/>
  <c r="L24" i="3"/>
  <c r="A25" i="3"/>
  <c r="I24" i="3"/>
  <c r="M24" i="3"/>
  <c r="N24" i="3" s="1"/>
  <c r="T24" i="3"/>
  <c r="H23" i="3"/>
  <c r="E23" i="3"/>
  <c r="F23" i="3"/>
  <c r="G23" i="3"/>
  <c r="Q23" i="3"/>
  <c r="R23" i="3" s="1"/>
  <c r="U23" i="3"/>
  <c r="G24" i="2"/>
  <c r="Q24" i="2"/>
  <c r="R24" i="2" s="1"/>
  <c r="S24" i="2" s="1"/>
  <c r="U24" i="2"/>
  <c r="H24" i="2"/>
  <c r="E24" i="2"/>
  <c r="F24" i="2"/>
  <c r="S23" i="2"/>
  <c r="T25" i="2"/>
  <c r="K25" i="2"/>
  <c r="B25" i="2"/>
  <c r="J25" i="2" s="1"/>
  <c r="L25" i="2"/>
  <c r="A26" i="2"/>
  <c r="I25" i="2"/>
  <c r="J24" i="2"/>
  <c r="M24" i="2"/>
  <c r="N24" i="2" s="1"/>
  <c r="H43" i="4" l="1"/>
  <c r="H44" i="4"/>
  <c r="B47" i="4"/>
  <c r="I43" i="4"/>
  <c r="K44" i="4"/>
  <c r="H45" i="4"/>
  <c r="G24" i="3"/>
  <c r="Q24" i="3"/>
  <c r="R24" i="3" s="1"/>
  <c r="S24" i="3" s="1"/>
  <c r="U24" i="3"/>
  <c r="H24" i="3"/>
  <c r="E24" i="3"/>
  <c r="F24" i="3"/>
  <c r="S23" i="3"/>
  <c r="T25" i="3"/>
  <c r="K25" i="3"/>
  <c r="B25" i="3"/>
  <c r="M25" i="3" s="1"/>
  <c r="N25" i="3" s="1"/>
  <c r="L25" i="3"/>
  <c r="A26" i="3"/>
  <c r="I25" i="3"/>
  <c r="I26" i="2"/>
  <c r="T26" i="2"/>
  <c r="K26" i="2"/>
  <c r="B26" i="2"/>
  <c r="J26" i="2" s="1"/>
  <c r="L26" i="2"/>
  <c r="A27" i="2"/>
  <c r="M25" i="2"/>
  <c r="N25" i="2" s="1"/>
  <c r="F25" i="2"/>
  <c r="G25" i="2"/>
  <c r="Q25" i="2"/>
  <c r="R25" i="2" s="1"/>
  <c r="U25" i="2"/>
  <c r="H25" i="2"/>
  <c r="E25" i="2"/>
  <c r="F48" i="4" l="1"/>
  <c r="C47" i="4"/>
  <c r="D47" i="4"/>
  <c r="C48" i="4"/>
  <c r="C49" i="4"/>
  <c r="G47" i="4"/>
  <c r="J25" i="3"/>
  <c r="I26" i="3"/>
  <c r="J26" i="3"/>
  <c r="T26" i="3"/>
  <c r="K26" i="3"/>
  <c r="B26" i="3"/>
  <c r="L26" i="3"/>
  <c r="A27" i="3"/>
  <c r="F25" i="3"/>
  <c r="G25" i="3"/>
  <c r="Q25" i="3"/>
  <c r="R25" i="3" s="1"/>
  <c r="U25" i="3"/>
  <c r="H25" i="3"/>
  <c r="E25" i="3"/>
  <c r="B27" i="2"/>
  <c r="J27" i="2" s="1"/>
  <c r="L27" i="2"/>
  <c r="A28" i="2"/>
  <c r="I27" i="2"/>
  <c r="M27" i="2"/>
  <c r="N27" i="2" s="1"/>
  <c r="T27" i="2"/>
  <c r="K27" i="2"/>
  <c r="E26" i="2"/>
  <c r="F26" i="2"/>
  <c r="G26" i="2"/>
  <c r="Q26" i="2"/>
  <c r="R26" i="2" s="1"/>
  <c r="U26" i="2"/>
  <c r="H26" i="2"/>
  <c r="M26" i="2"/>
  <c r="N26" i="2" s="1"/>
  <c r="H49" i="4" l="1"/>
  <c r="I47" i="4"/>
  <c r="K48" i="4"/>
  <c r="H47" i="4"/>
  <c r="H48" i="4"/>
  <c r="B51" i="4"/>
  <c r="B27" i="3"/>
  <c r="J27" i="3" s="1"/>
  <c r="L27" i="3"/>
  <c r="A28" i="3"/>
  <c r="I27" i="3"/>
  <c r="M27" i="3"/>
  <c r="N27" i="3" s="1"/>
  <c r="T27" i="3"/>
  <c r="K27" i="3"/>
  <c r="E26" i="3"/>
  <c r="F26" i="3"/>
  <c r="G26" i="3"/>
  <c r="Q26" i="3"/>
  <c r="R26" i="3" s="1"/>
  <c r="U26" i="3"/>
  <c r="H26" i="3"/>
  <c r="M26" i="3"/>
  <c r="N26" i="3" s="1"/>
  <c r="K28" i="2"/>
  <c r="B28" i="2"/>
  <c r="J28" i="2" s="1"/>
  <c r="L28" i="2"/>
  <c r="A29" i="2"/>
  <c r="I28" i="2"/>
  <c r="M28" i="2"/>
  <c r="N28" i="2" s="1"/>
  <c r="T28" i="2"/>
  <c r="H27" i="2"/>
  <c r="E27" i="2"/>
  <c r="F27" i="2"/>
  <c r="G27" i="2"/>
  <c r="Q27" i="2"/>
  <c r="R27" i="2" s="1"/>
  <c r="S27" i="2" s="1"/>
  <c r="U27" i="2"/>
  <c r="G51" i="4" l="1"/>
  <c r="C51" i="4"/>
  <c r="F52" i="4"/>
  <c r="D51" i="4"/>
  <c r="C52" i="4"/>
  <c r="C53" i="4"/>
  <c r="K28" i="3"/>
  <c r="B28" i="3"/>
  <c r="L28" i="3"/>
  <c r="A29" i="3"/>
  <c r="I28" i="3"/>
  <c r="M28" i="3"/>
  <c r="N28" i="3" s="1"/>
  <c r="J28" i="3"/>
  <c r="T28" i="3"/>
  <c r="H27" i="3"/>
  <c r="E27" i="3"/>
  <c r="F27" i="3"/>
  <c r="G27" i="3"/>
  <c r="Q27" i="3"/>
  <c r="R27" i="3" s="1"/>
  <c r="S27" i="3" s="1"/>
  <c r="U27" i="3"/>
  <c r="G28" i="2"/>
  <c r="Q28" i="2"/>
  <c r="R28" i="2" s="1"/>
  <c r="U28" i="2"/>
  <c r="H28" i="2"/>
  <c r="E28" i="2"/>
  <c r="F28" i="2"/>
  <c r="T29" i="2"/>
  <c r="K29" i="2"/>
  <c r="B29" i="2"/>
  <c r="J29" i="2" s="1"/>
  <c r="L29" i="2"/>
  <c r="A30" i="2"/>
  <c r="I29" i="2"/>
  <c r="M29" i="2"/>
  <c r="N29" i="2" s="1"/>
  <c r="H51" i="4" l="1"/>
  <c r="H52" i="4"/>
  <c r="B55" i="4"/>
  <c r="I51" i="4"/>
  <c r="K52" i="4"/>
  <c r="H53" i="4"/>
  <c r="G28" i="3"/>
  <c r="Q28" i="3"/>
  <c r="R28" i="3" s="1"/>
  <c r="S28" i="3" s="1"/>
  <c r="U28" i="3"/>
  <c r="H28" i="3"/>
  <c r="E28" i="3"/>
  <c r="F28" i="3"/>
  <c r="T29" i="3"/>
  <c r="K29" i="3"/>
  <c r="B29" i="3"/>
  <c r="J29" i="3" s="1"/>
  <c r="L29" i="3"/>
  <c r="A30" i="3"/>
  <c r="I29" i="3"/>
  <c r="M29" i="3"/>
  <c r="N29" i="3" s="1"/>
  <c r="I30" i="2"/>
  <c r="T30" i="2"/>
  <c r="B30" i="2"/>
  <c r="M30" i="2" s="1"/>
  <c r="N30" i="2" s="1"/>
  <c r="L30" i="2"/>
  <c r="A31" i="2"/>
  <c r="K30" i="2"/>
  <c r="F29" i="2"/>
  <c r="G29" i="2"/>
  <c r="Q29" i="2"/>
  <c r="R29" i="2" s="1"/>
  <c r="U29" i="2"/>
  <c r="H29" i="2"/>
  <c r="E29" i="2"/>
  <c r="S28" i="2"/>
  <c r="C55" i="4" l="1"/>
  <c r="G55" i="4"/>
  <c r="D55" i="4"/>
  <c r="C56" i="4"/>
  <c r="C57" i="4"/>
  <c r="F56" i="4"/>
  <c r="I30" i="3"/>
  <c r="T30" i="3"/>
  <c r="B30" i="3"/>
  <c r="M30" i="3" s="1"/>
  <c r="N30" i="3" s="1"/>
  <c r="L30" i="3"/>
  <c r="A31" i="3"/>
  <c r="K30" i="3"/>
  <c r="F29" i="3"/>
  <c r="G29" i="3"/>
  <c r="Q29" i="3"/>
  <c r="R29" i="3" s="1"/>
  <c r="U29" i="3"/>
  <c r="H29" i="3"/>
  <c r="E29" i="3"/>
  <c r="B31" i="2"/>
  <c r="J31" i="2" s="1"/>
  <c r="L31" i="2"/>
  <c r="A32" i="2"/>
  <c r="I31" i="2"/>
  <c r="M31" i="2"/>
  <c r="N31" i="2" s="1"/>
  <c r="T31" i="2"/>
  <c r="K31" i="2"/>
  <c r="J30" i="2"/>
  <c r="E30" i="2"/>
  <c r="F30" i="2"/>
  <c r="H30" i="2"/>
  <c r="Q30" i="2"/>
  <c r="R30" i="2" s="1"/>
  <c r="U30" i="2"/>
  <c r="G30" i="2"/>
  <c r="I55" i="4" l="1"/>
  <c r="K56" i="4"/>
  <c r="H55" i="4"/>
  <c r="H56" i="4"/>
  <c r="B59" i="4"/>
  <c r="H57" i="4"/>
  <c r="B31" i="3"/>
  <c r="L31" i="3"/>
  <c r="A32" i="3"/>
  <c r="I31" i="3"/>
  <c r="M31" i="3"/>
  <c r="N31" i="3" s="1"/>
  <c r="K31" i="3"/>
  <c r="J31" i="3"/>
  <c r="T31" i="3"/>
  <c r="J30" i="3"/>
  <c r="E30" i="3"/>
  <c r="F30" i="3"/>
  <c r="H30" i="3"/>
  <c r="G30" i="3"/>
  <c r="Q30" i="3"/>
  <c r="R30" i="3" s="1"/>
  <c r="S30" i="3" s="1"/>
  <c r="U30" i="3"/>
  <c r="B32" i="2"/>
  <c r="J32" i="2" s="1"/>
  <c r="L32" i="2"/>
  <c r="A33" i="2"/>
  <c r="T32" i="2"/>
  <c r="I32" i="2"/>
  <c r="K32" i="2"/>
  <c r="S30" i="2"/>
  <c r="H31" i="2"/>
  <c r="E31" i="2"/>
  <c r="U31" i="2"/>
  <c r="F31" i="2"/>
  <c r="G31" i="2"/>
  <c r="Q31" i="2"/>
  <c r="R31" i="2" s="1"/>
  <c r="S31" i="2" s="1"/>
  <c r="F60" i="4" l="1"/>
  <c r="C59" i="4"/>
  <c r="D59" i="4"/>
  <c r="C60" i="4"/>
  <c r="C61" i="4"/>
  <c r="G59" i="4"/>
  <c r="B32" i="3"/>
  <c r="M32" i="3" s="1"/>
  <c r="N32" i="3" s="1"/>
  <c r="L32" i="3"/>
  <c r="A33" i="3"/>
  <c r="T32" i="3"/>
  <c r="I32" i="3"/>
  <c r="K32" i="3"/>
  <c r="H31" i="3"/>
  <c r="E31" i="3"/>
  <c r="G31" i="3"/>
  <c r="Q31" i="3"/>
  <c r="R31" i="3" s="1"/>
  <c r="U31" i="3"/>
  <c r="F31" i="3"/>
  <c r="J33" i="2"/>
  <c r="T33" i="2"/>
  <c r="K33" i="2"/>
  <c r="B33" i="2"/>
  <c r="L33" i="2"/>
  <c r="A35" i="2"/>
  <c r="I33" i="2"/>
  <c r="M33" i="2"/>
  <c r="N33" i="2" s="1"/>
  <c r="H32" i="2"/>
  <c r="G32" i="2"/>
  <c r="U32" i="2"/>
  <c r="E32" i="2"/>
  <c r="Q32" i="2"/>
  <c r="R32" i="2" s="1"/>
  <c r="S32" i="2" s="1"/>
  <c r="F32" i="2"/>
  <c r="M32" i="2"/>
  <c r="N32" i="2" s="1"/>
  <c r="H61" i="4" l="1"/>
  <c r="H59" i="4"/>
  <c r="H60" i="4"/>
  <c r="B63" i="4"/>
  <c r="I59" i="4"/>
  <c r="K60" i="4"/>
  <c r="S31" i="3"/>
  <c r="J32" i="3"/>
  <c r="I33" i="3"/>
  <c r="B33" i="3"/>
  <c r="J33" i="3"/>
  <c r="K33" i="3"/>
  <c r="A35" i="3"/>
  <c r="L33" i="3"/>
  <c r="T33" i="3"/>
  <c r="H32" i="3"/>
  <c r="F32" i="3"/>
  <c r="E32" i="3"/>
  <c r="G32" i="3"/>
  <c r="Q32" i="3"/>
  <c r="R32" i="3" s="1"/>
  <c r="S32" i="3" s="1"/>
  <c r="U32" i="3"/>
  <c r="I35" i="2"/>
  <c r="T35" i="2"/>
  <c r="K35" i="2"/>
  <c r="B35" i="2"/>
  <c r="J35" i="2" s="1"/>
  <c r="L35" i="2"/>
  <c r="A36" i="2"/>
  <c r="F33" i="2"/>
  <c r="G33" i="2"/>
  <c r="Q33" i="2"/>
  <c r="R33" i="2" s="1"/>
  <c r="S33" i="2" s="1"/>
  <c r="U33" i="2"/>
  <c r="H33" i="2"/>
  <c r="E33" i="2"/>
  <c r="G63" i="4" l="1"/>
  <c r="C63" i="4"/>
  <c r="F64" i="4"/>
  <c r="D63" i="4"/>
  <c r="C64" i="4"/>
  <c r="C65" i="4"/>
  <c r="E33" i="3"/>
  <c r="Q33" i="3"/>
  <c r="R33" i="3" s="1"/>
  <c r="S33" i="3" s="1"/>
  <c r="U33" i="3"/>
  <c r="F33" i="3"/>
  <c r="G33" i="3"/>
  <c r="H33" i="3"/>
  <c r="T35" i="3"/>
  <c r="K35" i="3"/>
  <c r="B35" i="3"/>
  <c r="J35" i="3" s="1"/>
  <c r="L35" i="3"/>
  <c r="A36" i="3"/>
  <c r="I35" i="3"/>
  <c r="M33" i="3"/>
  <c r="N33" i="3" s="1"/>
  <c r="B36" i="2"/>
  <c r="J36" i="2" s="1"/>
  <c r="L36" i="2"/>
  <c r="A38" i="2"/>
  <c r="I36" i="2"/>
  <c r="M36" i="2"/>
  <c r="N36" i="2" s="1"/>
  <c r="T36" i="2"/>
  <c r="K36" i="2"/>
  <c r="E35" i="2"/>
  <c r="F35" i="2"/>
  <c r="G35" i="2"/>
  <c r="Q35" i="2"/>
  <c r="R35" i="2" s="1"/>
  <c r="S35" i="2" s="1"/>
  <c r="U35" i="2"/>
  <c r="H35" i="2"/>
  <c r="M35" i="2"/>
  <c r="N35" i="2" s="1"/>
  <c r="I63" i="4" l="1"/>
  <c r="K64" i="4"/>
  <c r="H65" i="4"/>
  <c r="H63" i="4"/>
  <c r="H64" i="4"/>
  <c r="B67" i="4"/>
  <c r="M35" i="3"/>
  <c r="N35" i="3" s="1"/>
  <c r="I36" i="3"/>
  <c r="T36" i="3"/>
  <c r="K36" i="3"/>
  <c r="B36" i="3"/>
  <c r="J36" i="3" s="1"/>
  <c r="L36" i="3"/>
  <c r="A38" i="3"/>
  <c r="F35" i="3"/>
  <c r="G35" i="3"/>
  <c r="Q35" i="3"/>
  <c r="R35" i="3" s="1"/>
  <c r="U35" i="3"/>
  <c r="H35" i="3"/>
  <c r="E35" i="3"/>
  <c r="K38" i="2"/>
  <c r="B38" i="2"/>
  <c r="L38" i="2"/>
  <c r="A39" i="2"/>
  <c r="I38" i="2"/>
  <c r="M38" i="2"/>
  <c r="N38" i="2" s="1"/>
  <c r="J38" i="2"/>
  <c r="T38" i="2"/>
  <c r="H36" i="2"/>
  <c r="E36" i="2"/>
  <c r="F36" i="2"/>
  <c r="G36" i="2"/>
  <c r="Q36" i="2"/>
  <c r="R36" i="2" s="1"/>
  <c r="S36" i="2" s="1"/>
  <c r="U36" i="2"/>
  <c r="C67" i="4" l="1"/>
  <c r="G67" i="4"/>
  <c r="D67" i="4"/>
  <c r="C68" i="4"/>
  <c r="C69" i="4"/>
  <c r="F68" i="4"/>
  <c r="B38" i="3"/>
  <c r="J38" i="3" s="1"/>
  <c r="L38" i="3"/>
  <c r="A39" i="3"/>
  <c r="I38" i="3"/>
  <c r="M38" i="3"/>
  <c r="N38" i="3" s="1"/>
  <c r="T38" i="3"/>
  <c r="K38" i="3"/>
  <c r="S35" i="3"/>
  <c r="E36" i="3"/>
  <c r="F36" i="3"/>
  <c r="G36" i="3"/>
  <c r="Q36" i="3"/>
  <c r="R36" i="3" s="1"/>
  <c r="S36" i="3" s="1"/>
  <c r="U36" i="3"/>
  <c r="H36" i="3"/>
  <c r="M36" i="3"/>
  <c r="N36" i="3" s="1"/>
  <c r="T39" i="2"/>
  <c r="K39" i="2"/>
  <c r="B39" i="2"/>
  <c r="L39" i="2"/>
  <c r="A40" i="2"/>
  <c r="I39" i="2"/>
  <c r="M39" i="2"/>
  <c r="N39" i="2" s="1"/>
  <c r="G38" i="2"/>
  <c r="Q38" i="2"/>
  <c r="R38" i="2" s="1"/>
  <c r="S38" i="2" s="1"/>
  <c r="U38" i="2"/>
  <c r="H38" i="2"/>
  <c r="E38" i="2"/>
  <c r="F38" i="2"/>
  <c r="H67" i="4" l="1"/>
  <c r="H68" i="4"/>
  <c r="B71" i="4"/>
  <c r="I67" i="4"/>
  <c r="K68" i="4"/>
  <c r="H69" i="4"/>
  <c r="K39" i="3"/>
  <c r="B39" i="3"/>
  <c r="L39" i="3"/>
  <c r="A40" i="3"/>
  <c r="I39" i="3"/>
  <c r="M39" i="3"/>
  <c r="N39" i="3" s="1"/>
  <c r="J39" i="3"/>
  <c r="T39" i="3"/>
  <c r="H38" i="3"/>
  <c r="E38" i="3"/>
  <c r="F38" i="3"/>
  <c r="G38" i="3"/>
  <c r="Q38" i="3"/>
  <c r="R38" i="3" s="1"/>
  <c r="S38" i="3" s="1"/>
  <c r="U38" i="3"/>
  <c r="F39" i="2"/>
  <c r="G39" i="2"/>
  <c r="Q39" i="2"/>
  <c r="R39" i="2" s="1"/>
  <c r="S39" i="2" s="1"/>
  <c r="U39" i="2"/>
  <c r="H39" i="2"/>
  <c r="E39" i="2"/>
  <c r="I40" i="2"/>
  <c r="T40" i="2"/>
  <c r="K40" i="2"/>
  <c r="B40" i="2"/>
  <c r="J40" i="2" s="1"/>
  <c r="L40" i="2"/>
  <c r="A41" i="2"/>
  <c r="J39" i="2"/>
  <c r="F72" i="4" l="1"/>
  <c r="C71" i="4"/>
  <c r="D71" i="4"/>
  <c r="C72" i="4"/>
  <c r="C73" i="4"/>
  <c r="G71" i="4"/>
  <c r="T40" i="3"/>
  <c r="K40" i="3"/>
  <c r="B40" i="3"/>
  <c r="L40" i="3"/>
  <c r="A41" i="3"/>
  <c r="I40" i="3"/>
  <c r="M40" i="3"/>
  <c r="N40" i="3" s="1"/>
  <c r="G39" i="3"/>
  <c r="Q39" i="3"/>
  <c r="R39" i="3" s="1"/>
  <c r="S39" i="3" s="1"/>
  <c r="U39" i="3"/>
  <c r="H39" i="3"/>
  <c r="E39" i="3"/>
  <c r="F39" i="3"/>
  <c r="B41" i="2"/>
  <c r="M41" i="2" s="1"/>
  <c r="N41" i="2" s="1"/>
  <c r="L41" i="2"/>
  <c r="I41" i="2"/>
  <c r="T41" i="2"/>
  <c r="K41" i="2"/>
  <c r="E40" i="2"/>
  <c r="F40" i="2"/>
  <c r="G40" i="2"/>
  <c r="Q40" i="2"/>
  <c r="R40" i="2" s="1"/>
  <c r="S40" i="2" s="1"/>
  <c r="U40" i="2"/>
  <c r="H40" i="2"/>
  <c r="M40" i="2"/>
  <c r="N40" i="2" s="1"/>
  <c r="H73" i="4" l="1"/>
  <c r="I71" i="4"/>
  <c r="K72" i="4"/>
  <c r="H71" i="4"/>
  <c r="H72" i="4"/>
  <c r="B75" i="4"/>
  <c r="F40" i="3"/>
  <c r="G40" i="3"/>
  <c r="Q40" i="3"/>
  <c r="R40" i="3" s="1"/>
  <c r="S40" i="3" s="1"/>
  <c r="U40" i="3"/>
  <c r="H40" i="3"/>
  <c r="E40" i="3"/>
  <c r="I41" i="3"/>
  <c r="T41" i="3"/>
  <c r="K41" i="3"/>
  <c r="B41" i="3"/>
  <c r="L41" i="3"/>
  <c r="A42" i="3"/>
  <c r="J40" i="3"/>
  <c r="J41" i="2"/>
  <c r="A51" i="2"/>
  <c r="H41" i="2"/>
  <c r="E41" i="2"/>
  <c r="F41" i="2"/>
  <c r="G41" i="2"/>
  <c r="Q41" i="2"/>
  <c r="R41" i="2" s="1"/>
  <c r="U41" i="2"/>
  <c r="G75" i="4" l="1"/>
  <c r="C75" i="4"/>
  <c r="F76" i="4"/>
  <c r="D75" i="4"/>
  <c r="C76" i="4"/>
  <c r="C77" i="4"/>
  <c r="B42" i="3"/>
  <c r="L42" i="3"/>
  <c r="A43" i="3"/>
  <c r="I42" i="3"/>
  <c r="M42" i="3"/>
  <c r="N42" i="3" s="1"/>
  <c r="J42" i="3"/>
  <c r="T42" i="3"/>
  <c r="K42" i="3"/>
  <c r="E41" i="3"/>
  <c r="F41" i="3"/>
  <c r="G41" i="3"/>
  <c r="Q41" i="3"/>
  <c r="R41" i="3" s="1"/>
  <c r="S41" i="3" s="1"/>
  <c r="U41" i="3"/>
  <c r="H41" i="3"/>
  <c r="M41" i="3"/>
  <c r="N41" i="3" s="1"/>
  <c r="J41" i="3"/>
  <c r="S41" i="2"/>
  <c r="A54" i="2"/>
  <c r="S20" i="2"/>
  <c r="S19" i="2"/>
  <c r="S22" i="2"/>
  <c r="S26" i="2"/>
  <c r="S25" i="2"/>
  <c r="S29" i="2"/>
  <c r="J47" i="2"/>
  <c r="G47" i="2"/>
  <c r="H75" i="4" l="1"/>
  <c r="H76" i="4"/>
  <c r="B79" i="4"/>
  <c r="I75" i="4"/>
  <c r="K76" i="4"/>
  <c r="H77" i="4"/>
  <c r="K43" i="3"/>
  <c r="B43" i="3"/>
  <c r="L43" i="3"/>
  <c r="A44" i="3"/>
  <c r="I43" i="3"/>
  <c r="M43" i="3"/>
  <c r="N43" i="3" s="1"/>
  <c r="J43" i="3"/>
  <c r="T43" i="3"/>
  <c r="H42" i="3"/>
  <c r="E42" i="3"/>
  <c r="F42" i="3"/>
  <c r="G42" i="3"/>
  <c r="Q42" i="3"/>
  <c r="R42" i="3" s="1"/>
  <c r="S42" i="3" s="1"/>
  <c r="U42" i="3"/>
  <c r="E47" i="2"/>
  <c r="F47" i="2"/>
  <c r="I47" i="2"/>
  <c r="A53" i="2"/>
  <c r="A55" i="2"/>
  <c r="B54" i="2"/>
  <c r="C79" i="4" l="1"/>
  <c r="G79" i="4"/>
  <c r="D79" i="4"/>
  <c r="C80" i="4"/>
  <c r="C81" i="4"/>
  <c r="F80" i="4"/>
  <c r="T44" i="3"/>
  <c r="B44" i="3"/>
  <c r="L44" i="3"/>
  <c r="A45" i="3"/>
  <c r="I44" i="3"/>
  <c r="M44" i="3"/>
  <c r="N44" i="3" s="1"/>
  <c r="K44" i="3"/>
  <c r="G43" i="3"/>
  <c r="Q43" i="3"/>
  <c r="R43" i="3" s="1"/>
  <c r="S43" i="3" s="1"/>
  <c r="U43" i="3"/>
  <c r="H43" i="3"/>
  <c r="E43" i="3"/>
  <c r="F43" i="3"/>
  <c r="B55" i="2"/>
  <c r="A56" i="2"/>
  <c r="I79" i="4" l="1"/>
  <c r="K80" i="4"/>
  <c r="H81" i="4"/>
  <c r="H79" i="4"/>
  <c r="H80" i="4"/>
  <c r="F44" i="3"/>
  <c r="H44" i="3"/>
  <c r="E44" i="3"/>
  <c r="G44" i="3"/>
  <c r="Q44" i="3"/>
  <c r="R44" i="3" s="1"/>
  <c r="S44" i="3" s="1"/>
  <c r="U44" i="3"/>
  <c r="I45" i="3"/>
  <c r="K45" i="3"/>
  <c r="B45" i="3"/>
  <c r="L45" i="3"/>
  <c r="A46" i="3"/>
  <c r="T45" i="3"/>
  <c r="J44" i="3"/>
  <c r="A57" i="2"/>
  <c r="B56" i="2"/>
  <c r="E45" i="3" l="1"/>
  <c r="G45" i="3"/>
  <c r="Q45" i="3"/>
  <c r="R45" i="3" s="1"/>
  <c r="S45" i="3" s="1"/>
  <c r="U45" i="3"/>
  <c r="H45" i="3"/>
  <c r="F45" i="3"/>
  <c r="J45" i="3"/>
  <c r="B46" i="3"/>
  <c r="L46" i="3"/>
  <c r="A47" i="3"/>
  <c r="J46" i="3"/>
  <c r="T46" i="3"/>
  <c r="K46" i="3"/>
  <c r="I46" i="3"/>
  <c r="M46" i="3"/>
  <c r="N46" i="3" s="1"/>
  <c r="M45" i="3"/>
  <c r="N45" i="3" s="1"/>
  <c r="B57" i="2"/>
  <c r="A58" i="2"/>
  <c r="H46" i="3" l="1"/>
  <c r="F46" i="3"/>
  <c r="G46" i="3"/>
  <c r="Q46" i="3"/>
  <c r="R46" i="3" s="1"/>
  <c r="S46" i="3" s="1"/>
  <c r="U46" i="3"/>
  <c r="E46" i="3"/>
  <c r="I47" i="3"/>
  <c r="M47" i="3"/>
  <c r="N47" i="3" s="1"/>
  <c r="J47" i="3"/>
  <c r="T47" i="3"/>
  <c r="B47" i="3"/>
  <c r="L47" i="3"/>
  <c r="A48" i="3"/>
  <c r="K47" i="3"/>
  <c r="A59" i="2"/>
  <c r="B58" i="2"/>
  <c r="B48" i="3" l="1"/>
  <c r="M48" i="3" s="1"/>
  <c r="N48" i="3" s="1"/>
  <c r="A51" i="3" s="1"/>
  <c r="L48" i="3"/>
  <c r="I48" i="3"/>
  <c r="K48" i="3"/>
  <c r="J48" i="3"/>
  <c r="T48" i="3"/>
  <c r="E47" i="3"/>
  <c r="F47" i="3"/>
  <c r="G47" i="3"/>
  <c r="Q47" i="3"/>
  <c r="R47" i="3" s="1"/>
  <c r="S47" i="3" s="1"/>
  <c r="H47" i="3"/>
  <c r="U47" i="3"/>
  <c r="B59" i="2"/>
  <c r="A60" i="2"/>
  <c r="H48" i="3" l="1"/>
  <c r="E48" i="3"/>
  <c r="F48" i="3"/>
  <c r="G48" i="3"/>
  <c r="Q48" i="3"/>
  <c r="R48" i="3" s="1"/>
  <c r="U48" i="3"/>
  <c r="A61" i="2"/>
  <c r="B60" i="2"/>
  <c r="J49" i="3" l="1"/>
  <c r="G49" i="3"/>
  <c r="S48" i="3"/>
  <c r="A54" i="3"/>
  <c r="S19" i="3"/>
  <c r="S20" i="3"/>
  <c r="S22" i="3"/>
  <c r="S25" i="3"/>
  <c r="S26" i="3"/>
  <c r="S29" i="3"/>
  <c r="B61" i="2"/>
  <c r="A62" i="2"/>
  <c r="B54" i="3" l="1"/>
  <c r="A55" i="3"/>
  <c r="A53" i="3"/>
  <c r="E49" i="3"/>
  <c r="F49" i="3"/>
  <c r="I49" i="3"/>
  <c r="A63" i="2"/>
  <c r="B62" i="2"/>
  <c r="B55" i="3" l="1"/>
  <c r="A56" i="3"/>
  <c r="B63" i="2"/>
  <c r="A64" i="2"/>
  <c r="B64" i="2" s="1"/>
  <c r="B56" i="3" l="1"/>
  <c r="A57" i="3"/>
  <c r="A58" i="3" l="1"/>
  <c r="B57" i="3"/>
  <c r="B58" i="3" l="1"/>
  <c r="A59" i="3"/>
  <c r="A60" i="3" l="1"/>
  <c r="B59" i="3"/>
  <c r="B60" i="3" l="1"/>
  <c r="A61" i="3"/>
  <c r="B61" i="3" l="1"/>
  <c r="A62" i="3"/>
  <c r="B62" i="3" l="1"/>
  <c r="A63" i="3"/>
  <c r="B63" i="3" l="1"/>
  <c r="A64" i="3"/>
  <c r="B64" i="3" s="1"/>
</calcChain>
</file>

<file path=xl/sharedStrings.xml><?xml version="1.0" encoding="utf-8"?>
<sst xmlns="http://schemas.openxmlformats.org/spreadsheetml/2006/main" count="90" uniqueCount="42">
  <si>
    <t>全日本カート選手権統一規則書 第38条(25)(フロントフェアリングが正しい装着状態でない)により5秒加算した。</t>
  </si>
  <si>
    <t>JAF国内ｶｰﾄ競技規則 ｶｰﾄ競技会運営に関する規定 22条(妨害の禁止(無理な進入))違反により、10秒加算とした。</t>
  </si>
  <si>
    <r>
      <rPr>
        <sz val="9"/>
        <color indexed="8"/>
        <rFont val="ＭＳ Ｐゴシック"/>
        <family val="3"/>
        <charset val="128"/>
      </rPr>
      <t>このレース結果によりシリーズランキング暫定チャンピオンは百瀬</t>
    </r>
    <r>
      <rPr>
        <sz val="9"/>
        <color indexed="8"/>
        <rFont val="Microsoft Sans Serif"/>
        <family val="2"/>
      </rPr>
      <t xml:space="preserve"> </t>
    </r>
    <r>
      <rPr>
        <sz val="9"/>
        <color indexed="8"/>
        <rFont val="ＭＳ Ｐゴシック"/>
        <family val="3"/>
        <charset val="128"/>
      </rPr>
      <t>翔選手に決定</t>
    </r>
    <rPh sb="5" eb="7">
      <t>ケッカ</t>
    </rPh>
    <rPh sb="19" eb="21">
      <t>ザンテイ</t>
    </rPh>
    <rPh sb="28" eb="30">
      <t>モモセ</t>
    </rPh>
    <rPh sb="31" eb="32">
      <t>ショウ</t>
    </rPh>
    <rPh sb="32" eb="34">
      <t>センシュ</t>
    </rPh>
    <rPh sb="35" eb="37">
      <t>ケッテイ</t>
    </rPh>
    <phoneticPr fontId="7"/>
  </si>
  <si>
    <t>km/h</t>
    <phoneticPr fontId="7"/>
  </si>
  <si>
    <t>C700賞</t>
    <rPh sb="4" eb="5">
      <t>ショウ</t>
    </rPh>
    <phoneticPr fontId="7"/>
  </si>
  <si>
    <t xml:space="preserve">Fastest Lap </t>
    <phoneticPr fontId="7"/>
  </si>
  <si>
    <r>
      <rPr>
        <b/>
        <sz val="10"/>
        <color rgb="FF0000FF"/>
        <rFont val="ＭＳ Ｐゴシック"/>
        <family val="3"/>
        <charset val="128"/>
      </rPr>
      <t>以上　規定周回数完走：</t>
    </r>
    <phoneticPr fontId="7"/>
  </si>
  <si>
    <r>
      <rPr>
        <b/>
        <sz val="10"/>
        <color rgb="FF0000FF"/>
        <rFont val="ＭＳ Ｐゴシック"/>
        <family val="3"/>
        <charset val="128"/>
      </rPr>
      <t>以下ﾌｨﾆｯｼｭﾗｲﾝ不通過：</t>
    </r>
    <phoneticPr fontId="7"/>
  </si>
  <si>
    <t>Best</t>
  </si>
  <si>
    <t>Gap</t>
  </si>
  <si>
    <t>Delay</t>
  </si>
  <si>
    <t>Total Time</t>
  </si>
  <si>
    <t>Laps</t>
  </si>
  <si>
    <t>Tire</t>
  </si>
  <si>
    <t>Team</t>
  </si>
  <si>
    <t>Type</t>
  </si>
  <si>
    <t>Driver</t>
  </si>
  <si>
    <t>No.</t>
  </si>
  <si>
    <t>Pos.</t>
  </si>
  <si>
    <t>ベスト平均時速</t>
  </si>
  <si>
    <t>グリッドコメント</t>
  </si>
  <si>
    <t>ペナルティNo.</t>
    <phoneticPr fontId="7"/>
  </si>
  <si>
    <t>コメント</t>
  </si>
  <si>
    <t>BestLap</t>
  </si>
  <si>
    <t>GAP</t>
  </si>
  <si>
    <t>差</t>
  </si>
  <si>
    <t>Tires</t>
  </si>
  <si>
    <t>Model/Engine</t>
  </si>
  <si>
    <t>名前</t>
  </si>
  <si>
    <t>決勝ヒート正式結果表</t>
    <rPh sb="5" eb="7">
      <t>セイシキ</t>
    </rPh>
    <rPh sb="7" eb="9">
      <t>ケッカ</t>
    </rPh>
    <phoneticPr fontId="7"/>
  </si>
  <si>
    <t>南コース 1.264Km</t>
  </si>
  <si>
    <t>Wet</t>
  </si>
  <si>
    <t xml:space="preserve">COURSE : </t>
  </si>
  <si>
    <t>Rain</t>
  </si>
  <si>
    <t>WEATHER:</t>
  </si>
  <si>
    <t>:</t>
    <phoneticPr fontId="7"/>
  </si>
  <si>
    <t>km/h</t>
    <phoneticPr fontId="7"/>
  </si>
  <si>
    <r>
      <rPr>
        <b/>
        <sz val="10"/>
        <color rgb="FF0000FF"/>
        <rFont val="ＭＳ Ｐゴシック"/>
        <family val="3"/>
        <charset val="128"/>
      </rPr>
      <t>以下ﾌｨﾆｯｼｭﾗｲﾝ不通過：</t>
    </r>
    <phoneticPr fontId="7"/>
  </si>
  <si>
    <t>ペナルティNo.</t>
    <phoneticPr fontId="7"/>
  </si>
  <si>
    <t>決勝ヒート暫定結果表</t>
    <rPh sb="5" eb="7">
      <t>ザンテイ</t>
    </rPh>
    <phoneticPr fontId="7"/>
  </si>
  <si>
    <t>PP</t>
    <phoneticPr fontId="7"/>
  </si>
  <si>
    <t>決勝ヒート グリッド表</t>
    <rPh sb="10" eb="11">
      <t>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</si>
</sst>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 * #,##0_ ;_ * \-#,##0_ ;_ * &quot;-&quot;_ ;_ @_ "/>
    <numFmt numFmtId="176" formatCode=";;;"/>
    <numFmt numFmtId="177" formatCode="_ * #,##0.000_ ;_ * \-#,##0.000_ ;_ * &quot;-&quot;_ ;_ @_ "/>
    <numFmt numFmtId="178" formatCode="[&lt;1]m\'ss.000;##0.000"/>
    <numFmt numFmtId="179" formatCode="yyyy\-mm\-dd"/>
    <numFmt numFmtId="180" formatCode="[&lt;1]m:ss.000;General"/>
  </numFmts>
  <fonts count="42" x14ac:knownFonts="1">
    <font>
      <sz val="11"/>
      <color theme="1"/>
      <name val="ＭＳ Ｐゴシック"/>
      <family val="2"/>
      <charset val="128"/>
      <scheme val="minor"/>
    </font>
    <font>
      <sz val="9"/>
      <color indexed="8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6"/>
      <color indexed="8"/>
      <name val="MS UI Gothic"/>
      <family val="3"/>
      <charset val="128"/>
    </font>
    <font>
      <b/>
      <sz val="9"/>
      <color indexed="8"/>
      <name val="MS UI Gothic"/>
      <family val="3"/>
      <charset val="128"/>
    </font>
    <font>
      <sz val="9"/>
      <name val="MS UI Gothic"/>
      <family val="3"/>
      <charset val="128"/>
    </font>
    <font>
      <sz val="6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10"/>
      <color rgb="FF0000FF"/>
      <name val="ＭＳ Ｐゴシック"/>
      <family val="3"/>
      <charset val="128"/>
    </font>
    <font>
      <sz val="9"/>
      <color rgb="FF0000FF"/>
      <name val="MS UI Gothic"/>
      <family val="3"/>
      <charset val="128"/>
    </font>
    <font>
      <sz val="9"/>
      <name val="Microsoft Sans Serif"/>
      <family val="2"/>
    </font>
    <font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6"/>
      <color indexed="8"/>
      <name val="Microsoft Sans Serif"/>
      <family val="2"/>
    </font>
    <font>
      <i/>
      <sz val="7.75"/>
      <color indexed="8"/>
      <name val="Microsoft Sans Serif"/>
      <family val="2"/>
    </font>
    <font>
      <sz val="9"/>
      <color indexed="8"/>
      <name val="ＭＳ Ｐゴシック"/>
      <family val="3"/>
      <charset val="128"/>
    </font>
    <font>
      <b/>
      <sz val="9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10"/>
      <color indexed="8"/>
      <name val="Microsoft Sans Serif"/>
      <family val="2"/>
    </font>
    <font>
      <b/>
      <sz val="9.75"/>
      <color indexed="8"/>
      <name val="Microsoft Sans Serif"/>
      <family val="2"/>
    </font>
    <font>
      <b/>
      <sz val="6"/>
      <color theme="0"/>
      <name val="Microsoft Sans Serif"/>
      <family val="2"/>
    </font>
    <font>
      <i/>
      <sz val="7.75"/>
      <color theme="0"/>
      <name val="Microsoft Sans Serif"/>
      <family val="2"/>
    </font>
    <font>
      <b/>
      <sz val="9"/>
      <color theme="0"/>
      <name val="Microsoft Sans Serif"/>
      <family val="2"/>
    </font>
    <font>
      <b/>
      <sz val="9.75"/>
      <color theme="0"/>
      <name val="Microsoft Sans Serif"/>
      <family val="2"/>
    </font>
    <font>
      <b/>
      <sz val="10"/>
      <color rgb="FF0000FF"/>
      <name val="Microsoft Sans Serif"/>
      <family val="2"/>
    </font>
    <font>
      <b/>
      <sz val="10"/>
      <color rgb="FF0000FF"/>
      <name val="ＭＳ Ｐゴシック"/>
      <family val="3"/>
      <charset val="128"/>
    </font>
    <font>
      <sz val="9.75"/>
      <color indexed="8"/>
      <name val="Microsoft Sans Serif"/>
      <family val="2"/>
    </font>
    <font>
      <b/>
      <sz val="15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3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9.5"/>
      <name val="ＭＳ Ｐゴシック"/>
      <family val="3"/>
      <charset val="128"/>
    </font>
    <font>
      <sz val="9"/>
      <color theme="0"/>
      <name val="MS UI Gothic"/>
      <family val="3"/>
      <charset val="128"/>
    </font>
    <font>
      <b/>
      <sz val="9"/>
      <name val="Microsoft Sans Serif"/>
      <family val="2"/>
    </font>
    <font>
      <sz val="10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i/>
      <sz val="8.25"/>
      <color indexed="8"/>
      <name val="Microsoft Sans Serif"/>
      <family val="2"/>
    </font>
    <font>
      <sz val="9.75"/>
      <color indexed="12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117">
    <xf numFmtId="0" fontId="0" fillId="0" borderId="0" xfId="0">
      <alignment vertical="center"/>
    </xf>
    <xf numFmtId="0" fontId="1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>
      <alignment horizontal="left"/>
    </xf>
    <xf numFmtId="0" fontId="5" fillId="0" borderId="0" xfId="1" applyNumberFormat="1" applyFont="1" applyFill="1" applyBorder="1" applyAlignment="1" applyProtection="1"/>
    <xf numFmtId="176" fontId="3" fillId="0" borderId="0" xfId="1" applyNumberFormat="1" applyFont="1" applyFill="1" applyBorder="1" applyAlignment="1" applyProtection="1"/>
    <xf numFmtId="0" fontId="6" fillId="0" borderId="0" xfId="1" applyFont="1" applyFill="1" applyAlignment="1" applyProtection="1">
      <alignment vertical="center"/>
    </xf>
    <xf numFmtId="0" fontId="7" fillId="0" borderId="0" xfId="1" applyFont="1" applyFill="1" applyAlignment="1" applyProtection="1">
      <alignment horizontal="left" vertical="center"/>
    </xf>
    <xf numFmtId="0" fontId="8" fillId="0" borderId="0" xfId="1" applyFont="1" applyFill="1" applyAlignment="1" applyProtection="1">
      <alignment vertical="center"/>
    </xf>
    <xf numFmtId="0" fontId="7" fillId="0" borderId="1" xfId="1" applyFont="1" applyFill="1" applyBorder="1" applyAlignment="1" applyProtection="1">
      <alignment horizontal="left" vertical="center"/>
    </xf>
    <xf numFmtId="0" fontId="8" fillId="0" borderId="1" xfId="1" applyFont="1" applyFill="1" applyBorder="1" applyAlignment="1" applyProtection="1">
      <alignment vertical="center"/>
    </xf>
    <xf numFmtId="0" fontId="6" fillId="0" borderId="1" xfId="1" applyFont="1" applyFill="1" applyBorder="1" applyAlignment="1" applyProtection="1">
      <alignment vertical="center"/>
    </xf>
    <xf numFmtId="0" fontId="9" fillId="0" borderId="0" xfId="1" applyFont="1" applyFill="1" applyAlignment="1" applyProtection="1">
      <alignment vertical="center"/>
    </xf>
    <xf numFmtId="176" fontId="9" fillId="0" borderId="0" xfId="1" applyNumberFormat="1" applyFont="1" applyFill="1" applyAlignment="1" applyProtection="1">
      <alignment vertical="center"/>
    </xf>
    <xf numFmtId="0" fontId="1" fillId="0" borderId="0" xfId="1" applyAlignment="1">
      <alignment vertical="center"/>
    </xf>
    <xf numFmtId="176" fontId="10" fillId="0" borderId="0" xfId="1" applyNumberFormat="1" applyFont="1" applyFill="1" applyBorder="1" applyAlignment="1" applyProtection="1"/>
    <xf numFmtId="176" fontId="1" fillId="0" borderId="0" xfId="1" applyNumberFormat="1" applyAlignment="1">
      <alignment vertical="center"/>
    </xf>
    <xf numFmtId="176" fontId="11" fillId="0" borderId="0" xfId="1" applyNumberFormat="1" applyFont="1" applyFill="1" applyBorder="1" applyAlignment="1" applyProtection="1">
      <alignment horizontal="center"/>
    </xf>
    <xf numFmtId="0" fontId="12" fillId="0" borderId="0" xfId="1" applyFont="1" applyFill="1" applyAlignment="1" applyProtection="1">
      <alignment vertical="center" shrinkToFit="1"/>
    </xf>
    <xf numFmtId="2" fontId="12" fillId="0" borderId="0" xfId="1" applyNumberFormat="1" applyFont="1" applyFill="1" applyAlignment="1" applyProtection="1">
      <alignment vertical="center" shrinkToFit="1"/>
    </xf>
    <xf numFmtId="0" fontId="12" fillId="0" borderId="0" xfId="1" applyFont="1" applyFill="1" applyAlignment="1" applyProtection="1">
      <alignment horizontal="center" vertical="center" shrinkToFit="1"/>
    </xf>
    <xf numFmtId="177" fontId="13" fillId="0" borderId="0" xfId="2" applyNumberFormat="1" applyFont="1" applyFill="1" applyAlignment="1" applyProtection="1">
      <alignment shrinkToFit="1"/>
    </xf>
    <xf numFmtId="0" fontId="13" fillId="0" borderId="0" xfId="1" applyNumberFormat="1" applyFont="1" applyFill="1" applyBorder="1" applyAlignment="1" applyProtection="1">
      <alignment horizontal="left" shrinkToFit="1"/>
    </xf>
    <xf numFmtId="0" fontId="14" fillId="0" borderId="0" xfId="1" applyFont="1" applyFill="1" applyAlignment="1" applyProtection="1">
      <alignment horizontal="left" vertical="top"/>
    </xf>
    <xf numFmtId="0" fontId="15" fillId="0" borderId="0" xfId="1" applyFont="1" applyFill="1" applyAlignment="1" applyProtection="1">
      <alignment horizontal="left" shrinkToFit="1"/>
    </xf>
    <xf numFmtId="178" fontId="16" fillId="0" borderId="0" xfId="1" applyNumberFormat="1" applyFont="1" applyFill="1" applyAlignment="1" applyProtection="1">
      <alignment horizontal="right" shrinkToFit="1"/>
    </xf>
    <xf numFmtId="177" fontId="17" fillId="0" borderId="0" xfId="2" applyNumberFormat="1" applyFont="1" applyFill="1" applyAlignment="1" applyProtection="1">
      <alignment horizontal="right" shrinkToFit="1"/>
    </xf>
    <xf numFmtId="0" fontId="13" fillId="0" borderId="0" xfId="1" applyFont="1" applyFill="1" applyAlignment="1" applyProtection="1">
      <alignment vertical="top"/>
    </xf>
    <xf numFmtId="178" fontId="19" fillId="0" borderId="0" xfId="1" applyNumberFormat="1" applyFont="1" applyFill="1" applyAlignment="1" applyProtection="1">
      <alignment horizontal="right" shrinkToFit="1"/>
    </xf>
    <xf numFmtId="0" fontId="19" fillId="0" borderId="0" xfId="1" applyFont="1" applyFill="1" applyAlignment="1" applyProtection="1">
      <alignment horizontal="right" shrinkToFit="1"/>
    </xf>
    <xf numFmtId="0" fontId="20" fillId="0" borderId="0" xfId="1" applyFont="1" applyFill="1" applyAlignment="1" applyProtection="1">
      <alignment horizontal="center" shrinkToFit="1"/>
    </xf>
    <xf numFmtId="0" fontId="20" fillId="0" borderId="0" xfId="1" applyFont="1" applyFill="1" applyAlignment="1" applyProtection="1">
      <alignment horizontal="right" shrinkToFit="1"/>
    </xf>
    <xf numFmtId="0" fontId="21" fillId="0" borderId="0" xfId="1" applyFont="1" applyFill="1" applyAlignment="1" applyProtection="1">
      <alignment horizontal="left" shrinkToFit="1"/>
    </xf>
    <xf numFmtId="0" fontId="15" fillId="0" borderId="0" xfId="1" applyFont="1" applyFill="1" applyAlignment="1" applyProtection="1">
      <alignment horizontal="center" vertical="center" shrinkToFit="1"/>
    </xf>
    <xf numFmtId="0" fontId="15" fillId="0" borderId="0" xfId="1" applyFont="1" applyFill="1" applyAlignment="1" applyProtection="1">
      <alignment horizontal="center" vertical="center"/>
    </xf>
    <xf numFmtId="0" fontId="13" fillId="0" borderId="0" xfId="1" applyFont="1" applyFill="1" applyAlignment="1" applyProtection="1">
      <alignment horizontal="right" vertical="top"/>
    </xf>
    <xf numFmtId="0" fontId="22" fillId="0" borderId="0" xfId="1" applyFont="1" applyFill="1" applyAlignment="1" applyProtection="1">
      <alignment horizontal="right"/>
    </xf>
    <xf numFmtId="176" fontId="1" fillId="0" borderId="0" xfId="1" applyNumberFormat="1" applyFont="1" applyFill="1" applyBorder="1" applyAlignment="1" applyProtection="1"/>
    <xf numFmtId="0" fontId="6" fillId="0" borderId="0" xfId="1" applyFont="1" applyFill="1" applyAlignment="1" applyProtection="1">
      <alignment horizontal="left" vertical="center"/>
    </xf>
    <xf numFmtId="0" fontId="12" fillId="0" borderId="0" xfId="1" applyFont="1" applyFill="1" applyAlignment="1" applyProtection="1">
      <alignment horizontal="left" vertical="center" shrinkToFit="1"/>
    </xf>
    <xf numFmtId="0" fontId="1" fillId="0" borderId="0" xfId="1" applyNumberFormat="1" applyFont="1" applyFill="1" applyBorder="1" applyAlignment="1" applyProtection="1">
      <alignment horizontal="center"/>
    </xf>
    <xf numFmtId="0" fontId="9" fillId="0" borderId="0" xfId="1" applyFont="1" applyFill="1" applyAlignment="1" applyProtection="1">
      <alignment horizontal="center" vertical="center"/>
    </xf>
    <xf numFmtId="178" fontId="23" fillId="0" borderId="0" xfId="1" applyNumberFormat="1" applyFont="1" applyFill="1" applyAlignment="1" applyProtection="1">
      <alignment horizontal="right" shrinkToFit="1"/>
    </xf>
    <xf numFmtId="177" fontId="24" fillId="0" borderId="0" xfId="2" applyNumberFormat="1" applyFont="1" applyFill="1" applyAlignment="1" applyProtection="1">
      <alignment horizontal="right" shrinkToFit="1"/>
    </xf>
    <xf numFmtId="178" fontId="25" fillId="0" borderId="0" xfId="1" applyNumberFormat="1" applyFont="1" applyFill="1" applyAlignment="1" applyProtection="1">
      <alignment horizontal="right" shrinkToFit="1"/>
    </xf>
    <xf numFmtId="0" fontId="26" fillId="0" borderId="0" xfId="1" applyFont="1" applyFill="1" applyAlignment="1" applyProtection="1">
      <alignment horizontal="right"/>
    </xf>
    <xf numFmtId="0" fontId="27" fillId="0" borderId="0" xfId="1" applyNumberFormat="1" applyFont="1" applyFill="1" applyBorder="1" applyAlignment="1" applyProtection="1"/>
    <xf numFmtId="0" fontId="17" fillId="0" borderId="0" xfId="1" applyFont="1" applyFill="1" applyAlignment="1" applyProtection="1">
      <alignment horizontal="right" shrinkToFit="1"/>
    </xf>
    <xf numFmtId="0" fontId="29" fillId="0" borderId="0" xfId="1" applyFont="1" applyFill="1" applyAlignment="1" applyProtection="1">
      <alignment horizontal="left" vertical="top"/>
    </xf>
    <xf numFmtId="0" fontId="15" fillId="0" borderId="1" xfId="1" applyFont="1" applyFill="1" applyBorder="1" applyAlignment="1" applyProtection="1">
      <alignment horizontal="left" vertical="top"/>
    </xf>
    <xf numFmtId="0" fontId="29" fillId="0" borderId="1" xfId="1" applyFont="1" applyFill="1" applyBorder="1" applyAlignment="1" applyProtection="1">
      <alignment horizontal="center" vertical="top"/>
    </xf>
    <xf numFmtId="0" fontId="29" fillId="0" borderId="1" xfId="1" applyFont="1" applyFill="1" applyBorder="1" applyAlignment="1" applyProtection="1">
      <alignment horizontal="right" vertical="top"/>
    </xf>
    <xf numFmtId="0" fontId="13" fillId="0" borderId="1" xfId="1" applyFont="1" applyFill="1" applyBorder="1" applyAlignment="1" applyProtection="1">
      <alignment horizontal="left" vertical="top"/>
    </xf>
    <xf numFmtId="0" fontId="29" fillId="0" borderId="1" xfId="1" applyFont="1" applyFill="1" applyBorder="1" applyAlignment="1" applyProtection="1">
      <alignment horizontal="left" vertical="top"/>
    </xf>
    <xf numFmtId="176" fontId="7" fillId="0" borderId="0" xfId="1" applyNumberFormat="1" applyFont="1" applyFill="1" applyAlignment="1" applyProtection="1">
      <alignment horizontal="left" vertical="center"/>
    </xf>
    <xf numFmtId="176" fontId="6" fillId="0" borderId="0" xfId="1" applyNumberFormat="1" applyFont="1" applyFill="1" applyAlignment="1" applyProtection="1">
      <alignment vertical="center"/>
    </xf>
    <xf numFmtId="0" fontId="7" fillId="0" borderId="0" xfId="1" applyFont="1" applyFill="1" applyAlignment="1" applyProtection="1">
      <alignment horizontal="centerContinuous" vertical="center"/>
    </xf>
    <xf numFmtId="0" fontId="6" fillId="0" borderId="0" xfId="1" applyFont="1" applyFill="1" applyAlignment="1" applyProtection="1">
      <alignment horizontal="centerContinuous" vertical="center"/>
    </xf>
    <xf numFmtId="0" fontId="30" fillId="0" borderId="0" xfId="1" applyFont="1" applyFill="1" applyAlignment="1" applyProtection="1">
      <alignment horizontal="centerContinuous"/>
    </xf>
    <xf numFmtId="0" fontId="6" fillId="0" borderId="0" xfId="1" applyNumberFormat="1" applyFont="1" applyFill="1" applyBorder="1" applyAlignment="1" applyProtection="1"/>
    <xf numFmtId="0" fontId="31" fillId="0" borderId="0" xfId="1" applyFont="1" applyFill="1" applyAlignment="1" applyProtection="1">
      <alignment horizontal="left"/>
    </xf>
    <xf numFmtId="0" fontId="32" fillId="0" borderId="0" xfId="1" applyFont="1" applyFill="1" applyAlignment="1" applyProtection="1">
      <alignment horizontal="left"/>
    </xf>
    <xf numFmtId="0" fontId="33" fillId="0" borderId="0" xfId="1" applyFont="1" applyFill="1" applyAlignment="1" applyProtection="1">
      <alignment horizontal="left" vertical="center"/>
    </xf>
    <xf numFmtId="0" fontId="34" fillId="0" borderId="0" xfId="1" applyFont="1" applyFill="1" applyAlignment="1" applyProtection="1">
      <alignment horizontal="right"/>
    </xf>
    <xf numFmtId="0" fontId="34" fillId="0" borderId="0" xfId="1" applyFont="1" applyFill="1" applyAlignment="1" applyProtection="1">
      <alignment vertical="center"/>
    </xf>
    <xf numFmtId="0" fontId="34" fillId="0" borderId="0" xfId="1" applyFont="1" applyFill="1" applyAlignment="1" applyProtection="1"/>
    <xf numFmtId="0" fontId="33" fillId="0" borderId="0" xfId="1" applyFont="1" applyFill="1" applyAlignment="1" applyProtection="1">
      <alignment horizontal="left"/>
    </xf>
    <xf numFmtId="0" fontId="30" fillId="0" borderId="0" xfId="1" applyFont="1" applyFill="1" applyAlignment="1" applyProtection="1">
      <alignment horizontal="left"/>
    </xf>
    <xf numFmtId="20" fontId="33" fillId="0" borderId="0" xfId="1" quotePrefix="1" applyNumberFormat="1" applyFont="1" applyFill="1" applyAlignment="1" applyProtection="1">
      <alignment horizontal="left"/>
    </xf>
    <xf numFmtId="0" fontId="34" fillId="0" borderId="0" xfId="1" applyFont="1" applyFill="1" applyAlignment="1" applyProtection="1">
      <alignment horizontal="left"/>
    </xf>
    <xf numFmtId="179" fontId="6" fillId="0" borderId="0" xfId="1" applyNumberFormat="1" applyFont="1" applyFill="1" applyAlignment="1" applyProtection="1">
      <alignment horizontal="left" vertical="center"/>
    </xf>
    <xf numFmtId="0" fontId="6" fillId="0" borderId="0" xfId="1" applyNumberFormat="1" applyFont="1" applyFill="1" applyBorder="1" applyAlignment="1" applyProtection="1">
      <alignment horizontal="left"/>
    </xf>
    <xf numFmtId="0" fontId="35" fillId="0" borderId="0" xfId="1" applyFont="1" applyFill="1" applyAlignment="1" applyProtection="1">
      <alignment horizontal="left"/>
    </xf>
    <xf numFmtId="0" fontId="36" fillId="0" borderId="0" xfId="1" applyFont="1" applyFill="1" applyAlignment="1" applyProtection="1">
      <alignment vertical="center"/>
    </xf>
    <xf numFmtId="0" fontId="37" fillId="0" borderId="0" xfId="1" applyFont="1" applyFill="1" applyAlignment="1" applyProtection="1">
      <alignment horizontal="right" shrinkToFit="1"/>
    </xf>
    <xf numFmtId="0" fontId="1" fillId="0" borderId="1" xfId="1" applyNumberFormat="1" applyFont="1" applyFill="1" applyBorder="1" applyAlignment="1" applyProtection="1"/>
    <xf numFmtId="0" fontId="6" fillId="0" borderId="0" xfId="1" applyFont="1" applyFill="1" applyAlignment="1" applyProtection="1">
      <alignment horizontal="center" vertical="center" shrinkToFit="1"/>
    </xf>
    <xf numFmtId="0" fontId="14" fillId="0" borderId="0" xfId="1" applyFont="1" applyFill="1" applyBorder="1" applyAlignment="1" applyProtection="1">
      <alignment horizontal="center" vertical="center" shrinkToFit="1"/>
    </xf>
    <xf numFmtId="0" fontId="15" fillId="0" borderId="0" xfId="1" applyFont="1" applyFill="1" applyBorder="1" applyAlignment="1" applyProtection="1">
      <alignment horizontal="center" vertical="center" shrinkToFit="1"/>
    </xf>
    <xf numFmtId="0" fontId="38" fillId="0" borderId="0" xfId="1" applyFont="1" applyFill="1" applyBorder="1" applyAlignment="1" applyProtection="1">
      <alignment horizontal="center" vertical="center" shrinkToFit="1"/>
    </xf>
    <xf numFmtId="0" fontId="14" fillId="0" borderId="0" xfId="1" applyFont="1" applyFill="1" applyBorder="1" applyAlignment="1" applyProtection="1">
      <alignment horizontal="centerContinuous" vertical="center"/>
    </xf>
    <xf numFmtId="0" fontId="22" fillId="0" borderId="0" xfId="1" applyFont="1" applyFill="1" applyBorder="1" applyAlignment="1" applyProtection="1">
      <alignment horizontal="centerContinuous" vertical="center"/>
    </xf>
    <xf numFmtId="0" fontId="13" fillId="0" borderId="0" xfId="1" applyFont="1" applyFill="1" applyAlignment="1" applyProtection="1">
      <alignment horizontal="right" vertical="center"/>
    </xf>
    <xf numFmtId="0" fontId="14" fillId="0" borderId="0" xfId="1" applyFont="1" applyFill="1" applyBorder="1" applyAlignment="1" applyProtection="1">
      <alignment horizontal="left" vertical="center"/>
    </xf>
    <xf numFmtId="0" fontId="22" fillId="0" borderId="0" xfId="1" applyFont="1" applyFill="1" applyBorder="1" applyAlignment="1" applyProtection="1">
      <alignment horizontal="left" vertical="center"/>
    </xf>
    <xf numFmtId="0" fontId="15" fillId="0" borderId="0" xfId="1" applyFont="1" applyFill="1" applyBorder="1" applyAlignment="1" applyProtection="1">
      <alignment horizontal="center" vertical="center"/>
    </xf>
    <xf numFmtId="180" fontId="20" fillId="0" borderId="0" xfId="1" applyNumberFormat="1" applyFont="1" applyFill="1" applyBorder="1" applyAlignment="1" applyProtection="1">
      <alignment horizontal="center" vertical="center" shrinkToFit="1"/>
    </xf>
    <xf numFmtId="0" fontId="22" fillId="0" borderId="0" xfId="1" applyFont="1" applyFill="1" applyBorder="1" applyAlignment="1" applyProtection="1">
      <alignment horizontal="left" vertical="center" shrinkToFit="1"/>
    </xf>
    <xf numFmtId="0" fontId="39" fillId="0" borderId="0" xfId="1" applyFont="1" applyFill="1" applyBorder="1" applyAlignment="1" applyProtection="1">
      <alignment horizontal="center" vertical="center"/>
    </xf>
    <xf numFmtId="0" fontId="13" fillId="0" borderId="0" xfId="1" applyFont="1" applyFill="1" applyAlignment="1" applyProtection="1">
      <alignment horizontal="left" vertical="top"/>
    </xf>
    <xf numFmtId="0" fontId="19" fillId="0" borderId="0" xfId="1" applyFont="1" applyFill="1" applyAlignment="1" applyProtection="1">
      <alignment horizontal="right" vertical="center"/>
    </xf>
    <xf numFmtId="0" fontId="40" fillId="0" borderId="0" xfId="1" applyFont="1" applyFill="1" applyAlignment="1" applyProtection="1">
      <alignment horizontal="center" vertical="center" shrinkToFit="1"/>
    </xf>
    <xf numFmtId="0" fontId="40" fillId="0" borderId="0" xfId="1" applyFont="1" applyFill="1" applyAlignment="1" applyProtection="1">
      <alignment horizontal="right" vertical="center"/>
    </xf>
    <xf numFmtId="0" fontId="29" fillId="0" borderId="0" xfId="1" applyFont="1" applyFill="1" applyAlignment="1" applyProtection="1">
      <alignment horizontal="right" vertical="center"/>
    </xf>
    <xf numFmtId="0" fontId="14" fillId="0" borderId="0" xfId="1" applyFont="1" applyFill="1" applyAlignment="1" applyProtection="1">
      <alignment horizontal="right" vertical="center"/>
    </xf>
    <xf numFmtId="0" fontId="14" fillId="0" borderId="0" xfId="1" applyFont="1" applyFill="1" applyAlignment="1" applyProtection="1">
      <alignment horizontal="center" vertical="center" shrinkToFit="1"/>
    </xf>
    <xf numFmtId="0" fontId="14" fillId="0" borderId="0" xfId="1" applyFont="1" applyFill="1" applyAlignment="1" applyProtection="1">
      <alignment horizontal="left" vertical="center"/>
    </xf>
    <xf numFmtId="0" fontId="22" fillId="0" borderId="0" xfId="1" applyFont="1" applyFill="1" applyAlignment="1" applyProtection="1">
      <alignment horizontal="left" vertical="center"/>
    </xf>
    <xf numFmtId="0" fontId="14" fillId="0" borderId="2" xfId="1" applyFont="1" applyFill="1" applyBorder="1" applyAlignment="1" applyProtection="1">
      <alignment horizontal="centerContinuous" vertical="center"/>
    </xf>
    <xf numFmtId="0" fontId="22" fillId="0" borderId="1" xfId="1" applyFont="1" applyFill="1" applyBorder="1" applyAlignment="1" applyProtection="1">
      <alignment horizontal="centerContinuous" vertical="center"/>
    </xf>
    <xf numFmtId="0" fontId="14" fillId="0" borderId="1" xfId="1" applyFont="1" applyFill="1" applyBorder="1" applyAlignment="1" applyProtection="1">
      <alignment horizontal="centerContinuous" vertical="center"/>
    </xf>
    <xf numFmtId="0" fontId="14" fillId="0" borderId="3" xfId="1" applyFont="1" applyFill="1" applyBorder="1" applyAlignment="1" applyProtection="1">
      <alignment horizontal="left" vertical="center"/>
    </xf>
    <xf numFmtId="0" fontId="22" fillId="0" borderId="3" xfId="1" applyFont="1" applyFill="1" applyBorder="1" applyAlignment="1" applyProtection="1">
      <alignment horizontal="left" vertical="center" shrinkToFit="1"/>
    </xf>
    <xf numFmtId="0" fontId="39" fillId="2" borderId="0" xfId="1" applyFont="1" applyFill="1" applyBorder="1" applyAlignment="1" applyProtection="1">
      <alignment horizontal="center" vertical="center"/>
    </xf>
    <xf numFmtId="0" fontId="1" fillId="0" borderId="0" xfId="1" applyNumberFormat="1" applyFont="1" applyFill="1" applyBorder="1" applyAlignment="1" applyProtection="1">
      <alignment horizontal="right"/>
    </xf>
    <xf numFmtId="0" fontId="41" fillId="0" borderId="0" xfId="1" applyFont="1" applyFill="1" applyAlignment="1" applyProtection="1">
      <alignment horizontal="right" vertical="center"/>
    </xf>
    <xf numFmtId="0" fontId="29" fillId="0" borderId="0" xfId="1" applyFont="1" applyFill="1" applyAlignment="1" applyProtection="1">
      <alignment horizontal="right" vertical="top"/>
    </xf>
    <xf numFmtId="0" fontId="6" fillId="0" borderId="0" xfId="1" applyFont="1" applyAlignment="1" applyProtection="1">
      <alignment vertical="center"/>
    </xf>
    <xf numFmtId="0" fontId="6" fillId="0" borderId="0" xfId="1" applyFont="1" applyAlignment="1" applyProtection="1">
      <alignment horizontal="centerContinuous" vertical="center"/>
    </xf>
    <xf numFmtId="0" fontId="30" fillId="0" borderId="0" xfId="1" applyFont="1" applyAlignment="1" applyProtection="1">
      <alignment horizontal="centerContinuous"/>
    </xf>
    <xf numFmtId="0" fontId="31" fillId="0" borderId="0" xfId="1" applyFont="1" applyAlignment="1" applyProtection="1">
      <alignment horizontal="right"/>
    </xf>
    <xf numFmtId="0" fontId="32" fillId="0" borderId="0" xfId="1" applyFont="1" applyAlignment="1" applyProtection="1">
      <alignment horizontal="left"/>
    </xf>
    <xf numFmtId="20" fontId="34" fillId="0" borderId="0" xfId="1" quotePrefix="1" applyNumberFormat="1" applyFont="1" applyFill="1" applyAlignment="1" applyProtection="1">
      <alignment horizontal="left"/>
    </xf>
    <xf numFmtId="0" fontId="30" fillId="0" borderId="0" xfId="1" applyFont="1" applyAlignment="1" applyProtection="1">
      <alignment horizontal="left"/>
    </xf>
    <xf numFmtId="0" fontId="6" fillId="0" borderId="0" xfId="1" applyNumberFormat="1" applyFont="1" applyFill="1" applyBorder="1" applyAlignment="1" applyProtection="1">
      <alignment horizontal="centerContinuous"/>
    </xf>
    <xf numFmtId="179" fontId="6" fillId="0" borderId="0" xfId="1" applyNumberFormat="1" applyFont="1" applyFill="1" applyAlignment="1" applyProtection="1">
      <alignment horizontal="centerContinuous" vertical="center" shrinkToFit="1"/>
    </xf>
    <xf numFmtId="0" fontId="35" fillId="0" borderId="0" xfId="1" applyFont="1" applyAlignment="1" applyProtection="1">
      <alignment horizontal="left"/>
    </xf>
  </cellXfs>
  <cellStyles count="3">
    <cellStyle name="桁区切り 2" xfId="2"/>
    <cellStyle name="標準" xfId="0" builtinId="0"/>
    <cellStyle name="標準 2" xfId="1"/>
  </cellStyles>
  <dxfs count="5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628650</xdr:colOff>
      <xdr:row>71</xdr:row>
      <xdr:rowOff>19050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6650" y="10163175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142875</xdr:colOff>
      <xdr:row>0</xdr:row>
      <xdr:rowOff>0</xdr:rowOff>
    </xdr:from>
    <xdr:ext cx="7467599" cy="932009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0"/>
          <a:ext cx="7467599" cy="93200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628650</xdr:colOff>
      <xdr:row>71</xdr:row>
      <xdr:rowOff>19050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6650" y="10163175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142875</xdr:colOff>
      <xdr:row>0</xdr:row>
      <xdr:rowOff>0</xdr:rowOff>
    </xdr:from>
    <xdr:ext cx="7467599" cy="932009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0"/>
          <a:ext cx="7467599" cy="932009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11</xdr:row>
      <xdr:rowOff>95250</xdr:rowOff>
    </xdr:from>
    <xdr:to>
      <xdr:col>7</xdr:col>
      <xdr:colOff>133351</xdr:colOff>
      <xdr:row>13</xdr:row>
      <xdr:rowOff>66675</xdr:rowOff>
    </xdr:to>
    <xdr:sp macro="" textlink="">
      <xdr:nvSpPr>
        <xdr:cNvPr id="2" name="二等辺三角形 1"/>
        <xdr:cNvSpPr/>
      </xdr:nvSpPr>
      <xdr:spPr>
        <a:xfrm>
          <a:off x="2667000" y="1666875"/>
          <a:ext cx="1200151" cy="257175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704850</xdr:colOff>
      <xdr:row>11</xdr:row>
      <xdr:rowOff>9526</xdr:rowOff>
    </xdr:from>
    <xdr:to>
      <xdr:col>7</xdr:col>
      <xdr:colOff>142875</xdr:colOff>
      <xdr:row>12</xdr:row>
      <xdr:rowOff>114301</xdr:rowOff>
    </xdr:to>
    <xdr:sp macro="" textlink="">
      <xdr:nvSpPr>
        <xdr:cNvPr id="3" name="二等辺三角形 2"/>
        <xdr:cNvSpPr/>
      </xdr:nvSpPr>
      <xdr:spPr>
        <a:xfrm>
          <a:off x="2667000" y="1581151"/>
          <a:ext cx="1209675" cy="247650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4</xdr:col>
      <xdr:colOff>28575</xdr:colOff>
      <xdr:row>99</xdr:row>
      <xdr:rowOff>28575</xdr:rowOff>
    </xdr:from>
    <xdr:ext cx="3770900" cy="514349"/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2175" y="14173200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247650</xdr:colOff>
      <xdr:row>0</xdr:row>
      <xdr:rowOff>47625</xdr:rowOff>
    </xdr:from>
    <xdr:ext cx="7286624" cy="932009"/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47625"/>
          <a:ext cx="7286624" cy="93200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FS125&#65289;202211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Desktop\KART_Result&#65288;MAX_Masters&#65289;20220707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（TT）-結果表・グリッド用（貼付）"/>
      <sheetName val="予選ヒート-グリッド表（印刷）"/>
      <sheetName val="13日_公式練習-結果表（貼付）"/>
      <sheetName val="13日_公式練習-結果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2">
          <cell r="D2" t="str">
            <v>2022年 全日本カート選手権 FS-125/FP-3部門　東西統一競技会</v>
          </cell>
        </row>
        <row r="4">
          <cell r="D4" t="str">
            <v>FS-125</v>
          </cell>
        </row>
        <row r="18">
          <cell r="D18">
            <v>44878</v>
          </cell>
        </row>
        <row r="20">
          <cell r="D20" t="str">
            <v>Makoto SAITO</v>
          </cell>
        </row>
        <row r="22">
          <cell r="D22" t="str">
            <v>Toshiaki KUBOTA</v>
          </cell>
        </row>
        <row r="24">
          <cell r="D24" t="str">
            <v>Tsutomu HAYAKAWA</v>
          </cell>
        </row>
      </sheetData>
      <sheetData sheetId="2">
        <row r="1">
          <cell r="A1" t="str">
            <v>Class</v>
          </cell>
          <cell r="B1" t="str">
            <v>Name</v>
          </cell>
          <cell r="C1" t="str">
            <v>Time</v>
          </cell>
          <cell r="D1" t="str">
            <v>Date</v>
          </cell>
          <cell r="E1" t="str">
            <v>Machine</v>
          </cell>
          <cell r="F1" t="str">
            <v>Weather</v>
          </cell>
          <cell r="G1" t="str">
            <v>Course</v>
          </cell>
        </row>
        <row r="2">
          <cell r="A2" t="str">
            <v>Avanti</v>
          </cell>
          <cell r="B2" t="str">
            <v>三ツ井 光輝</v>
          </cell>
          <cell r="C2">
            <v>52.417999999999999</v>
          </cell>
          <cell r="D2">
            <v>44703</v>
          </cell>
          <cell r="E2" t="str">
            <v>FA/PRD</v>
          </cell>
          <cell r="F2" t="str">
            <v>FINE</v>
          </cell>
          <cell r="G2" t="str">
            <v>DRY</v>
          </cell>
        </row>
        <row r="3">
          <cell r="A3" t="str">
            <v>Avanti-YOUTH</v>
          </cell>
          <cell r="B3" t="str">
            <v>向畑　疾走</v>
          </cell>
          <cell r="C3">
            <v>52.063000000000002</v>
          </cell>
          <cell r="D3">
            <v>43737</v>
          </cell>
          <cell r="E3" t="str">
            <v>CRG/AVANTI</v>
          </cell>
          <cell r="F3" t="str">
            <v>FINE</v>
          </cell>
          <cell r="G3" t="str">
            <v>DRY</v>
          </cell>
        </row>
        <row r="4">
          <cell r="A4" t="str">
            <v>カデット オープン</v>
          </cell>
          <cell r="B4" t="str">
            <v>前田 蒼介</v>
          </cell>
          <cell r="C4">
            <v>55.805999999999997</v>
          </cell>
          <cell r="D4">
            <v>44668</v>
          </cell>
          <cell r="E4" t="str">
            <v>KARTREPUBLIC/YAMAHA</v>
          </cell>
          <cell r="F4" t="str">
            <v>CLOUDY</v>
          </cell>
          <cell r="G4" t="str">
            <v>DRY</v>
          </cell>
        </row>
        <row r="5">
          <cell r="A5" t="str">
            <v>EXGEL OK CHAMP</v>
          </cell>
          <cell r="B5" t="str">
            <v>野村 勇斗</v>
          </cell>
          <cell r="C5">
            <v>46.999000000000002</v>
          </cell>
          <cell r="D5">
            <v>44269</v>
          </cell>
          <cell r="E5" t="str">
            <v>KART REPUBLIC/TM</v>
          </cell>
          <cell r="F5" t="str">
            <v>FINE</v>
          </cell>
          <cell r="G5" t="str">
            <v>DRY</v>
          </cell>
        </row>
        <row r="6">
          <cell r="A6" t="str">
            <v>FP-3</v>
          </cell>
          <cell r="B6" t="str">
            <v>津野　和彦</v>
          </cell>
          <cell r="C6">
            <v>55.036999999999999</v>
          </cell>
          <cell r="D6">
            <v>41910</v>
          </cell>
          <cell r="E6" t="str">
            <v>TONY KART/YAMAHA</v>
          </cell>
          <cell r="F6" t="str">
            <v>FINE</v>
          </cell>
          <cell r="G6" t="str">
            <v>DRY</v>
          </cell>
        </row>
        <row r="7">
          <cell r="A7" t="str">
            <v>FP-Jr</v>
          </cell>
          <cell r="B7" t="str">
            <v>加納 康雅</v>
          </cell>
          <cell r="C7">
            <v>53.723999999999997</v>
          </cell>
          <cell r="D7">
            <v>44177</v>
          </cell>
          <cell r="E7" t="str">
            <v>SWF/YAMAHA</v>
          </cell>
          <cell r="F7" t="str">
            <v>FINE</v>
          </cell>
          <cell r="G7" t="str">
            <v>DRY</v>
          </cell>
        </row>
        <row r="8">
          <cell r="A8" t="str">
            <v>FP-Jr Cadets</v>
          </cell>
          <cell r="B8" t="str">
            <v>松本　琉輝斗</v>
          </cell>
          <cell r="C8">
            <v>57.957000000000001</v>
          </cell>
          <cell r="D8">
            <v>43583</v>
          </cell>
          <cell r="E8" t="str">
            <v>Energy/YAMAHA</v>
          </cell>
          <cell r="F8" t="str">
            <v>FINE</v>
          </cell>
          <cell r="G8" t="str">
            <v>DRY</v>
          </cell>
        </row>
        <row r="9">
          <cell r="A9" t="str">
            <v>FS-125/X30</v>
          </cell>
          <cell r="B9" t="str">
            <v>中井 陽斗</v>
          </cell>
          <cell r="C9">
            <v>48.758000000000003</v>
          </cell>
          <cell r="D9">
            <v>44668</v>
          </cell>
          <cell r="E9" t="str">
            <v>KR/IAME</v>
          </cell>
          <cell r="F9" t="str">
            <v>CLOUDY</v>
          </cell>
          <cell r="G9" t="str">
            <v>DRY</v>
          </cell>
        </row>
        <row r="10">
          <cell r="A10" t="str">
            <v>FS-125</v>
          </cell>
          <cell r="B10" t="str">
            <v>佐野 雄城</v>
          </cell>
          <cell r="C10">
            <v>49.222000000000001</v>
          </cell>
          <cell r="D10">
            <v>44177</v>
          </cell>
          <cell r="E10" t="str">
            <v>BirelART/IAME</v>
          </cell>
          <cell r="F10" t="str">
            <v>FINE</v>
          </cell>
          <cell r="G10" t="str">
            <v>DRY</v>
          </cell>
        </row>
        <row r="11">
          <cell r="A11" t="str">
            <v>Junior MAX</v>
          </cell>
          <cell r="B11" t="str">
            <v>秋枝 璃空</v>
          </cell>
          <cell r="C11">
            <v>49.067999999999998</v>
          </cell>
          <cell r="D11">
            <v>44668</v>
          </cell>
          <cell r="E11" t="str">
            <v>KOSMIC/ROTAX</v>
          </cell>
          <cell r="F11" t="str">
            <v>FINE</v>
          </cell>
          <cell r="G11" t="str">
            <v>DRY</v>
          </cell>
        </row>
        <row r="12">
          <cell r="A12" t="str">
            <v>MAX Masters</v>
          </cell>
          <cell r="B12" t="str">
            <v>加藤 雅規</v>
          </cell>
          <cell r="C12">
            <v>48.677</v>
          </cell>
          <cell r="D12">
            <v>44668</v>
          </cell>
          <cell r="E12" t="str">
            <v>KART REPABLIC/ROTAX</v>
          </cell>
          <cell r="F12" t="str">
            <v>CLOUDY</v>
          </cell>
          <cell r="G12" t="str">
            <v>DRY</v>
          </cell>
        </row>
        <row r="13">
          <cell r="A13" t="str">
            <v>Senior MAX</v>
          </cell>
          <cell r="B13" t="str">
            <v>玉橋 陸斗</v>
          </cell>
          <cell r="C13">
            <v>47.951999999999998</v>
          </cell>
          <cell r="D13">
            <v>44668</v>
          </cell>
          <cell r="E13" t="str">
            <v>TONYKART/ROTAX</v>
          </cell>
          <cell r="F13" t="str">
            <v>CLOUDY</v>
          </cell>
          <cell r="G13" t="str">
            <v>DRY</v>
          </cell>
        </row>
        <row r="14">
          <cell r="A14" t="str">
            <v>OK</v>
          </cell>
          <cell r="B14" t="str">
            <v>荒尾 創大</v>
          </cell>
          <cell r="C14">
            <v>45.238999999999997</v>
          </cell>
          <cell r="D14">
            <v>44177</v>
          </cell>
          <cell r="E14" t="str">
            <v>BirelART/IAME</v>
          </cell>
          <cell r="F14" t="str">
            <v>FINE</v>
          </cell>
          <cell r="G14" t="str">
            <v>DRY</v>
          </cell>
        </row>
        <row r="15">
          <cell r="A15" t="str">
            <v>PRD</v>
          </cell>
          <cell r="B15" t="str">
            <v>木村　一眞</v>
          </cell>
          <cell r="C15">
            <v>53.152000000000001</v>
          </cell>
          <cell r="D15">
            <v>38032</v>
          </cell>
          <cell r="E15" t="str">
            <v>BRM/PRD</v>
          </cell>
          <cell r="F15" t="str">
            <v>FINE</v>
          </cell>
          <cell r="G15" t="str">
            <v>DRY</v>
          </cell>
        </row>
        <row r="16">
          <cell r="A16" t="str">
            <v>ROK-SHIFTER</v>
          </cell>
          <cell r="B16" t="str">
            <v>水越　健太</v>
          </cell>
          <cell r="C16">
            <v>46.948999999999998</v>
          </cell>
          <cell r="D16">
            <v>43156</v>
          </cell>
          <cell r="E16" t="str">
            <v>CRG/VOLTEX</v>
          </cell>
          <cell r="F16" t="str">
            <v>FINE</v>
          </cell>
          <cell r="G16" t="str">
            <v>DRY</v>
          </cell>
        </row>
        <row r="17">
          <cell r="A17" t="str">
            <v>SUPER SS</v>
          </cell>
          <cell r="B17" t="str">
            <v>佐々木 克行</v>
          </cell>
          <cell r="C17">
            <v>54.706000000000003</v>
          </cell>
          <cell r="D17">
            <v>44703</v>
          </cell>
          <cell r="E17" t="str">
            <v>carp/YAMAHA</v>
          </cell>
          <cell r="F17" t="str">
            <v>FINE</v>
          </cell>
          <cell r="G17" t="str">
            <v>DRY</v>
          </cell>
        </row>
        <row r="18">
          <cell r="A18" t="str">
            <v>YAMAHA SS</v>
          </cell>
          <cell r="B18" t="str">
            <v>久富 圭</v>
          </cell>
          <cell r="C18">
            <v>53.124000000000002</v>
          </cell>
          <cell r="D18">
            <v>44668</v>
          </cell>
          <cell r="E18" t="str">
            <v>TONYKART/YAMAHA</v>
          </cell>
          <cell r="F18" t="str">
            <v>FINE</v>
          </cell>
          <cell r="G18" t="str">
            <v>DRY</v>
          </cell>
        </row>
        <row r="19">
          <cell r="A19" t="str">
            <v>YAMAHA SSジュニア</v>
          </cell>
          <cell r="B19" t="str">
            <v>坂上　真海</v>
          </cell>
          <cell r="C19">
            <v>53.439</v>
          </cell>
          <cell r="D19">
            <v>42085</v>
          </cell>
          <cell r="E19" t="str">
            <v>CRG/YAMAHA</v>
          </cell>
          <cell r="F19" t="str">
            <v>FINE</v>
          </cell>
          <cell r="G19" t="str">
            <v>DRY</v>
          </cell>
        </row>
        <row r="20">
          <cell r="A20" t="str">
            <v>YAMAHA KT Cadet</v>
          </cell>
          <cell r="B20" t="str">
            <v>松井 沙麗</v>
          </cell>
          <cell r="C20">
            <v>56.447000000000003</v>
          </cell>
          <cell r="D20">
            <v>44248</v>
          </cell>
          <cell r="E20" t="str">
            <v>TECNO</v>
          </cell>
          <cell r="F20" t="str">
            <v>FINE</v>
          </cell>
          <cell r="G20" t="str">
            <v>DRY</v>
          </cell>
        </row>
        <row r="21">
          <cell r="A21" t="str">
            <v>YAMAHA KT SS</v>
          </cell>
          <cell r="B21" t="str">
            <v>加納 康雅</v>
          </cell>
          <cell r="C21">
            <v>54.691000000000003</v>
          </cell>
          <cell r="D21">
            <v>44248</v>
          </cell>
          <cell r="E21" t="str">
            <v/>
          </cell>
          <cell r="F21" t="str">
            <v>FINE</v>
          </cell>
          <cell r="G21" t="str">
            <v>DRY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コメント</v>
          </cell>
          <cell r="J1" t="str">
            <v>BestLap</v>
          </cell>
          <cell r="K1" t="str">
            <v>In Lap</v>
          </cell>
          <cell r="L1" t="str">
            <v>2nd Best</v>
          </cell>
          <cell r="M1" t="str">
            <v>ポンダー#</v>
          </cell>
          <cell r="N1" t="str">
            <v>Tires</v>
          </cell>
          <cell r="O1" t="str">
            <v>Model/Engine</v>
          </cell>
          <cell r="P1" t="str">
            <v>Team</v>
          </cell>
        </row>
        <row r="2">
          <cell r="A2">
            <v>1</v>
          </cell>
          <cell r="B2">
            <v>18</v>
          </cell>
          <cell r="C2" t="str">
            <v>五十嵐 文太郎</v>
          </cell>
          <cell r="D2" t="str">
            <v>FS-125</v>
          </cell>
          <cell r="E2">
            <v>12</v>
          </cell>
          <cell r="F2">
            <v>7.6850462962962966E-3</v>
          </cell>
          <cell r="J2">
            <v>54.887</v>
          </cell>
          <cell r="K2">
            <v>12</v>
          </cell>
          <cell r="L2">
            <v>54.893999999999998</v>
          </cell>
          <cell r="M2">
            <v>715</v>
          </cell>
          <cell r="N2" t="str">
            <v>BS</v>
          </cell>
          <cell r="O2" t="str">
            <v>Birel ART/IAME</v>
          </cell>
          <cell r="P2" t="str">
            <v>Formula Blue エッフェガーラ</v>
          </cell>
        </row>
        <row r="3">
          <cell r="A3">
            <v>2</v>
          </cell>
          <cell r="B3">
            <v>19</v>
          </cell>
          <cell r="C3" t="str">
            <v>向畑 疾走</v>
          </cell>
          <cell r="D3" t="str">
            <v>FS-125</v>
          </cell>
          <cell r="E3">
            <v>12</v>
          </cell>
          <cell r="F3">
            <v>7.6984143518518513E-3</v>
          </cell>
          <cell r="G3">
            <v>1.155</v>
          </cell>
          <cell r="H3">
            <v>1.155</v>
          </cell>
          <cell r="J3">
            <v>55.000999999999998</v>
          </cell>
          <cell r="K3">
            <v>9</v>
          </cell>
          <cell r="L3">
            <v>55.145000000000003</v>
          </cell>
          <cell r="M3">
            <v>717</v>
          </cell>
          <cell r="N3" t="str">
            <v>BS</v>
          </cell>
          <cell r="O3" t="str">
            <v>CRG/IAME</v>
          </cell>
          <cell r="P3" t="str">
            <v>KC　NAGAHARA</v>
          </cell>
        </row>
        <row r="4">
          <cell r="A4">
            <v>3</v>
          </cell>
          <cell r="B4">
            <v>30</v>
          </cell>
          <cell r="C4" t="str">
            <v>加納 康雅</v>
          </cell>
          <cell r="D4" t="str">
            <v>FS-125</v>
          </cell>
          <cell r="E4">
            <v>12</v>
          </cell>
          <cell r="F4">
            <v>7.7566782407407402E-3</v>
          </cell>
          <cell r="G4">
            <v>6.1890000000000001</v>
          </cell>
          <cell r="H4">
            <v>5.0339999999999998</v>
          </cell>
          <cell r="J4">
            <v>54.959000000000003</v>
          </cell>
          <cell r="K4">
            <v>10</v>
          </cell>
          <cell r="L4">
            <v>54.988</v>
          </cell>
          <cell r="M4">
            <v>723</v>
          </cell>
          <cell r="N4" t="str">
            <v>BS</v>
          </cell>
          <cell r="O4" t="str">
            <v>CL/IAME</v>
          </cell>
          <cell r="P4" t="str">
            <v>TIGRE</v>
          </cell>
        </row>
        <row r="5">
          <cell r="A5">
            <v>4</v>
          </cell>
          <cell r="B5">
            <v>39</v>
          </cell>
          <cell r="C5" t="str">
            <v>塚本 凛世</v>
          </cell>
          <cell r="D5" t="str">
            <v>FS-125</v>
          </cell>
          <cell r="E5">
            <v>12</v>
          </cell>
          <cell r="F5">
            <v>7.7651273148148158E-3</v>
          </cell>
          <cell r="G5">
            <v>6.9189999999999996</v>
          </cell>
          <cell r="H5">
            <v>0.73</v>
          </cell>
          <cell r="J5">
            <v>55.228999999999999</v>
          </cell>
          <cell r="K5">
            <v>10</v>
          </cell>
          <cell r="L5">
            <v>55.44</v>
          </cell>
          <cell r="M5">
            <v>728</v>
          </cell>
          <cell r="N5" t="str">
            <v>BS</v>
          </cell>
          <cell r="O5" t="str">
            <v>TONY KART/IAME</v>
          </cell>
          <cell r="P5" t="str">
            <v>K.SPEED WIN</v>
          </cell>
        </row>
        <row r="6">
          <cell r="A6">
            <v>5</v>
          </cell>
          <cell r="B6">
            <v>11</v>
          </cell>
          <cell r="C6" t="str">
            <v>落合 蓮音</v>
          </cell>
          <cell r="D6" t="str">
            <v>FS-125</v>
          </cell>
          <cell r="E6">
            <v>12</v>
          </cell>
          <cell r="F6">
            <v>7.7745833333333321E-3</v>
          </cell>
          <cell r="G6">
            <v>7.7359999999999998</v>
          </cell>
          <cell r="H6">
            <v>0.81699999999999995</v>
          </cell>
          <cell r="J6">
            <v>55.167999999999999</v>
          </cell>
          <cell r="K6">
            <v>6</v>
          </cell>
          <cell r="L6">
            <v>55.216999999999999</v>
          </cell>
          <cell r="M6">
            <v>711</v>
          </cell>
          <cell r="N6" t="str">
            <v>BS</v>
          </cell>
          <cell r="O6" t="str">
            <v>TONY KART/IAME</v>
          </cell>
          <cell r="P6" t="str">
            <v>Formula Blue Ash</v>
          </cell>
        </row>
        <row r="7">
          <cell r="A7">
            <v>6</v>
          </cell>
          <cell r="B7">
            <v>55</v>
          </cell>
          <cell r="C7" t="str">
            <v>喜納 颯矢斗</v>
          </cell>
          <cell r="D7" t="str">
            <v>FS-125</v>
          </cell>
          <cell r="E7">
            <v>12</v>
          </cell>
          <cell r="F7">
            <v>7.7753240740740734E-3</v>
          </cell>
          <cell r="G7">
            <v>7.8</v>
          </cell>
          <cell r="H7">
            <v>6.4000000000000001E-2</v>
          </cell>
          <cell r="J7">
            <v>55.31</v>
          </cell>
          <cell r="K7">
            <v>10</v>
          </cell>
          <cell r="L7">
            <v>55.518000000000001</v>
          </cell>
          <cell r="M7">
            <v>730</v>
          </cell>
          <cell r="N7" t="str">
            <v>BS</v>
          </cell>
          <cell r="O7" t="str">
            <v>TONY KART/IAME</v>
          </cell>
          <cell r="P7" t="str">
            <v>YRHKS</v>
          </cell>
        </row>
        <row r="8">
          <cell r="A8">
            <v>7</v>
          </cell>
          <cell r="B8">
            <v>31</v>
          </cell>
          <cell r="C8" t="str">
            <v>中井 陽斗</v>
          </cell>
          <cell r="D8" t="str">
            <v>FS-125</v>
          </cell>
          <cell r="E8">
            <v>12</v>
          </cell>
          <cell r="F8">
            <v>7.787777777777778E-3</v>
          </cell>
          <cell r="G8">
            <v>8.8759999999999994</v>
          </cell>
          <cell r="H8">
            <v>1.0760000000000001</v>
          </cell>
          <cell r="J8">
            <v>54.811999999999998</v>
          </cell>
          <cell r="K8">
            <v>12</v>
          </cell>
          <cell r="L8">
            <v>54.984000000000002</v>
          </cell>
          <cell r="M8">
            <v>724</v>
          </cell>
          <cell r="N8" t="str">
            <v>BS</v>
          </cell>
          <cell r="O8" t="str">
            <v>CL/IAME</v>
          </cell>
          <cell r="P8" t="str">
            <v>TEAM　EMATY</v>
          </cell>
        </row>
        <row r="9">
          <cell r="A9">
            <v>8</v>
          </cell>
          <cell r="B9">
            <v>21</v>
          </cell>
          <cell r="C9" t="str">
            <v>百瀬 翔</v>
          </cell>
          <cell r="D9" t="str">
            <v>FS-125</v>
          </cell>
          <cell r="E9">
            <v>12</v>
          </cell>
          <cell r="F9">
            <v>7.7949421296296291E-3</v>
          </cell>
          <cell r="G9">
            <v>9.4949999999999992</v>
          </cell>
          <cell r="H9">
            <v>0.61899999999999999</v>
          </cell>
          <cell r="J9">
            <v>55.390999999999998</v>
          </cell>
          <cell r="K9">
            <v>11</v>
          </cell>
          <cell r="L9">
            <v>55.435000000000002</v>
          </cell>
          <cell r="M9">
            <v>718</v>
          </cell>
          <cell r="N9" t="str">
            <v>BS</v>
          </cell>
          <cell r="O9" t="str">
            <v>LN KART/IAME</v>
          </cell>
          <cell r="P9" t="str">
            <v>HRS JAPAN</v>
          </cell>
        </row>
        <row r="10">
          <cell r="A10">
            <v>9</v>
          </cell>
          <cell r="B10">
            <v>35</v>
          </cell>
          <cell r="C10" t="str">
            <v>冨田 真弥</v>
          </cell>
          <cell r="D10" t="str">
            <v>FS-125</v>
          </cell>
          <cell r="E10">
            <v>12</v>
          </cell>
          <cell r="F10">
            <v>7.8098379629629629E-3</v>
          </cell>
          <cell r="G10">
            <v>10.782</v>
          </cell>
          <cell r="H10">
            <v>1.2869999999999999</v>
          </cell>
          <cell r="J10">
            <v>55.622999999999998</v>
          </cell>
          <cell r="K10">
            <v>12</v>
          </cell>
          <cell r="L10">
            <v>55.648000000000003</v>
          </cell>
          <cell r="M10">
            <v>726</v>
          </cell>
          <cell r="N10" t="str">
            <v>BS</v>
          </cell>
          <cell r="O10" t="str">
            <v>Drago CORSE/IAME</v>
          </cell>
          <cell r="P10" t="str">
            <v>EHRE MOTOR SPORTS</v>
          </cell>
        </row>
        <row r="11">
          <cell r="A11">
            <v>10</v>
          </cell>
          <cell r="B11">
            <v>44</v>
          </cell>
          <cell r="C11" t="str">
            <v>菊田 悟</v>
          </cell>
          <cell r="D11" t="str">
            <v>FS-125</v>
          </cell>
          <cell r="E11">
            <v>12</v>
          </cell>
          <cell r="F11">
            <v>7.813865740740741E-3</v>
          </cell>
          <cell r="G11">
            <v>11.13</v>
          </cell>
          <cell r="H11">
            <v>0.34799999999999998</v>
          </cell>
          <cell r="J11">
            <v>55.262</v>
          </cell>
          <cell r="K11">
            <v>8</v>
          </cell>
          <cell r="L11">
            <v>55.363</v>
          </cell>
          <cell r="M11">
            <v>729</v>
          </cell>
          <cell r="N11" t="str">
            <v>BS</v>
          </cell>
          <cell r="O11" t="str">
            <v>KOSMIC/IAME</v>
          </cell>
          <cell r="P11" t="str">
            <v>TEAM CRESCENT with ONE POINT</v>
          </cell>
        </row>
        <row r="12">
          <cell r="A12">
            <v>11</v>
          </cell>
          <cell r="B12">
            <v>83</v>
          </cell>
          <cell r="C12" t="str">
            <v>近江川 暖人</v>
          </cell>
          <cell r="D12" t="str">
            <v>FS-125</v>
          </cell>
          <cell r="E12">
            <v>12</v>
          </cell>
          <cell r="F12">
            <v>7.8142245370370379E-3</v>
          </cell>
          <cell r="G12">
            <v>11.161</v>
          </cell>
          <cell r="H12">
            <v>3.1E-2</v>
          </cell>
          <cell r="J12">
            <v>55.253</v>
          </cell>
          <cell r="K12">
            <v>6</v>
          </cell>
          <cell r="L12">
            <v>55.555</v>
          </cell>
          <cell r="M12">
            <v>735</v>
          </cell>
          <cell r="N12" t="str">
            <v>BS</v>
          </cell>
          <cell r="O12" t="str">
            <v>KOSMIC/IAME</v>
          </cell>
          <cell r="P12" t="str">
            <v>HRS JAPAN</v>
          </cell>
        </row>
        <row r="13">
          <cell r="A13">
            <v>12</v>
          </cell>
          <cell r="B13">
            <v>27</v>
          </cell>
          <cell r="C13" t="str">
            <v>菊池 貴博</v>
          </cell>
          <cell r="D13" t="str">
            <v>FS-125</v>
          </cell>
          <cell r="E13">
            <v>12</v>
          </cell>
          <cell r="F13">
            <v>7.8248148148148157E-3</v>
          </cell>
          <cell r="G13">
            <v>12.076000000000001</v>
          </cell>
          <cell r="H13">
            <v>0.91500000000000004</v>
          </cell>
          <cell r="I13" t="str">
            <v>全日本カート選手権統一規則書 第38条(25)(フロントフェアリングが正しい装着状態でない)により5秒加算した。</v>
          </cell>
          <cell r="J13">
            <v>55.085000000000001</v>
          </cell>
          <cell r="K13">
            <v>10</v>
          </cell>
          <cell r="L13">
            <v>55.139000000000003</v>
          </cell>
          <cell r="M13">
            <v>720</v>
          </cell>
          <cell r="N13" t="str">
            <v>BS</v>
          </cell>
          <cell r="O13" t="str">
            <v>CRG/IAME</v>
          </cell>
          <cell r="P13" t="str">
            <v>K SPEED WIN</v>
          </cell>
        </row>
        <row r="14">
          <cell r="A14">
            <v>13</v>
          </cell>
          <cell r="B14">
            <v>73</v>
          </cell>
          <cell r="C14" t="str">
            <v>豊島 里空斗</v>
          </cell>
          <cell r="D14" t="str">
            <v>FS-125</v>
          </cell>
          <cell r="E14">
            <v>12</v>
          </cell>
          <cell r="F14">
            <v>7.8351620370370363E-3</v>
          </cell>
          <cell r="G14">
            <v>12.97</v>
          </cell>
          <cell r="H14">
            <v>0.89400000000000002</v>
          </cell>
          <cell r="I14" t="str">
            <v>全日本カート選手権統一規則書 第38条(25)(フロントフェアリングが正しい装着状態でない)により5秒加算した。</v>
          </cell>
          <cell r="J14">
            <v>54.889000000000003</v>
          </cell>
          <cell r="K14">
            <v>11</v>
          </cell>
          <cell r="L14">
            <v>54.972999999999999</v>
          </cell>
          <cell r="M14">
            <v>733</v>
          </cell>
          <cell r="N14" t="str">
            <v>BS</v>
          </cell>
          <cell r="O14" t="str">
            <v>KOSMIC/IAME</v>
          </cell>
          <cell r="P14" t="str">
            <v>HRTwithカローラ新茨城CSI Racing</v>
          </cell>
        </row>
        <row r="15">
          <cell r="A15">
            <v>14</v>
          </cell>
          <cell r="B15">
            <v>78</v>
          </cell>
          <cell r="C15" t="str">
            <v>福岡 主税</v>
          </cell>
          <cell r="D15" t="str">
            <v>FS-125</v>
          </cell>
          <cell r="E15">
            <v>12</v>
          </cell>
          <cell r="F15">
            <v>7.8781134259259256E-3</v>
          </cell>
          <cell r="G15">
            <v>16.681000000000001</v>
          </cell>
          <cell r="H15">
            <v>3.7109999999999999</v>
          </cell>
          <cell r="J15">
            <v>55.746000000000002</v>
          </cell>
          <cell r="K15">
            <v>11</v>
          </cell>
          <cell r="L15">
            <v>55.765000000000001</v>
          </cell>
          <cell r="M15">
            <v>734</v>
          </cell>
          <cell r="N15" t="str">
            <v>BS</v>
          </cell>
          <cell r="O15" t="str">
            <v>TONY KART/IAME</v>
          </cell>
          <cell r="P15" t="str">
            <v>SCUDERIA SFIDA</v>
          </cell>
        </row>
        <row r="16">
          <cell r="A16">
            <v>15</v>
          </cell>
          <cell r="B16">
            <v>72</v>
          </cell>
          <cell r="C16" t="str">
            <v>松井 海翔</v>
          </cell>
          <cell r="D16" t="str">
            <v>FS-125</v>
          </cell>
          <cell r="E16">
            <v>12</v>
          </cell>
          <cell r="F16">
            <v>7.878148148148148E-3</v>
          </cell>
          <cell r="G16">
            <v>16.684000000000001</v>
          </cell>
          <cell r="H16">
            <v>3.0000000000000001E-3</v>
          </cell>
          <cell r="I16" t="str">
            <v>全日本カート選手権統一規則書 第38条(25)(フロントフェアリングが正しい装着状態でない)により5秒加算した。</v>
          </cell>
          <cell r="J16">
            <v>55.32</v>
          </cell>
          <cell r="K16">
            <v>7</v>
          </cell>
          <cell r="L16">
            <v>55.453000000000003</v>
          </cell>
          <cell r="M16">
            <v>721</v>
          </cell>
          <cell r="N16" t="str">
            <v>BS</v>
          </cell>
          <cell r="O16" t="str">
            <v>KOSMIC/IAME</v>
          </cell>
          <cell r="P16" t="str">
            <v>HKC</v>
          </cell>
        </row>
        <row r="17">
          <cell r="A17">
            <v>16</v>
          </cell>
          <cell r="B17">
            <v>58</v>
          </cell>
          <cell r="C17" t="str">
            <v>鈴木 悠太</v>
          </cell>
          <cell r="D17" t="str">
            <v>FS-125</v>
          </cell>
          <cell r="E17">
            <v>12</v>
          </cell>
          <cell r="F17">
            <v>7.8791319444444455E-3</v>
          </cell>
          <cell r="G17">
            <v>16.768999999999998</v>
          </cell>
          <cell r="H17">
            <v>8.5000000000000006E-2</v>
          </cell>
          <cell r="I17" t="str">
            <v>全日本カート選手権統一規則書 第38条(25)(フロントフェアリングが正しい装着状態でない)により5秒加算した。</v>
          </cell>
          <cell r="J17">
            <v>55.338999999999999</v>
          </cell>
          <cell r="K17">
            <v>10</v>
          </cell>
          <cell r="L17">
            <v>55.585000000000001</v>
          </cell>
          <cell r="M17">
            <v>731</v>
          </cell>
          <cell r="N17" t="str">
            <v>BS</v>
          </cell>
          <cell r="O17" t="str">
            <v>EXPRIT/IAME</v>
          </cell>
          <cell r="P17" t="str">
            <v>RT WORLD</v>
          </cell>
        </row>
        <row r="18">
          <cell r="A18">
            <v>17</v>
          </cell>
          <cell r="B18">
            <v>38</v>
          </cell>
          <cell r="C18" t="str">
            <v>成宮 柊磨</v>
          </cell>
          <cell r="D18" t="str">
            <v>FS-125</v>
          </cell>
          <cell r="E18">
            <v>12</v>
          </cell>
          <cell r="F18">
            <v>7.8806712962962953E-3</v>
          </cell>
          <cell r="G18">
            <v>16.902000000000001</v>
          </cell>
          <cell r="H18">
            <v>0.13300000000000001</v>
          </cell>
          <cell r="J18">
            <v>55.558999999999997</v>
          </cell>
          <cell r="K18">
            <v>12</v>
          </cell>
          <cell r="L18">
            <v>55.652999999999999</v>
          </cell>
          <cell r="M18">
            <v>727</v>
          </cell>
          <cell r="N18" t="str">
            <v>BS</v>
          </cell>
          <cell r="O18" t="str">
            <v>KR/IAME</v>
          </cell>
          <cell r="P18" t="str">
            <v>Team REGOLITH</v>
          </cell>
        </row>
        <row r="19">
          <cell r="A19">
            <v>18</v>
          </cell>
          <cell r="B19">
            <v>13</v>
          </cell>
          <cell r="C19" t="str">
            <v>関 優成</v>
          </cell>
          <cell r="D19" t="str">
            <v>FS-125</v>
          </cell>
          <cell r="E19">
            <v>12</v>
          </cell>
          <cell r="F19">
            <v>7.8860069444444455E-3</v>
          </cell>
          <cell r="G19">
            <v>17.363</v>
          </cell>
          <cell r="H19">
            <v>0.46100000000000002</v>
          </cell>
          <cell r="J19">
            <v>55.69</v>
          </cell>
          <cell r="K19">
            <v>7</v>
          </cell>
          <cell r="L19">
            <v>55.715000000000003</v>
          </cell>
          <cell r="M19">
            <v>713</v>
          </cell>
          <cell r="N19" t="str">
            <v>BS</v>
          </cell>
          <cell r="O19" t="str">
            <v>Praga/IAME</v>
          </cell>
          <cell r="P19" t="str">
            <v>TEAMぶるーと</v>
          </cell>
        </row>
        <row r="20">
          <cell r="A20">
            <v>19</v>
          </cell>
          <cell r="B20">
            <v>22</v>
          </cell>
          <cell r="C20" t="str">
            <v>一宮 總太朗</v>
          </cell>
          <cell r="D20" t="str">
            <v>FS-125</v>
          </cell>
          <cell r="E20">
            <v>12</v>
          </cell>
          <cell r="F20">
            <v>7.8914351851851854E-3</v>
          </cell>
          <cell r="G20">
            <v>17.832000000000001</v>
          </cell>
          <cell r="H20">
            <v>2.5999999999999999E-2</v>
          </cell>
          <cell r="I20" t="str">
            <v>全日本カート選手権統一規則書 第38条(25)(フロントフェアリングが正しい装着状態でない)により5秒加算した。</v>
          </cell>
          <cell r="J20">
            <v>54.911999999999999</v>
          </cell>
          <cell r="K20">
            <v>11</v>
          </cell>
          <cell r="L20">
            <v>55.017000000000003</v>
          </cell>
          <cell r="M20">
            <v>719</v>
          </cell>
          <cell r="N20" t="str">
            <v>BS</v>
          </cell>
          <cell r="O20" t="str">
            <v>KR/IAME</v>
          </cell>
          <cell r="P20" t="str">
            <v>KAKIE Racing Team</v>
          </cell>
        </row>
        <row r="21">
          <cell r="A21">
            <v>20</v>
          </cell>
          <cell r="B21">
            <v>17</v>
          </cell>
          <cell r="C21" t="str">
            <v>白石 いつも</v>
          </cell>
          <cell r="D21" t="str">
            <v>FS-125</v>
          </cell>
          <cell r="E21">
            <v>12</v>
          </cell>
          <cell r="F21">
            <v>7.8934259259259253E-3</v>
          </cell>
          <cell r="G21">
            <v>18.004000000000001</v>
          </cell>
          <cell r="H21">
            <v>0.17199999999999999</v>
          </cell>
          <cell r="J21">
            <v>55.51</v>
          </cell>
          <cell r="K21">
            <v>9</v>
          </cell>
          <cell r="L21">
            <v>55.542999999999999</v>
          </cell>
          <cell r="M21">
            <v>714</v>
          </cell>
          <cell r="N21" t="str">
            <v>BS</v>
          </cell>
          <cell r="O21" t="str">
            <v>KOSMIC/IAME</v>
          </cell>
          <cell r="P21" t="str">
            <v>HRSJAPAN</v>
          </cell>
        </row>
        <row r="22">
          <cell r="A22">
            <v>21</v>
          </cell>
          <cell r="B22">
            <v>34</v>
          </cell>
          <cell r="C22" t="str">
            <v>柳沼 光太</v>
          </cell>
          <cell r="D22" t="str">
            <v>FS-125</v>
          </cell>
          <cell r="E22">
            <v>12</v>
          </cell>
          <cell r="F22">
            <v>7.9286111111111102E-3</v>
          </cell>
          <cell r="G22">
            <v>21.044</v>
          </cell>
          <cell r="H22">
            <v>3.04</v>
          </cell>
          <cell r="I22" t="str">
            <v>全日本カート選手権統一規則書 第38条(25)(フロントフェアリングが正しい装着状態でない)により5秒加算した。</v>
          </cell>
          <cell r="J22">
            <v>55.430999999999997</v>
          </cell>
          <cell r="K22">
            <v>11</v>
          </cell>
          <cell r="L22">
            <v>55.482999999999997</v>
          </cell>
          <cell r="M22">
            <v>725</v>
          </cell>
          <cell r="N22" t="str">
            <v>BS</v>
          </cell>
          <cell r="O22" t="str">
            <v>Birel ART/IAME</v>
          </cell>
          <cell r="P22" t="str">
            <v>Formula Blue ガレージC</v>
          </cell>
        </row>
        <row r="23">
          <cell r="A23">
            <v>22</v>
          </cell>
          <cell r="B23">
            <v>66</v>
          </cell>
          <cell r="C23" t="str">
            <v>橘田 明弘</v>
          </cell>
          <cell r="D23" t="str">
            <v>FS-125</v>
          </cell>
          <cell r="E23">
            <v>12</v>
          </cell>
          <cell r="F23">
            <v>7.9409722222222225E-3</v>
          </cell>
          <cell r="G23">
            <v>22.111999999999998</v>
          </cell>
          <cell r="H23">
            <v>1.0680000000000001</v>
          </cell>
          <cell r="J23">
            <v>55.985999999999997</v>
          </cell>
          <cell r="K23">
            <v>11</v>
          </cell>
          <cell r="L23">
            <v>56.07</v>
          </cell>
          <cell r="M23">
            <v>732</v>
          </cell>
          <cell r="N23" t="str">
            <v>BS</v>
          </cell>
          <cell r="O23" t="str">
            <v>Drago CORSE/IAME</v>
          </cell>
          <cell r="P23" t="str">
            <v>K Speed Win</v>
          </cell>
        </row>
        <row r="24">
          <cell r="A24">
            <v>23</v>
          </cell>
          <cell r="B24">
            <v>15</v>
          </cell>
          <cell r="C24" t="str">
            <v>石田 瑞季</v>
          </cell>
          <cell r="D24" t="str">
            <v>FS-125</v>
          </cell>
          <cell r="E24">
            <v>12</v>
          </cell>
          <cell r="F24">
            <v>7.8911342592592592E-3</v>
          </cell>
          <cell r="G24">
            <v>17.806000000000001</v>
          </cell>
          <cell r="H24">
            <v>0.443</v>
          </cell>
          <cell r="I24" t="str">
            <v>全日本カート選手権統一規則書 第38条(25)(フロントフェアリングが正しい装着状態でない)により5秒加算した。</v>
          </cell>
          <cell r="J24">
            <v>54.93</v>
          </cell>
          <cell r="K24">
            <v>11</v>
          </cell>
          <cell r="L24">
            <v>55.140999999999998</v>
          </cell>
          <cell r="M24">
            <v>710</v>
          </cell>
          <cell r="N24" t="str">
            <v>BS</v>
          </cell>
          <cell r="O24" t="str">
            <v>KOSMIC/IAME</v>
          </cell>
          <cell r="P24" t="str">
            <v>BRAVO-RACING</v>
          </cell>
        </row>
        <row r="25">
          <cell r="A25">
            <v>24</v>
          </cell>
          <cell r="B25">
            <v>12</v>
          </cell>
          <cell r="C25" t="str">
            <v>宮本 颯斗</v>
          </cell>
          <cell r="D25" t="str">
            <v>FS-125</v>
          </cell>
          <cell r="E25">
            <v>12</v>
          </cell>
          <cell r="F25">
            <v>7.9623379629629627E-3</v>
          </cell>
          <cell r="G25">
            <v>23.957999999999998</v>
          </cell>
          <cell r="H25">
            <v>1.8460000000000001</v>
          </cell>
          <cell r="I25" t="str">
            <v>全日本カート選手権統一規則書 第38条(25)(フロントフェアリングが正しい装着状態でない)により5秒加算した。</v>
          </cell>
          <cell r="J25">
            <v>55.512999999999998</v>
          </cell>
          <cell r="K25">
            <v>12</v>
          </cell>
          <cell r="L25">
            <v>55.548000000000002</v>
          </cell>
          <cell r="M25">
            <v>712</v>
          </cell>
          <cell r="N25" t="str">
            <v>BS</v>
          </cell>
          <cell r="O25" t="str">
            <v>Praga/IAME</v>
          </cell>
          <cell r="P25" t="str">
            <v>Teamぶるーと</v>
          </cell>
        </row>
      </sheetData>
      <sheetData sheetId="19"/>
      <sheetData sheetId="20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コメント</v>
          </cell>
          <cell r="J1" t="str">
            <v>BestLap</v>
          </cell>
          <cell r="K1" t="str">
            <v>In Lap</v>
          </cell>
          <cell r="L1" t="str">
            <v>2nd Best</v>
          </cell>
          <cell r="M1" t="str">
            <v>ポンダー#</v>
          </cell>
          <cell r="N1" t="str">
            <v>Tires</v>
          </cell>
          <cell r="O1" t="str">
            <v>Model/Engine</v>
          </cell>
          <cell r="P1" t="str">
            <v>Team</v>
          </cell>
          <cell r="Q1" t="str">
            <v>ベスト平均時速</v>
          </cell>
        </row>
        <row r="2">
          <cell r="A2">
            <v>1</v>
          </cell>
          <cell r="B2">
            <v>31</v>
          </cell>
          <cell r="C2" t="str">
            <v>中井 陽斗</v>
          </cell>
          <cell r="D2" t="str">
            <v>FS-125</v>
          </cell>
          <cell r="E2">
            <v>22</v>
          </cell>
          <cell r="F2">
            <v>1.3910023148148149E-2</v>
          </cell>
          <cell r="J2">
            <v>54.274999999999999</v>
          </cell>
          <cell r="K2">
            <v>20</v>
          </cell>
          <cell r="L2">
            <v>54.284999999999997</v>
          </cell>
          <cell r="M2">
            <v>724</v>
          </cell>
          <cell r="N2" t="str">
            <v>BS</v>
          </cell>
          <cell r="O2" t="str">
            <v>CL/IAME</v>
          </cell>
          <cell r="P2" t="str">
            <v>TEAM　EMATY</v>
          </cell>
          <cell r="Q2">
            <v>83.84</v>
          </cell>
        </row>
        <row r="3">
          <cell r="A3">
            <v>2</v>
          </cell>
          <cell r="B3">
            <v>19</v>
          </cell>
          <cell r="C3" t="str">
            <v>向畑 疾走</v>
          </cell>
          <cell r="D3" t="str">
            <v>FS-125</v>
          </cell>
          <cell r="E3">
            <v>22</v>
          </cell>
          <cell r="F3">
            <v>1.3991539351851852E-2</v>
          </cell>
          <cell r="G3">
            <v>7.0430000000000001</v>
          </cell>
          <cell r="H3">
            <v>7.0430000000000001</v>
          </cell>
          <cell r="J3">
            <v>54.252000000000002</v>
          </cell>
          <cell r="K3">
            <v>21</v>
          </cell>
          <cell r="L3">
            <v>54.258000000000003</v>
          </cell>
          <cell r="M3">
            <v>717</v>
          </cell>
          <cell r="N3" t="str">
            <v>BS</v>
          </cell>
          <cell r="O3" t="str">
            <v>CRG/IAME</v>
          </cell>
          <cell r="P3" t="str">
            <v>KC　NAGAHARA</v>
          </cell>
          <cell r="Q3">
            <v>83.875</v>
          </cell>
        </row>
        <row r="4">
          <cell r="A4">
            <v>3</v>
          </cell>
          <cell r="B4">
            <v>83</v>
          </cell>
          <cell r="C4" t="str">
            <v>近江川 暖人</v>
          </cell>
          <cell r="D4" t="str">
            <v>FS-125</v>
          </cell>
          <cell r="E4">
            <v>22</v>
          </cell>
          <cell r="F4">
            <v>1.4034270833333334E-2</v>
          </cell>
          <cell r="G4">
            <v>10.734999999999999</v>
          </cell>
          <cell r="H4">
            <v>3.6920000000000002</v>
          </cell>
          <cell r="J4">
            <v>54.500999999999998</v>
          </cell>
          <cell r="K4">
            <v>17</v>
          </cell>
          <cell r="L4">
            <v>54.537999999999997</v>
          </cell>
          <cell r="M4">
            <v>735</v>
          </cell>
          <cell r="N4" t="str">
            <v>BS</v>
          </cell>
          <cell r="O4" t="str">
            <v>KOSMIC/IAME</v>
          </cell>
          <cell r="P4" t="str">
            <v>HRS JAPAN</v>
          </cell>
          <cell r="Q4">
            <v>83.492000000000004</v>
          </cell>
        </row>
        <row r="5">
          <cell r="A5">
            <v>4</v>
          </cell>
          <cell r="B5">
            <v>55</v>
          </cell>
          <cell r="C5" t="str">
            <v>喜納 颯矢斗</v>
          </cell>
          <cell r="D5" t="str">
            <v>FS-125</v>
          </cell>
          <cell r="E5">
            <v>22</v>
          </cell>
          <cell r="F5">
            <v>1.4061030092592594E-2</v>
          </cell>
          <cell r="G5">
            <v>13.047000000000001</v>
          </cell>
          <cell r="H5">
            <v>2.3119999999999998</v>
          </cell>
          <cell r="J5">
            <v>54.619</v>
          </cell>
          <cell r="K5">
            <v>13</v>
          </cell>
          <cell r="L5">
            <v>54.646999999999998</v>
          </cell>
          <cell r="M5">
            <v>730</v>
          </cell>
          <cell r="N5" t="str">
            <v>BS</v>
          </cell>
          <cell r="O5" t="str">
            <v>TONY KART/IAME</v>
          </cell>
          <cell r="P5" t="str">
            <v>YRHKS</v>
          </cell>
          <cell r="Q5">
            <v>83.602000000000004</v>
          </cell>
        </row>
        <row r="6">
          <cell r="A6">
            <v>5</v>
          </cell>
          <cell r="B6">
            <v>18</v>
          </cell>
          <cell r="C6" t="str">
            <v>五十嵐 文太郎</v>
          </cell>
          <cell r="D6" t="str">
            <v>FS-125</v>
          </cell>
          <cell r="E6">
            <v>22</v>
          </cell>
          <cell r="F6">
            <v>1.4068148148148149E-2</v>
          </cell>
          <cell r="G6">
            <v>13.662000000000001</v>
          </cell>
          <cell r="H6">
            <v>0.61499999999999999</v>
          </cell>
          <cell r="J6">
            <v>54.493000000000002</v>
          </cell>
          <cell r="K6">
            <v>13</v>
          </cell>
          <cell r="L6">
            <v>54.545999999999999</v>
          </cell>
          <cell r="M6">
            <v>715</v>
          </cell>
          <cell r="N6" t="str">
            <v>BS</v>
          </cell>
          <cell r="O6" t="str">
            <v>Birel ART/IAME</v>
          </cell>
          <cell r="P6" t="str">
            <v>Formula Blue エッフェガーラ</v>
          </cell>
          <cell r="Q6">
            <v>83.494</v>
          </cell>
        </row>
        <row r="7">
          <cell r="A7">
            <v>6</v>
          </cell>
          <cell r="B7">
            <v>44</v>
          </cell>
          <cell r="C7" t="str">
            <v>菊田 悟</v>
          </cell>
          <cell r="D7" t="str">
            <v>FS-125</v>
          </cell>
          <cell r="E7">
            <v>22</v>
          </cell>
          <cell r="F7">
            <v>1.4080023148148149E-2</v>
          </cell>
          <cell r="G7">
            <v>14.688000000000001</v>
          </cell>
          <cell r="H7">
            <v>1.026</v>
          </cell>
          <cell r="J7">
            <v>54.381999999999998</v>
          </cell>
          <cell r="K7">
            <v>16</v>
          </cell>
          <cell r="L7">
            <v>54.542000000000002</v>
          </cell>
          <cell r="M7">
            <v>729</v>
          </cell>
          <cell r="N7" t="str">
            <v>BS</v>
          </cell>
          <cell r="O7" t="str">
            <v>KOSMIC/IAME</v>
          </cell>
          <cell r="P7" t="str">
            <v>TEAM CRESCENT with ONE POINT</v>
          </cell>
          <cell r="Q7">
            <v>83.182000000000002</v>
          </cell>
        </row>
        <row r="8">
          <cell r="A8">
            <v>7</v>
          </cell>
          <cell r="B8">
            <v>73</v>
          </cell>
          <cell r="C8" t="str">
            <v>豊島 里空斗</v>
          </cell>
          <cell r="D8" t="str">
            <v>FS-125</v>
          </cell>
          <cell r="E8">
            <v>22</v>
          </cell>
          <cell r="F8">
            <v>1.4102222222222224E-2</v>
          </cell>
          <cell r="G8">
            <v>16.606000000000002</v>
          </cell>
          <cell r="H8">
            <v>1.9179999999999999</v>
          </cell>
          <cell r="I8" t="str">
            <v>全日本カート選手権統一規則書 第38条(25)(フロントフェアリングが正しい装着状態でない)により5秒加算した。</v>
          </cell>
          <cell r="J8">
            <v>54.5</v>
          </cell>
          <cell r="K8">
            <v>15</v>
          </cell>
          <cell r="L8">
            <v>54.512999999999998</v>
          </cell>
          <cell r="M8">
            <v>733</v>
          </cell>
          <cell r="N8" t="str">
            <v>BS</v>
          </cell>
          <cell r="O8" t="str">
            <v>KOSMIC/IAME</v>
          </cell>
          <cell r="P8" t="str">
            <v>HRTwithカローラ新茨城CSI Racing</v>
          </cell>
          <cell r="Q8">
            <v>83.382999999999996</v>
          </cell>
        </row>
        <row r="9">
          <cell r="A9">
            <v>8</v>
          </cell>
          <cell r="B9">
            <v>21</v>
          </cell>
          <cell r="C9" t="str">
            <v>百瀬 翔</v>
          </cell>
          <cell r="D9" t="str">
            <v>FS-125</v>
          </cell>
          <cell r="E9">
            <v>22</v>
          </cell>
          <cell r="F9">
            <v>1.4110254629629629E-2</v>
          </cell>
          <cell r="G9">
            <v>17.3</v>
          </cell>
          <cell r="H9">
            <v>0.69399999999999995</v>
          </cell>
          <cell r="I9" t="str">
            <v>全日本カート選手権統一規則書 第38条(25)(フロントフェアリングが正しい装着状態でない)により5秒加算した。</v>
          </cell>
          <cell r="J9">
            <v>54.704000000000001</v>
          </cell>
          <cell r="K9">
            <v>5</v>
          </cell>
          <cell r="L9">
            <v>54.716999999999999</v>
          </cell>
          <cell r="M9">
            <v>718</v>
          </cell>
          <cell r="N9" t="str">
            <v>BS</v>
          </cell>
          <cell r="O9" t="str">
            <v>LN KART/IAME</v>
          </cell>
          <cell r="P9" t="str">
            <v>HRS JAPAN</v>
          </cell>
          <cell r="Q9">
            <v>83.311999999999998</v>
          </cell>
        </row>
        <row r="10">
          <cell r="A10">
            <v>9</v>
          </cell>
          <cell r="B10">
            <v>30</v>
          </cell>
          <cell r="C10" t="str">
            <v>加納 康雅</v>
          </cell>
          <cell r="D10" t="str">
            <v>FS-125</v>
          </cell>
          <cell r="E10">
            <v>22</v>
          </cell>
          <cell r="F10">
            <v>1.4113287037037037E-2</v>
          </cell>
          <cell r="G10">
            <v>17.562000000000001</v>
          </cell>
          <cell r="H10">
            <v>0.26200000000000001</v>
          </cell>
          <cell r="J10">
            <v>54.677</v>
          </cell>
          <cell r="K10">
            <v>18</v>
          </cell>
          <cell r="L10">
            <v>54.805</v>
          </cell>
          <cell r="M10">
            <v>723</v>
          </cell>
          <cell r="N10" t="str">
            <v>BS</v>
          </cell>
          <cell r="O10" t="str">
            <v>CL/IAME</v>
          </cell>
          <cell r="P10" t="str">
            <v>TIGRE</v>
          </cell>
          <cell r="Q10">
            <v>83.504000000000005</v>
          </cell>
        </row>
        <row r="11">
          <cell r="A11">
            <v>10</v>
          </cell>
          <cell r="B11">
            <v>39</v>
          </cell>
          <cell r="C11" t="str">
            <v>塚本 凛世</v>
          </cell>
          <cell r="D11" t="str">
            <v>FS-125</v>
          </cell>
          <cell r="E11">
            <v>22</v>
          </cell>
          <cell r="F11">
            <v>1.4115636574074074E-2</v>
          </cell>
          <cell r="G11">
            <v>17.765000000000001</v>
          </cell>
          <cell r="H11">
            <v>0.20300000000000001</v>
          </cell>
          <cell r="I11" t="str">
            <v>全日本カート選手権統一規則書 第38条(25)(フロントフェアリングが正しい装着状態でない)により5秒加算した。</v>
          </cell>
          <cell r="J11">
            <v>54.572000000000003</v>
          </cell>
          <cell r="K11">
            <v>14</v>
          </cell>
          <cell r="L11">
            <v>54.585000000000001</v>
          </cell>
          <cell r="M11">
            <v>728</v>
          </cell>
          <cell r="N11" t="str">
            <v>BS</v>
          </cell>
          <cell r="O11" t="str">
            <v>TONY KART/IAME</v>
          </cell>
          <cell r="P11" t="str">
            <v>K.SPEED WIN</v>
          </cell>
          <cell r="Q11">
            <v>83.552999999999997</v>
          </cell>
        </row>
        <row r="12">
          <cell r="A12">
            <v>11</v>
          </cell>
          <cell r="B12">
            <v>15</v>
          </cell>
          <cell r="C12" t="str">
            <v>石田 瑞季</v>
          </cell>
          <cell r="D12" t="str">
            <v>FS-125</v>
          </cell>
          <cell r="E12">
            <v>22</v>
          </cell>
          <cell r="F12">
            <v>1.4118125000000002E-2</v>
          </cell>
          <cell r="G12">
            <v>17.98</v>
          </cell>
          <cell r="H12">
            <v>0.215</v>
          </cell>
          <cell r="J12">
            <v>54.366999999999997</v>
          </cell>
          <cell r="K12">
            <v>16</v>
          </cell>
          <cell r="L12">
            <v>54.387</v>
          </cell>
          <cell r="M12">
            <v>710</v>
          </cell>
          <cell r="N12" t="str">
            <v>BS</v>
          </cell>
          <cell r="O12" t="str">
            <v>KOSMIC/IAME</v>
          </cell>
          <cell r="P12" t="str">
            <v>BRAVO-RACING</v>
          </cell>
          <cell r="Q12">
            <v>83.674999999999997</v>
          </cell>
        </row>
        <row r="13">
          <cell r="A13">
            <v>12</v>
          </cell>
          <cell r="B13">
            <v>72</v>
          </cell>
          <cell r="C13" t="str">
            <v>松井 海翔</v>
          </cell>
          <cell r="D13" t="str">
            <v>FS-125</v>
          </cell>
          <cell r="E13">
            <v>22</v>
          </cell>
          <cell r="F13">
            <v>1.4124687499999998E-2</v>
          </cell>
          <cell r="G13">
            <v>18.547000000000001</v>
          </cell>
          <cell r="H13">
            <v>0.56699999999999995</v>
          </cell>
          <cell r="J13">
            <v>54.682000000000002</v>
          </cell>
          <cell r="K13">
            <v>18</v>
          </cell>
          <cell r="L13">
            <v>54.779000000000003</v>
          </cell>
          <cell r="M13">
            <v>721</v>
          </cell>
          <cell r="N13" t="str">
            <v>BS</v>
          </cell>
          <cell r="O13" t="str">
            <v>KOSMIC/IAME</v>
          </cell>
          <cell r="P13" t="str">
            <v>HKC</v>
          </cell>
          <cell r="Q13">
            <v>83.222999999999999</v>
          </cell>
        </row>
        <row r="14">
          <cell r="A14">
            <v>13</v>
          </cell>
          <cell r="B14">
            <v>58</v>
          </cell>
          <cell r="C14" t="str">
            <v>鈴木 悠太</v>
          </cell>
          <cell r="D14" t="str">
            <v>FS-125</v>
          </cell>
          <cell r="E14">
            <v>22</v>
          </cell>
          <cell r="F14">
            <v>1.4133252314814814E-2</v>
          </cell>
          <cell r="G14">
            <v>19.286999999999999</v>
          </cell>
          <cell r="H14">
            <v>0.74</v>
          </cell>
          <cell r="I14" t="str">
            <v>全日本カート選手権統一規則書 第38条(25)(フロントフェアリングが正しい装着状態でない)により5秒加算した。</v>
          </cell>
          <cell r="J14">
            <v>54.460999999999999</v>
          </cell>
          <cell r="K14">
            <v>19</v>
          </cell>
          <cell r="L14">
            <v>54.633000000000003</v>
          </cell>
          <cell r="M14">
            <v>731</v>
          </cell>
          <cell r="N14" t="str">
            <v>BS</v>
          </cell>
          <cell r="O14" t="str">
            <v>EXPRIT/IAME</v>
          </cell>
          <cell r="P14" t="str">
            <v>RT WORLD</v>
          </cell>
          <cell r="Q14">
            <v>83.697999999999993</v>
          </cell>
        </row>
        <row r="15">
          <cell r="A15">
            <v>14</v>
          </cell>
          <cell r="B15">
            <v>11</v>
          </cell>
          <cell r="C15" t="str">
            <v>落合 蓮音</v>
          </cell>
          <cell r="D15" t="str">
            <v>FS-125</v>
          </cell>
          <cell r="E15">
            <v>22</v>
          </cell>
          <cell r="F15">
            <v>1.4157303240740741E-2</v>
          </cell>
          <cell r="G15">
            <v>21.364999999999998</v>
          </cell>
          <cell r="H15">
            <v>2.0779999999999998</v>
          </cell>
          <cell r="I15" t="str">
            <v>JAF国内ｶｰﾄ競技規則 ｶｰﾄ競技会運営に関する規定 22条(妨害の禁止(無理な進入))違反により、10秒加算とした。</v>
          </cell>
          <cell r="J15">
            <v>54.429000000000002</v>
          </cell>
          <cell r="K15">
            <v>13</v>
          </cell>
          <cell r="L15">
            <v>54.481000000000002</v>
          </cell>
          <cell r="M15">
            <v>711</v>
          </cell>
          <cell r="N15" t="str">
            <v>BS</v>
          </cell>
          <cell r="O15" t="str">
            <v>TONY KART/IAME</v>
          </cell>
          <cell r="P15" t="str">
            <v>Formula Blue Ash</v>
          </cell>
          <cell r="Q15">
            <v>83.215999999999994</v>
          </cell>
        </row>
        <row r="16">
          <cell r="A16">
            <v>15</v>
          </cell>
          <cell r="B16">
            <v>34</v>
          </cell>
          <cell r="C16" t="str">
            <v>柳沼 光太</v>
          </cell>
          <cell r="D16" t="str">
            <v>FS-125</v>
          </cell>
          <cell r="E16">
            <v>22</v>
          </cell>
          <cell r="F16">
            <v>1.4170023148148149E-2</v>
          </cell>
          <cell r="G16">
            <v>22.463999999999999</v>
          </cell>
          <cell r="H16">
            <v>1.099</v>
          </cell>
          <cell r="J16">
            <v>54.780999999999999</v>
          </cell>
          <cell r="K16">
            <v>16</v>
          </cell>
          <cell r="L16">
            <v>54.79</v>
          </cell>
          <cell r="M16">
            <v>725</v>
          </cell>
          <cell r="N16" t="str">
            <v>BS</v>
          </cell>
          <cell r="O16" t="str">
            <v>Birel ART/IAME</v>
          </cell>
          <cell r="P16" t="str">
            <v>Formula Blue ガレージC</v>
          </cell>
          <cell r="Q16">
            <v>83.064999999999998</v>
          </cell>
        </row>
        <row r="17">
          <cell r="A17">
            <v>16</v>
          </cell>
          <cell r="B17">
            <v>12</v>
          </cell>
          <cell r="C17" t="str">
            <v>宮本 颯斗</v>
          </cell>
          <cell r="D17" t="str">
            <v>FS-125</v>
          </cell>
          <cell r="E17">
            <v>22</v>
          </cell>
          <cell r="F17">
            <v>1.4185370370370371E-2</v>
          </cell>
          <cell r="G17">
            <v>23.79</v>
          </cell>
          <cell r="H17">
            <v>1.3260000000000001</v>
          </cell>
          <cell r="J17">
            <v>54.811999999999998</v>
          </cell>
          <cell r="K17">
            <v>18</v>
          </cell>
          <cell r="L17">
            <v>54.814</v>
          </cell>
          <cell r="M17">
            <v>712</v>
          </cell>
          <cell r="N17" t="str">
            <v>BS</v>
          </cell>
          <cell r="O17" t="str">
            <v>Praga/IAME</v>
          </cell>
          <cell r="P17" t="str">
            <v>Teamぶるーと</v>
          </cell>
          <cell r="Q17">
            <v>83.018000000000001</v>
          </cell>
        </row>
        <row r="18">
          <cell r="A18">
            <v>17</v>
          </cell>
          <cell r="B18">
            <v>27</v>
          </cell>
          <cell r="C18" t="str">
            <v>菊池 貴博</v>
          </cell>
          <cell r="D18" t="str">
            <v>FS-125</v>
          </cell>
          <cell r="E18">
            <v>22</v>
          </cell>
          <cell r="F18">
            <v>1.4319953703703705E-2</v>
          </cell>
          <cell r="G18">
            <v>35.417999999999999</v>
          </cell>
          <cell r="H18">
            <v>11.628</v>
          </cell>
          <cell r="I18" t="str">
            <v>全日本カート選手権統一規則書 第38条(25)(フロントフェアリングが正しい装着状態でない)により5秒加算した。</v>
          </cell>
          <cell r="J18">
            <v>54.469000000000001</v>
          </cell>
          <cell r="K18">
            <v>22</v>
          </cell>
          <cell r="L18">
            <v>54.878999999999998</v>
          </cell>
          <cell r="M18">
            <v>720</v>
          </cell>
          <cell r="N18" t="str">
            <v>BS</v>
          </cell>
          <cell r="O18" t="str">
            <v>CRG/IAME</v>
          </cell>
          <cell r="P18" t="str">
            <v>K SPEED WIN</v>
          </cell>
          <cell r="Q18">
            <v>83.540999999999997</v>
          </cell>
        </row>
        <row r="19">
          <cell r="A19">
            <v>18</v>
          </cell>
          <cell r="B19">
            <v>17</v>
          </cell>
          <cell r="C19" t="str">
            <v>白石 いつも</v>
          </cell>
          <cell r="D19" t="str">
            <v>FS-125</v>
          </cell>
          <cell r="E19">
            <v>22</v>
          </cell>
          <cell r="F19">
            <v>1.4322557870370371E-2</v>
          </cell>
          <cell r="G19">
            <v>35.643000000000001</v>
          </cell>
          <cell r="H19">
            <v>0.22500000000000001</v>
          </cell>
          <cell r="J19">
            <v>55.319000000000003</v>
          </cell>
          <cell r="K19">
            <v>18</v>
          </cell>
          <cell r="L19">
            <v>55.363999999999997</v>
          </cell>
          <cell r="M19">
            <v>714</v>
          </cell>
          <cell r="N19" t="str">
            <v>BS</v>
          </cell>
          <cell r="O19" t="str">
            <v>KOSMIC/IAME</v>
          </cell>
          <cell r="P19" t="str">
            <v>HRSJAPAN</v>
          </cell>
          <cell r="Q19">
            <v>82.257000000000005</v>
          </cell>
        </row>
        <row r="20">
          <cell r="A20">
            <v>19</v>
          </cell>
          <cell r="B20">
            <v>38</v>
          </cell>
          <cell r="C20" t="str">
            <v>成宮 柊磨</v>
          </cell>
          <cell r="D20" t="str">
            <v>FS-125</v>
          </cell>
          <cell r="E20">
            <v>22</v>
          </cell>
          <cell r="F20">
            <v>1.4344537037037038E-2</v>
          </cell>
          <cell r="G20">
            <v>37.542000000000002</v>
          </cell>
          <cell r="H20">
            <v>1.899</v>
          </cell>
          <cell r="J20">
            <v>55.35</v>
          </cell>
          <cell r="K20">
            <v>11</v>
          </cell>
          <cell r="L20">
            <v>55.399000000000001</v>
          </cell>
          <cell r="M20">
            <v>727</v>
          </cell>
          <cell r="N20" t="str">
            <v>BS</v>
          </cell>
          <cell r="O20" t="str">
            <v>KR/IAME</v>
          </cell>
          <cell r="P20" t="str">
            <v>Team REGOLITH</v>
          </cell>
          <cell r="Q20">
            <v>82.210999999999999</v>
          </cell>
        </row>
        <row r="21">
          <cell r="A21">
            <v>20</v>
          </cell>
          <cell r="B21">
            <v>66</v>
          </cell>
          <cell r="C21" t="str">
            <v>橘田 明弘</v>
          </cell>
          <cell r="D21" t="str">
            <v>FS-125</v>
          </cell>
          <cell r="E21">
            <v>22</v>
          </cell>
          <cell r="F21">
            <v>1.4478472222222221E-2</v>
          </cell>
          <cell r="G21">
            <v>49.113999999999997</v>
          </cell>
          <cell r="H21">
            <v>11.571999999999999</v>
          </cell>
          <cell r="J21">
            <v>55.662999999999997</v>
          </cell>
          <cell r="K21">
            <v>12</v>
          </cell>
          <cell r="L21">
            <v>55.834000000000003</v>
          </cell>
          <cell r="M21">
            <v>732</v>
          </cell>
          <cell r="N21" t="str">
            <v>BS</v>
          </cell>
          <cell r="O21" t="str">
            <v>Drago CORSE/IAME</v>
          </cell>
          <cell r="P21" t="str">
            <v>K Speed Win</v>
          </cell>
          <cell r="Q21">
            <v>81.748999999999995</v>
          </cell>
        </row>
        <row r="22">
          <cell r="A22">
            <v>21</v>
          </cell>
          <cell r="B22">
            <v>35</v>
          </cell>
          <cell r="C22" t="str">
            <v>冨田 真弥</v>
          </cell>
          <cell r="D22" t="str">
            <v>FS-125</v>
          </cell>
          <cell r="E22">
            <v>22</v>
          </cell>
          <cell r="F22">
            <v>1.4563402777777778E-2</v>
          </cell>
          <cell r="G22">
            <v>56.451999999999998</v>
          </cell>
          <cell r="H22">
            <v>7.3380000000000001</v>
          </cell>
          <cell r="J22">
            <v>55.509</v>
          </cell>
          <cell r="K22">
            <v>18</v>
          </cell>
          <cell r="L22">
            <v>55.569000000000003</v>
          </cell>
          <cell r="M22">
            <v>726</v>
          </cell>
          <cell r="N22" t="str">
            <v>BS</v>
          </cell>
          <cell r="O22" t="str">
            <v>Drago CORSE/IAME</v>
          </cell>
          <cell r="P22" t="str">
            <v>EHRE MOTOR SPORTS</v>
          </cell>
          <cell r="Q22">
            <v>81.975999999999999</v>
          </cell>
        </row>
        <row r="23">
          <cell r="A23">
            <v>22</v>
          </cell>
          <cell r="B23">
            <v>13</v>
          </cell>
          <cell r="C23" t="str">
            <v>関 優成</v>
          </cell>
          <cell r="D23" t="str">
            <v>FS-125</v>
          </cell>
          <cell r="E23">
            <v>21</v>
          </cell>
          <cell r="F23">
            <v>1.3664016203703706E-2</v>
          </cell>
          <cell r="G23" t="str">
            <v>1 Lap</v>
          </cell>
          <cell r="H23" t="str">
            <v>1 Lap</v>
          </cell>
          <cell r="J23">
            <v>55.371000000000002</v>
          </cell>
          <cell r="K23">
            <v>16</v>
          </cell>
          <cell r="L23">
            <v>55.381</v>
          </cell>
          <cell r="M23">
            <v>713</v>
          </cell>
          <cell r="N23" t="str">
            <v>BS</v>
          </cell>
          <cell r="O23" t="str">
            <v>Praga/IAME</v>
          </cell>
          <cell r="P23" t="str">
            <v>TEAMぶるーと</v>
          </cell>
          <cell r="Q23">
            <v>82.18</v>
          </cell>
        </row>
        <row r="24">
          <cell r="A24">
            <v>23</v>
          </cell>
          <cell r="B24">
            <v>78</v>
          </cell>
          <cell r="C24" t="str">
            <v>福岡 主税</v>
          </cell>
          <cell r="D24" t="str">
            <v>FS-125</v>
          </cell>
          <cell r="E24">
            <v>21</v>
          </cell>
          <cell r="F24">
            <v>1.3694201388888889E-2</v>
          </cell>
          <cell r="G24" t="str">
            <v>1 Lap</v>
          </cell>
          <cell r="H24">
            <v>2.6080000000000001</v>
          </cell>
          <cell r="J24">
            <v>54.948999999999998</v>
          </cell>
          <cell r="K24">
            <v>17</v>
          </cell>
          <cell r="L24">
            <v>55.063000000000002</v>
          </cell>
          <cell r="M24">
            <v>734</v>
          </cell>
          <cell r="N24" t="str">
            <v>BS</v>
          </cell>
          <cell r="O24" t="str">
            <v>TONY KART/IAME</v>
          </cell>
          <cell r="P24" t="str">
            <v>SCUDERIA SFIDA</v>
          </cell>
          <cell r="Q24">
            <v>82.811000000000007</v>
          </cell>
        </row>
        <row r="25">
          <cell r="A25">
            <v>24</v>
          </cell>
          <cell r="B25">
            <v>22</v>
          </cell>
          <cell r="C25" t="str">
            <v>一宮 總太朗</v>
          </cell>
          <cell r="D25" t="str">
            <v>FS-125</v>
          </cell>
          <cell r="F25">
            <v>2.4169999999999998</v>
          </cell>
          <cell r="G25" t="str">
            <v>22 Laps</v>
          </cell>
          <cell r="H25" t="str">
            <v>21 Laps</v>
          </cell>
          <cell r="K25">
            <v>0</v>
          </cell>
          <cell r="M25">
            <v>719</v>
          </cell>
          <cell r="N25" t="str">
            <v>BS</v>
          </cell>
          <cell r="O25" t="str">
            <v>KR/IAME</v>
          </cell>
          <cell r="P25" t="str">
            <v>KAKIE Racing Team</v>
          </cell>
          <cell r="Q25" t="str">
            <v>-</v>
          </cell>
        </row>
      </sheetData>
      <sheetData sheetId="21"/>
      <sheetData sheetId="22">
        <row r="11">
          <cell r="U11" t="str">
            <v>ベスト平均時速</v>
          </cell>
        </row>
      </sheetData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公式予選（TT）-結果表（貼付）"/>
      <sheetName val="公式予選（TT）-結果表（印刷）"/>
      <sheetName val="JAF提出用（予選）"/>
      <sheetName val="公式予選（TT）-結果表・グリッド用（貼付）"/>
      <sheetName val="予選ヒート-グリッド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ポイント</v>
          </cell>
          <cell r="J1" t="str">
            <v>Team</v>
          </cell>
          <cell r="K1" t="str">
            <v>Model/Engine</v>
          </cell>
          <cell r="L1" t="str">
            <v>Tires</v>
          </cell>
          <cell r="M1" t="str">
            <v>Make</v>
          </cell>
          <cell r="N1" t="str">
            <v>ポンダー#</v>
          </cell>
          <cell r="O1" t="str">
            <v>BestLap</v>
          </cell>
          <cell r="P1" t="str">
            <v>In Lap</v>
          </cell>
          <cell r="Q1" t="str">
            <v>ベスト平均時速</v>
          </cell>
          <cell r="R1" t="str">
            <v>2nd Best</v>
          </cell>
          <cell r="S1" t="str">
            <v>S1</v>
          </cell>
          <cell r="T1" t="str">
            <v>S2</v>
          </cell>
          <cell r="U1" t="str">
            <v>Sponsor</v>
          </cell>
        </row>
        <row r="2">
          <cell r="A2">
            <v>1</v>
          </cell>
          <cell r="B2">
            <v>2</v>
          </cell>
          <cell r="C2" t="str">
            <v>山﨑 学</v>
          </cell>
          <cell r="E2">
            <v>16</v>
          </cell>
          <cell r="F2">
            <v>9.2907523148148142E-3</v>
          </cell>
          <cell r="I2">
            <v>0</v>
          </cell>
          <cell r="J2" t="str">
            <v>ﾄﾚﾝﾀｸﾜﾄﾛ鈴鹿★MYCARS</v>
          </cell>
          <cell r="K2" t="str">
            <v>KART REPUBLIC/ROTAX</v>
          </cell>
          <cell r="L2" t="str">
            <v>MOJO</v>
          </cell>
          <cell r="N2">
            <v>636</v>
          </cell>
          <cell r="O2">
            <v>49.89</v>
          </cell>
          <cell r="P2">
            <v>15</v>
          </cell>
          <cell r="Q2">
            <v>91.209000000000003</v>
          </cell>
          <cell r="R2">
            <v>49.893999999999998</v>
          </cell>
          <cell r="S2">
            <v>25.29</v>
          </cell>
          <cell r="T2">
            <v>24.762</v>
          </cell>
        </row>
        <row r="3">
          <cell r="A3">
            <v>2</v>
          </cell>
          <cell r="B3">
            <v>31</v>
          </cell>
          <cell r="C3" t="str">
            <v>出石 哲也</v>
          </cell>
          <cell r="E3">
            <v>16</v>
          </cell>
          <cell r="F3">
            <v>9.3340740740740728E-3</v>
          </cell>
          <cell r="G3">
            <v>3.7429999999999999</v>
          </cell>
          <cell r="H3">
            <v>3.7429999999999999</v>
          </cell>
          <cell r="I3">
            <v>0</v>
          </cell>
          <cell r="J3" t="str">
            <v>AKILAND RACING</v>
          </cell>
          <cell r="K3" t="str">
            <v>crocpromotion/ROTAX</v>
          </cell>
          <cell r="L3" t="str">
            <v>MOJO</v>
          </cell>
          <cell r="N3">
            <v>652</v>
          </cell>
          <cell r="O3">
            <v>50.085999999999999</v>
          </cell>
          <cell r="P3">
            <v>9</v>
          </cell>
          <cell r="Q3">
            <v>90.852000000000004</v>
          </cell>
          <cell r="R3">
            <v>50.109000000000002</v>
          </cell>
          <cell r="S3">
            <v>25.239000000000001</v>
          </cell>
          <cell r="T3">
            <v>25.074999999999999</v>
          </cell>
        </row>
        <row r="4">
          <cell r="A4">
            <v>3</v>
          </cell>
          <cell r="B4">
            <v>24</v>
          </cell>
          <cell r="C4" t="str">
            <v>金 韓奎</v>
          </cell>
          <cell r="E4">
            <v>16</v>
          </cell>
          <cell r="F4">
            <v>9.344699074074073E-3</v>
          </cell>
          <cell r="G4">
            <v>4.6609999999999996</v>
          </cell>
          <cell r="H4">
            <v>0.91800000000000004</v>
          </cell>
          <cell r="I4">
            <v>0</v>
          </cell>
          <cell r="J4" t="str">
            <v>MID Competition</v>
          </cell>
          <cell r="K4" t="str">
            <v>TONY KART/ROTAX</v>
          </cell>
          <cell r="L4" t="str">
            <v>MOJO</v>
          </cell>
          <cell r="N4">
            <v>4246353</v>
          </cell>
          <cell r="O4">
            <v>50.048999999999999</v>
          </cell>
          <cell r="P4">
            <v>13</v>
          </cell>
          <cell r="Q4">
            <v>90.918999999999997</v>
          </cell>
          <cell r="R4">
            <v>50.125</v>
          </cell>
          <cell r="S4">
            <v>25.349</v>
          </cell>
          <cell r="T4">
            <v>24.986999999999998</v>
          </cell>
        </row>
        <row r="5">
          <cell r="A5">
            <v>4</v>
          </cell>
          <cell r="B5">
            <v>17</v>
          </cell>
          <cell r="C5" t="str">
            <v>髙木 愼一</v>
          </cell>
          <cell r="E5">
            <v>16</v>
          </cell>
          <cell r="F5">
            <v>9.3570254629629628E-3</v>
          </cell>
          <cell r="G5">
            <v>5.726</v>
          </cell>
          <cell r="H5">
            <v>1.0649999999999999</v>
          </cell>
          <cell r="I5">
            <v>0</v>
          </cell>
          <cell r="J5" t="str">
            <v>HEROes</v>
          </cell>
          <cell r="K5" t="str">
            <v>ｺｽﾐｯｸ/ROTAX</v>
          </cell>
          <cell r="L5" t="str">
            <v>MOJO</v>
          </cell>
          <cell r="N5">
            <v>644</v>
          </cell>
          <cell r="O5">
            <v>50.161000000000001</v>
          </cell>
          <cell r="P5">
            <v>10</v>
          </cell>
          <cell r="Q5">
            <v>90.715999999999994</v>
          </cell>
          <cell r="R5">
            <v>50.177999999999997</v>
          </cell>
          <cell r="S5">
            <v>25.407</v>
          </cell>
          <cell r="T5">
            <v>25.050999999999998</v>
          </cell>
        </row>
        <row r="6">
          <cell r="A6">
            <v>5</v>
          </cell>
          <cell r="B6">
            <v>85</v>
          </cell>
          <cell r="C6" t="str">
            <v>山本 一平</v>
          </cell>
          <cell r="E6">
            <v>16</v>
          </cell>
          <cell r="F6">
            <v>9.3593055555555547E-3</v>
          </cell>
          <cell r="G6">
            <v>5.923</v>
          </cell>
          <cell r="H6">
            <v>0.19700000000000001</v>
          </cell>
          <cell r="I6">
            <v>0</v>
          </cell>
          <cell r="J6" t="str">
            <v>30's Racing</v>
          </cell>
          <cell r="K6" t="str">
            <v>LN Racing Kart/ROTAX</v>
          </cell>
          <cell r="L6" t="str">
            <v>MOJO</v>
          </cell>
          <cell r="N6">
            <v>658</v>
          </cell>
          <cell r="O6">
            <v>50.143999999999998</v>
          </cell>
          <cell r="P6">
            <v>13</v>
          </cell>
          <cell r="Q6">
            <v>90.747</v>
          </cell>
          <cell r="R6">
            <v>50.183</v>
          </cell>
          <cell r="S6">
            <v>25.346</v>
          </cell>
          <cell r="T6">
            <v>25.038</v>
          </cell>
        </row>
        <row r="7">
          <cell r="A7">
            <v>6</v>
          </cell>
          <cell r="B7">
            <v>55</v>
          </cell>
          <cell r="C7" t="str">
            <v>岡本 旬司</v>
          </cell>
          <cell r="E7">
            <v>16</v>
          </cell>
          <cell r="F7">
            <v>9.3695833333333339E-3</v>
          </cell>
          <cell r="G7">
            <v>6.8109999999999999</v>
          </cell>
          <cell r="H7">
            <v>0.88800000000000001</v>
          </cell>
          <cell r="I7">
            <v>0</v>
          </cell>
          <cell r="J7" t="str">
            <v>MECANIKO WITH HEROes</v>
          </cell>
          <cell r="K7" t="str">
            <v>KART REPUBLIC/ROTAX</v>
          </cell>
          <cell r="L7" t="str">
            <v>MOJO</v>
          </cell>
          <cell r="N7">
            <v>655</v>
          </cell>
          <cell r="O7">
            <v>50.058999999999997</v>
          </cell>
          <cell r="P7">
            <v>12</v>
          </cell>
          <cell r="Q7">
            <v>90.900999999999996</v>
          </cell>
          <cell r="R7">
            <v>50.08</v>
          </cell>
          <cell r="S7">
            <v>25.419</v>
          </cell>
          <cell r="T7">
            <v>24.992999999999999</v>
          </cell>
        </row>
        <row r="8">
          <cell r="A8">
            <v>7</v>
          </cell>
          <cell r="B8">
            <v>10</v>
          </cell>
          <cell r="C8" t="str">
            <v>村井 賢介</v>
          </cell>
          <cell r="E8">
            <v>16</v>
          </cell>
          <cell r="F8">
            <v>9.3731134259259271E-3</v>
          </cell>
          <cell r="G8">
            <v>7.1159999999999997</v>
          </cell>
          <cell r="H8">
            <v>0.30499999999999999</v>
          </cell>
          <cell r="I8">
            <v>0</v>
          </cell>
          <cell r="J8" t="str">
            <v>ﾄﾚﾝﾀｸﾜﾄﾛ鈴鹿/ﾜﾝｻｸｾｯｼｮﾝ</v>
          </cell>
          <cell r="K8" t="str">
            <v>Drago CORSE/ROTAX</v>
          </cell>
          <cell r="L8" t="str">
            <v>MOJO</v>
          </cell>
          <cell r="N8">
            <v>638</v>
          </cell>
          <cell r="O8">
            <v>50.076999999999998</v>
          </cell>
          <cell r="P8">
            <v>12</v>
          </cell>
          <cell r="Q8">
            <v>90.867999999999995</v>
          </cell>
          <cell r="R8">
            <v>50.104999999999997</v>
          </cell>
          <cell r="S8">
            <v>25.300999999999998</v>
          </cell>
          <cell r="T8">
            <v>25.033999999999999</v>
          </cell>
        </row>
        <row r="9">
          <cell r="A9">
            <v>8</v>
          </cell>
          <cell r="B9">
            <v>27</v>
          </cell>
          <cell r="C9" t="str">
            <v>中西 智紀</v>
          </cell>
          <cell r="E9">
            <v>16</v>
          </cell>
          <cell r="F9">
            <v>9.3808796296296296E-3</v>
          </cell>
          <cell r="G9">
            <v>7.7869999999999999</v>
          </cell>
          <cell r="H9">
            <v>0.67100000000000004</v>
          </cell>
          <cell r="I9">
            <v>0</v>
          </cell>
          <cell r="J9" t="str">
            <v>MOMOX KART RACING</v>
          </cell>
          <cell r="K9" t="str">
            <v>KART REPUBLIC/ROTAX</v>
          </cell>
          <cell r="L9" t="str">
            <v>MOJO</v>
          </cell>
          <cell r="N9">
            <v>649</v>
          </cell>
          <cell r="O9">
            <v>50.235999999999997</v>
          </cell>
          <cell r="P9">
            <v>10</v>
          </cell>
          <cell r="Q9">
            <v>90.58</v>
          </cell>
          <cell r="R9">
            <v>50.265999999999998</v>
          </cell>
          <cell r="S9">
            <v>25.477</v>
          </cell>
          <cell r="T9">
            <v>24.846</v>
          </cell>
        </row>
        <row r="10">
          <cell r="A10">
            <v>9</v>
          </cell>
          <cell r="B10">
            <v>33</v>
          </cell>
          <cell r="C10" t="str">
            <v>加藤 雅規</v>
          </cell>
          <cell r="E10">
            <v>16</v>
          </cell>
          <cell r="F10">
            <v>9.3859143518518519E-3</v>
          </cell>
          <cell r="G10">
            <v>8.2219999999999995</v>
          </cell>
          <cell r="H10">
            <v>0.435</v>
          </cell>
          <cell r="I10">
            <v>0</v>
          </cell>
          <cell r="J10" t="str">
            <v>Triple-K MOMOX</v>
          </cell>
          <cell r="K10" t="str">
            <v>ｶｰﾄﾘﾊﾟﾌﾞﾘｯｸ/ROTAX</v>
          </cell>
          <cell r="L10" t="str">
            <v>MOJO</v>
          </cell>
          <cell r="N10">
            <v>14461145</v>
          </cell>
          <cell r="O10">
            <v>50.087000000000003</v>
          </cell>
          <cell r="P10">
            <v>12</v>
          </cell>
          <cell r="Q10">
            <v>90.85</v>
          </cell>
          <cell r="R10">
            <v>50.101999999999997</v>
          </cell>
          <cell r="S10">
            <v>25.192</v>
          </cell>
          <cell r="T10">
            <v>25.023</v>
          </cell>
        </row>
        <row r="11">
          <cell r="A11">
            <v>10</v>
          </cell>
          <cell r="B11">
            <v>15</v>
          </cell>
          <cell r="C11" t="str">
            <v>岸本 慎介</v>
          </cell>
          <cell r="E11">
            <v>16</v>
          </cell>
          <cell r="F11">
            <v>9.3905555555555548E-3</v>
          </cell>
          <cell r="G11">
            <v>8.6229999999999993</v>
          </cell>
          <cell r="H11">
            <v>0.40100000000000002</v>
          </cell>
          <cell r="I11">
            <v>0</v>
          </cell>
          <cell r="J11" t="str">
            <v>HEROes</v>
          </cell>
          <cell r="K11" t="str">
            <v>crocpromotion/ROTAX</v>
          </cell>
          <cell r="L11" t="str">
            <v>MOJO</v>
          </cell>
          <cell r="N11">
            <v>642</v>
          </cell>
          <cell r="O11">
            <v>50.180999999999997</v>
          </cell>
          <cell r="P11">
            <v>13</v>
          </cell>
          <cell r="Q11">
            <v>90.68</v>
          </cell>
          <cell r="R11">
            <v>50.218000000000004</v>
          </cell>
          <cell r="S11">
            <v>25.263999999999999</v>
          </cell>
          <cell r="T11">
            <v>24.962</v>
          </cell>
        </row>
        <row r="12">
          <cell r="A12">
            <v>11</v>
          </cell>
          <cell r="B12">
            <v>29</v>
          </cell>
          <cell r="C12" t="str">
            <v>谷田 幸史</v>
          </cell>
          <cell r="E12">
            <v>16</v>
          </cell>
          <cell r="F12">
            <v>9.3999537037037038E-3</v>
          </cell>
          <cell r="G12">
            <v>9.4350000000000005</v>
          </cell>
          <cell r="H12">
            <v>0.81200000000000006</v>
          </cell>
          <cell r="I12">
            <v>0</v>
          </cell>
          <cell r="J12" t="str">
            <v>JURAN Racing With Global</v>
          </cell>
          <cell r="K12" t="str">
            <v>KOSMIC/ROTAX</v>
          </cell>
          <cell r="L12" t="str">
            <v>MOJO</v>
          </cell>
          <cell r="N12">
            <v>650</v>
          </cell>
          <cell r="O12">
            <v>50.078000000000003</v>
          </cell>
          <cell r="P12">
            <v>11</v>
          </cell>
          <cell r="Q12">
            <v>90.866</v>
          </cell>
          <cell r="R12">
            <v>50.13</v>
          </cell>
          <cell r="S12">
            <v>25.356000000000002</v>
          </cell>
          <cell r="T12">
            <v>24.959</v>
          </cell>
        </row>
        <row r="13">
          <cell r="A13">
            <v>12</v>
          </cell>
          <cell r="B13">
            <v>66</v>
          </cell>
          <cell r="C13" t="str">
            <v>中本 功三</v>
          </cell>
          <cell r="E13">
            <v>16</v>
          </cell>
          <cell r="F13">
            <v>9.4077314814814805E-3</v>
          </cell>
          <cell r="G13">
            <v>10.106999999999999</v>
          </cell>
          <cell r="H13">
            <v>0.67200000000000004</v>
          </cell>
          <cell r="I13">
            <v>0</v>
          </cell>
          <cell r="J13" t="str">
            <v>K-TECH with ぴぃたぁぱん</v>
          </cell>
          <cell r="K13" t="str">
            <v>crocpromotion/ROTAX</v>
          </cell>
          <cell r="L13" t="str">
            <v>MOJO</v>
          </cell>
          <cell r="N13">
            <v>656</v>
          </cell>
          <cell r="O13">
            <v>50.140999999999998</v>
          </cell>
          <cell r="P13">
            <v>12</v>
          </cell>
          <cell r="Q13">
            <v>90.751999999999995</v>
          </cell>
          <cell r="R13">
            <v>50.154000000000003</v>
          </cell>
          <cell r="S13">
            <v>25.274000000000001</v>
          </cell>
          <cell r="T13">
            <v>25.05</v>
          </cell>
        </row>
        <row r="14">
          <cell r="A14">
            <v>13</v>
          </cell>
          <cell r="B14">
            <v>7</v>
          </cell>
          <cell r="C14" t="str">
            <v>西浦 徹</v>
          </cell>
          <cell r="E14">
            <v>16</v>
          </cell>
          <cell r="F14">
            <v>9.4148032407407409E-3</v>
          </cell>
          <cell r="G14">
            <v>10.718</v>
          </cell>
          <cell r="H14">
            <v>0.61099999999999999</v>
          </cell>
          <cell r="I14">
            <v>0</v>
          </cell>
          <cell r="J14" t="str">
            <v>PLAYFUL with HEROES</v>
          </cell>
          <cell r="K14" t="str">
            <v>CROCPROMOTION/ROTAX</v>
          </cell>
          <cell r="L14" t="str">
            <v>MOJO</v>
          </cell>
          <cell r="N14">
            <v>4776728</v>
          </cell>
          <cell r="O14">
            <v>50.08</v>
          </cell>
          <cell r="P14">
            <v>13</v>
          </cell>
          <cell r="Q14">
            <v>90.863</v>
          </cell>
          <cell r="R14">
            <v>50.09</v>
          </cell>
          <cell r="S14">
            <v>25.314</v>
          </cell>
          <cell r="T14">
            <v>24.998000000000001</v>
          </cell>
        </row>
        <row r="15">
          <cell r="A15">
            <v>14</v>
          </cell>
          <cell r="B15">
            <v>72</v>
          </cell>
          <cell r="C15" t="str">
            <v>恩地 克弥</v>
          </cell>
          <cell r="E15">
            <v>16</v>
          </cell>
          <cell r="F15">
            <v>9.4239351851851845E-3</v>
          </cell>
          <cell r="G15">
            <v>11.507</v>
          </cell>
          <cell r="H15">
            <v>0.78900000000000003</v>
          </cell>
          <cell r="I15">
            <v>0</v>
          </cell>
          <cell r="J15" t="str">
            <v>ｶﾜﾆｼﾊﾟﾜｰ</v>
          </cell>
          <cell r="K15" t="str">
            <v>KOSMIC/ROTAX</v>
          </cell>
          <cell r="L15" t="str">
            <v>MOJO</v>
          </cell>
          <cell r="N15">
            <v>657</v>
          </cell>
          <cell r="O15">
            <v>50.423000000000002</v>
          </cell>
          <cell r="P15">
            <v>4</v>
          </cell>
          <cell r="Q15">
            <v>90.245000000000005</v>
          </cell>
          <cell r="R15">
            <v>50.46</v>
          </cell>
          <cell r="S15">
            <v>25.401</v>
          </cell>
          <cell r="T15">
            <v>25.344999999999999</v>
          </cell>
        </row>
        <row r="16">
          <cell r="A16">
            <v>15</v>
          </cell>
          <cell r="B16">
            <v>12</v>
          </cell>
          <cell r="C16" t="str">
            <v>石原 貴博</v>
          </cell>
          <cell r="E16">
            <v>16</v>
          </cell>
          <cell r="F16">
            <v>9.4276967592592589E-3</v>
          </cell>
          <cell r="G16">
            <v>11.832000000000001</v>
          </cell>
          <cell r="H16">
            <v>0.32500000000000001</v>
          </cell>
          <cell r="I16">
            <v>0</v>
          </cell>
          <cell r="J16" t="str">
            <v>TMAUTO/IRS</v>
          </cell>
          <cell r="K16" t="str">
            <v>ﾄﾆｰｶｰﾄ/ROTAX</v>
          </cell>
          <cell r="L16" t="str">
            <v>MOJO</v>
          </cell>
          <cell r="N16">
            <v>640</v>
          </cell>
          <cell r="O16">
            <v>50.161000000000001</v>
          </cell>
          <cell r="P16">
            <v>11</v>
          </cell>
          <cell r="Q16">
            <v>90.715999999999994</v>
          </cell>
          <cell r="R16">
            <v>50.222999999999999</v>
          </cell>
          <cell r="S16">
            <v>25.324000000000002</v>
          </cell>
          <cell r="T16">
            <v>25.077999999999999</v>
          </cell>
        </row>
        <row r="17">
          <cell r="A17">
            <v>16</v>
          </cell>
          <cell r="B17">
            <v>20</v>
          </cell>
          <cell r="C17" t="str">
            <v>土橋 秀多</v>
          </cell>
          <cell r="E17">
            <v>16</v>
          </cell>
          <cell r="F17">
            <v>9.435520833333334E-3</v>
          </cell>
          <cell r="G17">
            <v>12.507999999999999</v>
          </cell>
          <cell r="H17">
            <v>0.67600000000000005</v>
          </cell>
          <cell r="I17">
            <v>0</v>
          </cell>
          <cell r="J17" t="str">
            <v>NEXT-ONE Racing</v>
          </cell>
          <cell r="K17" t="str">
            <v>Crocpromotion/ROTAX</v>
          </cell>
          <cell r="L17" t="str">
            <v>MOJO</v>
          </cell>
          <cell r="N17">
            <v>647</v>
          </cell>
          <cell r="O17">
            <v>50.432000000000002</v>
          </cell>
          <cell r="P17">
            <v>16</v>
          </cell>
          <cell r="Q17">
            <v>90.227999999999994</v>
          </cell>
          <cell r="R17">
            <v>50.448999999999998</v>
          </cell>
          <cell r="S17">
            <v>25.4</v>
          </cell>
          <cell r="T17">
            <v>25.032</v>
          </cell>
        </row>
        <row r="18">
          <cell r="A18">
            <v>17</v>
          </cell>
          <cell r="B18">
            <v>23</v>
          </cell>
          <cell r="C18" t="str">
            <v>今井 雅慶</v>
          </cell>
          <cell r="E18">
            <v>16</v>
          </cell>
          <cell r="F18">
            <v>9.4583564814814825E-3</v>
          </cell>
          <cell r="G18">
            <v>14.481</v>
          </cell>
          <cell r="H18">
            <v>1.9730000000000001</v>
          </cell>
          <cell r="I18">
            <v>0</v>
          </cell>
          <cell r="J18" t="str">
            <v>MIDcompeti</v>
          </cell>
          <cell r="K18" t="str">
            <v>CL/ROTAX</v>
          </cell>
          <cell r="L18" t="str">
            <v>MOJO</v>
          </cell>
          <cell r="N18">
            <v>648</v>
          </cell>
          <cell r="O18">
            <v>50.445</v>
          </cell>
          <cell r="P18">
            <v>14</v>
          </cell>
          <cell r="Q18">
            <v>90.204999999999998</v>
          </cell>
          <cell r="R18">
            <v>50.46</v>
          </cell>
          <cell r="S18">
            <v>25.484999999999999</v>
          </cell>
          <cell r="T18">
            <v>25.007000000000001</v>
          </cell>
        </row>
        <row r="19">
          <cell r="A19">
            <v>18</v>
          </cell>
          <cell r="B19">
            <v>13</v>
          </cell>
          <cell r="C19" t="str">
            <v>永谷 学</v>
          </cell>
          <cell r="E19">
            <v>16</v>
          </cell>
          <cell r="F19">
            <v>9.4746759259259263E-3</v>
          </cell>
          <cell r="G19">
            <v>15.891</v>
          </cell>
          <cell r="H19">
            <v>1.41</v>
          </cell>
          <cell r="I19">
            <v>0</v>
          </cell>
          <cell r="J19" t="str">
            <v>ﾗﾝﾄﾞｸﾘｴｲﾄ</v>
          </cell>
          <cell r="K19" t="str">
            <v>ﾋﾟﾚﾙ/ROTAX</v>
          </cell>
          <cell r="L19" t="str">
            <v>MOJO</v>
          </cell>
          <cell r="N19">
            <v>641</v>
          </cell>
          <cell r="O19">
            <v>50.578000000000003</v>
          </cell>
          <cell r="P19">
            <v>11</v>
          </cell>
          <cell r="Q19">
            <v>89.968000000000004</v>
          </cell>
          <cell r="R19">
            <v>50.616999999999997</v>
          </cell>
          <cell r="S19">
            <v>25.771000000000001</v>
          </cell>
          <cell r="T19">
            <v>25.190999999999999</v>
          </cell>
        </row>
        <row r="20">
          <cell r="A20">
            <v>19</v>
          </cell>
          <cell r="B20">
            <v>16</v>
          </cell>
          <cell r="C20" t="str">
            <v>木村 一眞</v>
          </cell>
          <cell r="E20">
            <v>16</v>
          </cell>
          <cell r="F20">
            <v>9.4890162037037044E-3</v>
          </cell>
          <cell r="G20">
            <v>17.13</v>
          </cell>
          <cell r="H20">
            <v>1.2390000000000001</v>
          </cell>
          <cell r="I20">
            <v>0</v>
          </cell>
          <cell r="J20" t="str">
            <v>ｶｷｴﾚｰｼﾝｸﾞ</v>
          </cell>
          <cell r="K20" t="str">
            <v>CRG/ROTAX</v>
          </cell>
          <cell r="L20" t="str">
            <v>MOJO</v>
          </cell>
          <cell r="N20">
            <v>643</v>
          </cell>
          <cell r="O20">
            <v>50.405999999999999</v>
          </cell>
          <cell r="P20">
            <v>15</v>
          </cell>
          <cell r="Q20">
            <v>90.275000000000006</v>
          </cell>
          <cell r="R20">
            <v>50.454000000000001</v>
          </cell>
          <cell r="S20">
            <v>25.486000000000001</v>
          </cell>
          <cell r="T20">
            <v>25.146000000000001</v>
          </cell>
        </row>
        <row r="21">
          <cell r="A21">
            <v>20</v>
          </cell>
          <cell r="B21">
            <v>19</v>
          </cell>
          <cell r="C21" t="str">
            <v>HIROTEC</v>
          </cell>
          <cell r="E21">
            <v>16</v>
          </cell>
          <cell r="F21">
            <v>9.5000115740740739E-3</v>
          </cell>
          <cell r="G21">
            <v>18.079999999999998</v>
          </cell>
          <cell r="H21">
            <v>0.95</v>
          </cell>
          <cell r="I21">
            <v>0</v>
          </cell>
          <cell r="J21" t="str">
            <v>株式会社大和あいさぽｰとERS</v>
          </cell>
          <cell r="K21" t="str">
            <v>ﾄﾞﾗｺﾞｺﾙｾ/ROTAX</v>
          </cell>
          <cell r="L21" t="str">
            <v>MOJO</v>
          </cell>
          <cell r="N21">
            <v>646</v>
          </cell>
          <cell r="O21">
            <v>50.536000000000001</v>
          </cell>
          <cell r="P21">
            <v>15</v>
          </cell>
          <cell r="Q21">
            <v>90.043000000000006</v>
          </cell>
          <cell r="R21">
            <v>50.552999999999997</v>
          </cell>
          <cell r="S21">
            <v>25.478000000000002</v>
          </cell>
          <cell r="T21">
            <v>25.367000000000001</v>
          </cell>
        </row>
        <row r="22">
          <cell r="A22">
            <v>21</v>
          </cell>
          <cell r="B22">
            <v>11</v>
          </cell>
          <cell r="C22" t="str">
            <v>鈴木 伸高</v>
          </cell>
          <cell r="E22">
            <v>16</v>
          </cell>
          <cell r="F22">
            <v>9.5030208333333338E-3</v>
          </cell>
          <cell r="G22">
            <v>18.34</v>
          </cell>
          <cell r="H22">
            <v>0.26</v>
          </cell>
          <cell r="I22">
            <v>0</v>
          </cell>
          <cell r="J22" t="str">
            <v>IDEAL Racing</v>
          </cell>
          <cell r="K22" t="str">
            <v>Drago CORSE/ROTAX</v>
          </cell>
          <cell r="L22" t="str">
            <v>MOJO</v>
          </cell>
          <cell r="N22">
            <v>639</v>
          </cell>
          <cell r="O22">
            <v>50.643999999999998</v>
          </cell>
          <cell r="P22">
            <v>8</v>
          </cell>
          <cell r="Q22">
            <v>89.850999999999999</v>
          </cell>
          <cell r="R22">
            <v>50.66</v>
          </cell>
          <cell r="S22">
            <v>25.494</v>
          </cell>
          <cell r="T22">
            <v>25.184000000000001</v>
          </cell>
        </row>
        <row r="23">
          <cell r="A23">
            <v>22</v>
          </cell>
          <cell r="B23">
            <v>25</v>
          </cell>
          <cell r="C23" t="str">
            <v>MOON SUNGHOON</v>
          </cell>
          <cell r="E23">
            <v>16</v>
          </cell>
          <cell r="F23">
            <v>9.5169560185185183E-3</v>
          </cell>
          <cell r="G23">
            <v>19.544</v>
          </cell>
          <cell r="H23">
            <v>1.204</v>
          </cell>
          <cell r="I23">
            <v>0</v>
          </cell>
          <cell r="J23" t="str">
            <v>MID Competition</v>
          </cell>
          <cell r="K23" t="str">
            <v>KOSMIC/ROTAX</v>
          </cell>
          <cell r="L23" t="str">
            <v>MOJO</v>
          </cell>
          <cell r="N23">
            <v>8111281</v>
          </cell>
          <cell r="O23">
            <v>50.396999999999998</v>
          </cell>
          <cell r="P23">
            <v>10</v>
          </cell>
          <cell r="Q23">
            <v>90.290999999999997</v>
          </cell>
          <cell r="R23">
            <v>50.588999999999999</v>
          </cell>
          <cell r="S23">
            <v>25.678000000000001</v>
          </cell>
          <cell r="T23">
            <v>25.681999999999999</v>
          </cell>
        </row>
        <row r="24">
          <cell r="A24">
            <v>23</v>
          </cell>
          <cell r="B24">
            <v>18</v>
          </cell>
          <cell r="C24" t="str">
            <v>井上 一矢</v>
          </cell>
          <cell r="E24">
            <v>16</v>
          </cell>
          <cell r="F24">
            <v>9.604293981481481E-3</v>
          </cell>
          <cell r="G24">
            <v>27.09</v>
          </cell>
          <cell r="H24">
            <v>7.5460000000000003</v>
          </cell>
          <cell r="I24">
            <v>0</v>
          </cell>
          <cell r="J24" t="str">
            <v>ﾄﾚﾝﾀｸﾜﾄﾛ</v>
          </cell>
          <cell r="K24" t="str">
            <v>EIKOｶｰﾄ/ROTAX</v>
          </cell>
          <cell r="L24" t="str">
            <v>MOJO</v>
          </cell>
          <cell r="N24">
            <v>645</v>
          </cell>
          <cell r="O24">
            <v>50.512999999999998</v>
          </cell>
          <cell r="P24">
            <v>12</v>
          </cell>
          <cell r="Q24">
            <v>90.084000000000003</v>
          </cell>
          <cell r="R24">
            <v>50.598999999999997</v>
          </cell>
          <cell r="S24">
            <v>25.524000000000001</v>
          </cell>
          <cell r="T24">
            <v>25.126999999999999</v>
          </cell>
        </row>
        <row r="25">
          <cell r="A25">
            <v>24</v>
          </cell>
          <cell r="B25">
            <v>30</v>
          </cell>
          <cell r="C25" t="str">
            <v>小川 健一</v>
          </cell>
          <cell r="E25">
            <v>16</v>
          </cell>
          <cell r="F25">
            <v>9.684930555555556E-3</v>
          </cell>
          <cell r="G25">
            <v>34.057000000000002</v>
          </cell>
          <cell r="H25">
            <v>6.9669999999999996</v>
          </cell>
          <cell r="I25">
            <v>0</v>
          </cell>
          <cell r="J25" t="str">
            <v>RT Schritt</v>
          </cell>
          <cell r="K25" t="str">
            <v>LN KART/ROTAX</v>
          </cell>
          <cell r="L25" t="str">
            <v>MOJO</v>
          </cell>
          <cell r="N25">
            <v>651</v>
          </cell>
          <cell r="O25">
            <v>50.883000000000003</v>
          </cell>
          <cell r="P25">
            <v>7</v>
          </cell>
          <cell r="Q25">
            <v>89.429000000000002</v>
          </cell>
          <cell r="R25">
            <v>50.917000000000002</v>
          </cell>
          <cell r="S25">
            <v>25.873999999999999</v>
          </cell>
          <cell r="T25">
            <v>25.498999999999999</v>
          </cell>
        </row>
        <row r="26">
          <cell r="A26">
            <v>25</v>
          </cell>
          <cell r="B26">
            <v>8</v>
          </cell>
          <cell r="C26" t="str">
            <v>三田村 信弘</v>
          </cell>
          <cell r="E26">
            <v>16</v>
          </cell>
          <cell r="F26">
            <v>9.6914004629629624E-3</v>
          </cell>
          <cell r="G26">
            <v>34.616</v>
          </cell>
          <cell r="H26">
            <v>0.55900000000000005</v>
          </cell>
          <cell r="I26">
            <v>0</v>
          </cell>
          <cell r="J26" t="str">
            <v>ﾁｰﾑｱﾗｼﾞﾝ+ｸﾞﾛｰﾊﾞﾙ</v>
          </cell>
          <cell r="K26" t="str">
            <v>TONY/ROTAX</v>
          </cell>
          <cell r="L26" t="str">
            <v>MOJO</v>
          </cell>
          <cell r="N26">
            <v>7151402</v>
          </cell>
          <cell r="O26">
            <v>51.146999999999998</v>
          </cell>
          <cell r="P26">
            <v>14</v>
          </cell>
          <cell r="Q26">
            <v>88.966999999999999</v>
          </cell>
          <cell r="R26">
            <v>51.384</v>
          </cell>
          <cell r="S26">
            <v>25.78</v>
          </cell>
          <cell r="T26">
            <v>26.254999999999999</v>
          </cell>
        </row>
        <row r="27">
          <cell r="A27">
            <v>26</v>
          </cell>
          <cell r="B27">
            <v>44</v>
          </cell>
          <cell r="C27" t="str">
            <v>小野 敦郎</v>
          </cell>
          <cell r="E27">
            <v>16</v>
          </cell>
          <cell r="F27">
            <v>9.7000810185185176E-3</v>
          </cell>
          <cell r="G27">
            <v>35.366</v>
          </cell>
          <cell r="H27">
            <v>0.75</v>
          </cell>
          <cell r="I27">
            <v>0</v>
          </cell>
          <cell r="J27" t="str">
            <v>ERS with SACCESS</v>
          </cell>
          <cell r="K27" t="str">
            <v>KOSMIC/ROTAX</v>
          </cell>
          <cell r="L27" t="str">
            <v>MOJO</v>
          </cell>
          <cell r="N27">
            <v>654</v>
          </cell>
          <cell r="O27">
            <v>50.628999999999998</v>
          </cell>
          <cell r="P27">
            <v>14</v>
          </cell>
          <cell r="Q27">
            <v>89.876999999999995</v>
          </cell>
          <cell r="R27">
            <v>50.674999999999997</v>
          </cell>
          <cell r="S27">
            <v>25.673999999999999</v>
          </cell>
          <cell r="T27">
            <v>26.695</v>
          </cell>
        </row>
        <row r="28">
          <cell r="A28">
            <v>27</v>
          </cell>
          <cell r="B28">
            <v>9</v>
          </cell>
          <cell r="C28" t="str">
            <v>上岡 昌生</v>
          </cell>
          <cell r="E28">
            <v>1</v>
          </cell>
          <cell r="F28">
            <v>56.362000000000002</v>
          </cell>
          <cell r="G28" t="str">
            <v>15 Laps</v>
          </cell>
          <cell r="H28" t="str">
            <v>15 Laps</v>
          </cell>
          <cell r="I28">
            <v>0</v>
          </cell>
          <cell r="J28" t="str">
            <v>HRS JAPAN</v>
          </cell>
          <cell r="K28" t="str">
            <v>ｺｽﾐｯｸ/ROTAX</v>
          </cell>
          <cell r="L28" t="str">
            <v>MOJO</v>
          </cell>
          <cell r="N28">
            <v>637</v>
          </cell>
          <cell r="P28">
            <v>0</v>
          </cell>
          <cell r="Q28" t="str">
            <v>-</v>
          </cell>
          <cell r="T28">
            <v>26.937000000000001</v>
          </cell>
        </row>
      </sheetData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</sheetPr>
  <dimension ref="A1:V504"/>
  <sheetViews>
    <sheetView tabSelected="1" zoomScaleNormal="100" zoomScaleSheetLayoutView="115" workbookViewId="0">
      <selection activeCell="A46" sqref="A46:B46"/>
    </sheetView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4" width="1.375" style="1" customWidth="1"/>
    <col min="5" max="5" width="15.75" style="1" customWidth="1"/>
    <col min="6" max="6" width="12.625" style="1" customWidth="1"/>
    <col min="7" max="7" width="23.125" style="1" customWidth="1"/>
    <col min="8" max="8" width="3.5" style="1" customWidth="1"/>
    <col min="9" max="9" width="4.125" style="1" customWidth="1"/>
    <col min="10" max="10" width="9.875" style="1" bestFit="1" customWidth="1"/>
    <col min="11" max="11" width="7.375" style="1" customWidth="1"/>
    <col min="12" max="12" width="5.875" style="1" customWidth="1"/>
    <col min="13" max="13" width="5.875" style="4" customWidth="1"/>
    <col min="14" max="14" width="1.375" style="3" customWidth="1"/>
    <col min="15" max="15" width="0.375" style="1" customWidth="1"/>
    <col min="16" max="16" width="10" style="2"/>
    <col min="17" max="21" width="10" style="2" customWidth="1"/>
    <col min="22" max="22" width="10" style="2"/>
    <col min="23" max="16384" width="10" style="1"/>
  </cols>
  <sheetData>
    <row r="1" spans="1:22" ht="15" customHeight="1" x14ac:dyDescent="0.15">
      <c r="P1" s="5"/>
      <c r="Q1" s="5"/>
      <c r="R1" s="5"/>
      <c r="S1" s="5"/>
      <c r="T1" s="5"/>
      <c r="U1" s="5"/>
      <c r="V1" s="5"/>
    </row>
    <row r="2" spans="1:22" ht="15" customHeight="1" x14ac:dyDescent="0.15">
      <c r="P2" s="5"/>
      <c r="Q2" s="5"/>
      <c r="R2" s="5"/>
      <c r="S2" s="5"/>
      <c r="T2" s="5"/>
      <c r="U2" s="5"/>
      <c r="V2" s="5"/>
    </row>
    <row r="3" spans="1:22" ht="15" customHeight="1" x14ac:dyDescent="0.15">
      <c r="P3" s="5"/>
      <c r="Q3" s="5"/>
      <c r="R3" s="5"/>
      <c r="S3" s="5"/>
      <c r="T3" s="5"/>
      <c r="U3" s="5"/>
      <c r="V3" s="5"/>
    </row>
    <row r="4" spans="1:22" ht="15" customHeight="1" x14ac:dyDescent="0.15">
      <c r="P4" s="5"/>
      <c r="Q4" s="5"/>
      <c r="R4" s="5"/>
      <c r="S4" s="5"/>
      <c r="T4" s="5"/>
      <c r="U4" s="5"/>
      <c r="V4" s="5"/>
    </row>
    <row r="5" spans="1:22" ht="15" customHeight="1" x14ac:dyDescent="0.15">
      <c r="P5" s="5"/>
      <c r="Q5" s="5"/>
      <c r="R5" s="5"/>
      <c r="S5" s="5"/>
      <c r="T5" s="5"/>
      <c r="U5" s="5"/>
      <c r="V5" s="5"/>
    </row>
    <row r="6" spans="1:22" ht="12" x14ac:dyDescent="0.15">
      <c r="A6" s="72"/>
      <c r="B6" s="6"/>
      <c r="C6" s="6"/>
      <c r="D6" s="6"/>
      <c r="E6" s="6"/>
      <c r="F6" s="6"/>
      <c r="G6" s="6"/>
      <c r="H6" s="6"/>
      <c r="I6" s="59"/>
      <c r="J6" s="71"/>
      <c r="K6" s="70">
        <v>44878</v>
      </c>
      <c r="L6" s="70"/>
      <c r="M6" s="69" t="s">
        <v>35</v>
      </c>
      <c r="N6" s="68"/>
      <c r="O6" s="6"/>
      <c r="P6" s="5"/>
      <c r="Q6" s="5"/>
      <c r="R6" s="5"/>
      <c r="S6" s="5"/>
      <c r="T6" s="5"/>
      <c r="U6" s="5"/>
      <c r="V6" s="5"/>
    </row>
    <row r="7" spans="1:22" ht="19.5" customHeight="1" x14ac:dyDescent="0.2">
      <c r="A7" s="67" t="str">
        <f>+[1]各種設定!D2</f>
        <v>2022年 全日本カート選手権 FS-125/FP-3部門　東西統一競技会</v>
      </c>
      <c r="B7" s="6"/>
      <c r="C7" s="6"/>
      <c r="D7" s="6"/>
      <c r="E7" s="6"/>
      <c r="F7" s="6"/>
      <c r="G7" s="6"/>
      <c r="H7" s="6"/>
      <c r="I7" s="59"/>
      <c r="J7" s="38"/>
      <c r="K7" s="65" t="s">
        <v>34</v>
      </c>
      <c r="L7" s="65" t="s">
        <v>33</v>
      </c>
      <c r="M7" s="63"/>
      <c r="N7" s="66"/>
      <c r="O7" s="6"/>
      <c r="P7" s="5"/>
      <c r="Q7" s="5"/>
      <c r="R7" s="5"/>
      <c r="S7" s="5"/>
      <c r="T7" s="5"/>
      <c r="U7" s="5"/>
      <c r="V7" s="5"/>
    </row>
    <row r="8" spans="1:22" ht="11.25" x14ac:dyDescent="0.15">
      <c r="A8" s="6"/>
      <c r="B8" s="6"/>
      <c r="C8" s="6"/>
      <c r="D8" s="6"/>
      <c r="E8" s="6"/>
      <c r="F8" s="6"/>
      <c r="G8" s="6"/>
      <c r="H8" s="6"/>
      <c r="I8" s="6"/>
      <c r="J8" s="38"/>
      <c r="K8" s="65" t="s">
        <v>32</v>
      </c>
      <c r="L8" s="64" t="s">
        <v>31</v>
      </c>
      <c r="M8" s="63"/>
      <c r="N8" s="62"/>
      <c r="O8" s="6"/>
      <c r="P8" s="5"/>
      <c r="Q8" s="5"/>
      <c r="R8" s="5"/>
      <c r="S8" s="5"/>
      <c r="T8" s="5"/>
      <c r="U8" s="5"/>
      <c r="V8" s="5"/>
    </row>
    <row r="9" spans="1:22" ht="17.25" customHeight="1" x14ac:dyDescent="0.15">
      <c r="A9" s="61" t="str">
        <f>+[1]各種設定!D4</f>
        <v>FS-125</v>
      </c>
      <c r="B9" s="6"/>
      <c r="C9" s="6"/>
      <c r="D9" s="6"/>
      <c r="E9" s="6"/>
      <c r="F9" s="6"/>
      <c r="G9" s="6"/>
      <c r="H9" s="6"/>
      <c r="I9" s="6"/>
      <c r="J9" s="38"/>
      <c r="K9" s="60" t="s">
        <v>30</v>
      </c>
      <c r="L9" s="6"/>
      <c r="M9" s="59"/>
      <c r="N9" s="7"/>
      <c r="O9" s="6"/>
      <c r="P9" s="5"/>
      <c r="Q9" s="5"/>
      <c r="R9" s="5"/>
      <c r="S9" s="5"/>
      <c r="T9" s="5"/>
      <c r="U9" s="5"/>
      <c r="V9" s="5"/>
    </row>
    <row r="10" spans="1:22" ht="19.5" customHeight="1" x14ac:dyDescent="0.2">
      <c r="A10" s="58" t="s">
        <v>29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6"/>
      <c r="O10" s="6"/>
      <c r="P10" s="5"/>
      <c r="Q10" s="5"/>
      <c r="R10" s="5"/>
      <c r="S10" s="5"/>
      <c r="T10" s="5"/>
      <c r="U10" s="5"/>
      <c r="V10" s="5"/>
    </row>
    <row r="11" spans="1:22" ht="11.25" x14ac:dyDescent="0.15">
      <c r="A11" s="55"/>
      <c r="B11" s="55" t="s">
        <v>17</v>
      </c>
      <c r="C11" s="55"/>
      <c r="D11" s="55"/>
      <c r="E11" s="55" t="s">
        <v>28</v>
      </c>
      <c r="F11" s="37" t="s">
        <v>27</v>
      </c>
      <c r="G11" s="55" t="s">
        <v>14</v>
      </c>
      <c r="H11" s="55" t="s">
        <v>26</v>
      </c>
      <c r="I11" s="55" t="s">
        <v>12</v>
      </c>
      <c r="J11" s="55" t="s">
        <v>11</v>
      </c>
      <c r="K11" s="55" t="s">
        <v>25</v>
      </c>
      <c r="L11" s="55" t="s">
        <v>24</v>
      </c>
      <c r="M11" s="55" t="s">
        <v>23</v>
      </c>
      <c r="N11" s="54">
        <f>VLOOKUP(A9,[1]コースレコード!$A:$G,3,FALSE)</f>
        <v>49.222000000000001</v>
      </c>
      <c r="O11" s="6"/>
      <c r="P11" s="5"/>
      <c r="Q11" s="5" t="s">
        <v>22</v>
      </c>
      <c r="R11" s="5"/>
      <c r="S11" s="5" t="s">
        <v>21</v>
      </c>
      <c r="T11" s="5" t="s">
        <v>20</v>
      </c>
      <c r="U11" s="5" t="s">
        <v>19</v>
      </c>
      <c r="V11" s="5"/>
    </row>
    <row r="12" spans="1:22" ht="12.75" x14ac:dyDescent="0.15">
      <c r="A12" s="51" t="s">
        <v>18</v>
      </c>
      <c r="B12" s="51" t="s">
        <v>17</v>
      </c>
      <c r="C12" s="50"/>
      <c r="D12" s="53"/>
      <c r="E12" s="53" t="s">
        <v>16</v>
      </c>
      <c r="F12" s="53" t="s">
        <v>15</v>
      </c>
      <c r="G12" s="51" t="s">
        <v>14</v>
      </c>
      <c r="H12" s="52" t="s">
        <v>13</v>
      </c>
      <c r="I12" s="51" t="s">
        <v>12</v>
      </c>
      <c r="J12" s="51" t="s">
        <v>11</v>
      </c>
      <c r="K12" s="51" t="s">
        <v>10</v>
      </c>
      <c r="L12" s="51" t="s">
        <v>9</v>
      </c>
      <c r="M12" s="50" t="s">
        <v>8</v>
      </c>
      <c r="N12" s="49"/>
      <c r="O12" s="48"/>
      <c r="P12" s="5"/>
      <c r="Q12" s="5"/>
      <c r="R12" s="5"/>
      <c r="S12" s="5"/>
      <c r="T12" s="5"/>
      <c r="U12" s="5"/>
      <c r="V12" s="5"/>
    </row>
    <row r="13" spans="1:22" ht="12.75" customHeight="1" x14ac:dyDescent="0.2">
      <c r="A13" s="36">
        <v>1</v>
      </c>
      <c r="B13" s="35">
        <f>IFERROR(INDEX('[1]決勝ヒート - レース結果（貼付）'!A2:$Z$50,MATCH($A13,'[1]決勝ヒート - レース結果（貼付）'!A2:$A$50,0),MATCH('決勝ヒート - レース正式結果表（印刷）'!B$11,'[1]決勝ヒート - レース結果（貼付）'!$1:$1,0)),"")</f>
        <v>31</v>
      </c>
      <c r="C13" s="34"/>
      <c r="D13" s="33"/>
      <c r="E13" s="32" t="str">
        <f>IFERROR(INDEX('[1]決勝ヒート - レース結果（貼付）'!$A:$Z,MATCH($B13,'[1]決勝ヒート - レース結果（貼付）'!$B:$B,0),MATCH('決勝ヒート - レース正式結果表（印刷）'!E$11,'[1]決勝ヒート - レース結果（貼付）'!$1:$1,0)),"")</f>
        <v>中井 陽斗</v>
      </c>
      <c r="F13" s="24" t="str">
        <f>IFERROR(INDEX('[1]決勝ヒート - レース結果（貼付）'!$A:$Z,MATCH($B13,'[1]決勝ヒート - レース結果（貼付）'!$B:$B,0),MATCH('決勝ヒート - レース正式結果表（印刷）'!F$11,'[1]決勝ヒート - レース結果（貼付）'!$1:$1,0)),"")</f>
        <v>CL/IAME</v>
      </c>
      <c r="G13" s="31" t="str">
        <f>IFERROR(INDEX('[1]決勝ヒート - レース結果（貼付）'!$A:$Z,MATCH($B13,'[1]決勝ヒート - レース結果（貼付）'!$B:$B,0),MATCH('決勝ヒート - レース正式結果表（印刷）'!G$11,'[1]決勝ヒート - レース結果（貼付）'!$1:$1,0)),"")</f>
        <v>TEAM　EMATY</v>
      </c>
      <c r="H13" s="30" t="str">
        <f>IFERROR(INDEX('[1]決勝ヒート - レース結果（貼付）'!$A:$Z,MATCH($B13,'[1]決勝ヒート - レース結果（貼付）'!$B:$B,0),MATCH('決勝ヒート - レース正式結果表（印刷）'!H$11,'[1]決勝ヒート - レース結果（貼付）'!$1:$1,0)),"")</f>
        <v>BS</v>
      </c>
      <c r="I13" s="29">
        <f>IFERROR(INDEX('[1]決勝ヒート - レース結果（貼付）'!$A:$Z,MATCH($B13,'[1]決勝ヒート - レース結果（貼付）'!$B:$B,0),MATCH('決勝ヒート - レース正式結果表（印刷）'!I$11,'[1]決勝ヒート - レース結果（貼付）'!$1:$1,0)),"")</f>
        <v>22</v>
      </c>
      <c r="J13" s="28">
        <f>IF(A13="DNS","ｽﾀｰﾄ出来ず",IF(A13="DQ","失　格",IFERROR(INDEX('[1]決勝ヒート - レース結果（貼付）'!$A:$Z,MATCH($B13,'[1]決勝ヒート - レース結果（貼付）'!$B:$B,0),MATCH('決勝ヒート - レース正式結果表（印刷）'!J$11,'[1]決勝ヒート - レース結果（貼付）'!$1:$1,0)),"")))</f>
        <v>1.3910023148148149E-2</v>
      </c>
      <c r="K13" s="47" t="str">
        <f>ROUND((1.264*I13)/(J13*24),2)&amp;"km/h"</f>
        <v>83.3km/h</v>
      </c>
      <c r="L13" s="47"/>
      <c r="M13" s="25">
        <f>IFERROR(INDEX('[1]決勝ヒート - レース結果（貼付）'!$A:$Z,MATCH($B13,'[1]決勝ヒート - レース結果（貼付）'!$B:$B,0),MATCH('決勝ヒート - レース正式結果表（印刷）'!M$11,'[1]決勝ヒート - レース結果（貼付）'!$1:$1,0)),"")</f>
        <v>54.274999999999999</v>
      </c>
      <c r="N13" s="24" t="str">
        <f>IF(M13&lt;1,"",IF($N$11&gt;M13,"R",""))</f>
        <v/>
      </c>
      <c r="O13" s="23"/>
      <c r="P13" s="5"/>
      <c r="Q13" s="5" t="str">
        <f>IF(IFERROR(INDEX('[1]決勝ヒート - レース結果（貼付）'!$A:$Z,MATCH($B13,'[1]決勝ヒート - レース結果（貼付）'!$B:$B,0),MATCH('決勝ヒート - レース正式結果表（印刷）'!Q$11,'[1]決勝ヒート - レース結果（貼付）'!$1:$1,0)),"")=0,"",IFERROR(INDEX('[1]決勝ヒート - レース結果（貼付）'!$A:$Z,MATCH($B13,'[1]決勝ヒート - レース結果（貼付）'!$B:$B,0),MATCH('決勝ヒート - レース正式結果表（印刷）'!Q$11,'[1]決勝ヒート - レース結果（貼付）'!$1:$1,0)),""))</f>
        <v/>
      </c>
      <c r="R13" s="5" t="str">
        <f>IF(Q13="","",COUNTIF($Q$13:Q13,"&lt;&gt;"&amp;""))</f>
        <v/>
      </c>
      <c r="S13" s="5" t="str">
        <f>IFERROR(RANK(R13,$R$13:$R$46,1),"")</f>
        <v/>
      </c>
      <c r="T13" s="5" t="str">
        <f>IF(IFERROR(INDEX('[1]決勝ヒート - レース結果（貼付）'!$A:$Z,MATCH($A13,'[1]決勝ヒート - レース結果（貼付）'!$A:$A,0),MATCH('決勝ヒート - レース正式結果表（印刷）'!T$11,'[1]決勝ヒート - レース結果（貼付）'!$1:$1,0)),"")=0,"",IFERROR(INDEX('[1]決勝ヒート - レース結果（貼付）'!$A:$Z,MATCH($A13,'[1]決勝ヒート - レース結果（貼付）'!$A:$A,0),MATCH('決勝ヒート - レース正式結果表（印刷）'!T$11,'[1]決勝ヒート - レース結果（貼付）'!$1:$1,0)),""))</f>
        <v/>
      </c>
      <c r="U13" s="5">
        <f>IF(IFERROR(INDEX('[1]決勝ヒート - レース結果（貼付）'!$A:$Z,MATCH($B13,'[1]決勝ヒート - レース結果（貼付）'!$B:$B,0),MATCH('決勝ヒート - レース正式結果表（印刷）'!U$11,'[1]決勝ヒート - レース結果（貼付）'!$1:$1,0)),"")=0,"",IFERROR(INDEX('[1]決勝ヒート - レース結果（貼付）'!$A:$Z,MATCH($B13,'[1]決勝ヒート - レース結果（貼付）'!$B:$B,0),MATCH('決勝ヒート - レース正式結果表（印刷）'!U$11,'[1]決勝ヒート - レース結果（貼付）'!$1:$1,0)),""))</f>
        <v>83.84</v>
      </c>
      <c r="V13" s="5"/>
    </row>
    <row r="14" spans="1:22" ht="12.75" customHeight="1" x14ac:dyDescent="0.2">
      <c r="A14" s="36">
        <f>IF(OR('[1]決勝ヒート - レース結果（貼付）'!A3="DNF",'[1]決勝ヒート - レース結果（貼付）'!A3="DNS",'[1]決勝ヒート - レース結果（貼付）'!A3="DQ"),'[1]決勝ヒート - レース結果（貼付）'!A3,IF(MAX('[1]決勝ヒート - レース結果（貼付）'!A:A)&gt;A13,A13+1,""))</f>
        <v>2</v>
      </c>
      <c r="B14" s="35">
        <f>IFERROR(INDEX('[1]決勝ヒート - レース結果（貼付）'!A3:$Z$50,MATCH($A14,'[1]決勝ヒート - レース結果（貼付）'!A3:$A$50,0),MATCH('決勝ヒート - レース正式結果表（印刷）'!B$11,'[1]決勝ヒート - レース結果（貼付）'!$1:$1,0)),"")</f>
        <v>19</v>
      </c>
      <c r="C14" s="34"/>
      <c r="D14" s="33"/>
      <c r="E14" s="32" t="str">
        <f>IFERROR(INDEX('[1]決勝ヒート - レース結果（貼付）'!$A:$Z,MATCH($B14,'[1]決勝ヒート - レース結果（貼付）'!$B:$B,0),MATCH('決勝ヒート - レース正式結果表（印刷）'!E$11,'[1]決勝ヒート - レース結果（貼付）'!$1:$1,0)),"")</f>
        <v>向畑 疾走</v>
      </c>
      <c r="F14" s="24" t="str">
        <f>IFERROR(INDEX('[1]決勝ヒート - レース結果（貼付）'!$A:$Z,MATCH($B14,'[1]決勝ヒート - レース結果（貼付）'!$B:$B,0),MATCH('決勝ヒート - レース正式結果表（印刷）'!F$11,'[1]決勝ヒート - レース結果（貼付）'!$1:$1,0)),"")</f>
        <v>CRG/IAME</v>
      </c>
      <c r="G14" s="31" t="str">
        <f>IFERROR(INDEX('[1]決勝ヒート - レース結果（貼付）'!$A:$Z,MATCH($B14,'[1]決勝ヒート - レース結果（貼付）'!$B:$B,0),MATCH('決勝ヒート - レース正式結果表（印刷）'!G$11,'[1]決勝ヒート - レース結果（貼付）'!$1:$1,0)),"")</f>
        <v>KC　NAGAHARA</v>
      </c>
      <c r="H14" s="30" t="str">
        <f>IFERROR(INDEX('[1]決勝ヒート - レース結果（貼付）'!$A:$Z,MATCH($B14,'[1]決勝ヒート - レース結果（貼付）'!$B:$B,0),MATCH('決勝ヒート - レース正式結果表（印刷）'!H$11,'[1]決勝ヒート - レース結果（貼付）'!$1:$1,0)),"")</f>
        <v>BS</v>
      </c>
      <c r="I14" s="29">
        <f>IF(A14="DNS","",IF(A14="DQ","",IFERROR(INDEX('[1]決勝ヒート - レース結果（貼付）'!$A:$Z,MATCH($A14,'[1]決勝ヒート - レース結果（貼付）'!$A:$A,0),MATCH('決勝ヒート - レース正式結果表（印刷）'!I$11,'[1]決勝ヒート - レース結果（貼付）'!$1:$1,0)),"")))</f>
        <v>22</v>
      </c>
      <c r="J14" s="28">
        <f>IF(A14="DNS","ｽﾀｰﾄ出来ず",IF(A14="DQ","失　格",IFERROR(INDEX('[1]決勝ヒート - レース結果（貼付）'!$A:$Z,MATCH($B14,'[1]決勝ヒート - レース結果（貼付）'!$B:$B,0),MATCH('決勝ヒート - レース正式結果表（印刷）'!J$11,'[1]決勝ヒート - レース結果（貼付）'!$1:$1,0)),"")))</f>
        <v>1.3991539351851852E-2</v>
      </c>
      <c r="K14" s="26">
        <f>IF(A14="DNS","",IF(A14="DQ","",IFERROR(INDEX('[1]決勝ヒート - レース結果（貼付）'!$A:$Z,MATCH($A14,'[1]決勝ヒート - レース結果（貼付）'!$A:$A,0),MATCH('決勝ヒート - レース正式結果表（印刷）'!K$11,'[1]決勝ヒート - レース結果（貼付）'!$1:$1,0)),"")))</f>
        <v>7.0430000000000001</v>
      </c>
      <c r="L14" s="26">
        <f>IF(A14="DNS","",IF(A14="DQ","",IFERROR(INDEX('[1]決勝ヒート - レース結果（貼付）'!$A:$Z,MATCH($A14,'[1]決勝ヒート - レース結果（貼付）'!$A:$A,0),MATCH('決勝ヒート - レース正式結果表（印刷）'!L$11,'[1]決勝ヒート - レース結果（貼付）'!$1:$1,0)),"")))</f>
        <v>7.0430000000000001</v>
      </c>
      <c r="M14" s="25">
        <f>IF(A14="DNS","",IF(A14="DQ","",IFERROR(INDEX('[1]決勝ヒート - レース結果（貼付）'!$A:$Z,MATCH($B14,'[1]決勝ヒート - レース結果（貼付）'!$B:$B,0),MATCH('決勝ヒート - レース正式結果表（印刷）'!M$11,'[1]決勝ヒート - レース結果（貼付）'!$1:$1,0)),"")))</f>
        <v>54.252000000000002</v>
      </c>
      <c r="N14" s="24" t="str">
        <f>IF(M14&lt;1,"",IF($N$11&gt;M14,"R",""))</f>
        <v/>
      </c>
      <c r="O14" s="23"/>
      <c r="P14" s="5"/>
      <c r="Q14" s="5" t="str">
        <f>IF(IFERROR(INDEX('[1]決勝ヒート - レース結果（貼付）'!$A:$Z,MATCH($B14,'[1]決勝ヒート - レース結果（貼付）'!$B:$B,0),MATCH('決勝ヒート - レース正式結果表（印刷）'!Q$11,'[1]決勝ヒート - レース結果（貼付）'!$1:$1,0)),"")=0,"",IFERROR(INDEX('[1]決勝ヒート - レース結果（貼付）'!$A:$Z,MATCH($B14,'[1]決勝ヒート - レース結果（貼付）'!$B:$B,0),MATCH('決勝ヒート - レース正式結果表（印刷）'!Q$11,'[1]決勝ヒート - レース結果（貼付）'!$1:$1,0)),""))</f>
        <v/>
      </c>
      <c r="R14" s="5" t="str">
        <f>IF(Q14="","",COUNTIF($Q$13:Q14,"&lt;&gt;"&amp;""))</f>
        <v/>
      </c>
      <c r="S14" s="5" t="str">
        <f>IFERROR(RANK(R14,$R$13:$R$46,1),"")</f>
        <v/>
      </c>
      <c r="T14" s="5" t="str">
        <f>IF(IFERROR(INDEX('[1]決勝ヒート - レース結果（貼付）'!$A:$Z,MATCH($A14,'[1]決勝ヒート - レース結果（貼付）'!$A:$A,0),MATCH('決勝ヒート - レース正式結果表（印刷）'!T$11,'[1]決勝ヒート - レース結果（貼付）'!$1:$1,0)),"")=0,"",IFERROR(INDEX('[1]決勝ヒート - レース結果（貼付）'!$A:$Z,MATCH($A14,'[1]決勝ヒート - レース結果（貼付）'!$A:$A,0),MATCH('決勝ヒート - レース正式結果表（印刷）'!T$11,'[1]決勝ヒート - レース結果（貼付）'!$1:$1,0)),""))</f>
        <v/>
      </c>
      <c r="U14" s="5">
        <f>IF(IFERROR(INDEX('[1]決勝ヒート - レース結果（貼付）'!$A:$Z,MATCH($B14,'[1]決勝ヒート - レース結果（貼付）'!$B:$B,0),MATCH('決勝ヒート - レース正式結果表（印刷）'!U$11,'[1]決勝ヒート - レース結果（貼付）'!$1:$1,0)),"")=0,"",IFERROR(INDEX('[1]決勝ヒート - レース結果（貼付）'!$A:$Z,MATCH($B14,'[1]決勝ヒート - レース結果（貼付）'!$B:$B,0),MATCH('決勝ヒート - レース正式結果表（印刷）'!U$11,'[1]決勝ヒート - レース結果（貼付）'!$1:$1,0)),""))</f>
        <v>83.875</v>
      </c>
      <c r="V14" s="5"/>
    </row>
    <row r="15" spans="1:22" ht="12.75" customHeight="1" x14ac:dyDescent="0.2">
      <c r="A15" s="36">
        <f>IF(OR('[1]決勝ヒート - レース結果（貼付）'!A4="DNF",'[1]決勝ヒート - レース結果（貼付）'!A4="DNS",'[1]決勝ヒート - レース結果（貼付）'!A4="DQ"),'[1]決勝ヒート - レース結果（貼付）'!A4,IF(MAX('[1]決勝ヒート - レース結果（貼付）'!A:A)&gt;A14,A14+1,""))</f>
        <v>3</v>
      </c>
      <c r="B15" s="35">
        <f>IFERROR(INDEX('[1]決勝ヒート - レース結果（貼付）'!A4:$Z$50,MATCH($A15,'[1]決勝ヒート - レース結果（貼付）'!A4:$A$50,0),MATCH('決勝ヒート - レース正式結果表（印刷）'!B$11,'[1]決勝ヒート - レース結果（貼付）'!$1:$1,0)),"")</f>
        <v>83</v>
      </c>
      <c r="C15" s="34"/>
      <c r="D15" s="33"/>
      <c r="E15" s="32" t="str">
        <f>IFERROR(INDEX('[1]決勝ヒート - レース結果（貼付）'!$A:$Z,MATCH($B15,'[1]決勝ヒート - レース結果（貼付）'!$B:$B,0),MATCH('決勝ヒート - レース正式結果表（印刷）'!E$11,'[1]決勝ヒート - レース結果（貼付）'!$1:$1,0)),"")</f>
        <v>近江川 暖人</v>
      </c>
      <c r="F15" s="24" t="str">
        <f>IFERROR(INDEX('[1]決勝ヒート - レース結果（貼付）'!$A:$Z,MATCH($B15,'[1]決勝ヒート - レース結果（貼付）'!$B:$B,0),MATCH('決勝ヒート - レース正式結果表（印刷）'!F$11,'[1]決勝ヒート - レース結果（貼付）'!$1:$1,0)),"")</f>
        <v>KOSMIC/IAME</v>
      </c>
      <c r="G15" s="31" t="str">
        <f>IFERROR(INDEX('[1]決勝ヒート - レース結果（貼付）'!$A:$Z,MATCH($B15,'[1]決勝ヒート - レース結果（貼付）'!$B:$B,0),MATCH('決勝ヒート - レース正式結果表（印刷）'!G$11,'[1]決勝ヒート - レース結果（貼付）'!$1:$1,0)),"")</f>
        <v>HRS JAPAN</v>
      </c>
      <c r="H15" s="30" t="str">
        <f>IFERROR(INDEX('[1]決勝ヒート - レース結果（貼付）'!$A:$Z,MATCH($B15,'[1]決勝ヒート - レース結果（貼付）'!$B:$B,0),MATCH('決勝ヒート - レース正式結果表（印刷）'!H$11,'[1]決勝ヒート - レース結果（貼付）'!$1:$1,0)),"")</f>
        <v>BS</v>
      </c>
      <c r="I15" s="29">
        <f>IF(A15="DNS","",IF(A15="DQ","",IFERROR(INDEX('[1]決勝ヒート - レース結果（貼付）'!$A:$Z,MATCH($A15,'[1]決勝ヒート - レース結果（貼付）'!$A:$A,0),MATCH('決勝ヒート - レース正式結果表（印刷）'!I$11,'[1]決勝ヒート - レース結果（貼付）'!$1:$1,0)),"")))</f>
        <v>22</v>
      </c>
      <c r="J15" s="28">
        <f>IF(A15="DNS","ｽﾀｰﾄ出来ず",IF(A15="DQ","失　格",IFERROR(INDEX('[1]決勝ヒート - レース結果（貼付）'!$A:$Z,MATCH($B15,'[1]決勝ヒート - レース結果（貼付）'!$B:$B,0),MATCH('決勝ヒート - レース正式結果表（印刷）'!J$11,'[1]決勝ヒート - レース結果（貼付）'!$1:$1,0)),"")))</f>
        <v>1.4034270833333334E-2</v>
      </c>
      <c r="K15" s="26">
        <f>IF(A15="DNS","",IF(A15="DQ","",IFERROR(INDEX('[1]決勝ヒート - レース結果（貼付）'!$A:$Z,MATCH($A15,'[1]決勝ヒート - レース結果（貼付）'!$A:$A,0),MATCH('決勝ヒート - レース正式結果表（印刷）'!K$11,'[1]決勝ヒート - レース結果（貼付）'!$1:$1,0)),"")))</f>
        <v>10.734999999999999</v>
      </c>
      <c r="L15" s="26">
        <f>IF(A15="DNS","",IF(A15="DQ","",IFERROR(INDEX('[1]決勝ヒート - レース結果（貼付）'!$A:$Z,MATCH($A15,'[1]決勝ヒート - レース結果（貼付）'!$A:$A,0),MATCH('決勝ヒート - レース正式結果表（印刷）'!L$11,'[1]決勝ヒート - レース結果（貼付）'!$1:$1,0)),"")))</f>
        <v>3.6920000000000002</v>
      </c>
      <c r="M15" s="25">
        <f>IF(A15="DNS","",IF(A15="DQ","",IFERROR(INDEX('[1]決勝ヒート - レース結果（貼付）'!$A:$Z,MATCH($B15,'[1]決勝ヒート - レース結果（貼付）'!$B:$B,0),MATCH('決勝ヒート - レース正式結果表（印刷）'!M$11,'[1]決勝ヒート - レース結果（貼付）'!$1:$1,0)),"")))</f>
        <v>54.500999999999998</v>
      </c>
      <c r="N15" s="24" t="str">
        <f>IF(M15&lt;1,"",IF($N$11&gt;M15,"R",""))</f>
        <v/>
      </c>
      <c r="O15" s="23"/>
      <c r="P15" s="5"/>
      <c r="Q15" s="5" t="str">
        <f>IF(IFERROR(INDEX('[1]決勝ヒート - レース結果（貼付）'!$A:$Z,MATCH($B15,'[1]決勝ヒート - レース結果（貼付）'!$B:$B,0),MATCH('決勝ヒート - レース正式結果表（印刷）'!Q$11,'[1]決勝ヒート - レース結果（貼付）'!$1:$1,0)),"")=0,"",IFERROR(INDEX('[1]決勝ヒート - レース結果（貼付）'!$A:$Z,MATCH($B15,'[1]決勝ヒート - レース結果（貼付）'!$B:$B,0),MATCH('決勝ヒート - レース正式結果表（印刷）'!Q$11,'[1]決勝ヒート - レース結果（貼付）'!$1:$1,0)),""))</f>
        <v/>
      </c>
      <c r="R15" s="5" t="str">
        <f>IF(Q15="","",COUNTIF($Q$13:Q15,"&lt;&gt;"&amp;""))</f>
        <v/>
      </c>
      <c r="S15" s="5" t="str">
        <f>IFERROR(RANK(R15,$R$13:$R$46,1),"")</f>
        <v/>
      </c>
      <c r="T15" s="5" t="str">
        <f>IF(IFERROR(INDEX('[1]決勝ヒート - レース結果（貼付）'!$A:$Z,MATCH($A15,'[1]決勝ヒート - レース結果（貼付）'!$A:$A,0),MATCH('決勝ヒート - レース正式結果表（印刷）'!T$11,'[1]決勝ヒート - レース結果（貼付）'!$1:$1,0)),"")=0,"",IFERROR(INDEX('[1]決勝ヒート - レース結果（貼付）'!$A:$Z,MATCH($A15,'[1]決勝ヒート - レース結果（貼付）'!$A:$A,0),MATCH('決勝ヒート - レース正式結果表（印刷）'!T$11,'[1]決勝ヒート - レース結果（貼付）'!$1:$1,0)),""))</f>
        <v/>
      </c>
      <c r="U15" s="5">
        <f>IF(IFERROR(INDEX('[1]決勝ヒート - レース結果（貼付）'!$A:$Z,MATCH($B15,'[1]決勝ヒート - レース結果（貼付）'!$B:$B,0),MATCH('決勝ヒート - レース正式結果表（印刷）'!U$11,'[1]決勝ヒート - レース結果（貼付）'!$1:$1,0)),"")=0,"",IFERROR(INDEX('[1]決勝ヒート - レース結果（貼付）'!$A:$Z,MATCH($B15,'[1]決勝ヒート - レース結果（貼付）'!$B:$B,0),MATCH('決勝ヒート - レース正式結果表（印刷）'!U$11,'[1]決勝ヒート - レース結果（貼付）'!$1:$1,0)),""))</f>
        <v>83.492000000000004</v>
      </c>
      <c r="V15" s="5"/>
    </row>
    <row r="16" spans="1:22" ht="12.75" customHeight="1" x14ac:dyDescent="0.2">
      <c r="A16" s="36">
        <f>IF(OR('[1]決勝ヒート - レース結果（貼付）'!A5="DNF",'[1]決勝ヒート - レース結果（貼付）'!A5="DNS",'[1]決勝ヒート - レース結果（貼付）'!A5="DQ"),'[1]決勝ヒート - レース結果（貼付）'!A5,IF(MAX('[1]決勝ヒート - レース結果（貼付）'!A:A)&gt;A15,A15+1,""))</f>
        <v>4</v>
      </c>
      <c r="B16" s="35">
        <f>IFERROR(INDEX('[1]決勝ヒート - レース結果（貼付）'!A5:$Z$50,MATCH($A16,'[1]決勝ヒート - レース結果（貼付）'!A5:$A$50,0),MATCH('決勝ヒート - レース正式結果表（印刷）'!B$11,'[1]決勝ヒート - レース結果（貼付）'!$1:$1,0)),"")</f>
        <v>55</v>
      </c>
      <c r="C16" s="34"/>
      <c r="D16" s="33"/>
      <c r="E16" s="32" t="str">
        <f>IFERROR(INDEX('[1]決勝ヒート - レース結果（貼付）'!$A:$Z,MATCH($B16,'[1]決勝ヒート - レース結果（貼付）'!$B:$B,0),MATCH('決勝ヒート - レース正式結果表（印刷）'!E$11,'[1]決勝ヒート - レース結果（貼付）'!$1:$1,0)),"")</f>
        <v>喜納 颯矢斗</v>
      </c>
      <c r="F16" s="24" t="str">
        <f>IFERROR(INDEX('[1]決勝ヒート - レース結果（貼付）'!$A:$Z,MATCH($B16,'[1]決勝ヒート - レース結果（貼付）'!$B:$B,0),MATCH('決勝ヒート - レース正式結果表（印刷）'!F$11,'[1]決勝ヒート - レース結果（貼付）'!$1:$1,0)),"")</f>
        <v>TONY KART/IAME</v>
      </c>
      <c r="G16" s="31" t="str">
        <f>IFERROR(INDEX('[1]決勝ヒート - レース結果（貼付）'!$A:$Z,MATCH($B16,'[1]決勝ヒート - レース結果（貼付）'!$B:$B,0),MATCH('決勝ヒート - レース正式結果表（印刷）'!G$11,'[1]決勝ヒート - レース結果（貼付）'!$1:$1,0)),"")</f>
        <v>YRHKS</v>
      </c>
      <c r="H16" s="30" t="str">
        <f>IFERROR(INDEX('[1]決勝ヒート - レース結果（貼付）'!$A:$Z,MATCH($B16,'[1]決勝ヒート - レース結果（貼付）'!$B:$B,0),MATCH('決勝ヒート - レース正式結果表（印刷）'!H$11,'[1]決勝ヒート - レース結果（貼付）'!$1:$1,0)),"")</f>
        <v>BS</v>
      </c>
      <c r="I16" s="29">
        <f>IF(A16="DNS","",IF(A16="DQ","",IFERROR(INDEX('[1]決勝ヒート - レース結果（貼付）'!$A:$Z,MATCH($A16,'[1]決勝ヒート - レース結果（貼付）'!$A:$A,0),MATCH('決勝ヒート - レース正式結果表（印刷）'!I$11,'[1]決勝ヒート - レース結果（貼付）'!$1:$1,0)),"")))</f>
        <v>22</v>
      </c>
      <c r="J16" s="28">
        <f>IF(A16="DNS","ｽﾀｰﾄ出来ず",IF(A16="DQ","失　格",IFERROR(INDEX('[1]決勝ヒート - レース結果（貼付）'!$A:$Z,MATCH($B16,'[1]決勝ヒート - レース結果（貼付）'!$B:$B,0),MATCH('決勝ヒート - レース正式結果表（印刷）'!J$11,'[1]決勝ヒート - レース結果（貼付）'!$1:$1,0)),"")))</f>
        <v>1.4061030092592594E-2</v>
      </c>
      <c r="K16" s="26">
        <f>IF(A16="DNS","",IF(A16="DQ","",IFERROR(INDEX('[1]決勝ヒート - レース結果（貼付）'!$A:$Z,MATCH($A16,'[1]決勝ヒート - レース結果（貼付）'!$A:$A,0),MATCH('決勝ヒート - レース正式結果表（印刷）'!K$11,'[1]決勝ヒート - レース結果（貼付）'!$1:$1,0)),"")))</f>
        <v>13.047000000000001</v>
      </c>
      <c r="L16" s="26">
        <f>IF(A16="DNS","",IF(A16="DQ","",IFERROR(INDEX('[1]決勝ヒート - レース結果（貼付）'!$A:$Z,MATCH($A16,'[1]決勝ヒート - レース結果（貼付）'!$A:$A,0),MATCH('決勝ヒート - レース正式結果表（印刷）'!L$11,'[1]決勝ヒート - レース結果（貼付）'!$1:$1,0)),"")))</f>
        <v>2.3119999999999998</v>
      </c>
      <c r="M16" s="25">
        <f>IF(A16="DNS","",IF(A16="DQ","",IFERROR(INDEX('[1]決勝ヒート - レース結果（貼付）'!$A:$Z,MATCH($B16,'[1]決勝ヒート - レース結果（貼付）'!$B:$B,0),MATCH('決勝ヒート - レース正式結果表（印刷）'!M$11,'[1]決勝ヒート - レース結果（貼付）'!$1:$1,0)),"")))</f>
        <v>54.619</v>
      </c>
      <c r="N16" s="24" t="str">
        <f>IF(M16&lt;1,"",IF($N$11&gt;M16,"R",""))</f>
        <v/>
      </c>
      <c r="O16" s="23"/>
      <c r="P16" s="5"/>
      <c r="Q16" s="5" t="str">
        <f>IF(IFERROR(INDEX('[1]決勝ヒート - レース結果（貼付）'!$A:$Z,MATCH($B16,'[1]決勝ヒート - レース結果（貼付）'!$B:$B,0),MATCH('決勝ヒート - レース正式結果表（印刷）'!Q$11,'[1]決勝ヒート - レース結果（貼付）'!$1:$1,0)),"")=0,"",IFERROR(INDEX('[1]決勝ヒート - レース結果（貼付）'!$A:$Z,MATCH($B16,'[1]決勝ヒート - レース結果（貼付）'!$B:$B,0),MATCH('決勝ヒート - レース正式結果表（印刷）'!Q$11,'[1]決勝ヒート - レース結果（貼付）'!$1:$1,0)),""))</f>
        <v/>
      </c>
      <c r="R16" s="5" t="str">
        <f>IF(Q16="","",COUNTIF($Q$13:Q16,"&lt;&gt;"&amp;""))</f>
        <v/>
      </c>
      <c r="S16" s="5" t="str">
        <f>IFERROR(RANK(R16,$R$13:$R$46,1),"")</f>
        <v/>
      </c>
      <c r="T16" s="5" t="str">
        <f>IF(IFERROR(INDEX('[1]決勝ヒート - レース結果（貼付）'!$A:$Z,MATCH($A16,'[1]決勝ヒート - レース結果（貼付）'!$A:$A,0),MATCH('決勝ヒート - レース正式結果表（印刷）'!T$11,'[1]決勝ヒート - レース結果（貼付）'!$1:$1,0)),"")=0,"",IFERROR(INDEX('[1]決勝ヒート - レース結果（貼付）'!$A:$Z,MATCH($A16,'[1]決勝ヒート - レース結果（貼付）'!$A:$A,0),MATCH('決勝ヒート - レース正式結果表（印刷）'!T$11,'[1]決勝ヒート - レース結果（貼付）'!$1:$1,0)),""))</f>
        <v/>
      </c>
      <c r="U16" s="5">
        <f>IF(IFERROR(INDEX('[1]決勝ヒート - レース結果（貼付）'!$A:$Z,MATCH($B16,'[1]決勝ヒート - レース結果（貼付）'!$B:$B,0),MATCH('決勝ヒート - レース正式結果表（印刷）'!U$11,'[1]決勝ヒート - レース結果（貼付）'!$1:$1,0)),"")=0,"",IFERROR(INDEX('[1]決勝ヒート - レース結果（貼付）'!$A:$Z,MATCH($B16,'[1]決勝ヒート - レース結果（貼付）'!$B:$B,0),MATCH('決勝ヒート - レース正式結果表（印刷）'!U$11,'[1]決勝ヒート - レース結果（貼付）'!$1:$1,0)),""))</f>
        <v>83.602000000000004</v>
      </c>
      <c r="V16" s="5"/>
    </row>
    <row r="17" spans="1:22" ht="12.75" customHeight="1" x14ac:dyDescent="0.2">
      <c r="A17" s="36">
        <f>IF(OR('[1]決勝ヒート - レース結果（貼付）'!A6="DNF",'[1]決勝ヒート - レース結果（貼付）'!A6="DNS",'[1]決勝ヒート - レース結果（貼付）'!A6="DQ"),'[1]決勝ヒート - レース結果（貼付）'!A6,IF(MAX('[1]決勝ヒート - レース結果（貼付）'!A:A)&gt;A16,A16+1,""))</f>
        <v>5</v>
      </c>
      <c r="B17" s="35">
        <f>IFERROR(INDEX('[1]決勝ヒート - レース結果（貼付）'!A6:$Z$50,MATCH($A17,'[1]決勝ヒート - レース結果（貼付）'!A6:$A$50,0),MATCH('決勝ヒート - レース正式結果表（印刷）'!B$11,'[1]決勝ヒート - レース結果（貼付）'!$1:$1,0)),"")</f>
        <v>18</v>
      </c>
      <c r="C17" s="34"/>
      <c r="D17" s="33"/>
      <c r="E17" s="32" t="str">
        <f>IFERROR(INDEX('[1]決勝ヒート - レース結果（貼付）'!$A:$Z,MATCH($B17,'[1]決勝ヒート - レース結果（貼付）'!$B:$B,0),MATCH('決勝ヒート - レース正式結果表（印刷）'!E$11,'[1]決勝ヒート - レース結果（貼付）'!$1:$1,0)),"")</f>
        <v>五十嵐 文太郎</v>
      </c>
      <c r="F17" s="24" t="str">
        <f>IFERROR(INDEX('[1]決勝ヒート - レース結果（貼付）'!$A:$Z,MATCH($B17,'[1]決勝ヒート - レース結果（貼付）'!$B:$B,0),MATCH('決勝ヒート - レース正式結果表（印刷）'!F$11,'[1]決勝ヒート - レース結果（貼付）'!$1:$1,0)),"")</f>
        <v>Birel ART/IAME</v>
      </c>
      <c r="G17" s="31" t="str">
        <f>IFERROR(INDEX('[1]決勝ヒート - レース結果（貼付）'!$A:$Z,MATCH($B17,'[1]決勝ヒート - レース結果（貼付）'!$B:$B,0),MATCH('決勝ヒート - レース正式結果表（印刷）'!G$11,'[1]決勝ヒート - レース結果（貼付）'!$1:$1,0)),"")</f>
        <v>Formula Blue エッフェガーラ</v>
      </c>
      <c r="H17" s="30" t="str">
        <f>IFERROR(INDEX('[1]決勝ヒート - レース結果（貼付）'!$A:$Z,MATCH($B17,'[1]決勝ヒート - レース結果（貼付）'!$B:$B,0),MATCH('決勝ヒート - レース正式結果表（印刷）'!H$11,'[1]決勝ヒート - レース結果（貼付）'!$1:$1,0)),"")</f>
        <v>BS</v>
      </c>
      <c r="I17" s="29">
        <f>IF(A17="DNS","",IF(A17="DQ","",IFERROR(INDEX('[1]決勝ヒート - レース結果（貼付）'!$A:$Z,MATCH($A17,'[1]決勝ヒート - レース結果（貼付）'!$A:$A,0),MATCH('決勝ヒート - レース正式結果表（印刷）'!I$11,'[1]決勝ヒート - レース結果（貼付）'!$1:$1,0)),"")))</f>
        <v>22</v>
      </c>
      <c r="J17" s="28">
        <f>IF(A17="DNS","ｽﾀｰﾄ出来ず",IF(A17="DQ","失　格",IFERROR(INDEX('[1]決勝ヒート - レース結果（貼付）'!$A:$Z,MATCH($B17,'[1]決勝ヒート - レース結果（貼付）'!$B:$B,0),MATCH('決勝ヒート - レース正式結果表（印刷）'!J$11,'[1]決勝ヒート - レース結果（貼付）'!$1:$1,0)),"")))</f>
        <v>1.4068148148148149E-2</v>
      </c>
      <c r="K17" s="26">
        <f>IF(A17="DNS","",IF(A17="DQ","",IFERROR(INDEX('[1]決勝ヒート - レース結果（貼付）'!$A:$Z,MATCH($A17,'[1]決勝ヒート - レース結果（貼付）'!$A:$A,0),MATCH('決勝ヒート - レース正式結果表（印刷）'!K$11,'[1]決勝ヒート - レース結果（貼付）'!$1:$1,0)),"")))</f>
        <v>13.662000000000001</v>
      </c>
      <c r="L17" s="26">
        <f>IF(A17="DNS","",IF(A17="DQ","",IFERROR(INDEX('[1]決勝ヒート - レース結果（貼付）'!$A:$Z,MATCH($A17,'[1]決勝ヒート - レース結果（貼付）'!$A:$A,0),MATCH('決勝ヒート - レース正式結果表（印刷）'!L$11,'[1]決勝ヒート - レース結果（貼付）'!$1:$1,0)),"")))</f>
        <v>0.61499999999999999</v>
      </c>
      <c r="M17" s="25">
        <f>IF(A17="DNS","",IF(A17="DQ","",IFERROR(INDEX('[1]決勝ヒート - レース結果（貼付）'!$A:$Z,MATCH($B17,'[1]決勝ヒート - レース結果（貼付）'!$B:$B,0),MATCH('決勝ヒート - レース正式結果表（印刷）'!M$11,'[1]決勝ヒート - レース結果（貼付）'!$1:$1,0)),"")))</f>
        <v>54.493000000000002</v>
      </c>
      <c r="N17" s="24" t="str">
        <f>IF(M17&lt;1,"",IF($N$11&gt;M17,"R",""))</f>
        <v/>
      </c>
      <c r="O17" s="23"/>
      <c r="P17" s="5"/>
      <c r="Q17" s="5" t="str">
        <f>IF(IFERROR(INDEX('[1]決勝ヒート - レース結果（貼付）'!$A:$Z,MATCH($B17,'[1]決勝ヒート - レース結果（貼付）'!$B:$B,0),MATCH('決勝ヒート - レース正式結果表（印刷）'!Q$11,'[1]決勝ヒート - レース結果（貼付）'!$1:$1,0)),"")=0,"",IFERROR(INDEX('[1]決勝ヒート - レース結果（貼付）'!$A:$Z,MATCH($B17,'[1]決勝ヒート - レース結果（貼付）'!$B:$B,0),MATCH('決勝ヒート - レース正式結果表（印刷）'!Q$11,'[1]決勝ヒート - レース結果（貼付）'!$1:$1,0)),""))</f>
        <v/>
      </c>
      <c r="R17" s="5" t="str">
        <f>IF(Q17="","",COUNTIF($Q$13:Q17,"&lt;&gt;"&amp;""))</f>
        <v/>
      </c>
      <c r="S17" s="5" t="str">
        <f>IFERROR(RANK(R17,$R$13:$R$46,1),"")</f>
        <v/>
      </c>
      <c r="T17" s="5" t="str">
        <f>IF(IFERROR(INDEX('[1]決勝ヒート - レース結果（貼付）'!$A:$Z,MATCH($A17,'[1]決勝ヒート - レース結果（貼付）'!$A:$A,0),MATCH('決勝ヒート - レース正式結果表（印刷）'!T$11,'[1]決勝ヒート - レース結果（貼付）'!$1:$1,0)),"")=0,"",IFERROR(INDEX('[1]決勝ヒート - レース結果（貼付）'!$A:$Z,MATCH($A17,'[1]決勝ヒート - レース結果（貼付）'!$A:$A,0),MATCH('決勝ヒート - レース正式結果表（印刷）'!T$11,'[1]決勝ヒート - レース結果（貼付）'!$1:$1,0)),""))</f>
        <v/>
      </c>
      <c r="U17" s="5">
        <f>IF(IFERROR(INDEX('[1]決勝ヒート - レース結果（貼付）'!$A:$Z,MATCH($B17,'[1]決勝ヒート - レース結果（貼付）'!$B:$B,0),MATCH('決勝ヒート - レース正式結果表（印刷）'!U$11,'[1]決勝ヒート - レース結果（貼付）'!$1:$1,0)),"")=0,"",IFERROR(INDEX('[1]決勝ヒート - レース結果（貼付）'!$A:$Z,MATCH($B17,'[1]決勝ヒート - レース結果（貼付）'!$B:$B,0),MATCH('決勝ヒート - レース正式結果表（印刷）'!U$11,'[1]決勝ヒート - レース結果（貼付）'!$1:$1,0)),""))</f>
        <v>83.494</v>
      </c>
      <c r="V17" s="5"/>
    </row>
    <row r="18" spans="1:22" ht="12.75" customHeight="1" x14ac:dyDescent="0.2">
      <c r="A18" s="36">
        <f>IF(OR('[1]決勝ヒート - レース結果（貼付）'!A7="DNF",'[1]決勝ヒート - レース結果（貼付）'!A7="DNS",'[1]決勝ヒート - レース結果（貼付）'!A7="DQ"),'[1]決勝ヒート - レース結果（貼付）'!A7,IF(MAX('[1]決勝ヒート - レース結果（貼付）'!A:A)&gt;A17,A17+1,""))</f>
        <v>6</v>
      </c>
      <c r="B18" s="35">
        <f>IFERROR(INDEX('[1]決勝ヒート - レース結果（貼付）'!A7:$Z$50,MATCH($A18,'[1]決勝ヒート - レース結果（貼付）'!A7:$A$50,0),MATCH('決勝ヒート - レース正式結果表（印刷）'!B$11,'[1]決勝ヒート - レース結果（貼付）'!$1:$1,0)),"")</f>
        <v>44</v>
      </c>
      <c r="C18" s="34"/>
      <c r="D18" s="33"/>
      <c r="E18" s="32" t="str">
        <f>IFERROR(INDEX('[1]決勝ヒート - レース結果（貼付）'!$A:$Z,MATCH($B18,'[1]決勝ヒート - レース結果（貼付）'!$B:$B,0),MATCH('決勝ヒート - レース正式結果表（印刷）'!E$11,'[1]決勝ヒート - レース結果（貼付）'!$1:$1,0)),"")</f>
        <v>菊田 悟</v>
      </c>
      <c r="F18" s="24" t="str">
        <f>IFERROR(INDEX('[1]決勝ヒート - レース結果（貼付）'!$A:$Z,MATCH($B18,'[1]決勝ヒート - レース結果（貼付）'!$B:$B,0),MATCH('決勝ヒート - レース正式結果表（印刷）'!F$11,'[1]決勝ヒート - レース結果（貼付）'!$1:$1,0)),"")</f>
        <v>KOSMIC/IAME</v>
      </c>
      <c r="G18" s="31" t="str">
        <f>IFERROR(INDEX('[1]決勝ヒート - レース結果（貼付）'!$A:$Z,MATCH($B18,'[1]決勝ヒート - レース結果（貼付）'!$B:$B,0),MATCH('決勝ヒート - レース正式結果表（印刷）'!G$11,'[1]決勝ヒート - レース結果（貼付）'!$1:$1,0)),"")</f>
        <v>TEAM CRESCENT with ONE POINT</v>
      </c>
      <c r="H18" s="30" t="str">
        <f>IFERROR(INDEX('[1]決勝ヒート - レース結果（貼付）'!$A:$Z,MATCH($B18,'[1]決勝ヒート - レース結果（貼付）'!$B:$B,0),MATCH('決勝ヒート - レース正式結果表（印刷）'!H$11,'[1]決勝ヒート - レース結果（貼付）'!$1:$1,0)),"")</f>
        <v>BS</v>
      </c>
      <c r="I18" s="29">
        <f>IF(A18="DNS","",IF(A18="DQ","",IFERROR(INDEX('[1]決勝ヒート - レース結果（貼付）'!$A:$Z,MATCH($A18,'[1]決勝ヒート - レース結果（貼付）'!$A:$A,0),MATCH('決勝ヒート - レース正式結果表（印刷）'!I$11,'[1]決勝ヒート - レース結果（貼付）'!$1:$1,0)),"")))</f>
        <v>22</v>
      </c>
      <c r="J18" s="28">
        <f>IF(A18="DNS","ｽﾀｰﾄ出来ず",IF(A18="DQ","失　格",IFERROR(INDEX('[1]決勝ヒート - レース結果（貼付）'!$A:$Z,MATCH($B18,'[1]決勝ヒート - レース結果（貼付）'!$B:$B,0),MATCH('決勝ヒート - レース正式結果表（印刷）'!J$11,'[1]決勝ヒート - レース結果（貼付）'!$1:$1,0)),"")))</f>
        <v>1.4080023148148149E-2</v>
      </c>
      <c r="K18" s="26">
        <f>IF(A18="DNS","",IF(A18="DQ","",IFERROR(INDEX('[1]決勝ヒート - レース結果（貼付）'!$A:$Z,MATCH($A18,'[1]決勝ヒート - レース結果（貼付）'!$A:$A,0),MATCH('決勝ヒート - レース正式結果表（印刷）'!K$11,'[1]決勝ヒート - レース結果（貼付）'!$1:$1,0)),"")))</f>
        <v>14.688000000000001</v>
      </c>
      <c r="L18" s="26">
        <f>IF(A18="DNS","",IF(A18="DQ","",IFERROR(INDEX('[1]決勝ヒート - レース結果（貼付）'!$A:$Z,MATCH($A18,'[1]決勝ヒート - レース結果（貼付）'!$A:$A,0),MATCH('決勝ヒート - レース正式結果表（印刷）'!L$11,'[1]決勝ヒート - レース結果（貼付）'!$1:$1,0)),"")))</f>
        <v>1.026</v>
      </c>
      <c r="M18" s="25">
        <f>IF(A18="DNS","",IF(A18="DQ","",IFERROR(INDEX('[1]決勝ヒート - レース結果（貼付）'!$A:$Z,MATCH($B18,'[1]決勝ヒート - レース結果（貼付）'!$B:$B,0),MATCH('決勝ヒート - レース正式結果表（印刷）'!M$11,'[1]決勝ヒート - レース結果（貼付）'!$1:$1,0)),"")))</f>
        <v>54.381999999999998</v>
      </c>
      <c r="N18" s="24" t="str">
        <f>IF(M18&lt;1,"",IF($N$11&gt;M18,"R",""))</f>
        <v/>
      </c>
      <c r="O18" s="23"/>
      <c r="P18" s="5"/>
      <c r="Q18" s="5" t="str">
        <f>IF(IFERROR(INDEX('[1]決勝ヒート - レース結果（貼付）'!$A:$Z,MATCH($B18,'[1]決勝ヒート - レース結果（貼付）'!$B:$B,0),MATCH('決勝ヒート - レース正式結果表（印刷）'!Q$11,'[1]決勝ヒート - レース結果（貼付）'!$1:$1,0)),"")=0,"",IFERROR(INDEX('[1]決勝ヒート - レース結果（貼付）'!$A:$Z,MATCH($B18,'[1]決勝ヒート - レース結果（貼付）'!$B:$B,0),MATCH('決勝ヒート - レース正式結果表（印刷）'!Q$11,'[1]決勝ヒート - レース結果（貼付）'!$1:$1,0)),""))</f>
        <v/>
      </c>
      <c r="R18" s="5" t="str">
        <f>IF(Q18="","",COUNTIF($Q$13:Q18,"&lt;&gt;"&amp;""))</f>
        <v/>
      </c>
      <c r="S18" s="5" t="str">
        <f>IFERROR(RANK(R18,$R$13:$R$46,1),"")</f>
        <v/>
      </c>
      <c r="T18" s="5" t="str">
        <f>IF(IFERROR(INDEX('[1]決勝ヒート - レース結果（貼付）'!$A:$Z,MATCH($A18,'[1]決勝ヒート - レース結果（貼付）'!$A:$A,0),MATCH('決勝ヒート - レース正式結果表（印刷）'!T$11,'[1]決勝ヒート - レース結果（貼付）'!$1:$1,0)),"")=0,"",IFERROR(INDEX('[1]決勝ヒート - レース結果（貼付）'!$A:$Z,MATCH($A18,'[1]決勝ヒート - レース結果（貼付）'!$A:$A,0),MATCH('決勝ヒート - レース正式結果表（印刷）'!T$11,'[1]決勝ヒート - レース結果（貼付）'!$1:$1,0)),""))</f>
        <v/>
      </c>
      <c r="U18" s="5">
        <f>IF(IFERROR(INDEX('[1]決勝ヒート - レース結果（貼付）'!$A:$Z,MATCH($B18,'[1]決勝ヒート - レース結果（貼付）'!$B:$B,0),MATCH('決勝ヒート - レース正式結果表（印刷）'!U$11,'[1]決勝ヒート - レース結果（貼付）'!$1:$1,0)),"")=0,"",IFERROR(INDEX('[1]決勝ヒート - レース結果（貼付）'!$A:$Z,MATCH($B18,'[1]決勝ヒート - レース結果（貼付）'!$B:$B,0),MATCH('決勝ヒート - レース正式結果表（印刷）'!U$11,'[1]決勝ヒート - レース結果（貼付）'!$1:$1,0)),""))</f>
        <v>83.182000000000002</v>
      </c>
      <c r="V18" s="5"/>
    </row>
    <row r="19" spans="1:22" ht="12.75" customHeight="1" x14ac:dyDescent="0.2">
      <c r="A19" s="36">
        <f>IF(OR('[1]決勝ヒート - レース結果（貼付）'!A8="DNF",'[1]決勝ヒート - レース結果（貼付）'!A8="DNS",'[1]決勝ヒート - レース結果（貼付）'!A8="DQ"),'[1]決勝ヒート - レース結果（貼付）'!A8,IF(MAX('[1]決勝ヒート - レース結果（貼付）'!A:A)&gt;A18,A18+1,""))</f>
        <v>7</v>
      </c>
      <c r="B19" s="35">
        <f>IFERROR(INDEX('[1]決勝ヒート - レース結果（貼付）'!A8:$Z$50,MATCH($A19,'[1]決勝ヒート - レース結果（貼付）'!A8:$A$50,0),MATCH('決勝ヒート - レース正式結果表（印刷）'!B$11,'[1]決勝ヒート - レース結果（貼付）'!$1:$1,0)),"")</f>
        <v>73</v>
      </c>
      <c r="C19" s="34"/>
      <c r="D19" s="33"/>
      <c r="E19" s="32" t="str">
        <f>IFERROR(INDEX('[1]決勝ヒート - レース結果（貼付）'!$A:$Z,MATCH($B19,'[1]決勝ヒート - レース結果（貼付）'!$B:$B,0),MATCH('決勝ヒート - レース正式結果表（印刷）'!E$11,'[1]決勝ヒート - レース結果（貼付）'!$1:$1,0)),"")</f>
        <v>豊島 里空斗</v>
      </c>
      <c r="F19" s="24" t="str">
        <f>IFERROR(INDEX('[1]決勝ヒート - レース結果（貼付）'!$A:$Z,MATCH($B19,'[1]決勝ヒート - レース結果（貼付）'!$B:$B,0),MATCH('決勝ヒート - レース正式結果表（印刷）'!F$11,'[1]決勝ヒート - レース結果（貼付）'!$1:$1,0)),"")</f>
        <v>KOSMIC/IAME</v>
      </c>
      <c r="G19" s="31" t="str">
        <f>IFERROR(INDEX('[1]決勝ヒート - レース結果（貼付）'!$A:$Z,MATCH($B19,'[1]決勝ヒート - レース結果（貼付）'!$B:$B,0),MATCH('決勝ヒート - レース正式結果表（印刷）'!G$11,'[1]決勝ヒート - レース結果（貼付）'!$1:$1,0)),"")</f>
        <v>HRTwithカローラ新茨城CSI Racing</v>
      </c>
      <c r="H19" s="30" t="str">
        <f>IFERROR(INDEX('[1]決勝ヒート - レース結果（貼付）'!$A:$Z,MATCH($B19,'[1]決勝ヒート - レース結果（貼付）'!$B:$B,0),MATCH('決勝ヒート - レース正式結果表（印刷）'!H$11,'[1]決勝ヒート - レース結果（貼付）'!$1:$1,0)),"")</f>
        <v>BS</v>
      </c>
      <c r="I19" s="29">
        <f>IF(A19="DNS","",IF(A19="DQ","",IFERROR(INDEX('[1]決勝ヒート - レース結果（貼付）'!$A:$Z,MATCH($A19,'[1]決勝ヒート - レース結果（貼付）'!$A:$A,0),MATCH('決勝ヒート - レース正式結果表（印刷）'!I$11,'[1]決勝ヒート - レース結果（貼付）'!$1:$1,0)),"")))</f>
        <v>22</v>
      </c>
      <c r="J19" s="28">
        <f>IF(A19="DNS","ｽﾀｰﾄ出来ず",IF(A19="DQ","失　格",IFERROR(INDEX('[1]決勝ヒート - レース結果（貼付）'!$A:$Z,MATCH($B19,'[1]決勝ヒート - レース結果（貼付）'!$B:$B,0),MATCH('決勝ヒート - レース正式結果表（印刷）'!J$11,'[1]決勝ヒート - レース結果（貼付）'!$1:$1,0)),"")))</f>
        <v>1.4102222222222224E-2</v>
      </c>
      <c r="K19" s="26">
        <f>IF(A19="DNS","",IF(A19="DQ","",IFERROR(INDEX('[1]決勝ヒート - レース結果（貼付）'!$A:$Z,MATCH($A19,'[1]決勝ヒート - レース結果（貼付）'!$A:$A,0),MATCH('決勝ヒート - レース正式結果表（印刷）'!K$11,'[1]決勝ヒート - レース結果（貼付）'!$1:$1,0)),"")))</f>
        <v>16.606000000000002</v>
      </c>
      <c r="L19" s="26">
        <f>IF(A19="DNS","",IF(A19="DQ","",IFERROR(INDEX('[1]決勝ヒート - レース結果（貼付）'!$A:$Z,MATCH($A19,'[1]決勝ヒート - レース結果（貼付）'!$A:$A,0),MATCH('決勝ヒート - レース正式結果表（印刷）'!L$11,'[1]決勝ヒート - レース結果（貼付）'!$1:$1,0)),"")))</f>
        <v>1.9179999999999999</v>
      </c>
      <c r="M19" s="25">
        <f>IF(A19="DNS","",IF(A19="DQ","",IFERROR(INDEX('[1]決勝ヒート - レース結果（貼付）'!$A:$Z,MATCH($B19,'[1]決勝ヒート - レース結果（貼付）'!$B:$B,0),MATCH('決勝ヒート - レース正式結果表（印刷）'!M$11,'[1]決勝ヒート - レース結果（貼付）'!$1:$1,0)),"")))</f>
        <v>54.5</v>
      </c>
      <c r="N19" s="24" t="str">
        <f>IF(M19&lt;1,"",IF($N$11&gt;M19,"R",""))</f>
        <v/>
      </c>
      <c r="O19" s="23"/>
      <c r="P19" s="5"/>
      <c r="Q19" s="5" t="str">
        <f>IF(IFERROR(INDEX('[1]決勝ヒート - レース結果（貼付）'!$A:$Z,MATCH($B19,'[1]決勝ヒート - レース結果（貼付）'!$B:$B,0),MATCH('決勝ヒート - レース正式結果表（印刷）'!Q$11,'[1]決勝ヒート - レース結果（貼付）'!$1:$1,0)),"")=0,"",IFERROR(INDEX('[1]決勝ヒート - レース結果（貼付）'!$A:$Z,MATCH($B19,'[1]決勝ヒート - レース結果（貼付）'!$B:$B,0),MATCH('決勝ヒート - レース正式結果表（印刷）'!Q$11,'[1]決勝ヒート - レース結果（貼付）'!$1:$1,0)),""))</f>
        <v>全日本カート選手権統一規則書 第38条(25)(フロントフェアリングが正しい装着状態でない)により5秒加算した。</v>
      </c>
      <c r="R19" s="5">
        <f>IF(Q19="","",COUNTIF($Q$13:Q19,"&lt;&gt;"&amp;""))</f>
        <v>7</v>
      </c>
      <c r="S19" s="5">
        <f>IFERROR(RANK(R19,$R$13:$R$46,1),"")</f>
        <v>1</v>
      </c>
      <c r="T19" s="5" t="str">
        <f>IF(IFERROR(INDEX('[1]決勝ヒート - レース結果（貼付）'!$A:$Z,MATCH($A19,'[1]決勝ヒート - レース結果（貼付）'!$A:$A,0),MATCH('決勝ヒート - レース正式結果表（印刷）'!T$11,'[1]決勝ヒート - レース結果（貼付）'!$1:$1,0)),"")=0,"",IFERROR(INDEX('[1]決勝ヒート - レース結果（貼付）'!$A:$Z,MATCH($A19,'[1]決勝ヒート - レース結果（貼付）'!$A:$A,0),MATCH('決勝ヒート - レース正式結果表（印刷）'!T$11,'[1]決勝ヒート - レース結果（貼付）'!$1:$1,0)),""))</f>
        <v/>
      </c>
      <c r="U19" s="5">
        <f>IF(IFERROR(INDEX('[1]決勝ヒート - レース結果（貼付）'!$A:$Z,MATCH($B19,'[1]決勝ヒート - レース結果（貼付）'!$B:$B,0),MATCH('決勝ヒート - レース正式結果表（印刷）'!U$11,'[1]決勝ヒート - レース結果（貼付）'!$1:$1,0)),"")=0,"",IFERROR(INDEX('[1]決勝ヒート - レース結果（貼付）'!$A:$Z,MATCH($B19,'[1]決勝ヒート - レース結果（貼付）'!$B:$B,0),MATCH('決勝ヒート - レース正式結果表（印刷）'!U$11,'[1]決勝ヒート - レース結果（貼付）'!$1:$1,0)),""))</f>
        <v>83.382999999999996</v>
      </c>
      <c r="V19" s="5"/>
    </row>
    <row r="20" spans="1:22" ht="12.75" customHeight="1" x14ac:dyDescent="0.2">
      <c r="A20" s="36">
        <f>IF(OR('[1]決勝ヒート - レース結果（貼付）'!A9="DNF",'[1]決勝ヒート - レース結果（貼付）'!A9="DNS",'[1]決勝ヒート - レース結果（貼付）'!A9="DQ"),'[1]決勝ヒート - レース結果（貼付）'!A9,IF(MAX('[1]決勝ヒート - レース結果（貼付）'!A:A)&gt;A19,A19+1,""))</f>
        <v>8</v>
      </c>
      <c r="B20" s="35">
        <f>IFERROR(INDEX('[1]決勝ヒート - レース結果（貼付）'!A9:$Z$50,MATCH($A20,'[1]決勝ヒート - レース結果（貼付）'!A9:$A$50,0),MATCH('決勝ヒート - レース正式結果表（印刷）'!B$11,'[1]決勝ヒート - レース結果（貼付）'!$1:$1,0)),"")</f>
        <v>21</v>
      </c>
      <c r="C20" s="34"/>
      <c r="D20" s="33"/>
      <c r="E20" s="32" t="str">
        <f>IFERROR(INDEX('[1]決勝ヒート - レース結果（貼付）'!$A:$Z,MATCH($B20,'[1]決勝ヒート - レース結果（貼付）'!$B:$B,0),MATCH('決勝ヒート - レース正式結果表（印刷）'!E$11,'[1]決勝ヒート - レース結果（貼付）'!$1:$1,0)),"")</f>
        <v>百瀬 翔</v>
      </c>
      <c r="F20" s="24" t="str">
        <f>IFERROR(INDEX('[1]決勝ヒート - レース結果（貼付）'!$A:$Z,MATCH($B20,'[1]決勝ヒート - レース結果（貼付）'!$B:$B,0),MATCH('決勝ヒート - レース正式結果表（印刷）'!F$11,'[1]決勝ヒート - レース結果（貼付）'!$1:$1,0)),"")</f>
        <v>LN KART/IAME</v>
      </c>
      <c r="G20" s="31" t="str">
        <f>IFERROR(INDEX('[1]決勝ヒート - レース結果（貼付）'!$A:$Z,MATCH($B20,'[1]決勝ヒート - レース結果（貼付）'!$B:$B,0),MATCH('決勝ヒート - レース正式結果表（印刷）'!G$11,'[1]決勝ヒート - レース結果（貼付）'!$1:$1,0)),"")</f>
        <v>HRS JAPAN</v>
      </c>
      <c r="H20" s="30" t="str">
        <f>IFERROR(INDEX('[1]決勝ヒート - レース結果（貼付）'!$A:$Z,MATCH($B20,'[1]決勝ヒート - レース結果（貼付）'!$B:$B,0),MATCH('決勝ヒート - レース正式結果表（印刷）'!H$11,'[1]決勝ヒート - レース結果（貼付）'!$1:$1,0)),"")</f>
        <v>BS</v>
      </c>
      <c r="I20" s="29">
        <f>IF(A20="DNS","",IF(A20="DQ","",IFERROR(INDEX('[1]決勝ヒート - レース結果（貼付）'!$A:$Z,MATCH($A20,'[1]決勝ヒート - レース結果（貼付）'!$A:$A,0),MATCH('決勝ヒート - レース正式結果表（印刷）'!I$11,'[1]決勝ヒート - レース結果（貼付）'!$1:$1,0)),"")))</f>
        <v>22</v>
      </c>
      <c r="J20" s="28">
        <f>IF(A20="DNS","ｽﾀｰﾄ出来ず",IF(A20="DQ","失　格",IFERROR(INDEX('[1]決勝ヒート - レース結果（貼付）'!$A:$Z,MATCH($B20,'[1]決勝ヒート - レース結果（貼付）'!$B:$B,0),MATCH('決勝ヒート - レース正式結果表（印刷）'!J$11,'[1]決勝ヒート - レース結果（貼付）'!$1:$1,0)),"")))</f>
        <v>1.4110254629629629E-2</v>
      </c>
      <c r="K20" s="26">
        <f>IF(A20="DNS","",IF(A20="DQ","",IFERROR(INDEX('[1]決勝ヒート - レース結果（貼付）'!$A:$Z,MATCH($A20,'[1]決勝ヒート - レース結果（貼付）'!$A:$A,0),MATCH('決勝ヒート - レース正式結果表（印刷）'!K$11,'[1]決勝ヒート - レース結果（貼付）'!$1:$1,0)),"")))</f>
        <v>17.3</v>
      </c>
      <c r="L20" s="26">
        <f>IF(A20="DNS","",IF(A20="DQ","",IFERROR(INDEX('[1]決勝ヒート - レース結果（貼付）'!$A:$Z,MATCH($A20,'[1]決勝ヒート - レース結果（貼付）'!$A:$A,0),MATCH('決勝ヒート - レース正式結果表（印刷）'!L$11,'[1]決勝ヒート - レース結果（貼付）'!$1:$1,0)),"")))</f>
        <v>0.69399999999999995</v>
      </c>
      <c r="M20" s="25">
        <f>IF(A20="DNS","",IF(A20="DQ","",IFERROR(INDEX('[1]決勝ヒート - レース結果（貼付）'!$A:$Z,MATCH($B20,'[1]決勝ヒート - レース結果（貼付）'!$B:$B,0),MATCH('決勝ヒート - レース正式結果表（印刷）'!M$11,'[1]決勝ヒート - レース結果（貼付）'!$1:$1,0)),"")))</f>
        <v>54.704000000000001</v>
      </c>
      <c r="N20" s="24" t="str">
        <f>IF(M20&lt;1,"",IF($N$11&gt;M20,"R",""))</f>
        <v/>
      </c>
      <c r="O20" s="23"/>
      <c r="P20" s="5"/>
      <c r="Q20" s="5" t="str">
        <f>IF(IFERROR(INDEX('[1]決勝ヒート - レース結果（貼付）'!$A:$Z,MATCH($B20,'[1]決勝ヒート - レース結果（貼付）'!$B:$B,0),MATCH('決勝ヒート - レース正式結果表（印刷）'!Q$11,'[1]決勝ヒート - レース結果（貼付）'!$1:$1,0)),"")=0,"",IFERROR(INDEX('[1]決勝ヒート - レース結果（貼付）'!$A:$Z,MATCH($B20,'[1]決勝ヒート - レース結果（貼付）'!$B:$B,0),MATCH('決勝ヒート - レース正式結果表（印刷）'!Q$11,'[1]決勝ヒート - レース結果（貼付）'!$1:$1,0)),""))</f>
        <v>全日本カート選手権統一規則書 第38条(25)(フロントフェアリングが正しい装着状態でない)により5秒加算した。</v>
      </c>
      <c r="R20" s="5">
        <f>IF(Q20="","",COUNTIF($Q$13:Q20,"&lt;&gt;"&amp;""))</f>
        <v>8</v>
      </c>
      <c r="S20" s="5">
        <f>IFERROR(RANK(R20,$R$13:$R$46,1),"")</f>
        <v>2</v>
      </c>
      <c r="T20" s="5" t="str">
        <f>IF(IFERROR(INDEX('[1]決勝ヒート - レース結果（貼付）'!$A:$Z,MATCH($A20,'[1]決勝ヒート - レース結果（貼付）'!$A:$A,0),MATCH('決勝ヒート - レース正式結果表（印刷）'!T$11,'[1]決勝ヒート - レース結果（貼付）'!$1:$1,0)),"")=0,"",IFERROR(INDEX('[1]決勝ヒート - レース結果（貼付）'!$A:$Z,MATCH($A20,'[1]決勝ヒート - レース結果（貼付）'!$A:$A,0),MATCH('決勝ヒート - レース正式結果表（印刷）'!T$11,'[1]決勝ヒート - レース結果（貼付）'!$1:$1,0)),""))</f>
        <v/>
      </c>
      <c r="U20" s="5">
        <f>IF(IFERROR(INDEX('[1]決勝ヒート - レース結果（貼付）'!$A:$Z,MATCH($B20,'[1]決勝ヒート - レース結果（貼付）'!$B:$B,0),MATCH('決勝ヒート - レース正式結果表（印刷）'!U$11,'[1]決勝ヒート - レース結果（貼付）'!$1:$1,0)),"")=0,"",IFERROR(INDEX('[1]決勝ヒート - レース結果（貼付）'!$A:$Z,MATCH($B20,'[1]決勝ヒート - レース結果（貼付）'!$B:$B,0),MATCH('決勝ヒート - レース正式結果表（印刷）'!U$11,'[1]決勝ヒート - レース結果（貼付）'!$1:$1,0)),""))</f>
        <v>83.311999999999998</v>
      </c>
      <c r="V20" s="5"/>
    </row>
    <row r="21" spans="1:22" ht="12.75" customHeight="1" x14ac:dyDescent="0.2">
      <c r="A21" s="36">
        <f>IF(OR('[1]決勝ヒート - レース結果（貼付）'!A10="DNF",'[1]決勝ヒート - レース結果（貼付）'!A10="DNS",'[1]決勝ヒート - レース結果（貼付）'!A10="DQ"),'[1]決勝ヒート - レース結果（貼付）'!A10,IF(MAX('[1]決勝ヒート - レース結果（貼付）'!A:A)&gt;A20,A20+1,""))</f>
        <v>9</v>
      </c>
      <c r="B21" s="35">
        <f>IFERROR(INDEX('[1]決勝ヒート - レース結果（貼付）'!A10:$Z$50,MATCH($A21,'[1]決勝ヒート - レース結果（貼付）'!A10:$A$50,0),MATCH('決勝ヒート - レース正式結果表（印刷）'!B$11,'[1]決勝ヒート - レース結果（貼付）'!$1:$1,0)),"")</f>
        <v>30</v>
      </c>
      <c r="C21" s="34"/>
      <c r="D21" s="33"/>
      <c r="E21" s="32" t="str">
        <f>IFERROR(INDEX('[1]決勝ヒート - レース結果（貼付）'!$A:$Z,MATCH($B21,'[1]決勝ヒート - レース結果（貼付）'!$B:$B,0),MATCH('決勝ヒート - レース正式結果表（印刷）'!E$11,'[1]決勝ヒート - レース結果（貼付）'!$1:$1,0)),"")</f>
        <v>加納 康雅</v>
      </c>
      <c r="F21" s="24" t="str">
        <f>IFERROR(INDEX('[1]決勝ヒート - レース結果（貼付）'!$A:$Z,MATCH($B21,'[1]決勝ヒート - レース結果（貼付）'!$B:$B,0),MATCH('決勝ヒート - レース正式結果表（印刷）'!F$11,'[1]決勝ヒート - レース結果（貼付）'!$1:$1,0)),"")</f>
        <v>CL/IAME</v>
      </c>
      <c r="G21" s="31" t="str">
        <f>IFERROR(INDEX('[1]決勝ヒート - レース結果（貼付）'!$A:$Z,MATCH($B21,'[1]決勝ヒート - レース結果（貼付）'!$B:$B,0),MATCH('決勝ヒート - レース正式結果表（印刷）'!G$11,'[1]決勝ヒート - レース結果（貼付）'!$1:$1,0)),"")</f>
        <v>TIGRE</v>
      </c>
      <c r="H21" s="30" t="str">
        <f>IFERROR(INDEX('[1]決勝ヒート - レース結果（貼付）'!$A:$Z,MATCH($B21,'[1]決勝ヒート - レース結果（貼付）'!$B:$B,0),MATCH('決勝ヒート - レース正式結果表（印刷）'!H$11,'[1]決勝ヒート - レース結果（貼付）'!$1:$1,0)),"")</f>
        <v>BS</v>
      </c>
      <c r="I21" s="29">
        <f>IF(A21="DNS","",IF(A21="DQ","",IFERROR(INDEX('[1]決勝ヒート - レース結果（貼付）'!$A:$Z,MATCH($A21,'[1]決勝ヒート - レース結果（貼付）'!$A:$A,0),MATCH('決勝ヒート - レース正式結果表（印刷）'!I$11,'[1]決勝ヒート - レース結果（貼付）'!$1:$1,0)),"")))</f>
        <v>22</v>
      </c>
      <c r="J21" s="28">
        <f>IF(A21="DNS","ｽﾀｰﾄ出来ず",IF(A21="DQ","失　格",IFERROR(INDEX('[1]決勝ヒート - レース結果（貼付）'!$A:$Z,MATCH($B21,'[1]決勝ヒート - レース結果（貼付）'!$B:$B,0),MATCH('決勝ヒート - レース正式結果表（印刷）'!J$11,'[1]決勝ヒート - レース結果（貼付）'!$1:$1,0)),"")))</f>
        <v>1.4113287037037037E-2</v>
      </c>
      <c r="K21" s="26">
        <f>IF(A21="DNS","",IF(A21="DQ","",IFERROR(INDEX('[1]決勝ヒート - レース結果（貼付）'!$A:$Z,MATCH($A21,'[1]決勝ヒート - レース結果（貼付）'!$A:$A,0),MATCH('決勝ヒート - レース正式結果表（印刷）'!K$11,'[1]決勝ヒート - レース結果（貼付）'!$1:$1,0)),"")))</f>
        <v>17.562000000000001</v>
      </c>
      <c r="L21" s="26">
        <f>IF(A21="DNS","",IF(A21="DQ","",IFERROR(INDEX('[1]決勝ヒート - レース結果（貼付）'!$A:$Z,MATCH($A21,'[1]決勝ヒート - レース結果（貼付）'!$A:$A,0),MATCH('決勝ヒート - レース正式結果表（印刷）'!L$11,'[1]決勝ヒート - レース結果（貼付）'!$1:$1,0)),"")))</f>
        <v>0.26200000000000001</v>
      </c>
      <c r="M21" s="25">
        <f>IF(A21="DNS","",IF(A21="DQ","",IFERROR(INDEX('[1]決勝ヒート - レース結果（貼付）'!$A:$Z,MATCH($B21,'[1]決勝ヒート - レース結果（貼付）'!$B:$B,0),MATCH('決勝ヒート - レース正式結果表（印刷）'!M$11,'[1]決勝ヒート - レース結果（貼付）'!$1:$1,0)),"")))</f>
        <v>54.677</v>
      </c>
      <c r="N21" s="24" t="str">
        <f>IF(M21&lt;1,"",IF($N$11&gt;M21,"R",""))</f>
        <v/>
      </c>
      <c r="O21" s="23"/>
      <c r="P21" s="5"/>
      <c r="Q21" s="5" t="str">
        <f>IF(IFERROR(INDEX('[1]決勝ヒート - レース結果（貼付）'!$A:$Z,MATCH($B21,'[1]決勝ヒート - レース結果（貼付）'!$B:$B,0),MATCH('決勝ヒート - レース正式結果表（印刷）'!Q$11,'[1]決勝ヒート - レース結果（貼付）'!$1:$1,0)),"")=0,"",IFERROR(INDEX('[1]決勝ヒート - レース結果（貼付）'!$A:$Z,MATCH($B21,'[1]決勝ヒート - レース結果（貼付）'!$B:$B,0),MATCH('決勝ヒート - レース正式結果表（印刷）'!Q$11,'[1]決勝ヒート - レース結果（貼付）'!$1:$1,0)),""))</f>
        <v/>
      </c>
      <c r="R21" s="5" t="str">
        <f>IF(Q21="","",COUNTIF($Q$13:Q21,"&lt;&gt;"&amp;""))</f>
        <v/>
      </c>
      <c r="S21" s="5" t="str">
        <f>IFERROR(RANK(R21,$R$13:$R$46,1),"")</f>
        <v/>
      </c>
      <c r="T21" s="5" t="str">
        <f>IF(IFERROR(INDEX('[1]決勝ヒート - レース結果（貼付）'!$A:$Z,MATCH($A21,'[1]決勝ヒート - レース結果（貼付）'!$A:$A,0),MATCH('決勝ヒート - レース正式結果表（印刷）'!T$11,'[1]決勝ヒート - レース結果（貼付）'!$1:$1,0)),"")=0,"",IFERROR(INDEX('[1]決勝ヒート - レース結果（貼付）'!$A:$Z,MATCH($A21,'[1]決勝ヒート - レース結果（貼付）'!$A:$A,0),MATCH('決勝ヒート - レース正式結果表（印刷）'!T$11,'[1]決勝ヒート - レース結果（貼付）'!$1:$1,0)),""))</f>
        <v/>
      </c>
      <c r="U21" s="5">
        <f>IF(IFERROR(INDEX('[1]決勝ヒート - レース結果（貼付）'!$A:$Z,MATCH($B21,'[1]決勝ヒート - レース結果（貼付）'!$B:$B,0),MATCH('決勝ヒート - レース正式結果表（印刷）'!U$11,'[1]決勝ヒート - レース結果（貼付）'!$1:$1,0)),"")=0,"",IFERROR(INDEX('[1]決勝ヒート - レース結果（貼付）'!$A:$Z,MATCH($B21,'[1]決勝ヒート - レース結果（貼付）'!$B:$B,0),MATCH('決勝ヒート - レース正式結果表（印刷）'!U$11,'[1]決勝ヒート - レース結果（貼付）'!$1:$1,0)),""))</f>
        <v>83.504000000000005</v>
      </c>
      <c r="V21" s="5"/>
    </row>
    <row r="22" spans="1:22" ht="12.75" customHeight="1" x14ac:dyDescent="0.2">
      <c r="A22" s="36">
        <f>IF(OR('[1]決勝ヒート - レース結果（貼付）'!A11="DNF",'[1]決勝ヒート - レース結果（貼付）'!A11="DNS",'[1]決勝ヒート - レース結果（貼付）'!A11="DQ"),'[1]決勝ヒート - レース結果（貼付）'!A11,IF(MAX('[1]決勝ヒート - レース結果（貼付）'!A:A)&gt;A21,A21+1,""))</f>
        <v>10</v>
      </c>
      <c r="B22" s="35">
        <f>IFERROR(INDEX('[1]決勝ヒート - レース結果（貼付）'!A11:$Z$50,MATCH($A22,'[1]決勝ヒート - レース結果（貼付）'!A11:$A$50,0),MATCH('決勝ヒート - レース正式結果表（印刷）'!B$11,'[1]決勝ヒート - レース結果（貼付）'!$1:$1,0)),"")</f>
        <v>39</v>
      </c>
      <c r="C22" s="34"/>
      <c r="D22" s="33"/>
      <c r="E22" s="32" t="str">
        <f>IFERROR(INDEX('[1]決勝ヒート - レース結果（貼付）'!$A:$Z,MATCH($B22,'[1]決勝ヒート - レース結果（貼付）'!$B:$B,0),MATCH('決勝ヒート - レース正式結果表（印刷）'!E$11,'[1]決勝ヒート - レース結果（貼付）'!$1:$1,0)),"")</f>
        <v>塚本 凛世</v>
      </c>
      <c r="F22" s="24" t="str">
        <f>IFERROR(INDEX('[1]決勝ヒート - レース結果（貼付）'!$A:$Z,MATCH($B22,'[1]決勝ヒート - レース結果（貼付）'!$B:$B,0),MATCH('決勝ヒート - レース正式結果表（印刷）'!F$11,'[1]決勝ヒート - レース結果（貼付）'!$1:$1,0)),"")</f>
        <v>TONY KART/IAME</v>
      </c>
      <c r="G22" s="31" t="str">
        <f>IFERROR(INDEX('[1]決勝ヒート - レース結果（貼付）'!$A:$Z,MATCH($B22,'[1]決勝ヒート - レース結果（貼付）'!$B:$B,0),MATCH('決勝ヒート - レース正式結果表（印刷）'!G$11,'[1]決勝ヒート - レース結果（貼付）'!$1:$1,0)),"")</f>
        <v>K.SPEED WIN</v>
      </c>
      <c r="H22" s="30" t="str">
        <f>IFERROR(INDEX('[1]決勝ヒート - レース結果（貼付）'!$A:$Z,MATCH($B22,'[1]決勝ヒート - レース結果（貼付）'!$B:$B,0),MATCH('決勝ヒート - レース正式結果表（印刷）'!H$11,'[1]決勝ヒート - レース結果（貼付）'!$1:$1,0)),"")</f>
        <v>BS</v>
      </c>
      <c r="I22" s="29">
        <f>IF(A22="DNS","",IF(A22="DQ","",IFERROR(INDEX('[1]決勝ヒート - レース結果（貼付）'!$A:$Z,MATCH($A22,'[1]決勝ヒート - レース結果（貼付）'!$A:$A,0),MATCH('決勝ヒート - レース正式結果表（印刷）'!I$11,'[1]決勝ヒート - レース結果（貼付）'!$1:$1,0)),"")))</f>
        <v>22</v>
      </c>
      <c r="J22" s="28">
        <f>IF(A22="DNS","ｽﾀｰﾄ出来ず",IF(A22="DQ","失　格",IFERROR(INDEX('[1]決勝ヒート - レース結果（貼付）'!$A:$Z,MATCH($B22,'[1]決勝ヒート - レース結果（貼付）'!$B:$B,0),MATCH('決勝ヒート - レース正式結果表（印刷）'!J$11,'[1]決勝ヒート - レース結果（貼付）'!$1:$1,0)),"")))</f>
        <v>1.4115636574074074E-2</v>
      </c>
      <c r="K22" s="26">
        <f>IF(A22="DNS","",IF(A22="DQ","",IFERROR(INDEX('[1]決勝ヒート - レース結果（貼付）'!$A:$Z,MATCH($A22,'[1]決勝ヒート - レース結果（貼付）'!$A:$A,0),MATCH('決勝ヒート - レース正式結果表（印刷）'!K$11,'[1]決勝ヒート - レース結果（貼付）'!$1:$1,0)),"")))</f>
        <v>17.765000000000001</v>
      </c>
      <c r="L22" s="26">
        <f>IF(A22="DNS","",IF(A22="DQ","",IFERROR(INDEX('[1]決勝ヒート - レース結果（貼付）'!$A:$Z,MATCH($A22,'[1]決勝ヒート - レース結果（貼付）'!$A:$A,0),MATCH('決勝ヒート - レース正式結果表（印刷）'!L$11,'[1]決勝ヒート - レース結果（貼付）'!$1:$1,0)),"")))</f>
        <v>0.20300000000000001</v>
      </c>
      <c r="M22" s="25">
        <f>IF(A22="DNS","",IF(A22="DQ","",IFERROR(INDEX('[1]決勝ヒート - レース結果（貼付）'!$A:$Z,MATCH($B22,'[1]決勝ヒート - レース結果（貼付）'!$B:$B,0),MATCH('決勝ヒート - レース正式結果表（印刷）'!M$11,'[1]決勝ヒート - レース結果（貼付）'!$1:$1,0)),"")))</f>
        <v>54.572000000000003</v>
      </c>
      <c r="N22" s="24" t="str">
        <f>IF(M22&lt;1,"",IF($N$11&gt;M22,"R",""))</f>
        <v/>
      </c>
      <c r="O22" s="23"/>
      <c r="P22" s="5"/>
      <c r="Q22" s="5" t="str">
        <f>IF(IFERROR(INDEX('[1]決勝ヒート - レース結果（貼付）'!$A:$Z,MATCH($B22,'[1]決勝ヒート - レース結果（貼付）'!$B:$B,0),MATCH('決勝ヒート - レース正式結果表（印刷）'!Q$11,'[1]決勝ヒート - レース結果（貼付）'!$1:$1,0)),"")=0,"",IFERROR(INDEX('[1]決勝ヒート - レース結果（貼付）'!$A:$Z,MATCH($B22,'[1]決勝ヒート - レース結果（貼付）'!$B:$B,0),MATCH('決勝ヒート - レース正式結果表（印刷）'!Q$11,'[1]決勝ヒート - レース結果（貼付）'!$1:$1,0)),""))</f>
        <v>全日本カート選手権統一規則書 第38条(25)(フロントフェアリングが正しい装着状態でない)により5秒加算した。</v>
      </c>
      <c r="R22" s="5">
        <f>IF(Q22="","",COUNTIF($Q$13:Q22,"&lt;&gt;"&amp;""))</f>
        <v>10</v>
      </c>
      <c r="S22" s="5">
        <f>IFERROR(RANK(R22,$R$13:$R$46,1),"")</f>
        <v>3</v>
      </c>
      <c r="T22" s="5" t="str">
        <f>IF(IFERROR(INDEX('[1]決勝ヒート - レース結果（貼付）'!$A:$Z,MATCH($A22,'[1]決勝ヒート - レース結果（貼付）'!$A:$A,0),MATCH('決勝ヒート - レース正式結果表（印刷）'!T$11,'[1]決勝ヒート - レース結果（貼付）'!$1:$1,0)),"")=0,"",IFERROR(INDEX('[1]決勝ヒート - レース結果（貼付）'!$A:$Z,MATCH($A22,'[1]決勝ヒート - レース結果（貼付）'!$A:$A,0),MATCH('決勝ヒート - レース正式結果表（印刷）'!T$11,'[1]決勝ヒート - レース結果（貼付）'!$1:$1,0)),""))</f>
        <v/>
      </c>
      <c r="U22" s="5">
        <f>IF(IFERROR(INDEX('[1]決勝ヒート - レース結果（貼付）'!$A:$Z,MATCH($B22,'[1]決勝ヒート - レース結果（貼付）'!$B:$B,0),MATCH('決勝ヒート - レース正式結果表（印刷）'!U$11,'[1]決勝ヒート - レース結果（貼付）'!$1:$1,0)),"")=0,"",IFERROR(INDEX('[1]決勝ヒート - レース結果（貼付）'!$A:$Z,MATCH($B22,'[1]決勝ヒート - レース結果（貼付）'!$B:$B,0),MATCH('決勝ヒート - レース正式結果表（印刷）'!U$11,'[1]決勝ヒート - レース結果（貼付）'!$1:$1,0)),""))</f>
        <v>83.552999999999997</v>
      </c>
      <c r="V22" s="5"/>
    </row>
    <row r="23" spans="1:22" ht="12.75" customHeight="1" x14ac:dyDescent="0.2">
      <c r="A23" s="36">
        <f>IF(OR('[1]決勝ヒート - レース結果（貼付）'!A12="DNF",'[1]決勝ヒート - レース結果（貼付）'!A12="DNS",'[1]決勝ヒート - レース結果（貼付）'!A12="DQ"),'[1]決勝ヒート - レース結果（貼付）'!A12,IF(MAX('[1]決勝ヒート - レース結果（貼付）'!A:A)&gt;A22,A22+1,""))</f>
        <v>11</v>
      </c>
      <c r="B23" s="35">
        <f>IFERROR(INDEX('[1]決勝ヒート - レース結果（貼付）'!A12:$Z$50,MATCH($A23,'[1]決勝ヒート - レース結果（貼付）'!A12:$A$50,0),MATCH('決勝ヒート - レース正式結果表（印刷）'!B$11,'[1]決勝ヒート - レース結果（貼付）'!$1:$1,0)),"")</f>
        <v>15</v>
      </c>
      <c r="C23" s="34"/>
      <c r="D23" s="33"/>
      <c r="E23" s="32" t="str">
        <f>IFERROR(INDEX('[1]決勝ヒート - レース結果（貼付）'!$A:$Z,MATCH($B23,'[1]決勝ヒート - レース結果（貼付）'!$B:$B,0),MATCH('決勝ヒート - レース正式結果表（印刷）'!E$11,'[1]決勝ヒート - レース結果（貼付）'!$1:$1,0)),"")</f>
        <v>石田 瑞季</v>
      </c>
      <c r="F23" s="24" t="str">
        <f>IFERROR(INDEX('[1]決勝ヒート - レース結果（貼付）'!$A:$Z,MATCH($B23,'[1]決勝ヒート - レース結果（貼付）'!$B:$B,0),MATCH('決勝ヒート - レース正式結果表（印刷）'!F$11,'[1]決勝ヒート - レース結果（貼付）'!$1:$1,0)),"")</f>
        <v>KOSMIC/IAME</v>
      </c>
      <c r="G23" s="31" t="str">
        <f>IFERROR(INDEX('[1]決勝ヒート - レース結果（貼付）'!$A:$Z,MATCH($B23,'[1]決勝ヒート - レース結果（貼付）'!$B:$B,0),MATCH('決勝ヒート - レース正式結果表（印刷）'!G$11,'[1]決勝ヒート - レース結果（貼付）'!$1:$1,0)),"")</f>
        <v>BRAVO-RACING</v>
      </c>
      <c r="H23" s="30" t="str">
        <f>IFERROR(INDEX('[1]決勝ヒート - レース結果（貼付）'!$A:$Z,MATCH($B23,'[1]決勝ヒート - レース結果（貼付）'!$B:$B,0),MATCH('決勝ヒート - レース正式結果表（印刷）'!H$11,'[1]決勝ヒート - レース結果（貼付）'!$1:$1,0)),"")</f>
        <v>BS</v>
      </c>
      <c r="I23" s="29">
        <f>IF(A23="DNS","",IF(A23="DQ","",IFERROR(INDEX('[1]決勝ヒート - レース結果（貼付）'!$A:$Z,MATCH($A23,'[1]決勝ヒート - レース結果（貼付）'!$A:$A,0),MATCH('決勝ヒート - レース正式結果表（印刷）'!I$11,'[1]決勝ヒート - レース結果（貼付）'!$1:$1,0)),"")))</f>
        <v>22</v>
      </c>
      <c r="J23" s="28">
        <f>IF(A23="DNS","ｽﾀｰﾄ出来ず",IF(A23="DQ","失　格",IFERROR(INDEX('[1]決勝ヒート - レース結果（貼付）'!$A:$Z,MATCH($B23,'[1]決勝ヒート - レース結果（貼付）'!$B:$B,0),MATCH('決勝ヒート - レース正式結果表（印刷）'!J$11,'[1]決勝ヒート - レース結果（貼付）'!$1:$1,0)),"")))</f>
        <v>1.4118125000000002E-2</v>
      </c>
      <c r="K23" s="26">
        <f>IF(A23="DNS","",IF(A23="DQ","",IFERROR(INDEX('[1]決勝ヒート - レース結果（貼付）'!$A:$Z,MATCH($A23,'[1]決勝ヒート - レース結果（貼付）'!$A:$A,0),MATCH('決勝ヒート - レース正式結果表（印刷）'!K$11,'[1]決勝ヒート - レース結果（貼付）'!$1:$1,0)),"")))</f>
        <v>17.98</v>
      </c>
      <c r="L23" s="26">
        <f>IF(A23="DNS","",IF(A23="DQ","",IFERROR(INDEX('[1]決勝ヒート - レース結果（貼付）'!$A:$Z,MATCH($A23,'[1]決勝ヒート - レース結果（貼付）'!$A:$A,0),MATCH('決勝ヒート - レース正式結果表（印刷）'!L$11,'[1]決勝ヒート - レース結果（貼付）'!$1:$1,0)),"")))</f>
        <v>0.215</v>
      </c>
      <c r="M23" s="25">
        <f>IF(A23="DNS","",IF(A23="DQ","",IFERROR(INDEX('[1]決勝ヒート - レース結果（貼付）'!$A:$Z,MATCH($B23,'[1]決勝ヒート - レース結果（貼付）'!$B:$B,0),MATCH('決勝ヒート - レース正式結果表（印刷）'!M$11,'[1]決勝ヒート - レース結果（貼付）'!$1:$1,0)),"")))</f>
        <v>54.366999999999997</v>
      </c>
      <c r="N23" s="24" t="str">
        <f>IF(M23&lt;1,"",IF($N$11&gt;M23,"R",""))</f>
        <v/>
      </c>
      <c r="O23" s="23"/>
      <c r="P23" s="5"/>
      <c r="Q23" s="5" t="str">
        <f>IF(IFERROR(INDEX('[1]決勝ヒート - レース結果（貼付）'!$A:$Z,MATCH($B23,'[1]決勝ヒート - レース結果（貼付）'!$B:$B,0),MATCH('決勝ヒート - レース正式結果表（印刷）'!Q$11,'[1]決勝ヒート - レース結果（貼付）'!$1:$1,0)),"")=0,"",IFERROR(INDEX('[1]決勝ヒート - レース結果（貼付）'!$A:$Z,MATCH($B23,'[1]決勝ヒート - レース結果（貼付）'!$B:$B,0),MATCH('決勝ヒート - レース正式結果表（印刷）'!Q$11,'[1]決勝ヒート - レース結果（貼付）'!$1:$1,0)),""))</f>
        <v/>
      </c>
      <c r="R23" s="5" t="str">
        <f>IF(Q23="","",COUNTIF($Q$13:Q23,"&lt;&gt;"&amp;""))</f>
        <v/>
      </c>
      <c r="S23" s="5" t="str">
        <f>IFERROR(RANK(R23,$R$13:$R$46,1),"")</f>
        <v/>
      </c>
      <c r="T23" s="5" t="str">
        <f>IF(IFERROR(INDEX('[1]決勝ヒート - レース結果（貼付）'!$A:$Z,MATCH($A23,'[1]決勝ヒート - レース結果（貼付）'!$A:$A,0),MATCH('決勝ヒート - レース正式結果表（印刷）'!T$11,'[1]決勝ヒート - レース結果（貼付）'!$1:$1,0)),"")=0,"",IFERROR(INDEX('[1]決勝ヒート - レース結果（貼付）'!$A:$Z,MATCH($A23,'[1]決勝ヒート - レース結果（貼付）'!$A:$A,0),MATCH('決勝ヒート - レース正式結果表（印刷）'!T$11,'[1]決勝ヒート - レース結果（貼付）'!$1:$1,0)),""))</f>
        <v/>
      </c>
      <c r="U23" s="5">
        <f>IF(IFERROR(INDEX('[1]決勝ヒート - レース結果（貼付）'!$A:$Z,MATCH($B23,'[1]決勝ヒート - レース結果（貼付）'!$B:$B,0),MATCH('決勝ヒート - レース正式結果表（印刷）'!U$11,'[1]決勝ヒート - レース結果（貼付）'!$1:$1,0)),"")=0,"",IFERROR(INDEX('[1]決勝ヒート - レース結果（貼付）'!$A:$Z,MATCH($B23,'[1]決勝ヒート - レース結果（貼付）'!$B:$B,0),MATCH('決勝ヒート - レース正式結果表（印刷）'!U$11,'[1]決勝ヒート - レース結果（貼付）'!$1:$1,0)),""))</f>
        <v>83.674999999999997</v>
      </c>
      <c r="V23" s="5"/>
    </row>
    <row r="24" spans="1:22" ht="12.75" customHeight="1" x14ac:dyDescent="0.2">
      <c r="A24" s="36">
        <f>IF(OR('[1]決勝ヒート - レース結果（貼付）'!A13="DNF",'[1]決勝ヒート - レース結果（貼付）'!A13="DNS",'[1]決勝ヒート - レース結果（貼付）'!A13="DQ"),'[1]決勝ヒート - レース結果（貼付）'!A13,IF(MAX('[1]決勝ヒート - レース結果（貼付）'!A:A)&gt;A23,A23+1,""))</f>
        <v>12</v>
      </c>
      <c r="B24" s="35">
        <f>IFERROR(INDEX('[1]決勝ヒート - レース結果（貼付）'!A13:$Z$50,MATCH($A24,'[1]決勝ヒート - レース結果（貼付）'!A13:$A$50,0),MATCH('決勝ヒート - レース正式結果表（印刷）'!B$11,'[1]決勝ヒート - レース結果（貼付）'!$1:$1,0)),"")</f>
        <v>72</v>
      </c>
      <c r="C24" s="34"/>
      <c r="D24" s="33"/>
      <c r="E24" s="32" t="str">
        <f>IFERROR(INDEX('[1]決勝ヒート - レース結果（貼付）'!$A:$Z,MATCH($B24,'[1]決勝ヒート - レース結果（貼付）'!$B:$B,0),MATCH('決勝ヒート - レース正式結果表（印刷）'!E$11,'[1]決勝ヒート - レース結果（貼付）'!$1:$1,0)),"")</f>
        <v>松井 海翔</v>
      </c>
      <c r="F24" s="24" t="str">
        <f>IFERROR(INDEX('[1]決勝ヒート - レース結果（貼付）'!$A:$Z,MATCH($B24,'[1]決勝ヒート - レース結果（貼付）'!$B:$B,0),MATCH('決勝ヒート - レース正式結果表（印刷）'!F$11,'[1]決勝ヒート - レース結果（貼付）'!$1:$1,0)),"")</f>
        <v>KOSMIC/IAME</v>
      </c>
      <c r="G24" s="31" t="str">
        <f>IFERROR(INDEX('[1]決勝ヒート - レース結果（貼付）'!$A:$Z,MATCH($B24,'[1]決勝ヒート - レース結果（貼付）'!$B:$B,0),MATCH('決勝ヒート - レース正式結果表（印刷）'!G$11,'[1]決勝ヒート - レース結果（貼付）'!$1:$1,0)),"")</f>
        <v>HKC</v>
      </c>
      <c r="H24" s="30" t="str">
        <f>IFERROR(INDEX('[1]決勝ヒート - レース結果（貼付）'!$A:$Z,MATCH($B24,'[1]決勝ヒート - レース結果（貼付）'!$B:$B,0),MATCH('決勝ヒート - レース正式結果表（印刷）'!H$11,'[1]決勝ヒート - レース結果（貼付）'!$1:$1,0)),"")</f>
        <v>BS</v>
      </c>
      <c r="I24" s="29">
        <f>IF(A24="DNS","",IF(A24="DQ","",IFERROR(INDEX('[1]決勝ヒート - レース結果（貼付）'!$A:$Z,MATCH($A24,'[1]決勝ヒート - レース結果（貼付）'!$A:$A,0),MATCH('決勝ヒート - レース正式結果表（印刷）'!I$11,'[1]決勝ヒート - レース結果（貼付）'!$1:$1,0)),"")))</f>
        <v>22</v>
      </c>
      <c r="J24" s="28">
        <f>IF(A24="DNS","ｽﾀｰﾄ出来ず",IF(A24="DQ","失　格",IFERROR(INDEX('[1]決勝ヒート - レース結果（貼付）'!$A:$Z,MATCH($B24,'[1]決勝ヒート - レース結果（貼付）'!$B:$B,0),MATCH('決勝ヒート - レース正式結果表（印刷）'!J$11,'[1]決勝ヒート - レース結果（貼付）'!$1:$1,0)),"")))</f>
        <v>1.4124687499999998E-2</v>
      </c>
      <c r="K24" s="26">
        <f>IF(A24="DNS","",IF(A24="DQ","",IFERROR(INDEX('[1]決勝ヒート - レース結果（貼付）'!$A:$Z,MATCH($A24,'[1]決勝ヒート - レース結果（貼付）'!$A:$A,0),MATCH('決勝ヒート - レース正式結果表（印刷）'!K$11,'[1]決勝ヒート - レース結果（貼付）'!$1:$1,0)),"")))</f>
        <v>18.547000000000001</v>
      </c>
      <c r="L24" s="26">
        <f>IF(A24="DNS","",IF(A24="DQ","",IFERROR(INDEX('[1]決勝ヒート - レース結果（貼付）'!$A:$Z,MATCH($A24,'[1]決勝ヒート - レース結果（貼付）'!$A:$A,0),MATCH('決勝ヒート - レース正式結果表（印刷）'!L$11,'[1]決勝ヒート - レース結果（貼付）'!$1:$1,0)),"")))</f>
        <v>0.56699999999999995</v>
      </c>
      <c r="M24" s="25">
        <f>IF(A24="DNS","",IF(A24="DQ","",IFERROR(INDEX('[1]決勝ヒート - レース結果（貼付）'!$A:$Z,MATCH($B24,'[1]決勝ヒート - レース結果（貼付）'!$B:$B,0),MATCH('決勝ヒート - レース正式結果表（印刷）'!M$11,'[1]決勝ヒート - レース結果（貼付）'!$1:$1,0)),"")))</f>
        <v>54.682000000000002</v>
      </c>
      <c r="N24" s="24" t="str">
        <f>IF(M24&lt;1,"",IF($N$11&gt;M24,"R",""))</f>
        <v/>
      </c>
      <c r="O24" s="23"/>
      <c r="P24" s="5"/>
      <c r="Q24" s="5" t="str">
        <f>IF(IFERROR(INDEX('[1]決勝ヒート - レース結果（貼付）'!$A:$Z,MATCH($B24,'[1]決勝ヒート - レース結果（貼付）'!$B:$B,0),MATCH('決勝ヒート - レース正式結果表（印刷）'!Q$11,'[1]決勝ヒート - レース結果（貼付）'!$1:$1,0)),"")=0,"",IFERROR(INDEX('[1]決勝ヒート - レース結果（貼付）'!$A:$Z,MATCH($B24,'[1]決勝ヒート - レース結果（貼付）'!$B:$B,0),MATCH('決勝ヒート - レース正式結果表（印刷）'!Q$11,'[1]決勝ヒート - レース結果（貼付）'!$1:$1,0)),""))</f>
        <v/>
      </c>
      <c r="R24" s="5" t="str">
        <f>IF(Q24="","",COUNTIF($Q$13:Q24,"&lt;&gt;"&amp;""))</f>
        <v/>
      </c>
      <c r="S24" s="5" t="str">
        <f>IFERROR(RANK(R24,$R$13:$R$46,1),"")</f>
        <v/>
      </c>
      <c r="T24" s="5" t="str">
        <f>IF(IFERROR(INDEX('[1]決勝ヒート - レース結果（貼付）'!$A:$Z,MATCH($A24,'[1]決勝ヒート - レース結果（貼付）'!$A:$A,0),MATCH('決勝ヒート - レース正式結果表（印刷）'!T$11,'[1]決勝ヒート - レース結果（貼付）'!$1:$1,0)),"")=0,"",IFERROR(INDEX('[1]決勝ヒート - レース結果（貼付）'!$A:$Z,MATCH($A24,'[1]決勝ヒート - レース結果（貼付）'!$A:$A,0),MATCH('決勝ヒート - レース正式結果表（印刷）'!T$11,'[1]決勝ヒート - レース結果（貼付）'!$1:$1,0)),""))</f>
        <v/>
      </c>
      <c r="U24" s="5">
        <f>IF(IFERROR(INDEX('[1]決勝ヒート - レース結果（貼付）'!$A:$Z,MATCH($B24,'[1]決勝ヒート - レース結果（貼付）'!$B:$B,0),MATCH('決勝ヒート - レース正式結果表（印刷）'!U$11,'[1]決勝ヒート - レース結果（貼付）'!$1:$1,0)),"")=0,"",IFERROR(INDEX('[1]決勝ヒート - レース結果（貼付）'!$A:$Z,MATCH($B24,'[1]決勝ヒート - レース結果（貼付）'!$B:$B,0),MATCH('決勝ヒート - レース正式結果表（印刷）'!U$11,'[1]決勝ヒート - レース結果（貼付）'!$1:$1,0)),""))</f>
        <v>83.222999999999999</v>
      </c>
      <c r="V24" s="5"/>
    </row>
    <row r="25" spans="1:22" ht="12.75" customHeight="1" x14ac:dyDescent="0.2">
      <c r="A25" s="36">
        <f>IF(OR('[1]決勝ヒート - レース結果（貼付）'!A14="DNF",'[1]決勝ヒート - レース結果（貼付）'!A14="DNS",'[1]決勝ヒート - レース結果（貼付）'!A14="DQ"),'[1]決勝ヒート - レース結果（貼付）'!A14,IF(MAX('[1]決勝ヒート - レース結果（貼付）'!A:A)&gt;A24,A24+1,""))</f>
        <v>13</v>
      </c>
      <c r="B25" s="35">
        <f>IFERROR(INDEX('[1]決勝ヒート - レース結果（貼付）'!A14:$Z$50,MATCH($A25,'[1]決勝ヒート - レース結果（貼付）'!A14:$A$50,0),MATCH('決勝ヒート - レース正式結果表（印刷）'!B$11,'[1]決勝ヒート - レース結果（貼付）'!$1:$1,0)),"")</f>
        <v>58</v>
      </c>
      <c r="C25" s="34"/>
      <c r="D25" s="33"/>
      <c r="E25" s="32" t="str">
        <f>IFERROR(INDEX('[1]決勝ヒート - レース結果（貼付）'!$A:$Z,MATCH($B25,'[1]決勝ヒート - レース結果（貼付）'!$B:$B,0),MATCH('決勝ヒート - レース正式結果表（印刷）'!E$11,'[1]決勝ヒート - レース結果（貼付）'!$1:$1,0)),"")</f>
        <v>鈴木 悠太</v>
      </c>
      <c r="F25" s="24" t="str">
        <f>IFERROR(INDEX('[1]決勝ヒート - レース結果（貼付）'!$A:$Z,MATCH($B25,'[1]決勝ヒート - レース結果（貼付）'!$B:$B,0),MATCH('決勝ヒート - レース正式結果表（印刷）'!F$11,'[1]決勝ヒート - レース結果（貼付）'!$1:$1,0)),"")</f>
        <v>EXPRIT/IAME</v>
      </c>
      <c r="G25" s="31" t="str">
        <f>IFERROR(INDEX('[1]決勝ヒート - レース結果（貼付）'!$A:$Z,MATCH($B25,'[1]決勝ヒート - レース結果（貼付）'!$B:$B,0),MATCH('決勝ヒート - レース正式結果表（印刷）'!G$11,'[1]決勝ヒート - レース結果（貼付）'!$1:$1,0)),"")</f>
        <v>RT WORLD</v>
      </c>
      <c r="H25" s="30" t="str">
        <f>IFERROR(INDEX('[1]決勝ヒート - レース結果（貼付）'!$A:$Z,MATCH($B25,'[1]決勝ヒート - レース結果（貼付）'!$B:$B,0),MATCH('決勝ヒート - レース正式結果表（印刷）'!H$11,'[1]決勝ヒート - レース結果（貼付）'!$1:$1,0)),"")</f>
        <v>BS</v>
      </c>
      <c r="I25" s="29">
        <f>IF(A25="DNS","",IF(A25="DQ","",IFERROR(INDEX('[1]決勝ヒート - レース結果（貼付）'!$A:$Z,MATCH($A25,'[1]決勝ヒート - レース結果（貼付）'!$A:$A,0),MATCH('決勝ヒート - レース正式結果表（印刷）'!I$11,'[1]決勝ヒート - レース結果（貼付）'!$1:$1,0)),"")))</f>
        <v>22</v>
      </c>
      <c r="J25" s="28">
        <f>IF(A25="DNS","ｽﾀｰﾄ出来ず",IF(A25="DQ","失　格",IFERROR(INDEX('[1]決勝ヒート - レース結果（貼付）'!$A:$Z,MATCH($B25,'[1]決勝ヒート - レース結果（貼付）'!$B:$B,0),MATCH('決勝ヒート - レース正式結果表（印刷）'!J$11,'[1]決勝ヒート - レース結果（貼付）'!$1:$1,0)),"")))</f>
        <v>1.4133252314814814E-2</v>
      </c>
      <c r="K25" s="26">
        <f>IF(A25="DNS","",IF(A25="DQ","",IFERROR(INDEX('[1]決勝ヒート - レース結果（貼付）'!$A:$Z,MATCH($A25,'[1]決勝ヒート - レース結果（貼付）'!$A:$A,0),MATCH('決勝ヒート - レース正式結果表（印刷）'!K$11,'[1]決勝ヒート - レース結果（貼付）'!$1:$1,0)),"")))</f>
        <v>19.286999999999999</v>
      </c>
      <c r="L25" s="26">
        <f>IF(A25="DNS","",IF(A25="DQ","",IFERROR(INDEX('[1]決勝ヒート - レース結果（貼付）'!$A:$Z,MATCH($A25,'[1]決勝ヒート - レース結果（貼付）'!$A:$A,0),MATCH('決勝ヒート - レース正式結果表（印刷）'!L$11,'[1]決勝ヒート - レース結果（貼付）'!$1:$1,0)),"")))</f>
        <v>0.74</v>
      </c>
      <c r="M25" s="25">
        <f>IF(A25="DNS","",IF(A25="DQ","",IFERROR(INDEX('[1]決勝ヒート - レース結果（貼付）'!$A:$Z,MATCH($B25,'[1]決勝ヒート - レース結果（貼付）'!$B:$B,0),MATCH('決勝ヒート - レース正式結果表（印刷）'!M$11,'[1]決勝ヒート - レース結果（貼付）'!$1:$1,0)),"")))</f>
        <v>54.460999999999999</v>
      </c>
      <c r="N25" s="24" t="str">
        <f>IF(M25&lt;1,"",IF($N$11&gt;M25,"R",""))</f>
        <v/>
      </c>
      <c r="O25" s="23"/>
      <c r="P25" s="5"/>
      <c r="Q25" s="5" t="str">
        <f>IF(IFERROR(INDEX('[1]決勝ヒート - レース結果（貼付）'!$A:$Z,MATCH($B25,'[1]決勝ヒート - レース結果（貼付）'!$B:$B,0),MATCH('決勝ヒート - レース正式結果表（印刷）'!Q$11,'[1]決勝ヒート - レース結果（貼付）'!$1:$1,0)),"")=0,"",IFERROR(INDEX('[1]決勝ヒート - レース結果（貼付）'!$A:$Z,MATCH($B25,'[1]決勝ヒート - レース結果（貼付）'!$B:$B,0),MATCH('決勝ヒート - レース正式結果表（印刷）'!Q$11,'[1]決勝ヒート - レース結果（貼付）'!$1:$1,0)),""))</f>
        <v>全日本カート選手権統一規則書 第38条(25)(フロントフェアリングが正しい装着状態でない)により5秒加算した。</v>
      </c>
      <c r="R25" s="5">
        <f>IF(Q25="","",COUNTIF($Q$13:Q25,"&lt;&gt;"&amp;""))</f>
        <v>13</v>
      </c>
      <c r="S25" s="5">
        <f>IFERROR(RANK(R25,$R$13:$R$46,1),"")</f>
        <v>4</v>
      </c>
      <c r="T25" s="5" t="str">
        <f>IF(IFERROR(INDEX('[1]決勝ヒート - レース結果（貼付）'!$A:$Z,MATCH($A25,'[1]決勝ヒート - レース結果（貼付）'!$A:$A,0),MATCH('決勝ヒート - レース正式結果表（印刷）'!T$11,'[1]決勝ヒート - レース結果（貼付）'!$1:$1,0)),"")=0,"",IFERROR(INDEX('[1]決勝ヒート - レース結果（貼付）'!$A:$Z,MATCH($A25,'[1]決勝ヒート - レース結果（貼付）'!$A:$A,0),MATCH('決勝ヒート - レース正式結果表（印刷）'!T$11,'[1]決勝ヒート - レース結果（貼付）'!$1:$1,0)),""))</f>
        <v/>
      </c>
      <c r="U25" s="5">
        <f>IF(IFERROR(INDEX('[1]決勝ヒート - レース結果（貼付）'!$A:$Z,MATCH($B25,'[1]決勝ヒート - レース結果（貼付）'!$B:$B,0),MATCH('決勝ヒート - レース正式結果表（印刷）'!U$11,'[1]決勝ヒート - レース結果（貼付）'!$1:$1,0)),"")=0,"",IFERROR(INDEX('[1]決勝ヒート - レース結果（貼付）'!$A:$Z,MATCH($B25,'[1]決勝ヒート - レース結果（貼付）'!$B:$B,0),MATCH('決勝ヒート - レース正式結果表（印刷）'!U$11,'[1]決勝ヒート - レース結果（貼付）'!$1:$1,0)),""))</f>
        <v>83.697999999999993</v>
      </c>
      <c r="V25" s="5"/>
    </row>
    <row r="26" spans="1:22" ht="12.75" customHeight="1" x14ac:dyDescent="0.2">
      <c r="A26" s="36">
        <f>IF(OR('[1]決勝ヒート - レース結果（貼付）'!A15="DNF",'[1]決勝ヒート - レース結果（貼付）'!A15="DNS",'[1]決勝ヒート - レース結果（貼付）'!A15="DQ"),'[1]決勝ヒート - レース結果（貼付）'!A15,IF(MAX('[1]決勝ヒート - レース結果（貼付）'!A:A)&gt;A25,A25+1,""))</f>
        <v>14</v>
      </c>
      <c r="B26" s="35">
        <f>IFERROR(INDEX('[1]決勝ヒート - レース結果（貼付）'!A15:$Z$50,MATCH($A26,'[1]決勝ヒート - レース結果（貼付）'!A15:$A$50,0),MATCH('決勝ヒート - レース正式結果表（印刷）'!B$11,'[1]決勝ヒート - レース結果（貼付）'!$1:$1,0)),"")</f>
        <v>11</v>
      </c>
      <c r="C26" s="34"/>
      <c r="D26" s="33"/>
      <c r="E26" s="32" t="str">
        <f>IFERROR(INDEX('[1]決勝ヒート - レース結果（貼付）'!$A:$Z,MATCH($B26,'[1]決勝ヒート - レース結果（貼付）'!$B:$B,0),MATCH('決勝ヒート - レース正式結果表（印刷）'!E$11,'[1]決勝ヒート - レース結果（貼付）'!$1:$1,0)),"")</f>
        <v>落合 蓮音</v>
      </c>
      <c r="F26" s="24" t="str">
        <f>IFERROR(INDEX('[1]決勝ヒート - レース結果（貼付）'!$A:$Z,MATCH($B26,'[1]決勝ヒート - レース結果（貼付）'!$B:$B,0),MATCH('決勝ヒート - レース正式結果表（印刷）'!F$11,'[1]決勝ヒート - レース結果（貼付）'!$1:$1,0)),"")</f>
        <v>TONY KART/IAME</v>
      </c>
      <c r="G26" s="31" t="str">
        <f>IFERROR(INDEX('[1]決勝ヒート - レース結果（貼付）'!$A:$Z,MATCH($B26,'[1]決勝ヒート - レース結果（貼付）'!$B:$B,0),MATCH('決勝ヒート - レース正式結果表（印刷）'!G$11,'[1]決勝ヒート - レース結果（貼付）'!$1:$1,0)),"")</f>
        <v>Formula Blue Ash</v>
      </c>
      <c r="H26" s="30" t="str">
        <f>IFERROR(INDEX('[1]決勝ヒート - レース結果（貼付）'!$A:$Z,MATCH($B26,'[1]決勝ヒート - レース結果（貼付）'!$B:$B,0),MATCH('決勝ヒート - レース正式結果表（印刷）'!H$11,'[1]決勝ヒート - レース結果（貼付）'!$1:$1,0)),"")</f>
        <v>BS</v>
      </c>
      <c r="I26" s="29">
        <f>IF(A26="DNS","",IF(A26="DQ","",IFERROR(INDEX('[1]決勝ヒート - レース結果（貼付）'!$A:$Z,MATCH($A26,'[1]決勝ヒート - レース結果（貼付）'!$A:$A,0),MATCH('決勝ヒート - レース正式結果表（印刷）'!I$11,'[1]決勝ヒート - レース結果（貼付）'!$1:$1,0)),"")))</f>
        <v>22</v>
      </c>
      <c r="J26" s="28">
        <f>IF(A26="DNS","ｽﾀｰﾄ出来ず",IF(A26="DQ","失　格",IFERROR(INDEX('[1]決勝ヒート - レース結果（貼付）'!$A:$Z,MATCH($B26,'[1]決勝ヒート - レース結果（貼付）'!$B:$B,0),MATCH('決勝ヒート - レース正式結果表（印刷）'!J$11,'[1]決勝ヒート - レース結果（貼付）'!$1:$1,0)),"")))</f>
        <v>1.4157303240740741E-2</v>
      </c>
      <c r="K26" s="26">
        <f>IF(A26="DNS","",IF(A26="DQ","",IFERROR(INDEX('[1]決勝ヒート - レース結果（貼付）'!$A:$Z,MATCH($A26,'[1]決勝ヒート - レース結果（貼付）'!$A:$A,0),MATCH('決勝ヒート - レース正式結果表（印刷）'!K$11,'[1]決勝ヒート - レース結果（貼付）'!$1:$1,0)),"")))</f>
        <v>21.364999999999998</v>
      </c>
      <c r="L26" s="26">
        <f>IF(A26="DNS","",IF(A26="DQ","",IFERROR(INDEX('[1]決勝ヒート - レース結果（貼付）'!$A:$Z,MATCH($A26,'[1]決勝ヒート - レース結果（貼付）'!$A:$A,0),MATCH('決勝ヒート - レース正式結果表（印刷）'!L$11,'[1]決勝ヒート - レース結果（貼付）'!$1:$1,0)),"")))</f>
        <v>2.0779999999999998</v>
      </c>
      <c r="M26" s="25">
        <f>IF(A26="DNS","",IF(A26="DQ","",IFERROR(INDEX('[1]決勝ヒート - レース結果（貼付）'!$A:$Z,MATCH($B26,'[1]決勝ヒート - レース結果（貼付）'!$B:$B,0),MATCH('決勝ヒート - レース正式結果表（印刷）'!M$11,'[1]決勝ヒート - レース結果（貼付）'!$1:$1,0)),"")))</f>
        <v>54.429000000000002</v>
      </c>
      <c r="N26" s="24" t="str">
        <f>IF(M26&lt;1,"",IF($N$11&gt;M26,"R",""))</f>
        <v/>
      </c>
      <c r="O26" s="23"/>
      <c r="P26" s="5"/>
      <c r="Q26" s="5" t="str">
        <f>IF(IFERROR(INDEX('[1]決勝ヒート - レース結果（貼付）'!$A:$Z,MATCH($B26,'[1]決勝ヒート - レース結果（貼付）'!$B:$B,0),MATCH('決勝ヒート - レース正式結果表（印刷）'!Q$11,'[1]決勝ヒート - レース結果（貼付）'!$1:$1,0)),"")=0,"",IFERROR(INDEX('[1]決勝ヒート - レース結果（貼付）'!$A:$Z,MATCH($B26,'[1]決勝ヒート - レース結果（貼付）'!$B:$B,0),MATCH('決勝ヒート - レース正式結果表（印刷）'!Q$11,'[1]決勝ヒート - レース結果（貼付）'!$1:$1,0)),""))</f>
        <v>JAF国内ｶｰﾄ競技規則 ｶｰﾄ競技会運営に関する規定 22条(妨害の禁止(無理な進入))違反により、10秒加算とした。</v>
      </c>
      <c r="R26" s="5">
        <f>IF(Q26="","",COUNTIF($Q$13:Q26,"&lt;&gt;"&amp;""))</f>
        <v>14</v>
      </c>
      <c r="S26" s="5">
        <f>IFERROR(RANK(R26,$R$13:$R$46,1),"")</f>
        <v>5</v>
      </c>
      <c r="T26" s="5" t="str">
        <f>IF(IFERROR(INDEX('[1]決勝ヒート - レース結果（貼付）'!$A:$Z,MATCH($A26,'[1]決勝ヒート - レース結果（貼付）'!$A:$A,0),MATCH('決勝ヒート - レース正式結果表（印刷）'!T$11,'[1]決勝ヒート - レース結果（貼付）'!$1:$1,0)),"")=0,"",IFERROR(INDEX('[1]決勝ヒート - レース結果（貼付）'!$A:$Z,MATCH($A26,'[1]決勝ヒート - レース結果（貼付）'!$A:$A,0),MATCH('決勝ヒート - レース正式結果表（印刷）'!T$11,'[1]決勝ヒート - レース結果（貼付）'!$1:$1,0)),""))</f>
        <v/>
      </c>
      <c r="U26" s="5">
        <f>IF(IFERROR(INDEX('[1]決勝ヒート - レース結果（貼付）'!$A:$Z,MATCH($B26,'[1]決勝ヒート - レース結果（貼付）'!$B:$B,0),MATCH('決勝ヒート - レース正式結果表（印刷）'!U$11,'[1]決勝ヒート - レース結果（貼付）'!$1:$1,0)),"")=0,"",IFERROR(INDEX('[1]決勝ヒート - レース結果（貼付）'!$A:$Z,MATCH($B26,'[1]決勝ヒート - レース結果（貼付）'!$B:$B,0),MATCH('決勝ヒート - レース正式結果表（印刷）'!U$11,'[1]決勝ヒート - レース結果（貼付）'!$1:$1,0)),""))</f>
        <v>83.215999999999994</v>
      </c>
      <c r="V26" s="5"/>
    </row>
    <row r="27" spans="1:22" ht="12.75" customHeight="1" x14ac:dyDescent="0.2">
      <c r="A27" s="36">
        <f>IF(OR('[1]決勝ヒート - レース結果（貼付）'!A16="DNF",'[1]決勝ヒート - レース結果（貼付）'!A16="DNS",'[1]決勝ヒート - レース結果（貼付）'!A16="DQ"),'[1]決勝ヒート - レース結果（貼付）'!A16,IF(MAX('[1]決勝ヒート - レース結果（貼付）'!A:A)&gt;A26,A26+1,""))</f>
        <v>15</v>
      </c>
      <c r="B27" s="35">
        <f>IFERROR(INDEX('[1]決勝ヒート - レース結果（貼付）'!A16:$Z$50,MATCH($A27,'[1]決勝ヒート - レース結果（貼付）'!A16:$A$50,0),MATCH('決勝ヒート - レース正式結果表（印刷）'!B$11,'[1]決勝ヒート - レース結果（貼付）'!$1:$1,0)),"")</f>
        <v>34</v>
      </c>
      <c r="C27" s="34"/>
      <c r="D27" s="33"/>
      <c r="E27" s="32" t="str">
        <f>IFERROR(INDEX('[1]決勝ヒート - レース結果（貼付）'!$A:$Z,MATCH($B27,'[1]決勝ヒート - レース結果（貼付）'!$B:$B,0),MATCH('決勝ヒート - レース正式結果表（印刷）'!E$11,'[1]決勝ヒート - レース結果（貼付）'!$1:$1,0)),"")</f>
        <v>柳沼 光太</v>
      </c>
      <c r="F27" s="24" t="str">
        <f>IFERROR(INDEX('[1]決勝ヒート - レース結果（貼付）'!$A:$Z,MATCH($B27,'[1]決勝ヒート - レース結果（貼付）'!$B:$B,0),MATCH('決勝ヒート - レース正式結果表（印刷）'!F$11,'[1]決勝ヒート - レース結果（貼付）'!$1:$1,0)),"")</f>
        <v>Birel ART/IAME</v>
      </c>
      <c r="G27" s="31" t="str">
        <f>IFERROR(INDEX('[1]決勝ヒート - レース結果（貼付）'!$A:$Z,MATCH($B27,'[1]決勝ヒート - レース結果（貼付）'!$B:$B,0),MATCH('決勝ヒート - レース正式結果表（印刷）'!G$11,'[1]決勝ヒート - レース結果（貼付）'!$1:$1,0)),"")</f>
        <v>Formula Blue ガレージC</v>
      </c>
      <c r="H27" s="30" t="str">
        <f>IFERROR(INDEX('[1]決勝ヒート - レース結果（貼付）'!$A:$Z,MATCH($B27,'[1]決勝ヒート - レース結果（貼付）'!$B:$B,0),MATCH('決勝ヒート - レース正式結果表（印刷）'!H$11,'[1]決勝ヒート - レース結果（貼付）'!$1:$1,0)),"")</f>
        <v>BS</v>
      </c>
      <c r="I27" s="29">
        <f>IF(A27="DNS","",IF(A27="DQ","",IFERROR(INDEX('[1]決勝ヒート - レース結果（貼付）'!$A:$Z,MATCH($A27,'[1]決勝ヒート - レース結果（貼付）'!$A:$A,0),MATCH('決勝ヒート - レース正式結果表（印刷）'!I$11,'[1]決勝ヒート - レース結果（貼付）'!$1:$1,0)),"")))</f>
        <v>22</v>
      </c>
      <c r="J27" s="28">
        <f>IF(A27="DNS","ｽﾀｰﾄ出来ず",IF(A27="DQ","失　格",IFERROR(INDEX('[1]決勝ヒート - レース結果（貼付）'!$A:$Z,MATCH($B27,'[1]決勝ヒート - レース結果（貼付）'!$B:$B,0),MATCH('決勝ヒート - レース正式結果表（印刷）'!J$11,'[1]決勝ヒート - レース結果（貼付）'!$1:$1,0)),"")))</f>
        <v>1.4170023148148149E-2</v>
      </c>
      <c r="K27" s="26">
        <f>IF(A27="DNS","",IF(A27="DQ","",IFERROR(INDEX('[1]決勝ヒート - レース結果（貼付）'!$A:$Z,MATCH($A27,'[1]決勝ヒート - レース結果（貼付）'!$A:$A,0),MATCH('決勝ヒート - レース正式結果表（印刷）'!K$11,'[1]決勝ヒート - レース結果（貼付）'!$1:$1,0)),"")))</f>
        <v>22.463999999999999</v>
      </c>
      <c r="L27" s="26">
        <f>IF(A27="DNS","",IF(A27="DQ","",IFERROR(INDEX('[1]決勝ヒート - レース結果（貼付）'!$A:$Z,MATCH($A27,'[1]決勝ヒート - レース結果（貼付）'!$A:$A,0),MATCH('決勝ヒート - レース正式結果表（印刷）'!L$11,'[1]決勝ヒート - レース結果（貼付）'!$1:$1,0)),"")))</f>
        <v>1.099</v>
      </c>
      <c r="M27" s="25">
        <f>IF(A27="DNS","",IF(A27="DQ","",IFERROR(INDEX('[1]決勝ヒート - レース結果（貼付）'!$A:$Z,MATCH($B27,'[1]決勝ヒート - レース結果（貼付）'!$B:$B,0),MATCH('決勝ヒート - レース正式結果表（印刷）'!M$11,'[1]決勝ヒート - レース結果（貼付）'!$1:$1,0)),"")))</f>
        <v>54.780999999999999</v>
      </c>
      <c r="N27" s="24" t="str">
        <f>IF(M27&lt;1,"",IF($N$11&gt;M27,"R",""))</f>
        <v/>
      </c>
      <c r="O27" s="23"/>
      <c r="P27" s="5"/>
      <c r="Q27" s="5" t="str">
        <f>IF(IFERROR(INDEX('[1]決勝ヒート - レース結果（貼付）'!$A:$Z,MATCH($B27,'[1]決勝ヒート - レース結果（貼付）'!$B:$B,0),MATCH('決勝ヒート - レース正式結果表（印刷）'!Q$11,'[1]決勝ヒート - レース結果（貼付）'!$1:$1,0)),"")=0,"",IFERROR(INDEX('[1]決勝ヒート - レース結果（貼付）'!$A:$Z,MATCH($B27,'[1]決勝ヒート - レース結果（貼付）'!$B:$B,0),MATCH('決勝ヒート - レース正式結果表（印刷）'!Q$11,'[1]決勝ヒート - レース結果（貼付）'!$1:$1,0)),""))</f>
        <v/>
      </c>
      <c r="R27" s="5" t="str">
        <f>IF(Q27="","",COUNTIF($Q$13:Q27,"&lt;&gt;"&amp;""))</f>
        <v/>
      </c>
      <c r="S27" s="5" t="str">
        <f>IFERROR(RANK(R27,$R$13:$R$46,1),"")</f>
        <v/>
      </c>
      <c r="T27" s="5" t="str">
        <f>IF(IFERROR(INDEX('[1]決勝ヒート - レース結果（貼付）'!$A:$Z,MATCH($A27,'[1]決勝ヒート - レース結果（貼付）'!$A:$A,0),MATCH('決勝ヒート - レース正式結果表（印刷）'!T$11,'[1]決勝ヒート - レース結果（貼付）'!$1:$1,0)),"")=0,"",IFERROR(INDEX('[1]決勝ヒート - レース結果（貼付）'!$A:$Z,MATCH($A27,'[1]決勝ヒート - レース結果（貼付）'!$A:$A,0),MATCH('決勝ヒート - レース正式結果表（印刷）'!T$11,'[1]決勝ヒート - レース結果（貼付）'!$1:$1,0)),""))</f>
        <v/>
      </c>
      <c r="U27" s="5">
        <f>IF(IFERROR(INDEX('[1]決勝ヒート - レース結果（貼付）'!$A:$Z,MATCH($B27,'[1]決勝ヒート - レース結果（貼付）'!$B:$B,0),MATCH('決勝ヒート - レース正式結果表（印刷）'!U$11,'[1]決勝ヒート - レース結果（貼付）'!$1:$1,0)),"")=0,"",IFERROR(INDEX('[1]決勝ヒート - レース結果（貼付）'!$A:$Z,MATCH($B27,'[1]決勝ヒート - レース結果（貼付）'!$B:$B,0),MATCH('決勝ヒート - レース正式結果表（印刷）'!U$11,'[1]決勝ヒート - レース結果（貼付）'!$1:$1,0)),""))</f>
        <v>83.064999999999998</v>
      </c>
      <c r="V27" s="5"/>
    </row>
    <row r="28" spans="1:22" ht="12.75" customHeight="1" x14ac:dyDescent="0.2">
      <c r="A28" s="36">
        <f>IF(OR('[1]決勝ヒート - レース結果（貼付）'!A17="DNF",'[1]決勝ヒート - レース結果（貼付）'!A17="DNS",'[1]決勝ヒート - レース結果（貼付）'!A17="DQ"),'[1]決勝ヒート - レース結果（貼付）'!A17,IF(MAX('[1]決勝ヒート - レース結果（貼付）'!A:A)&gt;A27,A27+1,""))</f>
        <v>16</v>
      </c>
      <c r="B28" s="35">
        <f>IFERROR(INDEX('[1]決勝ヒート - レース結果（貼付）'!A17:$Z$50,MATCH($A28,'[1]決勝ヒート - レース結果（貼付）'!A17:$A$50,0),MATCH('決勝ヒート - レース正式結果表（印刷）'!B$11,'[1]決勝ヒート - レース結果（貼付）'!$1:$1,0)),"")</f>
        <v>12</v>
      </c>
      <c r="C28" s="34"/>
      <c r="D28" s="33"/>
      <c r="E28" s="32" t="str">
        <f>IFERROR(INDEX('[1]決勝ヒート - レース結果（貼付）'!$A:$Z,MATCH($B28,'[1]決勝ヒート - レース結果（貼付）'!$B:$B,0),MATCH('決勝ヒート - レース正式結果表（印刷）'!E$11,'[1]決勝ヒート - レース結果（貼付）'!$1:$1,0)),"")</f>
        <v>宮本 颯斗</v>
      </c>
      <c r="F28" s="24" t="str">
        <f>IFERROR(INDEX('[1]決勝ヒート - レース結果（貼付）'!$A:$Z,MATCH($B28,'[1]決勝ヒート - レース結果（貼付）'!$B:$B,0),MATCH('決勝ヒート - レース正式結果表（印刷）'!F$11,'[1]決勝ヒート - レース結果（貼付）'!$1:$1,0)),"")</f>
        <v>Praga/IAME</v>
      </c>
      <c r="G28" s="31" t="str">
        <f>IFERROR(INDEX('[1]決勝ヒート - レース結果（貼付）'!$A:$Z,MATCH($B28,'[1]決勝ヒート - レース結果（貼付）'!$B:$B,0),MATCH('決勝ヒート - レース正式結果表（印刷）'!G$11,'[1]決勝ヒート - レース結果（貼付）'!$1:$1,0)),"")</f>
        <v>Teamぶるーと</v>
      </c>
      <c r="H28" s="30" t="str">
        <f>IFERROR(INDEX('[1]決勝ヒート - レース結果（貼付）'!$A:$Z,MATCH($B28,'[1]決勝ヒート - レース結果（貼付）'!$B:$B,0),MATCH('決勝ヒート - レース正式結果表（印刷）'!H$11,'[1]決勝ヒート - レース結果（貼付）'!$1:$1,0)),"")</f>
        <v>BS</v>
      </c>
      <c r="I28" s="29">
        <f>IF(A28="DNS","",IF(A28="DQ","",IFERROR(INDEX('[1]決勝ヒート - レース結果（貼付）'!$A:$Z,MATCH($A28,'[1]決勝ヒート - レース結果（貼付）'!$A:$A,0),MATCH('決勝ヒート - レース正式結果表（印刷）'!I$11,'[1]決勝ヒート - レース結果（貼付）'!$1:$1,0)),"")))</f>
        <v>22</v>
      </c>
      <c r="J28" s="28">
        <f>IF(A28="DNS","ｽﾀｰﾄ出来ず",IF(A28="DQ","失　格",IFERROR(INDEX('[1]決勝ヒート - レース結果（貼付）'!$A:$Z,MATCH($B28,'[1]決勝ヒート - レース結果（貼付）'!$B:$B,0),MATCH('決勝ヒート - レース正式結果表（印刷）'!J$11,'[1]決勝ヒート - レース結果（貼付）'!$1:$1,0)),"")))</f>
        <v>1.4185370370370371E-2</v>
      </c>
      <c r="K28" s="26">
        <f>IF(A28="DNS","",IF(A28="DQ","",IFERROR(INDEX('[1]決勝ヒート - レース結果（貼付）'!$A:$Z,MATCH($A28,'[1]決勝ヒート - レース結果（貼付）'!$A:$A,0),MATCH('決勝ヒート - レース正式結果表（印刷）'!K$11,'[1]決勝ヒート - レース結果（貼付）'!$1:$1,0)),"")))</f>
        <v>23.79</v>
      </c>
      <c r="L28" s="26">
        <f>IF(A28="DNS","",IF(A28="DQ","",IFERROR(INDEX('[1]決勝ヒート - レース結果（貼付）'!$A:$Z,MATCH($A28,'[1]決勝ヒート - レース結果（貼付）'!$A:$A,0),MATCH('決勝ヒート - レース正式結果表（印刷）'!L$11,'[1]決勝ヒート - レース結果（貼付）'!$1:$1,0)),"")))</f>
        <v>1.3260000000000001</v>
      </c>
      <c r="M28" s="25">
        <f>IF(A28="DNS","",IF(A28="DQ","",IFERROR(INDEX('[1]決勝ヒート - レース結果（貼付）'!$A:$Z,MATCH($B28,'[1]決勝ヒート - レース結果（貼付）'!$B:$B,0),MATCH('決勝ヒート - レース正式結果表（印刷）'!M$11,'[1]決勝ヒート - レース結果（貼付）'!$1:$1,0)),"")))</f>
        <v>54.811999999999998</v>
      </c>
      <c r="N28" s="24" t="str">
        <f>IF(M28&lt;1,"",IF($N$11&gt;M28,"R",""))</f>
        <v/>
      </c>
      <c r="O28" s="23"/>
      <c r="P28" s="5"/>
      <c r="Q28" s="5" t="str">
        <f>IF(IFERROR(INDEX('[1]決勝ヒート - レース結果（貼付）'!$A:$Z,MATCH($B28,'[1]決勝ヒート - レース結果（貼付）'!$B:$B,0),MATCH('決勝ヒート - レース正式結果表（印刷）'!Q$11,'[1]決勝ヒート - レース結果（貼付）'!$1:$1,0)),"")=0,"",IFERROR(INDEX('[1]決勝ヒート - レース結果（貼付）'!$A:$Z,MATCH($B28,'[1]決勝ヒート - レース結果（貼付）'!$B:$B,0),MATCH('決勝ヒート - レース正式結果表（印刷）'!Q$11,'[1]決勝ヒート - レース結果（貼付）'!$1:$1,0)),""))</f>
        <v/>
      </c>
      <c r="R28" s="5" t="str">
        <f>IF(Q28="","",COUNTIF($Q$13:Q28,"&lt;&gt;"&amp;""))</f>
        <v/>
      </c>
      <c r="S28" s="5" t="str">
        <f>IFERROR(RANK(R28,$R$13:$R$46,1),"")</f>
        <v/>
      </c>
      <c r="T28" s="5" t="str">
        <f>IF(IFERROR(INDEX('[1]決勝ヒート - レース結果（貼付）'!$A:$Z,MATCH($A28,'[1]決勝ヒート - レース結果（貼付）'!$A:$A,0),MATCH('決勝ヒート - レース正式結果表（印刷）'!T$11,'[1]決勝ヒート - レース結果（貼付）'!$1:$1,0)),"")=0,"",IFERROR(INDEX('[1]決勝ヒート - レース結果（貼付）'!$A:$Z,MATCH($A28,'[1]決勝ヒート - レース結果（貼付）'!$A:$A,0),MATCH('決勝ヒート - レース正式結果表（印刷）'!T$11,'[1]決勝ヒート - レース結果（貼付）'!$1:$1,0)),""))</f>
        <v/>
      </c>
      <c r="U28" s="5">
        <f>IF(IFERROR(INDEX('[1]決勝ヒート - レース結果（貼付）'!$A:$Z,MATCH($B28,'[1]決勝ヒート - レース結果（貼付）'!$B:$B,0),MATCH('決勝ヒート - レース正式結果表（印刷）'!U$11,'[1]決勝ヒート - レース結果（貼付）'!$1:$1,0)),"")=0,"",IFERROR(INDEX('[1]決勝ヒート - レース結果（貼付）'!$A:$Z,MATCH($B28,'[1]決勝ヒート - レース結果（貼付）'!$B:$B,0),MATCH('決勝ヒート - レース正式結果表（印刷）'!U$11,'[1]決勝ヒート - レース結果（貼付）'!$1:$1,0)),""))</f>
        <v>83.018000000000001</v>
      </c>
      <c r="V28" s="5"/>
    </row>
    <row r="29" spans="1:22" ht="12.75" customHeight="1" x14ac:dyDescent="0.2">
      <c r="A29" s="36">
        <f>IF(OR('[1]決勝ヒート - レース結果（貼付）'!A18="DNF",'[1]決勝ヒート - レース結果（貼付）'!A18="DNS",'[1]決勝ヒート - レース結果（貼付）'!A18="DQ"),'[1]決勝ヒート - レース結果（貼付）'!A18,IF(MAX('[1]決勝ヒート - レース結果（貼付）'!A:A)&gt;A28,A28+1,""))</f>
        <v>17</v>
      </c>
      <c r="B29" s="35">
        <f>IFERROR(INDEX('[1]決勝ヒート - レース結果（貼付）'!A18:$Z$50,MATCH($A29,'[1]決勝ヒート - レース結果（貼付）'!A18:$A$50,0),MATCH('決勝ヒート - レース正式結果表（印刷）'!B$11,'[1]決勝ヒート - レース結果（貼付）'!$1:$1,0)),"")</f>
        <v>27</v>
      </c>
      <c r="C29" s="34"/>
      <c r="D29" s="33"/>
      <c r="E29" s="32" t="str">
        <f>IFERROR(INDEX('[1]決勝ヒート - レース結果（貼付）'!$A:$Z,MATCH($B29,'[1]決勝ヒート - レース結果（貼付）'!$B:$B,0),MATCH('決勝ヒート - レース正式結果表（印刷）'!E$11,'[1]決勝ヒート - レース結果（貼付）'!$1:$1,0)),"")</f>
        <v>菊池 貴博</v>
      </c>
      <c r="F29" s="24" t="str">
        <f>IFERROR(INDEX('[1]決勝ヒート - レース結果（貼付）'!$A:$Z,MATCH($B29,'[1]決勝ヒート - レース結果（貼付）'!$B:$B,0),MATCH('決勝ヒート - レース正式結果表（印刷）'!F$11,'[1]決勝ヒート - レース結果（貼付）'!$1:$1,0)),"")</f>
        <v>CRG/IAME</v>
      </c>
      <c r="G29" s="31" t="str">
        <f>IFERROR(INDEX('[1]決勝ヒート - レース結果（貼付）'!$A:$Z,MATCH($B29,'[1]決勝ヒート - レース結果（貼付）'!$B:$B,0),MATCH('決勝ヒート - レース正式結果表（印刷）'!G$11,'[1]決勝ヒート - レース結果（貼付）'!$1:$1,0)),"")</f>
        <v>K SPEED WIN</v>
      </c>
      <c r="H29" s="30" t="str">
        <f>IFERROR(INDEX('[1]決勝ヒート - レース結果（貼付）'!$A:$Z,MATCH($B29,'[1]決勝ヒート - レース結果（貼付）'!$B:$B,0),MATCH('決勝ヒート - レース正式結果表（印刷）'!H$11,'[1]決勝ヒート - レース結果（貼付）'!$1:$1,0)),"")</f>
        <v>BS</v>
      </c>
      <c r="I29" s="29">
        <f>IF(A29="DNS","",IF(A29="DQ","",IFERROR(INDEX('[1]決勝ヒート - レース結果（貼付）'!$A:$Z,MATCH($A29,'[1]決勝ヒート - レース結果（貼付）'!$A:$A,0),MATCH('決勝ヒート - レース正式結果表（印刷）'!I$11,'[1]決勝ヒート - レース結果（貼付）'!$1:$1,0)),"")))</f>
        <v>22</v>
      </c>
      <c r="J29" s="28">
        <f>IF(A29="DNS","ｽﾀｰﾄ出来ず",IF(A29="DQ","失　格",IFERROR(INDEX('[1]決勝ヒート - レース結果（貼付）'!$A:$Z,MATCH($B29,'[1]決勝ヒート - レース結果（貼付）'!$B:$B,0),MATCH('決勝ヒート - レース正式結果表（印刷）'!J$11,'[1]決勝ヒート - レース結果（貼付）'!$1:$1,0)),"")))</f>
        <v>1.4319953703703705E-2</v>
      </c>
      <c r="K29" s="26">
        <f>IF(A29="DNS","",IF(A29="DQ","",IFERROR(INDEX('[1]決勝ヒート - レース結果（貼付）'!$A:$Z,MATCH($A29,'[1]決勝ヒート - レース結果（貼付）'!$A:$A,0),MATCH('決勝ヒート - レース正式結果表（印刷）'!K$11,'[1]決勝ヒート - レース結果（貼付）'!$1:$1,0)),"")))</f>
        <v>35.417999999999999</v>
      </c>
      <c r="L29" s="26">
        <f>IF(A29="DNS","",IF(A29="DQ","",IFERROR(INDEX('[1]決勝ヒート - レース結果（貼付）'!$A:$Z,MATCH($A29,'[1]決勝ヒート - レース結果（貼付）'!$A:$A,0),MATCH('決勝ヒート - レース正式結果表（印刷）'!L$11,'[1]決勝ヒート - レース結果（貼付）'!$1:$1,0)),"")))</f>
        <v>11.628</v>
      </c>
      <c r="M29" s="25">
        <f>IF(A29="DNS","",IF(A29="DQ","",IFERROR(INDEX('[1]決勝ヒート - レース結果（貼付）'!$A:$Z,MATCH($B29,'[1]決勝ヒート - レース結果（貼付）'!$B:$B,0),MATCH('決勝ヒート - レース正式結果表（印刷）'!M$11,'[1]決勝ヒート - レース結果（貼付）'!$1:$1,0)),"")))</f>
        <v>54.469000000000001</v>
      </c>
      <c r="N29" s="24" t="str">
        <f>IF(M29&lt;1,"",IF($N$11&gt;M29,"R",""))</f>
        <v/>
      </c>
      <c r="O29" s="23"/>
      <c r="P29" s="5"/>
      <c r="Q29" s="5" t="str">
        <f>IF(IFERROR(INDEX('[1]決勝ヒート - レース結果（貼付）'!$A:$Z,MATCH($B29,'[1]決勝ヒート - レース結果（貼付）'!$B:$B,0),MATCH('決勝ヒート - レース正式結果表（印刷）'!Q$11,'[1]決勝ヒート - レース結果（貼付）'!$1:$1,0)),"")=0,"",IFERROR(INDEX('[1]決勝ヒート - レース結果（貼付）'!$A:$Z,MATCH($B29,'[1]決勝ヒート - レース結果（貼付）'!$B:$B,0),MATCH('決勝ヒート - レース正式結果表（印刷）'!Q$11,'[1]決勝ヒート - レース結果（貼付）'!$1:$1,0)),""))</f>
        <v>全日本カート選手権統一規則書 第38条(25)(フロントフェアリングが正しい装着状態でない)により5秒加算した。</v>
      </c>
      <c r="R29" s="5">
        <f>IF(Q29="","",COUNTIF($Q$13:Q29,"&lt;&gt;"&amp;""))</f>
        <v>17</v>
      </c>
      <c r="S29" s="5">
        <f>IFERROR(RANK(R29,$R$13:$R$46,1),"")</f>
        <v>6</v>
      </c>
      <c r="T29" s="5" t="str">
        <f>IF(IFERROR(INDEX('[1]決勝ヒート - レース結果（貼付）'!$A:$Z,MATCH($A29,'[1]決勝ヒート - レース結果（貼付）'!$A:$A,0),MATCH('決勝ヒート - レース正式結果表（印刷）'!T$11,'[1]決勝ヒート - レース結果（貼付）'!$1:$1,0)),"")=0,"",IFERROR(INDEX('[1]決勝ヒート - レース結果（貼付）'!$A:$Z,MATCH($A29,'[1]決勝ヒート - レース結果（貼付）'!$A:$A,0),MATCH('決勝ヒート - レース正式結果表（印刷）'!T$11,'[1]決勝ヒート - レース結果（貼付）'!$1:$1,0)),""))</f>
        <v/>
      </c>
      <c r="U29" s="5">
        <f>IF(IFERROR(INDEX('[1]決勝ヒート - レース結果（貼付）'!$A:$Z,MATCH($B29,'[1]決勝ヒート - レース結果（貼付）'!$B:$B,0),MATCH('決勝ヒート - レース正式結果表（印刷）'!U$11,'[1]決勝ヒート - レース結果（貼付）'!$1:$1,0)),"")=0,"",IFERROR(INDEX('[1]決勝ヒート - レース結果（貼付）'!$A:$Z,MATCH($B29,'[1]決勝ヒート - レース結果（貼付）'!$B:$B,0),MATCH('決勝ヒート - レース正式結果表（印刷）'!U$11,'[1]決勝ヒート - レース結果（貼付）'!$1:$1,0)),""))</f>
        <v>83.540999999999997</v>
      </c>
      <c r="V29" s="5"/>
    </row>
    <row r="30" spans="1:22" ht="12.75" customHeight="1" x14ac:dyDescent="0.2">
      <c r="A30" s="36">
        <f>IF(OR('[1]決勝ヒート - レース結果（貼付）'!A19="DNF",'[1]決勝ヒート - レース結果（貼付）'!A19="DNS",'[1]決勝ヒート - レース結果（貼付）'!A19="DQ"),'[1]決勝ヒート - レース結果（貼付）'!A19,IF(MAX('[1]決勝ヒート - レース結果（貼付）'!A:A)&gt;A29,A29+1,""))</f>
        <v>18</v>
      </c>
      <c r="B30" s="35">
        <f>IFERROR(INDEX('[1]決勝ヒート - レース結果（貼付）'!A19:$Z$50,MATCH($A30,'[1]決勝ヒート - レース結果（貼付）'!A19:$A$50,0),MATCH('決勝ヒート - レース正式結果表（印刷）'!B$11,'[1]決勝ヒート - レース結果（貼付）'!$1:$1,0)),"")</f>
        <v>17</v>
      </c>
      <c r="C30" s="34"/>
      <c r="D30" s="33"/>
      <c r="E30" s="32" t="str">
        <f>IFERROR(INDEX('[1]決勝ヒート - レース結果（貼付）'!$A:$Z,MATCH($B30,'[1]決勝ヒート - レース結果（貼付）'!$B:$B,0),MATCH('決勝ヒート - レース正式結果表（印刷）'!E$11,'[1]決勝ヒート - レース結果（貼付）'!$1:$1,0)),"")</f>
        <v>白石 いつも</v>
      </c>
      <c r="F30" s="24" t="str">
        <f>IFERROR(INDEX('[1]決勝ヒート - レース結果（貼付）'!$A:$Z,MATCH($B30,'[1]決勝ヒート - レース結果（貼付）'!$B:$B,0),MATCH('決勝ヒート - レース正式結果表（印刷）'!F$11,'[1]決勝ヒート - レース結果（貼付）'!$1:$1,0)),"")</f>
        <v>KOSMIC/IAME</v>
      </c>
      <c r="G30" s="31" t="str">
        <f>IFERROR(INDEX('[1]決勝ヒート - レース結果（貼付）'!$A:$Z,MATCH($B30,'[1]決勝ヒート - レース結果（貼付）'!$B:$B,0),MATCH('決勝ヒート - レース正式結果表（印刷）'!G$11,'[1]決勝ヒート - レース結果（貼付）'!$1:$1,0)),"")</f>
        <v>HRSJAPAN</v>
      </c>
      <c r="H30" s="30" t="str">
        <f>IFERROR(INDEX('[1]決勝ヒート - レース結果（貼付）'!$A:$Z,MATCH($B30,'[1]決勝ヒート - レース結果（貼付）'!$B:$B,0),MATCH('決勝ヒート - レース正式結果表（印刷）'!H$11,'[1]決勝ヒート - レース結果（貼付）'!$1:$1,0)),"")</f>
        <v>BS</v>
      </c>
      <c r="I30" s="29">
        <f>IF(A30="DNS","",IF(A30="DQ","",IFERROR(INDEX('[1]決勝ヒート - レース結果（貼付）'!$A:$Z,MATCH($A30,'[1]決勝ヒート - レース結果（貼付）'!$A:$A,0),MATCH('決勝ヒート - レース正式結果表（印刷）'!I$11,'[1]決勝ヒート - レース結果（貼付）'!$1:$1,0)),"")))</f>
        <v>22</v>
      </c>
      <c r="J30" s="28">
        <f>IF(A30="DNS","ｽﾀｰﾄ出来ず",IF(A30="DQ","失　格",IFERROR(INDEX('[1]決勝ヒート - レース結果（貼付）'!$A:$Z,MATCH($B30,'[1]決勝ヒート - レース結果（貼付）'!$B:$B,0),MATCH('決勝ヒート - レース正式結果表（印刷）'!J$11,'[1]決勝ヒート - レース結果（貼付）'!$1:$1,0)),"")))</f>
        <v>1.4322557870370371E-2</v>
      </c>
      <c r="K30" s="26">
        <f>IF(A30="DNS","",IF(A30="DQ","",IFERROR(INDEX('[1]決勝ヒート - レース結果（貼付）'!$A:$Z,MATCH($A30,'[1]決勝ヒート - レース結果（貼付）'!$A:$A,0),MATCH('決勝ヒート - レース正式結果表（印刷）'!K$11,'[1]決勝ヒート - レース結果（貼付）'!$1:$1,0)),"")))</f>
        <v>35.643000000000001</v>
      </c>
      <c r="L30" s="26">
        <f>IF(A30="DNS","",IF(A30="DQ","",IFERROR(INDEX('[1]決勝ヒート - レース結果（貼付）'!$A:$Z,MATCH($A30,'[1]決勝ヒート - レース結果（貼付）'!$A:$A,0),MATCH('決勝ヒート - レース正式結果表（印刷）'!L$11,'[1]決勝ヒート - レース結果（貼付）'!$1:$1,0)),"")))</f>
        <v>0.22500000000000001</v>
      </c>
      <c r="M30" s="25">
        <f>IF(A30="DNS","",IF(A30="DQ","",IFERROR(INDEX('[1]決勝ヒート - レース結果（貼付）'!$A:$Z,MATCH($B30,'[1]決勝ヒート - レース結果（貼付）'!$B:$B,0),MATCH('決勝ヒート - レース正式結果表（印刷）'!M$11,'[1]決勝ヒート - レース結果（貼付）'!$1:$1,0)),"")))</f>
        <v>55.319000000000003</v>
      </c>
      <c r="N30" s="24" t="str">
        <f>IF(M30&lt;1,"",IF($N$11&gt;M30,"R",""))</f>
        <v/>
      </c>
      <c r="O30" s="23"/>
      <c r="P30" s="5"/>
      <c r="Q30" s="5" t="str">
        <f>IF(IFERROR(INDEX('[1]決勝ヒート - レース結果（貼付）'!$A:$Z,MATCH($B30,'[1]決勝ヒート - レース結果（貼付）'!$B:$B,0),MATCH('決勝ヒート - レース正式結果表（印刷）'!Q$11,'[1]決勝ヒート - レース結果（貼付）'!$1:$1,0)),"")=0,"",IFERROR(INDEX('[1]決勝ヒート - レース結果（貼付）'!$A:$Z,MATCH($B30,'[1]決勝ヒート - レース結果（貼付）'!$B:$B,0),MATCH('決勝ヒート - レース正式結果表（印刷）'!Q$11,'[1]決勝ヒート - レース結果（貼付）'!$1:$1,0)),""))</f>
        <v/>
      </c>
      <c r="R30" s="5" t="str">
        <f>IF(Q30="","",COUNTIF($Q$13:Q30,"&lt;&gt;"&amp;""))</f>
        <v/>
      </c>
      <c r="S30" s="5" t="str">
        <f>IFERROR(RANK(R30,$R$13:$R$46,1),"")</f>
        <v/>
      </c>
      <c r="T30" s="5" t="str">
        <f>IF(IFERROR(INDEX('[1]決勝ヒート - レース結果（貼付）'!$A:$Z,MATCH($A30,'[1]決勝ヒート - レース結果（貼付）'!$A:$A,0),MATCH('決勝ヒート - レース正式結果表（印刷）'!T$11,'[1]決勝ヒート - レース結果（貼付）'!$1:$1,0)),"")=0,"",IFERROR(INDEX('[1]決勝ヒート - レース結果（貼付）'!$A:$Z,MATCH($A30,'[1]決勝ヒート - レース結果（貼付）'!$A:$A,0),MATCH('決勝ヒート - レース正式結果表（印刷）'!T$11,'[1]決勝ヒート - レース結果（貼付）'!$1:$1,0)),""))</f>
        <v/>
      </c>
      <c r="U30" s="5">
        <f>IF(IFERROR(INDEX('[1]決勝ヒート - レース結果（貼付）'!$A:$Z,MATCH($B30,'[1]決勝ヒート - レース結果（貼付）'!$B:$B,0),MATCH('決勝ヒート - レース正式結果表（印刷）'!U$11,'[1]決勝ヒート - レース結果（貼付）'!$1:$1,0)),"")=0,"",IFERROR(INDEX('[1]決勝ヒート - レース結果（貼付）'!$A:$Z,MATCH($B30,'[1]決勝ヒート - レース結果（貼付）'!$B:$B,0),MATCH('決勝ヒート - レース正式結果表（印刷）'!U$11,'[1]決勝ヒート - レース結果（貼付）'!$1:$1,0)),""))</f>
        <v>82.257000000000005</v>
      </c>
      <c r="V30" s="5"/>
    </row>
    <row r="31" spans="1:22" ht="12.75" customHeight="1" x14ac:dyDescent="0.2">
      <c r="A31" s="36">
        <f>IF(OR('[1]決勝ヒート - レース結果（貼付）'!A20="DNF",'[1]決勝ヒート - レース結果（貼付）'!A20="DNS",'[1]決勝ヒート - レース結果（貼付）'!A20="DQ"),'[1]決勝ヒート - レース結果（貼付）'!A20,IF(MAX('[1]決勝ヒート - レース結果（貼付）'!A:A)&gt;A30,A30+1,""))</f>
        <v>19</v>
      </c>
      <c r="B31" s="35">
        <f>IFERROR(INDEX('[1]決勝ヒート - レース結果（貼付）'!A20:$Z$50,MATCH($A31,'[1]決勝ヒート - レース結果（貼付）'!A20:$A$50,0),MATCH('決勝ヒート - レース正式結果表（印刷）'!B$11,'[1]決勝ヒート - レース結果（貼付）'!$1:$1,0)),"")</f>
        <v>38</v>
      </c>
      <c r="C31" s="34"/>
      <c r="D31" s="33"/>
      <c r="E31" s="32" t="str">
        <f>IFERROR(INDEX('[1]決勝ヒート - レース結果（貼付）'!$A:$Z,MATCH($B31,'[1]決勝ヒート - レース結果（貼付）'!$B:$B,0),MATCH('決勝ヒート - レース正式結果表（印刷）'!E$11,'[1]決勝ヒート - レース結果（貼付）'!$1:$1,0)),"")</f>
        <v>成宮 柊磨</v>
      </c>
      <c r="F31" s="24" t="str">
        <f>IFERROR(INDEX('[1]決勝ヒート - レース結果（貼付）'!$A:$Z,MATCH($B31,'[1]決勝ヒート - レース結果（貼付）'!$B:$B,0),MATCH('決勝ヒート - レース正式結果表（印刷）'!F$11,'[1]決勝ヒート - レース結果（貼付）'!$1:$1,0)),"")</f>
        <v>KR/IAME</v>
      </c>
      <c r="G31" s="31" t="str">
        <f>IFERROR(INDEX('[1]決勝ヒート - レース結果（貼付）'!$A:$Z,MATCH($B31,'[1]決勝ヒート - レース結果（貼付）'!$B:$B,0),MATCH('決勝ヒート - レース正式結果表（印刷）'!G$11,'[1]決勝ヒート - レース結果（貼付）'!$1:$1,0)),"")</f>
        <v>Team REGOLITH</v>
      </c>
      <c r="H31" s="30" t="str">
        <f>IFERROR(INDEX('[1]決勝ヒート - レース結果（貼付）'!$A:$Z,MATCH($B31,'[1]決勝ヒート - レース結果（貼付）'!$B:$B,0),MATCH('決勝ヒート - レース正式結果表（印刷）'!H$11,'[1]決勝ヒート - レース結果（貼付）'!$1:$1,0)),"")</f>
        <v>BS</v>
      </c>
      <c r="I31" s="29">
        <f>IF(A31="DNS","",IF(A31="DQ","",IFERROR(INDEX('[1]決勝ヒート - レース結果（貼付）'!$A:$Z,MATCH($A31,'[1]決勝ヒート - レース結果（貼付）'!$A:$A,0),MATCH('決勝ヒート - レース正式結果表（印刷）'!I$11,'[1]決勝ヒート - レース結果（貼付）'!$1:$1,0)),"")))</f>
        <v>22</v>
      </c>
      <c r="J31" s="28">
        <f>IF(A31="DNS","ｽﾀｰﾄ出来ず",IF(A31="DQ","失　格",IFERROR(INDEX('[1]決勝ヒート - レース結果（貼付）'!$A:$Z,MATCH($B31,'[1]決勝ヒート - レース結果（貼付）'!$B:$B,0),MATCH('決勝ヒート - レース正式結果表（印刷）'!J$11,'[1]決勝ヒート - レース結果（貼付）'!$1:$1,0)),"")))</f>
        <v>1.4344537037037038E-2</v>
      </c>
      <c r="K31" s="26">
        <f>IF(A31="DNS","",IF(A31="DQ","",IFERROR(INDEX('[1]決勝ヒート - レース結果（貼付）'!$A:$Z,MATCH($A31,'[1]決勝ヒート - レース結果（貼付）'!$A:$A,0),MATCH('決勝ヒート - レース正式結果表（印刷）'!K$11,'[1]決勝ヒート - レース結果（貼付）'!$1:$1,0)),"")))</f>
        <v>37.542000000000002</v>
      </c>
      <c r="L31" s="26">
        <f>IF(A31="DNS","",IF(A31="DQ","",IFERROR(INDEX('[1]決勝ヒート - レース結果（貼付）'!$A:$Z,MATCH($A31,'[1]決勝ヒート - レース結果（貼付）'!$A:$A,0),MATCH('決勝ヒート - レース正式結果表（印刷）'!L$11,'[1]決勝ヒート - レース結果（貼付）'!$1:$1,0)),"")))</f>
        <v>1.899</v>
      </c>
      <c r="M31" s="25">
        <f>IF(A31="DNS","",IF(A31="DQ","",IFERROR(INDEX('[1]決勝ヒート - レース結果（貼付）'!$A:$Z,MATCH($B31,'[1]決勝ヒート - レース結果（貼付）'!$B:$B,0),MATCH('決勝ヒート - レース正式結果表（印刷）'!M$11,'[1]決勝ヒート - レース結果（貼付）'!$1:$1,0)),"")))</f>
        <v>55.35</v>
      </c>
      <c r="N31" s="24" t="str">
        <f>IF(M31&lt;1,"",IF($N$11&gt;M31,"R",""))</f>
        <v/>
      </c>
      <c r="O31" s="23"/>
      <c r="P31" s="5"/>
      <c r="Q31" s="5" t="str">
        <f>IF(IFERROR(INDEX('[1]決勝ヒート - レース結果（貼付）'!$A:$Z,MATCH($B31,'[1]決勝ヒート - レース結果（貼付）'!$B:$B,0),MATCH('決勝ヒート - レース正式結果表（印刷）'!Q$11,'[1]決勝ヒート - レース結果（貼付）'!$1:$1,0)),"")=0,"",IFERROR(INDEX('[1]決勝ヒート - レース結果（貼付）'!$A:$Z,MATCH($B31,'[1]決勝ヒート - レース結果（貼付）'!$B:$B,0),MATCH('決勝ヒート - レース正式結果表（印刷）'!Q$11,'[1]決勝ヒート - レース結果（貼付）'!$1:$1,0)),""))</f>
        <v/>
      </c>
      <c r="R31" s="5" t="str">
        <f>IF(Q31="","",COUNTIF($Q$13:Q31,"&lt;&gt;"&amp;""))</f>
        <v/>
      </c>
      <c r="S31" s="5" t="str">
        <f>IFERROR(RANK(R31,$R$13:$R$46,1),"")</f>
        <v/>
      </c>
      <c r="T31" s="5" t="str">
        <f>IF(IFERROR(INDEX('[1]決勝ヒート - レース結果（貼付）'!$A:$Z,MATCH($A31,'[1]決勝ヒート - レース結果（貼付）'!$A:$A,0),MATCH('決勝ヒート - レース正式結果表（印刷）'!T$11,'[1]決勝ヒート - レース結果（貼付）'!$1:$1,0)),"")=0,"",IFERROR(INDEX('[1]決勝ヒート - レース結果（貼付）'!$A:$Z,MATCH($A31,'[1]決勝ヒート - レース結果（貼付）'!$A:$A,0),MATCH('決勝ヒート - レース正式結果表（印刷）'!T$11,'[1]決勝ヒート - レース結果（貼付）'!$1:$1,0)),""))</f>
        <v/>
      </c>
      <c r="U31" s="5">
        <f>IF(IFERROR(INDEX('[1]決勝ヒート - レース結果（貼付）'!$A:$Z,MATCH($B31,'[1]決勝ヒート - レース結果（貼付）'!$B:$B,0),MATCH('決勝ヒート - レース正式結果表（印刷）'!U$11,'[1]決勝ヒート - レース結果（貼付）'!$1:$1,0)),"")=0,"",IFERROR(INDEX('[1]決勝ヒート - レース結果（貼付）'!$A:$Z,MATCH($B31,'[1]決勝ヒート - レース結果（貼付）'!$B:$B,0),MATCH('決勝ヒート - レース正式結果表（印刷）'!U$11,'[1]決勝ヒート - レース結果（貼付）'!$1:$1,0)),""))</f>
        <v>82.210999999999999</v>
      </c>
      <c r="V31" s="5"/>
    </row>
    <row r="32" spans="1:22" ht="12.75" customHeight="1" x14ac:dyDescent="0.2">
      <c r="A32" s="36">
        <f>IF(OR('[1]決勝ヒート - レース結果（貼付）'!A21="DNF",'[1]決勝ヒート - レース結果（貼付）'!A21="DNS",'[1]決勝ヒート - レース結果（貼付）'!A21="DQ"),'[1]決勝ヒート - レース結果（貼付）'!A21,IF(MAX('[1]決勝ヒート - レース結果（貼付）'!A:A)&gt;A31,A31+1,""))</f>
        <v>20</v>
      </c>
      <c r="B32" s="35">
        <f>IFERROR(INDEX('[1]決勝ヒート - レース結果（貼付）'!A21:$Z$50,MATCH($A32,'[1]決勝ヒート - レース結果（貼付）'!A21:$A$50,0),MATCH('決勝ヒート - レース正式結果表（印刷）'!B$11,'[1]決勝ヒート - レース結果（貼付）'!$1:$1,0)),"")</f>
        <v>66</v>
      </c>
      <c r="C32" s="34"/>
      <c r="D32" s="33"/>
      <c r="E32" s="32" t="str">
        <f>IFERROR(INDEX('[1]決勝ヒート - レース結果（貼付）'!$A:$Z,MATCH($B32,'[1]決勝ヒート - レース結果（貼付）'!$B:$B,0),MATCH('決勝ヒート - レース正式結果表（印刷）'!E$11,'[1]決勝ヒート - レース結果（貼付）'!$1:$1,0)),"")</f>
        <v>橘田 明弘</v>
      </c>
      <c r="F32" s="24" t="str">
        <f>IFERROR(INDEX('[1]決勝ヒート - レース結果（貼付）'!$A:$Z,MATCH($B32,'[1]決勝ヒート - レース結果（貼付）'!$B:$B,0),MATCH('決勝ヒート - レース正式結果表（印刷）'!F$11,'[1]決勝ヒート - レース結果（貼付）'!$1:$1,0)),"")</f>
        <v>Drago CORSE/IAME</v>
      </c>
      <c r="G32" s="31" t="str">
        <f>IFERROR(INDEX('[1]決勝ヒート - レース結果（貼付）'!$A:$Z,MATCH($B32,'[1]決勝ヒート - レース結果（貼付）'!$B:$B,0),MATCH('決勝ヒート - レース正式結果表（印刷）'!G$11,'[1]決勝ヒート - レース結果（貼付）'!$1:$1,0)),"")</f>
        <v>K Speed Win</v>
      </c>
      <c r="H32" s="30" t="str">
        <f>IFERROR(INDEX('[1]決勝ヒート - レース結果（貼付）'!$A:$Z,MATCH($B32,'[1]決勝ヒート - レース結果（貼付）'!$B:$B,0),MATCH('決勝ヒート - レース正式結果表（印刷）'!H$11,'[1]決勝ヒート - レース結果（貼付）'!$1:$1,0)),"")</f>
        <v>BS</v>
      </c>
      <c r="I32" s="29">
        <f>IF(A32="DNS","",IF(A32="DQ","",IFERROR(INDEX('[1]決勝ヒート - レース結果（貼付）'!$A:$Z,MATCH($A32,'[1]決勝ヒート - レース結果（貼付）'!$A:$A,0),MATCH('決勝ヒート - レース正式結果表（印刷）'!I$11,'[1]決勝ヒート - レース結果（貼付）'!$1:$1,0)),"")))</f>
        <v>22</v>
      </c>
      <c r="J32" s="28">
        <f>IF(A32="DNS","ｽﾀｰﾄ出来ず",IF(A32="DQ","失　格",IFERROR(INDEX('[1]決勝ヒート - レース結果（貼付）'!$A:$Z,MATCH($B32,'[1]決勝ヒート - レース結果（貼付）'!$B:$B,0),MATCH('決勝ヒート - レース正式結果表（印刷）'!J$11,'[1]決勝ヒート - レース結果（貼付）'!$1:$1,0)),"")))</f>
        <v>1.4478472222222221E-2</v>
      </c>
      <c r="K32" s="26">
        <f>IF(A32="DNS","",IF(A32="DQ","",IFERROR(INDEX('[1]決勝ヒート - レース結果（貼付）'!$A:$Z,MATCH($A32,'[1]決勝ヒート - レース結果（貼付）'!$A:$A,0),MATCH('決勝ヒート - レース正式結果表（印刷）'!K$11,'[1]決勝ヒート - レース結果（貼付）'!$1:$1,0)),"")))</f>
        <v>49.113999999999997</v>
      </c>
      <c r="L32" s="26">
        <f>IF(A32="DNS","",IF(A32="DQ","",IFERROR(INDEX('[1]決勝ヒート - レース結果（貼付）'!$A:$Z,MATCH($A32,'[1]決勝ヒート - レース結果（貼付）'!$A:$A,0),MATCH('決勝ヒート - レース正式結果表（印刷）'!L$11,'[1]決勝ヒート - レース結果（貼付）'!$1:$1,0)),"")))</f>
        <v>11.571999999999999</v>
      </c>
      <c r="M32" s="25">
        <f>IF(A32="DNS","",IF(A32="DQ","",IFERROR(INDEX('[1]決勝ヒート - レース結果（貼付）'!$A:$Z,MATCH($B32,'[1]決勝ヒート - レース結果（貼付）'!$B:$B,0),MATCH('決勝ヒート - レース正式結果表（印刷）'!M$11,'[1]決勝ヒート - レース結果（貼付）'!$1:$1,0)),"")))</f>
        <v>55.662999999999997</v>
      </c>
      <c r="N32" s="24" t="str">
        <f>IF(M32&lt;1,"",IF($N$11&gt;M32,"R",""))</f>
        <v/>
      </c>
      <c r="O32" s="23"/>
      <c r="P32" s="5"/>
      <c r="Q32" s="5" t="str">
        <f>IF(IFERROR(INDEX('[1]決勝ヒート - レース結果（貼付）'!$A:$Z,MATCH($B32,'[1]決勝ヒート - レース結果（貼付）'!$B:$B,0),MATCH('決勝ヒート - レース正式結果表（印刷）'!Q$11,'[1]決勝ヒート - レース結果（貼付）'!$1:$1,0)),"")=0,"",IFERROR(INDEX('[1]決勝ヒート - レース結果（貼付）'!$A:$Z,MATCH($B32,'[1]決勝ヒート - レース結果（貼付）'!$B:$B,0),MATCH('決勝ヒート - レース正式結果表（印刷）'!Q$11,'[1]決勝ヒート - レース結果（貼付）'!$1:$1,0)),""))</f>
        <v/>
      </c>
      <c r="R32" s="5" t="str">
        <f>IF(Q32="","",COUNTIF($Q$13:Q32,"&lt;&gt;"&amp;""))</f>
        <v/>
      </c>
      <c r="S32" s="5" t="str">
        <f>IFERROR(RANK(R32,$R$13:$R$46,1),"")</f>
        <v/>
      </c>
      <c r="T32" s="5" t="str">
        <f>IF(IFERROR(INDEX('[1]決勝ヒート - レース結果（貼付）'!$A:$Z,MATCH($A32,'[1]決勝ヒート - レース結果（貼付）'!$A:$A,0),MATCH('決勝ヒート - レース正式結果表（印刷）'!T$11,'[1]決勝ヒート - レース結果（貼付）'!$1:$1,0)),"")=0,"",IFERROR(INDEX('[1]決勝ヒート - レース結果（貼付）'!$A:$Z,MATCH($A32,'[1]決勝ヒート - レース結果（貼付）'!$A:$A,0),MATCH('決勝ヒート - レース正式結果表（印刷）'!T$11,'[1]決勝ヒート - レース結果（貼付）'!$1:$1,0)),""))</f>
        <v/>
      </c>
      <c r="U32" s="5">
        <f>IF(IFERROR(INDEX('[1]決勝ヒート - レース結果（貼付）'!$A:$Z,MATCH($B32,'[1]決勝ヒート - レース結果（貼付）'!$B:$B,0),MATCH('決勝ヒート - レース正式結果表（印刷）'!U$11,'[1]決勝ヒート - レース結果（貼付）'!$1:$1,0)),"")=0,"",IFERROR(INDEX('[1]決勝ヒート - レース結果（貼付）'!$A:$Z,MATCH($B32,'[1]決勝ヒート - レース結果（貼付）'!$B:$B,0),MATCH('決勝ヒート - レース正式結果表（印刷）'!U$11,'[1]決勝ヒート - レース結果（貼付）'!$1:$1,0)),""))</f>
        <v>81.748999999999995</v>
      </c>
      <c r="V32" s="5"/>
    </row>
    <row r="33" spans="1:22" ht="12.75" customHeight="1" x14ac:dyDescent="0.2">
      <c r="A33" s="36">
        <f>IF(OR('[1]決勝ヒート - レース結果（貼付）'!A22="DNF",'[1]決勝ヒート - レース結果（貼付）'!A22="DNS",'[1]決勝ヒート - レース結果（貼付）'!A22="DQ"),'[1]決勝ヒート - レース結果（貼付）'!A22,IF(MAX('[1]決勝ヒート - レース結果（貼付）'!A:A)&gt;A32,A32+1,""))</f>
        <v>21</v>
      </c>
      <c r="B33" s="35">
        <f>IFERROR(INDEX('[1]決勝ヒート - レース結果（貼付）'!A22:$Z$50,MATCH($A33,'[1]決勝ヒート - レース結果（貼付）'!A22:$A$50,0),MATCH('決勝ヒート - レース正式結果表（印刷）'!B$11,'[1]決勝ヒート - レース結果（貼付）'!$1:$1,0)),"")</f>
        <v>35</v>
      </c>
      <c r="C33" s="34"/>
      <c r="D33" s="33"/>
      <c r="E33" s="32" t="str">
        <f>IFERROR(INDEX('[1]決勝ヒート - レース結果（貼付）'!$A:$Z,MATCH($B33,'[1]決勝ヒート - レース結果（貼付）'!$B:$B,0),MATCH('決勝ヒート - レース正式結果表（印刷）'!E$11,'[1]決勝ヒート - レース結果（貼付）'!$1:$1,0)),"")</f>
        <v>冨田 真弥</v>
      </c>
      <c r="F33" s="24" t="str">
        <f>IFERROR(INDEX('[1]決勝ヒート - レース結果（貼付）'!$A:$Z,MATCH($B33,'[1]決勝ヒート - レース結果（貼付）'!$B:$B,0),MATCH('決勝ヒート - レース正式結果表（印刷）'!F$11,'[1]決勝ヒート - レース結果（貼付）'!$1:$1,0)),"")</f>
        <v>Drago CORSE/IAME</v>
      </c>
      <c r="G33" s="31" t="str">
        <f>IFERROR(INDEX('[1]決勝ヒート - レース結果（貼付）'!$A:$Z,MATCH($B33,'[1]決勝ヒート - レース結果（貼付）'!$B:$B,0),MATCH('決勝ヒート - レース正式結果表（印刷）'!G$11,'[1]決勝ヒート - レース結果（貼付）'!$1:$1,0)),"")</f>
        <v>EHRE MOTOR SPORTS</v>
      </c>
      <c r="H33" s="30" t="str">
        <f>IFERROR(INDEX('[1]決勝ヒート - レース結果（貼付）'!$A:$Z,MATCH($B33,'[1]決勝ヒート - レース結果（貼付）'!$B:$B,0),MATCH('決勝ヒート - レース正式結果表（印刷）'!H$11,'[1]決勝ヒート - レース結果（貼付）'!$1:$1,0)),"")</f>
        <v>BS</v>
      </c>
      <c r="I33" s="29">
        <f>IF(A33="DNS","",IF(A33="DQ","",IFERROR(INDEX('[1]決勝ヒート - レース結果（貼付）'!$A:$Z,MATCH($A33,'[1]決勝ヒート - レース結果（貼付）'!$A:$A,0),MATCH('決勝ヒート - レース正式結果表（印刷）'!I$11,'[1]決勝ヒート - レース結果（貼付）'!$1:$1,0)),"")))</f>
        <v>22</v>
      </c>
      <c r="J33" s="28">
        <f>IF(A33="DNS","ｽﾀｰﾄ出来ず",IF(A33="DQ","失　格",IFERROR(INDEX('[1]決勝ヒート - レース結果（貼付）'!$A:$Z,MATCH($B33,'[1]決勝ヒート - レース結果（貼付）'!$B:$B,0),MATCH('決勝ヒート - レース正式結果表（印刷）'!J$11,'[1]決勝ヒート - レース結果（貼付）'!$1:$1,0)),"")))</f>
        <v>1.4563402777777778E-2</v>
      </c>
      <c r="K33" s="26">
        <f>IF(A33="DNS","",IF(A33="DQ","",IFERROR(INDEX('[1]決勝ヒート - レース結果（貼付）'!$A:$Z,MATCH($A33,'[1]決勝ヒート - レース結果（貼付）'!$A:$A,0),MATCH('決勝ヒート - レース正式結果表（印刷）'!K$11,'[1]決勝ヒート - レース結果（貼付）'!$1:$1,0)),"")))</f>
        <v>56.451999999999998</v>
      </c>
      <c r="L33" s="26">
        <f>IF(A33="DNS","",IF(A33="DQ","",IFERROR(INDEX('[1]決勝ヒート - レース結果（貼付）'!$A:$Z,MATCH($A33,'[1]決勝ヒート - レース結果（貼付）'!$A:$A,0),MATCH('決勝ヒート - レース正式結果表（印刷）'!L$11,'[1]決勝ヒート - レース結果（貼付）'!$1:$1,0)),"")))</f>
        <v>7.3380000000000001</v>
      </c>
      <c r="M33" s="25">
        <f>IF(A33="DNS","",IF(A33="DQ","",IFERROR(INDEX('[1]決勝ヒート - レース結果（貼付）'!$A:$Z,MATCH($B33,'[1]決勝ヒート - レース結果（貼付）'!$B:$B,0),MATCH('決勝ヒート - レース正式結果表（印刷）'!M$11,'[1]決勝ヒート - レース結果（貼付）'!$1:$1,0)),"")))</f>
        <v>55.509</v>
      </c>
      <c r="N33" s="24" t="str">
        <f>IF(M33&lt;1,"",IF($N$11&gt;M33,"R",""))</f>
        <v/>
      </c>
      <c r="O33" s="23"/>
      <c r="P33" s="5"/>
      <c r="Q33" s="5" t="str">
        <f>IF(IFERROR(INDEX('[1]決勝ヒート - レース結果（貼付）'!$A:$Z,MATCH($B33,'[1]決勝ヒート - レース結果（貼付）'!$B:$B,0),MATCH('決勝ヒート - レース正式結果表（印刷）'!Q$11,'[1]決勝ヒート - レース結果（貼付）'!$1:$1,0)),"")=0,"",IFERROR(INDEX('[1]決勝ヒート - レース結果（貼付）'!$A:$Z,MATCH($B33,'[1]決勝ヒート - レース結果（貼付）'!$B:$B,0),MATCH('決勝ヒート - レース正式結果表（印刷）'!Q$11,'[1]決勝ヒート - レース結果（貼付）'!$1:$1,0)),""))</f>
        <v/>
      </c>
      <c r="R33" s="5" t="str">
        <f>IF(Q33="","",COUNTIF($Q$13:Q33,"&lt;&gt;"&amp;""))</f>
        <v/>
      </c>
      <c r="S33" s="5" t="str">
        <f>IFERROR(RANK(R33,$R$13:$R$46,1),"")</f>
        <v/>
      </c>
      <c r="T33" s="5" t="str">
        <f>IF(IFERROR(INDEX('[1]決勝ヒート - レース結果（貼付）'!$A:$Z,MATCH($A33,'[1]決勝ヒート - レース結果（貼付）'!$A:$A,0),MATCH('決勝ヒート - レース正式結果表（印刷）'!T$11,'[1]決勝ヒート - レース結果（貼付）'!$1:$1,0)),"")=0,"",IFERROR(INDEX('[1]決勝ヒート - レース結果（貼付）'!$A:$Z,MATCH($A33,'[1]決勝ヒート - レース結果（貼付）'!$A:$A,0),MATCH('決勝ヒート - レース正式結果表（印刷）'!T$11,'[1]決勝ヒート - レース結果（貼付）'!$1:$1,0)),""))</f>
        <v/>
      </c>
      <c r="U33" s="5">
        <f>IF(IFERROR(INDEX('[1]決勝ヒート - レース結果（貼付）'!$A:$Z,MATCH($B33,'[1]決勝ヒート - レース結果（貼付）'!$B:$B,0),MATCH('決勝ヒート - レース正式結果表（印刷）'!U$11,'[1]決勝ヒート - レース結果（貼付）'!$1:$1,0)),"")=0,"",IFERROR(INDEX('[1]決勝ヒート - レース結果（貼付）'!$A:$Z,MATCH($B33,'[1]決勝ヒート - レース結果（貼付）'!$B:$B,0),MATCH('決勝ヒート - レース正式結果表（印刷）'!U$11,'[1]決勝ヒート - レース結果（貼付）'!$1:$1,0)),""))</f>
        <v>81.975999999999999</v>
      </c>
      <c r="V33" s="5"/>
    </row>
    <row r="34" spans="1:22" ht="12.75" customHeight="1" x14ac:dyDescent="0.2">
      <c r="A34" s="46" t="s">
        <v>7</v>
      </c>
      <c r="B34" s="35"/>
      <c r="C34" s="34"/>
      <c r="D34" s="33"/>
      <c r="E34" s="32"/>
      <c r="F34" s="24"/>
      <c r="G34" s="31"/>
      <c r="H34" s="30"/>
      <c r="I34" s="29"/>
      <c r="J34" s="28"/>
      <c r="K34" s="26"/>
      <c r="L34" s="26"/>
      <c r="M34" s="25"/>
      <c r="N34" s="24"/>
      <c r="O34" s="23"/>
      <c r="P34" s="5"/>
      <c r="Q34" s="5"/>
      <c r="R34" s="5"/>
      <c r="S34" s="5"/>
      <c r="T34" s="5"/>
      <c r="U34" s="5"/>
      <c r="V34" s="5"/>
    </row>
    <row r="35" spans="1:22" ht="12.75" customHeight="1" x14ac:dyDescent="0.2">
      <c r="A35" s="36">
        <f>IF(OR('[1]決勝ヒート - レース結果（貼付）'!A23="DNF",'[1]決勝ヒート - レース結果（貼付）'!A23="DNS",'[1]決勝ヒート - レース結果（貼付）'!A23="DQ"),'[1]決勝ヒート - レース結果（貼付）'!A23,IF(MAX('[1]決勝ヒート - レース結果（貼付）'!A:A)&gt;A33,A33+1,""))</f>
        <v>22</v>
      </c>
      <c r="B35" s="35">
        <f>IFERROR(INDEX('[1]決勝ヒート - レース結果（貼付）'!A23:$Z$50,MATCH($A35,'[1]決勝ヒート - レース結果（貼付）'!A23:$A$50,0),MATCH('決勝ヒート - レース正式結果表（印刷）'!B$11,'[1]決勝ヒート - レース結果（貼付）'!$1:$1,0)),"")</f>
        <v>13</v>
      </c>
      <c r="C35" s="34"/>
      <c r="D35" s="33"/>
      <c r="E35" s="32" t="str">
        <f>IFERROR(INDEX('[1]決勝ヒート - レース結果（貼付）'!$A:$Z,MATCH($B35,'[1]決勝ヒート - レース結果（貼付）'!$B:$B,0),MATCH('決勝ヒート - レース正式結果表（印刷）'!E$11,'[1]決勝ヒート - レース結果（貼付）'!$1:$1,0)),"")</f>
        <v>関 優成</v>
      </c>
      <c r="F35" s="24" t="str">
        <f>IFERROR(INDEX('[1]決勝ヒート - レース結果（貼付）'!$A:$Z,MATCH($B35,'[1]決勝ヒート - レース結果（貼付）'!$B:$B,0),MATCH('決勝ヒート - レース正式結果表（印刷）'!F$11,'[1]決勝ヒート - レース結果（貼付）'!$1:$1,0)),"")</f>
        <v>Praga/IAME</v>
      </c>
      <c r="G35" s="31" t="str">
        <f>IFERROR(INDEX('[1]決勝ヒート - レース結果（貼付）'!$A:$Z,MATCH($B35,'[1]決勝ヒート - レース結果（貼付）'!$B:$B,0),MATCH('決勝ヒート - レース正式結果表（印刷）'!G$11,'[1]決勝ヒート - レース結果（貼付）'!$1:$1,0)),"")</f>
        <v>TEAMぶるーと</v>
      </c>
      <c r="H35" s="30" t="str">
        <f>IFERROR(INDEX('[1]決勝ヒート - レース結果（貼付）'!$A:$Z,MATCH($B35,'[1]決勝ヒート - レース結果（貼付）'!$B:$B,0),MATCH('決勝ヒート - レース正式結果表（印刷）'!H$11,'[1]決勝ヒート - レース結果（貼付）'!$1:$1,0)),"")</f>
        <v>BS</v>
      </c>
      <c r="I35" s="29">
        <f>IF(A35="DNS","",IF(A35="DQ","",IFERROR(INDEX('[1]決勝ヒート - レース結果（貼付）'!$A:$Z,MATCH($A35,'[1]決勝ヒート - レース結果（貼付）'!$A:$A,0),MATCH('決勝ヒート - レース正式結果表（印刷）'!I$11,'[1]決勝ヒート - レース結果（貼付）'!$1:$1,0)),"")))</f>
        <v>21</v>
      </c>
      <c r="J35" s="28">
        <f>IF(A35="DNS","ｽﾀｰﾄ出来ず",IF(A35="DQ","失　格",IFERROR(INDEX('[1]決勝ヒート - レース結果（貼付）'!$A:$Z,MATCH($B35,'[1]決勝ヒート - レース結果（貼付）'!$B:$B,0),MATCH('決勝ヒート - レース正式結果表（印刷）'!J$11,'[1]決勝ヒート - レース結果（貼付）'!$1:$1,0)),"")))</f>
        <v>1.3664016203703706E-2</v>
      </c>
      <c r="K35" s="26" t="str">
        <f>IF(A35="DNS","",IF(A35="DQ","",IFERROR(INDEX('[1]決勝ヒート - レース結果（貼付）'!$A:$Z,MATCH($A35,'[1]決勝ヒート - レース結果（貼付）'!$A:$A,0),MATCH('決勝ヒート - レース正式結果表（印刷）'!K$11,'[1]決勝ヒート - レース結果（貼付）'!$1:$1,0)),"")))</f>
        <v>1 Lap</v>
      </c>
      <c r="L35" s="26" t="str">
        <f>IF(A35="DNS","",IF(A35="DQ","",IFERROR(INDEX('[1]決勝ヒート - レース結果（貼付）'!$A:$Z,MATCH($A35,'[1]決勝ヒート - レース結果（貼付）'!$A:$A,0),MATCH('決勝ヒート - レース正式結果表（印刷）'!L$11,'[1]決勝ヒート - レース結果（貼付）'!$1:$1,0)),"")))</f>
        <v>1 Lap</v>
      </c>
      <c r="M35" s="25">
        <f>IF(A35="DNS","",IF(A35="DQ","",IFERROR(INDEX('[1]決勝ヒート - レース結果（貼付）'!$A:$Z,MATCH($B35,'[1]決勝ヒート - レース結果（貼付）'!$B:$B,0),MATCH('決勝ヒート - レース正式結果表（印刷）'!M$11,'[1]決勝ヒート - レース結果（貼付）'!$1:$1,0)),"")))</f>
        <v>55.371000000000002</v>
      </c>
      <c r="N35" s="24" t="str">
        <f>IF(M35&lt;1,"",IF($N$11&gt;M35,"R",""))</f>
        <v/>
      </c>
      <c r="O35" s="23"/>
      <c r="P35" s="5"/>
      <c r="Q35" s="5" t="str">
        <f>IF(IFERROR(INDEX('[1]決勝ヒート - レース結果（貼付）'!$A:$Z,MATCH($B35,'[1]決勝ヒート - レース結果（貼付）'!$B:$B,0),MATCH('決勝ヒート - レース正式結果表（印刷）'!Q$11,'[1]決勝ヒート - レース結果（貼付）'!$1:$1,0)),"")=0,"",IFERROR(INDEX('[1]決勝ヒート - レース結果（貼付）'!$A:$Z,MATCH($B35,'[1]決勝ヒート - レース結果（貼付）'!$B:$B,0),MATCH('決勝ヒート - レース正式結果表（印刷）'!Q$11,'[1]決勝ヒート - レース結果（貼付）'!$1:$1,0)),""))</f>
        <v/>
      </c>
      <c r="R35" s="5" t="str">
        <f>IF(Q35="","",COUNTIF($Q$13:Q35,"&lt;&gt;"&amp;""))</f>
        <v/>
      </c>
      <c r="S35" s="5" t="str">
        <f>IFERROR(RANK(R35,$R$13:$R$46,1),"")</f>
        <v/>
      </c>
      <c r="T35" s="5" t="str">
        <f>IF(IFERROR(INDEX('[1]決勝ヒート - レース結果（貼付）'!$A:$Z,MATCH($A35,'[1]決勝ヒート - レース結果（貼付）'!$A:$A,0),MATCH('決勝ヒート - レース正式結果表（印刷）'!T$11,'[1]決勝ヒート - レース結果（貼付）'!$1:$1,0)),"")=0,"",IFERROR(INDEX('[1]決勝ヒート - レース結果（貼付）'!$A:$Z,MATCH($A35,'[1]決勝ヒート - レース結果（貼付）'!$A:$A,0),MATCH('決勝ヒート - レース正式結果表（印刷）'!T$11,'[1]決勝ヒート - レース結果（貼付）'!$1:$1,0)),""))</f>
        <v/>
      </c>
      <c r="U35" s="5">
        <f>IF(IFERROR(INDEX('[1]決勝ヒート - レース結果（貼付）'!$A:$Z,MATCH($B35,'[1]決勝ヒート - レース結果（貼付）'!$B:$B,0),MATCH('決勝ヒート - レース正式結果表（印刷）'!U$11,'[1]決勝ヒート - レース結果（貼付）'!$1:$1,0)),"")=0,"",IFERROR(INDEX('[1]決勝ヒート - レース結果（貼付）'!$A:$Z,MATCH($B35,'[1]決勝ヒート - レース結果（貼付）'!$B:$B,0),MATCH('決勝ヒート - レース正式結果表（印刷）'!U$11,'[1]決勝ヒート - レース結果（貼付）'!$1:$1,0)),""))</f>
        <v>82.18</v>
      </c>
      <c r="V35" s="5"/>
    </row>
    <row r="36" spans="1:22" ht="12.75" customHeight="1" x14ac:dyDescent="0.2">
      <c r="A36" s="36">
        <f>IF(OR('[1]決勝ヒート - レース結果（貼付）'!A24="DNF",'[1]決勝ヒート - レース結果（貼付）'!A24="DNS",'[1]決勝ヒート - レース結果（貼付）'!A24="DQ"),'[1]決勝ヒート - レース結果（貼付）'!A24,IF(MAX('[1]決勝ヒート - レース結果（貼付）'!A:A)&gt;A35,A35+1,""))</f>
        <v>23</v>
      </c>
      <c r="B36" s="35">
        <f>IFERROR(INDEX('[1]決勝ヒート - レース結果（貼付）'!A24:$Z$50,MATCH($A36,'[1]決勝ヒート - レース結果（貼付）'!A24:$A$50,0),MATCH('決勝ヒート - レース正式結果表（印刷）'!B$11,'[1]決勝ヒート - レース結果（貼付）'!$1:$1,0)),"")</f>
        <v>78</v>
      </c>
      <c r="C36" s="34"/>
      <c r="D36" s="33"/>
      <c r="E36" s="32" t="str">
        <f>IFERROR(INDEX('[1]決勝ヒート - レース結果（貼付）'!$A:$Z,MATCH($B36,'[1]決勝ヒート - レース結果（貼付）'!$B:$B,0),MATCH('決勝ヒート - レース正式結果表（印刷）'!E$11,'[1]決勝ヒート - レース結果（貼付）'!$1:$1,0)),"")</f>
        <v>福岡 主税</v>
      </c>
      <c r="F36" s="24" t="str">
        <f>IFERROR(INDEX('[1]決勝ヒート - レース結果（貼付）'!$A:$Z,MATCH($B36,'[1]決勝ヒート - レース結果（貼付）'!$B:$B,0),MATCH('決勝ヒート - レース正式結果表（印刷）'!F$11,'[1]決勝ヒート - レース結果（貼付）'!$1:$1,0)),"")</f>
        <v>TONY KART/IAME</v>
      </c>
      <c r="G36" s="31" t="str">
        <f>IFERROR(INDEX('[1]決勝ヒート - レース結果（貼付）'!$A:$Z,MATCH($B36,'[1]決勝ヒート - レース結果（貼付）'!$B:$B,0),MATCH('決勝ヒート - レース正式結果表（印刷）'!G$11,'[1]決勝ヒート - レース結果（貼付）'!$1:$1,0)),"")</f>
        <v>SCUDERIA SFIDA</v>
      </c>
      <c r="H36" s="30" t="str">
        <f>IFERROR(INDEX('[1]決勝ヒート - レース結果（貼付）'!$A:$Z,MATCH($B36,'[1]決勝ヒート - レース結果（貼付）'!$B:$B,0),MATCH('決勝ヒート - レース正式結果表（印刷）'!H$11,'[1]決勝ヒート - レース結果（貼付）'!$1:$1,0)),"")</f>
        <v>BS</v>
      </c>
      <c r="I36" s="29">
        <f>IF(A36="DNS","",IF(A36="DQ","",IFERROR(INDEX('[1]決勝ヒート - レース結果（貼付）'!$A:$Z,MATCH($A36,'[1]決勝ヒート - レース結果（貼付）'!$A:$A,0),MATCH('決勝ヒート - レース正式結果表（印刷）'!I$11,'[1]決勝ヒート - レース結果（貼付）'!$1:$1,0)),"")))</f>
        <v>21</v>
      </c>
      <c r="J36" s="28">
        <f>IF(A36="DNS","ｽﾀｰﾄ出来ず",IF(A36="DQ","失　格",IFERROR(INDEX('[1]決勝ヒート - レース結果（貼付）'!$A:$Z,MATCH($B36,'[1]決勝ヒート - レース結果（貼付）'!$B:$B,0),MATCH('決勝ヒート - レース正式結果表（印刷）'!J$11,'[1]決勝ヒート - レース結果（貼付）'!$1:$1,0)),"")))</f>
        <v>1.3694201388888889E-2</v>
      </c>
      <c r="K36" s="26" t="str">
        <f>IF(A36="DNS","",IF(A36="DQ","",IFERROR(INDEX('[1]決勝ヒート - レース結果（貼付）'!$A:$Z,MATCH($A36,'[1]決勝ヒート - レース結果（貼付）'!$A:$A,0),MATCH('決勝ヒート - レース正式結果表（印刷）'!K$11,'[1]決勝ヒート - レース結果（貼付）'!$1:$1,0)),"")))</f>
        <v>1 Lap</v>
      </c>
      <c r="L36" s="26">
        <f>IF(A36="DNS","",IF(A36="DQ","",IFERROR(INDEX('[1]決勝ヒート - レース結果（貼付）'!$A:$Z,MATCH($A36,'[1]決勝ヒート - レース結果（貼付）'!$A:$A,0),MATCH('決勝ヒート - レース正式結果表（印刷）'!L$11,'[1]決勝ヒート - レース結果（貼付）'!$1:$1,0)),"")))</f>
        <v>2.6080000000000001</v>
      </c>
      <c r="M36" s="25">
        <f>IF(A36="DNS","",IF(A36="DQ","",IFERROR(INDEX('[1]決勝ヒート - レース結果（貼付）'!$A:$Z,MATCH($B36,'[1]決勝ヒート - レース結果（貼付）'!$B:$B,0),MATCH('決勝ヒート - レース正式結果表（印刷）'!M$11,'[1]決勝ヒート - レース結果（貼付）'!$1:$1,0)),"")))</f>
        <v>54.948999999999998</v>
      </c>
      <c r="N36" s="24" t="str">
        <f>IF(M36&lt;1,"",IF($N$11&gt;M36,"R",""))</f>
        <v/>
      </c>
      <c r="O36" s="23"/>
      <c r="P36" s="5"/>
      <c r="Q36" s="5" t="str">
        <f>IF(IFERROR(INDEX('[1]決勝ヒート - レース結果（貼付）'!$A:$Z,MATCH($B36,'[1]決勝ヒート - レース結果（貼付）'!$B:$B,0),MATCH('決勝ヒート - レース正式結果表（印刷）'!Q$11,'[1]決勝ヒート - レース結果（貼付）'!$1:$1,0)),"")=0,"",IFERROR(INDEX('[1]決勝ヒート - レース結果（貼付）'!$A:$Z,MATCH($B36,'[1]決勝ヒート - レース結果（貼付）'!$B:$B,0),MATCH('決勝ヒート - レース正式結果表（印刷）'!Q$11,'[1]決勝ヒート - レース結果（貼付）'!$1:$1,0)),""))</f>
        <v/>
      </c>
      <c r="R36" s="5" t="str">
        <f>IF(Q36="","",COUNTIF($Q$13:Q36,"&lt;&gt;"&amp;""))</f>
        <v/>
      </c>
      <c r="S36" s="5" t="str">
        <f>IFERROR(RANK(R36,$R$13:$R$46,1),"")</f>
        <v/>
      </c>
      <c r="T36" s="5" t="str">
        <f>IF(IFERROR(INDEX('[1]決勝ヒート - レース結果（貼付）'!$A:$Z,MATCH($A36,'[1]決勝ヒート - レース結果（貼付）'!$A:$A,0),MATCH('決勝ヒート - レース正式結果表（印刷）'!T$11,'[1]決勝ヒート - レース結果（貼付）'!$1:$1,0)),"")=0,"",IFERROR(INDEX('[1]決勝ヒート - レース結果（貼付）'!$A:$Z,MATCH($A36,'[1]決勝ヒート - レース結果（貼付）'!$A:$A,0),MATCH('決勝ヒート - レース正式結果表（印刷）'!T$11,'[1]決勝ヒート - レース結果（貼付）'!$1:$1,0)),""))</f>
        <v/>
      </c>
      <c r="U36" s="5">
        <f>IF(IFERROR(INDEX('[1]決勝ヒート - レース結果（貼付）'!$A:$Z,MATCH($B36,'[1]決勝ヒート - レース結果（貼付）'!$B:$B,0),MATCH('決勝ヒート - レース正式結果表（印刷）'!U$11,'[1]決勝ヒート - レース結果（貼付）'!$1:$1,0)),"")=0,"",IFERROR(INDEX('[1]決勝ヒート - レース結果（貼付）'!$A:$Z,MATCH($B36,'[1]決勝ヒート - レース結果（貼付）'!$B:$B,0),MATCH('決勝ヒート - レース正式結果表（印刷）'!U$11,'[1]決勝ヒート - レース結果（貼付）'!$1:$1,0)),""))</f>
        <v>82.811000000000007</v>
      </c>
      <c r="V36" s="5"/>
    </row>
    <row r="37" spans="1:22" ht="12.75" customHeight="1" x14ac:dyDescent="0.2">
      <c r="A37" s="46" t="s">
        <v>6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8"/>
      <c r="N37" s="7"/>
      <c r="O37" s="6"/>
      <c r="P37" s="5"/>
      <c r="Q37" s="5"/>
      <c r="R37" s="5"/>
      <c r="S37" s="5"/>
      <c r="T37" s="5"/>
      <c r="U37" s="5"/>
      <c r="V37" s="5"/>
    </row>
    <row r="38" spans="1:22" ht="12.75" customHeight="1" x14ac:dyDescent="0.2">
      <c r="A38" s="45">
        <f>IF(OR('[1]決勝ヒート - レース結果（貼付）'!A25="DNF",'[1]決勝ヒート - レース結果（貼付）'!A25="DNS",'[1]決勝ヒート - レース結果（貼付）'!A25="DQ"),'[1]決勝ヒート - レース結果（貼付）'!A25,IF(MAX('[1]決勝ヒート - レース結果（貼付）'!A:A)&gt;A36,A36+1,""))</f>
        <v>24</v>
      </c>
      <c r="B38" s="35">
        <f>IFERROR(INDEX('[1]決勝ヒート - レース結果（貼付）'!A25:$Z$50,MATCH($A38,'[1]決勝ヒート - レース結果（貼付）'!A25:$A$50,0),MATCH('決勝ヒート - レース正式結果表（印刷）'!B$11,'[1]決勝ヒート - レース結果（貼付）'!$1:$1,0)),"")</f>
        <v>22</v>
      </c>
      <c r="C38" s="34"/>
      <c r="D38" s="33"/>
      <c r="E38" s="32" t="str">
        <f>IFERROR(INDEX('[1]決勝ヒート - レース結果（貼付）'!$A:$Z,MATCH($B38,'[1]決勝ヒート - レース結果（貼付）'!$B:$B,0),MATCH('決勝ヒート - レース正式結果表（印刷）'!E$11,'[1]決勝ヒート - レース結果（貼付）'!$1:$1,0)),"")</f>
        <v>一宮 總太朗</v>
      </c>
      <c r="F38" s="24" t="str">
        <f>IFERROR(INDEX('[1]決勝ヒート - レース結果（貼付）'!$A:$Z,MATCH($B38,'[1]決勝ヒート - レース結果（貼付）'!$B:$B,0),MATCH('決勝ヒート - レース正式結果表（印刷）'!F$11,'[1]決勝ヒート - レース結果（貼付）'!$1:$1,0)),"")</f>
        <v>KR/IAME</v>
      </c>
      <c r="G38" s="31" t="str">
        <f>IFERROR(INDEX('[1]決勝ヒート - レース結果（貼付）'!$A:$Z,MATCH($B38,'[1]決勝ヒート - レース結果（貼付）'!$B:$B,0),MATCH('決勝ヒート - レース正式結果表（印刷）'!G$11,'[1]決勝ヒート - レース結果（貼付）'!$1:$1,0)),"")</f>
        <v>KAKIE Racing Team</v>
      </c>
      <c r="H38" s="30" t="str">
        <f>IFERROR(INDEX('[1]決勝ヒート - レース結果（貼付）'!$A:$Z,MATCH($B38,'[1]決勝ヒート - レース結果（貼付）'!$B:$B,0),MATCH('決勝ヒート - レース正式結果表（印刷）'!H$11,'[1]決勝ヒート - レース結果（貼付）'!$1:$1,0)),"")</f>
        <v>BS</v>
      </c>
      <c r="I38" s="29">
        <f>IF(A38="DNS","",IF(A38="DQ","",IFERROR(INDEX('[1]決勝ヒート - レース結果（貼付）'!$A:$Z,MATCH($A38,'[1]決勝ヒート - レース結果（貼付）'!$A:$A,0),MATCH('決勝ヒート - レース正式結果表（印刷）'!I$11,'[1]決勝ヒート - レース結果（貼付）'!$1:$1,0)),"")))</f>
        <v>0</v>
      </c>
      <c r="J38" s="44">
        <f>IF(A38="DNS","ｽﾀｰﾄ出来ず",IF(A38="DQ","失　格",IFERROR(INDEX('[1]決勝ヒート - レース結果（貼付）'!$A:$Z,MATCH($B38,'[1]決勝ヒート - レース結果（貼付）'!$B:$B,0),MATCH('決勝ヒート - レース正式結果表（印刷）'!J$11,'[1]決勝ヒート - レース結果（貼付）'!$1:$1,0)),"")))</f>
        <v>2.4169999999999998</v>
      </c>
      <c r="K38" s="43" t="str">
        <f>IF(A38="DNS","",IF(A38="DQ","",IFERROR(INDEX('[1]決勝ヒート - レース結果（貼付）'!$A:$Z,MATCH($A38,'[1]決勝ヒート - レース結果（貼付）'!$A:$A,0),MATCH('決勝ヒート - レース正式結果表（印刷）'!K$11,'[1]決勝ヒート - レース結果（貼付）'!$1:$1,0)),"")))</f>
        <v>22 Laps</v>
      </c>
      <c r="L38" s="43" t="str">
        <f>IF(A38="DNS","",IF(A38="DQ","",IFERROR(INDEX('[1]決勝ヒート - レース結果（貼付）'!$A:$Z,MATCH($A38,'[1]決勝ヒート - レース結果（貼付）'!$A:$A,0),MATCH('決勝ヒート - レース正式結果表（印刷）'!L$11,'[1]決勝ヒート - レース結果（貼付）'!$1:$1,0)),"")))</f>
        <v>21 Laps</v>
      </c>
      <c r="M38" s="42">
        <f>IF(A38="DNS","",IF(A38="DQ","",IFERROR(INDEX('[1]決勝ヒート - レース結果（貼付）'!$A:$Z,MATCH($B38,'[1]決勝ヒート - レース結果（貼付）'!$B:$B,0),MATCH('決勝ヒート - レース正式結果表（印刷）'!M$11,'[1]決勝ヒート - レース結果（貼付）'!$1:$1,0)),"")))</f>
        <v>0</v>
      </c>
      <c r="N38" s="24" t="str">
        <f>IF(M38&lt;1,"",IF($N$11&gt;M38,"R",""))</f>
        <v/>
      </c>
      <c r="O38" s="23"/>
      <c r="P38" s="5"/>
      <c r="Q38" s="5" t="str">
        <f>IF(IFERROR(INDEX('[1]決勝ヒート - レース結果（貼付）'!$A:$Z,MATCH($B38,'[1]決勝ヒート - レース結果（貼付）'!$B:$B,0),MATCH('決勝ヒート - レース正式結果表（印刷）'!Q$11,'[1]決勝ヒート - レース結果（貼付）'!$1:$1,0)),"")=0,"",IFERROR(INDEX('[1]決勝ヒート - レース結果（貼付）'!$A:$Z,MATCH($B38,'[1]決勝ヒート - レース結果（貼付）'!$B:$B,0),MATCH('決勝ヒート - レース正式結果表（印刷）'!Q$11,'[1]決勝ヒート - レース結果（貼付）'!$1:$1,0)),""))</f>
        <v/>
      </c>
      <c r="R38" s="5" t="str">
        <f>IF(Q38="","",COUNTIF($Q$13:Q38,"&lt;&gt;"&amp;""))</f>
        <v/>
      </c>
      <c r="S38" s="5" t="str">
        <f>IFERROR(RANK(R38,$R$13:$R$46,1),"")</f>
        <v/>
      </c>
      <c r="T38" s="5" t="str">
        <f>IF(IFERROR(INDEX('[1]決勝ヒート - レース結果（貼付）'!$A:$Z,MATCH($A38,'[1]決勝ヒート - レース結果（貼付）'!$A:$A,0),MATCH('決勝ヒート - レース正式結果表（印刷）'!T$11,'[1]決勝ヒート - レース結果（貼付）'!$1:$1,0)),"")=0,"",IFERROR(INDEX('[1]決勝ヒート - レース結果（貼付）'!$A:$Z,MATCH($A38,'[1]決勝ヒート - レース結果（貼付）'!$A:$A,0),MATCH('決勝ヒート - レース正式結果表（印刷）'!T$11,'[1]決勝ヒート - レース結果（貼付）'!$1:$1,0)),""))</f>
        <v/>
      </c>
      <c r="U38" s="5" t="str">
        <f>IF(IFERROR(INDEX('[1]決勝ヒート - レース結果（貼付）'!$A:$Z,MATCH($B38,'[1]決勝ヒート - レース結果（貼付）'!$B:$B,0),MATCH('決勝ヒート - レース正式結果表（印刷）'!U$11,'[1]決勝ヒート - レース結果（貼付）'!$1:$1,0)),"")=0,"",IFERROR(INDEX('[1]決勝ヒート - レース結果（貼付）'!$A:$Z,MATCH($B38,'[1]決勝ヒート - レース結果（貼付）'!$B:$B,0),MATCH('決勝ヒート - レース正式結果表（印刷）'!U$11,'[1]決勝ヒート - レース結果（貼付）'!$1:$1,0)),""))</f>
        <v>-</v>
      </c>
      <c r="V38" s="5"/>
    </row>
    <row r="39" spans="1:22" ht="12.75" customHeight="1" x14ac:dyDescent="0.2">
      <c r="A39" s="36" t="str">
        <f>IF(OR('[1]決勝ヒート - レース結果（貼付）'!A26="DNF",'[1]決勝ヒート - レース結果（貼付）'!A26="DNS",'[1]決勝ヒート - レース結果（貼付）'!A26="DQ"),'[1]決勝ヒート - レース結果（貼付）'!A26,IF(MAX('[1]決勝ヒート - レース結果（貼付）'!A:A)&gt;A38,A38+1,""))</f>
        <v/>
      </c>
      <c r="B39" s="35" t="str">
        <f>IFERROR(INDEX('[1]決勝ヒート - レース結果（貼付）'!A26:$Z$50,MATCH($A39,'[1]決勝ヒート - レース結果（貼付）'!A26:$A$50,0),MATCH('決勝ヒート - レース正式結果表（印刷）'!B$11,'[1]決勝ヒート - レース結果（貼付）'!$1:$1,0)),"")</f>
        <v/>
      </c>
      <c r="C39" s="34"/>
      <c r="D39" s="33"/>
      <c r="E39" s="32" t="str">
        <f>IFERROR(INDEX('[1]決勝ヒート - レース結果（貼付）'!$A:$Z,MATCH($B39,'[1]決勝ヒート - レース結果（貼付）'!$B:$B,0),MATCH('決勝ヒート - レース正式結果表（印刷）'!E$11,'[1]決勝ヒート - レース結果（貼付）'!$1:$1,0)),"")</f>
        <v/>
      </c>
      <c r="F39" s="24" t="str">
        <f>IFERROR(INDEX('[1]決勝ヒート - レース結果（貼付）'!$A:$Z,MATCH($B39,'[1]決勝ヒート - レース結果（貼付）'!$B:$B,0),MATCH('決勝ヒート - レース正式結果表（印刷）'!F$11,'[1]決勝ヒート - レース結果（貼付）'!$1:$1,0)),"")</f>
        <v/>
      </c>
      <c r="G39" s="31" t="str">
        <f>IFERROR(INDEX('[1]決勝ヒート - レース結果（貼付）'!$A:$Z,MATCH($B39,'[1]決勝ヒート - レース結果（貼付）'!$B:$B,0),MATCH('決勝ヒート - レース正式結果表（印刷）'!G$11,'[1]決勝ヒート - レース結果（貼付）'!$1:$1,0)),"")</f>
        <v/>
      </c>
      <c r="H39" s="30" t="str">
        <f>IFERROR(INDEX('[1]決勝ヒート - レース結果（貼付）'!$A:$Z,MATCH($B39,'[1]決勝ヒート - レース結果（貼付）'!$B:$B,0),MATCH('決勝ヒート - レース正式結果表（印刷）'!H$11,'[1]決勝ヒート - レース結果（貼付）'!$1:$1,0)),"")</f>
        <v/>
      </c>
      <c r="I39" s="29" t="str">
        <f>IF(A39="DNS","",IF(A39="DQ","",IFERROR(INDEX('[1]決勝ヒート - レース結果（貼付）'!$A:$Z,MATCH($A39,'[1]決勝ヒート - レース結果（貼付）'!$A:$A,0),MATCH('決勝ヒート - レース正式結果表（印刷）'!I$11,'[1]決勝ヒート - レース結果（貼付）'!$1:$1,0)),"")))</f>
        <v/>
      </c>
      <c r="J39" s="28" t="str">
        <f>IF(A39="DNS","ｽﾀｰﾄ出来ず",IF(A39="DQ","失　格",IFERROR(INDEX('[1]決勝ヒート - レース結果（貼付）'!$A:$Z,MATCH($B39,'[1]決勝ヒート - レース結果（貼付）'!$B:$B,0),MATCH('決勝ヒート - レース正式結果表（印刷）'!J$11,'[1]決勝ヒート - レース結果（貼付）'!$1:$1,0)),"")))</f>
        <v/>
      </c>
      <c r="K39" s="26" t="str">
        <f>IF(A39="DNS","",IF(A39="DQ","",IFERROR(INDEX('[1]決勝ヒート - レース結果（貼付）'!$A:$Z,MATCH($A39,'[1]決勝ヒート - レース結果（貼付）'!$A:$A,0),MATCH('決勝ヒート - レース正式結果表（印刷）'!K$11,'[1]決勝ヒート - レース結果（貼付）'!$1:$1,0)),"")))</f>
        <v/>
      </c>
      <c r="L39" s="26" t="str">
        <f>IF(A39="DNS","",IF(A39="DQ","",IFERROR(INDEX('[1]決勝ヒート - レース結果（貼付）'!$A:$Z,MATCH($A39,'[1]決勝ヒート - レース結果（貼付）'!$A:$A,0),MATCH('決勝ヒート - レース正式結果表（印刷）'!L$11,'[1]決勝ヒート - レース結果（貼付）'!$1:$1,0)),"")))</f>
        <v/>
      </c>
      <c r="M39" s="25" t="str">
        <f>IF(A39="DNS","",IF(A39="DQ","",IFERROR(INDEX('[1]決勝ヒート - レース結果（貼付）'!$A:$Z,MATCH($B39,'[1]決勝ヒート - レース結果（貼付）'!$B:$B,0),MATCH('決勝ヒート - レース正式結果表（印刷）'!M$11,'[1]決勝ヒート - レース結果（貼付）'!$1:$1,0)),"")))</f>
        <v/>
      </c>
      <c r="N39" s="24" t="str">
        <f>IF(M39&lt;1,"",IF($N$11&gt;M39,"R",""))</f>
        <v/>
      </c>
      <c r="O39" s="23"/>
      <c r="P39" s="5"/>
      <c r="Q39" s="5" t="str">
        <f>IF(IFERROR(INDEX('[1]決勝ヒート - レース結果（貼付）'!$A:$Z,MATCH($B39,'[1]決勝ヒート - レース結果（貼付）'!$B:$B,0),MATCH('決勝ヒート - レース正式結果表（印刷）'!Q$11,'[1]決勝ヒート - レース結果（貼付）'!$1:$1,0)),"")=0,"",IFERROR(INDEX('[1]決勝ヒート - レース結果（貼付）'!$A:$Z,MATCH($B39,'[1]決勝ヒート - レース結果（貼付）'!$B:$B,0),MATCH('決勝ヒート - レース正式結果表（印刷）'!Q$11,'[1]決勝ヒート - レース結果（貼付）'!$1:$1,0)),""))</f>
        <v/>
      </c>
      <c r="R39" s="5" t="str">
        <f>IF(Q39="","",COUNTIF($Q$13:Q39,"&lt;&gt;"&amp;""))</f>
        <v/>
      </c>
      <c r="S39" s="5" t="str">
        <f>IFERROR(RANK(R39,$R$13:$R$46,1),"")</f>
        <v/>
      </c>
      <c r="T39" s="5" t="str">
        <f>IF(IFERROR(INDEX('[1]決勝ヒート - レース結果（貼付）'!$A:$Z,MATCH($A39,'[1]決勝ヒート - レース結果（貼付）'!$A:$A,0),MATCH('決勝ヒート - レース正式結果表（印刷）'!T$11,'[1]決勝ヒート - レース結果（貼付）'!$1:$1,0)),"")=0,"",IFERROR(INDEX('[1]決勝ヒート - レース結果（貼付）'!$A:$Z,MATCH($A39,'[1]決勝ヒート - レース結果（貼付）'!$A:$A,0),MATCH('決勝ヒート - レース正式結果表（印刷）'!T$11,'[1]決勝ヒート - レース結果（貼付）'!$1:$1,0)),""))</f>
        <v/>
      </c>
      <c r="U39" s="5" t="str">
        <f>IF(IFERROR(INDEX('[1]決勝ヒート - レース結果（貼付）'!$A:$Z,MATCH($B39,'[1]決勝ヒート - レース結果（貼付）'!$B:$B,0),MATCH('決勝ヒート - レース正式結果表（印刷）'!U$11,'[1]決勝ヒート - レース結果（貼付）'!$1:$1,0)),"")=0,"",IFERROR(INDEX('[1]決勝ヒート - レース結果（貼付）'!$A:$Z,MATCH($B39,'[1]決勝ヒート - レース結果（貼付）'!$B:$B,0),MATCH('決勝ヒート - レース正式結果表（印刷）'!U$11,'[1]決勝ヒート - レース結果（貼付）'!$1:$1,0)),""))</f>
        <v/>
      </c>
      <c r="V39" s="5"/>
    </row>
    <row r="40" spans="1:22" ht="12.75" customHeight="1" x14ac:dyDescent="0.2">
      <c r="A40" s="36" t="str">
        <f>IF(OR('[1]決勝ヒート - レース結果（貼付）'!A27="DNF",'[1]決勝ヒート - レース結果（貼付）'!A27="DNS",'[1]決勝ヒート - レース結果（貼付）'!A27="DQ"),'[1]決勝ヒート - レース結果（貼付）'!A27,IF(MAX('[1]決勝ヒート - レース結果（貼付）'!A:A)&gt;A39,A39+1,""))</f>
        <v/>
      </c>
      <c r="B40" s="35" t="str">
        <f>IFERROR(INDEX('[1]決勝ヒート - レース結果（貼付）'!A27:$Z$50,MATCH($A40,'[1]決勝ヒート - レース結果（貼付）'!A27:$A$50,0),MATCH('決勝ヒート - レース正式結果表（印刷）'!B$11,'[1]決勝ヒート - レース結果（貼付）'!$1:$1,0)),"")</f>
        <v/>
      </c>
      <c r="C40" s="34"/>
      <c r="D40" s="33"/>
      <c r="E40" s="32" t="str">
        <f>IFERROR(INDEX('[1]決勝ヒート - レース結果（貼付）'!$A:$Z,MATCH($B40,'[1]決勝ヒート - レース結果（貼付）'!$B:$B,0),MATCH('決勝ヒート - レース正式結果表（印刷）'!E$11,'[1]決勝ヒート - レース結果（貼付）'!$1:$1,0)),"")</f>
        <v/>
      </c>
      <c r="F40" s="24" t="str">
        <f>IFERROR(INDEX('[1]決勝ヒート - レース結果（貼付）'!$A:$Z,MATCH($B40,'[1]決勝ヒート - レース結果（貼付）'!$B:$B,0),MATCH('決勝ヒート - レース正式結果表（印刷）'!F$11,'[1]決勝ヒート - レース結果（貼付）'!$1:$1,0)),"")</f>
        <v/>
      </c>
      <c r="G40" s="31" t="str">
        <f>IFERROR(INDEX('[1]決勝ヒート - レース結果（貼付）'!$A:$Z,MATCH($B40,'[1]決勝ヒート - レース結果（貼付）'!$B:$B,0),MATCH('決勝ヒート - レース正式結果表（印刷）'!G$11,'[1]決勝ヒート - レース結果（貼付）'!$1:$1,0)),"")</f>
        <v/>
      </c>
      <c r="H40" s="30" t="str">
        <f>IFERROR(INDEX('[1]決勝ヒート - レース結果（貼付）'!$A:$Z,MATCH($B40,'[1]決勝ヒート - レース結果（貼付）'!$B:$B,0),MATCH('決勝ヒート - レース正式結果表（印刷）'!H$11,'[1]決勝ヒート - レース結果（貼付）'!$1:$1,0)),"")</f>
        <v/>
      </c>
      <c r="I40" s="29" t="str">
        <f>IF(A40="DNS","",IF(A40="DQ","",IFERROR(INDEX('[1]決勝ヒート - レース結果（貼付）'!$A:$Z,MATCH($A40,'[1]決勝ヒート - レース結果（貼付）'!$A:$A,0),MATCH('決勝ヒート - レース正式結果表（印刷）'!I$11,'[1]決勝ヒート - レース結果（貼付）'!$1:$1,0)),"")))</f>
        <v/>
      </c>
      <c r="J40" s="28" t="str">
        <f>IF(A40="DNS","ｽﾀｰﾄ出来ず",IF(A40="DQ","失　格",IFERROR(INDEX('[1]決勝ヒート - レース結果（貼付）'!$A:$Z,MATCH($B40,'[1]決勝ヒート - レース結果（貼付）'!$B:$B,0),MATCH('決勝ヒート - レース正式結果表（印刷）'!J$11,'[1]決勝ヒート - レース結果（貼付）'!$1:$1,0)),"")))</f>
        <v/>
      </c>
      <c r="K40" s="26" t="str">
        <f>IF(A40="DNS","",IF(A40="DQ","",IFERROR(INDEX('[1]決勝ヒート - レース結果（貼付）'!$A:$Z,MATCH($A40,'[1]決勝ヒート - レース結果（貼付）'!$A:$A,0),MATCH('決勝ヒート - レース正式結果表（印刷）'!K$11,'[1]決勝ヒート - レース結果（貼付）'!$1:$1,0)),"")))</f>
        <v/>
      </c>
      <c r="L40" s="26" t="str">
        <f>IF(A40="DNS","",IF(A40="DQ","",IFERROR(INDEX('[1]決勝ヒート - レース結果（貼付）'!$A:$Z,MATCH($A40,'[1]決勝ヒート - レース結果（貼付）'!$A:$A,0),MATCH('決勝ヒート - レース正式結果表（印刷）'!L$11,'[1]決勝ヒート - レース結果（貼付）'!$1:$1,0)),"")))</f>
        <v/>
      </c>
      <c r="M40" s="25" t="str">
        <f>IF(A40="DNS","",IF(A40="DQ","",IFERROR(INDEX('[1]決勝ヒート - レース結果（貼付）'!$A:$Z,MATCH($B40,'[1]決勝ヒート - レース結果（貼付）'!$B:$B,0),MATCH('決勝ヒート - レース正式結果表（印刷）'!M$11,'[1]決勝ヒート - レース結果（貼付）'!$1:$1,0)),"")))</f>
        <v/>
      </c>
      <c r="N40" s="24" t="str">
        <f>IF(M40&lt;1,"",IF($N$11&gt;M40,"R",""))</f>
        <v/>
      </c>
      <c r="O40" s="23"/>
      <c r="P40" s="5"/>
      <c r="Q40" s="5" t="str">
        <f>IF(IFERROR(INDEX('[1]決勝ヒート - レース結果（貼付）'!$A:$Z,MATCH($B40,'[1]決勝ヒート - レース結果（貼付）'!$B:$B,0),MATCH('決勝ヒート - レース正式結果表（印刷）'!Q$11,'[1]決勝ヒート - レース結果（貼付）'!$1:$1,0)),"")=0,"",IFERROR(INDEX('[1]決勝ヒート - レース結果（貼付）'!$A:$Z,MATCH($B40,'[1]決勝ヒート - レース結果（貼付）'!$B:$B,0),MATCH('決勝ヒート - レース正式結果表（印刷）'!Q$11,'[1]決勝ヒート - レース結果（貼付）'!$1:$1,0)),""))</f>
        <v/>
      </c>
      <c r="R40" s="5" t="str">
        <f>IF(Q40="","",COUNTIF($Q$13:Q40,"&lt;&gt;"&amp;""))</f>
        <v/>
      </c>
      <c r="S40" s="5" t="str">
        <f>IFERROR(RANK(R40,$R$13:$R$46,1),"")</f>
        <v/>
      </c>
      <c r="T40" s="5" t="str">
        <f>IF(IFERROR(INDEX('[1]決勝ヒート - レース結果（貼付）'!$A:$Z,MATCH($A40,'[1]決勝ヒート - レース結果（貼付）'!$A:$A,0),MATCH('決勝ヒート - レース正式結果表（印刷）'!T$11,'[1]決勝ヒート - レース結果（貼付）'!$1:$1,0)),"")=0,"",IFERROR(INDEX('[1]決勝ヒート - レース結果（貼付）'!$A:$Z,MATCH($A40,'[1]決勝ヒート - レース結果（貼付）'!$A:$A,0),MATCH('決勝ヒート - レース正式結果表（印刷）'!T$11,'[1]決勝ヒート - レース結果（貼付）'!$1:$1,0)),""))</f>
        <v/>
      </c>
      <c r="U40" s="5" t="str">
        <f>IF(IFERROR(INDEX('[1]決勝ヒート - レース結果（貼付）'!$A:$Z,MATCH($B40,'[1]決勝ヒート - レース結果（貼付）'!$B:$B,0),MATCH('決勝ヒート - レース正式結果表（印刷）'!U$11,'[1]決勝ヒート - レース結果（貼付）'!$1:$1,0)),"")=0,"",IFERROR(INDEX('[1]決勝ヒート - レース結果（貼付）'!$A:$Z,MATCH($B40,'[1]決勝ヒート - レース結果（貼付）'!$B:$B,0),MATCH('決勝ヒート - レース正式結果表（印刷）'!U$11,'[1]決勝ヒート - レース結果（貼付）'!$1:$1,0)),""))</f>
        <v/>
      </c>
      <c r="V40" s="5"/>
    </row>
    <row r="41" spans="1:22" ht="12.75" customHeight="1" x14ac:dyDescent="0.2">
      <c r="A41" s="36" t="str">
        <f>IF(OR('[1]決勝ヒート - レース結果（貼付）'!A28="DNF",'[1]決勝ヒート - レース結果（貼付）'!A28="DNS",'[1]決勝ヒート - レース結果（貼付）'!A28="DQ"),'[1]決勝ヒート - レース結果（貼付）'!A28,IF(MAX('[1]決勝ヒート - レース結果（貼付）'!A:A)&gt;A40,A40+1,""))</f>
        <v/>
      </c>
      <c r="B41" s="35" t="str">
        <f>IFERROR(INDEX('[1]決勝ヒート - レース結果（貼付）'!A28:$Z$50,MATCH($A41,'[1]決勝ヒート - レース結果（貼付）'!A28:$A$50,0),MATCH('決勝ヒート - レース正式結果表（印刷）'!B$11,'[1]決勝ヒート - レース結果（貼付）'!$1:$1,0)),"")</f>
        <v/>
      </c>
      <c r="C41" s="34"/>
      <c r="D41" s="33"/>
      <c r="E41" s="32" t="str">
        <f>IFERROR(INDEX('[1]決勝ヒート - レース結果（貼付）'!$A:$Z,MATCH($B41,'[1]決勝ヒート - レース結果（貼付）'!$B:$B,0),MATCH('決勝ヒート - レース正式結果表（印刷）'!E$11,'[1]決勝ヒート - レース結果（貼付）'!$1:$1,0)),"")</f>
        <v/>
      </c>
      <c r="F41" s="24" t="str">
        <f>IFERROR(INDEX('[1]決勝ヒート - レース結果（貼付）'!$A:$Z,MATCH($B41,'[1]決勝ヒート - レース結果（貼付）'!$B:$B,0),MATCH('決勝ヒート - レース正式結果表（印刷）'!F$11,'[1]決勝ヒート - レース結果（貼付）'!$1:$1,0)),"")</f>
        <v/>
      </c>
      <c r="G41" s="31" t="str">
        <f>IFERROR(INDEX('[1]決勝ヒート - レース結果（貼付）'!$A:$Z,MATCH($B41,'[1]決勝ヒート - レース結果（貼付）'!$B:$B,0),MATCH('決勝ヒート - レース正式結果表（印刷）'!G$11,'[1]決勝ヒート - レース結果（貼付）'!$1:$1,0)),"")</f>
        <v/>
      </c>
      <c r="H41" s="30" t="str">
        <f>IFERROR(INDEX('[1]決勝ヒート - レース結果（貼付）'!$A:$Z,MATCH($B41,'[1]決勝ヒート - レース結果（貼付）'!$B:$B,0),MATCH('決勝ヒート - レース正式結果表（印刷）'!H$11,'[1]決勝ヒート - レース結果（貼付）'!$1:$1,0)),"")</f>
        <v/>
      </c>
      <c r="I41" s="29" t="str">
        <f>IF(A41="DNS","",IF(A41="DQ","",IFERROR(INDEX('[1]決勝ヒート - レース結果（貼付）'!$A:$Z,MATCH($A41,'[1]決勝ヒート - レース結果（貼付）'!$A:$A,0),MATCH('決勝ヒート - レース正式結果表（印刷）'!I$11,'[1]決勝ヒート - レース結果（貼付）'!$1:$1,0)),"")))</f>
        <v/>
      </c>
      <c r="J41" s="28" t="str">
        <f>IF(A41="DNS","ｽﾀｰﾄ出来ず",IF(A41="DQ","失　格",IFERROR(INDEX('[1]決勝ヒート - レース結果（貼付）'!$A:$Z,MATCH($B41,'[1]決勝ヒート - レース結果（貼付）'!$B:$B,0),MATCH('決勝ヒート - レース正式結果表（印刷）'!J$11,'[1]決勝ヒート - レース結果（貼付）'!$1:$1,0)),"")))</f>
        <v/>
      </c>
      <c r="K41" s="26" t="str">
        <f>IF(A41="DNS","",IF(A41="DQ","",IFERROR(INDEX('[1]決勝ヒート - レース結果（貼付）'!$A:$Z,MATCH($A41,'[1]決勝ヒート - レース結果（貼付）'!$A:$A,0),MATCH('決勝ヒート - レース正式結果表（印刷）'!K$11,'[1]決勝ヒート - レース結果（貼付）'!$1:$1,0)),"")))</f>
        <v/>
      </c>
      <c r="L41" s="26" t="str">
        <f>IF(A41="DNS","",IF(A41="DQ","",IFERROR(INDEX('[1]決勝ヒート - レース結果（貼付）'!$A:$Z,MATCH($A41,'[1]決勝ヒート - レース結果（貼付）'!$A:$A,0),MATCH('決勝ヒート - レース正式結果表（印刷）'!L$11,'[1]決勝ヒート - レース結果（貼付）'!$1:$1,0)),"")))</f>
        <v/>
      </c>
      <c r="M41" s="25" t="str">
        <f>IF(A41="DNS","",IF(A41="DQ","",IFERROR(INDEX('[1]決勝ヒート - レース結果（貼付）'!$A:$Z,MATCH($B41,'[1]決勝ヒート - レース結果（貼付）'!$B:$B,0),MATCH('決勝ヒート - レース正式結果表（印刷）'!M$11,'[1]決勝ヒート - レース結果（貼付）'!$1:$1,0)),"")))</f>
        <v/>
      </c>
      <c r="N41" s="24" t="str">
        <f>IF(M41&lt;1,"",IF($N$11&gt;M41,"R",""))</f>
        <v/>
      </c>
      <c r="O41" s="23"/>
      <c r="P41" s="5"/>
      <c r="Q41" s="5" t="str">
        <f>IF(IFERROR(INDEX('[1]決勝ヒート - レース結果（貼付）'!$A:$Z,MATCH($B41,'[1]決勝ヒート - レース結果（貼付）'!$B:$B,0),MATCH('決勝ヒート - レース正式結果表（印刷）'!Q$11,'[1]決勝ヒート - レース結果（貼付）'!$1:$1,0)),"")=0,"",IFERROR(INDEX('[1]決勝ヒート - レース結果（貼付）'!$A:$Z,MATCH($B41,'[1]決勝ヒート - レース結果（貼付）'!$B:$B,0),MATCH('決勝ヒート - レース正式結果表（印刷）'!Q$11,'[1]決勝ヒート - レース結果（貼付）'!$1:$1,0)),""))</f>
        <v/>
      </c>
      <c r="R41" s="5" t="str">
        <f>IF(Q41="","",COUNTIF($Q$13:Q41,"&lt;&gt;"&amp;""))</f>
        <v/>
      </c>
      <c r="S41" s="5" t="str">
        <f>IFERROR(RANK(R41,$R$13:$R$46,1),"")</f>
        <v/>
      </c>
      <c r="T41" s="5" t="str">
        <f>IF(IFERROR(INDEX('[1]決勝ヒート - レース結果（貼付）'!$A:$Z,MATCH($A41,'[1]決勝ヒート - レース結果（貼付）'!$A:$A,0),MATCH('決勝ヒート - レース正式結果表（印刷）'!T$11,'[1]決勝ヒート - レース結果（貼付）'!$1:$1,0)),"")=0,"",IFERROR(INDEX('[1]決勝ヒート - レース結果（貼付）'!$A:$Z,MATCH($A41,'[1]決勝ヒート - レース結果（貼付）'!$A:$A,0),MATCH('決勝ヒート - レース正式結果表（印刷）'!T$11,'[1]決勝ヒート - レース結果（貼付）'!$1:$1,0)),""))</f>
        <v/>
      </c>
      <c r="U41" s="5" t="str">
        <f>IF(IFERROR(INDEX('[1]決勝ヒート - レース結果（貼付）'!$A:$Z,MATCH($B41,'[1]決勝ヒート - レース結果（貼付）'!$B:$B,0),MATCH('決勝ヒート - レース正式結果表（印刷）'!U$11,'[1]決勝ヒート - レース結果（貼付）'!$1:$1,0)),"")=0,"",IFERROR(INDEX('[1]決勝ヒート - レース結果（貼付）'!$A:$Z,MATCH($B41,'[1]決勝ヒート - レース結果（貼付）'!$B:$B,0),MATCH('決勝ヒート - レース正式結果表（印刷）'!U$11,'[1]決勝ヒート - レース結果（貼付）'!$1:$1,0)),""))</f>
        <v/>
      </c>
      <c r="V41" s="5"/>
    </row>
    <row r="42" spans="1:22" ht="12.75" customHeight="1" x14ac:dyDescent="0.2">
      <c r="A42" s="36"/>
      <c r="B42" s="35"/>
      <c r="C42" s="34"/>
      <c r="D42" s="33"/>
      <c r="E42" s="32"/>
      <c r="F42" s="24"/>
      <c r="G42" s="31"/>
      <c r="H42" s="30"/>
      <c r="I42" s="29"/>
      <c r="J42" s="28"/>
      <c r="K42" s="26"/>
      <c r="L42" s="26"/>
      <c r="M42" s="25"/>
      <c r="N42" s="24"/>
      <c r="O42" s="23"/>
      <c r="P42" s="5"/>
      <c r="Q42" s="5" t="str">
        <f>IF(IFERROR(INDEX('[1]決勝ヒート - レース結果（貼付）'!$A:$Z,MATCH($B42,'[1]決勝ヒート - レース結果（貼付）'!$B:$B,0),MATCH('決勝ヒート - レース正式結果表（印刷）'!Q$11,'[1]決勝ヒート - レース結果（貼付）'!$1:$1,0)),"")=0,"",IFERROR(INDEX('[1]決勝ヒート - レース結果（貼付）'!$A:$Z,MATCH($B42,'[1]決勝ヒート - レース結果（貼付）'!$B:$B,0),MATCH('決勝ヒート - レース正式結果表（印刷）'!Q$11,'[1]決勝ヒート - レース結果（貼付）'!$1:$1,0)),""))</f>
        <v/>
      </c>
      <c r="R42" s="5" t="str">
        <f>IF(Q42="","",COUNTIF($Q$13:Q42,"&lt;&gt;"&amp;""))</f>
        <v/>
      </c>
      <c r="S42" s="5" t="str">
        <f>IFERROR(RANK(R42,$R$13:$R$46,1),"")</f>
        <v/>
      </c>
      <c r="T42" s="5" t="str">
        <f>IF(IFERROR(INDEX('[1]決勝ヒート - レース結果（貼付）'!$A:$Z,MATCH($A42,'[1]決勝ヒート - レース結果（貼付）'!$A:$A,0),MATCH('決勝ヒート - レース正式結果表（印刷）'!T$11,'[1]決勝ヒート - レース結果（貼付）'!$1:$1,0)),"")=0,"",IFERROR(INDEX('[1]決勝ヒート - レース結果（貼付）'!$A:$Z,MATCH($A42,'[1]決勝ヒート - レース結果（貼付）'!$A:$A,0),MATCH('決勝ヒート - レース正式結果表（印刷）'!T$11,'[1]決勝ヒート - レース結果（貼付）'!$1:$1,0)),""))</f>
        <v/>
      </c>
      <c r="U42" s="5" t="str">
        <f>IF(IFERROR(INDEX('[1]決勝ヒート - レース結果（貼付）'!$A:$Z,MATCH($B42,'[1]決勝ヒート - レース結果（貼付）'!$B:$B,0),MATCH('決勝ヒート - レース正式結果表（印刷）'!U$11,'[1]決勝ヒート - レース結果（貼付）'!$1:$1,0)),"")=0,"",IFERROR(INDEX('[1]決勝ヒート - レース結果（貼付）'!$A:$Z,MATCH($B42,'[1]決勝ヒート - レース結果（貼付）'!$B:$B,0),MATCH('決勝ヒート - レース正式結果表（印刷）'!U$11,'[1]決勝ヒート - レース結果（貼付）'!$1:$1,0)),""))</f>
        <v/>
      </c>
      <c r="V42" s="5"/>
    </row>
    <row r="43" spans="1:22" ht="12.75" customHeight="1" x14ac:dyDescent="0.2">
      <c r="A43" s="36"/>
      <c r="B43" s="35"/>
      <c r="C43" s="34"/>
      <c r="D43" s="33"/>
      <c r="E43" s="32"/>
      <c r="F43" s="24"/>
      <c r="G43" s="31"/>
      <c r="H43" s="30"/>
      <c r="I43" s="29"/>
      <c r="J43" s="28"/>
      <c r="K43" s="26"/>
      <c r="L43" s="26"/>
      <c r="M43" s="25"/>
      <c r="N43" s="24"/>
      <c r="O43" s="23"/>
      <c r="P43" s="5"/>
      <c r="Q43" s="5" t="str">
        <f>IF(IFERROR(INDEX('[1]決勝ヒート - レース結果（貼付）'!$A:$Z,MATCH($B43,'[1]決勝ヒート - レース結果（貼付）'!$B:$B,0),MATCH('決勝ヒート - レース正式結果表（印刷）'!Q$11,'[1]決勝ヒート - レース結果（貼付）'!$1:$1,0)),"")=0,"",IFERROR(INDEX('[1]決勝ヒート - レース結果（貼付）'!$A:$Z,MATCH($B43,'[1]決勝ヒート - レース結果（貼付）'!$B:$B,0),MATCH('決勝ヒート - レース正式結果表（印刷）'!Q$11,'[1]決勝ヒート - レース結果（貼付）'!$1:$1,0)),""))</f>
        <v/>
      </c>
      <c r="R43" s="5" t="str">
        <f>IF(Q43="","",COUNTIF($Q$13:Q43,"&lt;&gt;"&amp;""))</f>
        <v/>
      </c>
      <c r="S43" s="5" t="str">
        <f>IFERROR(RANK(R43,$R$13:$R$46,1),"")</f>
        <v/>
      </c>
      <c r="T43" s="5" t="str">
        <f>IF(IFERROR(INDEX('[1]決勝ヒート - レース結果（貼付）'!$A:$Z,MATCH($A43,'[1]決勝ヒート - レース結果（貼付）'!$A:$A,0),MATCH('決勝ヒート - レース正式結果表（印刷）'!T$11,'[1]決勝ヒート - レース結果（貼付）'!$1:$1,0)),"")=0,"",IFERROR(INDEX('[1]決勝ヒート - レース結果（貼付）'!$A:$Z,MATCH($A43,'[1]決勝ヒート - レース結果（貼付）'!$A:$A,0),MATCH('決勝ヒート - レース正式結果表（印刷）'!T$11,'[1]決勝ヒート - レース結果（貼付）'!$1:$1,0)),""))</f>
        <v/>
      </c>
      <c r="U43" s="5" t="str">
        <f>IF(IFERROR(INDEX('[1]決勝ヒート - レース結果（貼付）'!$A:$Z,MATCH($B43,'[1]決勝ヒート - レース結果（貼付）'!$B:$B,0),MATCH('決勝ヒート - レース正式結果表（印刷）'!U$11,'[1]決勝ヒート - レース結果（貼付）'!$1:$1,0)),"")=0,"",IFERROR(INDEX('[1]決勝ヒート - レース結果（貼付）'!$A:$Z,MATCH($B43,'[1]決勝ヒート - レース結果（貼付）'!$B:$B,0),MATCH('決勝ヒート - レース正式結果表（印刷）'!U$11,'[1]決勝ヒート - レース結果（貼付）'!$1:$1,0)),""))</f>
        <v/>
      </c>
      <c r="V43" s="5"/>
    </row>
    <row r="44" spans="1:22" ht="12.75" customHeight="1" x14ac:dyDescent="0.2">
      <c r="A44" s="36"/>
      <c r="B44" s="35"/>
      <c r="C44" s="34"/>
      <c r="D44" s="33"/>
      <c r="E44" s="32"/>
      <c r="F44" s="24"/>
      <c r="G44" s="31"/>
      <c r="H44" s="30"/>
      <c r="I44" s="29"/>
      <c r="J44" s="28"/>
      <c r="K44" s="26"/>
      <c r="L44" s="26"/>
      <c r="M44" s="25"/>
      <c r="N44" s="24"/>
      <c r="O44" s="23"/>
      <c r="P44" s="5"/>
      <c r="Q44" s="5" t="str">
        <f>IF(IFERROR(INDEX('[1]決勝ヒート - レース結果（貼付）'!$A:$Z,MATCH($B44,'[1]決勝ヒート - レース結果（貼付）'!$B:$B,0),MATCH('決勝ヒート - レース正式結果表（印刷）'!Q$11,'[1]決勝ヒート - レース結果（貼付）'!$1:$1,0)),"")=0,"",IFERROR(INDEX('[1]決勝ヒート - レース結果（貼付）'!$A:$Z,MATCH($B44,'[1]決勝ヒート - レース結果（貼付）'!$B:$B,0),MATCH('決勝ヒート - レース正式結果表（印刷）'!Q$11,'[1]決勝ヒート - レース結果（貼付）'!$1:$1,0)),""))</f>
        <v/>
      </c>
      <c r="R44" s="5" t="str">
        <f>IF(Q44="","",COUNTIF($Q$13:Q44,"&lt;&gt;"&amp;""))</f>
        <v/>
      </c>
      <c r="S44" s="5" t="str">
        <f>IFERROR(RANK(R44,$R$13:$R$46,1),"")</f>
        <v/>
      </c>
      <c r="T44" s="5" t="str">
        <f>IF(IFERROR(INDEX('[1]決勝ヒート - レース結果（貼付）'!$A:$Z,MATCH($A44,'[1]決勝ヒート - レース結果（貼付）'!$A:$A,0),MATCH('決勝ヒート - レース正式結果表（印刷）'!T$11,'[1]決勝ヒート - レース結果（貼付）'!$1:$1,0)),"")=0,"",IFERROR(INDEX('[1]決勝ヒート - レース結果（貼付）'!$A:$Z,MATCH($A44,'[1]決勝ヒート - レース結果（貼付）'!$A:$A,0),MATCH('決勝ヒート - レース正式結果表（印刷）'!T$11,'[1]決勝ヒート - レース結果（貼付）'!$1:$1,0)),""))</f>
        <v/>
      </c>
      <c r="U44" s="5" t="str">
        <f>IF(IFERROR(INDEX('[1]決勝ヒート - レース結果（貼付）'!$A:$Z,MATCH($B44,'[1]決勝ヒート - レース結果（貼付）'!$B:$B,0),MATCH('決勝ヒート - レース正式結果表（印刷）'!U$11,'[1]決勝ヒート - レース結果（貼付）'!$1:$1,0)),"")=0,"",IFERROR(INDEX('[1]決勝ヒート - レース結果（貼付）'!$A:$Z,MATCH($B44,'[1]決勝ヒート - レース結果（貼付）'!$B:$B,0),MATCH('決勝ヒート - レース正式結果表（印刷）'!U$11,'[1]決勝ヒート - レース結果（貼付）'!$1:$1,0)),""))</f>
        <v/>
      </c>
      <c r="V44" s="5"/>
    </row>
    <row r="45" spans="1:22" ht="12.75" customHeight="1" x14ac:dyDescent="0.2">
      <c r="A45" s="36"/>
      <c r="B45" s="35"/>
      <c r="C45" s="34"/>
      <c r="D45" s="33"/>
      <c r="E45" s="32"/>
      <c r="F45" s="24"/>
      <c r="G45" s="31"/>
      <c r="H45" s="30"/>
      <c r="I45" s="29"/>
      <c r="J45" s="28"/>
      <c r="K45" s="26"/>
      <c r="L45" s="26"/>
      <c r="M45" s="25"/>
      <c r="N45" s="24"/>
      <c r="O45" s="23"/>
      <c r="P45" s="5"/>
      <c r="Q45" s="5" t="str">
        <f>IF(IFERROR(INDEX('[1]決勝ヒート - レース結果（貼付）'!$A:$Z,MATCH($B45,'[1]決勝ヒート - レース結果（貼付）'!$B:$B,0),MATCH('決勝ヒート - レース正式結果表（印刷）'!Q$11,'[1]決勝ヒート - レース結果（貼付）'!$1:$1,0)),"")=0,"",IFERROR(INDEX('[1]決勝ヒート - レース結果（貼付）'!$A:$Z,MATCH($B45,'[1]決勝ヒート - レース結果（貼付）'!$B:$B,0),MATCH('決勝ヒート - レース正式結果表（印刷）'!Q$11,'[1]決勝ヒート - レース結果（貼付）'!$1:$1,0)),""))</f>
        <v/>
      </c>
      <c r="R45" s="5" t="str">
        <f>IF(Q45="","",COUNTIF($Q$13:Q45,"&lt;&gt;"&amp;""))</f>
        <v/>
      </c>
      <c r="S45" s="5" t="str">
        <f>IFERROR(RANK(R45,$R$13:$R$46,1),"")</f>
        <v/>
      </c>
      <c r="T45" s="5" t="str">
        <f>IF(IFERROR(INDEX('[1]決勝ヒート - レース結果（貼付）'!$A:$Z,MATCH($A45,'[1]決勝ヒート - レース結果（貼付）'!$A:$A,0),MATCH('決勝ヒート - レース正式結果表（印刷）'!T$11,'[1]決勝ヒート - レース結果（貼付）'!$1:$1,0)),"")=0,"",IFERROR(INDEX('[1]決勝ヒート - レース結果（貼付）'!$A:$Z,MATCH($A45,'[1]決勝ヒート - レース結果（貼付）'!$A:$A,0),MATCH('決勝ヒート - レース正式結果表（印刷）'!T$11,'[1]決勝ヒート - レース結果（貼付）'!$1:$1,0)),""))</f>
        <v/>
      </c>
      <c r="U45" s="5" t="str">
        <f>IF(IFERROR(INDEX('[1]決勝ヒート - レース結果（貼付）'!$A:$Z,MATCH($B45,'[1]決勝ヒート - レース結果（貼付）'!$B:$B,0),MATCH('決勝ヒート - レース正式結果表（印刷）'!U$11,'[1]決勝ヒート - レース結果（貼付）'!$1:$1,0)),"")=0,"",IFERROR(INDEX('[1]決勝ヒート - レース結果（貼付）'!$A:$Z,MATCH($B45,'[1]決勝ヒート - レース結果（貼付）'!$B:$B,0),MATCH('決勝ヒート - レース正式結果表（印刷）'!U$11,'[1]決勝ヒート - レース結果（貼付）'!$1:$1,0)),""))</f>
        <v/>
      </c>
      <c r="V45" s="5"/>
    </row>
    <row r="46" spans="1:22" ht="12.75" customHeight="1" x14ac:dyDescent="0.2">
      <c r="A46" s="41" t="s">
        <v>5</v>
      </c>
      <c r="B46" s="41"/>
      <c r="C46" s="34"/>
      <c r="D46" s="33"/>
      <c r="E46" s="32" t="str">
        <f>IFERROR(INDEX('[1]決勝ヒート - レース結果（貼付）'!$A:$Z,MATCH($B46,'[1]決勝ヒート - レース結果（貼付）'!$B:$B,0),MATCH('決勝ヒート - レース正式結果表（印刷）'!E$11,'[1]決勝ヒート - レース結果（貼付）'!$1:$1,0)),"")</f>
        <v/>
      </c>
      <c r="F46" s="24" t="str">
        <f>IFERROR(INDEX('[1]決勝ヒート - レース結果（貼付）'!$A:$Z,MATCH($B46,'[1]決勝ヒート - レース結果（貼付）'!$B:$B,0),MATCH('決勝ヒート - レース正式結果表（印刷）'!F$11,'[1]決勝ヒート - レース結果（貼付）'!$1:$1,0)),"")</f>
        <v/>
      </c>
      <c r="G46" s="31" t="str">
        <f>IFERROR(INDEX('[1]決勝ヒート - レース結果（貼付）'!$A:$Z,MATCH($B46,'[1]決勝ヒート - レース結果（貼付）'!$B:$B,0),MATCH('決勝ヒート - レース正式結果表（印刷）'!G$11,'[1]決勝ヒート - レース結果（貼付）'!$1:$1,0)),"")</f>
        <v/>
      </c>
      <c r="H46" s="30"/>
      <c r="I46" s="29"/>
      <c r="J46" s="28"/>
      <c r="K46" s="26"/>
      <c r="L46" s="26"/>
      <c r="M46" s="25"/>
      <c r="N46" s="24"/>
      <c r="O46" s="23"/>
      <c r="P46" s="5"/>
      <c r="Q46" s="5" t="str">
        <f>IF(IFERROR(INDEX('[1]決勝ヒート - レース結果（貼付）'!$A:$Z,MATCH($B46,'[1]決勝ヒート - レース結果（貼付）'!$B:$B,0),MATCH('決勝ヒート - レース正式結果表（印刷）'!Q$11,'[1]決勝ヒート - レース結果（貼付）'!$1:$1,0)),"")=0,"",IFERROR(INDEX('[1]決勝ヒート - レース結果（貼付）'!$A:$Z,MATCH($B46,'[1]決勝ヒート - レース結果（貼付）'!$B:$B,0),MATCH('決勝ヒート - レース正式結果表（印刷）'!Q$11,'[1]決勝ヒート - レース結果（貼付）'!$1:$1,0)),""))</f>
        <v/>
      </c>
      <c r="R46" s="5" t="str">
        <f>IF(Q46="","",COUNTIF($Q$13:Q46,"&lt;&gt;"&amp;""))</f>
        <v/>
      </c>
      <c r="S46" s="5" t="str">
        <f>IFERROR(RANK(R46,$R$13:$R$46,1),"")</f>
        <v/>
      </c>
      <c r="T46" s="5" t="str">
        <f>IF(IFERROR(INDEX('[1]決勝ヒート - レース結果（貼付）'!$A:$Z,MATCH(#REF!,'[1]決勝ヒート - レース結果（貼付）'!$A:$A,0),MATCH('決勝ヒート - レース正式結果表（印刷）'!T$11,'[1]決勝ヒート - レース結果（貼付）'!$1:$1,0)),"")=0,"",IFERROR(INDEX('[1]決勝ヒート - レース結果（貼付）'!$A:$Z,MATCH(#REF!,'[1]決勝ヒート - レース結果（貼付）'!$A:$A,0),MATCH('決勝ヒート - レース正式結果表（印刷）'!T$11,'[1]決勝ヒート - レース結果（貼付）'!$1:$1,0)),""))</f>
        <v/>
      </c>
      <c r="U46" s="5" t="str">
        <f>IF(IFERROR(INDEX('[1]決勝ヒート - レース結果（貼付）'!$A:$Z,MATCH($B46,'[1]決勝ヒート - レース結果（貼付）'!$B:$B,0),MATCH('決勝ヒート - レース正式結果表（印刷）'!U$11,'[1]決勝ヒート - レース結果（貼付）'!$1:$1,0)),"")=0,"",IFERROR(INDEX('[1]決勝ヒート - レース結果（貼付）'!$A:$Z,MATCH($B46,'[1]決勝ヒート - レース結果（貼付）'!$B:$B,0),MATCH('決勝ヒート - レース正式結果表（印刷）'!U$11,'[1]決勝ヒート - レース結果（貼付）'!$1:$1,0)),""))</f>
        <v/>
      </c>
      <c r="V46" s="5"/>
    </row>
    <row r="47" spans="1:22" s="37" customFormat="1" ht="12.75" customHeight="1" x14ac:dyDescent="0.2">
      <c r="A47" s="40" t="s">
        <v>4</v>
      </c>
      <c r="B47" s="40"/>
      <c r="C47" s="6"/>
      <c r="D47" s="6"/>
      <c r="E47" s="39" t="str">
        <f>"No."&amp;IFERROR(INDEX($A11:$Z46,MATCH($J$47,$U$11:$U$46,0),MATCH("No.",$11:$11,0)),"")&amp;"　"&amp;IFERROR(INDEX($A11:$Z46,MATCH($J$47,$U$11:$U$46,0),MATCH("名前",$11:$11,0)),"")</f>
        <v>No.19　向畑 疾走</v>
      </c>
      <c r="F47" s="20" t="str">
        <f>IFERROR(INDEX($A11:$Z46,MATCH($J$47,$U$11:$U$46,0),MATCH("team",$11:$11,0)),"")</f>
        <v>KC　NAGAHARA</v>
      </c>
      <c r="G47" s="21">
        <f>1.264/MAX($U:$U)*3600</f>
        <v>54.252160953800299</v>
      </c>
      <c r="H47" s="1"/>
      <c r="I47" s="20" t="str">
        <f>INDEX('[2]決勝ヒート - レース結果（貼付）'!$A:$Z,MATCH(INDEX($A12:$Z45,MATCH($J$47,$U$12:$U$45,0),MATCH("No.",$11:$11,0)),'[2]決勝ヒート - レース結果（貼付）'!$B:$B,0),MATCH("In Lap",'[2]決勝ヒート - レース結果（貼付）'!$1:$1,0))&amp;"/"&amp;IFERROR(INDEX($A12:$Z45,MATCH($J$47,$U$12:$U$45,0),MATCH("laps",$11:$11,0)),"")</f>
        <v>15/22</v>
      </c>
      <c r="J47" s="19">
        <f>MAX($U:$U)</f>
        <v>83.875</v>
      </c>
      <c r="K47" s="18" t="s">
        <v>3</v>
      </c>
      <c r="L47" s="6"/>
      <c r="M47" s="8"/>
      <c r="N47" s="38"/>
      <c r="O47" s="6"/>
      <c r="P47" s="5"/>
      <c r="Q47" s="5"/>
      <c r="R47" s="5"/>
      <c r="S47" s="5"/>
      <c r="T47" s="5"/>
      <c r="U47" s="5"/>
      <c r="V47" s="5"/>
    </row>
    <row r="48" spans="1:22" ht="2.1" customHeight="1" x14ac:dyDescent="0.2">
      <c r="A48" s="12"/>
      <c r="B48" s="6"/>
      <c r="C48" s="6"/>
      <c r="D48" s="6"/>
      <c r="E48" s="22"/>
      <c r="F48" s="20"/>
      <c r="G48" s="21"/>
      <c r="I48" s="20"/>
      <c r="J48" s="19"/>
      <c r="K48" s="18"/>
      <c r="L48" s="6"/>
      <c r="M48" s="8"/>
      <c r="N48" s="7"/>
      <c r="O48" s="6"/>
      <c r="P48" s="5"/>
      <c r="Q48" s="5"/>
      <c r="R48" s="5"/>
      <c r="S48" s="5"/>
      <c r="T48" s="5"/>
      <c r="U48" s="5"/>
      <c r="V48" s="5"/>
    </row>
    <row r="49" spans="1:22" ht="12.75" customHeight="1" x14ac:dyDescent="0.2">
      <c r="A49" s="36"/>
      <c r="B49" s="35" t="str">
        <f>IFERROR(INDEX('[1]決勝ヒート - レース結果（貼付）'!A30:$Z$50,MATCH($A49,'[1]決勝ヒート - レース結果（貼付）'!A30:$A$50,0),MATCH('決勝ヒート - レース正式結果表（印刷）'!B$11,'[1]決勝ヒート - レース結果（貼付）'!$1:$1,0)),"")</f>
        <v/>
      </c>
      <c r="C49" s="34"/>
      <c r="D49" s="33"/>
      <c r="E49" s="32" t="str">
        <f>IFERROR(INDEX('[1]決勝ヒート - レース結果（貼付）'!$A:$Z,MATCH($B49,'[1]決勝ヒート - レース結果（貼付）'!$B:$B,0),MATCH('決勝ヒート - レース正式結果表（印刷）'!E$11,'[1]決勝ヒート - レース結果（貼付）'!$1:$1,0)),"")</f>
        <v/>
      </c>
      <c r="F49" s="24" t="str">
        <f>IFERROR(INDEX('[1]決勝ヒート - レース結果（貼付）'!$A:$Z,MATCH($B49,'[1]決勝ヒート - レース結果（貼付）'!$B:$B,0),MATCH('決勝ヒート - レース正式結果表（印刷）'!F$11,'[1]決勝ヒート - レース結果（貼付）'!$1:$1,0)),"")</f>
        <v/>
      </c>
      <c r="G49" s="31" t="str">
        <f>IFERROR(INDEX('[1]決勝ヒート - レース結果（貼付）'!$A:$Z,MATCH($B49,'[1]決勝ヒート - レース結果（貼付）'!$B:$B,0),MATCH('決勝ヒート - レース正式結果表（印刷）'!G$11,'[1]決勝ヒート - レース結果（貼付）'!$1:$1,0)),"")</f>
        <v/>
      </c>
      <c r="H49" s="30"/>
      <c r="I49" s="29"/>
      <c r="J49" s="28"/>
      <c r="K49" s="26"/>
      <c r="L49" s="26"/>
      <c r="M49" s="25"/>
      <c r="N49" s="24"/>
      <c r="O49" s="23"/>
      <c r="P49" s="5"/>
      <c r="Q49" s="5" t="str">
        <f>IF(IFERROR(INDEX('[1]決勝ヒート - レース結果（貼付）'!$A:$Z,MATCH($B49,'[1]決勝ヒート - レース結果（貼付）'!$B:$B,0),MATCH('決勝ヒート - レース正式結果表（印刷）'!Q$11,'[1]決勝ヒート - レース結果（貼付）'!$1:$1,0)),"")=0,"",IFERROR(INDEX('[1]決勝ヒート - レース結果（貼付）'!$A:$Z,MATCH($B49,'[1]決勝ヒート - レース結果（貼付）'!$B:$B,0),MATCH('決勝ヒート - レース正式結果表（印刷）'!Q$11,'[1]決勝ヒート - レース結果（貼付）'!$1:$1,0)),""))</f>
        <v/>
      </c>
      <c r="R49" s="5" t="str">
        <f>IF(Q49="","",COUNTIF($Q$13:Q49,"&lt;&gt;"&amp;""))</f>
        <v/>
      </c>
      <c r="S49" s="5" t="str">
        <f>IFERROR(RANK(R49,$R$13:$R$46,1),"")</f>
        <v/>
      </c>
      <c r="T49" s="5" t="str">
        <f>IF(IFERROR(INDEX('[1]決勝ヒート - レース結果（貼付）'!$A:$Z,MATCH($A49,'[1]決勝ヒート - レース結果（貼付）'!$A:$A,0),MATCH('決勝ヒート - レース正式結果表（印刷）'!T$11,'[1]決勝ヒート - レース結果（貼付）'!$1:$1,0)),"")=0,"",IFERROR(INDEX('[1]決勝ヒート - レース結果（貼付）'!$A:$Z,MATCH($A49,'[1]決勝ヒート - レース結果（貼付）'!$A:$A,0),MATCH('決勝ヒート - レース正式結果表（印刷）'!T$11,'[1]決勝ヒート - レース結果（貼付）'!$1:$1,0)),""))</f>
        <v/>
      </c>
      <c r="U49" s="5" t="str">
        <f>IF(IFERROR(INDEX('[1]決勝ヒート - レース結果（貼付）'!$A:$Z,MATCH($B49,'[1]決勝ヒート - レース結果（貼付）'!$B:$B,0),MATCH('決勝ヒート - レース正式結果表（印刷）'!U$11,'[1]決勝ヒート - レース結果（貼付）'!$1:$1,0)),"")=0,"",IFERROR(INDEX('[1]決勝ヒート - レース結果（貼付）'!$A:$Z,MATCH($B49,'[1]決勝ヒート - レース結果（貼付）'!$B:$B,0),MATCH('決勝ヒート - レース正式結果表（印刷）'!U$11,'[1]決勝ヒート - レース結果（貼付）'!$1:$1,0)),""))</f>
        <v/>
      </c>
      <c r="V49" s="5"/>
    </row>
    <row r="50" spans="1:22" ht="12.75" customHeight="1" x14ac:dyDescent="0.2">
      <c r="A50" s="27" t="s">
        <v>2</v>
      </c>
      <c r="C50" s="27"/>
      <c r="D50" s="27"/>
      <c r="E50" s="27"/>
      <c r="F50" s="27"/>
      <c r="G50" s="27"/>
      <c r="H50" s="27"/>
      <c r="I50" s="27"/>
      <c r="J50" s="27"/>
      <c r="K50" s="26"/>
      <c r="L50" s="26"/>
      <c r="M50" s="25"/>
      <c r="N50" s="24"/>
      <c r="O50" s="23"/>
      <c r="P50" s="5"/>
      <c r="Q50" s="5" t="str">
        <f>IF(IFERROR(INDEX('[1]決勝ヒート - レース結果（貼付）'!$A:$Z,MATCH($A50,'[1]決勝ヒート - レース結果（貼付）'!$B:$B,0),MATCH('決勝ヒート - レース正式結果表（印刷）'!Q$11,'[1]決勝ヒート - レース結果（貼付）'!$1:$1,0)),"")=0,"",IFERROR(INDEX('[1]決勝ヒート - レース結果（貼付）'!$A:$Z,MATCH($A50,'[1]決勝ヒート - レース結果（貼付）'!$B:$B,0),MATCH('決勝ヒート - レース正式結果表（印刷）'!Q$11,'[1]決勝ヒート - レース結果（貼付）'!$1:$1,0)),""))</f>
        <v/>
      </c>
      <c r="R50" s="5" t="str">
        <f>IF(Q50="","",COUNTIF($Q$13:Q50,"&lt;&gt;"&amp;""))</f>
        <v/>
      </c>
      <c r="S50" s="5" t="str">
        <f>IFERROR(RANK(R50,$R$13:$R$46,1),"")</f>
        <v/>
      </c>
      <c r="T50" s="5" t="str">
        <f>IF(IFERROR(INDEX('[1]決勝ヒート - レース結果（貼付）'!$A:$Z,MATCH(#REF!,'[1]決勝ヒート - レース結果（貼付）'!$A:$A,0),MATCH('決勝ヒート - レース正式結果表（印刷）'!T$11,'[1]決勝ヒート - レース結果（貼付）'!$1:$1,0)),"")=0,"",IFERROR(INDEX('[1]決勝ヒート - レース結果（貼付）'!$A:$Z,MATCH(#REF!,'[1]決勝ヒート - レース結果（貼付）'!$A:$A,0),MATCH('決勝ヒート - レース正式結果表（印刷）'!T$11,'[1]決勝ヒート - レース結果（貼付）'!$1:$1,0)),""))</f>
        <v/>
      </c>
      <c r="U50" s="5" t="str">
        <f>IF(IFERROR(INDEX('[1]決勝ヒート - レース結果（貼付）'!$A:$Z,MATCH($A50,'[1]決勝ヒート - レース結果（貼付）'!$B:$B,0),MATCH('決勝ヒート - レース正式結果表（印刷）'!U$11,'[1]決勝ヒート - レース結果（貼付）'!$1:$1,0)),"")=0,"",IFERROR(INDEX('[1]決勝ヒート - レース結果（貼付）'!$A:$Z,MATCH($A50,'[1]決勝ヒート - レース結果（貼付）'!$B:$B,0),MATCH('決勝ヒート - レース正式結果表（印刷）'!U$11,'[1]決勝ヒート - レース結果（貼付）'!$1:$1,0)),""))</f>
        <v/>
      </c>
      <c r="V50" s="5"/>
    </row>
    <row r="51" spans="1:22" ht="12.75" customHeight="1" x14ac:dyDescent="0.2">
      <c r="A51" s="12" t="str">
        <f>IF(COUNTIF(N:N,"R")&gt;=1,"""R"" マークの車は、コースレコードを更新しました。従来のレコードタイムは"&amp;"　"&amp;N11,"")</f>
        <v/>
      </c>
      <c r="B51" s="6"/>
      <c r="C51" s="6"/>
      <c r="D51" s="6"/>
      <c r="E51" s="22"/>
      <c r="F51" s="20"/>
      <c r="G51" s="21"/>
      <c r="I51" s="20"/>
      <c r="J51" s="19"/>
      <c r="K51" s="18"/>
      <c r="L51" s="6"/>
      <c r="M51" s="8"/>
      <c r="N51" s="7"/>
      <c r="O51" s="6"/>
      <c r="P51" s="5"/>
      <c r="Q51" s="5"/>
      <c r="R51" s="5"/>
      <c r="S51" s="5"/>
      <c r="T51" s="5"/>
      <c r="U51" s="5"/>
      <c r="V51" s="5"/>
    </row>
    <row r="52" spans="1:22" ht="2.1" customHeight="1" x14ac:dyDescent="0.2">
      <c r="A52" s="12"/>
      <c r="B52" s="6"/>
      <c r="C52" s="6"/>
      <c r="D52" s="6"/>
      <c r="E52" s="22"/>
      <c r="F52" s="20"/>
      <c r="G52" s="21"/>
      <c r="I52" s="20"/>
      <c r="J52" s="19"/>
      <c r="K52" s="18"/>
      <c r="L52" s="6"/>
      <c r="M52" s="8"/>
      <c r="N52" s="7"/>
      <c r="O52" s="6"/>
      <c r="P52" s="5"/>
      <c r="Q52" s="5"/>
      <c r="R52" s="5"/>
      <c r="S52" s="5"/>
      <c r="T52" s="5"/>
      <c r="U52" s="5"/>
      <c r="V52" s="5"/>
    </row>
    <row r="53" spans="1:22" ht="12.75" customHeight="1" x14ac:dyDescent="0.15">
      <c r="A53" s="12" t="str">
        <f>IF(A54="","","ﾍﾟﾅﾙﾃｨ")</f>
        <v>ﾍﾟﾅﾙﾃｨ</v>
      </c>
      <c r="B53" s="14"/>
      <c r="C53" s="14"/>
      <c r="D53" s="6"/>
      <c r="E53" s="6"/>
      <c r="F53" s="6"/>
      <c r="G53" s="6"/>
      <c r="H53" s="6"/>
      <c r="I53" s="6"/>
      <c r="J53" s="6"/>
      <c r="K53" s="6"/>
      <c r="L53" s="6"/>
      <c r="M53" s="8"/>
      <c r="N53" s="7"/>
      <c r="O53" s="6"/>
      <c r="P53" s="5"/>
      <c r="Q53" s="17"/>
      <c r="R53" s="17"/>
      <c r="S53" s="5"/>
      <c r="T53" s="5"/>
      <c r="U53" s="5"/>
      <c r="V53" s="5"/>
    </row>
    <row r="54" spans="1:22" ht="12.75" customHeight="1" x14ac:dyDescent="0.15">
      <c r="A54" s="16">
        <f>IF(MAX(R13:R46)&lt;1,"",1)</f>
        <v>1</v>
      </c>
      <c r="B54" s="1" t="str">
        <f>IF(A54="","","No."&amp;INDEX($A$11:$V$46,MATCH($A54,$S$11:$S$46,0),MATCH("No.",$11:$11,0)))</f>
        <v>No.73</v>
      </c>
      <c r="C54" s="14" t="s">
        <v>0</v>
      </c>
      <c r="D54" s="6"/>
      <c r="E54" s="6"/>
      <c r="F54" s="6"/>
      <c r="G54" s="6"/>
      <c r="H54" s="6"/>
      <c r="I54" s="6"/>
      <c r="J54" s="6"/>
      <c r="K54" s="6"/>
      <c r="L54" s="6"/>
      <c r="M54" s="8"/>
      <c r="N54" s="7"/>
      <c r="O54" s="6"/>
      <c r="P54" s="5"/>
      <c r="Q54" s="5"/>
      <c r="R54" s="5"/>
      <c r="S54" s="5"/>
      <c r="T54" s="5"/>
      <c r="U54" s="5"/>
      <c r="V54" s="5"/>
    </row>
    <row r="55" spans="1:22" ht="12.75" customHeight="1" x14ac:dyDescent="0.15">
      <c r="A55" s="13">
        <f>IF(A54&lt;COUNTIF($S$12:$S$46,"&gt;"&amp;0),A54+1,"")</f>
        <v>2</v>
      </c>
      <c r="B55" s="1" t="str">
        <f>IF(A55="","","No."&amp;INDEX($A$11:$V$46,MATCH($A55,$S$11:$S$46,0),MATCH("No.",$11:$11,0)))</f>
        <v>No.21</v>
      </c>
      <c r="C55" s="14" t="s">
        <v>0</v>
      </c>
      <c r="D55" s="6"/>
      <c r="E55" s="6"/>
      <c r="F55" s="6"/>
      <c r="G55" s="6"/>
      <c r="H55" s="6"/>
      <c r="I55" s="6"/>
      <c r="J55" s="6"/>
      <c r="K55" s="6"/>
      <c r="L55" s="6"/>
      <c r="M55" s="8"/>
      <c r="N55" s="7"/>
      <c r="O55" s="6"/>
      <c r="P55" s="5"/>
      <c r="Q55" s="15"/>
      <c r="R55" s="5"/>
      <c r="S55" s="5"/>
      <c r="T55" s="5"/>
      <c r="U55" s="5"/>
      <c r="V55" s="5"/>
    </row>
    <row r="56" spans="1:22" ht="12.75" customHeight="1" x14ac:dyDescent="0.15">
      <c r="A56" s="13">
        <f>IF(A55&lt;COUNTIF($S$12:$S$46,"&gt;"&amp;0),A55+1,"")</f>
        <v>3</v>
      </c>
      <c r="B56" s="1" t="str">
        <f>IF(A56="","","No."&amp;INDEX($A$11:$V$46,MATCH($A56,$S$11:$S$46,0),MATCH("No.",$11:$11,0)))</f>
        <v>No.39</v>
      </c>
      <c r="C56" s="14" t="s">
        <v>0</v>
      </c>
      <c r="D56" s="6"/>
      <c r="E56" s="6"/>
      <c r="F56" s="6"/>
      <c r="G56" s="6"/>
      <c r="H56" s="6"/>
      <c r="I56" s="6"/>
      <c r="J56" s="6"/>
      <c r="K56" s="6"/>
      <c r="L56" s="6"/>
      <c r="M56" s="8"/>
      <c r="N56" s="7"/>
      <c r="O56" s="6"/>
      <c r="P56" s="5"/>
      <c r="Q56" s="15"/>
      <c r="R56" s="5"/>
      <c r="S56" s="5"/>
      <c r="T56" s="5"/>
      <c r="U56" s="5"/>
      <c r="V56" s="5"/>
    </row>
    <row r="57" spans="1:22" ht="12.75" customHeight="1" x14ac:dyDescent="0.15">
      <c r="A57" s="13">
        <f>IF(A56&lt;COUNTIF($S$12:$S$46,"&gt;"&amp;0),A56+1,"")</f>
        <v>4</v>
      </c>
      <c r="B57" s="1" t="str">
        <f>IF(A57="","","No."&amp;INDEX($A$11:$V$46,MATCH($A57,$S$11:$S$46,0),MATCH("No.",$11:$11,0)))</f>
        <v>No.58</v>
      </c>
      <c r="C57" s="14" t="s">
        <v>0</v>
      </c>
      <c r="D57" s="6"/>
      <c r="E57" s="6"/>
      <c r="F57" s="6"/>
      <c r="G57" s="6"/>
      <c r="H57" s="6"/>
      <c r="I57" s="6"/>
      <c r="J57" s="6"/>
      <c r="K57" s="6"/>
      <c r="L57" s="6"/>
      <c r="M57" s="8"/>
      <c r="N57" s="7"/>
      <c r="O57" s="6"/>
      <c r="P57" s="5"/>
      <c r="Q57" s="5"/>
      <c r="R57" s="5"/>
      <c r="S57" s="5"/>
      <c r="T57" s="5"/>
      <c r="U57" s="5"/>
      <c r="V57" s="5"/>
    </row>
    <row r="58" spans="1:22" ht="12.75" customHeight="1" x14ac:dyDescent="0.15">
      <c r="A58" s="13">
        <f>IF(A57&lt;COUNTIF($S$12:$S$46,"&gt;"&amp;0),A57+1,"")</f>
        <v>5</v>
      </c>
      <c r="B58" s="1" t="str">
        <f>IF(A58="","","No."&amp;INDEX($A$11:$V$46,MATCH($A58,$S$11:$S$46,0),MATCH("No.",$11:$11,0)))</f>
        <v>No.11</v>
      </c>
      <c r="C58" s="14" t="s">
        <v>1</v>
      </c>
      <c r="D58" s="14"/>
      <c r="E58" s="6"/>
      <c r="F58" s="6"/>
      <c r="G58" s="6"/>
      <c r="H58" s="6"/>
      <c r="I58" s="6"/>
      <c r="J58" s="6"/>
      <c r="K58" s="6"/>
      <c r="L58" s="6"/>
      <c r="M58" s="8"/>
      <c r="N58" s="7"/>
      <c r="O58" s="6"/>
      <c r="P58" s="5"/>
      <c r="Q58" s="5"/>
      <c r="R58" s="5"/>
      <c r="S58" s="5"/>
      <c r="T58" s="5"/>
      <c r="U58" s="5"/>
      <c r="V58" s="5"/>
    </row>
    <row r="59" spans="1:22" ht="12.75" customHeight="1" x14ac:dyDescent="0.15">
      <c r="A59" s="13">
        <f>IF(A58&lt;COUNTIF($S$12:$S$46,"&gt;"&amp;0),A58+1,"")</f>
        <v>6</v>
      </c>
      <c r="B59" s="1" t="str">
        <f>IF(A59="","","No."&amp;INDEX($A$11:$V$46,MATCH($A59,$S$11:$S$46,0),MATCH("No.",$11:$11,0)))</f>
        <v>No.27</v>
      </c>
      <c r="C59" s="14" t="s">
        <v>0</v>
      </c>
      <c r="D59" s="14"/>
      <c r="E59" s="6"/>
      <c r="F59" s="6"/>
      <c r="G59" s="6"/>
      <c r="H59" s="6"/>
      <c r="I59" s="6"/>
      <c r="J59" s="6"/>
      <c r="K59" s="6"/>
      <c r="L59" s="6"/>
      <c r="M59" s="8"/>
      <c r="N59" s="7"/>
      <c r="O59" s="6"/>
      <c r="P59" s="5"/>
      <c r="Q59" s="5"/>
      <c r="R59" s="5"/>
      <c r="S59" s="5"/>
      <c r="T59" s="5"/>
      <c r="U59" s="5"/>
      <c r="V59" s="5"/>
    </row>
    <row r="60" spans="1:22" ht="12.75" customHeight="1" x14ac:dyDescent="0.15">
      <c r="A60" s="13" t="str">
        <f>IF(A59&lt;COUNTIF($S$12:$S$46,"&gt;"&amp;0),A59+1,"")</f>
        <v/>
      </c>
      <c r="B60" s="1" t="str">
        <f>IF(A60="","","No."&amp;INDEX($A$11:$V$46,MATCH($A60,$S$11:$S$46,0),MATCH("No.",$11:$11,0)))</f>
        <v/>
      </c>
      <c r="D60" s="14"/>
      <c r="E60" s="6"/>
      <c r="F60" s="6"/>
      <c r="G60" s="6"/>
      <c r="H60" s="6"/>
      <c r="I60" s="6"/>
      <c r="J60" s="6"/>
      <c r="K60" s="6"/>
      <c r="L60" s="6"/>
      <c r="M60" s="8"/>
      <c r="N60" s="7"/>
      <c r="O60" s="6"/>
      <c r="P60" s="5"/>
      <c r="Q60" s="5"/>
      <c r="R60" s="5"/>
      <c r="S60" s="5"/>
      <c r="T60" s="5"/>
      <c r="U60" s="5"/>
      <c r="V60" s="5"/>
    </row>
    <row r="61" spans="1:22" ht="12.75" customHeight="1" x14ac:dyDescent="0.15">
      <c r="A61" s="13" t="str">
        <f>IF(A60&lt;COUNTIF($S$12:$S$46,"&gt;"&amp;0),A60+1,"")</f>
        <v/>
      </c>
      <c r="B61" s="1" t="str">
        <f>IF(A61="","","No."&amp;INDEX($A$11:$V$46,MATCH($A61,$S$11:$S$46,0),MATCH("No.",$11:$11,0)))</f>
        <v/>
      </c>
      <c r="D61" s="14"/>
      <c r="E61" s="6"/>
      <c r="F61" s="6"/>
      <c r="G61" s="6"/>
      <c r="H61" s="6"/>
      <c r="I61" s="6"/>
      <c r="J61" s="6"/>
      <c r="K61" s="6"/>
      <c r="L61" s="6"/>
      <c r="M61" s="8"/>
      <c r="N61" s="7"/>
      <c r="O61" s="6"/>
      <c r="P61" s="5"/>
      <c r="Q61" s="5"/>
      <c r="R61" s="5"/>
      <c r="S61" s="5"/>
      <c r="T61" s="5"/>
      <c r="U61" s="5"/>
      <c r="V61" s="5"/>
    </row>
    <row r="62" spans="1:22" ht="12.75" customHeight="1" x14ac:dyDescent="0.15">
      <c r="A62" s="13" t="str">
        <f>IF(A61&lt;COUNTIF($S$12:$S$46,"&gt;"&amp;0),A61+1,"")</f>
        <v/>
      </c>
      <c r="B62" s="1" t="str">
        <f>IF(A62="","","No."&amp;INDEX($A$11:$V$46,MATCH($A62,$S$11:$S$46,0),MATCH("No.",$11:$11,0)))</f>
        <v/>
      </c>
      <c r="D62" s="6"/>
      <c r="E62" s="6"/>
      <c r="F62" s="6"/>
      <c r="G62" s="6"/>
      <c r="H62" s="6"/>
      <c r="I62" s="6"/>
      <c r="J62" s="6"/>
      <c r="K62" s="6"/>
      <c r="L62" s="6"/>
      <c r="M62" s="8"/>
      <c r="N62" s="7"/>
      <c r="O62" s="6"/>
      <c r="P62" s="5"/>
      <c r="Q62" s="5"/>
      <c r="R62" s="5"/>
      <c r="S62" s="5"/>
      <c r="T62" s="5"/>
      <c r="U62" s="5"/>
      <c r="V62" s="5"/>
    </row>
    <row r="63" spans="1:22" ht="12.75" customHeight="1" x14ac:dyDescent="0.15">
      <c r="A63" s="13" t="str">
        <f>IF(A62&lt;COUNTIF($S$12:$S$46,"&gt;"&amp;0),A62+1,"")</f>
        <v/>
      </c>
      <c r="B63" s="1" t="str">
        <f>IF(A63="","","No."&amp;INDEX($A$11:$V$46,MATCH($A63,$S$11:$S$46,0),MATCH("No.",$11:$11,0)))</f>
        <v/>
      </c>
      <c r="D63" s="6"/>
      <c r="E63" s="6"/>
      <c r="F63" s="6"/>
      <c r="G63" s="6"/>
      <c r="H63" s="6"/>
      <c r="I63" s="6"/>
      <c r="J63" s="6"/>
      <c r="K63" s="6"/>
      <c r="L63" s="6"/>
      <c r="M63" s="8"/>
      <c r="N63" s="7"/>
      <c r="O63" s="6"/>
      <c r="P63" s="5"/>
      <c r="Q63" s="5"/>
      <c r="R63" s="5"/>
      <c r="S63" s="5"/>
      <c r="T63" s="5"/>
      <c r="U63" s="5"/>
      <c r="V63" s="5"/>
    </row>
    <row r="64" spans="1:22" ht="12.75" customHeight="1" x14ac:dyDescent="0.15">
      <c r="A64" s="13" t="str">
        <f>IF(A63&lt;COUNTIF($S$12:$S$46,"&gt;"&amp;0),A63+1,"")</f>
        <v/>
      </c>
      <c r="B64" s="1" t="str">
        <f>IF(A64="","","No."&amp;INDEX($A$11:$V$46,MATCH($A64,$S$11:$S$46,0),MATCH("No.",$11:$11,0)))</f>
        <v/>
      </c>
      <c r="D64" s="6"/>
      <c r="E64" s="6"/>
      <c r="F64" s="6"/>
      <c r="G64" s="6"/>
      <c r="H64" s="6"/>
      <c r="I64" s="6"/>
      <c r="J64" s="6"/>
      <c r="K64" s="6"/>
      <c r="L64" s="6"/>
      <c r="M64" s="8"/>
      <c r="N64" s="7"/>
      <c r="O64" s="6"/>
      <c r="P64" s="5"/>
      <c r="Q64" s="5"/>
      <c r="R64" s="5"/>
      <c r="S64" s="5"/>
      <c r="T64" s="5"/>
      <c r="U64" s="5"/>
      <c r="V64" s="5"/>
    </row>
    <row r="65" spans="1:22" ht="12.75" customHeight="1" x14ac:dyDescent="0.15">
      <c r="A65" s="13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8"/>
      <c r="N65" s="7"/>
      <c r="O65" s="6"/>
      <c r="P65" s="5"/>
      <c r="Q65" s="5"/>
      <c r="R65" s="5"/>
      <c r="S65" s="5"/>
      <c r="T65" s="5"/>
      <c r="U65" s="5"/>
      <c r="V65" s="5"/>
    </row>
    <row r="66" spans="1:22" ht="12.75" customHeight="1" x14ac:dyDescent="0.15">
      <c r="A66" s="12"/>
      <c r="B66" s="6" t="str">
        <f>"審査委員長 ："&amp;" "&amp;[1]各種設定!$D$20</f>
        <v>審査委員長 ： Makoto SAITO</v>
      </c>
      <c r="C66" s="6"/>
      <c r="D66" s="6"/>
      <c r="E66" s="6"/>
      <c r="F66" s="6"/>
      <c r="G66" s="6" t="str">
        <f>"競技委員長 ："&amp;" "&amp;[1]各種設定!$D$22</f>
        <v>競技委員長 ： Toshiaki KUBOTA</v>
      </c>
      <c r="H66" s="6"/>
      <c r="I66" s="6"/>
      <c r="J66" s="6" t="str">
        <f>"計時委員長 ："&amp;" "&amp;[1]各種設定!$D$24</f>
        <v>計時委員長 ： Tsutomu HAYAKAWA</v>
      </c>
      <c r="K66" s="6"/>
      <c r="L66" s="6"/>
      <c r="M66" s="8"/>
      <c r="N66" s="7"/>
      <c r="O66" s="6"/>
      <c r="P66" s="5"/>
      <c r="Q66" s="5"/>
      <c r="R66" s="5"/>
      <c r="S66" s="5"/>
      <c r="T66" s="5"/>
      <c r="U66" s="5"/>
      <c r="V66" s="5"/>
    </row>
    <row r="67" spans="1:22" ht="12.75" customHeight="1" x14ac:dyDescent="0.15"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8"/>
      <c r="N67" s="7"/>
      <c r="O67" s="6"/>
      <c r="P67" s="5"/>
      <c r="Q67" s="5"/>
      <c r="R67" s="5"/>
      <c r="S67" s="5"/>
      <c r="T67" s="5"/>
      <c r="U67" s="5"/>
      <c r="V67" s="5"/>
    </row>
    <row r="68" spans="1:22" ht="12.75" customHeight="1" x14ac:dyDescent="0.1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8"/>
      <c r="N68" s="7"/>
      <c r="O68" s="6"/>
      <c r="P68" s="5"/>
      <c r="Q68" s="5"/>
      <c r="R68" s="5"/>
      <c r="S68" s="5"/>
      <c r="T68" s="5"/>
      <c r="U68" s="5"/>
      <c r="V68" s="5"/>
    </row>
    <row r="69" spans="1:22" ht="12.75" customHeight="1" x14ac:dyDescent="0.1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8"/>
      <c r="N69" s="7"/>
      <c r="O69" s="6"/>
      <c r="P69" s="5"/>
      <c r="Q69" s="5"/>
      <c r="R69" s="5"/>
      <c r="S69" s="5"/>
      <c r="T69" s="5"/>
      <c r="U69" s="5"/>
      <c r="V69" s="5"/>
    </row>
    <row r="70" spans="1:22" ht="12.75" customHeight="1" x14ac:dyDescent="0.1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8"/>
      <c r="N70" s="7"/>
      <c r="O70" s="6"/>
      <c r="P70" s="5"/>
      <c r="Q70" s="5"/>
      <c r="R70" s="5"/>
      <c r="S70" s="5"/>
      <c r="T70" s="5"/>
      <c r="U70" s="5"/>
      <c r="V70" s="5"/>
    </row>
    <row r="71" spans="1:22" ht="12.75" customHeight="1" x14ac:dyDescent="0.1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0"/>
      <c r="N71" s="9"/>
      <c r="O71" s="6"/>
      <c r="P71" s="5"/>
      <c r="Q71" s="5"/>
      <c r="R71" s="5"/>
      <c r="S71" s="5"/>
      <c r="T71" s="5"/>
      <c r="U71" s="5"/>
      <c r="V71" s="5"/>
    </row>
    <row r="72" spans="1:22" ht="12.75" customHeight="1" x14ac:dyDescent="0.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8"/>
      <c r="N72" s="7"/>
      <c r="O72" s="6"/>
      <c r="P72" s="5"/>
      <c r="Q72" s="5"/>
      <c r="R72" s="5"/>
      <c r="S72" s="5"/>
      <c r="T72" s="5"/>
      <c r="U72" s="5"/>
      <c r="V72" s="5"/>
    </row>
    <row r="73" spans="1:22" ht="12.75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8"/>
      <c r="N73" s="7"/>
      <c r="O73" s="6"/>
      <c r="P73" s="5"/>
      <c r="Q73" s="5"/>
      <c r="R73" s="5"/>
      <c r="S73" s="5"/>
      <c r="T73" s="5"/>
      <c r="U73" s="5"/>
      <c r="V73" s="5"/>
    </row>
    <row r="74" spans="1:22" ht="12.75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8"/>
      <c r="N74" s="7"/>
      <c r="O74" s="6"/>
      <c r="P74" s="5"/>
      <c r="Q74" s="5"/>
      <c r="R74" s="5"/>
      <c r="S74" s="5"/>
      <c r="T74" s="5"/>
      <c r="U74" s="5"/>
      <c r="V74" s="5"/>
    </row>
    <row r="75" spans="1:22" ht="12.75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8"/>
      <c r="N75" s="7"/>
      <c r="O75" s="6"/>
      <c r="P75" s="5"/>
      <c r="Q75" s="5"/>
      <c r="R75" s="5"/>
      <c r="S75" s="5"/>
      <c r="T75" s="5"/>
      <c r="U75" s="5"/>
      <c r="V75" s="5"/>
    </row>
    <row r="76" spans="1:22" ht="12.75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8"/>
      <c r="N76" s="7"/>
      <c r="O76" s="6"/>
      <c r="P76" s="5"/>
      <c r="Q76" s="5"/>
      <c r="R76" s="5"/>
      <c r="S76" s="5"/>
      <c r="T76" s="5"/>
      <c r="U76" s="5"/>
      <c r="V76" s="5"/>
    </row>
    <row r="77" spans="1:22" ht="12.75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8"/>
      <c r="N77" s="7"/>
      <c r="O77" s="6"/>
      <c r="P77" s="5"/>
      <c r="Q77" s="5"/>
      <c r="R77" s="5"/>
      <c r="S77" s="5"/>
      <c r="T77" s="5"/>
      <c r="U77" s="5"/>
      <c r="V77" s="5"/>
    </row>
    <row r="78" spans="1:22" ht="12.75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8"/>
      <c r="N78" s="7"/>
      <c r="O78" s="6"/>
      <c r="P78" s="5"/>
      <c r="Q78" s="5"/>
      <c r="R78" s="5"/>
      <c r="S78" s="5"/>
      <c r="T78" s="5"/>
      <c r="U78" s="5"/>
      <c r="V78" s="5"/>
    </row>
    <row r="79" spans="1:22" ht="12.75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8"/>
      <c r="N79" s="7"/>
      <c r="O79" s="6"/>
      <c r="P79" s="5"/>
      <c r="Q79" s="5"/>
      <c r="R79" s="5"/>
      <c r="S79" s="5"/>
      <c r="T79" s="5"/>
      <c r="U79" s="5"/>
      <c r="V79" s="5"/>
    </row>
    <row r="80" spans="1:22" ht="12.7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8"/>
      <c r="N80" s="7"/>
      <c r="O80" s="6"/>
      <c r="P80" s="5"/>
      <c r="Q80" s="5"/>
      <c r="R80" s="5"/>
      <c r="S80" s="5"/>
      <c r="T80" s="5"/>
      <c r="U80" s="5"/>
      <c r="V80" s="5"/>
    </row>
    <row r="81" spans="1:22" ht="12.75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8"/>
      <c r="N81" s="7"/>
      <c r="O81" s="6"/>
      <c r="P81" s="5"/>
      <c r="Q81" s="5"/>
      <c r="R81" s="5"/>
      <c r="S81" s="5"/>
      <c r="T81" s="5"/>
      <c r="U81" s="5"/>
      <c r="V81" s="5"/>
    </row>
    <row r="82" spans="1:22" ht="12.75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8"/>
      <c r="N82" s="7"/>
      <c r="O82" s="6"/>
      <c r="P82" s="5"/>
      <c r="Q82" s="5"/>
      <c r="R82" s="5"/>
      <c r="S82" s="5"/>
      <c r="T82" s="5"/>
      <c r="U82" s="5"/>
      <c r="V82" s="5"/>
    </row>
    <row r="83" spans="1:22" ht="12.7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8"/>
      <c r="N83" s="7"/>
      <c r="O83" s="6"/>
      <c r="P83" s="5"/>
      <c r="Q83" s="5"/>
      <c r="R83" s="5"/>
      <c r="S83" s="5"/>
      <c r="T83" s="5"/>
      <c r="U83" s="5"/>
      <c r="V83" s="5"/>
    </row>
    <row r="84" spans="1:22" ht="12.75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8"/>
      <c r="N84" s="7"/>
      <c r="O84" s="6"/>
      <c r="P84" s="5"/>
      <c r="Q84" s="5"/>
      <c r="R84" s="5"/>
      <c r="S84" s="5"/>
      <c r="T84" s="5"/>
      <c r="U84" s="5"/>
      <c r="V84" s="5"/>
    </row>
    <row r="85" spans="1:22" ht="12.75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8"/>
      <c r="N85" s="7"/>
      <c r="O85" s="6"/>
      <c r="P85" s="5"/>
      <c r="Q85" s="5"/>
      <c r="R85" s="5"/>
      <c r="S85" s="5"/>
      <c r="T85" s="5"/>
      <c r="U85" s="5"/>
      <c r="V85" s="5"/>
    </row>
    <row r="86" spans="1:22" ht="12.75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8"/>
      <c r="N86" s="7"/>
      <c r="O86" s="6"/>
      <c r="P86" s="5"/>
      <c r="Q86" s="5"/>
      <c r="R86" s="5"/>
      <c r="S86" s="5"/>
      <c r="T86" s="5"/>
      <c r="U86" s="5"/>
      <c r="V86" s="5"/>
    </row>
    <row r="87" spans="1:22" ht="12.75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8"/>
      <c r="N87" s="7"/>
      <c r="O87" s="6"/>
      <c r="P87" s="5"/>
      <c r="Q87" s="5"/>
      <c r="R87" s="5"/>
      <c r="S87" s="5"/>
      <c r="T87" s="5"/>
      <c r="U87" s="5"/>
      <c r="V87" s="5"/>
    </row>
    <row r="88" spans="1:22" ht="12.75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8"/>
      <c r="N88" s="7"/>
      <c r="O88" s="6"/>
      <c r="P88" s="5"/>
      <c r="Q88" s="5"/>
      <c r="R88" s="5"/>
      <c r="S88" s="5"/>
      <c r="T88" s="5"/>
      <c r="U88" s="5"/>
      <c r="V88" s="5"/>
    </row>
    <row r="89" spans="1:22" ht="12.75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8"/>
      <c r="N89" s="7"/>
      <c r="O89" s="6"/>
      <c r="P89" s="5"/>
      <c r="Q89" s="5"/>
      <c r="R89" s="5"/>
      <c r="S89" s="5"/>
      <c r="T89" s="5"/>
      <c r="U89" s="5"/>
      <c r="V89" s="5"/>
    </row>
    <row r="90" spans="1:22" ht="12.75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8"/>
      <c r="N90" s="7"/>
      <c r="O90" s="6"/>
      <c r="P90" s="5"/>
      <c r="Q90" s="5"/>
      <c r="R90" s="5"/>
      <c r="S90" s="5"/>
      <c r="T90" s="5"/>
      <c r="U90" s="5"/>
      <c r="V90" s="5"/>
    </row>
    <row r="91" spans="1:22" ht="12.75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8"/>
      <c r="N91" s="7"/>
      <c r="O91" s="6"/>
      <c r="P91" s="5"/>
      <c r="Q91" s="5"/>
      <c r="R91" s="5"/>
      <c r="S91" s="5"/>
      <c r="T91" s="5"/>
      <c r="U91" s="5"/>
      <c r="V91" s="5"/>
    </row>
    <row r="92" spans="1:22" ht="12.75" customHeigh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8"/>
      <c r="N92" s="7"/>
      <c r="O92" s="6"/>
      <c r="P92" s="5"/>
      <c r="Q92" s="5"/>
      <c r="R92" s="5"/>
      <c r="S92" s="5"/>
      <c r="T92" s="5"/>
      <c r="U92" s="5"/>
      <c r="V92" s="5"/>
    </row>
    <row r="93" spans="1:22" ht="12.75" customHeigh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8"/>
      <c r="N93" s="7"/>
      <c r="O93" s="6"/>
      <c r="P93" s="5"/>
      <c r="Q93" s="5"/>
      <c r="R93" s="5"/>
      <c r="S93" s="5"/>
      <c r="T93" s="5"/>
      <c r="U93" s="5"/>
      <c r="V93" s="5"/>
    </row>
    <row r="94" spans="1:22" ht="12.75" customHeigh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8"/>
      <c r="N94" s="7"/>
      <c r="O94" s="6"/>
      <c r="P94" s="5"/>
      <c r="Q94" s="5"/>
      <c r="R94" s="5"/>
      <c r="S94" s="5"/>
      <c r="T94" s="5"/>
      <c r="U94" s="5"/>
      <c r="V94" s="5"/>
    </row>
    <row r="95" spans="1:22" ht="12.75" customHeigh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8"/>
      <c r="N95" s="7"/>
      <c r="O95" s="6"/>
      <c r="P95" s="5"/>
      <c r="Q95" s="5"/>
      <c r="R95" s="5"/>
      <c r="S95" s="5"/>
      <c r="T95" s="5"/>
      <c r="U95" s="5"/>
      <c r="V95" s="5"/>
    </row>
    <row r="96" spans="1:22" ht="12.75" customHeigh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8"/>
      <c r="N96" s="7"/>
      <c r="O96" s="6"/>
      <c r="P96" s="5"/>
      <c r="Q96" s="5"/>
      <c r="R96" s="5"/>
      <c r="S96" s="5"/>
      <c r="T96" s="5"/>
      <c r="U96" s="5"/>
      <c r="V96" s="5"/>
    </row>
    <row r="97" spans="1:22" ht="12.75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8"/>
      <c r="N97" s="7"/>
      <c r="O97" s="6"/>
      <c r="P97" s="5"/>
      <c r="Q97" s="5"/>
      <c r="R97" s="5"/>
      <c r="S97" s="5"/>
      <c r="T97" s="5"/>
      <c r="U97" s="5"/>
      <c r="V97" s="5"/>
    </row>
    <row r="98" spans="1:22" ht="12.75" customHeigh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8"/>
      <c r="N98" s="7"/>
      <c r="O98" s="6"/>
      <c r="P98" s="5"/>
      <c r="Q98" s="5"/>
      <c r="R98" s="5"/>
      <c r="S98" s="5"/>
      <c r="T98" s="5"/>
      <c r="U98" s="5"/>
      <c r="V98" s="5"/>
    </row>
    <row r="99" spans="1:22" ht="12.75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8"/>
      <c r="N99" s="7"/>
      <c r="O99" s="6"/>
      <c r="P99" s="5"/>
      <c r="Q99" s="5"/>
      <c r="R99" s="5"/>
      <c r="S99" s="5"/>
      <c r="T99" s="5"/>
      <c r="U99" s="5"/>
      <c r="V99" s="5"/>
    </row>
    <row r="100" spans="1:22" ht="12.75" customHeigh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8"/>
      <c r="N100" s="7"/>
      <c r="O100" s="6"/>
      <c r="P100" s="5"/>
      <c r="Q100" s="5"/>
      <c r="R100" s="5"/>
      <c r="S100" s="5"/>
      <c r="T100" s="5"/>
      <c r="U100" s="5"/>
      <c r="V100" s="5"/>
    </row>
    <row r="101" spans="1:22" ht="12.75" customHeight="1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8"/>
      <c r="N101" s="7"/>
      <c r="O101" s="6"/>
      <c r="P101" s="5"/>
      <c r="Q101" s="5"/>
      <c r="R101" s="5"/>
      <c r="S101" s="5"/>
      <c r="T101" s="5"/>
      <c r="U101" s="5"/>
      <c r="V101" s="5"/>
    </row>
    <row r="102" spans="1:22" ht="12.75" customHeight="1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8"/>
      <c r="N102" s="7"/>
      <c r="O102" s="6"/>
      <c r="P102" s="5"/>
      <c r="Q102" s="5"/>
      <c r="R102" s="5"/>
      <c r="S102" s="5"/>
      <c r="T102" s="5"/>
      <c r="U102" s="5"/>
      <c r="V102" s="5"/>
    </row>
    <row r="103" spans="1:22" ht="12.75" customHeight="1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8"/>
      <c r="N103" s="7"/>
      <c r="O103" s="6"/>
      <c r="P103" s="5"/>
      <c r="Q103" s="5"/>
      <c r="R103" s="5"/>
      <c r="S103" s="5"/>
      <c r="T103" s="5"/>
      <c r="U103" s="5"/>
      <c r="V103" s="5"/>
    </row>
    <row r="104" spans="1:22" ht="12.75" customHeight="1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8"/>
      <c r="N104" s="7"/>
      <c r="O104" s="6"/>
      <c r="P104" s="5"/>
      <c r="Q104" s="5"/>
      <c r="R104" s="5"/>
      <c r="S104" s="5"/>
      <c r="T104" s="5"/>
      <c r="U104" s="5"/>
      <c r="V104" s="5"/>
    </row>
    <row r="105" spans="1:22" ht="11.25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8"/>
      <c r="N105" s="7"/>
      <c r="O105" s="6"/>
      <c r="P105" s="5"/>
      <c r="Q105" s="5"/>
      <c r="R105" s="5"/>
      <c r="S105" s="5"/>
      <c r="T105" s="5"/>
      <c r="U105" s="5"/>
      <c r="V105" s="5"/>
    </row>
    <row r="106" spans="1:22" ht="11.25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8"/>
      <c r="N106" s="7"/>
      <c r="O106" s="6"/>
      <c r="P106" s="5"/>
      <c r="Q106" s="5"/>
      <c r="R106" s="5"/>
      <c r="S106" s="5"/>
      <c r="T106" s="5"/>
      <c r="U106" s="5"/>
      <c r="V106" s="5"/>
    </row>
    <row r="107" spans="1:22" ht="11.25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8"/>
      <c r="N107" s="7"/>
      <c r="O107" s="6"/>
      <c r="P107" s="5"/>
      <c r="Q107" s="5"/>
      <c r="R107" s="5"/>
      <c r="S107" s="5"/>
      <c r="T107" s="5"/>
      <c r="U107" s="5"/>
      <c r="V107" s="5"/>
    </row>
    <row r="108" spans="1:22" ht="11.25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8"/>
      <c r="N108" s="7"/>
      <c r="O108" s="6"/>
      <c r="P108" s="5"/>
      <c r="Q108" s="5"/>
      <c r="R108" s="5"/>
      <c r="S108" s="5"/>
      <c r="T108" s="5"/>
      <c r="U108" s="5"/>
      <c r="V108" s="5"/>
    </row>
    <row r="109" spans="1:22" ht="11.25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8"/>
      <c r="N109" s="7"/>
      <c r="O109" s="6"/>
      <c r="P109" s="5"/>
      <c r="Q109" s="5"/>
      <c r="R109" s="5"/>
      <c r="S109" s="5"/>
      <c r="T109" s="5"/>
      <c r="U109" s="5"/>
      <c r="V109" s="5"/>
    </row>
    <row r="110" spans="1:22" ht="11.25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8"/>
      <c r="N110" s="7"/>
      <c r="O110" s="6"/>
      <c r="P110" s="5"/>
      <c r="Q110" s="5"/>
      <c r="R110" s="5"/>
      <c r="S110" s="5"/>
      <c r="T110" s="5"/>
      <c r="U110" s="5"/>
      <c r="V110" s="5"/>
    </row>
    <row r="111" spans="1:22" ht="11.25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8"/>
      <c r="N111" s="7"/>
      <c r="O111" s="6"/>
      <c r="P111" s="5"/>
      <c r="Q111" s="5"/>
      <c r="R111" s="5"/>
      <c r="S111" s="5"/>
      <c r="T111" s="5"/>
      <c r="U111" s="5"/>
      <c r="V111" s="5"/>
    </row>
    <row r="112" spans="1:22" ht="11.25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8"/>
      <c r="N112" s="7"/>
      <c r="O112" s="6"/>
      <c r="P112" s="5"/>
      <c r="Q112" s="5"/>
      <c r="R112" s="5"/>
      <c r="S112" s="5"/>
      <c r="T112" s="5"/>
      <c r="U112" s="5"/>
      <c r="V112" s="5"/>
    </row>
    <row r="113" spans="1:22" ht="11.25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8"/>
      <c r="N113" s="7"/>
      <c r="O113" s="6"/>
      <c r="P113" s="5"/>
      <c r="Q113" s="5"/>
      <c r="R113" s="5"/>
      <c r="S113" s="5"/>
      <c r="T113" s="5"/>
      <c r="U113" s="5"/>
      <c r="V113" s="5"/>
    </row>
    <row r="114" spans="1:22" ht="11.25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8"/>
      <c r="N114" s="7"/>
      <c r="O114" s="6"/>
      <c r="P114" s="5"/>
      <c r="Q114" s="5"/>
      <c r="R114" s="5"/>
      <c r="S114" s="5"/>
      <c r="T114" s="5"/>
      <c r="U114" s="5"/>
      <c r="V114" s="5"/>
    </row>
    <row r="115" spans="1:22" ht="11.25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8"/>
      <c r="N115" s="7"/>
      <c r="O115" s="6"/>
      <c r="P115" s="5"/>
      <c r="Q115" s="5"/>
      <c r="R115" s="5"/>
      <c r="S115" s="5"/>
      <c r="T115" s="5"/>
      <c r="U115" s="5"/>
      <c r="V115" s="5"/>
    </row>
    <row r="116" spans="1:22" ht="11.25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8"/>
      <c r="N116" s="7"/>
      <c r="O116" s="6"/>
      <c r="P116" s="5"/>
      <c r="Q116" s="5"/>
      <c r="R116" s="5"/>
      <c r="S116" s="5"/>
      <c r="T116" s="5"/>
      <c r="U116" s="5"/>
      <c r="V116" s="5"/>
    </row>
    <row r="117" spans="1:22" ht="11.25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8"/>
      <c r="N117" s="7"/>
      <c r="O117" s="6"/>
      <c r="P117" s="5"/>
      <c r="Q117" s="5"/>
      <c r="R117" s="5"/>
      <c r="S117" s="5"/>
      <c r="T117" s="5"/>
      <c r="U117" s="5"/>
      <c r="V117" s="5"/>
    </row>
    <row r="118" spans="1:22" ht="11.25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8"/>
      <c r="N118" s="7"/>
      <c r="O118" s="6"/>
      <c r="P118" s="5"/>
      <c r="Q118" s="5"/>
      <c r="R118" s="5"/>
      <c r="S118" s="5"/>
      <c r="T118" s="5"/>
      <c r="U118" s="5"/>
      <c r="V118" s="5"/>
    </row>
    <row r="119" spans="1:22" ht="11.25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8"/>
      <c r="N119" s="7"/>
      <c r="O119" s="6"/>
      <c r="P119" s="5"/>
      <c r="Q119" s="5"/>
      <c r="R119" s="5"/>
      <c r="S119" s="5"/>
      <c r="T119" s="5"/>
      <c r="U119" s="5"/>
      <c r="V119" s="5"/>
    </row>
    <row r="120" spans="1:22" ht="11.25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8"/>
      <c r="N120" s="7"/>
      <c r="O120" s="6"/>
      <c r="P120" s="5"/>
      <c r="Q120" s="5"/>
      <c r="R120" s="5"/>
      <c r="S120" s="5"/>
      <c r="T120" s="5"/>
      <c r="U120" s="5"/>
      <c r="V120" s="5"/>
    </row>
    <row r="121" spans="1:22" ht="11.25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8"/>
      <c r="N121" s="7"/>
      <c r="O121" s="6"/>
      <c r="P121" s="5"/>
      <c r="Q121" s="5"/>
      <c r="R121" s="5"/>
      <c r="S121" s="5"/>
      <c r="T121" s="5"/>
      <c r="U121" s="5"/>
      <c r="V121" s="5"/>
    </row>
    <row r="122" spans="1:22" ht="11.25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8"/>
      <c r="N122" s="7"/>
      <c r="O122" s="6"/>
      <c r="P122" s="5"/>
      <c r="Q122" s="5"/>
      <c r="R122" s="5"/>
      <c r="S122" s="5"/>
      <c r="T122" s="5"/>
      <c r="U122" s="5"/>
      <c r="V122" s="5"/>
    </row>
    <row r="123" spans="1:22" ht="11.25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8"/>
      <c r="N123" s="7"/>
      <c r="O123" s="6"/>
      <c r="P123" s="5"/>
      <c r="Q123" s="5"/>
      <c r="R123" s="5"/>
      <c r="S123" s="5"/>
      <c r="T123" s="5"/>
      <c r="U123" s="5"/>
      <c r="V123" s="5"/>
    </row>
    <row r="124" spans="1:22" ht="11.25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8"/>
      <c r="N124" s="7"/>
      <c r="O124" s="6"/>
      <c r="P124" s="5"/>
      <c r="Q124" s="5"/>
      <c r="R124" s="5"/>
      <c r="S124" s="5"/>
      <c r="T124" s="5"/>
      <c r="U124" s="5"/>
      <c r="V124" s="5"/>
    </row>
    <row r="125" spans="1:22" ht="11.25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8"/>
      <c r="N125" s="7"/>
      <c r="O125" s="6"/>
      <c r="P125" s="5"/>
      <c r="Q125" s="5"/>
      <c r="R125" s="5"/>
      <c r="S125" s="5"/>
      <c r="T125" s="5"/>
      <c r="U125" s="5"/>
      <c r="V125" s="5"/>
    </row>
    <row r="126" spans="1:22" ht="11.25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8"/>
      <c r="N126" s="7"/>
      <c r="O126" s="6"/>
      <c r="P126" s="5"/>
      <c r="Q126" s="5"/>
      <c r="R126" s="5"/>
      <c r="S126" s="5"/>
      <c r="T126" s="5"/>
      <c r="U126" s="5"/>
      <c r="V126" s="5"/>
    </row>
    <row r="127" spans="1:22" ht="11.25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8"/>
      <c r="N127" s="7"/>
      <c r="O127" s="6"/>
      <c r="P127" s="5"/>
      <c r="Q127" s="5"/>
      <c r="R127" s="5"/>
      <c r="S127" s="5"/>
      <c r="T127" s="5"/>
      <c r="U127" s="5"/>
      <c r="V127" s="5"/>
    </row>
    <row r="128" spans="1:22" ht="11.25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8"/>
      <c r="N128" s="7"/>
      <c r="O128" s="6"/>
      <c r="P128" s="5"/>
      <c r="Q128" s="5"/>
      <c r="R128" s="5"/>
      <c r="S128" s="5"/>
      <c r="T128" s="5"/>
      <c r="U128" s="5"/>
      <c r="V128" s="5"/>
    </row>
    <row r="129" spans="1:22" ht="11.25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8"/>
      <c r="N129" s="7"/>
      <c r="O129" s="6"/>
      <c r="P129" s="5"/>
      <c r="Q129" s="5"/>
      <c r="R129" s="5"/>
      <c r="S129" s="5"/>
      <c r="T129" s="5"/>
      <c r="U129" s="5"/>
      <c r="V129" s="5"/>
    </row>
    <row r="130" spans="1:22" ht="11.25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8"/>
      <c r="N130" s="7"/>
      <c r="O130" s="6"/>
      <c r="P130" s="5"/>
      <c r="Q130" s="5"/>
      <c r="R130" s="5"/>
      <c r="S130" s="5"/>
      <c r="T130" s="5"/>
      <c r="U130" s="5"/>
      <c r="V130" s="5"/>
    </row>
    <row r="131" spans="1:22" ht="11.25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8"/>
      <c r="N131" s="7"/>
      <c r="O131" s="6"/>
      <c r="P131" s="5"/>
      <c r="Q131" s="5"/>
      <c r="R131" s="5"/>
      <c r="S131" s="5"/>
      <c r="T131" s="5"/>
      <c r="U131" s="5"/>
      <c r="V131" s="5"/>
    </row>
    <row r="132" spans="1:22" ht="11.25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8"/>
      <c r="N132" s="7"/>
      <c r="O132" s="6"/>
      <c r="P132" s="5"/>
      <c r="Q132" s="5"/>
      <c r="R132" s="5"/>
      <c r="S132" s="5"/>
      <c r="T132" s="5"/>
      <c r="U132" s="5"/>
      <c r="V132" s="5"/>
    </row>
    <row r="133" spans="1:22" ht="11.25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8"/>
      <c r="N133" s="7"/>
      <c r="O133" s="6"/>
      <c r="P133" s="5"/>
      <c r="Q133" s="5"/>
      <c r="R133" s="5"/>
      <c r="S133" s="5"/>
      <c r="T133" s="5"/>
      <c r="U133" s="5"/>
      <c r="V133" s="5"/>
    </row>
    <row r="134" spans="1:22" ht="11.25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8"/>
      <c r="N134" s="7"/>
      <c r="O134" s="6"/>
      <c r="P134" s="5"/>
      <c r="Q134" s="5"/>
      <c r="R134" s="5"/>
      <c r="S134" s="5"/>
      <c r="T134" s="5"/>
      <c r="U134" s="5"/>
      <c r="V134" s="5"/>
    </row>
    <row r="135" spans="1:22" ht="11.25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8"/>
      <c r="N135" s="7"/>
      <c r="O135" s="6"/>
      <c r="P135" s="5"/>
      <c r="Q135" s="5"/>
      <c r="R135" s="5"/>
      <c r="S135" s="5"/>
      <c r="T135" s="5"/>
      <c r="U135" s="5"/>
      <c r="V135" s="5"/>
    </row>
    <row r="136" spans="1:22" ht="11.25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8"/>
      <c r="N136" s="7"/>
      <c r="O136" s="6"/>
      <c r="P136" s="5"/>
      <c r="Q136" s="5"/>
      <c r="R136" s="5"/>
      <c r="S136" s="5"/>
      <c r="T136" s="5"/>
      <c r="U136" s="5"/>
      <c r="V136" s="5"/>
    </row>
    <row r="137" spans="1:22" ht="11.25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8"/>
      <c r="N137" s="7"/>
      <c r="O137" s="6"/>
      <c r="P137" s="5"/>
      <c r="Q137" s="5"/>
      <c r="R137" s="5"/>
      <c r="S137" s="5"/>
      <c r="T137" s="5"/>
      <c r="U137" s="5"/>
      <c r="V137" s="5"/>
    </row>
    <row r="138" spans="1:22" ht="11.25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8"/>
      <c r="N138" s="7"/>
      <c r="O138" s="6"/>
      <c r="P138" s="5"/>
      <c r="Q138" s="5"/>
      <c r="R138" s="5"/>
      <c r="S138" s="5"/>
      <c r="T138" s="5"/>
      <c r="U138" s="5"/>
      <c r="V138" s="5"/>
    </row>
    <row r="139" spans="1:22" ht="11.25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8"/>
      <c r="N139" s="7"/>
      <c r="O139" s="6"/>
      <c r="P139" s="5"/>
      <c r="Q139" s="5"/>
      <c r="R139" s="5"/>
      <c r="S139" s="5"/>
      <c r="T139" s="5"/>
      <c r="U139" s="5"/>
      <c r="V139" s="5"/>
    </row>
    <row r="140" spans="1:22" ht="11.25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8"/>
      <c r="N140" s="7"/>
      <c r="O140" s="6"/>
      <c r="P140" s="5"/>
      <c r="Q140" s="5"/>
      <c r="R140" s="5"/>
      <c r="S140" s="5"/>
      <c r="T140" s="5"/>
      <c r="U140" s="5"/>
      <c r="V140" s="5"/>
    </row>
    <row r="141" spans="1:22" ht="11.25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8"/>
      <c r="N141" s="7"/>
      <c r="O141" s="6"/>
      <c r="P141" s="5"/>
      <c r="Q141" s="5"/>
      <c r="R141" s="5"/>
      <c r="S141" s="5"/>
      <c r="T141" s="5"/>
      <c r="U141" s="5"/>
      <c r="V141" s="5"/>
    </row>
    <row r="142" spans="1:22" ht="11.25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8"/>
      <c r="N142" s="7"/>
      <c r="O142" s="6"/>
      <c r="P142" s="5"/>
      <c r="Q142" s="5"/>
      <c r="R142" s="5"/>
      <c r="S142" s="5"/>
      <c r="T142" s="5"/>
      <c r="U142" s="5"/>
      <c r="V142" s="5"/>
    </row>
    <row r="143" spans="1:22" ht="11.25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8"/>
      <c r="N143" s="7"/>
      <c r="O143" s="6"/>
      <c r="P143" s="5"/>
      <c r="Q143" s="5"/>
      <c r="R143" s="5"/>
      <c r="S143" s="5"/>
      <c r="T143" s="5"/>
      <c r="U143" s="5"/>
      <c r="V143" s="5"/>
    </row>
    <row r="144" spans="1:22" ht="11.25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8"/>
      <c r="N144" s="7"/>
      <c r="O144" s="6"/>
      <c r="P144" s="5"/>
      <c r="Q144" s="5"/>
      <c r="R144" s="5"/>
      <c r="S144" s="5"/>
      <c r="T144" s="5"/>
      <c r="U144" s="5"/>
      <c r="V144" s="5"/>
    </row>
    <row r="145" spans="1:22" ht="11.25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8"/>
      <c r="N145" s="7"/>
      <c r="O145" s="6"/>
      <c r="P145" s="5"/>
      <c r="Q145" s="5"/>
      <c r="R145" s="5"/>
      <c r="S145" s="5"/>
      <c r="T145" s="5"/>
      <c r="U145" s="5"/>
      <c r="V145" s="5"/>
    </row>
    <row r="146" spans="1:22" ht="11.25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8"/>
      <c r="N146" s="7"/>
      <c r="O146" s="6"/>
      <c r="P146" s="5"/>
      <c r="Q146" s="5"/>
      <c r="R146" s="5"/>
      <c r="S146" s="5"/>
      <c r="T146" s="5"/>
      <c r="U146" s="5"/>
      <c r="V146" s="5"/>
    </row>
    <row r="147" spans="1:22" ht="11.25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8"/>
      <c r="N147" s="7"/>
      <c r="O147" s="6"/>
      <c r="P147" s="5"/>
      <c r="Q147" s="5"/>
      <c r="R147" s="5"/>
      <c r="S147" s="5"/>
      <c r="T147" s="5"/>
      <c r="U147" s="5"/>
      <c r="V147" s="5"/>
    </row>
    <row r="148" spans="1:22" ht="11.25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8"/>
      <c r="N148" s="7"/>
      <c r="O148" s="6"/>
      <c r="P148" s="5"/>
      <c r="Q148" s="5"/>
      <c r="R148" s="5"/>
      <c r="S148" s="5"/>
      <c r="T148" s="5"/>
      <c r="U148" s="5"/>
      <c r="V148" s="5"/>
    </row>
    <row r="149" spans="1:22" ht="11.25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8"/>
      <c r="N149" s="7"/>
      <c r="O149" s="6"/>
      <c r="P149" s="5"/>
      <c r="Q149" s="5"/>
      <c r="R149" s="5"/>
      <c r="S149" s="5"/>
      <c r="T149" s="5"/>
      <c r="U149" s="5"/>
      <c r="V149" s="5"/>
    </row>
    <row r="150" spans="1:22" ht="11.25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8"/>
      <c r="N150" s="7"/>
      <c r="O150" s="6"/>
      <c r="P150" s="5"/>
      <c r="Q150" s="5"/>
      <c r="R150" s="5"/>
      <c r="S150" s="5"/>
      <c r="T150" s="5"/>
      <c r="U150" s="5"/>
      <c r="V150" s="5"/>
    </row>
    <row r="151" spans="1:22" ht="11.25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8"/>
      <c r="N151" s="7"/>
      <c r="O151" s="6"/>
      <c r="P151" s="5"/>
      <c r="Q151" s="5"/>
      <c r="R151" s="5"/>
      <c r="S151" s="5"/>
      <c r="T151" s="5"/>
      <c r="U151" s="5"/>
      <c r="V151" s="5"/>
    </row>
    <row r="152" spans="1:22" ht="11.25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8"/>
      <c r="N152" s="7"/>
      <c r="O152" s="6"/>
      <c r="P152" s="5"/>
      <c r="Q152" s="5"/>
      <c r="R152" s="5"/>
      <c r="S152" s="5"/>
      <c r="T152" s="5"/>
      <c r="U152" s="5"/>
      <c r="V152" s="5"/>
    </row>
    <row r="153" spans="1:22" ht="11.25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8"/>
      <c r="N153" s="7"/>
      <c r="O153" s="6"/>
      <c r="P153" s="5"/>
      <c r="Q153" s="5"/>
      <c r="R153" s="5"/>
      <c r="S153" s="5"/>
      <c r="T153" s="5"/>
      <c r="U153" s="5"/>
      <c r="V153" s="5"/>
    </row>
    <row r="154" spans="1:22" ht="11.25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8"/>
      <c r="N154" s="7"/>
      <c r="O154" s="6"/>
      <c r="P154" s="5"/>
      <c r="Q154" s="5"/>
      <c r="R154" s="5"/>
      <c r="S154" s="5"/>
      <c r="T154" s="5"/>
      <c r="U154" s="5"/>
      <c r="V154" s="5"/>
    </row>
    <row r="155" spans="1:22" ht="11.25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8"/>
      <c r="N155" s="7"/>
      <c r="O155" s="6"/>
      <c r="P155" s="5"/>
      <c r="Q155" s="5"/>
      <c r="R155" s="5"/>
      <c r="S155" s="5"/>
      <c r="T155" s="5"/>
      <c r="U155" s="5"/>
      <c r="V155" s="5"/>
    </row>
    <row r="156" spans="1:22" ht="11.25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8"/>
      <c r="N156" s="7"/>
      <c r="O156" s="6"/>
      <c r="P156" s="5"/>
      <c r="Q156" s="5"/>
      <c r="R156" s="5"/>
      <c r="S156" s="5"/>
      <c r="T156" s="5"/>
      <c r="U156" s="5"/>
      <c r="V156" s="5"/>
    </row>
    <row r="157" spans="1:22" ht="11.25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8"/>
      <c r="N157" s="7"/>
      <c r="O157" s="6"/>
      <c r="P157" s="5"/>
      <c r="Q157" s="5"/>
      <c r="R157" s="5"/>
      <c r="S157" s="5"/>
      <c r="T157" s="5"/>
      <c r="U157" s="5"/>
      <c r="V157" s="5"/>
    </row>
    <row r="158" spans="1:22" ht="11.25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8"/>
      <c r="N158" s="7"/>
      <c r="O158" s="6"/>
      <c r="P158" s="5"/>
      <c r="Q158" s="5"/>
      <c r="R158" s="5"/>
      <c r="S158" s="5"/>
      <c r="T158" s="5"/>
      <c r="U158" s="5"/>
      <c r="V158" s="5"/>
    </row>
    <row r="159" spans="1:22" ht="11.25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8"/>
      <c r="N159" s="7"/>
      <c r="O159" s="6"/>
      <c r="P159" s="5"/>
      <c r="Q159" s="5"/>
      <c r="R159" s="5"/>
      <c r="S159" s="5"/>
      <c r="T159" s="5"/>
      <c r="U159" s="5"/>
      <c r="V159" s="5"/>
    </row>
    <row r="160" spans="1:22" ht="11.25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8"/>
      <c r="N160" s="7"/>
      <c r="O160" s="6"/>
      <c r="P160" s="5"/>
      <c r="Q160" s="5"/>
      <c r="R160" s="5"/>
      <c r="S160" s="5"/>
      <c r="T160" s="5"/>
      <c r="U160" s="5"/>
      <c r="V160" s="5"/>
    </row>
    <row r="161" spans="1:22" ht="11.25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8"/>
      <c r="N161" s="7"/>
      <c r="O161" s="6"/>
      <c r="P161" s="5"/>
      <c r="Q161" s="5"/>
      <c r="R161" s="5"/>
      <c r="S161" s="5"/>
      <c r="T161" s="5"/>
      <c r="U161" s="5"/>
      <c r="V161" s="5"/>
    </row>
    <row r="162" spans="1:22" ht="11.25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8"/>
      <c r="N162" s="7"/>
      <c r="O162" s="6"/>
      <c r="P162" s="5"/>
      <c r="Q162" s="5"/>
      <c r="R162" s="5"/>
      <c r="S162" s="5"/>
      <c r="T162" s="5"/>
      <c r="U162" s="5"/>
      <c r="V162" s="5"/>
    </row>
    <row r="163" spans="1:22" ht="11.25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8"/>
      <c r="N163" s="7"/>
      <c r="O163" s="6"/>
      <c r="P163" s="5"/>
      <c r="Q163" s="5"/>
      <c r="R163" s="5"/>
      <c r="S163" s="5"/>
      <c r="T163" s="5"/>
      <c r="U163" s="5"/>
      <c r="V163" s="5"/>
    </row>
    <row r="164" spans="1:22" ht="11.25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8"/>
      <c r="N164" s="7"/>
      <c r="O164" s="6"/>
      <c r="P164" s="5"/>
      <c r="Q164" s="5"/>
      <c r="R164" s="5"/>
      <c r="S164" s="5"/>
      <c r="T164" s="5"/>
      <c r="U164" s="5"/>
      <c r="V164" s="5"/>
    </row>
    <row r="165" spans="1:22" ht="11.25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8"/>
      <c r="N165" s="7"/>
      <c r="O165" s="6"/>
      <c r="P165" s="5"/>
      <c r="Q165" s="5"/>
      <c r="R165" s="5"/>
      <c r="S165" s="5"/>
      <c r="T165" s="5"/>
      <c r="U165" s="5"/>
      <c r="V165" s="5"/>
    </row>
    <row r="166" spans="1:22" ht="11.25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8"/>
      <c r="N166" s="7"/>
      <c r="O166" s="6"/>
      <c r="P166" s="5"/>
      <c r="Q166" s="5"/>
      <c r="R166" s="5"/>
      <c r="S166" s="5"/>
      <c r="T166" s="5"/>
      <c r="U166" s="5"/>
      <c r="V166" s="5"/>
    </row>
    <row r="167" spans="1:22" ht="11.25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8"/>
      <c r="N167" s="7"/>
      <c r="O167" s="6"/>
      <c r="P167" s="5"/>
      <c r="Q167" s="5"/>
      <c r="R167" s="5"/>
      <c r="S167" s="5"/>
      <c r="T167" s="5"/>
      <c r="U167" s="5"/>
      <c r="V167" s="5"/>
    </row>
    <row r="168" spans="1:22" ht="11.25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8"/>
      <c r="N168" s="7"/>
      <c r="O168" s="6"/>
      <c r="P168" s="5"/>
      <c r="Q168" s="5"/>
      <c r="R168" s="5"/>
      <c r="S168" s="5"/>
      <c r="T168" s="5"/>
      <c r="U168" s="5"/>
      <c r="V168" s="5"/>
    </row>
    <row r="169" spans="1:22" ht="11.25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8"/>
      <c r="N169" s="7"/>
      <c r="O169" s="6"/>
      <c r="P169" s="5"/>
      <c r="Q169" s="5"/>
      <c r="R169" s="5"/>
      <c r="S169" s="5"/>
      <c r="T169" s="5"/>
      <c r="U169" s="5"/>
      <c r="V169" s="5"/>
    </row>
    <row r="170" spans="1:22" ht="11.25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8"/>
      <c r="N170" s="7"/>
      <c r="O170" s="6"/>
      <c r="P170" s="5"/>
      <c r="Q170" s="5"/>
      <c r="R170" s="5"/>
      <c r="S170" s="5"/>
      <c r="T170" s="5"/>
      <c r="U170" s="5"/>
      <c r="V170" s="5"/>
    </row>
    <row r="171" spans="1:22" ht="11.25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8"/>
      <c r="N171" s="7"/>
      <c r="O171" s="6"/>
      <c r="P171" s="5"/>
      <c r="Q171" s="5"/>
      <c r="R171" s="5"/>
      <c r="S171" s="5"/>
      <c r="T171" s="5"/>
      <c r="U171" s="5"/>
      <c r="V171" s="5"/>
    </row>
    <row r="172" spans="1:22" ht="11.25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8"/>
      <c r="N172" s="7"/>
      <c r="O172" s="6"/>
      <c r="P172" s="5"/>
      <c r="Q172" s="5"/>
      <c r="R172" s="5"/>
      <c r="S172" s="5"/>
      <c r="T172" s="5"/>
      <c r="U172" s="5"/>
      <c r="V172" s="5"/>
    </row>
    <row r="173" spans="1:22" ht="11.25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8"/>
      <c r="N173" s="7"/>
      <c r="O173" s="6"/>
      <c r="P173" s="5"/>
      <c r="Q173" s="5"/>
      <c r="R173" s="5"/>
      <c r="S173" s="5"/>
      <c r="T173" s="5"/>
      <c r="U173" s="5"/>
      <c r="V173" s="5"/>
    </row>
    <row r="174" spans="1:22" ht="11.25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8"/>
      <c r="N174" s="7"/>
      <c r="O174" s="6"/>
      <c r="P174" s="5"/>
      <c r="Q174" s="5"/>
      <c r="R174" s="5"/>
      <c r="S174" s="5"/>
      <c r="T174" s="5"/>
      <c r="U174" s="5"/>
      <c r="V174" s="5"/>
    </row>
    <row r="175" spans="1:22" ht="11.25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8"/>
      <c r="N175" s="7"/>
      <c r="O175" s="6"/>
      <c r="P175" s="5"/>
      <c r="Q175" s="5"/>
      <c r="R175" s="5"/>
      <c r="S175" s="5"/>
      <c r="T175" s="5"/>
      <c r="U175" s="5"/>
      <c r="V175" s="5"/>
    </row>
    <row r="176" spans="1:22" ht="11.25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8"/>
      <c r="N176" s="7"/>
      <c r="O176" s="6"/>
      <c r="P176" s="5"/>
      <c r="Q176" s="5"/>
      <c r="R176" s="5"/>
      <c r="S176" s="5"/>
      <c r="T176" s="5"/>
      <c r="U176" s="5"/>
      <c r="V176" s="5"/>
    </row>
    <row r="177" spans="1:22" ht="11.25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8"/>
      <c r="N177" s="7"/>
      <c r="O177" s="6"/>
      <c r="P177" s="5"/>
      <c r="Q177" s="5"/>
      <c r="R177" s="5"/>
      <c r="S177" s="5"/>
      <c r="T177" s="5"/>
      <c r="U177" s="5"/>
      <c r="V177" s="5"/>
    </row>
    <row r="178" spans="1:22" ht="11.25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8"/>
      <c r="N178" s="7"/>
      <c r="O178" s="6"/>
      <c r="P178" s="5"/>
      <c r="Q178" s="5"/>
      <c r="R178" s="5"/>
      <c r="S178" s="5"/>
      <c r="T178" s="5"/>
      <c r="U178" s="5"/>
      <c r="V178" s="5"/>
    </row>
    <row r="179" spans="1:22" ht="11.25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8"/>
      <c r="N179" s="7"/>
      <c r="O179" s="6"/>
      <c r="P179" s="5"/>
      <c r="Q179" s="5"/>
      <c r="R179" s="5"/>
      <c r="S179" s="5"/>
      <c r="T179" s="5"/>
      <c r="U179" s="5"/>
      <c r="V179" s="5"/>
    </row>
    <row r="180" spans="1:22" ht="11.25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8"/>
      <c r="N180" s="7"/>
      <c r="O180" s="6"/>
      <c r="P180" s="5"/>
      <c r="Q180" s="5"/>
      <c r="R180" s="5"/>
      <c r="S180" s="5"/>
      <c r="T180" s="5"/>
      <c r="U180" s="5"/>
      <c r="V180" s="5"/>
    </row>
    <row r="181" spans="1:22" ht="11.25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8"/>
      <c r="N181" s="7"/>
      <c r="O181" s="6"/>
      <c r="P181" s="5"/>
      <c r="Q181" s="5"/>
      <c r="R181" s="5"/>
      <c r="S181" s="5"/>
      <c r="T181" s="5"/>
      <c r="U181" s="5"/>
      <c r="V181" s="5"/>
    </row>
    <row r="182" spans="1:22" ht="11.25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8"/>
      <c r="N182" s="7"/>
      <c r="O182" s="6"/>
      <c r="P182" s="5"/>
      <c r="Q182" s="5"/>
      <c r="R182" s="5"/>
      <c r="S182" s="5"/>
      <c r="T182" s="5"/>
      <c r="U182" s="5"/>
      <c r="V182" s="5"/>
    </row>
    <row r="183" spans="1:22" ht="11.25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8"/>
      <c r="N183" s="7"/>
      <c r="O183" s="6"/>
      <c r="P183" s="5"/>
      <c r="Q183" s="5"/>
      <c r="R183" s="5"/>
      <c r="S183" s="5"/>
      <c r="T183" s="5"/>
      <c r="U183" s="5"/>
      <c r="V183" s="5"/>
    </row>
    <row r="184" spans="1:22" ht="11.25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8"/>
      <c r="N184" s="7"/>
      <c r="O184" s="6"/>
      <c r="P184" s="5"/>
      <c r="Q184" s="5"/>
      <c r="R184" s="5"/>
      <c r="S184" s="5"/>
      <c r="T184" s="5"/>
      <c r="U184" s="5"/>
      <c r="V184" s="5"/>
    </row>
    <row r="185" spans="1:22" ht="11.25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8"/>
      <c r="N185" s="7"/>
      <c r="O185" s="6"/>
      <c r="P185" s="5"/>
      <c r="Q185" s="5"/>
      <c r="R185" s="5"/>
      <c r="S185" s="5"/>
      <c r="T185" s="5"/>
      <c r="U185" s="5"/>
      <c r="V185" s="5"/>
    </row>
    <row r="186" spans="1:22" ht="11.25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8"/>
      <c r="N186" s="7"/>
      <c r="O186" s="6"/>
      <c r="P186" s="5"/>
      <c r="Q186" s="5"/>
      <c r="R186" s="5"/>
      <c r="S186" s="5"/>
      <c r="T186" s="5"/>
      <c r="U186" s="5"/>
      <c r="V186" s="5"/>
    </row>
    <row r="187" spans="1:22" ht="11.25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8"/>
      <c r="N187" s="7"/>
      <c r="O187" s="6"/>
      <c r="P187" s="5"/>
      <c r="Q187" s="5"/>
      <c r="R187" s="5"/>
      <c r="S187" s="5"/>
      <c r="T187" s="5"/>
      <c r="U187" s="5"/>
      <c r="V187" s="5"/>
    </row>
    <row r="188" spans="1:22" ht="11.25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8"/>
      <c r="N188" s="7"/>
      <c r="O188" s="6"/>
      <c r="P188" s="5"/>
      <c r="Q188" s="5"/>
      <c r="R188" s="5"/>
      <c r="S188" s="5"/>
      <c r="T188" s="5"/>
      <c r="U188" s="5"/>
      <c r="V188" s="5"/>
    </row>
    <row r="189" spans="1:22" ht="11.25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8"/>
      <c r="N189" s="7"/>
      <c r="O189" s="6"/>
      <c r="P189" s="5"/>
      <c r="Q189" s="5"/>
      <c r="R189" s="5"/>
      <c r="S189" s="5"/>
      <c r="T189" s="5"/>
      <c r="U189" s="5"/>
      <c r="V189" s="5"/>
    </row>
    <row r="190" spans="1:22" ht="11.25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8"/>
      <c r="N190" s="7"/>
      <c r="O190" s="6"/>
      <c r="P190" s="5"/>
      <c r="Q190" s="5"/>
      <c r="R190" s="5"/>
      <c r="S190" s="5"/>
      <c r="T190" s="5"/>
      <c r="U190" s="5"/>
      <c r="V190" s="5"/>
    </row>
    <row r="191" spans="1:22" ht="11.25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8"/>
      <c r="N191" s="7"/>
      <c r="O191" s="6"/>
      <c r="P191" s="5"/>
      <c r="Q191" s="5"/>
      <c r="R191" s="5"/>
      <c r="S191" s="5"/>
      <c r="T191" s="5"/>
      <c r="U191" s="5"/>
      <c r="V191" s="5"/>
    </row>
    <row r="192" spans="1:22" ht="11.25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8"/>
      <c r="N192" s="7"/>
      <c r="O192" s="6"/>
      <c r="P192" s="5"/>
      <c r="Q192" s="5"/>
      <c r="R192" s="5"/>
      <c r="S192" s="5"/>
      <c r="T192" s="5"/>
      <c r="U192" s="5"/>
      <c r="V192" s="5"/>
    </row>
    <row r="193" spans="1:22" ht="11.25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8"/>
      <c r="N193" s="7"/>
      <c r="O193" s="6"/>
      <c r="P193" s="5"/>
      <c r="Q193" s="5"/>
      <c r="R193" s="5"/>
      <c r="S193" s="5"/>
      <c r="T193" s="5"/>
      <c r="U193" s="5"/>
      <c r="V193" s="5"/>
    </row>
    <row r="194" spans="1:22" ht="11.25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8"/>
      <c r="N194" s="7"/>
      <c r="O194" s="6"/>
      <c r="P194" s="5"/>
      <c r="Q194" s="5"/>
      <c r="R194" s="5"/>
      <c r="S194" s="5"/>
      <c r="T194" s="5"/>
      <c r="U194" s="5"/>
      <c r="V194" s="5"/>
    </row>
    <row r="195" spans="1:22" ht="11.25" x14ac:dyDescent="0.1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8"/>
      <c r="N195" s="7"/>
      <c r="O195" s="6"/>
      <c r="P195" s="5"/>
      <c r="Q195" s="5"/>
      <c r="R195" s="5"/>
      <c r="S195" s="5"/>
      <c r="T195" s="5"/>
      <c r="U195" s="5"/>
      <c r="V195" s="5"/>
    </row>
    <row r="196" spans="1:22" ht="11.25" x14ac:dyDescent="0.1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8"/>
      <c r="N196" s="7"/>
      <c r="O196" s="6"/>
      <c r="P196" s="5"/>
      <c r="Q196" s="5"/>
      <c r="R196" s="5"/>
      <c r="S196" s="5"/>
      <c r="T196" s="5"/>
      <c r="U196" s="5"/>
      <c r="V196" s="5"/>
    </row>
    <row r="197" spans="1:22" ht="11.25" x14ac:dyDescent="0.1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8"/>
      <c r="N197" s="7"/>
      <c r="O197" s="6"/>
      <c r="P197" s="5"/>
      <c r="Q197" s="5"/>
      <c r="R197" s="5"/>
      <c r="S197" s="5"/>
      <c r="T197" s="5"/>
      <c r="U197" s="5"/>
      <c r="V197" s="5"/>
    </row>
    <row r="198" spans="1:22" ht="11.25" x14ac:dyDescent="0.1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8"/>
      <c r="N198" s="7"/>
      <c r="O198" s="6"/>
      <c r="P198" s="5"/>
      <c r="Q198" s="5"/>
      <c r="R198" s="5"/>
      <c r="S198" s="5"/>
      <c r="T198" s="5"/>
      <c r="U198" s="5"/>
      <c r="V198" s="5"/>
    </row>
    <row r="199" spans="1:22" ht="11.25" x14ac:dyDescent="0.1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8"/>
      <c r="N199" s="7"/>
      <c r="O199" s="6"/>
      <c r="P199" s="5"/>
      <c r="Q199" s="5"/>
      <c r="R199" s="5"/>
      <c r="S199" s="5"/>
      <c r="T199" s="5"/>
      <c r="U199" s="5"/>
      <c r="V199" s="5"/>
    </row>
    <row r="200" spans="1:22" ht="11.25" x14ac:dyDescent="0.1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8"/>
      <c r="N200" s="7"/>
      <c r="O200" s="6"/>
      <c r="P200" s="5"/>
      <c r="Q200" s="5"/>
      <c r="R200" s="5"/>
      <c r="S200" s="5"/>
      <c r="T200" s="5"/>
      <c r="U200" s="5"/>
      <c r="V200" s="5"/>
    </row>
    <row r="201" spans="1:22" ht="11.25" x14ac:dyDescent="0.1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8"/>
      <c r="N201" s="7"/>
      <c r="O201" s="6"/>
      <c r="P201" s="5"/>
      <c r="Q201" s="5"/>
      <c r="R201" s="5"/>
      <c r="S201" s="5"/>
      <c r="T201" s="5"/>
      <c r="U201" s="5"/>
      <c r="V201" s="5"/>
    </row>
    <row r="202" spans="1:22" ht="11.25" x14ac:dyDescent="0.1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8"/>
      <c r="N202" s="7"/>
      <c r="O202" s="6"/>
      <c r="P202" s="5"/>
      <c r="Q202" s="5"/>
      <c r="R202" s="5"/>
      <c r="S202" s="5"/>
      <c r="T202" s="5"/>
      <c r="U202" s="5"/>
      <c r="V202" s="5"/>
    </row>
    <row r="203" spans="1:22" ht="11.25" x14ac:dyDescent="0.1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8"/>
      <c r="N203" s="7"/>
      <c r="O203" s="6"/>
      <c r="P203" s="5"/>
      <c r="Q203" s="5"/>
      <c r="R203" s="5"/>
      <c r="S203" s="5"/>
      <c r="T203" s="5"/>
      <c r="U203" s="5"/>
      <c r="V203" s="5"/>
    </row>
    <row r="204" spans="1:22" ht="11.25" x14ac:dyDescent="0.1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8"/>
      <c r="N204" s="7"/>
      <c r="O204" s="6"/>
      <c r="P204" s="5"/>
      <c r="Q204" s="5"/>
      <c r="R204" s="5"/>
      <c r="S204" s="5"/>
      <c r="T204" s="5"/>
      <c r="U204" s="5"/>
      <c r="V204" s="5"/>
    </row>
    <row r="205" spans="1:22" ht="11.25" x14ac:dyDescent="0.1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8"/>
      <c r="N205" s="7"/>
      <c r="O205" s="6"/>
      <c r="P205" s="5"/>
      <c r="Q205" s="5"/>
      <c r="R205" s="5"/>
      <c r="S205" s="5"/>
      <c r="T205" s="5"/>
      <c r="U205" s="5"/>
      <c r="V205" s="5"/>
    </row>
    <row r="206" spans="1:22" ht="11.25" x14ac:dyDescent="0.1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8"/>
      <c r="N206" s="7"/>
      <c r="O206" s="6"/>
      <c r="P206" s="5"/>
      <c r="Q206" s="5"/>
      <c r="R206" s="5"/>
      <c r="S206" s="5"/>
      <c r="T206" s="5"/>
      <c r="U206" s="5"/>
      <c r="V206" s="5"/>
    </row>
    <row r="207" spans="1:22" ht="11.25" x14ac:dyDescent="0.1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8"/>
      <c r="N207" s="7"/>
      <c r="O207" s="6"/>
      <c r="P207" s="5"/>
      <c r="Q207" s="5"/>
      <c r="R207" s="5"/>
      <c r="S207" s="5"/>
      <c r="T207" s="5"/>
      <c r="U207" s="5"/>
      <c r="V207" s="5"/>
    </row>
    <row r="208" spans="1:22" ht="11.25" x14ac:dyDescent="0.1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8"/>
      <c r="N208" s="7"/>
      <c r="O208" s="6"/>
      <c r="P208" s="5"/>
      <c r="Q208" s="5"/>
      <c r="R208" s="5"/>
      <c r="S208" s="5"/>
      <c r="T208" s="5"/>
      <c r="U208" s="5"/>
      <c r="V208" s="5"/>
    </row>
    <row r="209" spans="1:22" ht="11.25" x14ac:dyDescent="0.1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8"/>
      <c r="N209" s="7"/>
      <c r="O209" s="6"/>
      <c r="P209" s="5"/>
      <c r="Q209" s="5"/>
      <c r="R209" s="5"/>
      <c r="S209" s="5"/>
      <c r="T209" s="5"/>
      <c r="U209" s="5"/>
      <c r="V209" s="5"/>
    </row>
    <row r="210" spans="1:22" ht="11.25" x14ac:dyDescent="0.1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8"/>
      <c r="N210" s="7"/>
      <c r="O210" s="6"/>
      <c r="P210" s="5"/>
      <c r="Q210" s="5"/>
      <c r="R210" s="5"/>
      <c r="S210" s="5"/>
      <c r="T210" s="5"/>
      <c r="U210" s="5"/>
      <c r="V210" s="5"/>
    </row>
    <row r="211" spans="1:22" ht="11.25" x14ac:dyDescent="0.1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8"/>
      <c r="N211" s="7"/>
      <c r="O211" s="6"/>
      <c r="P211" s="5"/>
      <c r="Q211" s="5"/>
      <c r="R211" s="5"/>
      <c r="S211" s="5"/>
      <c r="T211" s="5"/>
      <c r="U211" s="5"/>
      <c r="V211" s="5"/>
    </row>
    <row r="212" spans="1:22" ht="11.25" x14ac:dyDescent="0.1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8"/>
      <c r="N212" s="7"/>
      <c r="O212" s="6"/>
      <c r="P212" s="5"/>
      <c r="Q212" s="5"/>
      <c r="R212" s="5"/>
      <c r="S212" s="5"/>
      <c r="T212" s="5"/>
      <c r="U212" s="5"/>
      <c r="V212" s="5"/>
    </row>
    <row r="213" spans="1:22" ht="11.25" x14ac:dyDescent="0.1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8"/>
      <c r="N213" s="7"/>
      <c r="O213" s="6"/>
      <c r="P213" s="5"/>
      <c r="Q213" s="5"/>
      <c r="R213" s="5"/>
      <c r="S213" s="5"/>
      <c r="T213" s="5"/>
      <c r="U213" s="5"/>
      <c r="V213" s="5"/>
    </row>
    <row r="214" spans="1:22" ht="11.25" x14ac:dyDescent="0.1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8"/>
      <c r="N214" s="7"/>
      <c r="O214" s="6"/>
      <c r="P214" s="5"/>
      <c r="Q214" s="5"/>
      <c r="R214" s="5"/>
      <c r="S214" s="5"/>
      <c r="T214" s="5"/>
      <c r="U214" s="5"/>
      <c r="V214" s="5"/>
    </row>
    <row r="215" spans="1:22" ht="11.25" x14ac:dyDescent="0.1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8"/>
      <c r="N215" s="7"/>
      <c r="O215" s="6"/>
      <c r="P215" s="5"/>
      <c r="Q215" s="5"/>
      <c r="R215" s="5"/>
      <c r="S215" s="5"/>
      <c r="T215" s="5"/>
      <c r="U215" s="5"/>
      <c r="V215" s="5"/>
    </row>
    <row r="216" spans="1:22" ht="11.25" x14ac:dyDescent="0.1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8"/>
      <c r="N216" s="7"/>
      <c r="O216" s="6"/>
      <c r="P216" s="5"/>
      <c r="Q216" s="5"/>
      <c r="R216" s="5"/>
      <c r="S216" s="5"/>
      <c r="T216" s="5"/>
      <c r="U216" s="5"/>
      <c r="V216" s="5"/>
    </row>
    <row r="217" spans="1:22" ht="11.25" x14ac:dyDescent="0.1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8"/>
      <c r="N217" s="7"/>
      <c r="O217" s="6"/>
      <c r="P217" s="5"/>
      <c r="Q217" s="5"/>
      <c r="R217" s="5"/>
      <c r="S217" s="5"/>
      <c r="T217" s="5"/>
      <c r="U217" s="5"/>
      <c r="V217" s="5"/>
    </row>
    <row r="218" spans="1:22" ht="11.25" x14ac:dyDescent="0.1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8"/>
      <c r="N218" s="7"/>
      <c r="O218" s="6"/>
      <c r="P218" s="5"/>
      <c r="Q218" s="5"/>
      <c r="R218" s="5"/>
      <c r="S218" s="5"/>
      <c r="T218" s="5"/>
      <c r="U218" s="5"/>
      <c r="V218" s="5"/>
    </row>
    <row r="219" spans="1:22" ht="11.25" x14ac:dyDescent="0.1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8"/>
      <c r="N219" s="7"/>
      <c r="O219" s="6"/>
      <c r="P219" s="5"/>
      <c r="Q219" s="5"/>
      <c r="R219" s="5"/>
      <c r="S219" s="5"/>
      <c r="T219" s="5"/>
      <c r="U219" s="5"/>
      <c r="V219" s="5"/>
    </row>
    <row r="220" spans="1:22" ht="11.25" x14ac:dyDescent="0.1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8"/>
      <c r="N220" s="7"/>
      <c r="O220" s="6"/>
      <c r="P220" s="5"/>
      <c r="Q220" s="5"/>
      <c r="R220" s="5"/>
      <c r="S220" s="5"/>
      <c r="T220" s="5"/>
      <c r="U220" s="5"/>
      <c r="V220" s="5"/>
    </row>
    <row r="221" spans="1:22" ht="11.25" x14ac:dyDescent="0.1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8"/>
      <c r="N221" s="7"/>
      <c r="O221" s="6"/>
      <c r="P221" s="5"/>
      <c r="Q221" s="5"/>
      <c r="R221" s="5"/>
      <c r="S221" s="5"/>
      <c r="T221" s="5"/>
      <c r="U221" s="5"/>
      <c r="V221" s="5"/>
    </row>
    <row r="222" spans="1:22" ht="11.25" x14ac:dyDescent="0.1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8"/>
      <c r="N222" s="7"/>
      <c r="O222" s="6"/>
      <c r="P222" s="5"/>
      <c r="Q222" s="5"/>
      <c r="R222" s="5"/>
      <c r="S222" s="5"/>
      <c r="T222" s="5"/>
      <c r="U222" s="5"/>
      <c r="V222" s="5"/>
    </row>
    <row r="223" spans="1:22" ht="11.25" x14ac:dyDescent="0.1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8"/>
      <c r="N223" s="7"/>
      <c r="O223" s="6"/>
      <c r="P223" s="5"/>
      <c r="Q223" s="5"/>
      <c r="R223" s="5"/>
      <c r="S223" s="5"/>
      <c r="T223" s="5"/>
      <c r="U223" s="5"/>
      <c r="V223" s="5"/>
    </row>
    <row r="224" spans="1:22" ht="11.25" x14ac:dyDescent="0.1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8"/>
      <c r="N224" s="7"/>
      <c r="O224" s="6"/>
      <c r="P224" s="5"/>
      <c r="Q224" s="5"/>
      <c r="R224" s="5"/>
      <c r="S224" s="5"/>
      <c r="T224" s="5"/>
      <c r="U224" s="5"/>
      <c r="V224" s="5"/>
    </row>
    <row r="225" spans="1:22" ht="11.25" x14ac:dyDescent="0.1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8"/>
      <c r="N225" s="7"/>
      <c r="O225" s="6"/>
      <c r="P225" s="5"/>
      <c r="Q225" s="5"/>
      <c r="R225" s="5"/>
      <c r="S225" s="5"/>
      <c r="T225" s="5"/>
      <c r="U225" s="5"/>
      <c r="V225" s="5"/>
    </row>
    <row r="226" spans="1:22" ht="11.25" x14ac:dyDescent="0.1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8"/>
      <c r="N226" s="7"/>
      <c r="O226" s="6"/>
      <c r="P226" s="5"/>
      <c r="Q226" s="5"/>
      <c r="R226" s="5"/>
      <c r="S226" s="5"/>
      <c r="T226" s="5"/>
      <c r="U226" s="5"/>
      <c r="V226" s="5"/>
    </row>
    <row r="227" spans="1:22" ht="11.25" x14ac:dyDescent="0.1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8"/>
      <c r="N227" s="7"/>
      <c r="O227" s="6"/>
      <c r="P227" s="5"/>
      <c r="Q227" s="5"/>
      <c r="R227" s="5"/>
      <c r="S227" s="5"/>
      <c r="T227" s="5"/>
      <c r="U227" s="5"/>
      <c r="V227" s="5"/>
    </row>
    <row r="228" spans="1:22" ht="11.25" x14ac:dyDescent="0.1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8"/>
      <c r="N228" s="7"/>
      <c r="O228" s="6"/>
      <c r="P228" s="5"/>
      <c r="Q228" s="5"/>
      <c r="R228" s="5"/>
      <c r="S228" s="5"/>
      <c r="T228" s="5"/>
      <c r="U228" s="5"/>
      <c r="V228" s="5"/>
    </row>
    <row r="229" spans="1:22" ht="11.25" x14ac:dyDescent="0.1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8"/>
      <c r="N229" s="7"/>
      <c r="O229" s="6"/>
      <c r="P229" s="5"/>
      <c r="Q229" s="5"/>
      <c r="R229" s="5"/>
      <c r="S229" s="5"/>
      <c r="T229" s="5"/>
      <c r="U229" s="5"/>
      <c r="V229" s="5"/>
    </row>
    <row r="230" spans="1:22" ht="11.25" x14ac:dyDescent="0.1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8"/>
      <c r="N230" s="7"/>
      <c r="O230" s="6"/>
      <c r="P230" s="5"/>
      <c r="Q230" s="5"/>
      <c r="R230" s="5"/>
      <c r="S230" s="5"/>
      <c r="T230" s="5"/>
      <c r="U230" s="5"/>
      <c r="V230" s="5"/>
    </row>
    <row r="231" spans="1:22" ht="11.25" x14ac:dyDescent="0.1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8"/>
      <c r="N231" s="7"/>
      <c r="O231" s="6"/>
      <c r="P231" s="5"/>
      <c r="Q231" s="5"/>
      <c r="R231" s="5"/>
      <c r="S231" s="5"/>
      <c r="T231" s="5"/>
      <c r="U231" s="5"/>
      <c r="V231" s="5"/>
    </row>
    <row r="232" spans="1:22" ht="11.25" x14ac:dyDescent="0.1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8"/>
      <c r="N232" s="7"/>
      <c r="O232" s="6"/>
      <c r="P232" s="5"/>
      <c r="Q232" s="5"/>
      <c r="R232" s="5"/>
      <c r="S232" s="5"/>
      <c r="T232" s="5"/>
      <c r="U232" s="5"/>
      <c r="V232" s="5"/>
    </row>
    <row r="233" spans="1:22" ht="11.25" x14ac:dyDescent="0.1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8"/>
      <c r="N233" s="7"/>
      <c r="O233" s="6"/>
      <c r="P233" s="5"/>
      <c r="Q233" s="5"/>
      <c r="R233" s="5"/>
      <c r="S233" s="5"/>
      <c r="T233" s="5"/>
      <c r="U233" s="5"/>
      <c r="V233" s="5"/>
    </row>
    <row r="234" spans="1:22" ht="11.25" x14ac:dyDescent="0.1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8"/>
      <c r="N234" s="7"/>
      <c r="O234" s="6"/>
      <c r="P234" s="5"/>
      <c r="Q234" s="5"/>
      <c r="R234" s="5"/>
      <c r="S234" s="5"/>
      <c r="T234" s="5"/>
      <c r="U234" s="5"/>
      <c r="V234" s="5"/>
    </row>
    <row r="235" spans="1:22" ht="11.25" x14ac:dyDescent="0.1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8"/>
      <c r="N235" s="7"/>
      <c r="O235" s="6"/>
      <c r="P235" s="5"/>
      <c r="Q235" s="5"/>
      <c r="R235" s="5"/>
      <c r="S235" s="5"/>
      <c r="T235" s="5"/>
      <c r="U235" s="5"/>
      <c r="V235" s="5"/>
    </row>
    <row r="236" spans="1:22" ht="11.25" x14ac:dyDescent="0.1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8"/>
      <c r="N236" s="7"/>
      <c r="O236" s="6"/>
      <c r="P236" s="5"/>
      <c r="Q236" s="5"/>
      <c r="R236" s="5"/>
      <c r="S236" s="5"/>
      <c r="T236" s="5"/>
      <c r="U236" s="5"/>
      <c r="V236" s="5"/>
    </row>
    <row r="237" spans="1:22" ht="11.25" x14ac:dyDescent="0.1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8"/>
      <c r="N237" s="7"/>
      <c r="O237" s="6"/>
      <c r="P237" s="5"/>
      <c r="Q237" s="5"/>
      <c r="R237" s="5"/>
      <c r="S237" s="5"/>
      <c r="T237" s="5"/>
      <c r="U237" s="5"/>
      <c r="V237" s="5"/>
    </row>
    <row r="238" spans="1:22" ht="11.25" x14ac:dyDescent="0.1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8"/>
      <c r="N238" s="7"/>
      <c r="O238" s="6"/>
      <c r="P238" s="5"/>
      <c r="Q238" s="5"/>
      <c r="R238" s="5"/>
      <c r="S238" s="5"/>
      <c r="T238" s="5"/>
      <c r="U238" s="5"/>
      <c r="V238" s="5"/>
    </row>
    <row r="239" spans="1:22" ht="11.25" x14ac:dyDescent="0.1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8"/>
      <c r="N239" s="7"/>
      <c r="O239" s="6"/>
      <c r="P239" s="5"/>
      <c r="Q239" s="5"/>
      <c r="R239" s="5"/>
      <c r="S239" s="5"/>
      <c r="T239" s="5"/>
      <c r="U239" s="5"/>
      <c r="V239" s="5"/>
    </row>
    <row r="240" spans="1:22" ht="11.25" x14ac:dyDescent="0.1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8"/>
      <c r="N240" s="7"/>
      <c r="O240" s="6"/>
      <c r="P240" s="5"/>
      <c r="Q240" s="5"/>
      <c r="R240" s="5"/>
      <c r="S240" s="5"/>
      <c r="T240" s="5"/>
      <c r="U240" s="5"/>
      <c r="V240" s="5"/>
    </row>
    <row r="241" spans="1:22" ht="11.25" x14ac:dyDescent="0.1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8"/>
      <c r="N241" s="7"/>
      <c r="O241" s="6"/>
      <c r="P241" s="5"/>
      <c r="Q241" s="5"/>
      <c r="R241" s="5"/>
      <c r="S241" s="5"/>
      <c r="T241" s="5"/>
      <c r="U241" s="5"/>
      <c r="V241" s="5"/>
    </row>
    <row r="242" spans="1:22" ht="11.25" x14ac:dyDescent="0.1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8"/>
      <c r="N242" s="7"/>
      <c r="O242" s="6"/>
      <c r="P242" s="5"/>
      <c r="Q242" s="5"/>
      <c r="R242" s="5"/>
      <c r="S242" s="5"/>
      <c r="T242" s="5"/>
      <c r="U242" s="5"/>
      <c r="V242" s="5"/>
    </row>
    <row r="243" spans="1:22" ht="11.25" x14ac:dyDescent="0.1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8"/>
      <c r="N243" s="7"/>
      <c r="O243" s="6"/>
      <c r="P243" s="5"/>
      <c r="Q243" s="5"/>
      <c r="R243" s="5"/>
      <c r="S243" s="5"/>
      <c r="T243" s="5"/>
      <c r="U243" s="5"/>
      <c r="V243" s="5"/>
    </row>
    <row r="244" spans="1:22" ht="11.25" x14ac:dyDescent="0.1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8"/>
      <c r="N244" s="7"/>
      <c r="O244" s="6"/>
      <c r="P244" s="5"/>
      <c r="Q244" s="5"/>
      <c r="R244" s="5"/>
      <c r="S244" s="5"/>
      <c r="T244" s="5"/>
      <c r="U244" s="5"/>
      <c r="V244" s="5"/>
    </row>
    <row r="245" spans="1:22" ht="11.25" x14ac:dyDescent="0.1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8"/>
      <c r="N245" s="7"/>
      <c r="O245" s="6"/>
      <c r="P245" s="5"/>
      <c r="Q245" s="5"/>
      <c r="R245" s="5"/>
      <c r="S245" s="5"/>
      <c r="T245" s="5"/>
      <c r="U245" s="5"/>
      <c r="V245" s="5"/>
    </row>
    <row r="246" spans="1:22" ht="11.25" x14ac:dyDescent="0.1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8"/>
      <c r="N246" s="7"/>
      <c r="O246" s="6"/>
      <c r="P246" s="5"/>
      <c r="Q246" s="5"/>
      <c r="R246" s="5"/>
      <c r="S246" s="5"/>
      <c r="T246" s="5"/>
      <c r="U246" s="5"/>
      <c r="V246" s="5"/>
    </row>
    <row r="247" spans="1:22" ht="11.25" x14ac:dyDescent="0.1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8"/>
      <c r="N247" s="7"/>
      <c r="O247" s="6"/>
      <c r="P247" s="5"/>
      <c r="Q247" s="5"/>
      <c r="R247" s="5"/>
      <c r="S247" s="5"/>
      <c r="T247" s="5"/>
      <c r="U247" s="5"/>
      <c r="V247" s="5"/>
    </row>
    <row r="248" spans="1:22" ht="11.25" x14ac:dyDescent="0.1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8"/>
      <c r="N248" s="7"/>
      <c r="O248" s="6"/>
      <c r="P248" s="5"/>
      <c r="Q248" s="5"/>
      <c r="R248" s="5"/>
      <c r="S248" s="5"/>
      <c r="T248" s="5"/>
      <c r="U248" s="5"/>
      <c r="V248" s="5"/>
    </row>
    <row r="249" spans="1:22" ht="11.25" x14ac:dyDescent="0.1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8"/>
      <c r="N249" s="7"/>
      <c r="O249" s="6"/>
      <c r="P249" s="5"/>
      <c r="Q249" s="5"/>
      <c r="R249" s="5"/>
      <c r="S249" s="5"/>
      <c r="T249" s="5"/>
      <c r="U249" s="5"/>
      <c r="V249" s="5"/>
    </row>
    <row r="250" spans="1:22" ht="11.25" x14ac:dyDescent="0.1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8"/>
      <c r="N250" s="7"/>
      <c r="O250" s="6"/>
      <c r="P250" s="5"/>
      <c r="Q250" s="5"/>
      <c r="R250" s="5"/>
      <c r="S250" s="5"/>
      <c r="T250" s="5"/>
      <c r="U250" s="5"/>
      <c r="V250" s="5"/>
    </row>
    <row r="251" spans="1:22" ht="11.25" x14ac:dyDescent="0.1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8"/>
      <c r="N251" s="7"/>
      <c r="O251" s="6"/>
      <c r="P251" s="5"/>
      <c r="Q251" s="5"/>
      <c r="R251" s="5"/>
      <c r="S251" s="5"/>
      <c r="T251" s="5"/>
      <c r="U251" s="5"/>
      <c r="V251" s="5"/>
    </row>
    <row r="252" spans="1:22" ht="11.25" x14ac:dyDescent="0.1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8"/>
      <c r="N252" s="7"/>
      <c r="O252" s="6"/>
      <c r="P252" s="5"/>
      <c r="Q252" s="5"/>
      <c r="R252" s="5"/>
      <c r="S252" s="5"/>
      <c r="T252" s="5"/>
      <c r="U252" s="5"/>
      <c r="V252" s="5"/>
    </row>
    <row r="253" spans="1:22" ht="11.25" x14ac:dyDescent="0.1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8"/>
      <c r="N253" s="7"/>
      <c r="O253" s="6"/>
      <c r="P253" s="5"/>
      <c r="Q253" s="5"/>
      <c r="R253" s="5"/>
      <c r="S253" s="5"/>
      <c r="T253" s="5"/>
      <c r="U253" s="5"/>
      <c r="V253" s="5"/>
    </row>
    <row r="254" spans="1:22" ht="11.25" x14ac:dyDescent="0.1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8"/>
      <c r="N254" s="7"/>
      <c r="O254" s="6"/>
      <c r="P254" s="5"/>
      <c r="Q254" s="5"/>
      <c r="R254" s="5"/>
      <c r="S254" s="5"/>
      <c r="T254" s="5"/>
      <c r="U254" s="5"/>
      <c r="V254" s="5"/>
    </row>
    <row r="255" spans="1:22" ht="11.25" x14ac:dyDescent="0.1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8"/>
      <c r="N255" s="7"/>
      <c r="O255" s="6"/>
      <c r="P255" s="5"/>
      <c r="Q255" s="5"/>
      <c r="R255" s="5"/>
      <c r="S255" s="5"/>
      <c r="T255" s="5"/>
      <c r="U255" s="5"/>
      <c r="V255" s="5"/>
    </row>
    <row r="256" spans="1:22" ht="11.25" x14ac:dyDescent="0.1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8"/>
      <c r="N256" s="7"/>
      <c r="O256" s="6"/>
      <c r="P256" s="5"/>
      <c r="Q256" s="5"/>
      <c r="R256" s="5"/>
      <c r="S256" s="5"/>
      <c r="T256" s="5"/>
      <c r="U256" s="5"/>
      <c r="V256" s="5"/>
    </row>
    <row r="257" spans="1:22" ht="11.25" x14ac:dyDescent="0.1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8"/>
      <c r="N257" s="7"/>
      <c r="O257" s="6"/>
      <c r="P257" s="5"/>
      <c r="Q257" s="5"/>
      <c r="R257" s="5"/>
      <c r="S257" s="5"/>
      <c r="T257" s="5"/>
      <c r="U257" s="5"/>
      <c r="V257" s="5"/>
    </row>
    <row r="258" spans="1:22" ht="11.25" x14ac:dyDescent="0.1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8"/>
      <c r="N258" s="7"/>
      <c r="O258" s="6"/>
      <c r="P258" s="5"/>
      <c r="Q258" s="5"/>
      <c r="R258" s="5"/>
      <c r="S258" s="5"/>
      <c r="T258" s="5"/>
      <c r="U258" s="5"/>
      <c r="V258" s="5"/>
    </row>
    <row r="259" spans="1:22" ht="11.25" x14ac:dyDescent="0.1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8"/>
      <c r="N259" s="7"/>
      <c r="O259" s="6"/>
      <c r="P259" s="5"/>
      <c r="Q259" s="5"/>
      <c r="R259" s="5"/>
      <c r="S259" s="5"/>
      <c r="T259" s="5"/>
      <c r="U259" s="5"/>
      <c r="V259" s="5"/>
    </row>
    <row r="260" spans="1:22" ht="11.25" x14ac:dyDescent="0.1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8"/>
      <c r="N260" s="7"/>
      <c r="O260" s="6"/>
      <c r="P260" s="5"/>
      <c r="Q260" s="5"/>
      <c r="R260" s="5"/>
      <c r="S260" s="5"/>
      <c r="T260" s="5"/>
      <c r="U260" s="5"/>
      <c r="V260" s="5"/>
    </row>
    <row r="261" spans="1:22" ht="11.25" x14ac:dyDescent="0.1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8"/>
      <c r="N261" s="7"/>
      <c r="O261" s="6"/>
      <c r="P261" s="5"/>
      <c r="Q261" s="5"/>
      <c r="R261" s="5"/>
      <c r="S261" s="5"/>
      <c r="T261" s="5"/>
      <c r="U261" s="5"/>
      <c r="V261" s="5"/>
    </row>
    <row r="262" spans="1:22" ht="11.25" x14ac:dyDescent="0.1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8"/>
      <c r="N262" s="7"/>
      <c r="O262" s="6"/>
      <c r="P262" s="5"/>
      <c r="Q262" s="5"/>
      <c r="R262" s="5"/>
      <c r="S262" s="5"/>
      <c r="T262" s="5"/>
      <c r="U262" s="5"/>
      <c r="V262" s="5"/>
    </row>
    <row r="263" spans="1:22" ht="11.25" x14ac:dyDescent="0.1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8"/>
      <c r="N263" s="7"/>
      <c r="O263" s="6"/>
      <c r="P263" s="5"/>
      <c r="Q263" s="5"/>
      <c r="R263" s="5"/>
      <c r="S263" s="5"/>
      <c r="T263" s="5"/>
      <c r="U263" s="5"/>
      <c r="V263" s="5"/>
    </row>
    <row r="264" spans="1:22" ht="11.25" x14ac:dyDescent="0.1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8"/>
      <c r="N264" s="7"/>
      <c r="O264" s="6"/>
      <c r="P264" s="5"/>
      <c r="Q264" s="5"/>
      <c r="R264" s="5"/>
      <c r="S264" s="5"/>
      <c r="T264" s="5"/>
      <c r="U264" s="5"/>
      <c r="V264" s="5"/>
    </row>
    <row r="265" spans="1:22" ht="11.25" x14ac:dyDescent="0.1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8"/>
      <c r="N265" s="7"/>
      <c r="O265" s="6"/>
      <c r="P265" s="5"/>
      <c r="Q265" s="5"/>
      <c r="R265" s="5"/>
      <c r="S265" s="5"/>
      <c r="T265" s="5"/>
      <c r="U265" s="5"/>
      <c r="V265" s="5"/>
    </row>
    <row r="266" spans="1:22" ht="11.25" x14ac:dyDescent="0.1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8"/>
      <c r="N266" s="7"/>
      <c r="O266" s="6"/>
      <c r="P266" s="5"/>
      <c r="Q266" s="5"/>
      <c r="R266" s="5"/>
      <c r="S266" s="5"/>
      <c r="T266" s="5"/>
      <c r="U266" s="5"/>
      <c r="V266" s="5"/>
    </row>
    <row r="267" spans="1:22" ht="11.25" x14ac:dyDescent="0.1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8"/>
      <c r="N267" s="7"/>
      <c r="O267" s="6"/>
      <c r="P267" s="5"/>
      <c r="Q267" s="5"/>
      <c r="R267" s="5"/>
      <c r="S267" s="5"/>
      <c r="T267" s="5"/>
      <c r="U267" s="5"/>
      <c r="V267" s="5"/>
    </row>
    <row r="268" spans="1:22" ht="11.25" x14ac:dyDescent="0.1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8"/>
      <c r="N268" s="7"/>
      <c r="O268" s="6"/>
      <c r="P268" s="5"/>
      <c r="Q268" s="5"/>
      <c r="R268" s="5"/>
      <c r="S268" s="5"/>
      <c r="T268" s="5"/>
      <c r="U268" s="5"/>
      <c r="V268" s="5"/>
    </row>
    <row r="269" spans="1:22" ht="11.25" x14ac:dyDescent="0.1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8"/>
      <c r="N269" s="7"/>
      <c r="O269" s="6"/>
      <c r="P269" s="5"/>
      <c r="Q269" s="5"/>
      <c r="R269" s="5"/>
      <c r="S269" s="5"/>
      <c r="T269" s="5"/>
      <c r="U269" s="5"/>
      <c r="V269" s="5"/>
    </row>
    <row r="270" spans="1:22" ht="11.25" x14ac:dyDescent="0.1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8"/>
      <c r="N270" s="7"/>
      <c r="O270" s="6"/>
      <c r="P270" s="5"/>
      <c r="Q270" s="5"/>
      <c r="R270" s="5"/>
      <c r="S270" s="5"/>
      <c r="T270" s="5"/>
      <c r="U270" s="5"/>
      <c r="V270" s="5"/>
    </row>
    <row r="271" spans="1:22" ht="11.25" x14ac:dyDescent="0.1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8"/>
      <c r="N271" s="7"/>
      <c r="O271" s="6"/>
      <c r="P271" s="5"/>
      <c r="Q271" s="5"/>
      <c r="R271" s="5"/>
      <c r="S271" s="5"/>
      <c r="T271" s="5"/>
      <c r="U271" s="5"/>
      <c r="V271" s="5"/>
    </row>
    <row r="272" spans="1:22" ht="11.25" x14ac:dyDescent="0.1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8"/>
      <c r="N272" s="7"/>
      <c r="O272" s="6"/>
      <c r="P272" s="5"/>
      <c r="Q272" s="5"/>
      <c r="R272" s="5"/>
      <c r="S272" s="5"/>
      <c r="T272" s="5"/>
      <c r="U272" s="5"/>
      <c r="V272" s="5"/>
    </row>
    <row r="273" spans="1:22" ht="11.25" x14ac:dyDescent="0.1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8"/>
      <c r="N273" s="7"/>
      <c r="O273" s="6"/>
      <c r="P273" s="5"/>
      <c r="Q273" s="5"/>
      <c r="R273" s="5"/>
      <c r="S273" s="5"/>
      <c r="T273" s="5"/>
      <c r="U273" s="5"/>
      <c r="V273" s="5"/>
    </row>
    <row r="274" spans="1:22" ht="11.25" x14ac:dyDescent="0.1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8"/>
      <c r="N274" s="7"/>
      <c r="O274" s="6"/>
      <c r="P274" s="5"/>
      <c r="Q274" s="5"/>
      <c r="R274" s="5"/>
      <c r="S274" s="5"/>
      <c r="T274" s="5"/>
      <c r="U274" s="5"/>
      <c r="V274" s="5"/>
    </row>
    <row r="275" spans="1:22" ht="11.25" x14ac:dyDescent="0.1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8"/>
      <c r="N275" s="7"/>
      <c r="O275" s="6"/>
      <c r="P275" s="5"/>
      <c r="Q275" s="5"/>
      <c r="R275" s="5"/>
      <c r="S275" s="5"/>
      <c r="T275" s="5"/>
      <c r="U275" s="5"/>
      <c r="V275" s="5"/>
    </row>
    <row r="276" spans="1:22" ht="11.25" x14ac:dyDescent="0.1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8"/>
      <c r="N276" s="7"/>
      <c r="O276" s="6"/>
      <c r="P276" s="5"/>
      <c r="Q276" s="5"/>
      <c r="R276" s="5"/>
      <c r="S276" s="5"/>
      <c r="T276" s="5"/>
      <c r="U276" s="5"/>
      <c r="V276" s="5"/>
    </row>
    <row r="277" spans="1:22" ht="11.25" x14ac:dyDescent="0.1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8"/>
      <c r="N277" s="7"/>
      <c r="O277" s="6"/>
      <c r="P277" s="5"/>
      <c r="Q277" s="5"/>
      <c r="R277" s="5"/>
      <c r="S277" s="5"/>
      <c r="T277" s="5"/>
      <c r="U277" s="5"/>
      <c r="V277" s="5"/>
    </row>
    <row r="278" spans="1:22" ht="11.25" x14ac:dyDescent="0.1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8"/>
      <c r="N278" s="7"/>
      <c r="O278" s="6"/>
      <c r="P278" s="5"/>
      <c r="Q278" s="5"/>
      <c r="R278" s="5"/>
      <c r="S278" s="5"/>
      <c r="T278" s="5"/>
      <c r="U278" s="5"/>
      <c r="V278" s="5"/>
    </row>
    <row r="279" spans="1:22" ht="11.25" x14ac:dyDescent="0.1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8"/>
      <c r="N279" s="7"/>
      <c r="O279" s="6"/>
      <c r="P279" s="5"/>
      <c r="Q279" s="5"/>
      <c r="R279" s="5"/>
      <c r="S279" s="5"/>
      <c r="T279" s="5"/>
      <c r="U279" s="5"/>
      <c r="V279" s="5"/>
    </row>
    <row r="280" spans="1:22" ht="11.25" x14ac:dyDescent="0.1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8"/>
      <c r="N280" s="7"/>
      <c r="O280" s="6"/>
      <c r="P280" s="5"/>
      <c r="Q280" s="5"/>
      <c r="R280" s="5"/>
      <c r="S280" s="5"/>
      <c r="T280" s="5"/>
      <c r="U280" s="5"/>
      <c r="V280" s="5"/>
    </row>
    <row r="281" spans="1:22" ht="11.25" x14ac:dyDescent="0.1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8"/>
      <c r="N281" s="7"/>
      <c r="O281" s="6"/>
      <c r="P281" s="5"/>
      <c r="Q281" s="5"/>
      <c r="R281" s="5"/>
      <c r="S281" s="5"/>
      <c r="T281" s="5"/>
      <c r="U281" s="5"/>
      <c r="V281" s="5"/>
    </row>
    <row r="282" spans="1:22" ht="11.25" x14ac:dyDescent="0.1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8"/>
      <c r="N282" s="7"/>
      <c r="O282" s="6"/>
      <c r="P282" s="5"/>
      <c r="Q282" s="5"/>
      <c r="R282" s="5"/>
      <c r="S282" s="5"/>
      <c r="T282" s="5"/>
      <c r="U282" s="5"/>
      <c r="V282" s="5"/>
    </row>
    <row r="283" spans="1:22" ht="11.25" x14ac:dyDescent="0.1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8"/>
      <c r="N283" s="7"/>
      <c r="O283" s="6"/>
      <c r="P283" s="5"/>
      <c r="Q283" s="5"/>
      <c r="R283" s="5"/>
      <c r="S283" s="5"/>
      <c r="T283" s="5"/>
      <c r="U283" s="5"/>
      <c r="V283" s="5"/>
    </row>
    <row r="284" spans="1:22" ht="11.25" x14ac:dyDescent="0.1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8"/>
      <c r="N284" s="7"/>
      <c r="O284" s="6"/>
      <c r="P284" s="5"/>
      <c r="Q284" s="5"/>
      <c r="R284" s="5"/>
      <c r="S284" s="5"/>
      <c r="T284" s="5"/>
      <c r="U284" s="5"/>
      <c r="V284" s="5"/>
    </row>
    <row r="285" spans="1:22" ht="11.25" x14ac:dyDescent="0.1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8"/>
      <c r="N285" s="7"/>
      <c r="O285" s="6"/>
      <c r="P285" s="5"/>
      <c r="Q285" s="5"/>
      <c r="R285" s="5"/>
      <c r="S285" s="5"/>
      <c r="T285" s="5"/>
      <c r="U285" s="5"/>
      <c r="V285" s="5"/>
    </row>
    <row r="286" spans="1:22" ht="11.25" x14ac:dyDescent="0.1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8"/>
      <c r="N286" s="7"/>
      <c r="O286" s="6"/>
      <c r="P286" s="5"/>
      <c r="Q286" s="5"/>
      <c r="R286" s="5"/>
      <c r="S286" s="5"/>
      <c r="T286" s="5"/>
      <c r="U286" s="5"/>
      <c r="V286" s="5"/>
    </row>
    <row r="287" spans="1:22" ht="11.25" x14ac:dyDescent="0.1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8"/>
      <c r="N287" s="7"/>
      <c r="O287" s="6"/>
      <c r="P287" s="5"/>
      <c r="Q287" s="5"/>
      <c r="R287" s="5"/>
      <c r="S287" s="5"/>
      <c r="T287" s="5"/>
      <c r="U287" s="5"/>
      <c r="V287" s="5"/>
    </row>
    <row r="288" spans="1:22" ht="11.25" x14ac:dyDescent="0.1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8"/>
      <c r="N288" s="7"/>
      <c r="O288" s="6"/>
      <c r="P288" s="5"/>
      <c r="Q288" s="5"/>
      <c r="R288" s="5"/>
      <c r="S288" s="5"/>
      <c r="T288" s="5"/>
      <c r="U288" s="5"/>
      <c r="V288" s="5"/>
    </row>
    <row r="289" spans="1:22" ht="11.25" x14ac:dyDescent="0.1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8"/>
      <c r="N289" s="7"/>
      <c r="O289" s="6"/>
      <c r="P289" s="5"/>
      <c r="Q289" s="5"/>
      <c r="R289" s="5"/>
      <c r="S289" s="5"/>
      <c r="T289" s="5"/>
      <c r="U289" s="5"/>
      <c r="V289" s="5"/>
    </row>
    <row r="290" spans="1:22" ht="11.25" x14ac:dyDescent="0.1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8"/>
      <c r="N290" s="7"/>
      <c r="O290" s="6"/>
      <c r="P290" s="5"/>
      <c r="Q290" s="5"/>
      <c r="R290" s="5"/>
      <c r="S290" s="5"/>
      <c r="T290" s="5"/>
      <c r="U290" s="5"/>
      <c r="V290" s="5"/>
    </row>
    <row r="291" spans="1:22" ht="11.25" x14ac:dyDescent="0.1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8"/>
      <c r="N291" s="7"/>
      <c r="O291" s="6"/>
      <c r="P291" s="5"/>
      <c r="Q291" s="5"/>
      <c r="R291" s="5"/>
      <c r="S291" s="5"/>
      <c r="T291" s="5"/>
      <c r="U291" s="5"/>
      <c r="V291" s="5"/>
    </row>
    <row r="292" spans="1:22" ht="11.25" x14ac:dyDescent="0.1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8"/>
      <c r="N292" s="7"/>
      <c r="O292" s="6"/>
      <c r="P292" s="5"/>
      <c r="Q292" s="5"/>
      <c r="R292" s="5"/>
      <c r="S292" s="5"/>
      <c r="T292" s="5"/>
      <c r="U292" s="5"/>
      <c r="V292" s="5"/>
    </row>
    <row r="293" spans="1:22" ht="11.25" x14ac:dyDescent="0.1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8"/>
      <c r="N293" s="7"/>
      <c r="O293" s="6"/>
      <c r="P293" s="5"/>
      <c r="Q293" s="5"/>
      <c r="R293" s="5"/>
      <c r="S293" s="5"/>
      <c r="T293" s="5"/>
      <c r="U293" s="5"/>
      <c r="V293" s="5"/>
    </row>
    <row r="294" spans="1:22" ht="11.25" x14ac:dyDescent="0.1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8"/>
      <c r="N294" s="7"/>
      <c r="O294" s="6"/>
      <c r="P294" s="5"/>
      <c r="Q294" s="5"/>
      <c r="R294" s="5"/>
      <c r="S294" s="5"/>
      <c r="T294" s="5"/>
      <c r="U294" s="5"/>
      <c r="V294" s="5"/>
    </row>
    <row r="295" spans="1:22" ht="11.25" x14ac:dyDescent="0.1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8"/>
      <c r="N295" s="7"/>
      <c r="O295" s="6"/>
      <c r="P295" s="5"/>
      <c r="Q295" s="5"/>
      <c r="R295" s="5"/>
      <c r="S295" s="5"/>
      <c r="T295" s="5"/>
      <c r="U295" s="5"/>
      <c r="V295" s="5"/>
    </row>
    <row r="296" spans="1:22" ht="11.25" x14ac:dyDescent="0.1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8"/>
      <c r="N296" s="7"/>
      <c r="O296" s="6"/>
      <c r="P296" s="5"/>
      <c r="Q296" s="5"/>
      <c r="R296" s="5"/>
      <c r="S296" s="5"/>
      <c r="T296" s="5"/>
      <c r="U296" s="5"/>
      <c r="V296" s="5"/>
    </row>
    <row r="297" spans="1:22" ht="11.25" x14ac:dyDescent="0.1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8"/>
      <c r="N297" s="7"/>
      <c r="O297" s="6"/>
      <c r="P297" s="5"/>
      <c r="Q297" s="5"/>
      <c r="R297" s="5"/>
      <c r="S297" s="5"/>
      <c r="T297" s="5"/>
      <c r="U297" s="5"/>
      <c r="V297" s="5"/>
    </row>
    <row r="298" spans="1:22" ht="11.25" x14ac:dyDescent="0.1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8"/>
      <c r="N298" s="7"/>
      <c r="O298" s="6"/>
      <c r="P298" s="5"/>
      <c r="Q298" s="5"/>
      <c r="R298" s="5"/>
      <c r="S298" s="5"/>
      <c r="T298" s="5"/>
      <c r="U298" s="5"/>
      <c r="V298" s="5"/>
    </row>
    <row r="299" spans="1:22" ht="11.25" x14ac:dyDescent="0.1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8"/>
      <c r="N299" s="7"/>
      <c r="O299" s="6"/>
      <c r="P299" s="5"/>
      <c r="Q299" s="5"/>
      <c r="R299" s="5"/>
      <c r="S299" s="5"/>
      <c r="T299" s="5"/>
      <c r="U299" s="5"/>
      <c r="V299" s="5"/>
    </row>
    <row r="300" spans="1:22" ht="11.25" x14ac:dyDescent="0.1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8"/>
      <c r="N300" s="7"/>
      <c r="O300" s="6"/>
      <c r="P300" s="5"/>
      <c r="Q300" s="5"/>
      <c r="R300" s="5"/>
      <c r="S300" s="5"/>
      <c r="T300" s="5"/>
      <c r="U300" s="5"/>
      <c r="V300" s="5"/>
    </row>
    <row r="301" spans="1:22" ht="11.25" x14ac:dyDescent="0.1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8"/>
      <c r="N301" s="7"/>
      <c r="O301" s="6"/>
      <c r="P301" s="5"/>
      <c r="Q301" s="5"/>
      <c r="R301" s="5"/>
      <c r="S301" s="5"/>
      <c r="T301" s="5"/>
      <c r="U301" s="5"/>
      <c r="V301" s="5"/>
    </row>
    <row r="302" spans="1:22" ht="11.25" x14ac:dyDescent="0.1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8"/>
      <c r="N302" s="7"/>
      <c r="O302" s="6"/>
      <c r="P302" s="5"/>
      <c r="Q302" s="5"/>
      <c r="R302" s="5"/>
      <c r="S302" s="5"/>
      <c r="T302" s="5"/>
      <c r="U302" s="5"/>
      <c r="V302" s="5"/>
    </row>
    <row r="303" spans="1:22" ht="11.25" x14ac:dyDescent="0.1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8"/>
      <c r="N303" s="7"/>
      <c r="O303" s="6"/>
      <c r="P303" s="5"/>
      <c r="Q303" s="5"/>
      <c r="R303" s="5"/>
      <c r="S303" s="5"/>
      <c r="T303" s="5"/>
      <c r="U303" s="5"/>
      <c r="V303" s="5"/>
    </row>
    <row r="304" spans="1:22" ht="11.25" x14ac:dyDescent="0.1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8"/>
      <c r="N304" s="7"/>
      <c r="O304" s="6"/>
      <c r="P304" s="5"/>
      <c r="Q304" s="5"/>
      <c r="R304" s="5"/>
      <c r="S304" s="5"/>
      <c r="T304" s="5"/>
      <c r="U304" s="5"/>
      <c r="V304" s="5"/>
    </row>
    <row r="305" spans="1:22" ht="11.25" x14ac:dyDescent="0.1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8"/>
      <c r="N305" s="7"/>
      <c r="O305" s="6"/>
      <c r="P305" s="5"/>
      <c r="Q305" s="5"/>
      <c r="R305" s="5"/>
      <c r="S305" s="5"/>
      <c r="T305" s="5"/>
      <c r="U305" s="5"/>
      <c r="V305" s="5"/>
    </row>
    <row r="306" spans="1:22" ht="11.25" x14ac:dyDescent="0.1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8"/>
      <c r="N306" s="7"/>
      <c r="O306" s="6"/>
      <c r="P306" s="5"/>
      <c r="Q306" s="5"/>
      <c r="R306" s="5"/>
      <c r="S306" s="5"/>
      <c r="T306" s="5"/>
      <c r="U306" s="5"/>
      <c r="V306" s="5"/>
    </row>
    <row r="307" spans="1:22" ht="11.25" x14ac:dyDescent="0.1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8"/>
      <c r="N307" s="7"/>
      <c r="O307" s="6"/>
      <c r="P307" s="5"/>
      <c r="Q307" s="5"/>
      <c r="R307" s="5"/>
      <c r="S307" s="5"/>
      <c r="T307" s="5"/>
      <c r="U307" s="5"/>
      <c r="V307" s="5"/>
    </row>
    <row r="308" spans="1:22" ht="11.25" x14ac:dyDescent="0.1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8"/>
      <c r="N308" s="7"/>
      <c r="O308" s="6"/>
      <c r="P308" s="5"/>
      <c r="Q308" s="5"/>
      <c r="R308" s="5"/>
      <c r="S308" s="5"/>
      <c r="T308" s="5"/>
      <c r="U308" s="5"/>
      <c r="V308" s="5"/>
    </row>
    <row r="309" spans="1:22" ht="11.25" x14ac:dyDescent="0.1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8"/>
      <c r="N309" s="7"/>
      <c r="O309" s="6"/>
      <c r="P309" s="5"/>
      <c r="Q309" s="5"/>
      <c r="R309" s="5"/>
      <c r="S309" s="5"/>
      <c r="T309" s="5"/>
      <c r="U309" s="5"/>
      <c r="V309" s="5"/>
    </row>
    <row r="310" spans="1:22" ht="11.25" x14ac:dyDescent="0.1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8"/>
      <c r="N310" s="7"/>
      <c r="O310" s="6"/>
      <c r="P310" s="5"/>
      <c r="Q310" s="5"/>
      <c r="R310" s="5"/>
      <c r="S310" s="5"/>
      <c r="T310" s="5"/>
      <c r="U310" s="5"/>
      <c r="V310" s="5"/>
    </row>
    <row r="311" spans="1:22" ht="11.25" x14ac:dyDescent="0.1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8"/>
      <c r="N311" s="7"/>
      <c r="O311" s="6"/>
      <c r="P311" s="5"/>
      <c r="Q311" s="5"/>
      <c r="R311" s="5"/>
      <c r="S311" s="5"/>
      <c r="T311" s="5"/>
      <c r="U311" s="5"/>
      <c r="V311" s="5"/>
    </row>
    <row r="312" spans="1:22" ht="11.25" x14ac:dyDescent="0.1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8"/>
      <c r="N312" s="7"/>
      <c r="O312" s="6"/>
      <c r="P312" s="5"/>
      <c r="Q312" s="5"/>
      <c r="R312" s="5"/>
      <c r="S312" s="5"/>
      <c r="T312" s="5"/>
      <c r="U312" s="5"/>
      <c r="V312" s="5"/>
    </row>
    <row r="313" spans="1:22" ht="11.25" x14ac:dyDescent="0.1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8"/>
      <c r="N313" s="7"/>
      <c r="O313" s="6"/>
      <c r="P313" s="5"/>
      <c r="Q313" s="5"/>
      <c r="R313" s="5"/>
      <c r="S313" s="5"/>
      <c r="T313" s="5"/>
      <c r="U313" s="5"/>
      <c r="V313" s="5"/>
    </row>
    <row r="314" spans="1:22" ht="11.25" x14ac:dyDescent="0.1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8"/>
      <c r="N314" s="7"/>
      <c r="O314" s="6"/>
      <c r="P314" s="5"/>
      <c r="Q314" s="5"/>
      <c r="R314" s="5"/>
      <c r="S314" s="5"/>
      <c r="T314" s="5"/>
      <c r="U314" s="5"/>
      <c r="V314" s="5"/>
    </row>
    <row r="315" spans="1:22" ht="11.25" x14ac:dyDescent="0.1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8"/>
      <c r="N315" s="7"/>
      <c r="O315" s="6"/>
      <c r="P315" s="5"/>
      <c r="Q315" s="5"/>
      <c r="R315" s="5"/>
      <c r="S315" s="5"/>
      <c r="T315" s="5"/>
      <c r="U315" s="5"/>
      <c r="V315" s="5"/>
    </row>
    <row r="316" spans="1:22" ht="11.25" x14ac:dyDescent="0.1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8"/>
      <c r="N316" s="7"/>
      <c r="O316" s="6"/>
      <c r="P316" s="5"/>
      <c r="Q316" s="5"/>
      <c r="R316" s="5"/>
      <c r="S316" s="5"/>
      <c r="T316" s="5"/>
      <c r="U316" s="5"/>
      <c r="V316" s="5"/>
    </row>
    <row r="317" spans="1:22" ht="11.25" x14ac:dyDescent="0.1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8"/>
      <c r="N317" s="7"/>
      <c r="O317" s="6"/>
      <c r="P317" s="5"/>
      <c r="Q317" s="5"/>
      <c r="R317" s="5"/>
      <c r="S317" s="5"/>
      <c r="T317" s="5"/>
      <c r="U317" s="5"/>
      <c r="V317" s="5"/>
    </row>
    <row r="318" spans="1:22" ht="11.25" x14ac:dyDescent="0.1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8"/>
      <c r="N318" s="7"/>
      <c r="O318" s="6"/>
      <c r="P318" s="5"/>
      <c r="Q318" s="5"/>
      <c r="R318" s="5"/>
      <c r="S318" s="5"/>
      <c r="T318" s="5"/>
      <c r="U318" s="5"/>
      <c r="V318" s="5"/>
    </row>
    <row r="319" spans="1:22" ht="11.25" x14ac:dyDescent="0.1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8"/>
      <c r="N319" s="7"/>
      <c r="O319" s="6"/>
      <c r="P319" s="5"/>
      <c r="Q319" s="5"/>
      <c r="R319" s="5"/>
      <c r="S319" s="5"/>
      <c r="T319" s="5"/>
      <c r="U319" s="5"/>
      <c r="V319" s="5"/>
    </row>
    <row r="320" spans="1:22" ht="11.25" x14ac:dyDescent="0.1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8"/>
      <c r="N320" s="7"/>
      <c r="O320" s="6"/>
      <c r="P320" s="5"/>
      <c r="Q320" s="5"/>
      <c r="R320" s="5"/>
      <c r="S320" s="5"/>
      <c r="T320" s="5"/>
      <c r="U320" s="5"/>
      <c r="V320" s="5"/>
    </row>
    <row r="321" spans="1:22" ht="11.25" x14ac:dyDescent="0.1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8"/>
      <c r="N321" s="7"/>
      <c r="O321" s="6"/>
      <c r="P321" s="5"/>
      <c r="Q321" s="5"/>
      <c r="R321" s="5"/>
      <c r="S321" s="5"/>
      <c r="T321" s="5"/>
      <c r="U321" s="5"/>
      <c r="V321" s="5"/>
    </row>
    <row r="322" spans="1:22" ht="11.25" x14ac:dyDescent="0.1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8"/>
      <c r="N322" s="7"/>
      <c r="O322" s="6"/>
      <c r="P322" s="5"/>
      <c r="Q322" s="5"/>
      <c r="R322" s="5"/>
      <c r="S322" s="5"/>
      <c r="T322" s="5"/>
      <c r="U322" s="5"/>
      <c r="V322" s="5"/>
    </row>
    <row r="323" spans="1:22" ht="11.25" x14ac:dyDescent="0.1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8"/>
      <c r="N323" s="7"/>
      <c r="O323" s="6"/>
      <c r="P323" s="5"/>
      <c r="Q323" s="5"/>
      <c r="R323" s="5"/>
      <c r="S323" s="5"/>
      <c r="T323" s="5"/>
      <c r="U323" s="5"/>
      <c r="V323" s="5"/>
    </row>
    <row r="324" spans="1:22" ht="11.25" x14ac:dyDescent="0.1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8"/>
      <c r="N324" s="7"/>
      <c r="O324" s="6"/>
      <c r="P324" s="5"/>
      <c r="Q324" s="5"/>
      <c r="R324" s="5"/>
      <c r="S324" s="5"/>
      <c r="T324" s="5"/>
      <c r="U324" s="5"/>
      <c r="V324" s="5"/>
    </row>
    <row r="325" spans="1:22" ht="11.25" x14ac:dyDescent="0.1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8"/>
      <c r="N325" s="7"/>
      <c r="O325" s="6"/>
      <c r="P325" s="5"/>
      <c r="Q325" s="5"/>
      <c r="R325" s="5"/>
      <c r="S325" s="5"/>
      <c r="T325" s="5"/>
      <c r="U325" s="5"/>
      <c r="V325" s="5"/>
    </row>
    <row r="326" spans="1:22" ht="11.25" x14ac:dyDescent="0.1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8"/>
      <c r="N326" s="7"/>
      <c r="O326" s="6"/>
      <c r="P326" s="5"/>
      <c r="Q326" s="5"/>
      <c r="R326" s="5"/>
      <c r="S326" s="5"/>
      <c r="T326" s="5"/>
      <c r="U326" s="5"/>
      <c r="V326" s="5"/>
    </row>
    <row r="327" spans="1:22" ht="11.25" x14ac:dyDescent="0.1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8"/>
      <c r="N327" s="7"/>
      <c r="O327" s="6"/>
      <c r="P327" s="5"/>
      <c r="Q327" s="5"/>
      <c r="R327" s="5"/>
      <c r="S327" s="5"/>
      <c r="T327" s="5"/>
      <c r="U327" s="5"/>
      <c r="V327" s="5"/>
    </row>
    <row r="328" spans="1:22" ht="11.25" x14ac:dyDescent="0.1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8"/>
      <c r="N328" s="7"/>
      <c r="O328" s="6"/>
      <c r="P328" s="5"/>
      <c r="Q328" s="5"/>
      <c r="R328" s="5"/>
      <c r="S328" s="5"/>
      <c r="T328" s="5"/>
      <c r="U328" s="5"/>
      <c r="V328" s="5"/>
    </row>
    <row r="329" spans="1:22" ht="11.25" x14ac:dyDescent="0.1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8"/>
      <c r="N329" s="7"/>
      <c r="O329" s="6"/>
      <c r="P329" s="5"/>
      <c r="Q329" s="5"/>
      <c r="R329" s="5"/>
      <c r="S329" s="5"/>
      <c r="T329" s="5"/>
      <c r="U329" s="5"/>
      <c r="V329" s="5"/>
    </row>
    <row r="330" spans="1:22" ht="11.25" x14ac:dyDescent="0.1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8"/>
      <c r="N330" s="7"/>
      <c r="O330" s="6"/>
      <c r="P330" s="5"/>
      <c r="Q330" s="5"/>
      <c r="R330" s="5"/>
      <c r="S330" s="5"/>
      <c r="T330" s="5"/>
      <c r="U330" s="5"/>
      <c r="V330" s="5"/>
    </row>
    <row r="331" spans="1:22" ht="11.25" x14ac:dyDescent="0.1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8"/>
      <c r="N331" s="7"/>
      <c r="O331" s="6"/>
      <c r="P331" s="5"/>
      <c r="Q331" s="5"/>
      <c r="R331" s="5"/>
      <c r="S331" s="5"/>
      <c r="T331" s="5"/>
      <c r="U331" s="5"/>
      <c r="V331" s="5"/>
    </row>
    <row r="332" spans="1:22" ht="11.25" x14ac:dyDescent="0.1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8"/>
      <c r="N332" s="7"/>
      <c r="O332" s="6"/>
      <c r="P332" s="5"/>
      <c r="Q332" s="5"/>
      <c r="R332" s="5"/>
      <c r="S332" s="5"/>
      <c r="T332" s="5"/>
      <c r="U332" s="5"/>
      <c r="V332" s="5"/>
    </row>
    <row r="333" spans="1:22" ht="11.25" x14ac:dyDescent="0.1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8"/>
      <c r="N333" s="7"/>
      <c r="O333" s="6"/>
      <c r="P333" s="5"/>
      <c r="Q333" s="5"/>
      <c r="R333" s="5"/>
      <c r="S333" s="5"/>
      <c r="T333" s="5"/>
      <c r="U333" s="5"/>
      <c r="V333" s="5"/>
    </row>
    <row r="334" spans="1:22" ht="11.25" x14ac:dyDescent="0.1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8"/>
      <c r="N334" s="7"/>
      <c r="O334" s="6"/>
      <c r="P334" s="5"/>
      <c r="Q334" s="5"/>
      <c r="R334" s="5"/>
      <c r="S334" s="5"/>
      <c r="T334" s="5"/>
      <c r="U334" s="5"/>
      <c r="V334" s="5"/>
    </row>
    <row r="335" spans="1:22" ht="11.25" x14ac:dyDescent="0.1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8"/>
      <c r="N335" s="7"/>
      <c r="O335" s="6"/>
      <c r="P335" s="5"/>
      <c r="Q335" s="5"/>
      <c r="R335" s="5"/>
      <c r="S335" s="5"/>
      <c r="T335" s="5"/>
      <c r="U335" s="5"/>
      <c r="V335" s="5"/>
    </row>
    <row r="336" spans="1:22" ht="11.25" x14ac:dyDescent="0.1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8"/>
      <c r="N336" s="7"/>
      <c r="O336" s="6"/>
      <c r="P336" s="5"/>
      <c r="Q336" s="5"/>
      <c r="R336" s="5"/>
      <c r="S336" s="5"/>
      <c r="T336" s="5"/>
      <c r="U336" s="5"/>
      <c r="V336" s="5"/>
    </row>
    <row r="337" spans="1:22" ht="11.25" x14ac:dyDescent="0.1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8"/>
      <c r="N337" s="7"/>
      <c r="O337" s="6"/>
      <c r="P337" s="5"/>
      <c r="Q337" s="5"/>
      <c r="R337" s="5"/>
      <c r="S337" s="5"/>
      <c r="T337" s="5"/>
      <c r="U337" s="5"/>
      <c r="V337" s="5"/>
    </row>
    <row r="338" spans="1:22" ht="11.25" x14ac:dyDescent="0.1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8"/>
      <c r="N338" s="7"/>
      <c r="O338" s="6"/>
      <c r="P338" s="5"/>
      <c r="Q338" s="5"/>
      <c r="R338" s="5"/>
      <c r="S338" s="5"/>
      <c r="T338" s="5"/>
      <c r="U338" s="5"/>
      <c r="V338" s="5"/>
    </row>
    <row r="339" spans="1:22" ht="11.25" x14ac:dyDescent="0.1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8"/>
      <c r="N339" s="7"/>
      <c r="O339" s="6"/>
      <c r="P339" s="5"/>
      <c r="Q339" s="5"/>
      <c r="R339" s="5"/>
      <c r="S339" s="5"/>
      <c r="T339" s="5"/>
      <c r="U339" s="5"/>
      <c r="V339" s="5"/>
    </row>
    <row r="340" spans="1:22" ht="11.25" x14ac:dyDescent="0.1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8"/>
      <c r="N340" s="7"/>
      <c r="O340" s="6"/>
      <c r="P340" s="5"/>
      <c r="Q340" s="5"/>
      <c r="R340" s="5"/>
      <c r="S340" s="5"/>
      <c r="T340" s="5"/>
      <c r="U340" s="5"/>
      <c r="V340" s="5"/>
    </row>
    <row r="341" spans="1:22" ht="11.25" x14ac:dyDescent="0.1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8"/>
      <c r="N341" s="7"/>
      <c r="O341" s="6"/>
      <c r="P341" s="5"/>
      <c r="Q341" s="5"/>
      <c r="R341" s="5"/>
      <c r="S341" s="5"/>
      <c r="T341" s="5"/>
      <c r="U341" s="5"/>
      <c r="V341" s="5"/>
    </row>
    <row r="342" spans="1:22" ht="11.25" x14ac:dyDescent="0.1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8"/>
      <c r="N342" s="7"/>
      <c r="O342" s="6"/>
      <c r="P342" s="5"/>
      <c r="Q342" s="5"/>
      <c r="R342" s="5"/>
      <c r="S342" s="5"/>
      <c r="T342" s="5"/>
      <c r="U342" s="5"/>
      <c r="V342" s="5"/>
    </row>
    <row r="343" spans="1:22" ht="11.25" x14ac:dyDescent="0.1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8"/>
      <c r="N343" s="7"/>
      <c r="O343" s="6"/>
      <c r="P343" s="5"/>
      <c r="Q343" s="5"/>
      <c r="R343" s="5"/>
      <c r="S343" s="5"/>
      <c r="T343" s="5"/>
      <c r="U343" s="5"/>
      <c r="V343" s="5"/>
    </row>
    <row r="344" spans="1:22" ht="11.25" x14ac:dyDescent="0.1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8"/>
      <c r="N344" s="7"/>
      <c r="O344" s="6"/>
      <c r="P344" s="5"/>
      <c r="Q344" s="5"/>
      <c r="R344" s="5"/>
      <c r="S344" s="5"/>
      <c r="T344" s="5"/>
      <c r="U344" s="5"/>
      <c r="V344" s="5"/>
    </row>
    <row r="345" spans="1:22" ht="11.25" x14ac:dyDescent="0.1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8"/>
      <c r="N345" s="7"/>
      <c r="O345" s="6"/>
      <c r="P345" s="5"/>
      <c r="Q345" s="5"/>
      <c r="R345" s="5"/>
      <c r="S345" s="5"/>
      <c r="T345" s="5"/>
      <c r="U345" s="5"/>
      <c r="V345" s="5"/>
    </row>
    <row r="346" spans="1:22" ht="11.25" x14ac:dyDescent="0.1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8"/>
      <c r="N346" s="7"/>
      <c r="O346" s="6"/>
      <c r="P346" s="5"/>
      <c r="Q346" s="5"/>
      <c r="R346" s="5"/>
      <c r="S346" s="5"/>
      <c r="T346" s="5"/>
      <c r="U346" s="5"/>
      <c r="V346" s="5"/>
    </row>
    <row r="347" spans="1:22" ht="11.25" x14ac:dyDescent="0.1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8"/>
      <c r="N347" s="7"/>
      <c r="O347" s="6"/>
      <c r="P347" s="5"/>
      <c r="Q347" s="5"/>
      <c r="R347" s="5"/>
      <c r="S347" s="5"/>
      <c r="T347" s="5"/>
      <c r="U347" s="5"/>
      <c r="V347" s="5"/>
    </row>
    <row r="348" spans="1:22" ht="11.25" x14ac:dyDescent="0.1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8"/>
      <c r="N348" s="7"/>
      <c r="O348" s="6"/>
      <c r="P348" s="5"/>
      <c r="Q348" s="5"/>
      <c r="R348" s="5"/>
      <c r="S348" s="5"/>
      <c r="T348" s="5"/>
      <c r="U348" s="5"/>
      <c r="V348" s="5"/>
    </row>
    <row r="349" spans="1:22" ht="11.25" x14ac:dyDescent="0.1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8"/>
      <c r="N349" s="7"/>
      <c r="O349" s="6"/>
      <c r="P349" s="5"/>
      <c r="Q349" s="5"/>
      <c r="R349" s="5"/>
      <c r="S349" s="5"/>
      <c r="T349" s="5"/>
      <c r="U349" s="5"/>
      <c r="V349" s="5"/>
    </row>
    <row r="350" spans="1:22" ht="11.25" x14ac:dyDescent="0.1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8"/>
      <c r="N350" s="7"/>
      <c r="O350" s="6"/>
      <c r="P350" s="5"/>
      <c r="Q350" s="5"/>
      <c r="R350" s="5"/>
      <c r="S350" s="5"/>
      <c r="T350" s="5"/>
      <c r="U350" s="5"/>
      <c r="V350" s="5"/>
    </row>
    <row r="351" spans="1:22" ht="11.25" x14ac:dyDescent="0.1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8"/>
      <c r="N351" s="7"/>
      <c r="O351" s="6"/>
      <c r="P351" s="5"/>
      <c r="Q351" s="5"/>
      <c r="R351" s="5"/>
      <c r="S351" s="5"/>
      <c r="T351" s="5"/>
      <c r="U351" s="5"/>
      <c r="V351" s="5"/>
    </row>
    <row r="352" spans="1:22" ht="11.25" x14ac:dyDescent="0.1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8"/>
      <c r="N352" s="7"/>
      <c r="O352" s="6"/>
      <c r="P352" s="5"/>
      <c r="Q352" s="5"/>
      <c r="R352" s="5"/>
      <c r="S352" s="5"/>
      <c r="T352" s="5"/>
      <c r="U352" s="5"/>
      <c r="V352" s="5"/>
    </row>
    <row r="353" spans="1:22" ht="11.25" x14ac:dyDescent="0.1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8"/>
      <c r="N353" s="7"/>
      <c r="O353" s="6"/>
      <c r="P353" s="5"/>
      <c r="Q353" s="5"/>
      <c r="R353" s="5"/>
      <c r="S353" s="5"/>
      <c r="T353" s="5"/>
      <c r="U353" s="5"/>
      <c r="V353" s="5"/>
    </row>
    <row r="354" spans="1:22" ht="11.25" x14ac:dyDescent="0.1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8"/>
      <c r="N354" s="7"/>
      <c r="O354" s="6"/>
      <c r="P354" s="5"/>
      <c r="Q354" s="5"/>
      <c r="R354" s="5"/>
      <c r="S354" s="5"/>
      <c r="T354" s="5"/>
      <c r="U354" s="5"/>
      <c r="V354" s="5"/>
    </row>
    <row r="355" spans="1:22" ht="11.25" x14ac:dyDescent="0.1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8"/>
      <c r="N355" s="7"/>
      <c r="O355" s="6"/>
      <c r="P355" s="5"/>
      <c r="Q355" s="5"/>
      <c r="R355" s="5"/>
      <c r="S355" s="5"/>
      <c r="T355" s="5"/>
      <c r="U355" s="5"/>
      <c r="V355" s="5"/>
    </row>
    <row r="356" spans="1:22" ht="11.25" x14ac:dyDescent="0.1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8"/>
      <c r="N356" s="7"/>
      <c r="O356" s="6"/>
      <c r="P356" s="5"/>
      <c r="Q356" s="5"/>
      <c r="R356" s="5"/>
      <c r="S356" s="5"/>
      <c r="T356" s="5"/>
      <c r="U356" s="5"/>
      <c r="V356" s="5"/>
    </row>
    <row r="357" spans="1:22" ht="11.25" x14ac:dyDescent="0.1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8"/>
      <c r="N357" s="7"/>
      <c r="O357" s="6"/>
      <c r="P357" s="5"/>
      <c r="Q357" s="5"/>
      <c r="R357" s="5"/>
      <c r="S357" s="5"/>
      <c r="T357" s="5"/>
      <c r="U357" s="5"/>
      <c r="V357" s="5"/>
    </row>
    <row r="358" spans="1:22" ht="11.25" x14ac:dyDescent="0.1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8"/>
      <c r="N358" s="7"/>
      <c r="O358" s="6"/>
      <c r="P358" s="5"/>
      <c r="Q358" s="5"/>
      <c r="R358" s="5"/>
      <c r="S358" s="5"/>
      <c r="T358" s="5"/>
      <c r="U358" s="5"/>
      <c r="V358" s="5"/>
    </row>
    <row r="359" spans="1:22" ht="11.25" x14ac:dyDescent="0.1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8"/>
      <c r="N359" s="7"/>
      <c r="O359" s="6"/>
      <c r="P359" s="5"/>
      <c r="Q359" s="5"/>
      <c r="R359" s="5"/>
      <c r="S359" s="5"/>
      <c r="T359" s="5"/>
      <c r="U359" s="5"/>
      <c r="V359" s="5"/>
    </row>
    <row r="360" spans="1:22" ht="11.25" x14ac:dyDescent="0.1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8"/>
      <c r="N360" s="7"/>
      <c r="O360" s="6"/>
      <c r="P360" s="5"/>
      <c r="Q360" s="5"/>
      <c r="R360" s="5"/>
      <c r="S360" s="5"/>
      <c r="T360" s="5"/>
      <c r="U360" s="5"/>
      <c r="V360" s="5"/>
    </row>
    <row r="361" spans="1:22" ht="11.25" x14ac:dyDescent="0.1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8"/>
      <c r="N361" s="7"/>
      <c r="O361" s="6"/>
      <c r="P361" s="5"/>
      <c r="Q361" s="5"/>
      <c r="R361" s="5"/>
      <c r="S361" s="5"/>
      <c r="T361" s="5"/>
      <c r="U361" s="5"/>
      <c r="V361" s="5"/>
    </row>
    <row r="362" spans="1:22" ht="11.25" x14ac:dyDescent="0.1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8"/>
      <c r="N362" s="7"/>
      <c r="O362" s="6"/>
      <c r="P362" s="5"/>
      <c r="Q362" s="5"/>
      <c r="R362" s="5"/>
      <c r="S362" s="5"/>
      <c r="T362" s="5"/>
      <c r="U362" s="5"/>
      <c r="V362" s="5"/>
    </row>
    <row r="363" spans="1:22" ht="11.25" x14ac:dyDescent="0.1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8"/>
      <c r="N363" s="7"/>
      <c r="O363" s="6"/>
      <c r="P363" s="5"/>
      <c r="Q363" s="5"/>
      <c r="R363" s="5"/>
      <c r="S363" s="5"/>
      <c r="T363" s="5"/>
      <c r="U363" s="5"/>
      <c r="V363" s="5"/>
    </row>
    <row r="364" spans="1:22" ht="11.25" x14ac:dyDescent="0.1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8"/>
      <c r="N364" s="7"/>
      <c r="O364" s="6"/>
      <c r="P364" s="5"/>
      <c r="Q364" s="5"/>
      <c r="R364" s="5"/>
      <c r="S364" s="5"/>
      <c r="T364" s="5"/>
      <c r="U364" s="5"/>
      <c r="V364" s="5"/>
    </row>
    <row r="365" spans="1:22" ht="11.25" x14ac:dyDescent="0.1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8"/>
      <c r="N365" s="7"/>
      <c r="O365" s="6"/>
      <c r="P365" s="5"/>
      <c r="Q365" s="5"/>
      <c r="R365" s="5"/>
      <c r="S365" s="5"/>
      <c r="T365" s="5"/>
      <c r="U365" s="5"/>
      <c r="V365" s="5"/>
    </row>
    <row r="366" spans="1:22" ht="11.25" x14ac:dyDescent="0.1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8"/>
      <c r="N366" s="7"/>
      <c r="O366" s="6"/>
      <c r="P366" s="5"/>
      <c r="Q366" s="5"/>
      <c r="R366" s="5"/>
      <c r="S366" s="5"/>
      <c r="T366" s="5"/>
      <c r="U366" s="5"/>
      <c r="V366" s="5"/>
    </row>
    <row r="367" spans="1:22" ht="11.25" x14ac:dyDescent="0.1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8"/>
      <c r="N367" s="7"/>
      <c r="O367" s="6"/>
      <c r="P367" s="5"/>
      <c r="Q367" s="5"/>
      <c r="R367" s="5"/>
      <c r="S367" s="5"/>
      <c r="T367" s="5"/>
      <c r="U367" s="5"/>
      <c r="V367" s="5"/>
    </row>
    <row r="368" spans="1:22" ht="11.25" x14ac:dyDescent="0.1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8"/>
      <c r="N368" s="7"/>
      <c r="O368" s="6"/>
      <c r="P368" s="5"/>
      <c r="Q368" s="5"/>
      <c r="R368" s="5"/>
      <c r="S368" s="5"/>
      <c r="T368" s="5"/>
      <c r="U368" s="5"/>
      <c r="V368" s="5"/>
    </row>
    <row r="369" spans="1:22" ht="11.25" x14ac:dyDescent="0.1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8"/>
      <c r="N369" s="7"/>
      <c r="O369" s="6"/>
      <c r="P369" s="5"/>
      <c r="Q369" s="5"/>
      <c r="R369" s="5"/>
      <c r="S369" s="5"/>
      <c r="T369" s="5"/>
      <c r="U369" s="5"/>
      <c r="V369" s="5"/>
    </row>
    <row r="370" spans="1:22" ht="11.25" x14ac:dyDescent="0.1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8"/>
      <c r="N370" s="7"/>
      <c r="O370" s="6"/>
      <c r="P370" s="5"/>
      <c r="Q370" s="5"/>
      <c r="R370" s="5"/>
      <c r="S370" s="5"/>
      <c r="T370" s="5"/>
      <c r="U370" s="5"/>
      <c r="V370" s="5"/>
    </row>
    <row r="371" spans="1:22" ht="11.25" x14ac:dyDescent="0.1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8"/>
      <c r="N371" s="7"/>
      <c r="O371" s="6"/>
      <c r="P371" s="5"/>
      <c r="Q371" s="5"/>
      <c r="R371" s="5"/>
      <c r="S371" s="5"/>
      <c r="T371" s="5"/>
      <c r="U371" s="5"/>
      <c r="V371" s="5"/>
    </row>
    <row r="372" spans="1:22" ht="11.25" x14ac:dyDescent="0.1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8"/>
      <c r="N372" s="7"/>
      <c r="O372" s="6"/>
      <c r="P372" s="5"/>
      <c r="Q372" s="5"/>
      <c r="R372" s="5"/>
      <c r="S372" s="5"/>
      <c r="T372" s="5"/>
      <c r="U372" s="5"/>
      <c r="V372" s="5"/>
    </row>
    <row r="373" spans="1:22" ht="11.25" x14ac:dyDescent="0.1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8"/>
      <c r="N373" s="7"/>
      <c r="O373" s="6"/>
      <c r="P373" s="5"/>
      <c r="Q373" s="5"/>
      <c r="R373" s="5"/>
      <c r="S373" s="5"/>
      <c r="T373" s="5"/>
      <c r="U373" s="5"/>
      <c r="V373" s="5"/>
    </row>
    <row r="374" spans="1:22" ht="11.25" x14ac:dyDescent="0.1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8"/>
      <c r="N374" s="7"/>
      <c r="O374" s="6"/>
      <c r="P374" s="5"/>
      <c r="Q374" s="5"/>
      <c r="R374" s="5"/>
      <c r="S374" s="5"/>
      <c r="T374" s="5"/>
      <c r="U374" s="5"/>
      <c r="V374" s="5"/>
    </row>
    <row r="375" spans="1:22" ht="11.25" x14ac:dyDescent="0.1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8"/>
      <c r="N375" s="7"/>
      <c r="O375" s="6"/>
      <c r="P375" s="5"/>
      <c r="Q375" s="5"/>
      <c r="R375" s="5"/>
      <c r="S375" s="5"/>
      <c r="T375" s="5"/>
      <c r="U375" s="5"/>
      <c r="V375" s="5"/>
    </row>
    <row r="376" spans="1:22" ht="11.25" x14ac:dyDescent="0.1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8"/>
      <c r="N376" s="7"/>
      <c r="O376" s="6"/>
      <c r="P376" s="5"/>
      <c r="Q376" s="5"/>
      <c r="R376" s="5"/>
      <c r="S376" s="5"/>
      <c r="T376" s="5"/>
      <c r="U376" s="5"/>
      <c r="V376" s="5"/>
    </row>
    <row r="377" spans="1:22" ht="11.25" x14ac:dyDescent="0.1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8"/>
      <c r="N377" s="7"/>
      <c r="O377" s="6"/>
      <c r="P377" s="5"/>
      <c r="Q377" s="5"/>
      <c r="R377" s="5"/>
      <c r="S377" s="5"/>
      <c r="T377" s="5"/>
      <c r="U377" s="5"/>
      <c r="V377" s="5"/>
    </row>
    <row r="378" spans="1:22" ht="11.25" x14ac:dyDescent="0.1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8"/>
      <c r="N378" s="7"/>
      <c r="O378" s="6"/>
      <c r="P378" s="5"/>
      <c r="Q378" s="5"/>
      <c r="R378" s="5"/>
      <c r="S378" s="5"/>
      <c r="T378" s="5"/>
      <c r="U378" s="5"/>
      <c r="V378" s="5"/>
    </row>
    <row r="379" spans="1:22" ht="11.25" x14ac:dyDescent="0.1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8"/>
      <c r="N379" s="7"/>
      <c r="O379" s="6"/>
      <c r="P379" s="5"/>
      <c r="Q379" s="5"/>
      <c r="R379" s="5"/>
      <c r="S379" s="5"/>
      <c r="T379" s="5"/>
      <c r="U379" s="5"/>
      <c r="V379" s="5"/>
    </row>
    <row r="380" spans="1:22" ht="11.25" x14ac:dyDescent="0.1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8"/>
      <c r="N380" s="7"/>
      <c r="O380" s="6"/>
      <c r="P380" s="5"/>
      <c r="Q380" s="5"/>
      <c r="R380" s="5"/>
      <c r="S380" s="5"/>
      <c r="T380" s="5"/>
      <c r="U380" s="5"/>
      <c r="V380" s="5"/>
    </row>
    <row r="381" spans="1:22" ht="11.25" x14ac:dyDescent="0.1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8"/>
      <c r="N381" s="7"/>
      <c r="O381" s="6"/>
      <c r="P381" s="5"/>
      <c r="Q381" s="5"/>
      <c r="R381" s="5"/>
      <c r="S381" s="5"/>
      <c r="T381" s="5"/>
      <c r="U381" s="5"/>
      <c r="V381" s="5"/>
    </row>
    <row r="382" spans="1:22" ht="11.25" x14ac:dyDescent="0.1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8"/>
      <c r="N382" s="7"/>
      <c r="O382" s="6"/>
      <c r="P382" s="5"/>
      <c r="Q382" s="5"/>
      <c r="R382" s="5"/>
      <c r="S382" s="5"/>
      <c r="T382" s="5"/>
      <c r="U382" s="5"/>
      <c r="V382" s="5"/>
    </row>
    <row r="383" spans="1:22" ht="11.25" x14ac:dyDescent="0.1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8"/>
      <c r="N383" s="7"/>
      <c r="O383" s="6"/>
      <c r="P383" s="5"/>
      <c r="Q383" s="5"/>
      <c r="R383" s="5"/>
      <c r="S383" s="5"/>
      <c r="T383" s="5"/>
      <c r="U383" s="5"/>
      <c r="V383" s="5"/>
    </row>
    <row r="384" spans="1:22" ht="11.25" x14ac:dyDescent="0.1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8"/>
      <c r="N384" s="7"/>
      <c r="O384" s="6"/>
      <c r="P384" s="5"/>
      <c r="Q384" s="5"/>
      <c r="R384" s="5"/>
      <c r="S384" s="5"/>
      <c r="T384" s="5"/>
      <c r="U384" s="5"/>
      <c r="V384" s="5"/>
    </row>
    <row r="385" spans="1:22" ht="11.25" x14ac:dyDescent="0.1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8"/>
      <c r="N385" s="7"/>
      <c r="O385" s="6"/>
      <c r="P385" s="5"/>
      <c r="Q385" s="5"/>
      <c r="R385" s="5"/>
      <c r="S385" s="5"/>
      <c r="T385" s="5"/>
      <c r="U385" s="5"/>
      <c r="V385" s="5"/>
    </row>
    <row r="386" spans="1:22" ht="11.25" x14ac:dyDescent="0.1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8"/>
      <c r="N386" s="7"/>
      <c r="O386" s="6"/>
      <c r="P386" s="5"/>
      <c r="Q386" s="5"/>
      <c r="R386" s="5"/>
      <c r="S386" s="5"/>
      <c r="T386" s="5"/>
      <c r="U386" s="5"/>
      <c r="V386" s="5"/>
    </row>
    <row r="387" spans="1:22" ht="11.25" x14ac:dyDescent="0.1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8"/>
      <c r="N387" s="7"/>
      <c r="O387" s="6"/>
      <c r="P387" s="5"/>
      <c r="Q387" s="5"/>
      <c r="R387" s="5"/>
      <c r="S387" s="5"/>
      <c r="T387" s="5"/>
      <c r="U387" s="5"/>
      <c r="V387" s="5"/>
    </row>
    <row r="388" spans="1:22" ht="11.25" x14ac:dyDescent="0.1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8"/>
      <c r="N388" s="7"/>
      <c r="O388" s="6"/>
      <c r="P388" s="5"/>
      <c r="Q388" s="5"/>
      <c r="R388" s="5"/>
      <c r="S388" s="5"/>
      <c r="T388" s="5"/>
      <c r="U388" s="5"/>
      <c r="V388" s="5"/>
    </row>
    <row r="389" spans="1:22" ht="11.25" x14ac:dyDescent="0.1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8"/>
      <c r="N389" s="7"/>
      <c r="O389" s="6"/>
      <c r="P389" s="5"/>
      <c r="Q389" s="5"/>
      <c r="R389" s="5"/>
      <c r="S389" s="5"/>
      <c r="T389" s="5"/>
      <c r="U389" s="5"/>
      <c r="V389" s="5"/>
    </row>
    <row r="390" spans="1:22" ht="11.25" x14ac:dyDescent="0.1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8"/>
      <c r="N390" s="7"/>
      <c r="O390" s="6"/>
      <c r="P390" s="5"/>
      <c r="Q390" s="5"/>
      <c r="R390" s="5"/>
      <c r="S390" s="5"/>
      <c r="T390" s="5"/>
      <c r="U390" s="5"/>
      <c r="V390" s="5"/>
    </row>
    <row r="391" spans="1:22" ht="11.25" x14ac:dyDescent="0.1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8"/>
      <c r="N391" s="7"/>
      <c r="O391" s="6"/>
      <c r="P391" s="5"/>
      <c r="Q391" s="5"/>
      <c r="R391" s="5"/>
      <c r="S391" s="5"/>
      <c r="T391" s="5"/>
      <c r="U391" s="5"/>
      <c r="V391" s="5"/>
    </row>
    <row r="392" spans="1:22" ht="11.25" x14ac:dyDescent="0.1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8"/>
      <c r="N392" s="7"/>
      <c r="O392" s="6"/>
      <c r="P392" s="5"/>
      <c r="Q392" s="5"/>
      <c r="R392" s="5"/>
      <c r="S392" s="5"/>
      <c r="T392" s="5"/>
      <c r="U392" s="5"/>
      <c r="V392" s="5"/>
    </row>
    <row r="393" spans="1:22" ht="11.25" x14ac:dyDescent="0.1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8"/>
      <c r="N393" s="7"/>
      <c r="O393" s="6"/>
      <c r="P393" s="5"/>
      <c r="Q393" s="5"/>
      <c r="R393" s="5"/>
      <c r="S393" s="5"/>
      <c r="T393" s="5"/>
      <c r="U393" s="5"/>
      <c r="V393" s="5"/>
    </row>
    <row r="394" spans="1:22" ht="11.25" x14ac:dyDescent="0.1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8"/>
      <c r="N394" s="7"/>
      <c r="O394" s="6"/>
      <c r="P394" s="5"/>
      <c r="Q394" s="5"/>
      <c r="R394" s="5"/>
      <c r="S394" s="5"/>
      <c r="T394" s="5"/>
      <c r="U394" s="5"/>
      <c r="V394" s="5"/>
    </row>
    <row r="395" spans="1:22" ht="11.25" x14ac:dyDescent="0.1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8"/>
      <c r="N395" s="7"/>
      <c r="O395" s="6"/>
      <c r="P395" s="5"/>
      <c r="Q395" s="5"/>
      <c r="R395" s="5"/>
      <c r="S395" s="5"/>
      <c r="T395" s="5"/>
      <c r="U395" s="5"/>
      <c r="V395" s="5"/>
    </row>
    <row r="396" spans="1:22" ht="11.25" x14ac:dyDescent="0.1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8"/>
      <c r="N396" s="7"/>
      <c r="O396" s="6"/>
      <c r="P396" s="5"/>
      <c r="Q396" s="5"/>
      <c r="R396" s="5"/>
      <c r="S396" s="5"/>
      <c r="T396" s="5"/>
      <c r="U396" s="5"/>
      <c r="V396" s="5"/>
    </row>
    <row r="397" spans="1:22" ht="11.25" x14ac:dyDescent="0.1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8"/>
      <c r="N397" s="7"/>
      <c r="O397" s="6"/>
      <c r="P397" s="5"/>
      <c r="Q397" s="5"/>
      <c r="R397" s="5"/>
      <c r="S397" s="5"/>
      <c r="T397" s="5"/>
      <c r="U397" s="5"/>
      <c r="V397" s="5"/>
    </row>
    <row r="398" spans="1:22" ht="11.25" x14ac:dyDescent="0.1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8"/>
      <c r="N398" s="7"/>
      <c r="O398" s="6"/>
      <c r="P398" s="5"/>
      <c r="Q398" s="5"/>
      <c r="R398" s="5"/>
      <c r="S398" s="5"/>
      <c r="T398" s="5"/>
      <c r="U398" s="5"/>
      <c r="V398" s="5"/>
    </row>
    <row r="399" spans="1:22" ht="11.25" x14ac:dyDescent="0.1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8"/>
      <c r="N399" s="7"/>
      <c r="O399" s="6"/>
      <c r="P399" s="5"/>
      <c r="Q399" s="5"/>
      <c r="R399" s="5"/>
      <c r="S399" s="5"/>
      <c r="T399" s="5"/>
      <c r="U399" s="5"/>
      <c r="V399" s="5"/>
    </row>
    <row r="400" spans="1:22" ht="11.25" x14ac:dyDescent="0.1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8"/>
      <c r="N400" s="7"/>
      <c r="O400" s="6"/>
      <c r="P400" s="5"/>
      <c r="Q400" s="5"/>
      <c r="R400" s="5"/>
      <c r="S400" s="5"/>
      <c r="T400" s="5"/>
      <c r="U400" s="5"/>
      <c r="V400" s="5"/>
    </row>
    <row r="401" spans="1:22" ht="11.25" x14ac:dyDescent="0.1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8"/>
      <c r="N401" s="7"/>
      <c r="O401" s="6"/>
      <c r="P401" s="5"/>
      <c r="Q401" s="5"/>
      <c r="R401" s="5"/>
      <c r="S401" s="5"/>
      <c r="T401" s="5"/>
      <c r="U401" s="5"/>
      <c r="V401" s="5"/>
    </row>
    <row r="402" spans="1:22" ht="11.25" x14ac:dyDescent="0.1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8"/>
      <c r="N402" s="7"/>
      <c r="O402" s="6"/>
      <c r="P402" s="5"/>
      <c r="Q402" s="5"/>
      <c r="R402" s="5"/>
      <c r="S402" s="5"/>
      <c r="T402" s="5"/>
      <c r="U402" s="5"/>
      <c r="V402" s="5"/>
    </row>
    <row r="403" spans="1:22" ht="11.25" x14ac:dyDescent="0.1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8"/>
      <c r="N403" s="7"/>
      <c r="O403" s="6"/>
      <c r="P403" s="5"/>
      <c r="Q403" s="5"/>
      <c r="R403" s="5"/>
      <c r="S403" s="5"/>
      <c r="T403" s="5"/>
      <c r="U403" s="5"/>
      <c r="V403" s="5"/>
    </row>
    <row r="404" spans="1:22" ht="11.25" x14ac:dyDescent="0.1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8"/>
      <c r="N404" s="7"/>
      <c r="O404" s="6"/>
      <c r="P404" s="5"/>
      <c r="Q404" s="5"/>
      <c r="R404" s="5"/>
      <c r="S404" s="5"/>
      <c r="T404" s="5"/>
      <c r="U404" s="5"/>
      <c r="V404" s="5"/>
    </row>
    <row r="405" spans="1:22" ht="11.25" x14ac:dyDescent="0.1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8"/>
      <c r="N405" s="7"/>
      <c r="O405" s="6"/>
      <c r="P405" s="5"/>
      <c r="Q405" s="5"/>
      <c r="R405" s="5"/>
      <c r="S405" s="5"/>
      <c r="T405" s="5"/>
      <c r="U405" s="5"/>
      <c r="V405" s="5"/>
    </row>
    <row r="406" spans="1:22" ht="11.25" x14ac:dyDescent="0.1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8"/>
      <c r="N406" s="7"/>
      <c r="O406" s="6"/>
      <c r="P406" s="5"/>
      <c r="Q406" s="5"/>
      <c r="R406" s="5"/>
      <c r="S406" s="5"/>
      <c r="T406" s="5"/>
      <c r="U406" s="5"/>
      <c r="V406" s="5"/>
    </row>
    <row r="407" spans="1:22" ht="11.25" x14ac:dyDescent="0.1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8"/>
      <c r="N407" s="7"/>
      <c r="O407" s="6"/>
      <c r="P407" s="5"/>
      <c r="Q407" s="5"/>
      <c r="R407" s="5"/>
      <c r="S407" s="5"/>
      <c r="T407" s="5"/>
      <c r="U407" s="5"/>
      <c r="V407" s="5"/>
    </row>
    <row r="408" spans="1:22" ht="11.25" x14ac:dyDescent="0.1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8"/>
      <c r="N408" s="7"/>
      <c r="O408" s="6"/>
      <c r="P408" s="5"/>
      <c r="Q408" s="5"/>
      <c r="R408" s="5"/>
      <c r="S408" s="5"/>
      <c r="T408" s="5"/>
      <c r="U408" s="5"/>
      <c r="V408" s="5"/>
    </row>
    <row r="409" spans="1:22" ht="11.25" x14ac:dyDescent="0.1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8"/>
      <c r="N409" s="7"/>
      <c r="O409" s="6"/>
      <c r="P409" s="5"/>
      <c r="Q409" s="5"/>
      <c r="R409" s="5"/>
      <c r="S409" s="5"/>
      <c r="T409" s="5"/>
      <c r="U409" s="5"/>
      <c r="V409" s="5"/>
    </row>
    <row r="410" spans="1:22" ht="11.25" x14ac:dyDescent="0.1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8"/>
      <c r="N410" s="7"/>
      <c r="O410" s="6"/>
      <c r="P410" s="5"/>
      <c r="Q410" s="5"/>
      <c r="R410" s="5"/>
      <c r="S410" s="5"/>
      <c r="T410" s="5"/>
      <c r="U410" s="5"/>
      <c r="V410" s="5"/>
    </row>
    <row r="411" spans="1:22" ht="11.25" x14ac:dyDescent="0.1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8"/>
      <c r="N411" s="7"/>
      <c r="O411" s="6"/>
      <c r="P411" s="5"/>
      <c r="Q411" s="5"/>
      <c r="R411" s="5"/>
      <c r="S411" s="5"/>
      <c r="T411" s="5"/>
      <c r="U411" s="5"/>
      <c r="V411" s="5"/>
    </row>
    <row r="412" spans="1:22" ht="11.25" x14ac:dyDescent="0.1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8"/>
      <c r="N412" s="7"/>
      <c r="O412" s="6"/>
      <c r="P412" s="5"/>
      <c r="Q412" s="5"/>
      <c r="R412" s="5"/>
      <c r="S412" s="5"/>
      <c r="T412" s="5"/>
      <c r="U412" s="5"/>
      <c r="V412" s="5"/>
    </row>
    <row r="413" spans="1:22" ht="11.25" x14ac:dyDescent="0.1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8"/>
      <c r="N413" s="7"/>
      <c r="O413" s="6"/>
      <c r="P413" s="5"/>
      <c r="Q413" s="5"/>
      <c r="R413" s="5"/>
      <c r="S413" s="5"/>
      <c r="T413" s="5"/>
      <c r="U413" s="5"/>
      <c r="V413" s="5"/>
    </row>
    <row r="414" spans="1:22" ht="11.25" x14ac:dyDescent="0.1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8"/>
      <c r="N414" s="7"/>
      <c r="O414" s="6"/>
      <c r="P414" s="5"/>
      <c r="Q414" s="5"/>
      <c r="R414" s="5"/>
      <c r="S414" s="5"/>
      <c r="T414" s="5"/>
      <c r="U414" s="5"/>
      <c r="V414" s="5"/>
    </row>
    <row r="415" spans="1:22" ht="11.25" x14ac:dyDescent="0.1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8"/>
      <c r="N415" s="7"/>
      <c r="O415" s="6"/>
      <c r="P415" s="5"/>
      <c r="Q415" s="5"/>
      <c r="R415" s="5"/>
      <c r="S415" s="5"/>
      <c r="T415" s="5"/>
      <c r="U415" s="5"/>
      <c r="V415" s="5"/>
    </row>
    <row r="416" spans="1:22" ht="11.25" x14ac:dyDescent="0.1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8"/>
      <c r="N416" s="7"/>
      <c r="O416" s="6"/>
      <c r="P416" s="5"/>
      <c r="Q416" s="5"/>
      <c r="R416" s="5"/>
      <c r="S416" s="5"/>
      <c r="T416" s="5"/>
      <c r="U416" s="5"/>
      <c r="V416" s="5"/>
    </row>
    <row r="417" spans="1:22" ht="11.25" x14ac:dyDescent="0.1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8"/>
      <c r="N417" s="7"/>
      <c r="O417" s="6"/>
      <c r="P417" s="5"/>
      <c r="Q417" s="5"/>
      <c r="R417" s="5"/>
      <c r="S417" s="5"/>
      <c r="T417" s="5"/>
      <c r="U417" s="5"/>
      <c r="V417" s="5"/>
    </row>
    <row r="418" spans="1:22" ht="11.25" x14ac:dyDescent="0.1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8"/>
      <c r="N418" s="7"/>
      <c r="O418" s="6"/>
      <c r="P418" s="5"/>
      <c r="Q418" s="5"/>
      <c r="R418" s="5"/>
      <c r="S418" s="5"/>
      <c r="T418" s="5"/>
      <c r="U418" s="5"/>
      <c r="V418" s="5"/>
    </row>
    <row r="419" spans="1:22" ht="11.25" x14ac:dyDescent="0.1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8"/>
      <c r="N419" s="7"/>
      <c r="O419" s="6"/>
      <c r="P419" s="5"/>
      <c r="Q419" s="5"/>
      <c r="R419" s="5"/>
      <c r="S419" s="5"/>
      <c r="T419" s="5"/>
      <c r="U419" s="5"/>
      <c r="V419" s="5"/>
    </row>
    <row r="420" spans="1:22" ht="11.25" x14ac:dyDescent="0.1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8"/>
      <c r="N420" s="7"/>
      <c r="O420" s="6"/>
      <c r="P420" s="5"/>
      <c r="Q420" s="5"/>
      <c r="R420" s="5"/>
      <c r="S420" s="5"/>
      <c r="T420" s="5"/>
      <c r="U420" s="5"/>
      <c r="V420" s="5"/>
    </row>
    <row r="421" spans="1:22" ht="11.25" x14ac:dyDescent="0.1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8"/>
      <c r="N421" s="7"/>
      <c r="O421" s="6"/>
      <c r="P421" s="5"/>
      <c r="Q421" s="5"/>
      <c r="R421" s="5"/>
      <c r="S421" s="5"/>
      <c r="T421" s="5"/>
      <c r="U421" s="5"/>
      <c r="V421" s="5"/>
    </row>
    <row r="422" spans="1:22" ht="11.25" x14ac:dyDescent="0.1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8"/>
      <c r="N422" s="7"/>
      <c r="O422" s="6"/>
      <c r="P422" s="5"/>
      <c r="Q422" s="5"/>
      <c r="R422" s="5"/>
      <c r="S422" s="5"/>
      <c r="T422" s="5"/>
      <c r="U422" s="5"/>
      <c r="V422" s="5"/>
    </row>
    <row r="423" spans="1:22" ht="11.25" x14ac:dyDescent="0.1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8"/>
      <c r="N423" s="7"/>
      <c r="O423" s="6"/>
      <c r="P423" s="5"/>
      <c r="Q423" s="5"/>
      <c r="R423" s="5"/>
      <c r="S423" s="5"/>
      <c r="T423" s="5"/>
      <c r="U423" s="5"/>
      <c r="V423" s="5"/>
    </row>
    <row r="424" spans="1:22" ht="11.25" x14ac:dyDescent="0.1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8"/>
      <c r="N424" s="7"/>
      <c r="O424" s="6"/>
      <c r="P424" s="5"/>
      <c r="Q424" s="5"/>
      <c r="R424" s="5"/>
      <c r="S424" s="5"/>
      <c r="T424" s="5"/>
      <c r="U424" s="5"/>
      <c r="V424" s="5"/>
    </row>
    <row r="425" spans="1:22" ht="11.25" x14ac:dyDescent="0.1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8"/>
      <c r="N425" s="7"/>
      <c r="O425" s="6"/>
      <c r="P425" s="5"/>
      <c r="Q425" s="5"/>
      <c r="R425" s="5"/>
      <c r="S425" s="5"/>
      <c r="T425" s="5"/>
      <c r="U425" s="5"/>
      <c r="V425" s="5"/>
    </row>
    <row r="426" spans="1:22" ht="11.25" x14ac:dyDescent="0.1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8"/>
      <c r="N426" s="7"/>
      <c r="O426" s="6"/>
      <c r="P426" s="5"/>
      <c r="Q426" s="5"/>
      <c r="R426" s="5"/>
      <c r="S426" s="5"/>
      <c r="T426" s="5"/>
      <c r="U426" s="5"/>
      <c r="V426" s="5"/>
    </row>
    <row r="427" spans="1:22" ht="11.25" x14ac:dyDescent="0.1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8"/>
      <c r="N427" s="7"/>
      <c r="O427" s="6"/>
      <c r="P427" s="5"/>
      <c r="Q427" s="5"/>
      <c r="R427" s="5"/>
      <c r="S427" s="5"/>
      <c r="T427" s="5"/>
      <c r="U427" s="5"/>
      <c r="V427" s="5"/>
    </row>
    <row r="428" spans="1:22" ht="11.25" x14ac:dyDescent="0.1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8"/>
      <c r="N428" s="7"/>
      <c r="O428" s="6"/>
      <c r="P428" s="5"/>
      <c r="Q428" s="5"/>
      <c r="R428" s="5"/>
      <c r="S428" s="5"/>
      <c r="T428" s="5"/>
      <c r="U428" s="5"/>
      <c r="V428" s="5"/>
    </row>
    <row r="429" spans="1:22" ht="11.25" x14ac:dyDescent="0.1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8"/>
      <c r="N429" s="7"/>
      <c r="O429" s="6"/>
      <c r="P429" s="5"/>
      <c r="Q429" s="5"/>
      <c r="R429" s="5"/>
      <c r="S429" s="5"/>
      <c r="T429" s="5"/>
      <c r="U429" s="5"/>
      <c r="V429" s="5"/>
    </row>
    <row r="430" spans="1:22" ht="11.25" x14ac:dyDescent="0.1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8"/>
      <c r="N430" s="7"/>
      <c r="O430" s="6"/>
      <c r="P430" s="5"/>
      <c r="Q430" s="5"/>
      <c r="R430" s="5"/>
      <c r="S430" s="5"/>
      <c r="T430" s="5"/>
      <c r="U430" s="5"/>
      <c r="V430" s="5"/>
    </row>
    <row r="431" spans="1:22" ht="11.25" x14ac:dyDescent="0.1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8"/>
      <c r="N431" s="7"/>
      <c r="O431" s="6"/>
      <c r="P431" s="5"/>
      <c r="Q431" s="5"/>
      <c r="R431" s="5"/>
      <c r="S431" s="5"/>
      <c r="T431" s="5"/>
      <c r="U431" s="5"/>
      <c r="V431" s="5"/>
    </row>
    <row r="432" spans="1:22" ht="11.25" x14ac:dyDescent="0.1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8"/>
      <c r="N432" s="7"/>
      <c r="O432" s="6"/>
      <c r="P432" s="5"/>
      <c r="Q432" s="5"/>
      <c r="R432" s="5"/>
      <c r="S432" s="5"/>
      <c r="T432" s="5"/>
      <c r="U432" s="5"/>
      <c r="V432" s="5"/>
    </row>
    <row r="433" spans="1:22" ht="11.25" x14ac:dyDescent="0.1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8"/>
      <c r="N433" s="7"/>
      <c r="O433" s="6"/>
      <c r="P433" s="5"/>
      <c r="Q433" s="5"/>
      <c r="R433" s="5"/>
      <c r="S433" s="5"/>
      <c r="T433" s="5"/>
      <c r="U433" s="5"/>
      <c r="V433" s="5"/>
    </row>
    <row r="434" spans="1:22" ht="11.25" x14ac:dyDescent="0.1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8"/>
      <c r="N434" s="7"/>
      <c r="O434" s="6"/>
      <c r="P434" s="5"/>
      <c r="Q434" s="5"/>
      <c r="R434" s="5"/>
      <c r="S434" s="5"/>
      <c r="T434" s="5"/>
      <c r="U434" s="5"/>
      <c r="V434" s="5"/>
    </row>
    <row r="435" spans="1:22" ht="11.25" x14ac:dyDescent="0.1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8"/>
      <c r="N435" s="7"/>
      <c r="O435" s="6"/>
      <c r="P435" s="5"/>
      <c r="Q435" s="5"/>
      <c r="R435" s="5"/>
      <c r="S435" s="5"/>
      <c r="T435" s="5"/>
      <c r="U435" s="5"/>
      <c r="V435" s="5"/>
    </row>
    <row r="436" spans="1:22" ht="11.25" x14ac:dyDescent="0.1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8"/>
      <c r="N436" s="7"/>
      <c r="O436" s="6"/>
      <c r="P436" s="5"/>
      <c r="Q436" s="5"/>
      <c r="R436" s="5"/>
      <c r="S436" s="5"/>
      <c r="T436" s="5"/>
      <c r="U436" s="5"/>
      <c r="V436" s="5"/>
    </row>
    <row r="437" spans="1:22" ht="11.25" x14ac:dyDescent="0.1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8"/>
      <c r="N437" s="7"/>
      <c r="O437" s="6"/>
      <c r="P437" s="5"/>
      <c r="Q437" s="5"/>
      <c r="R437" s="5"/>
      <c r="S437" s="5"/>
      <c r="T437" s="5"/>
      <c r="U437" s="5"/>
      <c r="V437" s="5"/>
    </row>
    <row r="438" spans="1:22" ht="11.25" x14ac:dyDescent="0.1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8"/>
      <c r="N438" s="7"/>
      <c r="O438" s="6"/>
      <c r="P438" s="5"/>
      <c r="Q438" s="5"/>
      <c r="R438" s="5"/>
      <c r="S438" s="5"/>
      <c r="T438" s="5"/>
      <c r="U438" s="5"/>
      <c r="V438" s="5"/>
    </row>
    <row r="439" spans="1:22" ht="11.25" x14ac:dyDescent="0.1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8"/>
      <c r="N439" s="7"/>
      <c r="O439" s="6"/>
      <c r="P439" s="5"/>
      <c r="Q439" s="5"/>
      <c r="R439" s="5"/>
      <c r="S439" s="5"/>
      <c r="T439" s="5"/>
      <c r="U439" s="5"/>
      <c r="V439" s="5"/>
    </row>
    <row r="440" spans="1:22" ht="11.25" x14ac:dyDescent="0.1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8"/>
      <c r="N440" s="7"/>
      <c r="O440" s="6"/>
      <c r="P440" s="5"/>
      <c r="Q440" s="5"/>
      <c r="R440" s="5"/>
      <c r="S440" s="5"/>
      <c r="T440" s="5"/>
      <c r="U440" s="5"/>
      <c r="V440" s="5"/>
    </row>
    <row r="441" spans="1:22" ht="11.25" x14ac:dyDescent="0.1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8"/>
      <c r="N441" s="7"/>
      <c r="O441" s="6"/>
      <c r="P441" s="5"/>
      <c r="Q441" s="5"/>
      <c r="R441" s="5"/>
      <c r="S441" s="5"/>
      <c r="T441" s="5"/>
      <c r="U441" s="5"/>
      <c r="V441" s="5"/>
    </row>
    <row r="442" spans="1:22" ht="11.25" x14ac:dyDescent="0.1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8"/>
      <c r="N442" s="7"/>
      <c r="O442" s="6"/>
      <c r="P442" s="5"/>
      <c r="Q442" s="5"/>
      <c r="R442" s="5"/>
      <c r="S442" s="5"/>
      <c r="T442" s="5"/>
      <c r="U442" s="5"/>
      <c r="V442" s="5"/>
    </row>
    <row r="443" spans="1:22" ht="11.25" x14ac:dyDescent="0.1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8"/>
      <c r="N443" s="7"/>
      <c r="O443" s="6"/>
      <c r="P443" s="5"/>
      <c r="Q443" s="5"/>
      <c r="R443" s="5"/>
      <c r="S443" s="5"/>
      <c r="T443" s="5"/>
      <c r="U443" s="5"/>
      <c r="V443" s="5"/>
    </row>
    <row r="444" spans="1:22" ht="11.25" x14ac:dyDescent="0.1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8"/>
      <c r="N444" s="7"/>
      <c r="O444" s="6"/>
      <c r="P444" s="5"/>
      <c r="Q444" s="5"/>
      <c r="R444" s="5"/>
      <c r="S444" s="5"/>
      <c r="T444" s="5"/>
      <c r="U444" s="5"/>
      <c r="V444" s="5"/>
    </row>
    <row r="445" spans="1:22" ht="11.25" x14ac:dyDescent="0.1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8"/>
      <c r="N445" s="7"/>
      <c r="O445" s="6"/>
      <c r="P445" s="5"/>
      <c r="Q445" s="5"/>
      <c r="R445" s="5"/>
      <c r="S445" s="5"/>
      <c r="T445" s="5"/>
      <c r="U445" s="5"/>
      <c r="V445" s="5"/>
    </row>
    <row r="446" spans="1:22" ht="11.25" x14ac:dyDescent="0.1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8"/>
      <c r="N446" s="7"/>
      <c r="O446" s="6"/>
      <c r="P446" s="5"/>
      <c r="Q446" s="5"/>
      <c r="R446" s="5"/>
      <c r="S446" s="5"/>
      <c r="T446" s="5"/>
      <c r="U446" s="5"/>
      <c r="V446" s="5"/>
    </row>
    <row r="447" spans="1:22" ht="11.25" x14ac:dyDescent="0.1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8"/>
      <c r="N447" s="7"/>
      <c r="O447" s="6"/>
      <c r="P447" s="5"/>
      <c r="Q447" s="5"/>
      <c r="R447" s="5"/>
      <c r="S447" s="5"/>
      <c r="T447" s="5"/>
      <c r="U447" s="5"/>
      <c r="V447" s="5"/>
    </row>
    <row r="448" spans="1:22" ht="11.25" x14ac:dyDescent="0.1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8"/>
      <c r="N448" s="7"/>
      <c r="O448" s="6"/>
      <c r="P448" s="5"/>
      <c r="Q448" s="5"/>
      <c r="R448" s="5"/>
      <c r="S448" s="5"/>
      <c r="T448" s="5"/>
      <c r="U448" s="5"/>
      <c r="V448" s="5"/>
    </row>
    <row r="449" spans="1:22" ht="11.25" x14ac:dyDescent="0.1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8"/>
      <c r="N449" s="7"/>
      <c r="O449" s="6"/>
      <c r="P449" s="5"/>
      <c r="Q449" s="5"/>
      <c r="R449" s="5"/>
      <c r="S449" s="5"/>
      <c r="T449" s="5"/>
      <c r="U449" s="5"/>
      <c r="V449" s="5"/>
    </row>
    <row r="450" spans="1:22" ht="11.25" x14ac:dyDescent="0.1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8"/>
      <c r="N450" s="7"/>
      <c r="O450" s="6"/>
      <c r="P450" s="5"/>
      <c r="Q450" s="5"/>
      <c r="R450" s="5"/>
      <c r="S450" s="5"/>
      <c r="T450" s="5"/>
      <c r="U450" s="5"/>
      <c r="V450" s="5"/>
    </row>
    <row r="451" spans="1:22" ht="11.25" x14ac:dyDescent="0.1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8"/>
      <c r="N451" s="7"/>
      <c r="O451" s="6"/>
      <c r="P451" s="5"/>
      <c r="Q451" s="5"/>
      <c r="R451" s="5"/>
      <c r="S451" s="5"/>
      <c r="T451" s="5"/>
      <c r="U451" s="5"/>
      <c r="V451" s="5"/>
    </row>
    <row r="452" spans="1:22" ht="11.25" x14ac:dyDescent="0.1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8"/>
      <c r="N452" s="7"/>
      <c r="O452" s="6"/>
      <c r="P452" s="5"/>
      <c r="Q452" s="5"/>
      <c r="R452" s="5"/>
      <c r="S452" s="5"/>
      <c r="T452" s="5"/>
      <c r="U452" s="5"/>
      <c r="V452" s="5"/>
    </row>
    <row r="453" spans="1:22" ht="11.25" x14ac:dyDescent="0.1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8"/>
      <c r="N453" s="7"/>
      <c r="O453" s="6"/>
      <c r="P453" s="5"/>
      <c r="Q453" s="5"/>
      <c r="R453" s="5"/>
      <c r="S453" s="5"/>
      <c r="T453" s="5"/>
      <c r="U453" s="5"/>
      <c r="V453" s="5"/>
    </row>
    <row r="454" spans="1:22" ht="11.25" x14ac:dyDescent="0.1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8"/>
      <c r="N454" s="7"/>
      <c r="O454" s="6"/>
      <c r="P454" s="5"/>
      <c r="Q454" s="5"/>
      <c r="R454" s="5"/>
      <c r="S454" s="5"/>
      <c r="T454" s="5"/>
      <c r="U454" s="5"/>
      <c r="V454" s="5"/>
    </row>
    <row r="455" spans="1:22" ht="11.25" x14ac:dyDescent="0.1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8"/>
      <c r="N455" s="7"/>
      <c r="O455" s="6"/>
      <c r="P455" s="5"/>
      <c r="Q455" s="5"/>
      <c r="R455" s="5"/>
      <c r="S455" s="5"/>
      <c r="T455" s="5"/>
      <c r="U455" s="5"/>
      <c r="V455" s="5"/>
    </row>
    <row r="456" spans="1:22" ht="11.25" x14ac:dyDescent="0.1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8"/>
      <c r="N456" s="7"/>
      <c r="O456" s="6"/>
      <c r="P456" s="5"/>
      <c r="Q456" s="5"/>
      <c r="R456" s="5"/>
      <c r="S456" s="5"/>
      <c r="T456" s="5"/>
      <c r="U456" s="5"/>
      <c r="V456" s="5"/>
    </row>
    <row r="457" spans="1:22" ht="11.25" x14ac:dyDescent="0.1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8"/>
      <c r="N457" s="7"/>
      <c r="O457" s="6"/>
      <c r="P457" s="5"/>
      <c r="Q457" s="5"/>
      <c r="R457" s="5"/>
      <c r="S457" s="5"/>
      <c r="T457" s="5"/>
      <c r="U457" s="5"/>
      <c r="V457" s="5"/>
    </row>
    <row r="458" spans="1:22" ht="11.25" x14ac:dyDescent="0.1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8"/>
      <c r="N458" s="7"/>
      <c r="O458" s="6"/>
      <c r="P458" s="5"/>
      <c r="Q458" s="5"/>
      <c r="R458" s="5"/>
      <c r="S458" s="5"/>
      <c r="T458" s="5"/>
      <c r="U458" s="5"/>
      <c r="V458" s="5"/>
    </row>
    <row r="459" spans="1:22" ht="11.25" x14ac:dyDescent="0.1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8"/>
      <c r="N459" s="7"/>
      <c r="O459" s="6"/>
      <c r="P459" s="5"/>
      <c r="Q459" s="5"/>
      <c r="R459" s="5"/>
      <c r="S459" s="5"/>
      <c r="T459" s="5"/>
      <c r="U459" s="5"/>
      <c r="V459" s="5"/>
    </row>
    <row r="460" spans="1:22" ht="11.25" x14ac:dyDescent="0.1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8"/>
      <c r="N460" s="7"/>
      <c r="O460" s="6"/>
      <c r="P460" s="5"/>
      <c r="Q460" s="5"/>
      <c r="R460" s="5"/>
      <c r="S460" s="5"/>
      <c r="T460" s="5"/>
      <c r="U460" s="5"/>
      <c r="V460" s="5"/>
    </row>
    <row r="461" spans="1:22" ht="11.25" x14ac:dyDescent="0.1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8"/>
      <c r="N461" s="7"/>
      <c r="O461" s="6"/>
      <c r="P461" s="5"/>
      <c r="Q461" s="5"/>
      <c r="R461" s="5"/>
      <c r="S461" s="5"/>
      <c r="T461" s="5"/>
      <c r="U461" s="5"/>
      <c r="V461" s="5"/>
    </row>
    <row r="462" spans="1:22" ht="11.25" x14ac:dyDescent="0.1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8"/>
      <c r="N462" s="7"/>
      <c r="O462" s="6"/>
      <c r="P462" s="5"/>
      <c r="Q462" s="5"/>
      <c r="R462" s="5"/>
      <c r="S462" s="5"/>
      <c r="T462" s="5"/>
      <c r="U462" s="5"/>
      <c r="V462" s="5"/>
    </row>
    <row r="463" spans="1:22" ht="11.25" x14ac:dyDescent="0.1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8"/>
      <c r="N463" s="7"/>
      <c r="O463" s="6"/>
      <c r="P463" s="5"/>
      <c r="Q463" s="5"/>
      <c r="R463" s="5"/>
      <c r="S463" s="5"/>
      <c r="T463" s="5"/>
      <c r="U463" s="5"/>
      <c r="V463" s="5"/>
    </row>
    <row r="464" spans="1:22" ht="11.25" x14ac:dyDescent="0.1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8"/>
      <c r="N464" s="7"/>
      <c r="O464" s="6"/>
      <c r="P464" s="5"/>
      <c r="Q464" s="5"/>
      <c r="R464" s="5"/>
      <c r="S464" s="5"/>
      <c r="T464" s="5"/>
      <c r="U464" s="5"/>
      <c r="V464" s="5"/>
    </row>
    <row r="465" spans="1:22" ht="11.25" x14ac:dyDescent="0.1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8"/>
      <c r="N465" s="7"/>
      <c r="O465" s="6"/>
      <c r="P465" s="5"/>
      <c r="Q465" s="5"/>
      <c r="R465" s="5"/>
      <c r="S465" s="5"/>
      <c r="T465" s="5"/>
      <c r="U465" s="5"/>
      <c r="V465" s="5"/>
    </row>
    <row r="466" spans="1:22" ht="11.25" x14ac:dyDescent="0.1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8"/>
      <c r="N466" s="7"/>
      <c r="O466" s="6"/>
      <c r="P466" s="5"/>
      <c r="Q466" s="5"/>
      <c r="R466" s="5"/>
      <c r="S466" s="5"/>
      <c r="T466" s="5"/>
      <c r="U466" s="5"/>
      <c r="V466" s="5"/>
    </row>
    <row r="467" spans="1:22" ht="11.25" x14ac:dyDescent="0.1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8"/>
      <c r="N467" s="7"/>
      <c r="O467" s="6"/>
      <c r="P467" s="5"/>
      <c r="Q467" s="5"/>
      <c r="R467" s="5"/>
      <c r="S467" s="5"/>
      <c r="T467" s="5"/>
      <c r="U467" s="5"/>
      <c r="V467" s="5"/>
    </row>
    <row r="468" spans="1:22" ht="11.25" x14ac:dyDescent="0.1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8"/>
      <c r="N468" s="7"/>
      <c r="O468" s="6"/>
      <c r="P468" s="5"/>
      <c r="Q468" s="5"/>
      <c r="R468" s="5"/>
      <c r="S468" s="5"/>
      <c r="T468" s="5"/>
      <c r="U468" s="5"/>
      <c r="V468" s="5"/>
    </row>
    <row r="469" spans="1:22" ht="11.25" x14ac:dyDescent="0.1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8"/>
      <c r="N469" s="7"/>
      <c r="O469" s="6"/>
      <c r="P469" s="5"/>
      <c r="Q469" s="5"/>
      <c r="R469" s="5"/>
      <c r="S469" s="5"/>
      <c r="T469" s="5"/>
      <c r="U469" s="5"/>
      <c r="V469" s="5"/>
    </row>
    <row r="470" spans="1:22" ht="11.25" x14ac:dyDescent="0.1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8"/>
      <c r="N470" s="7"/>
      <c r="O470" s="6"/>
      <c r="P470" s="5"/>
      <c r="Q470" s="5"/>
      <c r="R470" s="5"/>
      <c r="S470" s="5"/>
      <c r="T470" s="5"/>
      <c r="U470" s="5"/>
      <c r="V470" s="5"/>
    </row>
    <row r="471" spans="1:22" ht="11.25" x14ac:dyDescent="0.1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8"/>
      <c r="N471" s="7"/>
      <c r="O471" s="6"/>
      <c r="P471" s="5"/>
      <c r="Q471" s="5"/>
      <c r="R471" s="5"/>
      <c r="S471" s="5"/>
      <c r="T471" s="5"/>
      <c r="U471" s="5"/>
      <c r="V471" s="5"/>
    </row>
    <row r="472" spans="1:22" ht="11.25" x14ac:dyDescent="0.1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8"/>
      <c r="N472" s="7"/>
      <c r="O472" s="6"/>
      <c r="P472" s="5"/>
      <c r="Q472" s="5"/>
      <c r="R472" s="5"/>
      <c r="S472" s="5"/>
      <c r="T472" s="5"/>
      <c r="U472" s="5"/>
      <c r="V472" s="5"/>
    </row>
    <row r="473" spans="1:22" ht="11.25" x14ac:dyDescent="0.1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8"/>
      <c r="N473" s="7"/>
      <c r="O473" s="6"/>
      <c r="P473" s="5"/>
      <c r="Q473" s="5"/>
      <c r="R473" s="5"/>
      <c r="S473" s="5"/>
      <c r="T473" s="5"/>
      <c r="U473" s="5"/>
      <c r="V473" s="5"/>
    </row>
    <row r="474" spans="1:22" ht="11.25" x14ac:dyDescent="0.1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8"/>
      <c r="N474" s="7"/>
      <c r="O474" s="6"/>
      <c r="P474" s="5"/>
      <c r="Q474" s="5"/>
      <c r="R474" s="5"/>
      <c r="S474" s="5"/>
      <c r="T474" s="5"/>
      <c r="U474" s="5"/>
      <c r="V474" s="5"/>
    </row>
    <row r="475" spans="1:22" ht="11.25" x14ac:dyDescent="0.1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8"/>
      <c r="N475" s="7"/>
      <c r="O475" s="6"/>
      <c r="P475" s="5"/>
      <c r="Q475" s="5"/>
      <c r="R475" s="5"/>
      <c r="S475" s="5"/>
      <c r="T475" s="5"/>
      <c r="U475" s="5"/>
      <c r="V475" s="5"/>
    </row>
    <row r="476" spans="1:22" ht="11.25" x14ac:dyDescent="0.1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8"/>
      <c r="N476" s="7"/>
      <c r="O476" s="6"/>
      <c r="P476" s="5"/>
      <c r="Q476" s="5"/>
      <c r="R476" s="5"/>
      <c r="S476" s="5"/>
      <c r="T476" s="5"/>
      <c r="U476" s="5"/>
      <c r="V476" s="5"/>
    </row>
    <row r="477" spans="1:22" ht="11.25" x14ac:dyDescent="0.1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8"/>
      <c r="N477" s="7"/>
      <c r="O477" s="6"/>
      <c r="P477" s="5"/>
      <c r="Q477" s="5"/>
      <c r="R477" s="5"/>
      <c r="S477" s="5"/>
      <c r="T477" s="5"/>
      <c r="U477" s="5"/>
      <c r="V477" s="5"/>
    </row>
    <row r="478" spans="1:22" ht="11.25" x14ac:dyDescent="0.1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8"/>
      <c r="N478" s="7"/>
      <c r="O478" s="6"/>
      <c r="P478" s="5"/>
      <c r="Q478" s="5"/>
      <c r="R478" s="5"/>
      <c r="S478" s="5"/>
      <c r="T478" s="5"/>
      <c r="U478" s="5"/>
      <c r="V478" s="5"/>
    </row>
    <row r="479" spans="1:22" ht="11.25" x14ac:dyDescent="0.1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8"/>
      <c r="N479" s="7"/>
      <c r="O479" s="6"/>
      <c r="P479" s="5"/>
      <c r="Q479" s="5"/>
      <c r="R479" s="5"/>
      <c r="S479" s="5"/>
      <c r="T479" s="5"/>
      <c r="U479" s="5"/>
      <c r="V479" s="5"/>
    </row>
    <row r="480" spans="1:22" ht="11.25" x14ac:dyDescent="0.1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8"/>
      <c r="N480" s="7"/>
      <c r="O480" s="6"/>
      <c r="P480" s="5"/>
      <c r="Q480" s="5"/>
      <c r="R480" s="5"/>
      <c r="S480" s="5"/>
      <c r="T480" s="5"/>
      <c r="U480" s="5"/>
      <c r="V480" s="5"/>
    </row>
    <row r="481" spans="1:22" ht="11.25" x14ac:dyDescent="0.1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8"/>
      <c r="N481" s="7"/>
      <c r="O481" s="6"/>
      <c r="P481" s="5"/>
      <c r="Q481" s="5"/>
      <c r="R481" s="5"/>
      <c r="S481" s="5"/>
      <c r="T481" s="5"/>
      <c r="U481" s="5"/>
      <c r="V481" s="5"/>
    </row>
    <row r="482" spans="1:22" ht="11.25" x14ac:dyDescent="0.1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8"/>
      <c r="N482" s="7"/>
      <c r="O482" s="6"/>
      <c r="P482" s="5"/>
      <c r="Q482" s="5"/>
      <c r="R482" s="5"/>
      <c r="S482" s="5"/>
      <c r="T482" s="5"/>
      <c r="U482" s="5"/>
      <c r="V482" s="5"/>
    </row>
    <row r="483" spans="1:22" ht="11.25" x14ac:dyDescent="0.1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8"/>
      <c r="N483" s="7"/>
      <c r="O483" s="6"/>
      <c r="P483" s="5"/>
      <c r="Q483" s="5"/>
      <c r="R483" s="5"/>
      <c r="S483" s="5"/>
      <c r="T483" s="5"/>
      <c r="U483" s="5"/>
      <c r="V483" s="5"/>
    </row>
    <row r="484" spans="1:22" ht="11.25" x14ac:dyDescent="0.1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8"/>
      <c r="N484" s="7"/>
      <c r="O484" s="6"/>
      <c r="P484" s="5"/>
      <c r="Q484" s="5"/>
      <c r="R484" s="5"/>
      <c r="S484" s="5"/>
      <c r="T484" s="5"/>
      <c r="U484" s="5"/>
      <c r="V484" s="5"/>
    </row>
    <row r="485" spans="1:22" ht="11.25" x14ac:dyDescent="0.1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8"/>
      <c r="N485" s="7"/>
      <c r="O485" s="6"/>
      <c r="P485" s="5"/>
      <c r="Q485" s="5"/>
      <c r="R485" s="5"/>
      <c r="S485" s="5"/>
      <c r="T485" s="5"/>
      <c r="U485" s="5"/>
      <c r="V485" s="5"/>
    </row>
    <row r="486" spans="1:22" ht="11.25" x14ac:dyDescent="0.1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8"/>
      <c r="N486" s="7"/>
      <c r="O486" s="6"/>
      <c r="P486" s="5"/>
      <c r="Q486" s="5"/>
      <c r="R486" s="5"/>
      <c r="S486" s="5"/>
      <c r="T486" s="5"/>
      <c r="U486" s="5"/>
      <c r="V486" s="5"/>
    </row>
    <row r="487" spans="1:22" ht="11.25" x14ac:dyDescent="0.1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8"/>
      <c r="N487" s="7"/>
      <c r="O487" s="6"/>
      <c r="P487" s="5"/>
      <c r="Q487" s="5"/>
      <c r="R487" s="5"/>
      <c r="S487" s="5"/>
      <c r="T487" s="5"/>
      <c r="U487" s="5"/>
      <c r="V487" s="5"/>
    </row>
    <row r="488" spans="1:22" ht="11.25" x14ac:dyDescent="0.1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8"/>
      <c r="N488" s="7"/>
      <c r="O488" s="6"/>
      <c r="P488" s="5"/>
      <c r="Q488" s="5"/>
      <c r="R488" s="5"/>
      <c r="S488" s="5"/>
      <c r="T488" s="5"/>
      <c r="U488" s="5"/>
      <c r="V488" s="5"/>
    </row>
    <row r="489" spans="1:22" ht="11.25" x14ac:dyDescent="0.1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8"/>
      <c r="N489" s="7"/>
      <c r="O489" s="6"/>
      <c r="P489" s="5"/>
      <c r="Q489" s="5"/>
      <c r="R489" s="5"/>
      <c r="S489" s="5"/>
      <c r="T489" s="5"/>
      <c r="U489" s="5"/>
      <c r="V489" s="5"/>
    </row>
    <row r="490" spans="1:22" ht="11.25" x14ac:dyDescent="0.1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8"/>
      <c r="N490" s="7"/>
      <c r="O490" s="6"/>
      <c r="P490" s="5"/>
      <c r="Q490" s="5"/>
      <c r="R490" s="5"/>
      <c r="S490" s="5"/>
      <c r="T490" s="5"/>
      <c r="U490" s="5"/>
      <c r="V490" s="5"/>
    </row>
    <row r="491" spans="1:22" ht="11.25" x14ac:dyDescent="0.1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8"/>
      <c r="N491" s="7"/>
      <c r="O491" s="6"/>
      <c r="P491" s="5"/>
      <c r="Q491" s="5"/>
      <c r="R491" s="5"/>
      <c r="S491" s="5"/>
      <c r="T491" s="5"/>
      <c r="U491" s="5"/>
      <c r="V491" s="5"/>
    </row>
    <row r="492" spans="1:22" ht="11.25" x14ac:dyDescent="0.1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8"/>
      <c r="N492" s="7"/>
      <c r="O492" s="6"/>
      <c r="P492" s="5"/>
      <c r="Q492" s="5"/>
      <c r="R492" s="5"/>
      <c r="S492" s="5"/>
      <c r="T492" s="5"/>
      <c r="U492" s="5"/>
      <c r="V492" s="5"/>
    </row>
    <row r="493" spans="1:22" ht="11.25" x14ac:dyDescent="0.1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8"/>
      <c r="N493" s="7"/>
      <c r="O493" s="6"/>
      <c r="P493" s="5"/>
      <c r="Q493" s="5"/>
      <c r="R493" s="5"/>
      <c r="S493" s="5"/>
      <c r="T493" s="5"/>
      <c r="U493" s="5"/>
      <c r="V493" s="5"/>
    </row>
    <row r="494" spans="1:22" ht="11.25" x14ac:dyDescent="0.1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8"/>
      <c r="N494" s="7"/>
      <c r="O494" s="6"/>
      <c r="P494" s="5"/>
      <c r="Q494" s="5"/>
      <c r="R494" s="5"/>
      <c r="S494" s="5"/>
      <c r="T494" s="5"/>
      <c r="U494" s="5"/>
      <c r="V494" s="5"/>
    </row>
    <row r="495" spans="1:22" ht="11.25" x14ac:dyDescent="0.1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8"/>
      <c r="N495" s="7"/>
      <c r="O495" s="6"/>
      <c r="P495" s="5"/>
      <c r="Q495" s="5"/>
      <c r="R495" s="5"/>
      <c r="S495" s="5"/>
      <c r="T495" s="5"/>
      <c r="U495" s="5"/>
      <c r="V495" s="5"/>
    </row>
    <row r="496" spans="1:22" ht="11.25" x14ac:dyDescent="0.1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8"/>
      <c r="N496" s="7"/>
      <c r="O496" s="6"/>
      <c r="P496" s="5"/>
      <c r="Q496" s="5"/>
      <c r="R496" s="5"/>
      <c r="S496" s="5"/>
      <c r="T496" s="5"/>
      <c r="U496" s="5"/>
      <c r="V496" s="5"/>
    </row>
    <row r="497" spans="1:22" ht="11.25" x14ac:dyDescent="0.1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8"/>
      <c r="N497" s="7"/>
      <c r="O497" s="6"/>
      <c r="P497" s="5"/>
      <c r="Q497" s="5"/>
      <c r="R497" s="5"/>
      <c r="S497" s="5"/>
      <c r="T497" s="5"/>
      <c r="U497" s="5"/>
      <c r="V497" s="5"/>
    </row>
    <row r="498" spans="1:22" ht="11.25" x14ac:dyDescent="0.1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8"/>
      <c r="N498" s="7"/>
      <c r="O498" s="6"/>
      <c r="P498" s="5"/>
      <c r="Q498" s="5"/>
      <c r="R498" s="5"/>
      <c r="S498" s="5"/>
      <c r="T498" s="5"/>
      <c r="U498" s="5"/>
      <c r="V498" s="5"/>
    </row>
    <row r="499" spans="1:22" ht="11.25" x14ac:dyDescent="0.1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8"/>
      <c r="N499" s="7"/>
      <c r="O499" s="6"/>
      <c r="P499" s="5"/>
      <c r="Q499" s="5"/>
      <c r="R499" s="5"/>
      <c r="S499" s="5"/>
      <c r="T499" s="5"/>
      <c r="U499" s="5"/>
      <c r="V499" s="5"/>
    </row>
    <row r="500" spans="1:22" ht="11.25" x14ac:dyDescent="0.1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8"/>
      <c r="N500" s="7"/>
      <c r="O500" s="6"/>
      <c r="P500" s="5"/>
      <c r="Q500" s="5"/>
      <c r="R500" s="5"/>
      <c r="S500" s="5"/>
      <c r="T500" s="5"/>
      <c r="U500" s="5"/>
      <c r="V500" s="5"/>
    </row>
    <row r="501" spans="1:22" ht="11.25" x14ac:dyDescent="0.1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8"/>
      <c r="N501" s="7"/>
      <c r="O501" s="6"/>
      <c r="P501" s="5"/>
      <c r="Q501" s="5"/>
      <c r="R501" s="5"/>
      <c r="S501" s="5"/>
      <c r="T501" s="5"/>
      <c r="U501" s="5"/>
      <c r="V501" s="5"/>
    </row>
    <row r="502" spans="1:22" ht="11.25" x14ac:dyDescent="0.1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8"/>
      <c r="N502" s="7"/>
      <c r="O502" s="6"/>
      <c r="P502" s="5"/>
      <c r="Q502" s="5"/>
      <c r="R502" s="5"/>
      <c r="S502" s="5"/>
      <c r="T502" s="5"/>
      <c r="U502" s="5"/>
      <c r="V502" s="5"/>
    </row>
    <row r="503" spans="1:22" ht="11.25" x14ac:dyDescent="0.1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8"/>
      <c r="N503" s="7"/>
      <c r="O503" s="6"/>
      <c r="P503" s="5"/>
      <c r="Q503" s="5"/>
      <c r="R503" s="5"/>
      <c r="S503" s="5"/>
      <c r="T503" s="5"/>
      <c r="U503" s="5"/>
      <c r="V503" s="5"/>
    </row>
    <row r="504" spans="1:22" ht="11.25" x14ac:dyDescent="0.1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8"/>
      <c r="N504" s="7"/>
      <c r="O504" s="6"/>
      <c r="P504" s="5"/>
      <c r="Q504" s="5"/>
      <c r="R504" s="5"/>
      <c r="S504" s="5"/>
      <c r="T504" s="5"/>
      <c r="U504" s="5"/>
      <c r="V504" s="5"/>
    </row>
  </sheetData>
  <mergeCells count="3">
    <mergeCell ref="K6:L6"/>
    <mergeCell ref="A46:B46"/>
    <mergeCell ref="A47:B47"/>
  </mergeCells>
  <phoneticPr fontId="2"/>
  <conditionalFormatting sqref="A13 A38:A45 A49">
    <cfRule type="expression" dxfId="1" priority="2">
      <formula>ISTEXT(A13)</formula>
    </cfRule>
  </conditionalFormatting>
  <conditionalFormatting sqref="A14:A33 A35:A36">
    <cfRule type="expression" dxfId="0" priority="1">
      <formula>ISTEXT(A14)</formula>
    </cfRule>
  </conditionalFormatting>
  <printOptions horizontalCentered="1"/>
  <pageMargins left="0.17" right="0.17" top="0" bottom="0" header="0.51181102362204722" footer="0.17"/>
  <pageSetup scale="88" fitToWidth="0"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[3]各種設定!#REF!</xm:f>
          </x14:formula1>
          <xm:sqref>N7:N8</xm:sqref>
        </x14:dataValidation>
        <x14:dataValidation type="list" allowBlank="1" showInputMessage="1" showErrorMessage="1">
          <x14:formula1>
            <xm:f>[1]各種設定!#REF!</xm:f>
          </x14:formula1>
          <xm:sqref>L7:L8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</sheetPr>
  <dimension ref="A1:V504"/>
  <sheetViews>
    <sheetView zoomScaleNormal="100" zoomScaleSheetLayoutView="115" workbookViewId="0">
      <selection activeCell="A49" sqref="A49"/>
    </sheetView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4" width="1.375" style="1" customWidth="1"/>
    <col min="5" max="5" width="15.75" style="1" customWidth="1"/>
    <col min="6" max="6" width="12.625" style="1" customWidth="1"/>
    <col min="7" max="7" width="21.625" style="1" customWidth="1"/>
    <col min="8" max="8" width="3.5" style="1" customWidth="1"/>
    <col min="9" max="9" width="4.125" style="1" customWidth="1"/>
    <col min="10" max="10" width="9.875" style="1" bestFit="1" customWidth="1"/>
    <col min="11" max="11" width="7.375" style="1" customWidth="1"/>
    <col min="12" max="12" width="5.875" style="1" customWidth="1"/>
    <col min="13" max="13" width="5.875" style="4" customWidth="1"/>
    <col min="14" max="14" width="1.375" style="3" customWidth="1"/>
    <col min="15" max="15" width="0.375" style="1" customWidth="1"/>
    <col min="16" max="16" width="10" style="2"/>
    <col min="17" max="21" width="10" style="2" customWidth="1"/>
    <col min="22" max="22" width="10" style="2"/>
    <col min="23" max="16384" width="10" style="1"/>
  </cols>
  <sheetData>
    <row r="1" spans="1:22" ht="15" customHeight="1" x14ac:dyDescent="0.15">
      <c r="P1" s="5"/>
      <c r="Q1" s="5"/>
      <c r="R1" s="5"/>
      <c r="S1" s="5"/>
      <c r="T1" s="5"/>
      <c r="U1" s="5"/>
      <c r="V1" s="5"/>
    </row>
    <row r="2" spans="1:22" ht="15" customHeight="1" x14ac:dyDescent="0.15">
      <c r="P2" s="5"/>
      <c r="Q2" s="5"/>
      <c r="R2" s="5"/>
      <c r="S2" s="5"/>
      <c r="T2" s="5"/>
      <c r="U2" s="5"/>
      <c r="V2" s="5"/>
    </row>
    <row r="3" spans="1:22" ht="15" customHeight="1" x14ac:dyDescent="0.15">
      <c r="P3" s="5"/>
      <c r="Q3" s="5"/>
      <c r="R3" s="5"/>
      <c r="S3" s="5"/>
      <c r="T3" s="5"/>
      <c r="U3" s="5"/>
      <c r="V3" s="5"/>
    </row>
    <row r="4" spans="1:22" ht="15" customHeight="1" x14ac:dyDescent="0.15">
      <c r="P4" s="5"/>
      <c r="Q4" s="5"/>
      <c r="R4" s="5"/>
      <c r="S4" s="5"/>
      <c r="T4" s="5"/>
      <c r="U4" s="5"/>
      <c r="V4" s="5"/>
    </row>
    <row r="5" spans="1:22" ht="15" customHeight="1" x14ac:dyDescent="0.15">
      <c r="P5" s="5"/>
      <c r="Q5" s="5"/>
      <c r="R5" s="5"/>
      <c r="S5" s="5"/>
      <c r="T5" s="5"/>
      <c r="U5" s="5"/>
      <c r="V5" s="5"/>
    </row>
    <row r="6" spans="1:22" ht="12" x14ac:dyDescent="0.15">
      <c r="A6" s="72"/>
      <c r="B6" s="6"/>
      <c r="C6" s="6"/>
      <c r="D6" s="6"/>
      <c r="E6" s="6"/>
      <c r="F6" s="6"/>
      <c r="G6" s="6"/>
      <c r="H6" s="6"/>
      <c r="I6" s="59"/>
      <c r="J6" s="71"/>
      <c r="K6" s="70">
        <v>44878</v>
      </c>
      <c r="L6" s="70"/>
      <c r="M6" s="69" t="s">
        <v>35</v>
      </c>
      <c r="N6" s="68"/>
      <c r="O6" s="6"/>
      <c r="P6" s="5"/>
      <c r="Q6" s="5"/>
      <c r="R6" s="5"/>
      <c r="S6" s="5"/>
      <c r="T6" s="5"/>
      <c r="U6" s="5"/>
      <c r="V6" s="5"/>
    </row>
    <row r="7" spans="1:22" ht="19.5" customHeight="1" x14ac:dyDescent="0.2">
      <c r="A7" s="67" t="str">
        <f>+[1]各種設定!D2</f>
        <v>2022年 全日本カート選手権 FS-125/FP-3部門　東西統一競技会</v>
      </c>
      <c r="B7" s="6"/>
      <c r="C7" s="6"/>
      <c r="D7" s="6"/>
      <c r="E7" s="6"/>
      <c r="F7" s="6"/>
      <c r="G7" s="6"/>
      <c r="H7" s="6"/>
      <c r="I7" s="59"/>
      <c r="J7" s="38"/>
      <c r="K7" s="65" t="s">
        <v>34</v>
      </c>
      <c r="L7" s="65" t="s">
        <v>33</v>
      </c>
      <c r="M7" s="63"/>
      <c r="N7" s="66"/>
      <c r="O7" s="6"/>
      <c r="P7" s="5"/>
      <c r="Q7" s="5"/>
      <c r="R7" s="5"/>
      <c r="S7" s="5"/>
      <c r="T7" s="5"/>
      <c r="U7" s="5"/>
      <c r="V7" s="5"/>
    </row>
    <row r="8" spans="1:22" ht="11.25" x14ac:dyDescent="0.15">
      <c r="A8" s="6"/>
      <c r="B8" s="6"/>
      <c r="C8" s="6"/>
      <c r="D8" s="6"/>
      <c r="E8" s="6"/>
      <c r="F8" s="6"/>
      <c r="G8" s="6"/>
      <c r="H8" s="6"/>
      <c r="I8" s="6"/>
      <c r="J8" s="38"/>
      <c r="K8" s="65" t="s">
        <v>32</v>
      </c>
      <c r="L8" s="64" t="s">
        <v>31</v>
      </c>
      <c r="M8" s="63"/>
      <c r="N8" s="62"/>
      <c r="O8" s="6"/>
      <c r="P8" s="5"/>
      <c r="Q8" s="5"/>
      <c r="R8" s="5"/>
      <c r="S8" s="5"/>
      <c r="T8" s="5"/>
      <c r="U8" s="5"/>
      <c r="V8" s="5"/>
    </row>
    <row r="9" spans="1:22" ht="17.25" customHeight="1" x14ac:dyDescent="0.15">
      <c r="A9" s="61" t="str">
        <f>+[1]各種設定!D4</f>
        <v>FS-125</v>
      </c>
      <c r="B9" s="6"/>
      <c r="C9" s="6"/>
      <c r="D9" s="6"/>
      <c r="E9" s="6"/>
      <c r="F9" s="6"/>
      <c r="G9" s="6"/>
      <c r="H9" s="6"/>
      <c r="I9" s="6"/>
      <c r="J9" s="38"/>
      <c r="K9" s="60" t="s">
        <v>30</v>
      </c>
      <c r="L9" s="6"/>
      <c r="M9" s="59"/>
      <c r="N9" s="7"/>
      <c r="O9" s="6"/>
      <c r="P9" s="5"/>
      <c r="Q9" s="5"/>
      <c r="R9" s="5"/>
      <c r="S9" s="5"/>
      <c r="T9" s="5"/>
      <c r="U9" s="5"/>
      <c r="V9" s="5"/>
    </row>
    <row r="10" spans="1:22" ht="19.5" customHeight="1" x14ac:dyDescent="0.2">
      <c r="A10" s="58" t="s">
        <v>39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6"/>
      <c r="O10" s="6"/>
      <c r="P10" s="5"/>
      <c r="Q10" s="5"/>
      <c r="R10" s="5"/>
      <c r="S10" s="5"/>
      <c r="T10" s="5"/>
      <c r="U10" s="5"/>
      <c r="V10" s="5"/>
    </row>
    <row r="11" spans="1:22" ht="11.25" x14ac:dyDescent="0.15">
      <c r="A11" s="55"/>
      <c r="B11" s="55" t="s">
        <v>17</v>
      </c>
      <c r="C11" s="55"/>
      <c r="D11" s="55"/>
      <c r="E11" s="55" t="s">
        <v>28</v>
      </c>
      <c r="F11" s="37" t="s">
        <v>27</v>
      </c>
      <c r="G11" s="55" t="s">
        <v>14</v>
      </c>
      <c r="H11" s="55" t="s">
        <v>26</v>
      </c>
      <c r="I11" s="55" t="s">
        <v>12</v>
      </c>
      <c r="J11" s="55" t="s">
        <v>11</v>
      </c>
      <c r="K11" s="55" t="s">
        <v>25</v>
      </c>
      <c r="L11" s="55" t="s">
        <v>24</v>
      </c>
      <c r="M11" s="55" t="s">
        <v>23</v>
      </c>
      <c r="N11" s="54">
        <f>VLOOKUP(A9,[1]コースレコード!$A:$G,3,FALSE)</f>
        <v>49.222000000000001</v>
      </c>
      <c r="O11" s="6"/>
      <c r="P11" s="5"/>
      <c r="Q11" s="5" t="s">
        <v>22</v>
      </c>
      <c r="R11" s="5"/>
      <c r="S11" s="5" t="s">
        <v>38</v>
      </c>
      <c r="T11" s="5" t="s">
        <v>20</v>
      </c>
      <c r="U11" s="5" t="s">
        <v>19</v>
      </c>
      <c r="V11" s="5"/>
    </row>
    <row r="12" spans="1:22" ht="12.75" x14ac:dyDescent="0.15">
      <c r="A12" s="51" t="s">
        <v>18</v>
      </c>
      <c r="B12" s="51" t="s">
        <v>17</v>
      </c>
      <c r="C12" s="50"/>
      <c r="D12" s="53"/>
      <c r="E12" s="53" t="s">
        <v>16</v>
      </c>
      <c r="F12" s="53" t="s">
        <v>15</v>
      </c>
      <c r="G12" s="51" t="s">
        <v>14</v>
      </c>
      <c r="H12" s="52" t="s">
        <v>13</v>
      </c>
      <c r="I12" s="51" t="s">
        <v>12</v>
      </c>
      <c r="J12" s="51" t="s">
        <v>11</v>
      </c>
      <c r="K12" s="51" t="s">
        <v>10</v>
      </c>
      <c r="L12" s="51" t="s">
        <v>9</v>
      </c>
      <c r="M12" s="50" t="s">
        <v>8</v>
      </c>
      <c r="N12" s="49"/>
      <c r="O12" s="48"/>
      <c r="P12" s="5"/>
      <c r="Q12" s="5"/>
      <c r="R12" s="5"/>
      <c r="S12" s="5"/>
      <c r="T12" s="5"/>
      <c r="U12" s="5"/>
      <c r="V12" s="5"/>
    </row>
    <row r="13" spans="1:22" ht="12.75" customHeight="1" x14ac:dyDescent="0.2">
      <c r="A13" s="36">
        <v>1</v>
      </c>
      <c r="B13" s="35">
        <f>IFERROR(INDEX('[1]決勝ヒート - レース結果（貼付）'!A2:$Z$50,MATCH($A13,'[1]決勝ヒート - レース結果（貼付）'!A2:$A$50,0),MATCH('決勝ヒート - レース暫定結果表（印刷）'!B$11,'[1]決勝ヒート - レース結果（貼付）'!$1:$1,0)),"")</f>
        <v>31</v>
      </c>
      <c r="C13" s="34"/>
      <c r="D13" s="33"/>
      <c r="E13" s="32" t="str">
        <f>IFERROR(INDEX('[1]決勝ヒート - レース結果（貼付）'!$A:$Z,MATCH($B13,'[1]決勝ヒート - レース結果（貼付）'!$B:$B,0),MATCH('決勝ヒート - レース暫定結果表（印刷）'!E$11,'[1]決勝ヒート - レース結果（貼付）'!$1:$1,0)),"")</f>
        <v>中井 陽斗</v>
      </c>
      <c r="F13" s="24" t="str">
        <f>IFERROR(INDEX('[1]決勝ヒート - レース結果（貼付）'!$A:$Z,MATCH($B13,'[1]決勝ヒート - レース結果（貼付）'!$B:$B,0),MATCH('決勝ヒート - レース暫定結果表（印刷）'!F$11,'[1]決勝ヒート - レース結果（貼付）'!$1:$1,0)),"")</f>
        <v>CL/IAME</v>
      </c>
      <c r="G13" s="31" t="str">
        <f>IFERROR(INDEX('[1]決勝ヒート - レース結果（貼付）'!$A:$Z,MATCH($B13,'[1]決勝ヒート - レース結果（貼付）'!$B:$B,0),MATCH('決勝ヒート - レース暫定結果表（印刷）'!G$11,'[1]決勝ヒート - レース結果（貼付）'!$1:$1,0)),"")</f>
        <v>TEAM　EMATY</v>
      </c>
      <c r="H13" s="30" t="str">
        <f>IFERROR(INDEX('[1]決勝ヒート - レース結果（貼付）'!$A:$Z,MATCH($B13,'[1]決勝ヒート - レース結果（貼付）'!$B:$B,0),MATCH('決勝ヒート - レース暫定結果表（印刷）'!H$11,'[1]決勝ヒート - レース結果（貼付）'!$1:$1,0)),"")</f>
        <v>BS</v>
      </c>
      <c r="I13" s="29">
        <f>IFERROR(INDEX('[1]決勝ヒート - レース結果（貼付）'!$A:$Z,MATCH($B13,'[1]決勝ヒート - レース結果（貼付）'!$B:$B,0),MATCH('決勝ヒート - レース暫定結果表（印刷）'!I$11,'[1]決勝ヒート - レース結果（貼付）'!$1:$1,0)),"")</f>
        <v>22</v>
      </c>
      <c r="J13" s="28">
        <f>IF(A13="DNS","ｽﾀｰﾄ出来ず",IF(A13="DQ","失　格",IFERROR(INDEX('[1]決勝ヒート - レース結果（貼付）'!$A:$Z,MATCH($B13,'[1]決勝ヒート - レース結果（貼付）'!$B:$B,0),MATCH('決勝ヒート - レース暫定結果表（印刷）'!J$11,'[1]決勝ヒート - レース結果（貼付）'!$1:$1,0)),"")))</f>
        <v>1.3910023148148149E-2</v>
      </c>
      <c r="K13" s="47" t="str">
        <f>ROUND((1.264*I13)/(J13*24),2)&amp;"km/h"</f>
        <v>83.3km/h</v>
      </c>
      <c r="L13" s="47"/>
      <c r="M13" s="25">
        <f>IFERROR(INDEX('[1]決勝ヒート - レース結果（貼付）'!$A:$Z,MATCH($B13,'[1]決勝ヒート - レース結果（貼付）'!$B:$B,0),MATCH('決勝ヒート - レース暫定結果表（印刷）'!M$11,'[1]決勝ヒート - レース結果（貼付）'!$1:$1,0)),"")</f>
        <v>54.274999999999999</v>
      </c>
      <c r="N13" s="24" t="str">
        <f>IF(M13&lt;1,"",IF($N$11&gt;M13,"R",""))</f>
        <v/>
      </c>
      <c r="O13" s="23"/>
      <c r="P13" s="5"/>
      <c r="Q13" s="5" t="str">
        <f>IF(IFERROR(INDEX('[1]決勝ヒート - レース結果（貼付）'!$A:$Z,MATCH($B13,'[1]決勝ヒート - レース結果（貼付）'!$B:$B,0),MATCH('決勝ヒート - レース暫定結果表（印刷）'!Q$11,'[1]決勝ヒート - レース結果（貼付）'!$1:$1,0)),"")=0,"",IFERROR(INDEX('[1]決勝ヒート - レース結果（貼付）'!$A:$Z,MATCH($B13,'[1]決勝ヒート - レース結果（貼付）'!$B:$B,0),MATCH('決勝ヒート - レース暫定結果表（印刷）'!Q$11,'[1]決勝ヒート - レース結果（貼付）'!$1:$1,0)),""))</f>
        <v/>
      </c>
      <c r="R13" s="5" t="str">
        <f>IF(Q13="","",COUNTIF($Q$13:Q13,"&lt;&gt;"&amp;""))</f>
        <v/>
      </c>
      <c r="S13" s="5" t="str">
        <f>IFERROR(RANK(R13,$R$13:$R$48,1),"")</f>
        <v/>
      </c>
      <c r="T13" s="5" t="str">
        <f>IF(IFERROR(INDEX('[1]決勝ヒート - レース結果（貼付）'!$A:$Z,MATCH($A13,'[1]決勝ヒート - レース結果（貼付）'!$A:$A,0),MATCH('決勝ヒート - レース暫定結果表（印刷）'!T$11,'[1]決勝ヒート - レース結果（貼付）'!$1:$1,0)),"")=0,"",IFERROR(INDEX('[1]決勝ヒート - レース結果（貼付）'!$A:$Z,MATCH($A13,'[1]決勝ヒート - レース結果（貼付）'!$A:$A,0),MATCH('決勝ヒート - レース暫定結果表（印刷）'!T$11,'[1]決勝ヒート - レース結果（貼付）'!$1:$1,0)),""))</f>
        <v/>
      </c>
      <c r="U13" s="5">
        <f>IF(IFERROR(INDEX('[1]決勝ヒート - レース結果（貼付）'!$A:$Z,MATCH($B13,'[1]決勝ヒート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レース結果（貼付）'!$A:$Z,MATCH($B13,'[1]決勝ヒート - レース結果（貼付）'!$B:$B,0),MATCH('[1]決勝ヒート - レース正式結果表（印刷）'!U$11,'[1]決勝ヒート - レース結果（貼付）'!$1:$1,0)),""))</f>
        <v>83.84</v>
      </c>
      <c r="V13" s="5"/>
    </row>
    <row r="14" spans="1:22" ht="12.75" customHeight="1" x14ac:dyDescent="0.2">
      <c r="A14" s="36">
        <f>IF(OR('[1]決勝ヒート - レース結果（貼付）'!A3="DNF",'[1]決勝ヒート - レース結果（貼付）'!A3="DNS",'[1]決勝ヒート - レース結果（貼付）'!A3="DQ"),'[1]決勝ヒート - レース結果（貼付）'!A3,IF(MAX('[1]決勝ヒート - レース結果（貼付）'!A:A)&gt;A13,A13+1,""))</f>
        <v>2</v>
      </c>
      <c r="B14" s="35">
        <f>IFERROR(INDEX('[1]決勝ヒート - レース結果（貼付）'!A3:$Z$50,MATCH($A14,'[1]決勝ヒート - レース結果（貼付）'!A3:$A$50,0),MATCH('決勝ヒート - レース暫定結果表（印刷）'!B$11,'[1]決勝ヒート - レース結果（貼付）'!$1:$1,0)),"")</f>
        <v>19</v>
      </c>
      <c r="C14" s="34"/>
      <c r="D14" s="33"/>
      <c r="E14" s="32" t="str">
        <f>IFERROR(INDEX('[1]決勝ヒート - レース結果（貼付）'!$A:$Z,MATCH($B14,'[1]決勝ヒート - レース結果（貼付）'!$B:$B,0),MATCH('決勝ヒート - レース暫定結果表（印刷）'!E$11,'[1]決勝ヒート - レース結果（貼付）'!$1:$1,0)),"")</f>
        <v>向畑 疾走</v>
      </c>
      <c r="F14" s="24" t="str">
        <f>IFERROR(INDEX('[1]決勝ヒート - レース結果（貼付）'!$A:$Z,MATCH($B14,'[1]決勝ヒート - レース結果（貼付）'!$B:$B,0),MATCH('決勝ヒート - レース暫定結果表（印刷）'!F$11,'[1]決勝ヒート - レース結果（貼付）'!$1:$1,0)),"")</f>
        <v>CRG/IAME</v>
      </c>
      <c r="G14" s="31" t="str">
        <f>IFERROR(INDEX('[1]決勝ヒート - レース結果（貼付）'!$A:$Z,MATCH($B14,'[1]決勝ヒート - レース結果（貼付）'!$B:$B,0),MATCH('決勝ヒート - レース暫定結果表（印刷）'!G$11,'[1]決勝ヒート - レース結果（貼付）'!$1:$1,0)),"")</f>
        <v>KC　NAGAHARA</v>
      </c>
      <c r="H14" s="30" t="str">
        <f>IFERROR(INDEX('[1]決勝ヒート - レース結果（貼付）'!$A:$Z,MATCH($B14,'[1]決勝ヒート - レース結果（貼付）'!$B:$B,0),MATCH('決勝ヒート - レース暫定結果表（印刷）'!H$11,'[1]決勝ヒート - レース結果（貼付）'!$1:$1,0)),"")</f>
        <v>BS</v>
      </c>
      <c r="I14" s="29">
        <f>IF(A14="DNS","",IF(A14="DQ","",IFERROR(INDEX('[1]決勝ヒート - レース結果（貼付）'!$A:$Z,MATCH($A14,'[1]決勝ヒート - レース結果（貼付）'!$A:$A,0),MATCH('決勝ヒート - レース暫定結果表（印刷）'!I$11,'[1]決勝ヒート - レース結果（貼付）'!$1:$1,0)),"")))</f>
        <v>22</v>
      </c>
      <c r="J14" s="28">
        <f>IF(A14="DNS","ｽﾀｰﾄ出来ず",IF(A14="DQ","失　格",IFERROR(INDEX('[1]決勝ヒート - レース結果（貼付）'!$A:$Z,MATCH($B14,'[1]決勝ヒート - レース結果（貼付）'!$B:$B,0),MATCH('決勝ヒート - レース暫定結果表（印刷）'!J$11,'[1]決勝ヒート - レース結果（貼付）'!$1:$1,0)),"")))</f>
        <v>1.3991539351851852E-2</v>
      </c>
      <c r="K14" s="26">
        <f>IF(A14="DNS","",IF(A14="DQ","",IFERROR(INDEX('[1]決勝ヒート - レース結果（貼付）'!$A:$Z,MATCH($A14,'[1]決勝ヒート - レース結果（貼付）'!$A:$A,0),MATCH('決勝ヒート - レース暫定結果表（印刷）'!K$11,'[1]決勝ヒート - レース結果（貼付）'!$1:$1,0)),"")))</f>
        <v>7.0430000000000001</v>
      </c>
      <c r="L14" s="26">
        <f>IF(A14="DNS","",IF(A14="DQ","",IFERROR(INDEX('[1]決勝ヒート - レース結果（貼付）'!$A:$Z,MATCH($A14,'[1]決勝ヒート - レース結果（貼付）'!$A:$A,0),MATCH('決勝ヒート - レース暫定結果表（印刷）'!L$11,'[1]決勝ヒート - レース結果（貼付）'!$1:$1,0)),"")))</f>
        <v>7.0430000000000001</v>
      </c>
      <c r="M14" s="25">
        <f>IF(A14="DNS","",IF(A14="DQ","",IFERROR(INDEX('[1]決勝ヒート - レース結果（貼付）'!$A:$Z,MATCH($B14,'[1]決勝ヒート - レース結果（貼付）'!$B:$B,0),MATCH('決勝ヒート - レース暫定結果表（印刷）'!M$11,'[1]決勝ヒート - レース結果（貼付）'!$1:$1,0)),"")))</f>
        <v>54.252000000000002</v>
      </c>
      <c r="N14" s="24" t="str">
        <f>IF(M14&lt;1,"",IF($N$11&gt;M14,"R",""))</f>
        <v/>
      </c>
      <c r="O14" s="23"/>
      <c r="P14" s="5"/>
      <c r="Q14" s="5" t="str">
        <f>IF(IFERROR(INDEX('[1]決勝ヒート - レース結果（貼付）'!$A:$Z,MATCH($B14,'[1]決勝ヒート - レース結果（貼付）'!$B:$B,0),MATCH('決勝ヒート - レース暫定結果表（印刷）'!Q$11,'[1]決勝ヒート - レース結果（貼付）'!$1:$1,0)),"")=0,"",IFERROR(INDEX('[1]決勝ヒート - レース結果（貼付）'!$A:$Z,MATCH($B14,'[1]決勝ヒート - レース結果（貼付）'!$B:$B,0),MATCH('決勝ヒート - レース暫定結果表（印刷）'!Q$11,'[1]決勝ヒート - レース結果（貼付）'!$1:$1,0)),""))</f>
        <v/>
      </c>
      <c r="R14" s="5" t="str">
        <f>IF(Q14="","",COUNTIF($Q$13:Q14,"&lt;&gt;"&amp;""))</f>
        <v/>
      </c>
      <c r="S14" s="5" t="str">
        <f>IFERROR(RANK(R14,$R$13:$R$48,1),"")</f>
        <v/>
      </c>
      <c r="T14" s="5" t="str">
        <f>IF(IFERROR(INDEX('[1]決勝ヒート - レース結果（貼付）'!$A:$Z,MATCH($A14,'[1]決勝ヒート - レース結果（貼付）'!$A:$A,0),MATCH('決勝ヒート - レース暫定結果表（印刷）'!T$11,'[1]決勝ヒート - レース結果（貼付）'!$1:$1,0)),"")=0,"",IFERROR(INDEX('[1]決勝ヒート - レース結果（貼付）'!$A:$Z,MATCH($A14,'[1]決勝ヒート - レース結果（貼付）'!$A:$A,0),MATCH('決勝ヒート - レース暫定結果表（印刷）'!T$11,'[1]決勝ヒート - レース結果（貼付）'!$1:$1,0)),""))</f>
        <v/>
      </c>
      <c r="U14" s="5">
        <f>IF(IFERROR(INDEX('[1]決勝ヒート - レース結果（貼付）'!$A:$Z,MATCH($B14,'[1]決勝ヒート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レース結果（貼付）'!$A:$Z,MATCH($B14,'[1]決勝ヒート - レース結果（貼付）'!$B:$B,0),MATCH('[1]決勝ヒート - レース正式結果表（印刷）'!U$11,'[1]決勝ヒート - レース結果（貼付）'!$1:$1,0)),""))</f>
        <v>83.875</v>
      </c>
      <c r="V14" s="5"/>
    </row>
    <row r="15" spans="1:22" ht="12.75" customHeight="1" x14ac:dyDescent="0.2">
      <c r="A15" s="36">
        <f>IF(OR('[1]決勝ヒート - レース結果（貼付）'!A4="DNF",'[1]決勝ヒート - レース結果（貼付）'!A4="DNS",'[1]決勝ヒート - レース結果（貼付）'!A4="DQ"),'[1]決勝ヒート - レース結果（貼付）'!A4,IF(MAX('[1]決勝ヒート - レース結果（貼付）'!A:A)&gt;A14,A14+1,""))</f>
        <v>3</v>
      </c>
      <c r="B15" s="35">
        <f>IFERROR(INDEX('[1]決勝ヒート - レース結果（貼付）'!A4:$Z$50,MATCH($A15,'[1]決勝ヒート - レース結果（貼付）'!A4:$A$50,0),MATCH('決勝ヒート - レース暫定結果表（印刷）'!B$11,'[1]決勝ヒート - レース結果（貼付）'!$1:$1,0)),"")</f>
        <v>83</v>
      </c>
      <c r="C15" s="34"/>
      <c r="D15" s="33"/>
      <c r="E15" s="32" t="str">
        <f>IFERROR(INDEX('[1]決勝ヒート - レース結果（貼付）'!$A:$Z,MATCH($B15,'[1]決勝ヒート - レース結果（貼付）'!$B:$B,0),MATCH('決勝ヒート - レース暫定結果表（印刷）'!E$11,'[1]決勝ヒート - レース結果（貼付）'!$1:$1,0)),"")</f>
        <v>近江川 暖人</v>
      </c>
      <c r="F15" s="24" t="str">
        <f>IFERROR(INDEX('[1]決勝ヒート - レース結果（貼付）'!$A:$Z,MATCH($B15,'[1]決勝ヒート - レース結果（貼付）'!$B:$B,0),MATCH('決勝ヒート - レース暫定結果表（印刷）'!F$11,'[1]決勝ヒート - レース結果（貼付）'!$1:$1,0)),"")</f>
        <v>KOSMIC/IAME</v>
      </c>
      <c r="G15" s="31" t="str">
        <f>IFERROR(INDEX('[1]決勝ヒート - レース結果（貼付）'!$A:$Z,MATCH($B15,'[1]決勝ヒート - レース結果（貼付）'!$B:$B,0),MATCH('決勝ヒート - レース暫定結果表（印刷）'!G$11,'[1]決勝ヒート - レース結果（貼付）'!$1:$1,0)),"")</f>
        <v>HRS JAPAN</v>
      </c>
      <c r="H15" s="30" t="str">
        <f>IFERROR(INDEX('[1]決勝ヒート - レース結果（貼付）'!$A:$Z,MATCH($B15,'[1]決勝ヒート - レース結果（貼付）'!$B:$B,0),MATCH('決勝ヒート - レース暫定結果表（印刷）'!H$11,'[1]決勝ヒート - レース結果（貼付）'!$1:$1,0)),"")</f>
        <v>BS</v>
      </c>
      <c r="I15" s="29">
        <f>IF(A15="DNS","",IF(A15="DQ","",IFERROR(INDEX('[1]決勝ヒート - レース結果（貼付）'!$A:$Z,MATCH($A15,'[1]決勝ヒート - レース結果（貼付）'!$A:$A,0),MATCH('決勝ヒート - レース暫定結果表（印刷）'!I$11,'[1]決勝ヒート - レース結果（貼付）'!$1:$1,0)),"")))</f>
        <v>22</v>
      </c>
      <c r="J15" s="28">
        <f>IF(A15="DNS","ｽﾀｰﾄ出来ず",IF(A15="DQ","失　格",IFERROR(INDEX('[1]決勝ヒート - レース結果（貼付）'!$A:$Z,MATCH($B15,'[1]決勝ヒート - レース結果（貼付）'!$B:$B,0),MATCH('決勝ヒート - レース暫定結果表（印刷）'!J$11,'[1]決勝ヒート - レース結果（貼付）'!$1:$1,0)),"")))</f>
        <v>1.4034270833333334E-2</v>
      </c>
      <c r="K15" s="26">
        <f>IF(A15="DNS","",IF(A15="DQ","",IFERROR(INDEX('[1]決勝ヒート - レース結果（貼付）'!$A:$Z,MATCH($A15,'[1]決勝ヒート - レース結果（貼付）'!$A:$A,0),MATCH('決勝ヒート - レース暫定結果表（印刷）'!K$11,'[1]決勝ヒート - レース結果（貼付）'!$1:$1,0)),"")))</f>
        <v>10.734999999999999</v>
      </c>
      <c r="L15" s="26">
        <f>IF(A15="DNS","",IF(A15="DQ","",IFERROR(INDEX('[1]決勝ヒート - レース結果（貼付）'!$A:$Z,MATCH($A15,'[1]決勝ヒート - レース結果（貼付）'!$A:$A,0),MATCH('決勝ヒート - レース暫定結果表（印刷）'!L$11,'[1]決勝ヒート - レース結果（貼付）'!$1:$1,0)),"")))</f>
        <v>3.6920000000000002</v>
      </c>
      <c r="M15" s="25">
        <f>IF(A15="DNS","",IF(A15="DQ","",IFERROR(INDEX('[1]決勝ヒート - レース結果（貼付）'!$A:$Z,MATCH($B15,'[1]決勝ヒート - レース結果（貼付）'!$B:$B,0),MATCH('決勝ヒート - レース暫定結果表（印刷）'!M$11,'[1]決勝ヒート - レース結果（貼付）'!$1:$1,0)),"")))</f>
        <v>54.500999999999998</v>
      </c>
      <c r="N15" s="24" t="str">
        <f>IF(M15&lt;1,"",IF($N$11&gt;M15,"R",""))</f>
        <v/>
      </c>
      <c r="O15" s="23"/>
      <c r="P15" s="5"/>
      <c r="Q15" s="5" t="str">
        <f>IF(IFERROR(INDEX('[1]決勝ヒート - レース結果（貼付）'!$A:$Z,MATCH($B15,'[1]決勝ヒート - レース結果（貼付）'!$B:$B,0),MATCH('決勝ヒート - レース暫定結果表（印刷）'!Q$11,'[1]決勝ヒート - レース結果（貼付）'!$1:$1,0)),"")=0,"",IFERROR(INDEX('[1]決勝ヒート - レース結果（貼付）'!$A:$Z,MATCH($B15,'[1]決勝ヒート - レース結果（貼付）'!$B:$B,0),MATCH('決勝ヒート - レース暫定結果表（印刷）'!Q$11,'[1]決勝ヒート - レース結果（貼付）'!$1:$1,0)),""))</f>
        <v/>
      </c>
      <c r="R15" s="5" t="str">
        <f>IF(Q15="","",COUNTIF($Q$13:Q15,"&lt;&gt;"&amp;""))</f>
        <v/>
      </c>
      <c r="S15" s="5" t="str">
        <f>IFERROR(RANK(R15,$R$13:$R$48,1),"")</f>
        <v/>
      </c>
      <c r="T15" s="5" t="str">
        <f>IF(IFERROR(INDEX('[1]決勝ヒート - レース結果（貼付）'!$A:$Z,MATCH($A15,'[1]決勝ヒート - レース結果（貼付）'!$A:$A,0),MATCH('決勝ヒート - レース暫定結果表（印刷）'!T$11,'[1]決勝ヒート - レース結果（貼付）'!$1:$1,0)),"")=0,"",IFERROR(INDEX('[1]決勝ヒート - レース結果（貼付）'!$A:$Z,MATCH($A15,'[1]決勝ヒート - レース結果（貼付）'!$A:$A,0),MATCH('決勝ヒート - レース暫定結果表（印刷）'!T$11,'[1]決勝ヒート - レース結果（貼付）'!$1:$1,0)),""))</f>
        <v/>
      </c>
      <c r="U15" s="5">
        <f>IF(IFERROR(INDEX('[1]決勝ヒート - レース結果（貼付）'!$A:$Z,MATCH($B15,'[1]決勝ヒート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レース結果（貼付）'!$A:$Z,MATCH($B15,'[1]決勝ヒート - レース結果（貼付）'!$B:$B,0),MATCH('[1]決勝ヒート - レース正式結果表（印刷）'!U$11,'[1]決勝ヒート - レース結果（貼付）'!$1:$1,0)),""))</f>
        <v>83.492000000000004</v>
      </c>
      <c r="V15" s="5"/>
    </row>
    <row r="16" spans="1:22" ht="12.75" customHeight="1" x14ac:dyDescent="0.2">
      <c r="A16" s="36">
        <f>IF(OR('[1]決勝ヒート - レース結果（貼付）'!A5="DNF",'[1]決勝ヒート - レース結果（貼付）'!A5="DNS",'[1]決勝ヒート - レース結果（貼付）'!A5="DQ"),'[1]決勝ヒート - レース結果（貼付）'!A5,IF(MAX('[1]決勝ヒート - レース結果（貼付）'!A:A)&gt;A15,A15+1,""))</f>
        <v>4</v>
      </c>
      <c r="B16" s="35">
        <f>IFERROR(INDEX('[1]決勝ヒート - レース結果（貼付）'!A5:$Z$50,MATCH($A16,'[1]決勝ヒート - レース結果（貼付）'!A5:$A$50,0),MATCH('決勝ヒート - レース暫定結果表（印刷）'!B$11,'[1]決勝ヒート - レース結果（貼付）'!$1:$1,0)),"")</f>
        <v>55</v>
      </c>
      <c r="C16" s="34"/>
      <c r="D16" s="33"/>
      <c r="E16" s="32" t="str">
        <f>IFERROR(INDEX('[1]決勝ヒート - レース結果（貼付）'!$A:$Z,MATCH($B16,'[1]決勝ヒート - レース結果（貼付）'!$B:$B,0),MATCH('決勝ヒート - レース暫定結果表（印刷）'!E$11,'[1]決勝ヒート - レース結果（貼付）'!$1:$1,0)),"")</f>
        <v>喜納 颯矢斗</v>
      </c>
      <c r="F16" s="24" t="str">
        <f>IFERROR(INDEX('[1]決勝ヒート - レース結果（貼付）'!$A:$Z,MATCH($B16,'[1]決勝ヒート - レース結果（貼付）'!$B:$B,0),MATCH('決勝ヒート - レース暫定結果表（印刷）'!F$11,'[1]決勝ヒート - レース結果（貼付）'!$1:$1,0)),"")</f>
        <v>TONY KART/IAME</v>
      </c>
      <c r="G16" s="31" t="str">
        <f>IFERROR(INDEX('[1]決勝ヒート - レース結果（貼付）'!$A:$Z,MATCH($B16,'[1]決勝ヒート - レース結果（貼付）'!$B:$B,0),MATCH('決勝ヒート - レース暫定結果表（印刷）'!G$11,'[1]決勝ヒート - レース結果（貼付）'!$1:$1,0)),"")</f>
        <v>YRHKS</v>
      </c>
      <c r="H16" s="30" t="str">
        <f>IFERROR(INDEX('[1]決勝ヒート - レース結果（貼付）'!$A:$Z,MATCH($B16,'[1]決勝ヒート - レース結果（貼付）'!$B:$B,0),MATCH('決勝ヒート - レース暫定結果表（印刷）'!H$11,'[1]決勝ヒート - レース結果（貼付）'!$1:$1,0)),"")</f>
        <v>BS</v>
      </c>
      <c r="I16" s="29">
        <f>IF(A16="DNS","",IF(A16="DQ","",IFERROR(INDEX('[1]決勝ヒート - レース結果（貼付）'!$A:$Z,MATCH($A16,'[1]決勝ヒート - レース結果（貼付）'!$A:$A,0),MATCH('決勝ヒート - レース暫定結果表（印刷）'!I$11,'[1]決勝ヒート - レース結果（貼付）'!$1:$1,0)),"")))</f>
        <v>22</v>
      </c>
      <c r="J16" s="28">
        <f>IF(A16="DNS","ｽﾀｰﾄ出来ず",IF(A16="DQ","失　格",IFERROR(INDEX('[1]決勝ヒート - レース結果（貼付）'!$A:$Z,MATCH($B16,'[1]決勝ヒート - レース結果（貼付）'!$B:$B,0),MATCH('決勝ヒート - レース暫定結果表（印刷）'!J$11,'[1]決勝ヒート - レース結果（貼付）'!$1:$1,0)),"")))</f>
        <v>1.4061030092592594E-2</v>
      </c>
      <c r="K16" s="26">
        <f>IF(A16="DNS","",IF(A16="DQ","",IFERROR(INDEX('[1]決勝ヒート - レース結果（貼付）'!$A:$Z,MATCH($A16,'[1]決勝ヒート - レース結果（貼付）'!$A:$A,0),MATCH('決勝ヒート - レース暫定結果表（印刷）'!K$11,'[1]決勝ヒート - レース結果（貼付）'!$1:$1,0)),"")))</f>
        <v>13.047000000000001</v>
      </c>
      <c r="L16" s="26">
        <f>IF(A16="DNS","",IF(A16="DQ","",IFERROR(INDEX('[1]決勝ヒート - レース結果（貼付）'!$A:$Z,MATCH($A16,'[1]決勝ヒート - レース結果（貼付）'!$A:$A,0),MATCH('決勝ヒート - レース暫定結果表（印刷）'!L$11,'[1]決勝ヒート - レース結果（貼付）'!$1:$1,0)),"")))</f>
        <v>2.3119999999999998</v>
      </c>
      <c r="M16" s="25">
        <f>IF(A16="DNS","",IF(A16="DQ","",IFERROR(INDEX('[1]決勝ヒート - レース結果（貼付）'!$A:$Z,MATCH($B16,'[1]決勝ヒート - レース結果（貼付）'!$B:$B,0),MATCH('決勝ヒート - レース暫定結果表（印刷）'!M$11,'[1]決勝ヒート - レース結果（貼付）'!$1:$1,0)),"")))</f>
        <v>54.619</v>
      </c>
      <c r="N16" s="24" t="str">
        <f>IF(M16&lt;1,"",IF($N$11&gt;M16,"R",""))</f>
        <v/>
      </c>
      <c r="O16" s="23"/>
      <c r="P16" s="5"/>
      <c r="Q16" s="5" t="str">
        <f>IF(IFERROR(INDEX('[1]決勝ヒート - レース結果（貼付）'!$A:$Z,MATCH($B16,'[1]決勝ヒート - レース結果（貼付）'!$B:$B,0),MATCH('決勝ヒート - レース暫定結果表（印刷）'!Q$11,'[1]決勝ヒート - レース結果（貼付）'!$1:$1,0)),"")=0,"",IFERROR(INDEX('[1]決勝ヒート - レース結果（貼付）'!$A:$Z,MATCH($B16,'[1]決勝ヒート - レース結果（貼付）'!$B:$B,0),MATCH('決勝ヒート - レース暫定結果表（印刷）'!Q$11,'[1]決勝ヒート - レース結果（貼付）'!$1:$1,0)),""))</f>
        <v/>
      </c>
      <c r="R16" s="5" t="str">
        <f>IF(Q16="","",COUNTIF($Q$13:Q16,"&lt;&gt;"&amp;""))</f>
        <v/>
      </c>
      <c r="S16" s="5" t="str">
        <f>IFERROR(RANK(R16,$R$13:$R$48,1),"")</f>
        <v/>
      </c>
      <c r="T16" s="5" t="str">
        <f>IF(IFERROR(INDEX('[1]決勝ヒート - レース結果（貼付）'!$A:$Z,MATCH($A16,'[1]決勝ヒート - レース結果（貼付）'!$A:$A,0),MATCH('決勝ヒート - レース暫定結果表（印刷）'!T$11,'[1]決勝ヒート - レース結果（貼付）'!$1:$1,0)),"")=0,"",IFERROR(INDEX('[1]決勝ヒート - レース結果（貼付）'!$A:$Z,MATCH($A16,'[1]決勝ヒート - レース結果（貼付）'!$A:$A,0),MATCH('決勝ヒート - レース暫定結果表（印刷）'!T$11,'[1]決勝ヒート - レース結果（貼付）'!$1:$1,0)),""))</f>
        <v/>
      </c>
      <c r="U16" s="5">
        <f>IF(IFERROR(INDEX('[1]決勝ヒート - レース結果（貼付）'!$A:$Z,MATCH($B16,'[1]決勝ヒート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レース結果（貼付）'!$A:$Z,MATCH($B16,'[1]決勝ヒート - レース結果（貼付）'!$B:$B,0),MATCH('[1]決勝ヒート - レース正式結果表（印刷）'!U$11,'[1]決勝ヒート - レース結果（貼付）'!$1:$1,0)),""))</f>
        <v>83.602000000000004</v>
      </c>
      <c r="V16" s="5"/>
    </row>
    <row r="17" spans="1:22" ht="12.75" customHeight="1" x14ac:dyDescent="0.2">
      <c r="A17" s="36">
        <f>IF(OR('[1]決勝ヒート - レース結果（貼付）'!A6="DNF",'[1]決勝ヒート - レース結果（貼付）'!A6="DNS",'[1]決勝ヒート - レース結果（貼付）'!A6="DQ"),'[1]決勝ヒート - レース結果（貼付）'!A6,IF(MAX('[1]決勝ヒート - レース結果（貼付）'!A:A)&gt;A16,A16+1,""))</f>
        <v>5</v>
      </c>
      <c r="B17" s="35">
        <f>IFERROR(INDEX('[1]決勝ヒート - レース結果（貼付）'!A6:$Z$50,MATCH($A17,'[1]決勝ヒート - レース結果（貼付）'!A6:$A$50,0),MATCH('決勝ヒート - レース暫定結果表（印刷）'!B$11,'[1]決勝ヒート - レース結果（貼付）'!$1:$1,0)),"")</f>
        <v>18</v>
      </c>
      <c r="C17" s="34"/>
      <c r="D17" s="33"/>
      <c r="E17" s="32" t="str">
        <f>IFERROR(INDEX('[1]決勝ヒート - レース結果（貼付）'!$A:$Z,MATCH($B17,'[1]決勝ヒート - レース結果（貼付）'!$B:$B,0),MATCH('決勝ヒート - レース暫定結果表（印刷）'!E$11,'[1]決勝ヒート - レース結果（貼付）'!$1:$1,0)),"")</f>
        <v>五十嵐 文太郎</v>
      </c>
      <c r="F17" s="24" t="str">
        <f>IFERROR(INDEX('[1]決勝ヒート - レース結果（貼付）'!$A:$Z,MATCH($B17,'[1]決勝ヒート - レース結果（貼付）'!$B:$B,0),MATCH('決勝ヒート - レース暫定結果表（印刷）'!F$11,'[1]決勝ヒート - レース結果（貼付）'!$1:$1,0)),"")</f>
        <v>Birel ART/IAME</v>
      </c>
      <c r="G17" s="31" t="str">
        <f>IFERROR(INDEX('[1]決勝ヒート - レース結果（貼付）'!$A:$Z,MATCH($B17,'[1]決勝ヒート - レース結果（貼付）'!$B:$B,0),MATCH('決勝ヒート - レース暫定結果表（印刷）'!G$11,'[1]決勝ヒート - レース結果（貼付）'!$1:$1,0)),"")</f>
        <v>Formula Blue エッフェガーラ</v>
      </c>
      <c r="H17" s="30" t="str">
        <f>IFERROR(INDEX('[1]決勝ヒート - レース結果（貼付）'!$A:$Z,MATCH($B17,'[1]決勝ヒート - レース結果（貼付）'!$B:$B,0),MATCH('決勝ヒート - レース暫定結果表（印刷）'!H$11,'[1]決勝ヒート - レース結果（貼付）'!$1:$1,0)),"")</f>
        <v>BS</v>
      </c>
      <c r="I17" s="29">
        <f>IF(A17="DNS","",IF(A17="DQ","",IFERROR(INDEX('[1]決勝ヒート - レース結果（貼付）'!$A:$Z,MATCH($A17,'[1]決勝ヒート - レース結果（貼付）'!$A:$A,0),MATCH('決勝ヒート - レース暫定結果表（印刷）'!I$11,'[1]決勝ヒート - レース結果（貼付）'!$1:$1,0)),"")))</f>
        <v>22</v>
      </c>
      <c r="J17" s="28">
        <f>IF(A17="DNS","ｽﾀｰﾄ出来ず",IF(A17="DQ","失　格",IFERROR(INDEX('[1]決勝ヒート - レース結果（貼付）'!$A:$Z,MATCH($B17,'[1]決勝ヒート - レース結果（貼付）'!$B:$B,0),MATCH('決勝ヒート - レース暫定結果表（印刷）'!J$11,'[1]決勝ヒート - レース結果（貼付）'!$1:$1,0)),"")))</f>
        <v>1.4068148148148149E-2</v>
      </c>
      <c r="K17" s="26">
        <f>IF(A17="DNS","",IF(A17="DQ","",IFERROR(INDEX('[1]決勝ヒート - レース結果（貼付）'!$A:$Z,MATCH($A17,'[1]決勝ヒート - レース結果（貼付）'!$A:$A,0),MATCH('決勝ヒート - レース暫定結果表（印刷）'!K$11,'[1]決勝ヒート - レース結果（貼付）'!$1:$1,0)),"")))</f>
        <v>13.662000000000001</v>
      </c>
      <c r="L17" s="26">
        <f>IF(A17="DNS","",IF(A17="DQ","",IFERROR(INDEX('[1]決勝ヒート - レース結果（貼付）'!$A:$Z,MATCH($A17,'[1]決勝ヒート - レース結果（貼付）'!$A:$A,0),MATCH('決勝ヒート - レース暫定結果表（印刷）'!L$11,'[1]決勝ヒート - レース結果（貼付）'!$1:$1,0)),"")))</f>
        <v>0.61499999999999999</v>
      </c>
      <c r="M17" s="25">
        <f>IF(A17="DNS","",IF(A17="DQ","",IFERROR(INDEX('[1]決勝ヒート - レース結果（貼付）'!$A:$Z,MATCH($B17,'[1]決勝ヒート - レース結果（貼付）'!$B:$B,0),MATCH('決勝ヒート - レース暫定結果表（印刷）'!M$11,'[1]決勝ヒート - レース結果（貼付）'!$1:$1,0)),"")))</f>
        <v>54.493000000000002</v>
      </c>
      <c r="N17" s="24" t="str">
        <f>IF(M17&lt;1,"",IF($N$11&gt;M17,"R",""))</f>
        <v/>
      </c>
      <c r="O17" s="23"/>
      <c r="P17" s="5"/>
      <c r="Q17" s="5" t="str">
        <f>IF(IFERROR(INDEX('[1]決勝ヒート - レース結果（貼付）'!$A:$Z,MATCH($B17,'[1]決勝ヒート - レース結果（貼付）'!$B:$B,0),MATCH('決勝ヒート - レース暫定結果表（印刷）'!Q$11,'[1]決勝ヒート - レース結果（貼付）'!$1:$1,0)),"")=0,"",IFERROR(INDEX('[1]決勝ヒート - レース結果（貼付）'!$A:$Z,MATCH($B17,'[1]決勝ヒート - レース結果（貼付）'!$B:$B,0),MATCH('決勝ヒート - レース暫定結果表（印刷）'!Q$11,'[1]決勝ヒート - レース結果（貼付）'!$1:$1,0)),""))</f>
        <v/>
      </c>
      <c r="R17" s="5" t="str">
        <f>IF(Q17="","",COUNTIF($Q$13:Q17,"&lt;&gt;"&amp;""))</f>
        <v/>
      </c>
      <c r="S17" s="5" t="str">
        <f>IFERROR(RANK(R17,$R$13:$R$48,1),"")</f>
        <v/>
      </c>
      <c r="T17" s="5" t="str">
        <f>IF(IFERROR(INDEX('[1]決勝ヒート - レース結果（貼付）'!$A:$Z,MATCH($A17,'[1]決勝ヒート - レース結果（貼付）'!$A:$A,0),MATCH('決勝ヒート - レース暫定結果表（印刷）'!T$11,'[1]決勝ヒート - レース結果（貼付）'!$1:$1,0)),"")=0,"",IFERROR(INDEX('[1]決勝ヒート - レース結果（貼付）'!$A:$Z,MATCH($A17,'[1]決勝ヒート - レース結果（貼付）'!$A:$A,0),MATCH('決勝ヒート - レース暫定結果表（印刷）'!T$11,'[1]決勝ヒート - レース結果（貼付）'!$1:$1,0)),""))</f>
        <v/>
      </c>
      <c r="U17" s="5">
        <f>IF(IFERROR(INDEX('[1]決勝ヒート - レース結果（貼付）'!$A:$Z,MATCH($B17,'[1]決勝ヒート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レース結果（貼付）'!$A:$Z,MATCH($B17,'[1]決勝ヒート - レース結果（貼付）'!$B:$B,0),MATCH('[1]決勝ヒート - レース正式結果表（印刷）'!U$11,'[1]決勝ヒート - レース結果（貼付）'!$1:$1,0)),""))</f>
        <v>83.494</v>
      </c>
      <c r="V17" s="5"/>
    </row>
    <row r="18" spans="1:22" ht="12.75" customHeight="1" x14ac:dyDescent="0.2">
      <c r="A18" s="36">
        <f>IF(OR('[1]決勝ヒート - レース結果（貼付）'!A7="DNF",'[1]決勝ヒート - レース結果（貼付）'!A7="DNS",'[1]決勝ヒート - レース結果（貼付）'!A7="DQ"),'[1]決勝ヒート - レース結果（貼付）'!A7,IF(MAX('[1]決勝ヒート - レース結果（貼付）'!A:A)&gt;A17,A17+1,""))</f>
        <v>6</v>
      </c>
      <c r="B18" s="35">
        <f>IFERROR(INDEX('[1]決勝ヒート - レース結果（貼付）'!A7:$Z$50,MATCH($A18,'[1]決勝ヒート - レース結果（貼付）'!A7:$A$50,0),MATCH('決勝ヒート - レース暫定結果表（印刷）'!B$11,'[1]決勝ヒート - レース結果（貼付）'!$1:$1,0)),"")</f>
        <v>44</v>
      </c>
      <c r="C18" s="34"/>
      <c r="D18" s="33"/>
      <c r="E18" s="32" t="str">
        <f>IFERROR(INDEX('[1]決勝ヒート - レース結果（貼付）'!$A:$Z,MATCH($B18,'[1]決勝ヒート - レース結果（貼付）'!$B:$B,0),MATCH('決勝ヒート - レース暫定結果表（印刷）'!E$11,'[1]決勝ヒート - レース結果（貼付）'!$1:$1,0)),"")</f>
        <v>菊田 悟</v>
      </c>
      <c r="F18" s="24" t="str">
        <f>IFERROR(INDEX('[1]決勝ヒート - レース結果（貼付）'!$A:$Z,MATCH($B18,'[1]決勝ヒート - レース結果（貼付）'!$B:$B,0),MATCH('決勝ヒート - レース暫定結果表（印刷）'!F$11,'[1]決勝ヒート - レース結果（貼付）'!$1:$1,0)),"")</f>
        <v>KOSMIC/IAME</v>
      </c>
      <c r="G18" s="31" t="str">
        <f>IFERROR(INDEX('[1]決勝ヒート - レース結果（貼付）'!$A:$Z,MATCH($B18,'[1]決勝ヒート - レース結果（貼付）'!$B:$B,0),MATCH('決勝ヒート - レース暫定結果表（印刷）'!G$11,'[1]決勝ヒート - レース結果（貼付）'!$1:$1,0)),"")</f>
        <v>TEAM CRESCENT with ONE POINT</v>
      </c>
      <c r="H18" s="30" t="str">
        <f>IFERROR(INDEX('[1]決勝ヒート - レース結果（貼付）'!$A:$Z,MATCH($B18,'[1]決勝ヒート - レース結果（貼付）'!$B:$B,0),MATCH('決勝ヒート - レース暫定結果表（印刷）'!H$11,'[1]決勝ヒート - レース結果（貼付）'!$1:$1,0)),"")</f>
        <v>BS</v>
      </c>
      <c r="I18" s="29">
        <f>IF(A18="DNS","",IF(A18="DQ","",IFERROR(INDEX('[1]決勝ヒート - レース結果（貼付）'!$A:$Z,MATCH($A18,'[1]決勝ヒート - レース結果（貼付）'!$A:$A,0),MATCH('決勝ヒート - レース暫定結果表（印刷）'!I$11,'[1]決勝ヒート - レース結果（貼付）'!$1:$1,0)),"")))</f>
        <v>22</v>
      </c>
      <c r="J18" s="28">
        <f>IF(A18="DNS","ｽﾀｰﾄ出来ず",IF(A18="DQ","失　格",IFERROR(INDEX('[1]決勝ヒート - レース結果（貼付）'!$A:$Z,MATCH($B18,'[1]決勝ヒート - レース結果（貼付）'!$B:$B,0),MATCH('決勝ヒート - レース暫定結果表（印刷）'!J$11,'[1]決勝ヒート - レース結果（貼付）'!$1:$1,0)),"")))</f>
        <v>1.4080023148148149E-2</v>
      </c>
      <c r="K18" s="26">
        <f>IF(A18="DNS","",IF(A18="DQ","",IFERROR(INDEX('[1]決勝ヒート - レース結果（貼付）'!$A:$Z,MATCH($A18,'[1]決勝ヒート - レース結果（貼付）'!$A:$A,0),MATCH('決勝ヒート - レース暫定結果表（印刷）'!K$11,'[1]決勝ヒート - レース結果（貼付）'!$1:$1,0)),"")))</f>
        <v>14.688000000000001</v>
      </c>
      <c r="L18" s="26">
        <f>IF(A18="DNS","",IF(A18="DQ","",IFERROR(INDEX('[1]決勝ヒート - レース結果（貼付）'!$A:$Z,MATCH($A18,'[1]決勝ヒート - レース結果（貼付）'!$A:$A,0),MATCH('決勝ヒート - レース暫定結果表（印刷）'!L$11,'[1]決勝ヒート - レース結果（貼付）'!$1:$1,0)),"")))</f>
        <v>1.026</v>
      </c>
      <c r="M18" s="25">
        <f>IF(A18="DNS","",IF(A18="DQ","",IFERROR(INDEX('[1]決勝ヒート - レース結果（貼付）'!$A:$Z,MATCH($B18,'[1]決勝ヒート - レース結果（貼付）'!$B:$B,0),MATCH('決勝ヒート - レース暫定結果表（印刷）'!M$11,'[1]決勝ヒート - レース結果（貼付）'!$1:$1,0)),"")))</f>
        <v>54.381999999999998</v>
      </c>
      <c r="N18" s="24" t="str">
        <f>IF(M18&lt;1,"",IF($N$11&gt;M18,"R",""))</f>
        <v/>
      </c>
      <c r="O18" s="23"/>
      <c r="P18" s="5"/>
      <c r="Q18" s="5" t="str">
        <f>IF(IFERROR(INDEX('[1]決勝ヒート - レース結果（貼付）'!$A:$Z,MATCH($B18,'[1]決勝ヒート - レース結果（貼付）'!$B:$B,0),MATCH('決勝ヒート - レース暫定結果表（印刷）'!Q$11,'[1]決勝ヒート - レース結果（貼付）'!$1:$1,0)),"")=0,"",IFERROR(INDEX('[1]決勝ヒート - レース結果（貼付）'!$A:$Z,MATCH($B18,'[1]決勝ヒート - レース結果（貼付）'!$B:$B,0),MATCH('決勝ヒート - レース暫定結果表（印刷）'!Q$11,'[1]決勝ヒート - レース結果（貼付）'!$1:$1,0)),""))</f>
        <v/>
      </c>
      <c r="R18" s="5" t="str">
        <f>IF(Q18="","",COUNTIF($Q$13:Q18,"&lt;&gt;"&amp;""))</f>
        <v/>
      </c>
      <c r="S18" s="5" t="str">
        <f>IFERROR(RANK(R18,$R$13:$R$48,1),"")</f>
        <v/>
      </c>
      <c r="T18" s="5" t="str">
        <f>IF(IFERROR(INDEX('[1]決勝ヒート - レース結果（貼付）'!$A:$Z,MATCH($A18,'[1]決勝ヒート - レース結果（貼付）'!$A:$A,0),MATCH('決勝ヒート - レース暫定結果表（印刷）'!T$11,'[1]決勝ヒート - レース結果（貼付）'!$1:$1,0)),"")=0,"",IFERROR(INDEX('[1]決勝ヒート - レース結果（貼付）'!$A:$Z,MATCH($A18,'[1]決勝ヒート - レース結果（貼付）'!$A:$A,0),MATCH('決勝ヒート - レース暫定結果表（印刷）'!T$11,'[1]決勝ヒート - レース結果（貼付）'!$1:$1,0)),""))</f>
        <v/>
      </c>
      <c r="U18" s="5">
        <f>IF(IFERROR(INDEX('[1]決勝ヒート - レース結果（貼付）'!$A:$Z,MATCH($B18,'[1]決勝ヒート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レース結果（貼付）'!$A:$Z,MATCH($B18,'[1]決勝ヒート - レース結果（貼付）'!$B:$B,0),MATCH('[1]決勝ヒート - レース正式結果表（印刷）'!U$11,'[1]決勝ヒート - レース結果（貼付）'!$1:$1,0)),""))</f>
        <v>83.182000000000002</v>
      </c>
      <c r="V18" s="5"/>
    </row>
    <row r="19" spans="1:22" ht="12.75" customHeight="1" x14ac:dyDescent="0.2">
      <c r="A19" s="36">
        <f>IF(OR('[1]決勝ヒート - レース結果（貼付）'!A8="DNF",'[1]決勝ヒート - レース結果（貼付）'!A8="DNS",'[1]決勝ヒート - レース結果（貼付）'!A8="DQ"),'[1]決勝ヒート - レース結果（貼付）'!A8,IF(MAX('[1]決勝ヒート - レース結果（貼付）'!A:A)&gt;A18,A18+1,""))</f>
        <v>7</v>
      </c>
      <c r="B19" s="35">
        <f>IFERROR(INDEX('[1]決勝ヒート - レース結果（貼付）'!A8:$Z$50,MATCH($A19,'[1]決勝ヒート - レース結果（貼付）'!A8:$A$50,0),MATCH('決勝ヒート - レース暫定結果表（印刷）'!B$11,'[1]決勝ヒート - レース結果（貼付）'!$1:$1,0)),"")</f>
        <v>73</v>
      </c>
      <c r="C19" s="34"/>
      <c r="D19" s="33"/>
      <c r="E19" s="32" t="str">
        <f>IFERROR(INDEX('[1]決勝ヒート - レース結果（貼付）'!$A:$Z,MATCH($B19,'[1]決勝ヒート - レース結果（貼付）'!$B:$B,0),MATCH('決勝ヒート - レース暫定結果表（印刷）'!E$11,'[1]決勝ヒート - レース結果（貼付）'!$1:$1,0)),"")</f>
        <v>豊島 里空斗</v>
      </c>
      <c r="F19" s="24" t="str">
        <f>IFERROR(INDEX('[1]決勝ヒート - レース結果（貼付）'!$A:$Z,MATCH($B19,'[1]決勝ヒート - レース結果（貼付）'!$B:$B,0),MATCH('決勝ヒート - レース暫定結果表（印刷）'!F$11,'[1]決勝ヒート - レース結果（貼付）'!$1:$1,0)),"")</f>
        <v>KOSMIC/IAME</v>
      </c>
      <c r="G19" s="31" t="str">
        <f>IFERROR(INDEX('[1]決勝ヒート - レース結果（貼付）'!$A:$Z,MATCH($B19,'[1]決勝ヒート - レース結果（貼付）'!$B:$B,0),MATCH('決勝ヒート - レース暫定結果表（印刷）'!G$11,'[1]決勝ヒート - レース結果（貼付）'!$1:$1,0)),"")</f>
        <v>HRTwithカローラ新茨城CSI Racing</v>
      </c>
      <c r="H19" s="30" t="str">
        <f>IFERROR(INDEX('[1]決勝ヒート - レース結果（貼付）'!$A:$Z,MATCH($B19,'[1]決勝ヒート - レース結果（貼付）'!$B:$B,0),MATCH('決勝ヒート - レース暫定結果表（印刷）'!H$11,'[1]決勝ヒート - レース結果（貼付）'!$1:$1,0)),"")</f>
        <v>BS</v>
      </c>
      <c r="I19" s="29">
        <f>IF(A19="DNS","",IF(A19="DQ","",IFERROR(INDEX('[1]決勝ヒート - レース結果（貼付）'!$A:$Z,MATCH($A19,'[1]決勝ヒート - レース結果（貼付）'!$A:$A,0),MATCH('決勝ヒート - レース暫定結果表（印刷）'!I$11,'[1]決勝ヒート - レース結果（貼付）'!$1:$1,0)),"")))</f>
        <v>22</v>
      </c>
      <c r="J19" s="28">
        <f>IF(A19="DNS","ｽﾀｰﾄ出来ず",IF(A19="DQ","失　格",IFERROR(INDEX('[1]決勝ヒート - レース結果（貼付）'!$A:$Z,MATCH($B19,'[1]決勝ヒート - レース結果（貼付）'!$B:$B,0),MATCH('決勝ヒート - レース暫定結果表（印刷）'!J$11,'[1]決勝ヒート - レース結果（貼付）'!$1:$1,0)),"")))</f>
        <v>1.4102222222222224E-2</v>
      </c>
      <c r="K19" s="26">
        <f>IF(A19="DNS","",IF(A19="DQ","",IFERROR(INDEX('[1]決勝ヒート - レース結果（貼付）'!$A:$Z,MATCH($A19,'[1]決勝ヒート - レース結果（貼付）'!$A:$A,0),MATCH('決勝ヒート - レース暫定結果表（印刷）'!K$11,'[1]決勝ヒート - レース結果（貼付）'!$1:$1,0)),"")))</f>
        <v>16.606000000000002</v>
      </c>
      <c r="L19" s="26">
        <f>IF(A19="DNS","",IF(A19="DQ","",IFERROR(INDEX('[1]決勝ヒート - レース結果（貼付）'!$A:$Z,MATCH($A19,'[1]決勝ヒート - レース結果（貼付）'!$A:$A,0),MATCH('決勝ヒート - レース暫定結果表（印刷）'!L$11,'[1]決勝ヒート - レース結果（貼付）'!$1:$1,0)),"")))</f>
        <v>1.9179999999999999</v>
      </c>
      <c r="M19" s="25">
        <f>IF(A19="DNS","",IF(A19="DQ","",IFERROR(INDEX('[1]決勝ヒート - レース結果（貼付）'!$A:$Z,MATCH($B19,'[1]決勝ヒート - レース結果（貼付）'!$B:$B,0),MATCH('決勝ヒート - レース暫定結果表（印刷）'!M$11,'[1]決勝ヒート - レース結果（貼付）'!$1:$1,0)),"")))</f>
        <v>54.5</v>
      </c>
      <c r="N19" s="24" t="str">
        <f>IF(M19&lt;1,"",IF($N$11&gt;M19,"R",""))</f>
        <v/>
      </c>
      <c r="O19" s="23"/>
      <c r="P19" s="5"/>
      <c r="Q19" s="5" t="str">
        <f>IF(IFERROR(INDEX('[1]決勝ヒート - レース結果（貼付）'!$A:$Z,MATCH($B19,'[1]決勝ヒート - レース結果（貼付）'!$B:$B,0),MATCH('決勝ヒート - レース暫定結果表（印刷）'!Q$11,'[1]決勝ヒート - レース結果（貼付）'!$1:$1,0)),"")=0,"",IFERROR(INDEX('[1]決勝ヒート - レース結果（貼付）'!$A:$Z,MATCH($B19,'[1]決勝ヒート - レース結果（貼付）'!$B:$B,0),MATCH('決勝ヒート - レース暫定結果表（印刷）'!Q$11,'[1]決勝ヒート - レース結果（貼付）'!$1:$1,0)),""))</f>
        <v>全日本カート選手権統一規則書 第38条(25)(フロントフェアリングが正しい装着状態でない)により5秒加算した。</v>
      </c>
      <c r="R19" s="5">
        <f>IF(Q19="","",COUNTIF($Q$13:Q19,"&lt;&gt;"&amp;""))</f>
        <v>7</v>
      </c>
      <c r="S19" s="5">
        <f>IFERROR(RANK(R19,$R$13:$R$48,1),"")</f>
        <v>1</v>
      </c>
      <c r="T19" s="5" t="str">
        <f>IF(IFERROR(INDEX('[1]決勝ヒート - レース結果（貼付）'!$A:$Z,MATCH($A19,'[1]決勝ヒート - レース結果（貼付）'!$A:$A,0),MATCH('決勝ヒート - レース暫定結果表（印刷）'!T$11,'[1]決勝ヒート - レース結果（貼付）'!$1:$1,0)),"")=0,"",IFERROR(INDEX('[1]決勝ヒート - レース結果（貼付）'!$A:$Z,MATCH($A19,'[1]決勝ヒート - レース結果（貼付）'!$A:$A,0),MATCH('決勝ヒート - レース暫定結果表（印刷）'!T$11,'[1]決勝ヒート - レース結果（貼付）'!$1:$1,0)),""))</f>
        <v/>
      </c>
      <c r="U19" s="5">
        <f>IF(IFERROR(INDEX('[1]決勝ヒート - レース結果（貼付）'!$A:$Z,MATCH($B19,'[1]決勝ヒート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レース結果（貼付）'!$A:$Z,MATCH($B19,'[1]決勝ヒート - レース結果（貼付）'!$B:$B,0),MATCH('[1]決勝ヒート - レース正式結果表（印刷）'!U$11,'[1]決勝ヒート - レース結果（貼付）'!$1:$1,0)),""))</f>
        <v>83.382999999999996</v>
      </c>
      <c r="V19" s="5"/>
    </row>
    <row r="20" spans="1:22" ht="12.75" customHeight="1" x14ac:dyDescent="0.2">
      <c r="A20" s="36">
        <f>IF(OR('[1]決勝ヒート - レース結果（貼付）'!A9="DNF",'[1]決勝ヒート - レース結果（貼付）'!A9="DNS",'[1]決勝ヒート - レース結果（貼付）'!A9="DQ"),'[1]決勝ヒート - レース結果（貼付）'!A9,IF(MAX('[1]決勝ヒート - レース結果（貼付）'!A:A)&gt;A19,A19+1,""))</f>
        <v>8</v>
      </c>
      <c r="B20" s="35">
        <f>IFERROR(INDEX('[1]決勝ヒート - レース結果（貼付）'!A9:$Z$50,MATCH($A20,'[1]決勝ヒート - レース結果（貼付）'!A9:$A$50,0),MATCH('決勝ヒート - レース暫定結果表（印刷）'!B$11,'[1]決勝ヒート - レース結果（貼付）'!$1:$1,0)),"")</f>
        <v>21</v>
      </c>
      <c r="C20" s="34"/>
      <c r="D20" s="33"/>
      <c r="E20" s="32" t="str">
        <f>IFERROR(INDEX('[1]決勝ヒート - レース結果（貼付）'!$A:$Z,MATCH($B20,'[1]決勝ヒート - レース結果（貼付）'!$B:$B,0),MATCH('決勝ヒート - レース暫定結果表（印刷）'!E$11,'[1]決勝ヒート - レース結果（貼付）'!$1:$1,0)),"")</f>
        <v>百瀬 翔</v>
      </c>
      <c r="F20" s="24" t="str">
        <f>IFERROR(INDEX('[1]決勝ヒート - レース結果（貼付）'!$A:$Z,MATCH($B20,'[1]決勝ヒート - レース結果（貼付）'!$B:$B,0),MATCH('決勝ヒート - レース暫定結果表（印刷）'!F$11,'[1]決勝ヒート - レース結果（貼付）'!$1:$1,0)),"")</f>
        <v>LN KART/IAME</v>
      </c>
      <c r="G20" s="31" t="str">
        <f>IFERROR(INDEX('[1]決勝ヒート - レース結果（貼付）'!$A:$Z,MATCH($B20,'[1]決勝ヒート - レース結果（貼付）'!$B:$B,0),MATCH('決勝ヒート - レース暫定結果表（印刷）'!G$11,'[1]決勝ヒート - レース結果（貼付）'!$1:$1,0)),"")</f>
        <v>HRS JAPAN</v>
      </c>
      <c r="H20" s="30" t="str">
        <f>IFERROR(INDEX('[1]決勝ヒート - レース結果（貼付）'!$A:$Z,MATCH($B20,'[1]決勝ヒート - レース結果（貼付）'!$B:$B,0),MATCH('決勝ヒート - レース暫定結果表（印刷）'!H$11,'[1]決勝ヒート - レース結果（貼付）'!$1:$1,0)),"")</f>
        <v>BS</v>
      </c>
      <c r="I20" s="29">
        <f>IF(A20="DNS","",IF(A20="DQ","",IFERROR(INDEX('[1]決勝ヒート - レース結果（貼付）'!$A:$Z,MATCH($A20,'[1]決勝ヒート - レース結果（貼付）'!$A:$A,0),MATCH('決勝ヒート - レース暫定結果表（印刷）'!I$11,'[1]決勝ヒート - レース結果（貼付）'!$1:$1,0)),"")))</f>
        <v>22</v>
      </c>
      <c r="J20" s="28">
        <f>IF(A20="DNS","ｽﾀｰﾄ出来ず",IF(A20="DQ","失　格",IFERROR(INDEX('[1]決勝ヒート - レース結果（貼付）'!$A:$Z,MATCH($B20,'[1]決勝ヒート - レース結果（貼付）'!$B:$B,0),MATCH('決勝ヒート - レース暫定結果表（印刷）'!J$11,'[1]決勝ヒート - レース結果（貼付）'!$1:$1,0)),"")))</f>
        <v>1.4110254629629629E-2</v>
      </c>
      <c r="K20" s="26">
        <f>IF(A20="DNS","",IF(A20="DQ","",IFERROR(INDEX('[1]決勝ヒート - レース結果（貼付）'!$A:$Z,MATCH($A20,'[1]決勝ヒート - レース結果（貼付）'!$A:$A,0),MATCH('決勝ヒート - レース暫定結果表（印刷）'!K$11,'[1]決勝ヒート - レース結果（貼付）'!$1:$1,0)),"")))</f>
        <v>17.3</v>
      </c>
      <c r="L20" s="26">
        <f>IF(A20="DNS","",IF(A20="DQ","",IFERROR(INDEX('[1]決勝ヒート - レース結果（貼付）'!$A:$Z,MATCH($A20,'[1]決勝ヒート - レース結果（貼付）'!$A:$A,0),MATCH('決勝ヒート - レース暫定結果表（印刷）'!L$11,'[1]決勝ヒート - レース結果（貼付）'!$1:$1,0)),"")))</f>
        <v>0.69399999999999995</v>
      </c>
      <c r="M20" s="25">
        <f>IF(A20="DNS","",IF(A20="DQ","",IFERROR(INDEX('[1]決勝ヒート - レース結果（貼付）'!$A:$Z,MATCH($B20,'[1]決勝ヒート - レース結果（貼付）'!$B:$B,0),MATCH('決勝ヒート - レース暫定結果表（印刷）'!M$11,'[1]決勝ヒート - レース結果（貼付）'!$1:$1,0)),"")))</f>
        <v>54.704000000000001</v>
      </c>
      <c r="N20" s="24" t="str">
        <f>IF(M20&lt;1,"",IF($N$11&gt;M20,"R",""))</f>
        <v/>
      </c>
      <c r="O20" s="23"/>
      <c r="P20" s="5"/>
      <c r="Q20" s="5" t="str">
        <f>IF(IFERROR(INDEX('[1]決勝ヒート - レース結果（貼付）'!$A:$Z,MATCH($B20,'[1]決勝ヒート - レース結果（貼付）'!$B:$B,0),MATCH('決勝ヒート - レース暫定結果表（印刷）'!Q$11,'[1]決勝ヒート - レース結果（貼付）'!$1:$1,0)),"")=0,"",IFERROR(INDEX('[1]決勝ヒート - レース結果（貼付）'!$A:$Z,MATCH($B20,'[1]決勝ヒート - レース結果（貼付）'!$B:$B,0),MATCH('決勝ヒート - レース暫定結果表（印刷）'!Q$11,'[1]決勝ヒート - レース結果（貼付）'!$1:$1,0)),""))</f>
        <v>全日本カート選手権統一規則書 第38条(25)(フロントフェアリングが正しい装着状態でない)により5秒加算した。</v>
      </c>
      <c r="R20" s="5">
        <f>IF(Q20="","",COUNTIF($Q$13:Q20,"&lt;&gt;"&amp;""))</f>
        <v>8</v>
      </c>
      <c r="S20" s="5">
        <f>IFERROR(RANK(R20,$R$13:$R$48,1),"")</f>
        <v>2</v>
      </c>
      <c r="T20" s="5" t="str">
        <f>IF(IFERROR(INDEX('[1]決勝ヒート - レース結果（貼付）'!$A:$Z,MATCH($A20,'[1]決勝ヒート - レース結果（貼付）'!$A:$A,0),MATCH('決勝ヒート - レース暫定結果表（印刷）'!T$11,'[1]決勝ヒート - レース結果（貼付）'!$1:$1,0)),"")=0,"",IFERROR(INDEX('[1]決勝ヒート - レース結果（貼付）'!$A:$Z,MATCH($A20,'[1]決勝ヒート - レース結果（貼付）'!$A:$A,0),MATCH('決勝ヒート - レース暫定結果表（印刷）'!T$11,'[1]決勝ヒート - レース結果（貼付）'!$1:$1,0)),""))</f>
        <v/>
      </c>
      <c r="U20" s="5">
        <f>IF(IFERROR(INDEX('[1]決勝ヒート - レース結果（貼付）'!$A:$Z,MATCH($B20,'[1]決勝ヒート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レース結果（貼付）'!$A:$Z,MATCH($B20,'[1]決勝ヒート - レース結果（貼付）'!$B:$B,0),MATCH('[1]決勝ヒート - レース正式結果表（印刷）'!U$11,'[1]決勝ヒート - レース結果（貼付）'!$1:$1,0)),""))</f>
        <v>83.311999999999998</v>
      </c>
      <c r="V20" s="5"/>
    </row>
    <row r="21" spans="1:22" ht="12.75" customHeight="1" x14ac:dyDescent="0.2">
      <c r="A21" s="36">
        <f>IF(OR('[1]決勝ヒート - レース結果（貼付）'!A10="DNF",'[1]決勝ヒート - レース結果（貼付）'!A10="DNS",'[1]決勝ヒート - レース結果（貼付）'!A10="DQ"),'[1]決勝ヒート - レース結果（貼付）'!A10,IF(MAX('[1]決勝ヒート - レース結果（貼付）'!A:A)&gt;A20,A20+1,""))</f>
        <v>9</v>
      </c>
      <c r="B21" s="35">
        <f>IFERROR(INDEX('[1]決勝ヒート - レース結果（貼付）'!A10:$Z$50,MATCH($A21,'[1]決勝ヒート - レース結果（貼付）'!A10:$A$50,0),MATCH('決勝ヒート - レース暫定結果表（印刷）'!B$11,'[1]決勝ヒート - レース結果（貼付）'!$1:$1,0)),"")</f>
        <v>30</v>
      </c>
      <c r="C21" s="34"/>
      <c r="D21" s="33"/>
      <c r="E21" s="32" t="str">
        <f>IFERROR(INDEX('[1]決勝ヒート - レース結果（貼付）'!$A:$Z,MATCH($B21,'[1]決勝ヒート - レース結果（貼付）'!$B:$B,0),MATCH('決勝ヒート - レース暫定結果表（印刷）'!E$11,'[1]決勝ヒート - レース結果（貼付）'!$1:$1,0)),"")</f>
        <v>加納 康雅</v>
      </c>
      <c r="F21" s="24" t="str">
        <f>IFERROR(INDEX('[1]決勝ヒート - レース結果（貼付）'!$A:$Z,MATCH($B21,'[1]決勝ヒート - レース結果（貼付）'!$B:$B,0),MATCH('決勝ヒート - レース暫定結果表（印刷）'!F$11,'[1]決勝ヒート - レース結果（貼付）'!$1:$1,0)),"")</f>
        <v>CL/IAME</v>
      </c>
      <c r="G21" s="31" t="str">
        <f>IFERROR(INDEX('[1]決勝ヒート - レース結果（貼付）'!$A:$Z,MATCH($B21,'[1]決勝ヒート - レース結果（貼付）'!$B:$B,0),MATCH('決勝ヒート - レース暫定結果表（印刷）'!G$11,'[1]決勝ヒート - レース結果（貼付）'!$1:$1,0)),"")</f>
        <v>TIGRE</v>
      </c>
      <c r="H21" s="30" t="str">
        <f>IFERROR(INDEX('[1]決勝ヒート - レース結果（貼付）'!$A:$Z,MATCH($B21,'[1]決勝ヒート - レース結果（貼付）'!$B:$B,0),MATCH('決勝ヒート - レース暫定結果表（印刷）'!H$11,'[1]決勝ヒート - レース結果（貼付）'!$1:$1,0)),"")</f>
        <v>BS</v>
      </c>
      <c r="I21" s="29">
        <f>IF(A21="DNS","",IF(A21="DQ","",IFERROR(INDEX('[1]決勝ヒート - レース結果（貼付）'!$A:$Z,MATCH($A21,'[1]決勝ヒート - レース結果（貼付）'!$A:$A,0),MATCH('決勝ヒート - レース暫定結果表（印刷）'!I$11,'[1]決勝ヒート - レース結果（貼付）'!$1:$1,0)),"")))</f>
        <v>22</v>
      </c>
      <c r="J21" s="28">
        <f>IF(A21="DNS","ｽﾀｰﾄ出来ず",IF(A21="DQ","失　格",IFERROR(INDEX('[1]決勝ヒート - レース結果（貼付）'!$A:$Z,MATCH($B21,'[1]決勝ヒート - レース結果（貼付）'!$B:$B,0),MATCH('決勝ヒート - レース暫定結果表（印刷）'!J$11,'[1]決勝ヒート - レース結果（貼付）'!$1:$1,0)),"")))</f>
        <v>1.4113287037037037E-2</v>
      </c>
      <c r="K21" s="26">
        <f>IF(A21="DNS","",IF(A21="DQ","",IFERROR(INDEX('[1]決勝ヒート - レース結果（貼付）'!$A:$Z,MATCH($A21,'[1]決勝ヒート - レース結果（貼付）'!$A:$A,0),MATCH('決勝ヒート - レース暫定結果表（印刷）'!K$11,'[1]決勝ヒート - レース結果（貼付）'!$1:$1,0)),"")))</f>
        <v>17.562000000000001</v>
      </c>
      <c r="L21" s="26">
        <f>IF(A21="DNS","",IF(A21="DQ","",IFERROR(INDEX('[1]決勝ヒート - レース結果（貼付）'!$A:$Z,MATCH($A21,'[1]決勝ヒート - レース結果（貼付）'!$A:$A,0),MATCH('決勝ヒート - レース暫定結果表（印刷）'!L$11,'[1]決勝ヒート - レース結果（貼付）'!$1:$1,0)),"")))</f>
        <v>0.26200000000000001</v>
      </c>
      <c r="M21" s="25">
        <f>IF(A21="DNS","",IF(A21="DQ","",IFERROR(INDEX('[1]決勝ヒート - レース結果（貼付）'!$A:$Z,MATCH($B21,'[1]決勝ヒート - レース結果（貼付）'!$B:$B,0),MATCH('決勝ヒート - レース暫定結果表（印刷）'!M$11,'[1]決勝ヒート - レース結果（貼付）'!$1:$1,0)),"")))</f>
        <v>54.677</v>
      </c>
      <c r="N21" s="24" t="str">
        <f>IF(M21&lt;1,"",IF($N$11&gt;M21,"R",""))</f>
        <v/>
      </c>
      <c r="O21" s="23"/>
      <c r="P21" s="5"/>
      <c r="Q21" s="5" t="str">
        <f>IF(IFERROR(INDEX('[1]決勝ヒート - レース結果（貼付）'!$A:$Z,MATCH($B21,'[1]決勝ヒート - レース結果（貼付）'!$B:$B,0),MATCH('決勝ヒート - レース暫定結果表（印刷）'!Q$11,'[1]決勝ヒート - レース結果（貼付）'!$1:$1,0)),"")=0,"",IFERROR(INDEX('[1]決勝ヒート - レース結果（貼付）'!$A:$Z,MATCH($B21,'[1]決勝ヒート - レース結果（貼付）'!$B:$B,0),MATCH('決勝ヒート - レース暫定結果表（印刷）'!Q$11,'[1]決勝ヒート - レース結果（貼付）'!$1:$1,0)),""))</f>
        <v/>
      </c>
      <c r="R21" s="5" t="str">
        <f>IF(Q21="","",COUNTIF($Q$13:Q21,"&lt;&gt;"&amp;""))</f>
        <v/>
      </c>
      <c r="S21" s="5" t="str">
        <f>IFERROR(RANK(R21,$R$13:$R$48,1),"")</f>
        <v/>
      </c>
      <c r="T21" s="5" t="str">
        <f>IF(IFERROR(INDEX('[1]決勝ヒート - レース結果（貼付）'!$A:$Z,MATCH($A21,'[1]決勝ヒート - レース結果（貼付）'!$A:$A,0),MATCH('決勝ヒート - レース暫定結果表（印刷）'!T$11,'[1]決勝ヒート - レース結果（貼付）'!$1:$1,0)),"")=0,"",IFERROR(INDEX('[1]決勝ヒート - レース結果（貼付）'!$A:$Z,MATCH($A21,'[1]決勝ヒート - レース結果（貼付）'!$A:$A,0),MATCH('決勝ヒート - レース暫定結果表（印刷）'!T$11,'[1]決勝ヒート - レース結果（貼付）'!$1:$1,0)),""))</f>
        <v/>
      </c>
      <c r="U21" s="5">
        <f>IF(IFERROR(INDEX('[1]決勝ヒート - レース結果（貼付）'!$A:$Z,MATCH($B21,'[1]決勝ヒート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レース結果（貼付）'!$A:$Z,MATCH($B21,'[1]決勝ヒート - レース結果（貼付）'!$B:$B,0),MATCH('[1]決勝ヒート - レース正式結果表（印刷）'!U$11,'[1]決勝ヒート - レース結果（貼付）'!$1:$1,0)),""))</f>
        <v>83.504000000000005</v>
      </c>
      <c r="V21" s="5"/>
    </row>
    <row r="22" spans="1:22" ht="12.75" customHeight="1" x14ac:dyDescent="0.2">
      <c r="A22" s="36">
        <f>IF(OR('[1]決勝ヒート - レース結果（貼付）'!A11="DNF",'[1]決勝ヒート - レース結果（貼付）'!A11="DNS",'[1]決勝ヒート - レース結果（貼付）'!A11="DQ"),'[1]決勝ヒート - レース結果（貼付）'!A11,IF(MAX('[1]決勝ヒート - レース結果（貼付）'!A:A)&gt;A21,A21+1,""))</f>
        <v>10</v>
      </c>
      <c r="B22" s="35">
        <f>IFERROR(INDEX('[1]決勝ヒート - レース結果（貼付）'!A11:$Z$50,MATCH($A22,'[1]決勝ヒート - レース結果（貼付）'!A11:$A$50,0),MATCH('決勝ヒート - レース暫定結果表（印刷）'!B$11,'[1]決勝ヒート - レース結果（貼付）'!$1:$1,0)),"")</f>
        <v>39</v>
      </c>
      <c r="C22" s="34"/>
      <c r="D22" s="33"/>
      <c r="E22" s="32" t="str">
        <f>IFERROR(INDEX('[1]決勝ヒート - レース結果（貼付）'!$A:$Z,MATCH($B22,'[1]決勝ヒート - レース結果（貼付）'!$B:$B,0),MATCH('決勝ヒート - レース暫定結果表（印刷）'!E$11,'[1]決勝ヒート - レース結果（貼付）'!$1:$1,0)),"")</f>
        <v>塚本 凛世</v>
      </c>
      <c r="F22" s="24" t="str">
        <f>IFERROR(INDEX('[1]決勝ヒート - レース結果（貼付）'!$A:$Z,MATCH($B22,'[1]決勝ヒート - レース結果（貼付）'!$B:$B,0),MATCH('決勝ヒート - レース暫定結果表（印刷）'!F$11,'[1]決勝ヒート - レース結果（貼付）'!$1:$1,0)),"")</f>
        <v>TONY KART/IAME</v>
      </c>
      <c r="G22" s="31" t="str">
        <f>IFERROR(INDEX('[1]決勝ヒート - レース結果（貼付）'!$A:$Z,MATCH($B22,'[1]決勝ヒート - レース結果（貼付）'!$B:$B,0),MATCH('決勝ヒート - レース暫定結果表（印刷）'!G$11,'[1]決勝ヒート - レース結果（貼付）'!$1:$1,0)),"")</f>
        <v>K.SPEED WIN</v>
      </c>
      <c r="H22" s="30" t="str">
        <f>IFERROR(INDEX('[1]決勝ヒート - レース結果（貼付）'!$A:$Z,MATCH($B22,'[1]決勝ヒート - レース結果（貼付）'!$B:$B,0),MATCH('決勝ヒート - レース暫定結果表（印刷）'!H$11,'[1]決勝ヒート - レース結果（貼付）'!$1:$1,0)),"")</f>
        <v>BS</v>
      </c>
      <c r="I22" s="29">
        <f>IF(A22="DNS","",IF(A22="DQ","",IFERROR(INDEX('[1]決勝ヒート - レース結果（貼付）'!$A:$Z,MATCH($A22,'[1]決勝ヒート - レース結果（貼付）'!$A:$A,0),MATCH('決勝ヒート - レース暫定結果表（印刷）'!I$11,'[1]決勝ヒート - レース結果（貼付）'!$1:$1,0)),"")))</f>
        <v>22</v>
      </c>
      <c r="J22" s="28">
        <f>IF(A22="DNS","ｽﾀｰﾄ出来ず",IF(A22="DQ","失　格",IFERROR(INDEX('[1]決勝ヒート - レース結果（貼付）'!$A:$Z,MATCH($B22,'[1]決勝ヒート - レース結果（貼付）'!$B:$B,0),MATCH('決勝ヒート - レース暫定結果表（印刷）'!J$11,'[1]決勝ヒート - レース結果（貼付）'!$1:$1,0)),"")))</f>
        <v>1.4115636574074074E-2</v>
      </c>
      <c r="K22" s="26">
        <f>IF(A22="DNS","",IF(A22="DQ","",IFERROR(INDEX('[1]決勝ヒート - レース結果（貼付）'!$A:$Z,MATCH($A22,'[1]決勝ヒート - レース結果（貼付）'!$A:$A,0),MATCH('決勝ヒート - レース暫定結果表（印刷）'!K$11,'[1]決勝ヒート - レース結果（貼付）'!$1:$1,0)),"")))</f>
        <v>17.765000000000001</v>
      </c>
      <c r="L22" s="26">
        <f>IF(A22="DNS","",IF(A22="DQ","",IFERROR(INDEX('[1]決勝ヒート - レース結果（貼付）'!$A:$Z,MATCH($A22,'[1]決勝ヒート - レース結果（貼付）'!$A:$A,0),MATCH('決勝ヒート - レース暫定結果表（印刷）'!L$11,'[1]決勝ヒート - レース結果（貼付）'!$1:$1,0)),"")))</f>
        <v>0.20300000000000001</v>
      </c>
      <c r="M22" s="25">
        <f>IF(A22="DNS","",IF(A22="DQ","",IFERROR(INDEX('[1]決勝ヒート - レース結果（貼付）'!$A:$Z,MATCH($B22,'[1]決勝ヒート - レース結果（貼付）'!$B:$B,0),MATCH('決勝ヒート - レース暫定結果表（印刷）'!M$11,'[1]決勝ヒート - レース結果（貼付）'!$1:$1,0)),"")))</f>
        <v>54.572000000000003</v>
      </c>
      <c r="N22" s="24" t="str">
        <f>IF(M22&lt;1,"",IF($N$11&gt;M22,"R",""))</f>
        <v/>
      </c>
      <c r="O22" s="23"/>
      <c r="P22" s="5"/>
      <c r="Q22" s="5" t="str">
        <f>IF(IFERROR(INDEX('[1]決勝ヒート - レース結果（貼付）'!$A:$Z,MATCH($B22,'[1]決勝ヒート - レース結果（貼付）'!$B:$B,0),MATCH('決勝ヒート - レース暫定結果表（印刷）'!Q$11,'[1]決勝ヒート - レース結果（貼付）'!$1:$1,0)),"")=0,"",IFERROR(INDEX('[1]決勝ヒート - レース結果（貼付）'!$A:$Z,MATCH($B22,'[1]決勝ヒート - レース結果（貼付）'!$B:$B,0),MATCH('決勝ヒート - レース暫定結果表（印刷）'!Q$11,'[1]決勝ヒート - レース結果（貼付）'!$1:$1,0)),""))</f>
        <v>全日本カート選手権統一規則書 第38条(25)(フロントフェアリングが正しい装着状態でない)により5秒加算した。</v>
      </c>
      <c r="R22" s="5">
        <f>IF(Q22="","",COUNTIF($Q$13:Q22,"&lt;&gt;"&amp;""))</f>
        <v>10</v>
      </c>
      <c r="S22" s="5">
        <f>IFERROR(RANK(R22,$R$13:$R$48,1),"")</f>
        <v>3</v>
      </c>
      <c r="T22" s="5" t="str">
        <f>IF(IFERROR(INDEX('[1]決勝ヒート - レース結果（貼付）'!$A:$Z,MATCH($A22,'[1]決勝ヒート - レース結果（貼付）'!$A:$A,0),MATCH('決勝ヒート - レース暫定結果表（印刷）'!T$11,'[1]決勝ヒート - レース結果（貼付）'!$1:$1,0)),"")=0,"",IFERROR(INDEX('[1]決勝ヒート - レース結果（貼付）'!$A:$Z,MATCH($A22,'[1]決勝ヒート - レース結果（貼付）'!$A:$A,0),MATCH('決勝ヒート - レース暫定結果表（印刷）'!T$11,'[1]決勝ヒート - レース結果（貼付）'!$1:$1,0)),""))</f>
        <v/>
      </c>
      <c r="U22" s="5">
        <f>IF(IFERROR(INDEX('[1]決勝ヒート - レース結果（貼付）'!$A:$Z,MATCH($B22,'[1]決勝ヒート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レース結果（貼付）'!$A:$Z,MATCH($B22,'[1]決勝ヒート - レース結果（貼付）'!$B:$B,0),MATCH('[1]決勝ヒート - レース正式結果表（印刷）'!U$11,'[1]決勝ヒート - レース結果（貼付）'!$1:$1,0)),""))</f>
        <v>83.552999999999997</v>
      </c>
      <c r="V22" s="5"/>
    </row>
    <row r="23" spans="1:22" ht="12.75" customHeight="1" x14ac:dyDescent="0.2">
      <c r="A23" s="36">
        <f>IF(OR('[1]決勝ヒート - レース結果（貼付）'!A12="DNF",'[1]決勝ヒート - レース結果（貼付）'!A12="DNS",'[1]決勝ヒート - レース結果（貼付）'!A12="DQ"),'[1]決勝ヒート - レース結果（貼付）'!A12,IF(MAX('[1]決勝ヒート - レース結果（貼付）'!A:A)&gt;A22,A22+1,""))</f>
        <v>11</v>
      </c>
      <c r="B23" s="35">
        <f>IFERROR(INDEX('[1]決勝ヒート - レース結果（貼付）'!A12:$Z$50,MATCH($A23,'[1]決勝ヒート - レース結果（貼付）'!A12:$A$50,0),MATCH('決勝ヒート - レース暫定結果表（印刷）'!B$11,'[1]決勝ヒート - レース結果（貼付）'!$1:$1,0)),"")</f>
        <v>15</v>
      </c>
      <c r="C23" s="34"/>
      <c r="D23" s="33"/>
      <c r="E23" s="32" t="str">
        <f>IFERROR(INDEX('[1]決勝ヒート - レース結果（貼付）'!$A:$Z,MATCH($B23,'[1]決勝ヒート - レース結果（貼付）'!$B:$B,0),MATCH('決勝ヒート - レース暫定結果表（印刷）'!E$11,'[1]決勝ヒート - レース結果（貼付）'!$1:$1,0)),"")</f>
        <v>石田 瑞季</v>
      </c>
      <c r="F23" s="24" t="str">
        <f>IFERROR(INDEX('[1]決勝ヒート - レース結果（貼付）'!$A:$Z,MATCH($B23,'[1]決勝ヒート - レース結果（貼付）'!$B:$B,0),MATCH('決勝ヒート - レース暫定結果表（印刷）'!F$11,'[1]決勝ヒート - レース結果（貼付）'!$1:$1,0)),"")</f>
        <v>KOSMIC/IAME</v>
      </c>
      <c r="G23" s="31" t="str">
        <f>IFERROR(INDEX('[1]決勝ヒート - レース結果（貼付）'!$A:$Z,MATCH($B23,'[1]決勝ヒート - レース結果（貼付）'!$B:$B,0),MATCH('決勝ヒート - レース暫定結果表（印刷）'!G$11,'[1]決勝ヒート - レース結果（貼付）'!$1:$1,0)),"")</f>
        <v>BRAVO-RACING</v>
      </c>
      <c r="H23" s="30" t="str">
        <f>IFERROR(INDEX('[1]決勝ヒート - レース結果（貼付）'!$A:$Z,MATCH($B23,'[1]決勝ヒート - レース結果（貼付）'!$B:$B,0),MATCH('決勝ヒート - レース暫定結果表（印刷）'!H$11,'[1]決勝ヒート - レース結果（貼付）'!$1:$1,0)),"")</f>
        <v>BS</v>
      </c>
      <c r="I23" s="29">
        <f>IF(A23="DNS","",IF(A23="DQ","",IFERROR(INDEX('[1]決勝ヒート - レース結果（貼付）'!$A:$Z,MATCH($A23,'[1]決勝ヒート - レース結果（貼付）'!$A:$A,0),MATCH('決勝ヒート - レース暫定結果表（印刷）'!I$11,'[1]決勝ヒート - レース結果（貼付）'!$1:$1,0)),"")))</f>
        <v>22</v>
      </c>
      <c r="J23" s="28">
        <f>IF(A23="DNS","ｽﾀｰﾄ出来ず",IF(A23="DQ","失　格",IFERROR(INDEX('[1]決勝ヒート - レース結果（貼付）'!$A:$Z,MATCH($B23,'[1]決勝ヒート - レース結果（貼付）'!$B:$B,0),MATCH('決勝ヒート - レース暫定結果表（印刷）'!J$11,'[1]決勝ヒート - レース結果（貼付）'!$1:$1,0)),"")))</f>
        <v>1.4118125000000002E-2</v>
      </c>
      <c r="K23" s="26">
        <f>IF(A23="DNS","",IF(A23="DQ","",IFERROR(INDEX('[1]決勝ヒート - レース結果（貼付）'!$A:$Z,MATCH($A23,'[1]決勝ヒート - レース結果（貼付）'!$A:$A,0),MATCH('決勝ヒート - レース暫定結果表（印刷）'!K$11,'[1]決勝ヒート - レース結果（貼付）'!$1:$1,0)),"")))</f>
        <v>17.98</v>
      </c>
      <c r="L23" s="26">
        <f>IF(A23="DNS","",IF(A23="DQ","",IFERROR(INDEX('[1]決勝ヒート - レース結果（貼付）'!$A:$Z,MATCH($A23,'[1]決勝ヒート - レース結果（貼付）'!$A:$A,0),MATCH('決勝ヒート - レース暫定結果表（印刷）'!L$11,'[1]決勝ヒート - レース結果（貼付）'!$1:$1,0)),"")))</f>
        <v>0.215</v>
      </c>
      <c r="M23" s="25">
        <f>IF(A23="DNS","",IF(A23="DQ","",IFERROR(INDEX('[1]決勝ヒート - レース結果（貼付）'!$A:$Z,MATCH($B23,'[1]決勝ヒート - レース結果（貼付）'!$B:$B,0),MATCH('決勝ヒート - レース暫定結果表（印刷）'!M$11,'[1]決勝ヒート - レース結果（貼付）'!$1:$1,0)),"")))</f>
        <v>54.366999999999997</v>
      </c>
      <c r="N23" s="24" t="str">
        <f>IF(M23&lt;1,"",IF($N$11&gt;M23,"R",""))</f>
        <v/>
      </c>
      <c r="O23" s="23"/>
      <c r="P23" s="5"/>
      <c r="Q23" s="5" t="str">
        <f>IF(IFERROR(INDEX('[1]決勝ヒート - レース結果（貼付）'!$A:$Z,MATCH($B23,'[1]決勝ヒート - レース結果（貼付）'!$B:$B,0),MATCH('決勝ヒート - レース暫定結果表（印刷）'!Q$11,'[1]決勝ヒート - レース結果（貼付）'!$1:$1,0)),"")=0,"",IFERROR(INDEX('[1]決勝ヒート - レース結果（貼付）'!$A:$Z,MATCH($B23,'[1]決勝ヒート - レース結果（貼付）'!$B:$B,0),MATCH('決勝ヒート - レース暫定結果表（印刷）'!Q$11,'[1]決勝ヒート - レース結果（貼付）'!$1:$1,0)),""))</f>
        <v/>
      </c>
      <c r="R23" s="5" t="str">
        <f>IF(Q23="","",COUNTIF($Q$13:Q23,"&lt;&gt;"&amp;""))</f>
        <v/>
      </c>
      <c r="S23" s="5" t="str">
        <f>IFERROR(RANK(R23,$R$13:$R$48,1),"")</f>
        <v/>
      </c>
      <c r="T23" s="5" t="str">
        <f>IF(IFERROR(INDEX('[1]決勝ヒート - レース結果（貼付）'!$A:$Z,MATCH($A23,'[1]決勝ヒート - レース結果（貼付）'!$A:$A,0),MATCH('決勝ヒート - レース暫定結果表（印刷）'!T$11,'[1]決勝ヒート - レース結果（貼付）'!$1:$1,0)),"")=0,"",IFERROR(INDEX('[1]決勝ヒート - レース結果（貼付）'!$A:$Z,MATCH($A23,'[1]決勝ヒート - レース結果（貼付）'!$A:$A,0),MATCH('決勝ヒート - レース暫定結果表（印刷）'!T$11,'[1]決勝ヒート - レース結果（貼付）'!$1:$1,0)),""))</f>
        <v/>
      </c>
      <c r="U23" s="5">
        <f>IF(IFERROR(INDEX('[1]決勝ヒート - レース結果（貼付）'!$A:$Z,MATCH($B23,'[1]決勝ヒート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レース結果（貼付）'!$A:$Z,MATCH($B23,'[1]決勝ヒート - レース結果（貼付）'!$B:$B,0),MATCH('[1]決勝ヒート - レース正式結果表（印刷）'!U$11,'[1]決勝ヒート - レース結果（貼付）'!$1:$1,0)),""))</f>
        <v>83.674999999999997</v>
      </c>
      <c r="V23" s="5"/>
    </row>
    <row r="24" spans="1:22" ht="12.75" customHeight="1" x14ac:dyDescent="0.2">
      <c r="A24" s="36">
        <f>IF(OR('[1]決勝ヒート - レース結果（貼付）'!A13="DNF",'[1]決勝ヒート - レース結果（貼付）'!A13="DNS",'[1]決勝ヒート - レース結果（貼付）'!A13="DQ"),'[1]決勝ヒート - レース結果（貼付）'!A13,IF(MAX('[1]決勝ヒート - レース結果（貼付）'!A:A)&gt;A23,A23+1,""))</f>
        <v>12</v>
      </c>
      <c r="B24" s="35">
        <f>IFERROR(INDEX('[1]決勝ヒート - レース結果（貼付）'!A13:$Z$50,MATCH($A24,'[1]決勝ヒート - レース結果（貼付）'!A13:$A$50,0),MATCH('決勝ヒート - レース暫定結果表（印刷）'!B$11,'[1]決勝ヒート - レース結果（貼付）'!$1:$1,0)),"")</f>
        <v>72</v>
      </c>
      <c r="C24" s="34"/>
      <c r="D24" s="33"/>
      <c r="E24" s="32" t="str">
        <f>IFERROR(INDEX('[1]決勝ヒート - レース結果（貼付）'!$A:$Z,MATCH($B24,'[1]決勝ヒート - レース結果（貼付）'!$B:$B,0),MATCH('決勝ヒート - レース暫定結果表（印刷）'!E$11,'[1]決勝ヒート - レース結果（貼付）'!$1:$1,0)),"")</f>
        <v>松井 海翔</v>
      </c>
      <c r="F24" s="24" t="str">
        <f>IFERROR(INDEX('[1]決勝ヒート - レース結果（貼付）'!$A:$Z,MATCH($B24,'[1]決勝ヒート - レース結果（貼付）'!$B:$B,0),MATCH('決勝ヒート - レース暫定結果表（印刷）'!F$11,'[1]決勝ヒート - レース結果（貼付）'!$1:$1,0)),"")</f>
        <v>KOSMIC/IAME</v>
      </c>
      <c r="G24" s="31" t="str">
        <f>IFERROR(INDEX('[1]決勝ヒート - レース結果（貼付）'!$A:$Z,MATCH($B24,'[1]決勝ヒート - レース結果（貼付）'!$B:$B,0),MATCH('決勝ヒート - レース暫定結果表（印刷）'!G$11,'[1]決勝ヒート - レース結果（貼付）'!$1:$1,0)),"")</f>
        <v>HKC</v>
      </c>
      <c r="H24" s="30" t="str">
        <f>IFERROR(INDEX('[1]決勝ヒート - レース結果（貼付）'!$A:$Z,MATCH($B24,'[1]決勝ヒート - レース結果（貼付）'!$B:$B,0),MATCH('決勝ヒート - レース暫定結果表（印刷）'!H$11,'[1]決勝ヒート - レース結果（貼付）'!$1:$1,0)),"")</f>
        <v>BS</v>
      </c>
      <c r="I24" s="29">
        <f>IF(A24="DNS","",IF(A24="DQ","",IFERROR(INDEX('[1]決勝ヒート - レース結果（貼付）'!$A:$Z,MATCH($A24,'[1]決勝ヒート - レース結果（貼付）'!$A:$A,0),MATCH('決勝ヒート - レース暫定結果表（印刷）'!I$11,'[1]決勝ヒート - レース結果（貼付）'!$1:$1,0)),"")))</f>
        <v>22</v>
      </c>
      <c r="J24" s="28">
        <f>IF(A24="DNS","ｽﾀｰﾄ出来ず",IF(A24="DQ","失　格",IFERROR(INDEX('[1]決勝ヒート - レース結果（貼付）'!$A:$Z,MATCH($B24,'[1]決勝ヒート - レース結果（貼付）'!$B:$B,0),MATCH('決勝ヒート - レース暫定結果表（印刷）'!J$11,'[1]決勝ヒート - レース結果（貼付）'!$1:$1,0)),"")))</f>
        <v>1.4124687499999998E-2</v>
      </c>
      <c r="K24" s="26">
        <f>IF(A24="DNS","",IF(A24="DQ","",IFERROR(INDEX('[1]決勝ヒート - レース結果（貼付）'!$A:$Z,MATCH($A24,'[1]決勝ヒート - レース結果（貼付）'!$A:$A,0),MATCH('決勝ヒート - レース暫定結果表（印刷）'!K$11,'[1]決勝ヒート - レース結果（貼付）'!$1:$1,0)),"")))</f>
        <v>18.547000000000001</v>
      </c>
      <c r="L24" s="26">
        <f>IF(A24="DNS","",IF(A24="DQ","",IFERROR(INDEX('[1]決勝ヒート - レース結果（貼付）'!$A:$Z,MATCH($A24,'[1]決勝ヒート - レース結果（貼付）'!$A:$A,0),MATCH('決勝ヒート - レース暫定結果表（印刷）'!L$11,'[1]決勝ヒート - レース結果（貼付）'!$1:$1,0)),"")))</f>
        <v>0.56699999999999995</v>
      </c>
      <c r="M24" s="25">
        <f>IF(A24="DNS","",IF(A24="DQ","",IFERROR(INDEX('[1]決勝ヒート - レース結果（貼付）'!$A:$Z,MATCH($B24,'[1]決勝ヒート - レース結果（貼付）'!$B:$B,0),MATCH('決勝ヒート - レース暫定結果表（印刷）'!M$11,'[1]決勝ヒート - レース結果（貼付）'!$1:$1,0)),"")))</f>
        <v>54.682000000000002</v>
      </c>
      <c r="N24" s="24" t="str">
        <f>IF(M24&lt;1,"",IF($N$11&gt;M24,"R",""))</f>
        <v/>
      </c>
      <c r="O24" s="23"/>
      <c r="P24" s="5"/>
      <c r="Q24" s="5" t="str">
        <f>IF(IFERROR(INDEX('[1]決勝ヒート - レース結果（貼付）'!$A:$Z,MATCH($B24,'[1]決勝ヒート - レース結果（貼付）'!$B:$B,0),MATCH('決勝ヒート - レース暫定結果表（印刷）'!Q$11,'[1]決勝ヒート - レース結果（貼付）'!$1:$1,0)),"")=0,"",IFERROR(INDEX('[1]決勝ヒート - レース結果（貼付）'!$A:$Z,MATCH($B24,'[1]決勝ヒート - レース結果（貼付）'!$B:$B,0),MATCH('決勝ヒート - レース暫定結果表（印刷）'!Q$11,'[1]決勝ヒート - レース結果（貼付）'!$1:$1,0)),""))</f>
        <v/>
      </c>
      <c r="R24" s="5" t="str">
        <f>IF(Q24="","",COUNTIF($Q$13:Q24,"&lt;&gt;"&amp;""))</f>
        <v/>
      </c>
      <c r="S24" s="5" t="str">
        <f>IFERROR(RANK(R24,$R$13:$R$48,1),"")</f>
        <v/>
      </c>
      <c r="T24" s="5" t="str">
        <f>IF(IFERROR(INDEX('[1]決勝ヒート - レース結果（貼付）'!$A:$Z,MATCH($A24,'[1]決勝ヒート - レース結果（貼付）'!$A:$A,0),MATCH('決勝ヒート - レース暫定結果表（印刷）'!T$11,'[1]決勝ヒート - レース結果（貼付）'!$1:$1,0)),"")=0,"",IFERROR(INDEX('[1]決勝ヒート - レース結果（貼付）'!$A:$Z,MATCH($A24,'[1]決勝ヒート - レース結果（貼付）'!$A:$A,0),MATCH('決勝ヒート - レース暫定結果表（印刷）'!T$11,'[1]決勝ヒート - レース結果（貼付）'!$1:$1,0)),""))</f>
        <v/>
      </c>
      <c r="U24" s="5">
        <f>IF(IFERROR(INDEX('[1]決勝ヒート - レース結果（貼付）'!$A:$Z,MATCH($B24,'[1]決勝ヒート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レース結果（貼付）'!$A:$Z,MATCH($B24,'[1]決勝ヒート - レース結果（貼付）'!$B:$B,0),MATCH('[1]決勝ヒート - レース正式結果表（印刷）'!U$11,'[1]決勝ヒート - レース結果（貼付）'!$1:$1,0)),""))</f>
        <v>83.222999999999999</v>
      </c>
      <c r="V24" s="5"/>
    </row>
    <row r="25" spans="1:22" ht="12.75" customHeight="1" x14ac:dyDescent="0.2">
      <c r="A25" s="36">
        <f>IF(OR('[1]決勝ヒート - レース結果（貼付）'!A14="DNF",'[1]決勝ヒート - レース結果（貼付）'!A14="DNS",'[1]決勝ヒート - レース結果（貼付）'!A14="DQ"),'[1]決勝ヒート - レース結果（貼付）'!A14,IF(MAX('[1]決勝ヒート - レース結果（貼付）'!A:A)&gt;A24,A24+1,""))</f>
        <v>13</v>
      </c>
      <c r="B25" s="35">
        <f>IFERROR(INDEX('[1]決勝ヒート - レース結果（貼付）'!A14:$Z$50,MATCH($A25,'[1]決勝ヒート - レース結果（貼付）'!A14:$A$50,0),MATCH('決勝ヒート - レース暫定結果表（印刷）'!B$11,'[1]決勝ヒート - レース結果（貼付）'!$1:$1,0)),"")</f>
        <v>58</v>
      </c>
      <c r="C25" s="34"/>
      <c r="D25" s="33"/>
      <c r="E25" s="32" t="str">
        <f>IFERROR(INDEX('[1]決勝ヒート - レース結果（貼付）'!$A:$Z,MATCH($B25,'[1]決勝ヒート - レース結果（貼付）'!$B:$B,0),MATCH('決勝ヒート - レース暫定結果表（印刷）'!E$11,'[1]決勝ヒート - レース結果（貼付）'!$1:$1,0)),"")</f>
        <v>鈴木 悠太</v>
      </c>
      <c r="F25" s="24" t="str">
        <f>IFERROR(INDEX('[1]決勝ヒート - レース結果（貼付）'!$A:$Z,MATCH($B25,'[1]決勝ヒート - レース結果（貼付）'!$B:$B,0),MATCH('決勝ヒート - レース暫定結果表（印刷）'!F$11,'[1]決勝ヒート - レース結果（貼付）'!$1:$1,0)),"")</f>
        <v>EXPRIT/IAME</v>
      </c>
      <c r="G25" s="31" t="str">
        <f>IFERROR(INDEX('[1]決勝ヒート - レース結果（貼付）'!$A:$Z,MATCH($B25,'[1]決勝ヒート - レース結果（貼付）'!$B:$B,0),MATCH('決勝ヒート - レース暫定結果表（印刷）'!G$11,'[1]決勝ヒート - レース結果（貼付）'!$1:$1,0)),"")</f>
        <v>RT WORLD</v>
      </c>
      <c r="H25" s="30" t="str">
        <f>IFERROR(INDEX('[1]決勝ヒート - レース結果（貼付）'!$A:$Z,MATCH($B25,'[1]決勝ヒート - レース結果（貼付）'!$B:$B,0),MATCH('決勝ヒート - レース暫定結果表（印刷）'!H$11,'[1]決勝ヒート - レース結果（貼付）'!$1:$1,0)),"")</f>
        <v>BS</v>
      </c>
      <c r="I25" s="29">
        <f>IF(A25="DNS","",IF(A25="DQ","",IFERROR(INDEX('[1]決勝ヒート - レース結果（貼付）'!$A:$Z,MATCH($A25,'[1]決勝ヒート - レース結果（貼付）'!$A:$A,0),MATCH('決勝ヒート - レース暫定結果表（印刷）'!I$11,'[1]決勝ヒート - レース結果（貼付）'!$1:$1,0)),"")))</f>
        <v>22</v>
      </c>
      <c r="J25" s="28">
        <f>IF(A25="DNS","ｽﾀｰﾄ出来ず",IF(A25="DQ","失　格",IFERROR(INDEX('[1]決勝ヒート - レース結果（貼付）'!$A:$Z,MATCH($B25,'[1]決勝ヒート - レース結果（貼付）'!$B:$B,0),MATCH('決勝ヒート - レース暫定結果表（印刷）'!J$11,'[1]決勝ヒート - レース結果（貼付）'!$1:$1,0)),"")))</f>
        <v>1.4133252314814814E-2</v>
      </c>
      <c r="K25" s="26">
        <f>IF(A25="DNS","",IF(A25="DQ","",IFERROR(INDEX('[1]決勝ヒート - レース結果（貼付）'!$A:$Z,MATCH($A25,'[1]決勝ヒート - レース結果（貼付）'!$A:$A,0),MATCH('決勝ヒート - レース暫定結果表（印刷）'!K$11,'[1]決勝ヒート - レース結果（貼付）'!$1:$1,0)),"")))</f>
        <v>19.286999999999999</v>
      </c>
      <c r="L25" s="26">
        <f>IF(A25="DNS","",IF(A25="DQ","",IFERROR(INDEX('[1]決勝ヒート - レース結果（貼付）'!$A:$Z,MATCH($A25,'[1]決勝ヒート - レース結果（貼付）'!$A:$A,0),MATCH('決勝ヒート - レース暫定結果表（印刷）'!L$11,'[1]決勝ヒート - レース結果（貼付）'!$1:$1,0)),"")))</f>
        <v>0.74</v>
      </c>
      <c r="M25" s="25">
        <f>IF(A25="DNS","",IF(A25="DQ","",IFERROR(INDEX('[1]決勝ヒート - レース結果（貼付）'!$A:$Z,MATCH($B25,'[1]決勝ヒート - レース結果（貼付）'!$B:$B,0),MATCH('決勝ヒート - レース暫定結果表（印刷）'!M$11,'[1]決勝ヒート - レース結果（貼付）'!$1:$1,0)),"")))</f>
        <v>54.460999999999999</v>
      </c>
      <c r="N25" s="24" t="str">
        <f>IF(M25&lt;1,"",IF($N$11&gt;M25,"R",""))</f>
        <v/>
      </c>
      <c r="O25" s="23"/>
      <c r="P25" s="5"/>
      <c r="Q25" s="5" t="str">
        <f>IF(IFERROR(INDEX('[1]決勝ヒート - レース結果（貼付）'!$A:$Z,MATCH($B25,'[1]決勝ヒート - レース結果（貼付）'!$B:$B,0),MATCH('決勝ヒート - レース暫定結果表（印刷）'!Q$11,'[1]決勝ヒート - レース結果（貼付）'!$1:$1,0)),"")=0,"",IFERROR(INDEX('[1]決勝ヒート - レース結果（貼付）'!$A:$Z,MATCH($B25,'[1]決勝ヒート - レース結果（貼付）'!$B:$B,0),MATCH('決勝ヒート - レース暫定結果表（印刷）'!Q$11,'[1]決勝ヒート - レース結果（貼付）'!$1:$1,0)),""))</f>
        <v>全日本カート選手権統一規則書 第38条(25)(フロントフェアリングが正しい装着状態でない)により5秒加算した。</v>
      </c>
      <c r="R25" s="5">
        <f>IF(Q25="","",COUNTIF($Q$13:Q25,"&lt;&gt;"&amp;""))</f>
        <v>13</v>
      </c>
      <c r="S25" s="5">
        <f>IFERROR(RANK(R25,$R$13:$R$48,1),"")</f>
        <v>4</v>
      </c>
      <c r="T25" s="5" t="str">
        <f>IF(IFERROR(INDEX('[1]決勝ヒート - レース結果（貼付）'!$A:$Z,MATCH($A25,'[1]決勝ヒート - レース結果（貼付）'!$A:$A,0),MATCH('決勝ヒート - レース暫定結果表（印刷）'!T$11,'[1]決勝ヒート - レース結果（貼付）'!$1:$1,0)),"")=0,"",IFERROR(INDEX('[1]決勝ヒート - レース結果（貼付）'!$A:$Z,MATCH($A25,'[1]決勝ヒート - レース結果（貼付）'!$A:$A,0),MATCH('決勝ヒート - レース暫定結果表（印刷）'!T$11,'[1]決勝ヒート - レース結果（貼付）'!$1:$1,0)),""))</f>
        <v/>
      </c>
      <c r="U25" s="5">
        <f>IF(IFERROR(INDEX('[1]決勝ヒート - レース結果（貼付）'!$A:$Z,MATCH($B25,'[1]決勝ヒート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レース結果（貼付）'!$A:$Z,MATCH($B25,'[1]決勝ヒート - レース結果（貼付）'!$B:$B,0),MATCH('[1]決勝ヒート - レース正式結果表（印刷）'!U$11,'[1]決勝ヒート - レース結果（貼付）'!$1:$1,0)),""))</f>
        <v>83.697999999999993</v>
      </c>
      <c r="V25" s="5"/>
    </row>
    <row r="26" spans="1:22" ht="12.75" customHeight="1" x14ac:dyDescent="0.2">
      <c r="A26" s="36">
        <f>IF(OR('[1]決勝ヒート - レース結果（貼付）'!A15="DNF",'[1]決勝ヒート - レース結果（貼付）'!A15="DNS",'[1]決勝ヒート - レース結果（貼付）'!A15="DQ"),'[1]決勝ヒート - レース結果（貼付）'!A15,IF(MAX('[1]決勝ヒート - レース結果（貼付）'!A:A)&gt;A25,A25+1,""))</f>
        <v>14</v>
      </c>
      <c r="B26" s="35">
        <f>IFERROR(INDEX('[1]決勝ヒート - レース結果（貼付）'!A15:$Z$50,MATCH($A26,'[1]決勝ヒート - レース結果（貼付）'!A15:$A$50,0),MATCH('決勝ヒート - レース暫定結果表（印刷）'!B$11,'[1]決勝ヒート - レース結果（貼付）'!$1:$1,0)),"")</f>
        <v>11</v>
      </c>
      <c r="C26" s="34"/>
      <c r="D26" s="33"/>
      <c r="E26" s="32" t="str">
        <f>IFERROR(INDEX('[1]決勝ヒート - レース結果（貼付）'!$A:$Z,MATCH($B26,'[1]決勝ヒート - レース結果（貼付）'!$B:$B,0),MATCH('決勝ヒート - レース暫定結果表（印刷）'!E$11,'[1]決勝ヒート - レース結果（貼付）'!$1:$1,0)),"")</f>
        <v>落合 蓮音</v>
      </c>
      <c r="F26" s="24" t="str">
        <f>IFERROR(INDEX('[1]決勝ヒート - レース結果（貼付）'!$A:$Z,MATCH($B26,'[1]決勝ヒート - レース結果（貼付）'!$B:$B,0),MATCH('決勝ヒート - レース暫定結果表（印刷）'!F$11,'[1]決勝ヒート - レース結果（貼付）'!$1:$1,0)),"")</f>
        <v>TONY KART/IAME</v>
      </c>
      <c r="G26" s="31" t="str">
        <f>IFERROR(INDEX('[1]決勝ヒート - レース結果（貼付）'!$A:$Z,MATCH($B26,'[1]決勝ヒート - レース結果（貼付）'!$B:$B,0),MATCH('決勝ヒート - レース暫定結果表（印刷）'!G$11,'[1]決勝ヒート - レース結果（貼付）'!$1:$1,0)),"")</f>
        <v>Formula Blue Ash</v>
      </c>
      <c r="H26" s="30" t="str">
        <f>IFERROR(INDEX('[1]決勝ヒート - レース結果（貼付）'!$A:$Z,MATCH($B26,'[1]決勝ヒート - レース結果（貼付）'!$B:$B,0),MATCH('決勝ヒート - レース暫定結果表（印刷）'!H$11,'[1]決勝ヒート - レース結果（貼付）'!$1:$1,0)),"")</f>
        <v>BS</v>
      </c>
      <c r="I26" s="29">
        <f>IF(A26="DNS","",IF(A26="DQ","",IFERROR(INDEX('[1]決勝ヒート - レース結果（貼付）'!$A:$Z,MATCH($A26,'[1]決勝ヒート - レース結果（貼付）'!$A:$A,0),MATCH('決勝ヒート - レース暫定結果表（印刷）'!I$11,'[1]決勝ヒート - レース結果（貼付）'!$1:$1,0)),"")))</f>
        <v>22</v>
      </c>
      <c r="J26" s="28">
        <f>IF(A26="DNS","ｽﾀｰﾄ出来ず",IF(A26="DQ","失　格",IFERROR(INDEX('[1]決勝ヒート - レース結果（貼付）'!$A:$Z,MATCH($B26,'[1]決勝ヒート - レース結果（貼付）'!$B:$B,0),MATCH('決勝ヒート - レース暫定結果表（印刷）'!J$11,'[1]決勝ヒート - レース結果（貼付）'!$1:$1,0)),"")))</f>
        <v>1.4157303240740741E-2</v>
      </c>
      <c r="K26" s="26">
        <f>IF(A26="DNS","",IF(A26="DQ","",IFERROR(INDEX('[1]決勝ヒート - レース結果（貼付）'!$A:$Z,MATCH($A26,'[1]決勝ヒート - レース結果（貼付）'!$A:$A,0),MATCH('決勝ヒート - レース暫定結果表（印刷）'!K$11,'[1]決勝ヒート - レース結果（貼付）'!$1:$1,0)),"")))</f>
        <v>21.364999999999998</v>
      </c>
      <c r="L26" s="26">
        <f>IF(A26="DNS","",IF(A26="DQ","",IFERROR(INDEX('[1]決勝ヒート - レース結果（貼付）'!$A:$Z,MATCH($A26,'[1]決勝ヒート - レース結果（貼付）'!$A:$A,0),MATCH('決勝ヒート - レース暫定結果表（印刷）'!L$11,'[1]決勝ヒート - レース結果（貼付）'!$1:$1,0)),"")))</f>
        <v>2.0779999999999998</v>
      </c>
      <c r="M26" s="25">
        <f>IF(A26="DNS","",IF(A26="DQ","",IFERROR(INDEX('[1]決勝ヒート - レース結果（貼付）'!$A:$Z,MATCH($B26,'[1]決勝ヒート - レース結果（貼付）'!$B:$B,0),MATCH('決勝ヒート - レース暫定結果表（印刷）'!M$11,'[1]決勝ヒート - レース結果（貼付）'!$1:$1,0)),"")))</f>
        <v>54.429000000000002</v>
      </c>
      <c r="N26" s="24" t="str">
        <f>IF(M26&lt;1,"",IF($N$11&gt;M26,"R",""))</f>
        <v/>
      </c>
      <c r="O26" s="23"/>
      <c r="P26" s="5"/>
      <c r="Q26" s="5" t="str">
        <f>IF(IFERROR(INDEX('[1]決勝ヒート - レース結果（貼付）'!$A:$Z,MATCH($B26,'[1]決勝ヒート - レース結果（貼付）'!$B:$B,0),MATCH('決勝ヒート - レース暫定結果表（印刷）'!Q$11,'[1]決勝ヒート - レース結果（貼付）'!$1:$1,0)),"")=0,"",IFERROR(INDEX('[1]決勝ヒート - レース結果（貼付）'!$A:$Z,MATCH($B26,'[1]決勝ヒート - レース結果（貼付）'!$B:$B,0),MATCH('決勝ヒート - レース暫定結果表（印刷）'!Q$11,'[1]決勝ヒート - レース結果（貼付）'!$1:$1,0)),""))</f>
        <v>JAF国内ｶｰﾄ競技規則 ｶｰﾄ競技会運営に関する規定 22条(妨害の禁止(無理な進入))違反により、10秒加算とした。</v>
      </c>
      <c r="R26" s="5">
        <f>IF(Q26="","",COUNTIF($Q$13:Q26,"&lt;&gt;"&amp;""))</f>
        <v>14</v>
      </c>
      <c r="S26" s="5">
        <f>IFERROR(RANK(R26,$R$13:$R$48,1),"")</f>
        <v>5</v>
      </c>
      <c r="T26" s="5" t="str">
        <f>IF(IFERROR(INDEX('[1]決勝ヒート - レース結果（貼付）'!$A:$Z,MATCH($A26,'[1]決勝ヒート - レース結果（貼付）'!$A:$A,0),MATCH('決勝ヒート - レース暫定結果表（印刷）'!T$11,'[1]決勝ヒート - レース結果（貼付）'!$1:$1,0)),"")=0,"",IFERROR(INDEX('[1]決勝ヒート - レース結果（貼付）'!$A:$Z,MATCH($A26,'[1]決勝ヒート - レース結果（貼付）'!$A:$A,0),MATCH('決勝ヒート - レース暫定結果表（印刷）'!T$11,'[1]決勝ヒート - レース結果（貼付）'!$1:$1,0)),""))</f>
        <v/>
      </c>
      <c r="U26" s="5">
        <f>IF(IFERROR(INDEX('[1]決勝ヒート - レース結果（貼付）'!$A:$Z,MATCH($B26,'[1]決勝ヒート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レース結果（貼付）'!$A:$Z,MATCH($B26,'[1]決勝ヒート - レース結果（貼付）'!$B:$B,0),MATCH('[1]決勝ヒート - レース正式結果表（印刷）'!U$11,'[1]決勝ヒート - レース結果（貼付）'!$1:$1,0)),""))</f>
        <v>83.215999999999994</v>
      </c>
      <c r="V26" s="5"/>
    </row>
    <row r="27" spans="1:22" ht="12.75" customHeight="1" x14ac:dyDescent="0.2">
      <c r="A27" s="36">
        <f>IF(OR('[1]決勝ヒート - レース結果（貼付）'!A16="DNF",'[1]決勝ヒート - レース結果（貼付）'!A16="DNS",'[1]決勝ヒート - レース結果（貼付）'!A16="DQ"),'[1]決勝ヒート - レース結果（貼付）'!A16,IF(MAX('[1]決勝ヒート - レース結果（貼付）'!A:A)&gt;A26,A26+1,""))</f>
        <v>15</v>
      </c>
      <c r="B27" s="35">
        <f>IFERROR(INDEX('[1]決勝ヒート - レース結果（貼付）'!A16:$Z$50,MATCH($A27,'[1]決勝ヒート - レース結果（貼付）'!A16:$A$50,0),MATCH('決勝ヒート - レース暫定結果表（印刷）'!B$11,'[1]決勝ヒート - レース結果（貼付）'!$1:$1,0)),"")</f>
        <v>34</v>
      </c>
      <c r="C27" s="34"/>
      <c r="D27" s="33"/>
      <c r="E27" s="32" t="str">
        <f>IFERROR(INDEX('[1]決勝ヒート - レース結果（貼付）'!$A:$Z,MATCH($B27,'[1]決勝ヒート - レース結果（貼付）'!$B:$B,0),MATCH('決勝ヒート - レース暫定結果表（印刷）'!E$11,'[1]決勝ヒート - レース結果（貼付）'!$1:$1,0)),"")</f>
        <v>柳沼 光太</v>
      </c>
      <c r="F27" s="24" t="str">
        <f>IFERROR(INDEX('[1]決勝ヒート - レース結果（貼付）'!$A:$Z,MATCH($B27,'[1]決勝ヒート - レース結果（貼付）'!$B:$B,0),MATCH('決勝ヒート - レース暫定結果表（印刷）'!F$11,'[1]決勝ヒート - レース結果（貼付）'!$1:$1,0)),"")</f>
        <v>Birel ART/IAME</v>
      </c>
      <c r="G27" s="31" t="str">
        <f>IFERROR(INDEX('[1]決勝ヒート - レース結果（貼付）'!$A:$Z,MATCH($B27,'[1]決勝ヒート - レース結果（貼付）'!$B:$B,0),MATCH('決勝ヒート - レース暫定結果表（印刷）'!G$11,'[1]決勝ヒート - レース結果（貼付）'!$1:$1,0)),"")</f>
        <v>Formula Blue ガレージC</v>
      </c>
      <c r="H27" s="30" t="str">
        <f>IFERROR(INDEX('[1]決勝ヒート - レース結果（貼付）'!$A:$Z,MATCH($B27,'[1]決勝ヒート - レース結果（貼付）'!$B:$B,0),MATCH('決勝ヒート - レース暫定結果表（印刷）'!H$11,'[1]決勝ヒート - レース結果（貼付）'!$1:$1,0)),"")</f>
        <v>BS</v>
      </c>
      <c r="I27" s="29">
        <f>IF(A27="DNS","",IF(A27="DQ","",IFERROR(INDEX('[1]決勝ヒート - レース結果（貼付）'!$A:$Z,MATCH($A27,'[1]決勝ヒート - レース結果（貼付）'!$A:$A,0),MATCH('決勝ヒート - レース暫定結果表（印刷）'!I$11,'[1]決勝ヒート - レース結果（貼付）'!$1:$1,0)),"")))</f>
        <v>22</v>
      </c>
      <c r="J27" s="28">
        <f>IF(A27="DNS","ｽﾀｰﾄ出来ず",IF(A27="DQ","失　格",IFERROR(INDEX('[1]決勝ヒート - レース結果（貼付）'!$A:$Z,MATCH($B27,'[1]決勝ヒート - レース結果（貼付）'!$B:$B,0),MATCH('決勝ヒート - レース暫定結果表（印刷）'!J$11,'[1]決勝ヒート - レース結果（貼付）'!$1:$1,0)),"")))</f>
        <v>1.4170023148148149E-2</v>
      </c>
      <c r="K27" s="26">
        <f>IF(A27="DNS","",IF(A27="DQ","",IFERROR(INDEX('[1]決勝ヒート - レース結果（貼付）'!$A:$Z,MATCH($A27,'[1]決勝ヒート - レース結果（貼付）'!$A:$A,0),MATCH('決勝ヒート - レース暫定結果表（印刷）'!K$11,'[1]決勝ヒート - レース結果（貼付）'!$1:$1,0)),"")))</f>
        <v>22.463999999999999</v>
      </c>
      <c r="L27" s="26">
        <f>IF(A27="DNS","",IF(A27="DQ","",IFERROR(INDEX('[1]決勝ヒート - レース結果（貼付）'!$A:$Z,MATCH($A27,'[1]決勝ヒート - レース結果（貼付）'!$A:$A,0),MATCH('決勝ヒート - レース暫定結果表（印刷）'!L$11,'[1]決勝ヒート - レース結果（貼付）'!$1:$1,0)),"")))</f>
        <v>1.099</v>
      </c>
      <c r="M27" s="25">
        <f>IF(A27="DNS","",IF(A27="DQ","",IFERROR(INDEX('[1]決勝ヒート - レース結果（貼付）'!$A:$Z,MATCH($B27,'[1]決勝ヒート - レース結果（貼付）'!$B:$B,0),MATCH('決勝ヒート - レース暫定結果表（印刷）'!M$11,'[1]決勝ヒート - レース結果（貼付）'!$1:$1,0)),"")))</f>
        <v>54.780999999999999</v>
      </c>
      <c r="N27" s="24" t="str">
        <f>IF(M27&lt;1,"",IF($N$11&gt;M27,"R",""))</f>
        <v/>
      </c>
      <c r="O27" s="23"/>
      <c r="P27" s="5"/>
      <c r="Q27" s="5" t="str">
        <f>IF(IFERROR(INDEX('[1]決勝ヒート - レース結果（貼付）'!$A:$Z,MATCH($B27,'[1]決勝ヒート - レース結果（貼付）'!$B:$B,0),MATCH('決勝ヒート - レース暫定結果表（印刷）'!Q$11,'[1]決勝ヒート - レース結果（貼付）'!$1:$1,0)),"")=0,"",IFERROR(INDEX('[1]決勝ヒート - レース結果（貼付）'!$A:$Z,MATCH($B27,'[1]決勝ヒート - レース結果（貼付）'!$B:$B,0),MATCH('決勝ヒート - レース暫定結果表（印刷）'!Q$11,'[1]決勝ヒート - レース結果（貼付）'!$1:$1,0)),""))</f>
        <v/>
      </c>
      <c r="R27" s="5" t="str">
        <f>IF(Q27="","",COUNTIF($Q$13:Q27,"&lt;&gt;"&amp;""))</f>
        <v/>
      </c>
      <c r="S27" s="5" t="str">
        <f>IFERROR(RANK(R27,$R$13:$R$48,1),"")</f>
        <v/>
      </c>
      <c r="T27" s="5" t="str">
        <f>IF(IFERROR(INDEX('[1]決勝ヒート - レース結果（貼付）'!$A:$Z,MATCH($A27,'[1]決勝ヒート - レース結果（貼付）'!$A:$A,0),MATCH('決勝ヒート - レース暫定結果表（印刷）'!T$11,'[1]決勝ヒート - レース結果（貼付）'!$1:$1,0)),"")=0,"",IFERROR(INDEX('[1]決勝ヒート - レース結果（貼付）'!$A:$Z,MATCH($A27,'[1]決勝ヒート - レース結果（貼付）'!$A:$A,0),MATCH('決勝ヒート - レース暫定結果表（印刷）'!T$11,'[1]決勝ヒート - レース結果（貼付）'!$1:$1,0)),""))</f>
        <v/>
      </c>
      <c r="U27" s="5">
        <f>IF(IFERROR(INDEX('[1]決勝ヒート - レース結果（貼付）'!$A:$Z,MATCH($B27,'[1]決勝ヒート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レース結果（貼付）'!$A:$Z,MATCH($B27,'[1]決勝ヒート - レース結果（貼付）'!$B:$B,0),MATCH('[1]決勝ヒート - レース正式結果表（印刷）'!U$11,'[1]決勝ヒート - レース結果（貼付）'!$1:$1,0)),""))</f>
        <v>83.064999999999998</v>
      </c>
      <c r="V27" s="5"/>
    </row>
    <row r="28" spans="1:22" ht="12.75" customHeight="1" x14ac:dyDescent="0.2">
      <c r="A28" s="36">
        <f>IF(OR('[1]決勝ヒート - レース結果（貼付）'!A17="DNF",'[1]決勝ヒート - レース結果（貼付）'!A17="DNS",'[1]決勝ヒート - レース結果（貼付）'!A17="DQ"),'[1]決勝ヒート - レース結果（貼付）'!A17,IF(MAX('[1]決勝ヒート - レース結果（貼付）'!A:A)&gt;A27,A27+1,""))</f>
        <v>16</v>
      </c>
      <c r="B28" s="35">
        <f>IFERROR(INDEX('[1]決勝ヒート - レース結果（貼付）'!A17:$Z$50,MATCH($A28,'[1]決勝ヒート - レース結果（貼付）'!A17:$A$50,0),MATCH('決勝ヒート - レース暫定結果表（印刷）'!B$11,'[1]決勝ヒート - レース結果（貼付）'!$1:$1,0)),"")</f>
        <v>12</v>
      </c>
      <c r="C28" s="34"/>
      <c r="D28" s="33"/>
      <c r="E28" s="32" t="str">
        <f>IFERROR(INDEX('[1]決勝ヒート - レース結果（貼付）'!$A:$Z,MATCH($B28,'[1]決勝ヒート - レース結果（貼付）'!$B:$B,0),MATCH('決勝ヒート - レース暫定結果表（印刷）'!E$11,'[1]決勝ヒート - レース結果（貼付）'!$1:$1,0)),"")</f>
        <v>宮本 颯斗</v>
      </c>
      <c r="F28" s="24" t="str">
        <f>IFERROR(INDEX('[1]決勝ヒート - レース結果（貼付）'!$A:$Z,MATCH($B28,'[1]決勝ヒート - レース結果（貼付）'!$B:$B,0),MATCH('決勝ヒート - レース暫定結果表（印刷）'!F$11,'[1]決勝ヒート - レース結果（貼付）'!$1:$1,0)),"")</f>
        <v>Praga/IAME</v>
      </c>
      <c r="G28" s="31" t="str">
        <f>IFERROR(INDEX('[1]決勝ヒート - レース結果（貼付）'!$A:$Z,MATCH($B28,'[1]決勝ヒート - レース結果（貼付）'!$B:$B,0),MATCH('決勝ヒート - レース暫定結果表（印刷）'!G$11,'[1]決勝ヒート - レース結果（貼付）'!$1:$1,0)),"")</f>
        <v>Teamぶるーと</v>
      </c>
      <c r="H28" s="30" t="str">
        <f>IFERROR(INDEX('[1]決勝ヒート - レース結果（貼付）'!$A:$Z,MATCH($B28,'[1]決勝ヒート - レース結果（貼付）'!$B:$B,0),MATCH('決勝ヒート - レース暫定結果表（印刷）'!H$11,'[1]決勝ヒート - レース結果（貼付）'!$1:$1,0)),"")</f>
        <v>BS</v>
      </c>
      <c r="I28" s="29">
        <f>IF(A28="DNS","",IF(A28="DQ","",IFERROR(INDEX('[1]決勝ヒート - レース結果（貼付）'!$A:$Z,MATCH($A28,'[1]決勝ヒート - レース結果（貼付）'!$A:$A,0),MATCH('決勝ヒート - レース暫定結果表（印刷）'!I$11,'[1]決勝ヒート - レース結果（貼付）'!$1:$1,0)),"")))</f>
        <v>22</v>
      </c>
      <c r="J28" s="28">
        <f>IF(A28="DNS","ｽﾀｰﾄ出来ず",IF(A28="DQ","失　格",IFERROR(INDEX('[1]決勝ヒート - レース結果（貼付）'!$A:$Z,MATCH($B28,'[1]決勝ヒート - レース結果（貼付）'!$B:$B,0),MATCH('決勝ヒート - レース暫定結果表（印刷）'!J$11,'[1]決勝ヒート - レース結果（貼付）'!$1:$1,0)),"")))</f>
        <v>1.4185370370370371E-2</v>
      </c>
      <c r="K28" s="26">
        <f>IF(A28="DNS","",IF(A28="DQ","",IFERROR(INDEX('[1]決勝ヒート - レース結果（貼付）'!$A:$Z,MATCH($A28,'[1]決勝ヒート - レース結果（貼付）'!$A:$A,0),MATCH('決勝ヒート - レース暫定結果表（印刷）'!K$11,'[1]決勝ヒート - レース結果（貼付）'!$1:$1,0)),"")))</f>
        <v>23.79</v>
      </c>
      <c r="L28" s="26">
        <f>IF(A28="DNS","",IF(A28="DQ","",IFERROR(INDEX('[1]決勝ヒート - レース結果（貼付）'!$A:$Z,MATCH($A28,'[1]決勝ヒート - レース結果（貼付）'!$A:$A,0),MATCH('決勝ヒート - レース暫定結果表（印刷）'!L$11,'[1]決勝ヒート - レース結果（貼付）'!$1:$1,0)),"")))</f>
        <v>1.3260000000000001</v>
      </c>
      <c r="M28" s="25">
        <f>IF(A28="DNS","",IF(A28="DQ","",IFERROR(INDEX('[1]決勝ヒート - レース結果（貼付）'!$A:$Z,MATCH($B28,'[1]決勝ヒート - レース結果（貼付）'!$B:$B,0),MATCH('決勝ヒート - レース暫定結果表（印刷）'!M$11,'[1]決勝ヒート - レース結果（貼付）'!$1:$1,0)),"")))</f>
        <v>54.811999999999998</v>
      </c>
      <c r="N28" s="24" t="str">
        <f>IF(M28&lt;1,"",IF($N$11&gt;M28,"R",""))</f>
        <v/>
      </c>
      <c r="O28" s="23"/>
      <c r="P28" s="5"/>
      <c r="Q28" s="5" t="str">
        <f>IF(IFERROR(INDEX('[1]決勝ヒート - レース結果（貼付）'!$A:$Z,MATCH($B28,'[1]決勝ヒート - レース結果（貼付）'!$B:$B,0),MATCH('決勝ヒート - レース暫定結果表（印刷）'!Q$11,'[1]決勝ヒート - レース結果（貼付）'!$1:$1,0)),"")=0,"",IFERROR(INDEX('[1]決勝ヒート - レース結果（貼付）'!$A:$Z,MATCH($B28,'[1]決勝ヒート - レース結果（貼付）'!$B:$B,0),MATCH('決勝ヒート - レース暫定結果表（印刷）'!Q$11,'[1]決勝ヒート - レース結果（貼付）'!$1:$1,0)),""))</f>
        <v/>
      </c>
      <c r="R28" s="5" t="str">
        <f>IF(Q28="","",COUNTIF($Q$13:Q28,"&lt;&gt;"&amp;""))</f>
        <v/>
      </c>
      <c r="S28" s="5" t="str">
        <f>IFERROR(RANK(R28,$R$13:$R$48,1),"")</f>
        <v/>
      </c>
      <c r="T28" s="5" t="str">
        <f>IF(IFERROR(INDEX('[1]決勝ヒート - レース結果（貼付）'!$A:$Z,MATCH($A28,'[1]決勝ヒート - レース結果（貼付）'!$A:$A,0),MATCH('決勝ヒート - レース暫定結果表（印刷）'!T$11,'[1]決勝ヒート - レース結果（貼付）'!$1:$1,0)),"")=0,"",IFERROR(INDEX('[1]決勝ヒート - レース結果（貼付）'!$A:$Z,MATCH($A28,'[1]決勝ヒート - レース結果（貼付）'!$A:$A,0),MATCH('決勝ヒート - レース暫定結果表（印刷）'!T$11,'[1]決勝ヒート - レース結果（貼付）'!$1:$1,0)),""))</f>
        <v/>
      </c>
      <c r="U28" s="5">
        <f>IF(IFERROR(INDEX('[1]決勝ヒート - レース結果（貼付）'!$A:$Z,MATCH($B28,'[1]決勝ヒート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レース結果（貼付）'!$A:$Z,MATCH($B28,'[1]決勝ヒート - レース結果（貼付）'!$B:$B,0),MATCH('[1]決勝ヒート - レース正式結果表（印刷）'!U$11,'[1]決勝ヒート - レース結果（貼付）'!$1:$1,0)),""))</f>
        <v>83.018000000000001</v>
      </c>
      <c r="V28" s="5"/>
    </row>
    <row r="29" spans="1:22" ht="12.75" customHeight="1" x14ac:dyDescent="0.2">
      <c r="A29" s="36">
        <f>IF(OR('[1]決勝ヒート - レース結果（貼付）'!A18="DNF",'[1]決勝ヒート - レース結果（貼付）'!A18="DNS",'[1]決勝ヒート - レース結果（貼付）'!A18="DQ"),'[1]決勝ヒート - レース結果（貼付）'!A18,IF(MAX('[1]決勝ヒート - レース結果（貼付）'!A:A)&gt;A28,A28+1,""))</f>
        <v>17</v>
      </c>
      <c r="B29" s="35">
        <f>IFERROR(INDEX('[1]決勝ヒート - レース結果（貼付）'!A18:$Z$50,MATCH($A29,'[1]決勝ヒート - レース結果（貼付）'!A18:$A$50,0),MATCH('決勝ヒート - レース暫定結果表（印刷）'!B$11,'[1]決勝ヒート - レース結果（貼付）'!$1:$1,0)),"")</f>
        <v>27</v>
      </c>
      <c r="C29" s="34"/>
      <c r="D29" s="33"/>
      <c r="E29" s="32" t="str">
        <f>IFERROR(INDEX('[1]決勝ヒート - レース結果（貼付）'!$A:$Z,MATCH($B29,'[1]決勝ヒート - レース結果（貼付）'!$B:$B,0),MATCH('決勝ヒート - レース暫定結果表（印刷）'!E$11,'[1]決勝ヒート - レース結果（貼付）'!$1:$1,0)),"")</f>
        <v>菊池 貴博</v>
      </c>
      <c r="F29" s="24" t="str">
        <f>IFERROR(INDEX('[1]決勝ヒート - レース結果（貼付）'!$A:$Z,MATCH($B29,'[1]決勝ヒート - レース結果（貼付）'!$B:$B,0),MATCH('決勝ヒート - レース暫定結果表（印刷）'!F$11,'[1]決勝ヒート - レース結果（貼付）'!$1:$1,0)),"")</f>
        <v>CRG/IAME</v>
      </c>
      <c r="G29" s="31" t="str">
        <f>IFERROR(INDEX('[1]決勝ヒート - レース結果（貼付）'!$A:$Z,MATCH($B29,'[1]決勝ヒート - レース結果（貼付）'!$B:$B,0),MATCH('決勝ヒート - レース暫定結果表（印刷）'!G$11,'[1]決勝ヒート - レース結果（貼付）'!$1:$1,0)),"")</f>
        <v>K SPEED WIN</v>
      </c>
      <c r="H29" s="30" t="str">
        <f>IFERROR(INDEX('[1]決勝ヒート - レース結果（貼付）'!$A:$Z,MATCH($B29,'[1]決勝ヒート - レース結果（貼付）'!$B:$B,0),MATCH('決勝ヒート - レース暫定結果表（印刷）'!H$11,'[1]決勝ヒート - レース結果（貼付）'!$1:$1,0)),"")</f>
        <v>BS</v>
      </c>
      <c r="I29" s="29">
        <f>IF(A29="DNS","",IF(A29="DQ","",IFERROR(INDEX('[1]決勝ヒート - レース結果（貼付）'!$A:$Z,MATCH($A29,'[1]決勝ヒート - レース結果（貼付）'!$A:$A,0),MATCH('決勝ヒート - レース暫定結果表（印刷）'!I$11,'[1]決勝ヒート - レース結果（貼付）'!$1:$1,0)),"")))</f>
        <v>22</v>
      </c>
      <c r="J29" s="28">
        <f>IF(A29="DNS","ｽﾀｰﾄ出来ず",IF(A29="DQ","失　格",IFERROR(INDEX('[1]決勝ヒート - レース結果（貼付）'!$A:$Z,MATCH($B29,'[1]決勝ヒート - レース結果（貼付）'!$B:$B,0),MATCH('決勝ヒート - レース暫定結果表（印刷）'!J$11,'[1]決勝ヒート - レース結果（貼付）'!$1:$1,0)),"")))</f>
        <v>1.4319953703703705E-2</v>
      </c>
      <c r="K29" s="26">
        <f>IF(A29="DNS","",IF(A29="DQ","",IFERROR(INDEX('[1]決勝ヒート - レース結果（貼付）'!$A:$Z,MATCH($A29,'[1]決勝ヒート - レース結果（貼付）'!$A:$A,0),MATCH('決勝ヒート - レース暫定結果表（印刷）'!K$11,'[1]決勝ヒート - レース結果（貼付）'!$1:$1,0)),"")))</f>
        <v>35.417999999999999</v>
      </c>
      <c r="L29" s="26">
        <f>IF(A29="DNS","",IF(A29="DQ","",IFERROR(INDEX('[1]決勝ヒート - レース結果（貼付）'!$A:$Z,MATCH($A29,'[1]決勝ヒート - レース結果（貼付）'!$A:$A,0),MATCH('決勝ヒート - レース暫定結果表（印刷）'!L$11,'[1]決勝ヒート - レース結果（貼付）'!$1:$1,0)),"")))</f>
        <v>11.628</v>
      </c>
      <c r="M29" s="25">
        <f>IF(A29="DNS","",IF(A29="DQ","",IFERROR(INDEX('[1]決勝ヒート - レース結果（貼付）'!$A:$Z,MATCH($B29,'[1]決勝ヒート - レース結果（貼付）'!$B:$B,0),MATCH('決勝ヒート - レース暫定結果表（印刷）'!M$11,'[1]決勝ヒート - レース結果（貼付）'!$1:$1,0)),"")))</f>
        <v>54.469000000000001</v>
      </c>
      <c r="N29" s="24" t="str">
        <f>IF(M29&lt;1,"",IF($N$11&gt;M29,"R",""))</f>
        <v/>
      </c>
      <c r="O29" s="23"/>
      <c r="P29" s="5"/>
      <c r="Q29" s="5" t="str">
        <f>IF(IFERROR(INDEX('[1]決勝ヒート - レース結果（貼付）'!$A:$Z,MATCH($B29,'[1]決勝ヒート - レース結果（貼付）'!$B:$B,0),MATCH('決勝ヒート - レース暫定結果表（印刷）'!Q$11,'[1]決勝ヒート - レース結果（貼付）'!$1:$1,0)),"")=0,"",IFERROR(INDEX('[1]決勝ヒート - レース結果（貼付）'!$A:$Z,MATCH($B29,'[1]決勝ヒート - レース結果（貼付）'!$B:$B,0),MATCH('決勝ヒート - レース暫定結果表（印刷）'!Q$11,'[1]決勝ヒート - レース結果（貼付）'!$1:$1,0)),""))</f>
        <v>全日本カート選手権統一規則書 第38条(25)(フロントフェアリングが正しい装着状態でない)により5秒加算した。</v>
      </c>
      <c r="R29" s="5">
        <f>IF(Q29="","",COUNTIF($Q$13:Q29,"&lt;&gt;"&amp;""))</f>
        <v>17</v>
      </c>
      <c r="S29" s="5">
        <f>IFERROR(RANK(R29,$R$13:$R$48,1),"")</f>
        <v>6</v>
      </c>
      <c r="T29" s="5" t="str">
        <f>IF(IFERROR(INDEX('[1]決勝ヒート - レース結果（貼付）'!$A:$Z,MATCH($A29,'[1]決勝ヒート - レース結果（貼付）'!$A:$A,0),MATCH('決勝ヒート - レース暫定結果表（印刷）'!T$11,'[1]決勝ヒート - レース結果（貼付）'!$1:$1,0)),"")=0,"",IFERROR(INDEX('[1]決勝ヒート - レース結果（貼付）'!$A:$Z,MATCH($A29,'[1]決勝ヒート - レース結果（貼付）'!$A:$A,0),MATCH('決勝ヒート - レース暫定結果表（印刷）'!T$11,'[1]決勝ヒート - レース結果（貼付）'!$1:$1,0)),""))</f>
        <v/>
      </c>
      <c r="U29" s="5">
        <f>IF(IFERROR(INDEX('[1]決勝ヒート - レース結果（貼付）'!$A:$Z,MATCH($B29,'[1]決勝ヒート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レース結果（貼付）'!$A:$Z,MATCH($B29,'[1]決勝ヒート - レース結果（貼付）'!$B:$B,0),MATCH('[1]決勝ヒート - レース正式結果表（印刷）'!U$11,'[1]決勝ヒート - レース結果（貼付）'!$1:$1,0)),""))</f>
        <v>83.540999999999997</v>
      </c>
      <c r="V29" s="5"/>
    </row>
    <row r="30" spans="1:22" ht="12.75" customHeight="1" x14ac:dyDescent="0.2">
      <c r="A30" s="36">
        <f>IF(OR('[1]決勝ヒート - レース結果（貼付）'!A19="DNF",'[1]決勝ヒート - レース結果（貼付）'!A19="DNS",'[1]決勝ヒート - レース結果（貼付）'!A19="DQ"),'[1]決勝ヒート - レース結果（貼付）'!A19,IF(MAX('[1]決勝ヒート - レース結果（貼付）'!A:A)&gt;A29,A29+1,""))</f>
        <v>18</v>
      </c>
      <c r="B30" s="35">
        <f>IFERROR(INDEX('[1]決勝ヒート - レース結果（貼付）'!A19:$Z$50,MATCH($A30,'[1]決勝ヒート - レース結果（貼付）'!A19:$A$50,0),MATCH('決勝ヒート - レース暫定結果表（印刷）'!B$11,'[1]決勝ヒート - レース結果（貼付）'!$1:$1,0)),"")</f>
        <v>17</v>
      </c>
      <c r="C30" s="34"/>
      <c r="D30" s="33"/>
      <c r="E30" s="32" t="str">
        <f>IFERROR(INDEX('[1]決勝ヒート - レース結果（貼付）'!$A:$Z,MATCH($B30,'[1]決勝ヒート - レース結果（貼付）'!$B:$B,0),MATCH('決勝ヒート - レース暫定結果表（印刷）'!E$11,'[1]決勝ヒート - レース結果（貼付）'!$1:$1,0)),"")</f>
        <v>白石 いつも</v>
      </c>
      <c r="F30" s="24" t="str">
        <f>IFERROR(INDEX('[1]決勝ヒート - レース結果（貼付）'!$A:$Z,MATCH($B30,'[1]決勝ヒート - レース結果（貼付）'!$B:$B,0),MATCH('決勝ヒート - レース暫定結果表（印刷）'!F$11,'[1]決勝ヒート - レース結果（貼付）'!$1:$1,0)),"")</f>
        <v>KOSMIC/IAME</v>
      </c>
      <c r="G30" s="31" t="str">
        <f>IFERROR(INDEX('[1]決勝ヒート - レース結果（貼付）'!$A:$Z,MATCH($B30,'[1]決勝ヒート - レース結果（貼付）'!$B:$B,0),MATCH('決勝ヒート - レース暫定結果表（印刷）'!G$11,'[1]決勝ヒート - レース結果（貼付）'!$1:$1,0)),"")</f>
        <v>HRSJAPAN</v>
      </c>
      <c r="H30" s="30" t="str">
        <f>IFERROR(INDEX('[1]決勝ヒート - レース結果（貼付）'!$A:$Z,MATCH($B30,'[1]決勝ヒート - レース結果（貼付）'!$B:$B,0),MATCH('決勝ヒート - レース暫定結果表（印刷）'!H$11,'[1]決勝ヒート - レース結果（貼付）'!$1:$1,0)),"")</f>
        <v>BS</v>
      </c>
      <c r="I30" s="29">
        <f>IF(A30="DNS","",IF(A30="DQ","",IFERROR(INDEX('[1]決勝ヒート - レース結果（貼付）'!$A:$Z,MATCH($A30,'[1]決勝ヒート - レース結果（貼付）'!$A:$A,0),MATCH('決勝ヒート - レース暫定結果表（印刷）'!I$11,'[1]決勝ヒート - レース結果（貼付）'!$1:$1,0)),"")))</f>
        <v>22</v>
      </c>
      <c r="J30" s="28">
        <f>IF(A30="DNS","ｽﾀｰﾄ出来ず",IF(A30="DQ","失　格",IFERROR(INDEX('[1]決勝ヒート - レース結果（貼付）'!$A:$Z,MATCH($B30,'[1]決勝ヒート - レース結果（貼付）'!$B:$B,0),MATCH('決勝ヒート - レース暫定結果表（印刷）'!J$11,'[1]決勝ヒート - レース結果（貼付）'!$1:$1,0)),"")))</f>
        <v>1.4322557870370371E-2</v>
      </c>
      <c r="K30" s="26">
        <f>IF(A30="DNS","",IF(A30="DQ","",IFERROR(INDEX('[1]決勝ヒート - レース結果（貼付）'!$A:$Z,MATCH($A30,'[1]決勝ヒート - レース結果（貼付）'!$A:$A,0),MATCH('決勝ヒート - レース暫定結果表（印刷）'!K$11,'[1]決勝ヒート - レース結果（貼付）'!$1:$1,0)),"")))</f>
        <v>35.643000000000001</v>
      </c>
      <c r="L30" s="26">
        <f>IF(A30="DNS","",IF(A30="DQ","",IFERROR(INDEX('[1]決勝ヒート - レース結果（貼付）'!$A:$Z,MATCH($A30,'[1]決勝ヒート - レース結果（貼付）'!$A:$A,0),MATCH('決勝ヒート - レース暫定結果表（印刷）'!L$11,'[1]決勝ヒート - レース結果（貼付）'!$1:$1,0)),"")))</f>
        <v>0.22500000000000001</v>
      </c>
      <c r="M30" s="25">
        <f>IF(A30="DNS","",IF(A30="DQ","",IFERROR(INDEX('[1]決勝ヒート - レース結果（貼付）'!$A:$Z,MATCH($B30,'[1]決勝ヒート - レース結果（貼付）'!$B:$B,0),MATCH('決勝ヒート - レース暫定結果表（印刷）'!M$11,'[1]決勝ヒート - レース結果（貼付）'!$1:$1,0)),"")))</f>
        <v>55.319000000000003</v>
      </c>
      <c r="N30" s="24" t="str">
        <f>IF(M30&lt;1,"",IF($N$11&gt;M30,"R",""))</f>
        <v/>
      </c>
      <c r="O30" s="23"/>
      <c r="P30" s="5"/>
      <c r="Q30" s="5" t="str">
        <f>IF(IFERROR(INDEX('[1]決勝ヒート - レース結果（貼付）'!$A:$Z,MATCH($B30,'[1]決勝ヒート - レース結果（貼付）'!$B:$B,0),MATCH('決勝ヒート - レース暫定結果表（印刷）'!Q$11,'[1]決勝ヒート - レース結果（貼付）'!$1:$1,0)),"")=0,"",IFERROR(INDEX('[1]決勝ヒート - レース結果（貼付）'!$A:$Z,MATCH($B30,'[1]決勝ヒート - レース結果（貼付）'!$B:$B,0),MATCH('決勝ヒート - レース暫定結果表（印刷）'!Q$11,'[1]決勝ヒート - レース結果（貼付）'!$1:$1,0)),""))</f>
        <v/>
      </c>
      <c r="R30" s="5" t="str">
        <f>IF(Q30="","",COUNTIF($Q$13:Q30,"&lt;&gt;"&amp;""))</f>
        <v/>
      </c>
      <c r="S30" s="5" t="str">
        <f>IFERROR(RANK(R30,$R$13:$R$48,1),"")</f>
        <v/>
      </c>
      <c r="T30" s="5" t="str">
        <f>IF(IFERROR(INDEX('[1]決勝ヒート - レース結果（貼付）'!$A:$Z,MATCH($A30,'[1]決勝ヒート - レース結果（貼付）'!$A:$A,0),MATCH('決勝ヒート - レース暫定結果表（印刷）'!T$11,'[1]決勝ヒート - レース結果（貼付）'!$1:$1,0)),"")=0,"",IFERROR(INDEX('[1]決勝ヒート - レース結果（貼付）'!$A:$Z,MATCH($A30,'[1]決勝ヒート - レース結果（貼付）'!$A:$A,0),MATCH('決勝ヒート - レース暫定結果表（印刷）'!T$11,'[1]決勝ヒート - レース結果（貼付）'!$1:$1,0)),""))</f>
        <v/>
      </c>
      <c r="U30" s="5">
        <f>IF(IFERROR(INDEX('[1]決勝ヒート - レース結果（貼付）'!$A:$Z,MATCH($B30,'[1]決勝ヒート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レース結果（貼付）'!$A:$Z,MATCH($B30,'[1]決勝ヒート - レース結果（貼付）'!$B:$B,0),MATCH('[1]決勝ヒート - レース正式結果表（印刷）'!U$11,'[1]決勝ヒート - レース結果（貼付）'!$1:$1,0)),""))</f>
        <v>82.257000000000005</v>
      </c>
      <c r="V30" s="5"/>
    </row>
    <row r="31" spans="1:22" ht="12.75" customHeight="1" x14ac:dyDescent="0.2">
      <c r="A31" s="36">
        <f>IF(OR('[1]決勝ヒート - レース結果（貼付）'!A20="DNF",'[1]決勝ヒート - レース結果（貼付）'!A20="DNS",'[1]決勝ヒート - レース結果（貼付）'!A20="DQ"),'[1]決勝ヒート - レース結果（貼付）'!A20,IF(MAX('[1]決勝ヒート - レース結果（貼付）'!A:A)&gt;A30,A30+1,""))</f>
        <v>19</v>
      </c>
      <c r="B31" s="35">
        <f>IFERROR(INDEX('[1]決勝ヒート - レース結果（貼付）'!A20:$Z$50,MATCH($A31,'[1]決勝ヒート - レース結果（貼付）'!A20:$A$50,0),MATCH('決勝ヒート - レース暫定結果表（印刷）'!B$11,'[1]決勝ヒート - レース結果（貼付）'!$1:$1,0)),"")</f>
        <v>38</v>
      </c>
      <c r="C31" s="34"/>
      <c r="D31" s="33"/>
      <c r="E31" s="32" t="str">
        <f>IFERROR(INDEX('[1]決勝ヒート - レース結果（貼付）'!$A:$Z,MATCH($B31,'[1]決勝ヒート - レース結果（貼付）'!$B:$B,0),MATCH('決勝ヒート - レース暫定結果表（印刷）'!E$11,'[1]決勝ヒート - レース結果（貼付）'!$1:$1,0)),"")</f>
        <v>成宮 柊磨</v>
      </c>
      <c r="F31" s="24" t="str">
        <f>IFERROR(INDEX('[1]決勝ヒート - レース結果（貼付）'!$A:$Z,MATCH($B31,'[1]決勝ヒート - レース結果（貼付）'!$B:$B,0),MATCH('決勝ヒート - レース暫定結果表（印刷）'!F$11,'[1]決勝ヒート - レース結果（貼付）'!$1:$1,0)),"")</f>
        <v>KR/IAME</v>
      </c>
      <c r="G31" s="31" t="str">
        <f>IFERROR(INDEX('[1]決勝ヒート - レース結果（貼付）'!$A:$Z,MATCH($B31,'[1]決勝ヒート - レース結果（貼付）'!$B:$B,0),MATCH('決勝ヒート - レース暫定結果表（印刷）'!G$11,'[1]決勝ヒート - レース結果（貼付）'!$1:$1,0)),"")</f>
        <v>Team REGOLITH</v>
      </c>
      <c r="H31" s="30" t="str">
        <f>IFERROR(INDEX('[1]決勝ヒート - レース結果（貼付）'!$A:$Z,MATCH($B31,'[1]決勝ヒート - レース結果（貼付）'!$B:$B,0),MATCH('決勝ヒート - レース暫定結果表（印刷）'!H$11,'[1]決勝ヒート - レース結果（貼付）'!$1:$1,0)),"")</f>
        <v>BS</v>
      </c>
      <c r="I31" s="29">
        <f>IF(A31="DNS","",IF(A31="DQ","",IFERROR(INDEX('[1]決勝ヒート - レース結果（貼付）'!$A:$Z,MATCH($A31,'[1]決勝ヒート - レース結果（貼付）'!$A:$A,0),MATCH('決勝ヒート - レース暫定結果表（印刷）'!I$11,'[1]決勝ヒート - レース結果（貼付）'!$1:$1,0)),"")))</f>
        <v>22</v>
      </c>
      <c r="J31" s="28">
        <f>IF(A31="DNS","ｽﾀｰﾄ出来ず",IF(A31="DQ","失　格",IFERROR(INDEX('[1]決勝ヒート - レース結果（貼付）'!$A:$Z,MATCH($B31,'[1]決勝ヒート - レース結果（貼付）'!$B:$B,0),MATCH('決勝ヒート - レース暫定結果表（印刷）'!J$11,'[1]決勝ヒート - レース結果（貼付）'!$1:$1,0)),"")))</f>
        <v>1.4344537037037038E-2</v>
      </c>
      <c r="K31" s="26">
        <f>IF(A31="DNS","",IF(A31="DQ","",IFERROR(INDEX('[1]決勝ヒート - レース結果（貼付）'!$A:$Z,MATCH($A31,'[1]決勝ヒート - レース結果（貼付）'!$A:$A,0),MATCH('決勝ヒート - レース暫定結果表（印刷）'!K$11,'[1]決勝ヒート - レース結果（貼付）'!$1:$1,0)),"")))</f>
        <v>37.542000000000002</v>
      </c>
      <c r="L31" s="26">
        <f>IF(A31="DNS","",IF(A31="DQ","",IFERROR(INDEX('[1]決勝ヒート - レース結果（貼付）'!$A:$Z,MATCH($A31,'[1]決勝ヒート - レース結果（貼付）'!$A:$A,0),MATCH('決勝ヒート - レース暫定結果表（印刷）'!L$11,'[1]決勝ヒート - レース結果（貼付）'!$1:$1,0)),"")))</f>
        <v>1.899</v>
      </c>
      <c r="M31" s="25">
        <f>IF(A31="DNS","",IF(A31="DQ","",IFERROR(INDEX('[1]決勝ヒート - レース結果（貼付）'!$A:$Z,MATCH($B31,'[1]決勝ヒート - レース結果（貼付）'!$B:$B,0),MATCH('決勝ヒート - レース暫定結果表（印刷）'!M$11,'[1]決勝ヒート - レース結果（貼付）'!$1:$1,0)),"")))</f>
        <v>55.35</v>
      </c>
      <c r="N31" s="24" t="str">
        <f>IF(M31&lt;1,"",IF($N$11&gt;M31,"R",""))</f>
        <v/>
      </c>
      <c r="O31" s="23"/>
      <c r="P31" s="5"/>
      <c r="Q31" s="5" t="str">
        <f>IF(IFERROR(INDEX('[1]決勝ヒート - レース結果（貼付）'!$A:$Z,MATCH($B31,'[1]決勝ヒート - レース結果（貼付）'!$B:$B,0),MATCH('決勝ヒート - レース暫定結果表（印刷）'!Q$11,'[1]決勝ヒート - レース結果（貼付）'!$1:$1,0)),"")=0,"",IFERROR(INDEX('[1]決勝ヒート - レース結果（貼付）'!$A:$Z,MATCH($B31,'[1]決勝ヒート - レース結果（貼付）'!$B:$B,0),MATCH('決勝ヒート - レース暫定結果表（印刷）'!Q$11,'[1]決勝ヒート - レース結果（貼付）'!$1:$1,0)),""))</f>
        <v/>
      </c>
      <c r="R31" s="5" t="str">
        <f>IF(Q31="","",COUNTIF($Q$13:Q31,"&lt;&gt;"&amp;""))</f>
        <v/>
      </c>
      <c r="S31" s="5" t="str">
        <f>IFERROR(RANK(R31,$R$13:$R$48,1),"")</f>
        <v/>
      </c>
      <c r="T31" s="5" t="str">
        <f>IF(IFERROR(INDEX('[1]決勝ヒート - レース結果（貼付）'!$A:$Z,MATCH($A31,'[1]決勝ヒート - レース結果（貼付）'!$A:$A,0),MATCH('決勝ヒート - レース暫定結果表（印刷）'!T$11,'[1]決勝ヒート - レース結果（貼付）'!$1:$1,0)),"")=0,"",IFERROR(INDEX('[1]決勝ヒート - レース結果（貼付）'!$A:$Z,MATCH($A31,'[1]決勝ヒート - レース結果（貼付）'!$A:$A,0),MATCH('決勝ヒート - レース暫定結果表（印刷）'!T$11,'[1]決勝ヒート - レース結果（貼付）'!$1:$1,0)),""))</f>
        <v/>
      </c>
      <c r="U31" s="5">
        <f>IF(IFERROR(INDEX('[1]決勝ヒート - レース結果（貼付）'!$A:$Z,MATCH($B31,'[1]決勝ヒート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レース結果（貼付）'!$A:$Z,MATCH($B31,'[1]決勝ヒート - レース結果（貼付）'!$B:$B,0),MATCH('[1]決勝ヒート - レース正式結果表（印刷）'!U$11,'[1]決勝ヒート - レース結果（貼付）'!$1:$1,0)),""))</f>
        <v>82.210999999999999</v>
      </c>
      <c r="V31" s="5"/>
    </row>
    <row r="32" spans="1:22" ht="12.75" customHeight="1" x14ac:dyDescent="0.2">
      <c r="A32" s="36">
        <f>IF(OR('[1]決勝ヒート - レース結果（貼付）'!A21="DNF",'[1]決勝ヒート - レース結果（貼付）'!A21="DNS",'[1]決勝ヒート - レース結果（貼付）'!A21="DQ"),'[1]決勝ヒート - レース結果（貼付）'!A21,IF(MAX('[1]決勝ヒート - レース結果（貼付）'!A:A)&gt;A31,A31+1,""))</f>
        <v>20</v>
      </c>
      <c r="B32" s="35">
        <f>IFERROR(INDEX('[1]決勝ヒート - レース結果（貼付）'!A21:$Z$50,MATCH($A32,'[1]決勝ヒート - レース結果（貼付）'!A21:$A$50,0),MATCH('決勝ヒート - レース暫定結果表（印刷）'!B$11,'[1]決勝ヒート - レース結果（貼付）'!$1:$1,0)),"")</f>
        <v>66</v>
      </c>
      <c r="C32" s="34"/>
      <c r="D32" s="33"/>
      <c r="E32" s="32" t="str">
        <f>IFERROR(INDEX('[1]決勝ヒート - レース結果（貼付）'!$A:$Z,MATCH($B32,'[1]決勝ヒート - レース結果（貼付）'!$B:$B,0),MATCH('決勝ヒート - レース暫定結果表（印刷）'!E$11,'[1]決勝ヒート - レース結果（貼付）'!$1:$1,0)),"")</f>
        <v>橘田 明弘</v>
      </c>
      <c r="F32" s="24" t="str">
        <f>IFERROR(INDEX('[1]決勝ヒート - レース結果（貼付）'!$A:$Z,MATCH($B32,'[1]決勝ヒート - レース結果（貼付）'!$B:$B,0),MATCH('決勝ヒート - レース暫定結果表（印刷）'!F$11,'[1]決勝ヒート - レース結果（貼付）'!$1:$1,0)),"")</f>
        <v>Drago CORSE/IAME</v>
      </c>
      <c r="G32" s="31" t="str">
        <f>IFERROR(INDEX('[1]決勝ヒート - レース結果（貼付）'!$A:$Z,MATCH($B32,'[1]決勝ヒート - レース結果（貼付）'!$B:$B,0),MATCH('決勝ヒート - レース暫定結果表（印刷）'!G$11,'[1]決勝ヒート - レース結果（貼付）'!$1:$1,0)),"")</f>
        <v>K Speed Win</v>
      </c>
      <c r="H32" s="30" t="str">
        <f>IFERROR(INDEX('[1]決勝ヒート - レース結果（貼付）'!$A:$Z,MATCH($B32,'[1]決勝ヒート - レース結果（貼付）'!$B:$B,0),MATCH('決勝ヒート - レース暫定結果表（印刷）'!H$11,'[1]決勝ヒート - レース結果（貼付）'!$1:$1,0)),"")</f>
        <v>BS</v>
      </c>
      <c r="I32" s="29">
        <f>IF(A32="DNS","",IF(A32="DQ","",IFERROR(INDEX('[1]決勝ヒート - レース結果（貼付）'!$A:$Z,MATCH($A32,'[1]決勝ヒート - レース結果（貼付）'!$A:$A,0),MATCH('決勝ヒート - レース暫定結果表（印刷）'!I$11,'[1]決勝ヒート - レース結果（貼付）'!$1:$1,0)),"")))</f>
        <v>22</v>
      </c>
      <c r="J32" s="28">
        <f>IF(A32="DNS","ｽﾀｰﾄ出来ず",IF(A32="DQ","失　格",IFERROR(INDEX('[1]決勝ヒート - レース結果（貼付）'!$A:$Z,MATCH($B32,'[1]決勝ヒート - レース結果（貼付）'!$B:$B,0),MATCH('決勝ヒート - レース暫定結果表（印刷）'!J$11,'[1]決勝ヒート - レース結果（貼付）'!$1:$1,0)),"")))</f>
        <v>1.4478472222222221E-2</v>
      </c>
      <c r="K32" s="26">
        <f>IF(A32="DNS","",IF(A32="DQ","",IFERROR(INDEX('[1]決勝ヒート - レース結果（貼付）'!$A:$Z,MATCH($A32,'[1]決勝ヒート - レース結果（貼付）'!$A:$A,0),MATCH('決勝ヒート - レース暫定結果表（印刷）'!K$11,'[1]決勝ヒート - レース結果（貼付）'!$1:$1,0)),"")))</f>
        <v>49.113999999999997</v>
      </c>
      <c r="L32" s="26">
        <f>IF(A32="DNS","",IF(A32="DQ","",IFERROR(INDEX('[1]決勝ヒート - レース結果（貼付）'!$A:$Z,MATCH($A32,'[1]決勝ヒート - レース結果（貼付）'!$A:$A,0),MATCH('決勝ヒート - レース暫定結果表（印刷）'!L$11,'[1]決勝ヒート - レース結果（貼付）'!$1:$1,0)),"")))</f>
        <v>11.571999999999999</v>
      </c>
      <c r="M32" s="25">
        <f>IF(A32="DNS","",IF(A32="DQ","",IFERROR(INDEX('[1]決勝ヒート - レース結果（貼付）'!$A:$Z,MATCH($B32,'[1]決勝ヒート - レース結果（貼付）'!$B:$B,0),MATCH('決勝ヒート - レース暫定結果表（印刷）'!M$11,'[1]決勝ヒート - レース結果（貼付）'!$1:$1,0)),"")))</f>
        <v>55.662999999999997</v>
      </c>
      <c r="N32" s="24" t="str">
        <f>IF(M32&lt;1,"",IF($N$11&gt;M32,"R",""))</f>
        <v/>
      </c>
      <c r="O32" s="23"/>
      <c r="P32" s="5"/>
      <c r="Q32" s="5" t="str">
        <f>IF(IFERROR(INDEX('[1]決勝ヒート - レース結果（貼付）'!$A:$Z,MATCH($B32,'[1]決勝ヒート - レース結果（貼付）'!$B:$B,0),MATCH('決勝ヒート - レース暫定結果表（印刷）'!Q$11,'[1]決勝ヒート - レース結果（貼付）'!$1:$1,0)),"")=0,"",IFERROR(INDEX('[1]決勝ヒート - レース結果（貼付）'!$A:$Z,MATCH($B32,'[1]決勝ヒート - レース結果（貼付）'!$B:$B,0),MATCH('決勝ヒート - レース暫定結果表（印刷）'!Q$11,'[1]決勝ヒート - レース結果（貼付）'!$1:$1,0)),""))</f>
        <v/>
      </c>
      <c r="R32" s="5" t="str">
        <f>IF(Q32="","",COUNTIF($Q$13:Q32,"&lt;&gt;"&amp;""))</f>
        <v/>
      </c>
      <c r="S32" s="5" t="str">
        <f>IFERROR(RANK(R32,$R$13:$R$48,1),"")</f>
        <v/>
      </c>
      <c r="T32" s="5" t="str">
        <f>IF(IFERROR(INDEX('[1]決勝ヒート - レース結果（貼付）'!$A:$Z,MATCH($A32,'[1]決勝ヒート - レース結果（貼付）'!$A:$A,0),MATCH('決勝ヒート - レース暫定結果表（印刷）'!T$11,'[1]決勝ヒート - レース結果（貼付）'!$1:$1,0)),"")=0,"",IFERROR(INDEX('[1]決勝ヒート - レース結果（貼付）'!$A:$Z,MATCH($A32,'[1]決勝ヒート - レース結果（貼付）'!$A:$A,0),MATCH('決勝ヒート - レース暫定結果表（印刷）'!T$11,'[1]決勝ヒート - レース結果（貼付）'!$1:$1,0)),""))</f>
        <v/>
      </c>
      <c r="U32" s="5">
        <f>IF(IFERROR(INDEX('[1]決勝ヒート - レース結果（貼付）'!$A:$Z,MATCH($B32,'[1]決勝ヒート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レース結果（貼付）'!$A:$Z,MATCH($B32,'[1]決勝ヒート - レース結果（貼付）'!$B:$B,0),MATCH('[1]決勝ヒート - レース正式結果表（印刷）'!U$11,'[1]決勝ヒート - レース結果（貼付）'!$1:$1,0)),""))</f>
        <v>81.748999999999995</v>
      </c>
      <c r="V32" s="5"/>
    </row>
    <row r="33" spans="1:22" ht="12.75" customHeight="1" x14ac:dyDescent="0.2">
      <c r="A33" s="36">
        <f>IF(OR('[1]決勝ヒート - レース結果（貼付）'!A22="DNF",'[1]決勝ヒート - レース結果（貼付）'!A22="DNS",'[1]決勝ヒート - レース結果（貼付）'!A22="DQ"),'[1]決勝ヒート - レース結果（貼付）'!A22,IF(MAX('[1]決勝ヒート - レース結果（貼付）'!A:A)&gt;A32,A32+1,""))</f>
        <v>21</v>
      </c>
      <c r="B33" s="35">
        <f>IFERROR(INDEX('[1]決勝ヒート - レース結果（貼付）'!A22:$Z$50,MATCH($A33,'[1]決勝ヒート - レース結果（貼付）'!A22:$A$50,0),MATCH('決勝ヒート - レース暫定結果表（印刷）'!B$11,'[1]決勝ヒート - レース結果（貼付）'!$1:$1,0)),"")</f>
        <v>35</v>
      </c>
      <c r="C33" s="34"/>
      <c r="D33" s="33"/>
      <c r="E33" s="32" t="str">
        <f>IFERROR(INDEX('[1]決勝ヒート - レース結果（貼付）'!$A:$Z,MATCH($B33,'[1]決勝ヒート - レース結果（貼付）'!$B:$B,0),MATCH('決勝ヒート - レース暫定結果表（印刷）'!E$11,'[1]決勝ヒート - レース結果（貼付）'!$1:$1,0)),"")</f>
        <v>冨田 真弥</v>
      </c>
      <c r="F33" s="24" t="str">
        <f>IFERROR(INDEX('[1]決勝ヒート - レース結果（貼付）'!$A:$Z,MATCH($B33,'[1]決勝ヒート - レース結果（貼付）'!$B:$B,0),MATCH('決勝ヒート - レース暫定結果表（印刷）'!F$11,'[1]決勝ヒート - レース結果（貼付）'!$1:$1,0)),"")</f>
        <v>Drago CORSE/IAME</v>
      </c>
      <c r="G33" s="31" t="str">
        <f>IFERROR(INDEX('[1]決勝ヒート - レース結果（貼付）'!$A:$Z,MATCH($B33,'[1]決勝ヒート - レース結果（貼付）'!$B:$B,0),MATCH('決勝ヒート - レース暫定結果表（印刷）'!G$11,'[1]決勝ヒート - レース結果（貼付）'!$1:$1,0)),"")</f>
        <v>EHRE MOTOR SPORTS</v>
      </c>
      <c r="H33" s="30" t="str">
        <f>IFERROR(INDEX('[1]決勝ヒート - レース結果（貼付）'!$A:$Z,MATCH($B33,'[1]決勝ヒート - レース結果（貼付）'!$B:$B,0),MATCH('決勝ヒート - レース暫定結果表（印刷）'!H$11,'[1]決勝ヒート - レース結果（貼付）'!$1:$1,0)),"")</f>
        <v>BS</v>
      </c>
      <c r="I33" s="29">
        <f>IF(A33="DNS","",IF(A33="DQ","",IFERROR(INDEX('[1]決勝ヒート - レース結果（貼付）'!$A:$Z,MATCH($A33,'[1]決勝ヒート - レース結果（貼付）'!$A:$A,0),MATCH('決勝ヒート - レース暫定結果表（印刷）'!I$11,'[1]決勝ヒート - レース結果（貼付）'!$1:$1,0)),"")))</f>
        <v>22</v>
      </c>
      <c r="J33" s="28">
        <f>IF(A33="DNS","ｽﾀｰﾄ出来ず",IF(A33="DQ","失　格",IFERROR(INDEX('[1]決勝ヒート - レース結果（貼付）'!$A:$Z,MATCH($B33,'[1]決勝ヒート - レース結果（貼付）'!$B:$B,0),MATCH('決勝ヒート - レース暫定結果表（印刷）'!J$11,'[1]決勝ヒート - レース結果（貼付）'!$1:$1,0)),"")))</f>
        <v>1.4563402777777778E-2</v>
      </c>
      <c r="K33" s="26">
        <f>IF(A33="DNS","",IF(A33="DQ","",IFERROR(INDEX('[1]決勝ヒート - レース結果（貼付）'!$A:$Z,MATCH($A33,'[1]決勝ヒート - レース結果（貼付）'!$A:$A,0),MATCH('決勝ヒート - レース暫定結果表（印刷）'!K$11,'[1]決勝ヒート - レース結果（貼付）'!$1:$1,0)),"")))</f>
        <v>56.451999999999998</v>
      </c>
      <c r="L33" s="26">
        <f>IF(A33="DNS","",IF(A33="DQ","",IFERROR(INDEX('[1]決勝ヒート - レース結果（貼付）'!$A:$Z,MATCH($A33,'[1]決勝ヒート - レース結果（貼付）'!$A:$A,0),MATCH('決勝ヒート - レース暫定結果表（印刷）'!L$11,'[1]決勝ヒート - レース結果（貼付）'!$1:$1,0)),"")))</f>
        <v>7.3380000000000001</v>
      </c>
      <c r="M33" s="25">
        <f>IF(A33="DNS","",IF(A33="DQ","",IFERROR(INDEX('[1]決勝ヒート - レース結果（貼付）'!$A:$Z,MATCH($B33,'[1]決勝ヒート - レース結果（貼付）'!$B:$B,0),MATCH('決勝ヒート - レース暫定結果表（印刷）'!M$11,'[1]決勝ヒート - レース結果（貼付）'!$1:$1,0)),"")))</f>
        <v>55.509</v>
      </c>
      <c r="N33" s="24" t="str">
        <f>IF(M33&lt;1,"",IF($N$11&gt;M33,"R",""))</f>
        <v/>
      </c>
      <c r="O33" s="23"/>
      <c r="P33" s="5"/>
      <c r="Q33" s="5" t="str">
        <f>IF(IFERROR(INDEX('[1]決勝ヒート - レース結果（貼付）'!$A:$Z,MATCH($B33,'[1]決勝ヒート - レース結果（貼付）'!$B:$B,0),MATCH('決勝ヒート - レース暫定結果表（印刷）'!Q$11,'[1]決勝ヒート - レース結果（貼付）'!$1:$1,0)),"")=0,"",IFERROR(INDEX('[1]決勝ヒート - レース結果（貼付）'!$A:$Z,MATCH($B33,'[1]決勝ヒート - レース結果（貼付）'!$B:$B,0),MATCH('決勝ヒート - レース暫定結果表（印刷）'!Q$11,'[1]決勝ヒート - レース結果（貼付）'!$1:$1,0)),""))</f>
        <v/>
      </c>
      <c r="R33" s="5" t="str">
        <f>IF(Q33="","",COUNTIF($Q$13:Q33,"&lt;&gt;"&amp;""))</f>
        <v/>
      </c>
      <c r="S33" s="5" t="str">
        <f>IFERROR(RANK(R33,$R$13:$R$48,1),"")</f>
        <v/>
      </c>
      <c r="T33" s="5" t="str">
        <f>IF(IFERROR(INDEX('[1]決勝ヒート - レース結果（貼付）'!$A:$Z,MATCH($A33,'[1]決勝ヒート - レース結果（貼付）'!$A:$A,0),MATCH('決勝ヒート - レース暫定結果表（印刷）'!T$11,'[1]決勝ヒート - レース結果（貼付）'!$1:$1,0)),"")=0,"",IFERROR(INDEX('[1]決勝ヒート - レース結果（貼付）'!$A:$Z,MATCH($A33,'[1]決勝ヒート - レース結果（貼付）'!$A:$A,0),MATCH('決勝ヒート - レース暫定結果表（印刷）'!T$11,'[1]決勝ヒート - レース結果（貼付）'!$1:$1,0)),""))</f>
        <v/>
      </c>
      <c r="U33" s="5">
        <f>IF(IFERROR(INDEX('[1]決勝ヒート - レース結果（貼付）'!$A:$Z,MATCH($B33,'[1]決勝ヒート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レース結果（貼付）'!$A:$Z,MATCH($B33,'[1]決勝ヒート - レース結果（貼付）'!$B:$B,0),MATCH('[1]決勝ヒート - レース正式結果表（印刷）'!U$11,'[1]決勝ヒート - レース結果（貼付）'!$1:$1,0)),""))</f>
        <v>81.975999999999999</v>
      </c>
      <c r="V33" s="5"/>
    </row>
    <row r="34" spans="1:22" ht="12.75" customHeight="1" x14ac:dyDescent="0.2">
      <c r="A34" s="46" t="s">
        <v>37</v>
      </c>
      <c r="B34" s="35"/>
      <c r="C34" s="34"/>
      <c r="D34" s="33"/>
      <c r="E34" s="32"/>
      <c r="F34" s="24"/>
      <c r="G34" s="31"/>
      <c r="H34" s="30"/>
      <c r="I34" s="29"/>
      <c r="J34" s="28"/>
      <c r="K34" s="26"/>
      <c r="L34" s="26"/>
      <c r="M34" s="25"/>
      <c r="N34" s="24"/>
      <c r="O34" s="23"/>
      <c r="P34" s="5"/>
      <c r="Q34" s="5"/>
      <c r="R34" s="5"/>
      <c r="S34" s="5"/>
      <c r="T34" s="5"/>
      <c r="U34" s="5"/>
      <c r="V34" s="5"/>
    </row>
    <row r="35" spans="1:22" ht="12.75" customHeight="1" x14ac:dyDescent="0.2">
      <c r="A35" s="36">
        <f>IF(OR('[1]決勝ヒート - レース結果（貼付）'!A23="DNF",'[1]決勝ヒート - レース結果（貼付）'!A23="DNS",'[1]決勝ヒート - レース結果（貼付）'!A23="DQ"),'[1]決勝ヒート - レース結果（貼付）'!A23,IF(MAX('[1]決勝ヒート - レース結果（貼付）'!A:A)&gt;A33,A33+1,""))</f>
        <v>22</v>
      </c>
      <c r="B35" s="35">
        <f>IFERROR(INDEX('[1]決勝ヒート - レース結果（貼付）'!A23:$Z$50,MATCH($A35,'[1]決勝ヒート - レース結果（貼付）'!A23:$A$50,0),MATCH('決勝ヒート - レース暫定結果表（印刷）'!B$11,'[1]決勝ヒート - レース結果（貼付）'!$1:$1,0)),"")</f>
        <v>13</v>
      </c>
      <c r="C35" s="34"/>
      <c r="D35" s="33"/>
      <c r="E35" s="32" t="str">
        <f>IFERROR(INDEX('[1]決勝ヒート - レース結果（貼付）'!$A:$Z,MATCH($B35,'[1]決勝ヒート - レース結果（貼付）'!$B:$B,0),MATCH('決勝ヒート - レース暫定結果表（印刷）'!E$11,'[1]決勝ヒート - レース結果（貼付）'!$1:$1,0)),"")</f>
        <v>関 優成</v>
      </c>
      <c r="F35" s="24" t="str">
        <f>IFERROR(INDEX('[1]決勝ヒート - レース結果（貼付）'!$A:$Z,MATCH($B35,'[1]決勝ヒート - レース結果（貼付）'!$B:$B,0),MATCH('決勝ヒート - レース暫定結果表（印刷）'!F$11,'[1]決勝ヒート - レース結果（貼付）'!$1:$1,0)),"")</f>
        <v>Praga/IAME</v>
      </c>
      <c r="G35" s="31" t="str">
        <f>IFERROR(INDEX('[1]決勝ヒート - レース結果（貼付）'!$A:$Z,MATCH($B35,'[1]決勝ヒート - レース結果（貼付）'!$B:$B,0),MATCH('決勝ヒート - レース暫定結果表（印刷）'!G$11,'[1]決勝ヒート - レース結果（貼付）'!$1:$1,0)),"")</f>
        <v>TEAMぶるーと</v>
      </c>
      <c r="H35" s="30" t="str">
        <f>IFERROR(INDEX('[1]決勝ヒート - レース結果（貼付）'!$A:$Z,MATCH($B35,'[1]決勝ヒート - レース結果（貼付）'!$B:$B,0),MATCH('決勝ヒート - レース暫定結果表（印刷）'!H$11,'[1]決勝ヒート - レース結果（貼付）'!$1:$1,0)),"")</f>
        <v>BS</v>
      </c>
      <c r="I35" s="29">
        <f>IF(A35="DNS","",IF(A35="DQ","",IFERROR(INDEX('[1]決勝ヒート - レース結果（貼付）'!$A:$Z,MATCH($A35,'[1]決勝ヒート - レース結果（貼付）'!$A:$A,0),MATCH('決勝ヒート - レース暫定結果表（印刷）'!I$11,'[1]決勝ヒート - レース結果（貼付）'!$1:$1,0)),"")))</f>
        <v>21</v>
      </c>
      <c r="J35" s="28">
        <f>IF(A35="DNS","ｽﾀｰﾄ出来ず",IF(A35="DQ","失　格",IFERROR(INDEX('[1]決勝ヒート - レース結果（貼付）'!$A:$Z,MATCH($B35,'[1]決勝ヒート - レース結果（貼付）'!$B:$B,0),MATCH('決勝ヒート - レース暫定結果表（印刷）'!J$11,'[1]決勝ヒート - レース結果（貼付）'!$1:$1,0)),"")))</f>
        <v>1.3664016203703706E-2</v>
      </c>
      <c r="K35" s="26" t="str">
        <f>IF(A35="DNS","",IF(A35="DQ","",IFERROR(INDEX('[1]決勝ヒート - レース結果（貼付）'!$A:$Z,MATCH($A35,'[1]決勝ヒート - レース結果（貼付）'!$A:$A,0),MATCH('決勝ヒート - レース暫定結果表（印刷）'!K$11,'[1]決勝ヒート - レース結果（貼付）'!$1:$1,0)),"")))</f>
        <v>1 Lap</v>
      </c>
      <c r="L35" s="26" t="str">
        <f>IF(A35="DNS","",IF(A35="DQ","",IFERROR(INDEX('[1]決勝ヒート - レース結果（貼付）'!$A:$Z,MATCH($A35,'[1]決勝ヒート - レース結果（貼付）'!$A:$A,0),MATCH('決勝ヒート - レース暫定結果表（印刷）'!L$11,'[1]決勝ヒート - レース結果（貼付）'!$1:$1,0)),"")))</f>
        <v>1 Lap</v>
      </c>
      <c r="M35" s="25">
        <f>IF(A35="DNS","",IF(A35="DQ","",IFERROR(INDEX('[1]決勝ヒート - レース結果（貼付）'!$A:$Z,MATCH($B35,'[1]決勝ヒート - レース結果（貼付）'!$B:$B,0),MATCH('決勝ヒート - レース暫定結果表（印刷）'!M$11,'[1]決勝ヒート - レース結果（貼付）'!$1:$1,0)),"")))</f>
        <v>55.371000000000002</v>
      </c>
      <c r="N35" s="24" t="str">
        <f>IF(M35&lt;1,"",IF($N$11&gt;M35,"R",""))</f>
        <v/>
      </c>
      <c r="O35" s="23"/>
      <c r="P35" s="5"/>
      <c r="Q35" s="5" t="str">
        <f>IF(IFERROR(INDEX('[1]決勝ヒート - レース結果（貼付）'!$A:$Z,MATCH($B35,'[1]決勝ヒート - レース結果（貼付）'!$B:$B,0),MATCH('決勝ヒート - レース暫定結果表（印刷）'!Q$11,'[1]決勝ヒート - レース結果（貼付）'!$1:$1,0)),"")=0,"",IFERROR(INDEX('[1]決勝ヒート - レース結果（貼付）'!$A:$Z,MATCH($B35,'[1]決勝ヒート - レース結果（貼付）'!$B:$B,0),MATCH('決勝ヒート - レース暫定結果表（印刷）'!Q$11,'[1]決勝ヒート - レース結果（貼付）'!$1:$1,0)),""))</f>
        <v/>
      </c>
      <c r="R35" s="5" t="str">
        <f>IF(Q35="","",COUNTIF($Q$13:Q35,"&lt;&gt;"&amp;""))</f>
        <v/>
      </c>
      <c r="S35" s="5" t="str">
        <f>IFERROR(RANK(R35,$R$13:$R$48,1),"")</f>
        <v/>
      </c>
      <c r="T35" s="5" t="str">
        <f>IF(IFERROR(INDEX('[1]決勝ヒート - レース結果（貼付）'!$A:$Z,MATCH($A35,'[1]決勝ヒート - レース結果（貼付）'!$A:$A,0),MATCH('決勝ヒート - レース暫定結果表（印刷）'!T$11,'[1]決勝ヒート - レース結果（貼付）'!$1:$1,0)),"")=0,"",IFERROR(INDEX('[1]決勝ヒート - レース結果（貼付）'!$A:$Z,MATCH($A35,'[1]決勝ヒート - レース結果（貼付）'!$A:$A,0),MATCH('決勝ヒート - レース暫定結果表（印刷）'!T$11,'[1]決勝ヒート - レース結果（貼付）'!$1:$1,0)),""))</f>
        <v/>
      </c>
      <c r="U35" s="5">
        <f>IF(IFERROR(INDEX('[1]決勝ヒート - レース結果（貼付）'!$A:$Z,MATCH($B35,'[1]決勝ヒート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レース結果（貼付）'!$A:$Z,MATCH($B35,'[1]決勝ヒート - レース結果（貼付）'!$B:$B,0),MATCH('[1]決勝ヒート - レース正式結果表（印刷）'!U$11,'[1]決勝ヒート - レース結果（貼付）'!$1:$1,0)),""))</f>
        <v>82.18</v>
      </c>
      <c r="V35" s="5"/>
    </row>
    <row r="36" spans="1:22" ht="12.75" customHeight="1" x14ac:dyDescent="0.2">
      <c r="A36" s="36">
        <f>IF(OR('[1]決勝ヒート - レース結果（貼付）'!A24="DNF",'[1]決勝ヒート - レース結果（貼付）'!A24="DNS",'[1]決勝ヒート - レース結果（貼付）'!A24="DQ"),'[1]決勝ヒート - レース結果（貼付）'!A24,IF(MAX('[1]決勝ヒート - レース結果（貼付）'!A:A)&gt;A35,A35+1,""))</f>
        <v>23</v>
      </c>
      <c r="B36" s="35">
        <f>IFERROR(INDEX('[1]決勝ヒート - レース結果（貼付）'!A24:$Z$50,MATCH($A36,'[1]決勝ヒート - レース結果（貼付）'!A24:$A$50,0),MATCH('決勝ヒート - レース暫定結果表（印刷）'!B$11,'[1]決勝ヒート - レース結果（貼付）'!$1:$1,0)),"")</f>
        <v>78</v>
      </c>
      <c r="C36" s="34"/>
      <c r="D36" s="33"/>
      <c r="E36" s="32" t="str">
        <f>IFERROR(INDEX('[1]決勝ヒート - レース結果（貼付）'!$A:$Z,MATCH($B36,'[1]決勝ヒート - レース結果（貼付）'!$B:$B,0),MATCH('決勝ヒート - レース暫定結果表（印刷）'!E$11,'[1]決勝ヒート - レース結果（貼付）'!$1:$1,0)),"")</f>
        <v>福岡 主税</v>
      </c>
      <c r="F36" s="24" t="str">
        <f>IFERROR(INDEX('[1]決勝ヒート - レース結果（貼付）'!$A:$Z,MATCH($B36,'[1]決勝ヒート - レース結果（貼付）'!$B:$B,0),MATCH('決勝ヒート - レース暫定結果表（印刷）'!F$11,'[1]決勝ヒート - レース結果（貼付）'!$1:$1,0)),"")</f>
        <v>TONY KART/IAME</v>
      </c>
      <c r="G36" s="31" t="str">
        <f>IFERROR(INDEX('[1]決勝ヒート - レース結果（貼付）'!$A:$Z,MATCH($B36,'[1]決勝ヒート - レース結果（貼付）'!$B:$B,0),MATCH('決勝ヒート - レース暫定結果表（印刷）'!G$11,'[1]決勝ヒート - レース結果（貼付）'!$1:$1,0)),"")</f>
        <v>SCUDERIA SFIDA</v>
      </c>
      <c r="H36" s="30" t="str">
        <f>IFERROR(INDEX('[1]決勝ヒート - レース結果（貼付）'!$A:$Z,MATCH($B36,'[1]決勝ヒート - レース結果（貼付）'!$B:$B,0),MATCH('決勝ヒート - レース暫定結果表（印刷）'!H$11,'[1]決勝ヒート - レース結果（貼付）'!$1:$1,0)),"")</f>
        <v>BS</v>
      </c>
      <c r="I36" s="29">
        <f>IF(A36="DNS","",IF(A36="DQ","",IFERROR(INDEX('[1]決勝ヒート - レース結果（貼付）'!$A:$Z,MATCH($A36,'[1]決勝ヒート - レース結果（貼付）'!$A:$A,0),MATCH('決勝ヒート - レース暫定結果表（印刷）'!I$11,'[1]決勝ヒート - レース結果（貼付）'!$1:$1,0)),"")))</f>
        <v>21</v>
      </c>
      <c r="J36" s="28">
        <f>IF(A36="DNS","ｽﾀｰﾄ出来ず",IF(A36="DQ","失　格",IFERROR(INDEX('[1]決勝ヒート - レース結果（貼付）'!$A:$Z,MATCH($B36,'[1]決勝ヒート - レース結果（貼付）'!$B:$B,0),MATCH('決勝ヒート - レース暫定結果表（印刷）'!J$11,'[1]決勝ヒート - レース結果（貼付）'!$1:$1,0)),"")))</f>
        <v>1.3694201388888889E-2</v>
      </c>
      <c r="K36" s="26" t="str">
        <f>IF(A36="DNS","",IF(A36="DQ","",IFERROR(INDEX('[1]決勝ヒート - レース結果（貼付）'!$A:$Z,MATCH($A36,'[1]決勝ヒート - レース結果（貼付）'!$A:$A,0),MATCH('決勝ヒート - レース暫定結果表（印刷）'!K$11,'[1]決勝ヒート - レース結果（貼付）'!$1:$1,0)),"")))</f>
        <v>1 Lap</v>
      </c>
      <c r="L36" s="26">
        <f>IF(A36="DNS","",IF(A36="DQ","",IFERROR(INDEX('[1]決勝ヒート - レース結果（貼付）'!$A:$Z,MATCH($A36,'[1]決勝ヒート - レース結果（貼付）'!$A:$A,0),MATCH('決勝ヒート - レース暫定結果表（印刷）'!L$11,'[1]決勝ヒート - レース結果（貼付）'!$1:$1,0)),"")))</f>
        <v>2.6080000000000001</v>
      </c>
      <c r="M36" s="25">
        <f>IF(A36="DNS","",IF(A36="DQ","",IFERROR(INDEX('[1]決勝ヒート - レース結果（貼付）'!$A:$Z,MATCH($B36,'[1]決勝ヒート - レース結果（貼付）'!$B:$B,0),MATCH('決勝ヒート - レース暫定結果表（印刷）'!M$11,'[1]決勝ヒート - レース結果（貼付）'!$1:$1,0)),"")))</f>
        <v>54.948999999999998</v>
      </c>
      <c r="N36" s="24" t="str">
        <f>IF(M36&lt;1,"",IF($N$11&gt;M36,"R",""))</f>
        <v/>
      </c>
      <c r="O36" s="23"/>
      <c r="P36" s="5"/>
      <c r="Q36" s="5" t="str">
        <f>IF(IFERROR(INDEX('[1]決勝ヒート - レース結果（貼付）'!$A:$Z,MATCH($B36,'[1]決勝ヒート - レース結果（貼付）'!$B:$B,0),MATCH('決勝ヒート - レース暫定結果表（印刷）'!Q$11,'[1]決勝ヒート - レース結果（貼付）'!$1:$1,0)),"")=0,"",IFERROR(INDEX('[1]決勝ヒート - レース結果（貼付）'!$A:$Z,MATCH($B36,'[1]決勝ヒート - レース結果（貼付）'!$B:$B,0),MATCH('決勝ヒート - レース暫定結果表（印刷）'!Q$11,'[1]決勝ヒート - レース結果（貼付）'!$1:$1,0)),""))</f>
        <v/>
      </c>
      <c r="R36" s="5" t="str">
        <f>IF(Q36="","",COUNTIF($Q$13:Q36,"&lt;&gt;"&amp;""))</f>
        <v/>
      </c>
      <c r="S36" s="5" t="str">
        <f>IFERROR(RANK(R36,$R$13:$R$48,1),"")</f>
        <v/>
      </c>
      <c r="T36" s="5" t="str">
        <f>IF(IFERROR(INDEX('[1]決勝ヒート - レース結果（貼付）'!$A:$Z,MATCH($A36,'[1]決勝ヒート - レース結果（貼付）'!$A:$A,0),MATCH('決勝ヒート - レース暫定結果表（印刷）'!T$11,'[1]決勝ヒート - レース結果（貼付）'!$1:$1,0)),"")=0,"",IFERROR(INDEX('[1]決勝ヒート - レース結果（貼付）'!$A:$Z,MATCH($A36,'[1]決勝ヒート - レース結果（貼付）'!$A:$A,0),MATCH('決勝ヒート - レース暫定結果表（印刷）'!T$11,'[1]決勝ヒート - レース結果（貼付）'!$1:$1,0)),""))</f>
        <v/>
      </c>
      <c r="U36" s="5">
        <f>IF(IFERROR(INDEX('[1]決勝ヒート - レース結果（貼付）'!$A:$Z,MATCH($B36,'[1]決勝ヒート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レース結果（貼付）'!$A:$Z,MATCH($B36,'[1]決勝ヒート - レース結果（貼付）'!$B:$B,0),MATCH('[1]決勝ヒート - レース正式結果表（印刷）'!U$11,'[1]決勝ヒート - レース結果（貼付）'!$1:$1,0)),""))</f>
        <v>82.811000000000007</v>
      </c>
      <c r="V36" s="5"/>
    </row>
    <row r="37" spans="1:22" ht="12.75" customHeight="1" x14ac:dyDescent="0.2">
      <c r="A37" s="46" t="s">
        <v>6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8"/>
      <c r="N37" s="7"/>
      <c r="O37" s="6"/>
      <c r="P37" s="5"/>
      <c r="Q37" s="5"/>
      <c r="R37" s="5"/>
      <c r="S37" s="5"/>
      <c r="T37" s="5"/>
      <c r="U37" s="5"/>
      <c r="V37" s="5"/>
    </row>
    <row r="38" spans="1:22" ht="12.75" customHeight="1" x14ac:dyDescent="0.2">
      <c r="A38" s="45">
        <f>IF(OR('[1]決勝ヒート - レース結果（貼付）'!A25="DNF",'[1]決勝ヒート - レース結果（貼付）'!A25="DNS",'[1]決勝ヒート - レース結果（貼付）'!A25="DQ"),'[1]決勝ヒート - レース結果（貼付）'!A25,IF(MAX('[1]決勝ヒート - レース結果（貼付）'!A:A)&gt;A36,A36+1,""))</f>
        <v>24</v>
      </c>
      <c r="B38" s="35">
        <f>IFERROR(INDEX('[1]決勝ヒート - レース結果（貼付）'!A25:$Z$50,MATCH($A38,'[1]決勝ヒート - レース結果（貼付）'!A25:$A$50,0),MATCH('決勝ヒート - レース暫定結果表（印刷）'!B$11,'[1]決勝ヒート - レース結果（貼付）'!$1:$1,0)),"")</f>
        <v>22</v>
      </c>
      <c r="C38" s="34"/>
      <c r="D38" s="33"/>
      <c r="E38" s="32" t="str">
        <f>IFERROR(INDEX('[1]決勝ヒート - レース結果（貼付）'!$A:$Z,MATCH($B38,'[1]決勝ヒート - レース結果（貼付）'!$B:$B,0),MATCH('決勝ヒート - レース暫定結果表（印刷）'!E$11,'[1]決勝ヒート - レース結果（貼付）'!$1:$1,0)),"")</f>
        <v>一宮 總太朗</v>
      </c>
      <c r="F38" s="24" t="str">
        <f>IFERROR(INDEX('[1]決勝ヒート - レース結果（貼付）'!$A:$Z,MATCH($B38,'[1]決勝ヒート - レース結果（貼付）'!$B:$B,0),MATCH('決勝ヒート - レース暫定結果表（印刷）'!F$11,'[1]決勝ヒート - レース結果（貼付）'!$1:$1,0)),"")</f>
        <v>KR/IAME</v>
      </c>
      <c r="G38" s="31" t="str">
        <f>IFERROR(INDEX('[1]決勝ヒート - レース結果（貼付）'!$A:$Z,MATCH($B38,'[1]決勝ヒート - レース結果（貼付）'!$B:$B,0),MATCH('決勝ヒート - レース暫定結果表（印刷）'!G$11,'[1]決勝ヒート - レース結果（貼付）'!$1:$1,0)),"")</f>
        <v>KAKIE Racing Team</v>
      </c>
      <c r="H38" s="30" t="str">
        <f>IFERROR(INDEX('[1]決勝ヒート - レース結果（貼付）'!$A:$Z,MATCH($B38,'[1]決勝ヒート - レース結果（貼付）'!$B:$B,0),MATCH('決勝ヒート - レース暫定結果表（印刷）'!H$11,'[1]決勝ヒート - レース結果（貼付）'!$1:$1,0)),"")</f>
        <v>BS</v>
      </c>
      <c r="I38" s="74">
        <f>IF(A38="DNS","",IF(A38="DQ","",IFERROR(INDEX('[1]決勝ヒート - レース結果（貼付）'!$A:$Z,MATCH($A38,'[1]決勝ヒート - レース結果（貼付）'!$A:$A,0),MATCH('決勝ヒート - レース暫定結果表（印刷）'!I$11,'[1]決勝ヒート - レース結果（貼付）'!$1:$1,0)),"")))</f>
        <v>0</v>
      </c>
      <c r="J38" s="44">
        <f>IF(A38="DNS","ｽﾀｰﾄ出来ず",IF(A38="DQ","失　格",IFERROR(INDEX('[1]決勝ヒート - レース結果（貼付）'!$A:$Z,MATCH($B38,'[1]決勝ヒート - レース結果（貼付）'!$B:$B,0),MATCH('決勝ヒート - レース暫定結果表（印刷）'!J$11,'[1]決勝ヒート - レース結果（貼付）'!$1:$1,0)),"")))</f>
        <v>2.4169999999999998</v>
      </c>
      <c r="K38" s="43" t="str">
        <f>IF(A38="DNS","",IF(A38="DQ","",IFERROR(INDEX('[1]決勝ヒート - レース結果（貼付）'!$A:$Z,MATCH($A38,'[1]決勝ヒート - レース結果（貼付）'!$A:$A,0),MATCH('決勝ヒート - レース暫定結果表（印刷）'!K$11,'[1]決勝ヒート - レース結果（貼付）'!$1:$1,0)),"")))</f>
        <v>22 Laps</v>
      </c>
      <c r="L38" s="43" t="str">
        <f>IF(A38="DNS","",IF(A38="DQ","",IFERROR(INDEX('[1]決勝ヒート - レース結果（貼付）'!$A:$Z,MATCH($A38,'[1]決勝ヒート - レース結果（貼付）'!$A:$A,0),MATCH('決勝ヒート - レース暫定結果表（印刷）'!L$11,'[1]決勝ヒート - レース結果（貼付）'!$1:$1,0)),"")))</f>
        <v>21 Laps</v>
      </c>
      <c r="M38" s="42">
        <f>IF(A38="DNS","",IF(A38="DQ","",IFERROR(INDEX('[1]決勝ヒート - レース結果（貼付）'!$A:$Z,MATCH($B38,'[1]決勝ヒート - レース結果（貼付）'!$B:$B,0),MATCH('決勝ヒート - レース暫定結果表（印刷）'!M$11,'[1]決勝ヒート - レース結果（貼付）'!$1:$1,0)),"")))</f>
        <v>0</v>
      </c>
      <c r="N38" s="24" t="str">
        <f>IF(M38&lt;1,"",IF($N$11&gt;M38,"R",""))</f>
        <v/>
      </c>
      <c r="O38" s="23"/>
      <c r="P38" s="5"/>
      <c r="Q38" s="5" t="str">
        <f>IF(IFERROR(INDEX('[1]決勝ヒート - レース結果（貼付）'!$A:$Z,MATCH($B38,'[1]決勝ヒート - レース結果（貼付）'!$B:$B,0),MATCH('決勝ヒート - レース暫定結果表（印刷）'!Q$11,'[1]決勝ヒート - レース結果（貼付）'!$1:$1,0)),"")=0,"",IFERROR(INDEX('[1]決勝ヒート - レース結果（貼付）'!$A:$Z,MATCH($B38,'[1]決勝ヒート - レース結果（貼付）'!$B:$B,0),MATCH('決勝ヒート - レース暫定結果表（印刷）'!Q$11,'[1]決勝ヒート - レース結果（貼付）'!$1:$1,0)),""))</f>
        <v/>
      </c>
      <c r="R38" s="5" t="str">
        <f>IF(Q38="","",COUNTIF($Q$13:Q38,"&lt;&gt;"&amp;""))</f>
        <v/>
      </c>
      <c r="S38" s="5" t="str">
        <f>IFERROR(RANK(R38,$R$13:$R$48,1),"")</f>
        <v/>
      </c>
      <c r="T38" s="5" t="str">
        <f>IF(IFERROR(INDEX('[1]決勝ヒート - レース結果（貼付）'!$A:$Z,MATCH($A38,'[1]決勝ヒート - レース結果（貼付）'!$A:$A,0),MATCH('決勝ヒート - レース暫定結果表（印刷）'!T$11,'[1]決勝ヒート - レース結果（貼付）'!$1:$1,0)),"")=0,"",IFERROR(INDEX('[1]決勝ヒート - レース結果（貼付）'!$A:$Z,MATCH($A38,'[1]決勝ヒート - レース結果（貼付）'!$A:$A,0),MATCH('決勝ヒート - レース暫定結果表（印刷）'!T$11,'[1]決勝ヒート - レース結果（貼付）'!$1:$1,0)),""))</f>
        <v/>
      </c>
      <c r="U38" s="5" t="str">
        <f>IF(IFERROR(INDEX('[1]決勝ヒート - レース結果（貼付）'!$A:$Z,MATCH($B38,'[1]決勝ヒート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レース結果（貼付）'!$A:$Z,MATCH($B38,'[1]決勝ヒート - レース結果（貼付）'!$B:$B,0),MATCH('[1]決勝ヒート - レース正式結果表（印刷）'!U$11,'[1]決勝ヒート - レース結果（貼付）'!$1:$1,0)),""))</f>
        <v>-</v>
      </c>
      <c r="V38" s="5"/>
    </row>
    <row r="39" spans="1:22" ht="12.75" customHeight="1" x14ac:dyDescent="0.2">
      <c r="A39" s="36" t="str">
        <f>IF(OR('[1]決勝ヒート - レース結果（貼付）'!A26="DNF",'[1]決勝ヒート - レース結果（貼付）'!A26="DNS",'[1]決勝ヒート - レース結果（貼付）'!A26="DQ"),'[1]決勝ヒート - レース結果（貼付）'!A26,IF(MAX('[1]決勝ヒート - レース結果（貼付）'!A:A)&gt;A38,A38+1,""))</f>
        <v/>
      </c>
      <c r="B39" s="35" t="str">
        <f>IFERROR(INDEX('[1]決勝ヒート - レース結果（貼付）'!A26:$Z$50,MATCH($A39,'[1]決勝ヒート - レース結果（貼付）'!A26:$A$50,0),MATCH('決勝ヒート - レース暫定結果表（印刷）'!B$11,'[1]決勝ヒート - レース結果（貼付）'!$1:$1,0)),"")</f>
        <v/>
      </c>
      <c r="C39" s="34"/>
      <c r="D39" s="33"/>
      <c r="E39" s="32" t="str">
        <f>IFERROR(INDEX('[1]決勝ヒート - レース結果（貼付）'!$A:$Z,MATCH($B39,'[1]決勝ヒート - レース結果（貼付）'!$B:$B,0),MATCH('決勝ヒート - レース暫定結果表（印刷）'!E$11,'[1]決勝ヒート - レース結果（貼付）'!$1:$1,0)),"")</f>
        <v/>
      </c>
      <c r="F39" s="24" t="str">
        <f>IFERROR(INDEX('[1]決勝ヒート - レース結果（貼付）'!$A:$Z,MATCH($B39,'[1]決勝ヒート - レース結果（貼付）'!$B:$B,0),MATCH('決勝ヒート - レース暫定結果表（印刷）'!F$11,'[1]決勝ヒート - レース結果（貼付）'!$1:$1,0)),"")</f>
        <v/>
      </c>
      <c r="G39" s="31" t="str">
        <f>IFERROR(INDEX('[1]決勝ヒート - レース結果（貼付）'!$A:$Z,MATCH($B39,'[1]決勝ヒート - レース結果（貼付）'!$B:$B,0),MATCH('決勝ヒート - レース暫定結果表（印刷）'!G$11,'[1]決勝ヒート - レース結果（貼付）'!$1:$1,0)),"")</f>
        <v/>
      </c>
      <c r="H39" s="30" t="str">
        <f>IFERROR(INDEX('[1]決勝ヒート - レース結果（貼付）'!$A:$Z,MATCH($B39,'[1]決勝ヒート - レース結果（貼付）'!$B:$B,0),MATCH('決勝ヒート - レース暫定結果表（印刷）'!H$11,'[1]決勝ヒート - レース結果（貼付）'!$1:$1,0)),"")</f>
        <v/>
      </c>
      <c r="I39" s="29" t="str">
        <f>IF(A39="DNS","",IF(A39="DQ","",IFERROR(INDEX('[1]決勝ヒート - レース結果（貼付）'!$A:$Z,MATCH($A39,'[1]決勝ヒート - レース結果（貼付）'!$A:$A,0),MATCH('決勝ヒート - レース暫定結果表（印刷）'!I$11,'[1]決勝ヒート - レース結果（貼付）'!$1:$1,0)),"")))</f>
        <v/>
      </c>
      <c r="J39" s="28" t="str">
        <f>IF(A39="DNS","ｽﾀｰﾄ出来ず",IF(A39="DQ","失　格",IFERROR(INDEX('[1]決勝ヒート - レース結果（貼付）'!$A:$Z,MATCH($B39,'[1]決勝ヒート - レース結果（貼付）'!$B:$B,0),MATCH('決勝ヒート - レース暫定結果表（印刷）'!J$11,'[1]決勝ヒート - レース結果（貼付）'!$1:$1,0)),"")))</f>
        <v/>
      </c>
      <c r="K39" s="26" t="str">
        <f>IF(A39="DNS","",IF(A39="DQ","",IFERROR(INDEX('[1]決勝ヒート - レース結果（貼付）'!$A:$Z,MATCH($A39,'[1]決勝ヒート - レース結果（貼付）'!$A:$A,0),MATCH('決勝ヒート - レース暫定結果表（印刷）'!K$11,'[1]決勝ヒート - レース結果（貼付）'!$1:$1,0)),"")))</f>
        <v/>
      </c>
      <c r="L39" s="26" t="str">
        <f>IF(A39="DNS","",IF(A39="DQ","",IFERROR(INDEX('[1]決勝ヒート - レース結果（貼付）'!$A:$Z,MATCH($A39,'[1]決勝ヒート - レース結果（貼付）'!$A:$A,0),MATCH('決勝ヒート - レース暫定結果表（印刷）'!L$11,'[1]決勝ヒート - レース結果（貼付）'!$1:$1,0)),"")))</f>
        <v/>
      </c>
      <c r="M39" s="25" t="str">
        <f>IF(A39="DNS","",IF(A39="DQ","",IFERROR(INDEX('[1]決勝ヒート - レース結果（貼付）'!$A:$Z,MATCH($B39,'[1]決勝ヒート - レース結果（貼付）'!$B:$B,0),MATCH('決勝ヒート - レース暫定結果表（印刷）'!M$11,'[1]決勝ヒート - レース結果（貼付）'!$1:$1,0)),"")))</f>
        <v/>
      </c>
      <c r="N39" s="24" t="str">
        <f>IF(M39&lt;1,"",IF($N$11&gt;M39,"R",""))</f>
        <v/>
      </c>
      <c r="O39" s="23"/>
      <c r="P39" s="5"/>
      <c r="Q39" s="5" t="str">
        <f>IF(IFERROR(INDEX('[1]決勝ヒート - レース結果（貼付）'!$A:$Z,MATCH($B39,'[1]決勝ヒート - レース結果（貼付）'!$B:$B,0),MATCH('決勝ヒート - レース暫定結果表（印刷）'!Q$11,'[1]決勝ヒート - レース結果（貼付）'!$1:$1,0)),"")=0,"",IFERROR(INDEX('[1]決勝ヒート - レース結果（貼付）'!$A:$Z,MATCH($B39,'[1]決勝ヒート - レース結果（貼付）'!$B:$B,0),MATCH('決勝ヒート - レース暫定結果表（印刷）'!Q$11,'[1]決勝ヒート - レース結果（貼付）'!$1:$1,0)),""))</f>
        <v/>
      </c>
      <c r="R39" s="5" t="str">
        <f>IF(Q39="","",COUNTIF($Q$13:Q39,"&lt;&gt;"&amp;""))</f>
        <v/>
      </c>
      <c r="S39" s="5" t="str">
        <f>IFERROR(RANK(R39,$R$13:$R$48,1),"")</f>
        <v/>
      </c>
      <c r="T39" s="5" t="str">
        <f>IF(IFERROR(INDEX('[1]決勝ヒート - レース結果（貼付）'!$A:$Z,MATCH($A39,'[1]決勝ヒート - レース結果（貼付）'!$A:$A,0),MATCH('決勝ヒート - レース暫定結果表（印刷）'!T$11,'[1]決勝ヒート - レース結果（貼付）'!$1:$1,0)),"")=0,"",IFERROR(INDEX('[1]決勝ヒート - レース結果（貼付）'!$A:$Z,MATCH($A39,'[1]決勝ヒート - レース結果（貼付）'!$A:$A,0),MATCH('決勝ヒート - レース暫定結果表（印刷）'!T$11,'[1]決勝ヒート - レース結果（貼付）'!$1:$1,0)),""))</f>
        <v/>
      </c>
      <c r="U39" s="5" t="str">
        <f>IF(IFERROR(INDEX('[1]決勝ヒート - レース結果（貼付）'!$A:$Z,MATCH($B39,'[1]決勝ヒート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レース結果（貼付）'!$A:$Z,MATCH($B39,'[1]決勝ヒート - レース結果（貼付）'!$B:$B,0),MATCH('[1]決勝ヒート - レース正式結果表（印刷）'!U$11,'[1]決勝ヒート - レース結果（貼付）'!$1:$1,0)),""))</f>
        <v/>
      </c>
      <c r="V39" s="5"/>
    </row>
    <row r="40" spans="1:22" ht="12.75" customHeight="1" x14ac:dyDescent="0.2">
      <c r="A40" s="36" t="str">
        <f>IF(OR('[1]決勝ヒート - レース結果（貼付）'!A27="DNF",'[1]決勝ヒート - レース結果（貼付）'!A27="DNS",'[1]決勝ヒート - レース結果（貼付）'!A27="DQ"),'[1]決勝ヒート - レース結果（貼付）'!A27,IF(MAX('[1]決勝ヒート - レース結果（貼付）'!A:A)&gt;A39,A39+1,""))</f>
        <v/>
      </c>
      <c r="B40" s="35" t="str">
        <f>IFERROR(INDEX('[1]決勝ヒート - レース結果（貼付）'!A27:$Z$50,MATCH($A40,'[1]決勝ヒート - レース結果（貼付）'!A27:$A$50,0),MATCH('決勝ヒート - レース暫定結果表（印刷）'!B$11,'[1]決勝ヒート - レース結果（貼付）'!$1:$1,0)),"")</f>
        <v/>
      </c>
      <c r="C40" s="34"/>
      <c r="D40" s="33"/>
      <c r="E40" s="32" t="str">
        <f>IFERROR(INDEX('[1]決勝ヒート - レース結果（貼付）'!$A:$Z,MATCH($B40,'[1]決勝ヒート - レース結果（貼付）'!$B:$B,0),MATCH('決勝ヒート - レース暫定結果表（印刷）'!E$11,'[1]決勝ヒート - レース結果（貼付）'!$1:$1,0)),"")</f>
        <v/>
      </c>
      <c r="F40" s="24" t="str">
        <f>IFERROR(INDEX('[1]決勝ヒート - レース結果（貼付）'!$A:$Z,MATCH($B40,'[1]決勝ヒート - レース結果（貼付）'!$B:$B,0),MATCH('決勝ヒート - レース暫定結果表（印刷）'!F$11,'[1]決勝ヒート - レース結果（貼付）'!$1:$1,0)),"")</f>
        <v/>
      </c>
      <c r="G40" s="31" t="str">
        <f>IFERROR(INDEX('[1]決勝ヒート - レース結果（貼付）'!$A:$Z,MATCH($B40,'[1]決勝ヒート - レース結果（貼付）'!$B:$B,0),MATCH('決勝ヒート - レース暫定結果表（印刷）'!G$11,'[1]決勝ヒート - レース結果（貼付）'!$1:$1,0)),"")</f>
        <v/>
      </c>
      <c r="H40" s="30" t="str">
        <f>IFERROR(INDEX('[1]決勝ヒート - レース結果（貼付）'!$A:$Z,MATCH($B40,'[1]決勝ヒート - レース結果（貼付）'!$B:$B,0),MATCH('決勝ヒート - レース暫定結果表（印刷）'!H$11,'[1]決勝ヒート - レース結果（貼付）'!$1:$1,0)),"")</f>
        <v/>
      </c>
      <c r="I40" s="29" t="str">
        <f>IF(A40="DNS","",IF(A40="DQ","",IFERROR(INDEX('[1]決勝ヒート - レース結果（貼付）'!$A:$Z,MATCH($A40,'[1]決勝ヒート - レース結果（貼付）'!$A:$A,0),MATCH('決勝ヒート - レース暫定結果表（印刷）'!I$11,'[1]決勝ヒート - レース結果（貼付）'!$1:$1,0)),"")))</f>
        <v/>
      </c>
      <c r="J40" s="28" t="str">
        <f>IF(A40="DNS","ｽﾀｰﾄ出来ず",IF(A40="DQ","失　格",IFERROR(INDEX('[1]決勝ヒート - レース結果（貼付）'!$A:$Z,MATCH($B40,'[1]決勝ヒート - レース結果（貼付）'!$B:$B,0),MATCH('決勝ヒート - レース暫定結果表（印刷）'!J$11,'[1]決勝ヒート - レース結果（貼付）'!$1:$1,0)),"")))</f>
        <v/>
      </c>
      <c r="K40" s="26" t="str">
        <f>IF(A40="DNS","",IF(A40="DQ","",IFERROR(INDEX('[1]決勝ヒート - レース結果（貼付）'!$A:$Z,MATCH($A40,'[1]決勝ヒート - レース結果（貼付）'!$A:$A,0),MATCH('決勝ヒート - レース暫定結果表（印刷）'!K$11,'[1]決勝ヒート - レース結果（貼付）'!$1:$1,0)),"")))</f>
        <v/>
      </c>
      <c r="L40" s="26" t="str">
        <f>IF(A40="DNS","",IF(A40="DQ","",IFERROR(INDEX('[1]決勝ヒート - レース結果（貼付）'!$A:$Z,MATCH($A40,'[1]決勝ヒート - レース結果（貼付）'!$A:$A,0),MATCH('決勝ヒート - レース暫定結果表（印刷）'!L$11,'[1]決勝ヒート - レース結果（貼付）'!$1:$1,0)),"")))</f>
        <v/>
      </c>
      <c r="M40" s="25" t="str">
        <f>IF(A40="DNS","",IF(A40="DQ","",IFERROR(INDEX('[1]決勝ヒート - レース結果（貼付）'!$A:$Z,MATCH($B40,'[1]決勝ヒート - レース結果（貼付）'!$B:$B,0),MATCH('決勝ヒート - レース暫定結果表（印刷）'!M$11,'[1]決勝ヒート - レース結果（貼付）'!$1:$1,0)),"")))</f>
        <v/>
      </c>
      <c r="N40" s="24" t="str">
        <f>IF(M40&lt;1,"",IF($N$11&gt;M40,"R",""))</f>
        <v/>
      </c>
      <c r="O40" s="23"/>
      <c r="P40" s="5"/>
      <c r="Q40" s="5" t="str">
        <f>IF(IFERROR(INDEX('[1]決勝ヒート - レース結果（貼付）'!$A:$Z,MATCH($B40,'[1]決勝ヒート - レース結果（貼付）'!$B:$B,0),MATCH('決勝ヒート - レース暫定結果表（印刷）'!Q$11,'[1]決勝ヒート - レース結果（貼付）'!$1:$1,0)),"")=0,"",IFERROR(INDEX('[1]決勝ヒート - レース結果（貼付）'!$A:$Z,MATCH($B40,'[1]決勝ヒート - レース結果（貼付）'!$B:$B,0),MATCH('決勝ヒート - レース暫定結果表（印刷）'!Q$11,'[1]決勝ヒート - レース結果（貼付）'!$1:$1,0)),""))</f>
        <v/>
      </c>
      <c r="R40" s="5" t="str">
        <f>IF(Q40="","",COUNTIF($Q$13:Q40,"&lt;&gt;"&amp;""))</f>
        <v/>
      </c>
      <c r="S40" s="5" t="str">
        <f>IFERROR(RANK(R40,$R$13:$R$48,1),"")</f>
        <v/>
      </c>
      <c r="T40" s="5" t="str">
        <f>IF(IFERROR(INDEX('[1]決勝ヒート - レース結果（貼付）'!$A:$Z,MATCH($A40,'[1]決勝ヒート - レース結果（貼付）'!$A:$A,0),MATCH('決勝ヒート - レース暫定結果表（印刷）'!T$11,'[1]決勝ヒート - レース結果（貼付）'!$1:$1,0)),"")=0,"",IFERROR(INDEX('[1]決勝ヒート - レース結果（貼付）'!$A:$Z,MATCH($A40,'[1]決勝ヒート - レース結果（貼付）'!$A:$A,0),MATCH('決勝ヒート - レース暫定結果表（印刷）'!T$11,'[1]決勝ヒート - レース結果（貼付）'!$1:$1,0)),""))</f>
        <v/>
      </c>
      <c r="U40" s="5" t="str">
        <f>IF(IFERROR(INDEX('[1]決勝ヒート - レース結果（貼付）'!$A:$Z,MATCH($B40,'[1]決勝ヒート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レース結果（貼付）'!$A:$Z,MATCH($B40,'[1]決勝ヒート - レース結果（貼付）'!$B:$B,0),MATCH('[1]決勝ヒート - レース正式結果表（印刷）'!U$11,'[1]決勝ヒート - レース結果（貼付）'!$1:$1,0)),""))</f>
        <v/>
      </c>
      <c r="V40" s="5"/>
    </row>
    <row r="41" spans="1:22" ht="12.75" customHeight="1" x14ac:dyDescent="0.2">
      <c r="A41" s="36" t="str">
        <f>IF(OR('[1]決勝ヒート - レース結果（貼付）'!A28="DNF",'[1]決勝ヒート - レース結果（貼付）'!A28="DNS",'[1]決勝ヒート - レース結果（貼付）'!A28="DQ"),'[1]決勝ヒート - レース結果（貼付）'!A28,IF(MAX('[1]決勝ヒート - レース結果（貼付）'!A:A)&gt;A40,A40+1,""))</f>
        <v/>
      </c>
      <c r="B41" s="35" t="str">
        <f>IFERROR(INDEX('[1]決勝ヒート - レース結果（貼付）'!A28:$Z$50,MATCH($A41,'[1]決勝ヒート - レース結果（貼付）'!A28:$A$50,0),MATCH('決勝ヒート - レース暫定結果表（印刷）'!B$11,'[1]決勝ヒート - レース結果（貼付）'!$1:$1,0)),"")</f>
        <v/>
      </c>
      <c r="C41" s="34"/>
      <c r="D41" s="33"/>
      <c r="E41" s="32" t="str">
        <f>IFERROR(INDEX('[1]決勝ヒート - レース結果（貼付）'!$A:$Z,MATCH($B41,'[1]決勝ヒート - レース結果（貼付）'!$B:$B,0),MATCH('決勝ヒート - レース暫定結果表（印刷）'!E$11,'[1]決勝ヒート - レース結果（貼付）'!$1:$1,0)),"")</f>
        <v/>
      </c>
      <c r="F41" s="24" t="str">
        <f>IFERROR(INDEX('[1]決勝ヒート - レース結果（貼付）'!$A:$Z,MATCH($B41,'[1]決勝ヒート - レース結果（貼付）'!$B:$B,0),MATCH('決勝ヒート - レース暫定結果表（印刷）'!F$11,'[1]決勝ヒート - レース結果（貼付）'!$1:$1,0)),"")</f>
        <v/>
      </c>
      <c r="G41" s="31" t="str">
        <f>IFERROR(INDEX('[1]決勝ヒート - レース結果（貼付）'!$A:$Z,MATCH($B41,'[1]決勝ヒート - レース結果（貼付）'!$B:$B,0),MATCH('決勝ヒート - レース暫定結果表（印刷）'!G$11,'[1]決勝ヒート - レース結果（貼付）'!$1:$1,0)),"")</f>
        <v/>
      </c>
      <c r="H41" s="30" t="str">
        <f>IFERROR(INDEX('[1]決勝ヒート - レース結果（貼付）'!$A:$Z,MATCH($B41,'[1]決勝ヒート - レース結果（貼付）'!$B:$B,0),MATCH('決勝ヒート - レース暫定結果表（印刷）'!H$11,'[1]決勝ヒート - レース結果（貼付）'!$1:$1,0)),"")</f>
        <v/>
      </c>
      <c r="I41" s="29" t="str">
        <f>IF(A41="DNS","",IF(A41="DQ","",IFERROR(INDEX('[1]決勝ヒート - レース結果（貼付）'!$A:$Z,MATCH($A41,'[1]決勝ヒート - レース結果（貼付）'!$A:$A,0),MATCH('決勝ヒート - レース暫定結果表（印刷）'!I$11,'[1]決勝ヒート - レース結果（貼付）'!$1:$1,0)),"")))</f>
        <v/>
      </c>
      <c r="J41" s="28" t="str">
        <f>IF(A41="DNS","ｽﾀｰﾄ出来ず",IF(A41="DQ","失　格",IFERROR(INDEX('[1]決勝ヒート - レース結果（貼付）'!$A:$Z,MATCH($B41,'[1]決勝ヒート - レース結果（貼付）'!$B:$B,0),MATCH('決勝ヒート - レース暫定結果表（印刷）'!J$11,'[1]決勝ヒート - レース結果（貼付）'!$1:$1,0)),"")))</f>
        <v/>
      </c>
      <c r="K41" s="26" t="str">
        <f>IF(A41="DNS","",IF(A41="DQ","",IFERROR(INDEX('[1]決勝ヒート - レース結果（貼付）'!$A:$Z,MATCH($A41,'[1]決勝ヒート - レース結果（貼付）'!$A:$A,0),MATCH('決勝ヒート - レース暫定結果表（印刷）'!K$11,'[1]決勝ヒート - レース結果（貼付）'!$1:$1,0)),"")))</f>
        <v/>
      </c>
      <c r="L41" s="26" t="str">
        <f>IF(A41="DNS","",IF(A41="DQ","",IFERROR(INDEX('[1]決勝ヒート - レース結果（貼付）'!$A:$Z,MATCH($A41,'[1]決勝ヒート - レース結果（貼付）'!$A:$A,0),MATCH('決勝ヒート - レース暫定結果表（印刷）'!L$11,'[1]決勝ヒート - レース結果（貼付）'!$1:$1,0)),"")))</f>
        <v/>
      </c>
      <c r="M41" s="25" t="str">
        <f>IF(A41="DNS","",IF(A41="DQ","",IFERROR(INDEX('[1]決勝ヒート - レース結果（貼付）'!$A:$Z,MATCH($B41,'[1]決勝ヒート - レース結果（貼付）'!$B:$B,0),MATCH('決勝ヒート - レース暫定結果表（印刷）'!M$11,'[1]決勝ヒート - レース結果（貼付）'!$1:$1,0)),"")))</f>
        <v/>
      </c>
      <c r="N41" s="24" t="str">
        <f>IF(M41&lt;1,"",IF($N$11&gt;M41,"R",""))</f>
        <v/>
      </c>
      <c r="O41" s="23"/>
      <c r="P41" s="5"/>
      <c r="Q41" s="5" t="str">
        <f>IF(IFERROR(INDEX('[1]決勝ヒート - レース結果（貼付）'!$A:$Z,MATCH($B41,'[1]決勝ヒート - レース結果（貼付）'!$B:$B,0),MATCH('決勝ヒート - レース暫定結果表（印刷）'!Q$11,'[1]決勝ヒート - レース結果（貼付）'!$1:$1,0)),"")=0,"",IFERROR(INDEX('[1]決勝ヒート - レース結果（貼付）'!$A:$Z,MATCH($B41,'[1]決勝ヒート - レース結果（貼付）'!$B:$B,0),MATCH('決勝ヒート - レース暫定結果表（印刷）'!Q$11,'[1]決勝ヒート - レース結果（貼付）'!$1:$1,0)),""))</f>
        <v/>
      </c>
      <c r="R41" s="5" t="str">
        <f>IF(Q41="","",COUNTIF($Q$13:Q41,"&lt;&gt;"&amp;""))</f>
        <v/>
      </c>
      <c r="S41" s="5" t="str">
        <f>IFERROR(RANK(R41,$R$13:$R$48,1),"")</f>
        <v/>
      </c>
      <c r="T41" s="5" t="str">
        <f>IF(IFERROR(INDEX('[1]決勝ヒート - レース結果（貼付）'!$A:$Z,MATCH($A41,'[1]決勝ヒート - レース結果（貼付）'!$A:$A,0),MATCH('決勝ヒート - レース暫定結果表（印刷）'!T$11,'[1]決勝ヒート - レース結果（貼付）'!$1:$1,0)),"")=0,"",IFERROR(INDEX('[1]決勝ヒート - レース結果（貼付）'!$A:$Z,MATCH($A41,'[1]決勝ヒート - レース結果（貼付）'!$A:$A,0),MATCH('決勝ヒート - レース暫定結果表（印刷）'!T$11,'[1]決勝ヒート - レース結果（貼付）'!$1:$1,0)),""))</f>
        <v/>
      </c>
      <c r="U41" s="5" t="str">
        <f>IF(IFERROR(INDEX('[1]決勝ヒート - レース結果（貼付）'!$A:$Z,MATCH($B41,'[1]決勝ヒート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レース結果（貼付）'!$A:$Z,MATCH($B41,'[1]決勝ヒート - レース結果（貼付）'!$B:$B,0),MATCH('[1]決勝ヒート - レース正式結果表（印刷）'!U$11,'[1]決勝ヒート - レース結果（貼付）'!$1:$1,0)),""))</f>
        <v/>
      </c>
      <c r="V41" s="5"/>
    </row>
    <row r="42" spans="1:22" ht="12.75" customHeight="1" x14ac:dyDescent="0.2">
      <c r="A42" s="36" t="str">
        <f>IF(OR('[1]決勝ヒート - レース結果（貼付）'!A29="DNF",'[1]決勝ヒート - レース結果（貼付）'!A29="DNS",'[1]決勝ヒート - レース結果（貼付）'!A29="DQ"),'[1]決勝ヒート - レース結果（貼付）'!A29,IF(MAX('[1]決勝ヒート - レース結果（貼付）'!A:A)&gt;A41,A41+1,""))</f>
        <v/>
      </c>
      <c r="B42" s="35" t="str">
        <f>IFERROR(INDEX('[1]決勝ヒート - レース結果（貼付）'!A29:$Z$50,MATCH($A42,'[1]決勝ヒート - レース結果（貼付）'!A29:$A$50,0),MATCH('決勝ヒート - レース暫定結果表（印刷）'!B$11,'[1]決勝ヒート - レース結果（貼付）'!$1:$1,0)),"")</f>
        <v/>
      </c>
      <c r="C42" s="34"/>
      <c r="D42" s="33"/>
      <c r="E42" s="32" t="str">
        <f>IFERROR(INDEX('[1]決勝ヒート - レース結果（貼付）'!$A:$Z,MATCH($B42,'[1]決勝ヒート - レース結果（貼付）'!$B:$B,0),MATCH('決勝ヒート - レース暫定結果表（印刷）'!E$11,'[1]決勝ヒート - レース結果（貼付）'!$1:$1,0)),"")</f>
        <v/>
      </c>
      <c r="F42" s="24" t="str">
        <f>IFERROR(INDEX('[1]決勝ヒート - レース結果（貼付）'!$A:$Z,MATCH($B42,'[1]決勝ヒート - レース結果（貼付）'!$B:$B,0),MATCH('決勝ヒート - レース暫定結果表（印刷）'!F$11,'[1]決勝ヒート - レース結果（貼付）'!$1:$1,0)),"")</f>
        <v/>
      </c>
      <c r="G42" s="31" t="str">
        <f>IFERROR(INDEX('[1]決勝ヒート - レース結果（貼付）'!$A:$Z,MATCH($B42,'[1]決勝ヒート - レース結果（貼付）'!$B:$B,0),MATCH('決勝ヒート - レース暫定結果表（印刷）'!G$11,'[1]決勝ヒート - レース結果（貼付）'!$1:$1,0)),"")</f>
        <v/>
      </c>
      <c r="H42" s="30" t="str">
        <f>IFERROR(INDEX('[1]決勝ヒート - レース結果（貼付）'!$A:$Z,MATCH($B42,'[1]決勝ヒート - レース結果（貼付）'!$B:$B,0),MATCH('決勝ヒート - レース暫定結果表（印刷）'!H$11,'[1]決勝ヒート - レース結果（貼付）'!$1:$1,0)),"")</f>
        <v/>
      </c>
      <c r="I42" s="29" t="str">
        <f>IF(A42="DNS","",IF(A42="DQ","",IFERROR(INDEX('[1]決勝ヒート - レース結果（貼付）'!$A:$Z,MATCH($A42,'[1]決勝ヒート - レース結果（貼付）'!$A:$A,0),MATCH('決勝ヒート - レース暫定結果表（印刷）'!I$11,'[1]決勝ヒート - レース結果（貼付）'!$1:$1,0)),"")))</f>
        <v/>
      </c>
      <c r="J42" s="28" t="str">
        <f>IF(A42="DNS","ｽﾀｰﾄ出来ず",IF(A42="DQ","失　格",IFERROR(INDEX('[1]決勝ヒート - レース結果（貼付）'!$A:$Z,MATCH($B42,'[1]決勝ヒート - レース結果（貼付）'!$B:$B,0),MATCH('決勝ヒート - レース暫定結果表（印刷）'!J$11,'[1]決勝ヒート - レース結果（貼付）'!$1:$1,0)),"")))</f>
        <v/>
      </c>
      <c r="K42" s="26" t="str">
        <f>IF(A42="DNS","",IF(A42="DQ","",IFERROR(INDEX('[1]決勝ヒート - レース結果（貼付）'!$A:$Z,MATCH($A42,'[1]決勝ヒート - レース結果（貼付）'!$A:$A,0),MATCH('決勝ヒート - レース暫定結果表（印刷）'!K$11,'[1]決勝ヒート - レース結果（貼付）'!$1:$1,0)),"")))</f>
        <v/>
      </c>
      <c r="L42" s="26" t="str">
        <f>IF(A42="DNS","",IF(A42="DQ","",IFERROR(INDEX('[1]決勝ヒート - レース結果（貼付）'!$A:$Z,MATCH($A42,'[1]決勝ヒート - レース結果（貼付）'!$A:$A,0),MATCH('決勝ヒート - レース暫定結果表（印刷）'!L$11,'[1]決勝ヒート - レース結果（貼付）'!$1:$1,0)),"")))</f>
        <v/>
      </c>
      <c r="M42" s="25" t="str">
        <f>IF(A42="DNS","",IF(A42="DQ","",IFERROR(INDEX('[1]決勝ヒート - レース結果（貼付）'!$A:$Z,MATCH($B42,'[1]決勝ヒート - レース結果（貼付）'!$B:$B,0),MATCH('決勝ヒート - レース暫定結果表（印刷）'!M$11,'[1]決勝ヒート - レース結果（貼付）'!$1:$1,0)),"")))</f>
        <v/>
      </c>
      <c r="N42" s="24" t="str">
        <f>IF(M42&lt;1,"",IF($N$11&gt;M42,"R",""))</f>
        <v/>
      </c>
      <c r="O42" s="23"/>
      <c r="P42" s="5"/>
      <c r="Q42" s="5" t="str">
        <f>IF(IFERROR(INDEX('[1]決勝ヒート - レース結果（貼付）'!$A:$Z,MATCH($B42,'[1]決勝ヒート - レース結果（貼付）'!$B:$B,0),MATCH('決勝ヒート - レース暫定結果表（印刷）'!Q$11,'[1]決勝ヒート - レース結果（貼付）'!$1:$1,0)),"")=0,"",IFERROR(INDEX('[1]決勝ヒート - レース結果（貼付）'!$A:$Z,MATCH($B42,'[1]決勝ヒート - レース結果（貼付）'!$B:$B,0),MATCH('決勝ヒート - レース暫定結果表（印刷）'!Q$11,'[1]決勝ヒート - レース結果（貼付）'!$1:$1,0)),""))</f>
        <v/>
      </c>
      <c r="R42" s="5" t="str">
        <f>IF(Q42="","",COUNTIF($Q$13:Q42,"&lt;&gt;"&amp;""))</f>
        <v/>
      </c>
      <c r="S42" s="5" t="str">
        <f>IFERROR(RANK(R42,$R$13:$R$48,1),"")</f>
        <v/>
      </c>
      <c r="T42" s="5" t="str">
        <f>IF(IFERROR(INDEX('[1]決勝ヒート - レース結果（貼付）'!$A:$Z,MATCH($A42,'[1]決勝ヒート - レース結果（貼付）'!$A:$A,0),MATCH('決勝ヒート - レース暫定結果表（印刷）'!T$11,'[1]決勝ヒート - レース結果（貼付）'!$1:$1,0)),"")=0,"",IFERROR(INDEX('[1]決勝ヒート - レース結果（貼付）'!$A:$Z,MATCH($A42,'[1]決勝ヒート - レース結果（貼付）'!$A:$A,0),MATCH('決勝ヒート - レース暫定結果表（印刷）'!T$11,'[1]決勝ヒート - レース結果（貼付）'!$1:$1,0)),""))</f>
        <v/>
      </c>
      <c r="U42" s="5" t="str">
        <f>IF(IFERROR(INDEX('[1]決勝ヒート - レース結果（貼付）'!$A:$Z,MATCH($B42,'[1]決勝ヒート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レース結果（貼付）'!$A:$Z,MATCH($B42,'[1]決勝ヒート - レース結果（貼付）'!$B:$B,0),MATCH('[1]決勝ヒート - レース正式結果表（印刷）'!U$11,'[1]決勝ヒート - レース結果（貼付）'!$1:$1,0)),""))</f>
        <v/>
      </c>
      <c r="V42" s="5"/>
    </row>
    <row r="43" spans="1:22" ht="12.75" customHeight="1" x14ac:dyDescent="0.2">
      <c r="A43" s="36" t="str">
        <f>IF(OR('[1]決勝ヒート - レース結果（貼付）'!A30="DNF",'[1]決勝ヒート - レース結果（貼付）'!A30="DNS",'[1]決勝ヒート - レース結果（貼付）'!A30="DQ"),'[1]決勝ヒート - レース結果（貼付）'!A30,IF(MAX('[1]決勝ヒート - レース結果（貼付）'!A:A)&gt;A42,A42+1,""))</f>
        <v/>
      </c>
      <c r="B43" s="35" t="str">
        <f>IFERROR(INDEX('[1]決勝ヒート - レース結果（貼付）'!A30:$Z$50,MATCH($A43,'[1]決勝ヒート - レース結果（貼付）'!A30:$A$50,0),MATCH('決勝ヒート - レース暫定結果表（印刷）'!B$11,'[1]決勝ヒート - レース結果（貼付）'!$1:$1,0)),"")</f>
        <v/>
      </c>
      <c r="C43" s="34"/>
      <c r="D43" s="33"/>
      <c r="E43" s="32" t="str">
        <f>IFERROR(INDEX('[1]決勝ヒート - レース結果（貼付）'!$A:$Z,MATCH($B43,'[1]決勝ヒート - レース結果（貼付）'!$B:$B,0),MATCH('決勝ヒート - レース暫定結果表（印刷）'!E$11,'[1]決勝ヒート - レース結果（貼付）'!$1:$1,0)),"")</f>
        <v/>
      </c>
      <c r="F43" s="24" t="str">
        <f>IFERROR(INDEX('[1]決勝ヒート - レース結果（貼付）'!$A:$Z,MATCH($B43,'[1]決勝ヒート - レース結果（貼付）'!$B:$B,0),MATCH('決勝ヒート - レース暫定結果表（印刷）'!F$11,'[1]決勝ヒート - レース結果（貼付）'!$1:$1,0)),"")</f>
        <v/>
      </c>
      <c r="G43" s="31" t="str">
        <f>IFERROR(INDEX('[1]決勝ヒート - レース結果（貼付）'!$A:$Z,MATCH($B43,'[1]決勝ヒート - レース結果（貼付）'!$B:$B,0),MATCH('決勝ヒート - レース暫定結果表（印刷）'!G$11,'[1]決勝ヒート - レース結果（貼付）'!$1:$1,0)),"")</f>
        <v/>
      </c>
      <c r="H43" s="30" t="str">
        <f>IFERROR(INDEX('[1]決勝ヒート - レース結果（貼付）'!$A:$Z,MATCH($B43,'[1]決勝ヒート - レース結果（貼付）'!$B:$B,0),MATCH('決勝ヒート - レース暫定結果表（印刷）'!H$11,'[1]決勝ヒート - レース結果（貼付）'!$1:$1,0)),"")</f>
        <v/>
      </c>
      <c r="I43" s="29" t="str">
        <f>IF(A43="DNS","",IF(A43="DQ","",IFERROR(INDEX('[1]決勝ヒート - レース結果（貼付）'!$A:$Z,MATCH($A43,'[1]決勝ヒート - レース結果（貼付）'!$A:$A,0),MATCH('決勝ヒート - レース暫定結果表（印刷）'!I$11,'[1]決勝ヒート - レース結果（貼付）'!$1:$1,0)),"")))</f>
        <v/>
      </c>
      <c r="J43" s="28" t="str">
        <f>IF(A43="DNS","ｽﾀｰﾄ出来ず",IF(A43="DQ","失　格",IFERROR(INDEX('[1]決勝ヒート - レース結果（貼付）'!$A:$Z,MATCH($B43,'[1]決勝ヒート - レース結果（貼付）'!$B:$B,0),MATCH('決勝ヒート - レース暫定結果表（印刷）'!J$11,'[1]決勝ヒート - レース結果（貼付）'!$1:$1,0)),"")))</f>
        <v/>
      </c>
      <c r="K43" s="26" t="str">
        <f>IF(A43="DNS","",IF(A43="DQ","",IFERROR(INDEX('[1]決勝ヒート - レース結果（貼付）'!$A:$Z,MATCH($A43,'[1]決勝ヒート - レース結果（貼付）'!$A:$A,0),MATCH('決勝ヒート - レース暫定結果表（印刷）'!K$11,'[1]決勝ヒート - レース結果（貼付）'!$1:$1,0)),"")))</f>
        <v/>
      </c>
      <c r="L43" s="26" t="str">
        <f>IF(A43="DNS","",IF(A43="DQ","",IFERROR(INDEX('[1]決勝ヒート - レース結果（貼付）'!$A:$Z,MATCH($A43,'[1]決勝ヒート - レース結果（貼付）'!$A:$A,0),MATCH('決勝ヒート - レース暫定結果表（印刷）'!L$11,'[1]決勝ヒート - レース結果（貼付）'!$1:$1,0)),"")))</f>
        <v/>
      </c>
      <c r="M43" s="25" t="str">
        <f>IF(A43="DNS","",IF(A43="DQ","",IFERROR(INDEX('[1]決勝ヒート - レース結果（貼付）'!$A:$Z,MATCH($B43,'[1]決勝ヒート - レース結果（貼付）'!$B:$B,0),MATCH('決勝ヒート - レース暫定結果表（印刷）'!M$11,'[1]決勝ヒート - レース結果（貼付）'!$1:$1,0)),"")))</f>
        <v/>
      </c>
      <c r="N43" s="24" t="str">
        <f>IF(M43&lt;1,"",IF($N$11&gt;M43,"R",""))</f>
        <v/>
      </c>
      <c r="O43" s="23"/>
      <c r="P43" s="5"/>
      <c r="Q43" s="5" t="str">
        <f>IF(IFERROR(INDEX('[1]決勝ヒート - レース結果（貼付）'!$A:$Z,MATCH($B43,'[1]決勝ヒート - レース結果（貼付）'!$B:$B,0),MATCH('決勝ヒート - レース暫定結果表（印刷）'!Q$11,'[1]決勝ヒート - レース結果（貼付）'!$1:$1,0)),"")=0,"",IFERROR(INDEX('[1]決勝ヒート - レース結果（貼付）'!$A:$Z,MATCH($B43,'[1]決勝ヒート - レース結果（貼付）'!$B:$B,0),MATCH('決勝ヒート - レース暫定結果表（印刷）'!Q$11,'[1]決勝ヒート - レース結果（貼付）'!$1:$1,0)),""))</f>
        <v/>
      </c>
      <c r="R43" s="5" t="str">
        <f>IF(Q43="","",COUNTIF($Q$13:Q43,"&lt;&gt;"&amp;""))</f>
        <v/>
      </c>
      <c r="S43" s="5" t="str">
        <f>IFERROR(RANK(R43,$R$13:$R$48,1),"")</f>
        <v/>
      </c>
      <c r="T43" s="5" t="str">
        <f>IF(IFERROR(INDEX('[1]決勝ヒート - レース結果（貼付）'!$A:$Z,MATCH($A43,'[1]決勝ヒート - レース結果（貼付）'!$A:$A,0),MATCH('決勝ヒート - レース暫定結果表（印刷）'!T$11,'[1]決勝ヒート - レース結果（貼付）'!$1:$1,0)),"")=0,"",IFERROR(INDEX('[1]決勝ヒート - レース結果（貼付）'!$A:$Z,MATCH($A43,'[1]決勝ヒート - レース結果（貼付）'!$A:$A,0),MATCH('決勝ヒート - レース暫定結果表（印刷）'!T$11,'[1]決勝ヒート - レース結果（貼付）'!$1:$1,0)),""))</f>
        <v/>
      </c>
      <c r="U43" s="5" t="str">
        <f>IF(IFERROR(INDEX('[1]決勝ヒート - レース結果（貼付）'!$A:$Z,MATCH($B43,'[1]決勝ヒート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レース結果（貼付）'!$A:$Z,MATCH($B43,'[1]決勝ヒート - レース結果（貼付）'!$B:$B,0),MATCH('[1]決勝ヒート - レース正式結果表（印刷）'!U$11,'[1]決勝ヒート - レース結果（貼付）'!$1:$1,0)),""))</f>
        <v/>
      </c>
      <c r="V43" s="5"/>
    </row>
    <row r="44" spans="1:22" ht="12.75" customHeight="1" x14ac:dyDescent="0.2">
      <c r="A44" s="36" t="str">
        <f>IF(OR('[1]決勝ヒート - レース結果（貼付）'!A31="DNF",'[1]決勝ヒート - レース結果（貼付）'!A31="DNS",'[1]決勝ヒート - レース結果（貼付）'!A31="DQ"),'[1]決勝ヒート - レース結果（貼付）'!A31,IF(MAX('[1]決勝ヒート - レース結果（貼付）'!A:A)&gt;A43,A43+1,""))</f>
        <v/>
      </c>
      <c r="B44" s="35" t="str">
        <f>IFERROR(INDEX('[1]決勝ヒート - レース結果（貼付）'!A31:$Z$50,MATCH($A44,'[1]決勝ヒート - レース結果（貼付）'!A31:$A$50,0),MATCH('決勝ヒート - レース暫定結果表（印刷）'!B$11,'[1]決勝ヒート - レース結果（貼付）'!$1:$1,0)),"")</f>
        <v/>
      </c>
      <c r="C44" s="34"/>
      <c r="D44" s="33"/>
      <c r="E44" s="32" t="str">
        <f>IFERROR(INDEX('[1]決勝ヒート - レース結果（貼付）'!$A:$Z,MATCH($B44,'[1]決勝ヒート - レース結果（貼付）'!$B:$B,0),MATCH('決勝ヒート - レース暫定結果表（印刷）'!E$11,'[1]決勝ヒート - レース結果（貼付）'!$1:$1,0)),"")</f>
        <v/>
      </c>
      <c r="F44" s="24" t="str">
        <f>IFERROR(INDEX('[1]決勝ヒート - レース結果（貼付）'!$A:$Z,MATCH($B44,'[1]決勝ヒート - レース結果（貼付）'!$B:$B,0),MATCH('決勝ヒート - レース暫定結果表（印刷）'!F$11,'[1]決勝ヒート - レース結果（貼付）'!$1:$1,0)),"")</f>
        <v/>
      </c>
      <c r="G44" s="31" t="str">
        <f>IFERROR(INDEX('[1]決勝ヒート - レース結果（貼付）'!$A:$Z,MATCH($B44,'[1]決勝ヒート - レース結果（貼付）'!$B:$B,0),MATCH('決勝ヒート - レース暫定結果表（印刷）'!G$11,'[1]決勝ヒート - レース結果（貼付）'!$1:$1,0)),"")</f>
        <v/>
      </c>
      <c r="H44" s="30" t="str">
        <f>IFERROR(INDEX('[1]決勝ヒート - レース結果（貼付）'!$A:$Z,MATCH($B44,'[1]決勝ヒート - レース結果（貼付）'!$B:$B,0),MATCH('決勝ヒート - レース暫定結果表（印刷）'!H$11,'[1]決勝ヒート - レース結果（貼付）'!$1:$1,0)),"")</f>
        <v/>
      </c>
      <c r="I44" s="29" t="str">
        <f>IF(A44="DNS","",IF(A44="DQ","",IFERROR(INDEX('[1]決勝ヒート - レース結果（貼付）'!$A:$Z,MATCH($A44,'[1]決勝ヒート - レース結果（貼付）'!$A:$A,0),MATCH('決勝ヒート - レース暫定結果表（印刷）'!I$11,'[1]決勝ヒート - レース結果（貼付）'!$1:$1,0)),"")))</f>
        <v/>
      </c>
      <c r="J44" s="28" t="str">
        <f>IF(A44="DNS","ｽﾀｰﾄ出来ず",IF(A44="DQ","失　格",IFERROR(INDEX('[1]決勝ヒート - レース結果（貼付）'!$A:$Z,MATCH($B44,'[1]決勝ヒート - レース結果（貼付）'!$B:$B,0),MATCH('決勝ヒート - レース暫定結果表（印刷）'!J$11,'[1]決勝ヒート - レース結果（貼付）'!$1:$1,0)),"")))</f>
        <v/>
      </c>
      <c r="K44" s="26" t="str">
        <f>IF(A44="DNS","",IF(A44="DQ","",IFERROR(INDEX('[1]決勝ヒート - レース結果（貼付）'!$A:$Z,MATCH($A44,'[1]決勝ヒート - レース結果（貼付）'!$A:$A,0),MATCH('決勝ヒート - レース暫定結果表（印刷）'!K$11,'[1]決勝ヒート - レース結果（貼付）'!$1:$1,0)),"")))</f>
        <v/>
      </c>
      <c r="L44" s="26" t="str">
        <f>IF(A44="DNS","",IF(A44="DQ","",IFERROR(INDEX('[1]決勝ヒート - レース結果（貼付）'!$A:$Z,MATCH($A44,'[1]決勝ヒート - レース結果（貼付）'!$A:$A,0),MATCH('決勝ヒート - レース暫定結果表（印刷）'!L$11,'[1]決勝ヒート - レース結果（貼付）'!$1:$1,0)),"")))</f>
        <v/>
      </c>
      <c r="M44" s="25" t="str">
        <f>IF(A44="DNS","",IF(A44="DQ","",IFERROR(INDEX('[1]決勝ヒート - レース結果（貼付）'!$A:$Z,MATCH($B44,'[1]決勝ヒート - レース結果（貼付）'!$B:$B,0),MATCH('決勝ヒート - レース暫定結果表（印刷）'!M$11,'[1]決勝ヒート - レース結果（貼付）'!$1:$1,0)),"")))</f>
        <v/>
      </c>
      <c r="N44" s="24" t="str">
        <f>IF(M44&lt;1,"",IF($N$11&gt;M44,"R",""))</f>
        <v/>
      </c>
      <c r="O44" s="23"/>
      <c r="P44" s="5"/>
      <c r="Q44" s="5" t="str">
        <f>IF(IFERROR(INDEX('[1]決勝ヒート - レース結果（貼付）'!$A:$Z,MATCH($B44,'[1]決勝ヒート - レース結果（貼付）'!$B:$B,0),MATCH('決勝ヒート - レース暫定結果表（印刷）'!Q$11,'[1]決勝ヒート - レース結果（貼付）'!$1:$1,0)),"")=0,"",IFERROR(INDEX('[1]決勝ヒート - レース結果（貼付）'!$A:$Z,MATCH($B44,'[1]決勝ヒート - レース結果（貼付）'!$B:$B,0),MATCH('決勝ヒート - レース暫定結果表（印刷）'!Q$11,'[1]決勝ヒート - レース結果（貼付）'!$1:$1,0)),""))</f>
        <v/>
      </c>
      <c r="R44" s="5" t="str">
        <f>IF(Q44="","",COUNTIF($Q$13:Q44,"&lt;&gt;"&amp;""))</f>
        <v/>
      </c>
      <c r="S44" s="5" t="str">
        <f>IFERROR(RANK(R44,$R$13:$R$48,1),"")</f>
        <v/>
      </c>
      <c r="T44" s="5" t="str">
        <f>IF(IFERROR(INDEX('[1]決勝ヒート - レース結果（貼付）'!$A:$Z,MATCH($A44,'[1]決勝ヒート - レース結果（貼付）'!$A:$A,0),MATCH('決勝ヒート - レース暫定結果表（印刷）'!T$11,'[1]決勝ヒート - レース結果（貼付）'!$1:$1,0)),"")=0,"",IFERROR(INDEX('[1]決勝ヒート - レース結果（貼付）'!$A:$Z,MATCH($A44,'[1]決勝ヒート - レース結果（貼付）'!$A:$A,0),MATCH('決勝ヒート - レース暫定結果表（印刷）'!T$11,'[1]決勝ヒート - レース結果（貼付）'!$1:$1,0)),""))</f>
        <v/>
      </c>
      <c r="U44" s="5" t="str">
        <f>IF(IFERROR(INDEX('[1]決勝ヒート - レース結果（貼付）'!$A:$Z,MATCH($B44,'[1]決勝ヒート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レース結果（貼付）'!$A:$Z,MATCH($B44,'[1]決勝ヒート - レース結果（貼付）'!$B:$B,0),MATCH('[1]決勝ヒート - レース正式結果表（印刷）'!U$11,'[1]決勝ヒート - レース結果（貼付）'!$1:$1,0)),""))</f>
        <v/>
      </c>
      <c r="V44" s="5"/>
    </row>
    <row r="45" spans="1:22" ht="12.75" customHeight="1" x14ac:dyDescent="0.2">
      <c r="A45" s="36" t="str">
        <f>IF(OR('[1]決勝ヒート - レース結果（貼付）'!A32="DNF",'[1]決勝ヒート - レース結果（貼付）'!A32="DNS",'[1]決勝ヒート - レース結果（貼付）'!A32="DQ"),'[1]決勝ヒート - レース結果（貼付）'!A32,IF(MAX('[1]決勝ヒート - レース結果（貼付）'!A:A)&gt;A44,A44+1,""))</f>
        <v/>
      </c>
      <c r="B45" s="35" t="str">
        <f>IFERROR(INDEX('[1]決勝ヒート - レース結果（貼付）'!A32:$Z$50,MATCH($A45,'[1]決勝ヒート - レース結果（貼付）'!A32:$A$50,0),MATCH('決勝ヒート - レース暫定結果表（印刷）'!B$11,'[1]決勝ヒート - レース結果（貼付）'!$1:$1,0)),"")</f>
        <v/>
      </c>
      <c r="C45" s="34"/>
      <c r="D45" s="33"/>
      <c r="E45" s="32" t="str">
        <f>IFERROR(INDEX('[1]決勝ヒート - レース結果（貼付）'!$A:$Z,MATCH($B45,'[1]決勝ヒート - レース結果（貼付）'!$B:$B,0),MATCH('決勝ヒート - レース暫定結果表（印刷）'!E$11,'[1]決勝ヒート - レース結果（貼付）'!$1:$1,0)),"")</f>
        <v/>
      </c>
      <c r="F45" s="24" t="str">
        <f>IFERROR(INDEX('[1]決勝ヒート - レース結果（貼付）'!$A:$Z,MATCH($B45,'[1]決勝ヒート - レース結果（貼付）'!$B:$B,0),MATCH('決勝ヒート - レース暫定結果表（印刷）'!F$11,'[1]決勝ヒート - レース結果（貼付）'!$1:$1,0)),"")</f>
        <v/>
      </c>
      <c r="G45" s="31" t="str">
        <f>IFERROR(INDEX('[1]決勝ヒート - レース結果（貼付）'!$A:$Z,MATCH($B45,'[1]決勝ヒート - レース結果（貼付）'!$B:$B,0),MATCH('決勝ヒート - レース暫定結果表（印刷）'!G$11,'[1]決勝ヒート - レース結果（貼付）'!$1:$1,0)),"")</f>
        <v/>
      </c>
      <c r="H45" s="30" t="str">
        <f>IFERROR(INDEX('[1]決勝ヒート - レース結果（貼付）'!$A:$Z,MATCH($B45,'[1]決勝ヒート - レース結果（貼付）'!$B:$B,0),MATCH('決勝ヒート - レース暫定結果表（印刷）'!H$11,'[1]決勝ヒート - レース結果（貼付）'!$1:$1,0)),"")</f>
        <v/>
      </c>
      <c r="I45" s="29" t="str">
        <f>IF(A45="DNS","",IF(A45="DQ","",IFERROR(INDEX('[1]決勝ヒート - レース結果（貼付）'!$A:$Z,MATCH($A45,'[1]決勝ヒート - レース結果（貼付）'!$A:$A,0),MATCH('決勝ヒート - レース暫定結果表（印刷）'!I$11,'[1]決勝ヒート - レース結果（貼付）'!$1:$1,0)),"")))</f>
        <v/>
      </c>
      <c r="J45" s="28" t="str">
        <f>IF(A45="DNS","ｽﾀｰﾄ出来ず",IF(A45="DQ","失　格",IFERROR(INDEX('[1]決勝ヒート - レース結果（貼付）'!$A:$Z,MATCH($B45,'[1]決勝ヒート - レース結果（貼付）'!$B:$B,0),MATCH('決勝ヒート - レース暫定結果表（印刷）'!J$11,'[1]決勝ヒート - レース結果（貼付）'!$1:$1,0)),"")))</f>
        <v/>
      </c>
      <c r="K45" s="26" t="str">
        <f>IF(A45="DNS","",IF(A45="DQ","",IFERROR(INDEX('[1]決勝ヒート - レース結果（貼付）'!$A:$Z,MATCH($A45,'[1]決勝ヒート - レース結果（貼付）'!$A:$A,0),MATCH('決勝ヒート - レース暫定結果表（印刷）'!K$11,'[1]決勝ヒート - レース結果（貼付）'!$1:$1,0)),"")))</f>
        <v/>
      </c>
      <c r="L45" s="26" t="str">
        <f>IF(A45="DNS","",IF(A45="DQ","",IFERROR(INDEX('[1]決勝ヒート - レース結果（貼付）'!$A:$Z,MATCH($A45,'[1]決勝ヒート - レース結果（貼付）'!$A:$A,0),MATCH('決勝ヒート - レース暫定結果表（印刷）'!L$11,'[1]決勝ヒート - レース結果（貼付）'!$1:$1,0)),"")))</f>
        <v/>
      </c>
      <c r="M45" s="25" t="str">
        <f>IF(A45="DNS","",IF(A45="DQ","",IFERROR(INDEX('[1]決勝ヒート - レース結果（貼付）'!$A:$Z,MATCH($B45,'[1]決勝ヒート - レース結果（貼付）'!$B:$B,0),MATCH('決勝ヒート - レース暫定結果表（印刷）'!M$11,'[1]決勝ヒート - レース結果（貼付）'!$1:$1,0)),"")))</f>
        <v/>
      </c>
      <c r="N45" s="24" t="str">
        <f>IF(M45&lt;1,"",IF($N$11&gt;M45,"R",""))</f>
        <v/>
      </c>
      <c r="O45" s="23"/>
      <c r="P45" s="5"/>
      <c r="Q45" s="5" t="str">
        <f>IF(IFERROR(INDEX('[1]決勝ヒート - レース結果（貼付）'!$A:$Z,MATCH($B45,'[1]決勝ヒート - レース結果（貼付）'!$B:$B,0),MATCH('決勝ヒート - レース暫定結果表（印刷）'!Q$11,'[1]決勝ヒート - レース結果（貼付）'!$1:$1,0)),"")=0,"",IFERROR(INDEX('[1]決勝ヒート - レース結果（貼付）'!$A:$Z,MATCH($B45,'[1]決勝ヒート - レース結果（貼付）'!$B:$B,0),MATCH('決勝ヒート - レース暫定結果表（印刷）'!Q$11,'[1]決勝ヒート - レース結果（貼付）'!$1:$1,0)),""))</f>
        <v/>
      </c>
      <c r="R45" s="5" t="str">
        <f>IF(Q45="","",COUNTIF($Q$13:Q45,"&lt;&gt;"&amp;""))</f>
        <v/>
      </c>
      <c r="S45" s="5" t="str">
        <f>IFERROR(RANK(R45,$R$13:$R$48,1),"")</f>
        <v/>
      </c>
      <c r="T45" s="5" t="str">
        <f>IF(IFERROR(INDEX('[1]決勝ヒート - レース結果（貼付）'!$A:$Z,MATCH($A45,'[1]決勝ヒート - レース結果（貼付）'!$A:$A,0),MATCH('決勝ヒート - レース暫定結果表（印刷）'!T$11,'[1]決勝ヒート - レース結果（貼付）'!$1:$1,0)),"")=0,"",IFERROR(INDEX('[1]決勝ヒート - レース結果（貼付）'!$A:$Z,MATCH($A45,'[1]決勝ヒート - レース結果（貼付）'!$A:$A,0),MATCH('決勝ヒート - レース暫定結果表（印刷）'!T$11,'[1]決勝ヒート - レース結果（貼付）'!$1:$1,0)),""))</f>
        <v/>
      </c>
      <c r="U45" s="5" t="str">
        <f>IF(IFERROR(INDEX('[1]決勝ヒート - レース結果（貼付）'!$A:$Z,MATCH($B45,'[1]決勝ヒート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レース結果（貼付）'!$A:$Z,MATCH($B45,'[1]決勝ヒート - レース結果（貼付）'!$B:$B,0),MATCH('[1]決勝ヒート - レース正式結果表（印刷）'!U$11,'[1]決勝ヒート - レース結果（貼付）'!$1:$1,0)),""))</f>
        <v/>
      </c>
      <c r="V45" s="5"/>
    </row>
    <row r="46" spans="1:22" ht="12.75" customHeight="1" x14ac:dyDescent="0.2">
      <c r="A46" s="36" t="str">
        <f>IF(OR('[1]決勝ヒート - レース結果（貼付）'!A33="DNF",'[1]決勝ヒート - レース結果（貼付）'!A33="DNS",'[1]決勝ヒート - レース結果（貼付）'!A33="DQ"),'[1]決勝ヒート - レース結果（貼付）'!A33,IF(MAX('[1]決勝ヒート - レース結果（貼付）'!A:A)&gt;A45,A45+1,""))</f>
        <v/>
      </c>
      <c r="B46" s="35" t="str">
        <f>IFERROR(INDEX('[1]決勝ヒート - レース結果（貼付）'!A33:$Z$50,MATCH($A46,'[1]決勝ヒート - レース結果（貼付）'!A33:$A$50,0),MATCH('決勝ヒート - レース暫定結果表（印刷）'!B$11,'[1]決勝ヒート - レース結果（貼付）'!$1:$1,0)),"")</f>
        <v/>
      </c>
      <c r="C46" s="34"/>
      <c r="D46" s="33"/>
      <c r="E46" s="32" t="str">
        <f>IFERROR(INDEX('[1]決勝ヒート - レース結果（貼付）'!$A:$Z,MATCH($B46,'[1]決勝ヒート - レース結果（貼付）'!$B:$B,0),MATCH('決勝ヒート - レース暫定結果表（印刷）'!E$11,'[1]決勝ヒート - レース結果（貼付）'!$1:$1,0)),"")</f>
        <v/>
      </c>
      <c r="F46" s="24" t="str">
        <f>IFERROR(INDEX('[1]決勝ヒート - レース結果（貼付）'!$A:$Z,MATCH($B46,'[1]決勝ヒート - レース結果（貼付）'!$B:$B,0),MATCH('決勝ヒート - レース暫定結果表（印刷）'!F$11,'[1]決勝ヒート - レース結果（貼付）'!$1:$1,0)),"")</f>
        <v/>
      </c>
      <c r="G46" s="31" t="str">
        <f>IFERROR(INDEX('[1]決勝ヒート - レース結果（貼付）'!$A:$Z,MATCH($B46,'[1]決勝ヒート - レース結果（貼付）'!$B:$B,0),MATCH('決勝ヒート - レース暫定結果表（印刷）'!G$11,'[1]決勝ヒート - レース結果（貼付）'!$1:$1,0)),"")</f>
        <v/>
      </c>
      <c r="H46" s="30" t="str">
        <f>IFERROR(INDEX('[1]決勝ヒート - レース結果（貼付）'!$A:$Z,MATCH($B46,'[1]決勝ヒート - レース結果（貼付）'!$B:$B,0),MATCH('決勝ヒート - レース暫定結果表（印刷）'!H$11,'[1]決勝ヒート - レース結果（貼付）'!$1:$1,0)),"")</f>
        <v/>
      </c>
      <c r="I46" s="29" t="str">
        <f>IF(A46="DNS","",IF(A46="DQ","",IFERROR(INDEX('[1]決勝ヒート - レース結果（貼付）'!$A:$Z,MATCH($A46,'[1]決勝ヒート - レース結果（貼付）'!$A:$A,0),MATCH('決勝ヒート - レース暫定結果表（印刷）'!I$11,'[1]決勝ヒート - レース結果（貼付）'!$1:$1,0)),"")))</f>
        <v/>
      </c>
      <c r="J46" s="28" t="str">
        <f>IF(A46="DNS","ｽﾀｰﾄ出来ず",IF(A46="DQ","失　格",IFERROR(INDEX('[1]決勝ヒート - レース結果（貼付）'!$A:$Z,MATCH($B46,'[1]決勝ヒート - レース結果（貼付）'!$B:$B,0),MATCH('決勝ヒート - レース暫定結果表（印刷）'!J$11,'[1]決勝ヒート - レース結果（貼付）'!$1:$1,0)),"")))</f>
        <v/>
      </c>
      <c r="K46" s="26" t="str">
        <f>IF(A46="DNS","",IF(A46="DQ","",IFERROR(INDEX('[1]決勝ヒート - レース結果（貼付）'!$A:$Z,MATCH($A46,'[1]決勝ヒート - レース結果（貼付）'!$A:$A,0),MATCH('決勝ヒート - レース暫定結果表（印刷）'!K$11,'[1]決勝ヒート - レース結果（貼付）'!$1:$1,0)),"")))</f>
        <v/>
      </c>
      <c r="L46" s="26" t="str">
        <f>IF(A46="DNS","",IF(A46="DQ","",IFERROR(INDEX('[1]決勝ヒート - レース結果（貼付）'!$A:$Z,MATCH($A46,'[1]決勝ヒート - レース結果（貼付）'!$A:$A,0),MATCH('決勝ヒート - レース暫定結果表（印刷）'!L$11,'[1]決勝ヒート - レース結果（貼付）'!$1:$1,0)),"")))</f>
        <v/>
      </c>
      <c r="M46" s="25" t="str">
        <f>IF(A46="DNS","",IF(A46="DQ","",IFERROR(INDEX('[1]決勝ヒート - レース結果（貼付）'!$A:$Z,MATCH($B46,'[1]決勝ヒート - レース結果（貼付）'!$B:$B,0),MATCH('決勝ヒート - レース暫定結果表（印刷）'!M$11,'[1]決勝ヒート - レース結果（貼付）'!$1:$1,0)),"")))</f>
        <v/>
      </c>
      <c r="N46" s="24" t="str">
        <f>IF(M46&lt;1,"",IF($N$11&gt;M46,"R",""))</f>
        <v/>
      </c>
      <c r="O46" s="23"/>
      <c r="P46" s="5"/>
      <c r="Q46" s="5" t="str">
        <f>IF(IFERROR(INDEX('[1]決勝ヒート - レース結果（貼付）'!$A:$Z,MATCH($B46,'[1]決勝ヒート - レース結果（貼付）'!$B:$B,0),MATCH('決勝ヒート - レース暫定結果表（印刷）'!Q$11,'[1]決勝ヒート - レース結果（貼付）'!$1:$1,0)),"")=0,"",IFERROR(INDEX('[1]決勝ヒート - レース結果（貼付）'!$A:$Z,MATCH($B46,'[1]決勝ヒート - レース結果（貼付）'!$B:$B,0),MATCH('決勝ヒート - レース暫定結果表（印刷）'!Q$11,'[1]決勝ヒート - レース結果（貼付）'!$1:$1,0)),""))</f>
        <v/>
      </c>
      <c r="R46" s="5" t="str">
        <f>IF(Q46="","",COUNTIF($Q$13:Q46,"&lt;&gt;"&amp;""))</f>
        <v/>
      </c>
      <c r="S46" s="5" t="str">
        <f>IFERROR(RANK(R46,$R$13:$R$48,1),"")</f>
        <v/>
      </c>
      <c r="T46" s="5" t="str">
        <f>IF(IFERROR(INDEX('[1]決勝ヒート - レース結果（貼付）'!$A:$Z,MATCH($A46,'[1]決勝ヒート - レース結果（貼付）'!$A:$A,0),MATCH('決勝ヒート - レース暫定結果表（印刷）'!T$11,'[1]決勝ヒート - レース結果（貼付）'!$1:$1,0)),"")=0,"",IFERROR(INDEX('[1]決勝ヒート - レース結果（貼付）'!$A:$Z,MATCH($A46,'[1]決勝ヒート - レース結果（貼付）'!$A:$A,0),MATCH('決勝ヒート - レース暫定結果表（印刷）'!T$11,'[1]決勝ヒート - レース結果（貼付）'!$1:$1,0)),""))</f>
        <v/>
      </c>
      <c r="U46" s="5" t="str">
        <f>IF(IFERROR(INDEX('[1]決勝ヒート - レース結果（貼付）'!$A:$Z,MATCH($B46,'[1]決勝ヒート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レース結果（貼付）'!$A:$Z,MATCH($B46,'[1]決勝ヒート - レース結果（貼付）'!$B:$B,0),MATCH('[1]決勝ヒート - レース正式結果表（印刷）'!U$11,'[1]決勝ヒート - レース結果（貼付）'!$1:$1,0)),""))</f>
        <v/>
      </c>
      <c r="V46" s="5"/>
    </row>
    <row r="47" spans="1:22" ht="12.75" customHeight="1" x14ac:dyDescent="0.2">
      <c r="A47" s="36" t="str">
        <f>IF(OR('[1]決勝ヒート - レース結果（貼付）'!A34="DNF",'[1]決勝ヒート - レース結果（貼付）'!A34="DNS",'[1]決勝ヒート - レース結果（貼付）'!A34="DQ"),'[1]決勝ヒート - レース結果（貼付）'!A34,IF(MAX('[1]決勝ヒート - レース結果（貼付）'!A:A)&gt;A46,A46+1,""))</f>
        <v/>
      </c>
      <c r="B47" s="35" t="str">
        <f>IFERROR(INDEX('[1]決勝ヒート - レース結果（貼付）'!A34:$Z$50,MATCH($A47,'[1]決勝ヒート - レース結果（貼付）'!A34:$A$50,0),MATCH('決勝ヒート - レース暫定結果表（印刷）'!B$11,'[1]決勝ヒート - レース結果（貼付）'!$1:$1,0)),"")</f>
        <v/>
      </c>
      <c r="C47" s="34"/>
      <c r="D47" s="33"/>
      <c r="E47" s="32" t="str">
        <f>IFERROR(INDEX('[1]決勝ヒート - レース結果（貼付）'!$A:$Z,MATCH($B47,'[1]決勝ヒート - レース結果（貼付）'!$B:$B,0),MATCH('決勝ヒート - レース暫定結果表（印刷）'!E$11,'[1]決勝ヒート - レース結果（貼付）'!$1:$1,0)),"")</f>
        <v/>
      </c>
      <c r="F47" s="24" t="str">
        <f>IFERROR(INDEX('[1]決勝ヒート - レース結果（貼付）'!$A:$Z,MATCH($B47,'[1]決勝ヒート - レース結果（貼付）'!$B:$B,0),MATCH('決勝ヒート - レース暫定結果表（印刷）'!F$11,'[1]決勝ヒート - レース結果（貼付）'!$1:$1,0)),"")</f>
        <v/>
      </c>
      <c r="G47" s="31" t="str">
        <f>IFERROR(INDEX('[1]決勝ヒート - レース結果（貼付）'!$A:$Z,MATCH($B47,'[1]決勝ヒート - レース結果（貼付）'!$B:$B,0),MATCH('決勝ヒート - レース暫定結果表（印刷）'!G$11,'[1]決勝ヒート - レース結果（貼付）'!$1:$1,0)),"")</f>
        <v/>
      </c>
      <c r="H47" s="30" t="str">
        <f>IFERROR(INDEX('[1]決勝ヒート - レース結果（貼付）'!$A:$Z,MATCH($B47,'[1]決勝ヒート - レース結果（貼付）'!$B:$B,0),MATCH('決勝ヒート - レース暫定結果表（印刷）'!H$11,'[1]決勝ヒート - レース結果（貼付）'!$1:$1,0)),"")</f>
        <v/>
      </c>
      <c r="I47" s="29" t="str">
        <f>IF(A47="DNS","",IF(A47="DQ","",IFERROR(INDEX('[1]決勝ヒート - レース結果（貼付）'!$A:$Z,MATCH($A47,'[1]決勝ヒート - レース結果（貼付）'!$A:$A,0),MATCH('決勝ヒート - レース暫定結果表（印刷）'!I$11,'[1]決勝ヒート - レース結果（貼付）'!$1:$1,0)),"")))</f>
        <v/>
      </c>
      <c r="J47" s="28" t="str">
        <f>IF(A47="DNS","ｽﾀｰﾄ出来ず",IF(A47="DQ","失　格",IFERROR(INDEX('[1]決勝ヒート - レース結果（貼付）'!$A:$Z,MATCH($B47,'[1]決勝ヒート - レース結果（貼付）'!$B:$B,0),MATCH('決勝ヒート - レース暫定結果表（印刷）'!J$11,'[1]決勝ヒート - レース結果（貼付）'!$1:$1,0)),"")))</f>
        <v/>
      </c>
      <c r="K47" s="26" t="str">
        <f>IF(A47="DNS","",IF(A47="DQ","",IFERROR(INDEX('[1]決勝ヒート - レース結果（貼付）'!$A:$Z,MATCH($A47,'[1]決勝ヒート - レース結果（貼付）'!$A:$A,0),MATCH('決勝ヒート - レース暫定結果表（印刷）'!K$11,'[1]決勝ヒート - レース結果（貼付）'!$1:$1,0)),"")))</f>
        <v/>
      </c>
      <c r="L47" s="26" t="str">
        <f>IF(A47="DNS","",IF(A47="DQ","",IFERROR(INDEX('[1]決勝ヒート - レース結果（貼付）'!$A:$Z,MATCH($A47,'[1]決勝ヒート - レース結果（貼付）'!$A:$A,0),MATCH('決勝ヒート - レース暫定結果表（印刷）'!L$11,'[1]決勝ヒート - レース結果（貼付）'!$1:$1,0)),"")))</f>
        <v/>
      </c>
      <c r="M47" s="25" t="str">
        <f>IF(A47="DNS","",IF(A47="DQ","",IFERROR(INDEX('[1]決勝ヒート - レース結果（貼付）'!$A:$Z,MATCH($B47,'[1]決勝ヒート - レース結果（貼付）'!$B:$B,0),MATCH('決勝ヒート - レース暫定結果表（印刷）'!M$11,'[1]決勝ヒート - レース結果（貼付）'!$1:$1,0)),"")))</f>
        <v/>
      </c>
      <c r="N47" s="24" t="str">
        <f>IF(M47&lt;1,"",IF($N$11&gt;M47,"R",""))</f>
        <v/>
      </c>
      <c r="O47" s="23"/>
      <c r="P47" s="5"/>
      <c r="Q47" s="5" t="str">
        <f>IF(IFERROR(INDEX('[1]決勝ヒート - レース結果（貼付）'!$A:$Z,MATCH($B47,'[1]決勝ヒート - レース結果（貼付）'!$B:$B,0),MATCH('決勝ヒート - レース暫定結果表（印刷）'!Q$11,'[1]決勝ヒート - レース結果（貼付）'!$1:$1,0)),"")=0,"",IFERROR(INDEX('[1]決勝ヒート - レース結果（貼付）'!$A:$Z,MATCH($B47,'[1]決勝ヒート - レース結果（貼付）'!$B:$B,0),MATCH('決勝ヒート - レース暫定結果表（印刷）'!Q$11,'[1]決勝ヒート - レース結果（貼付）'!$1:$1,0)),""))</f>
        <v/>
      </c>
      <c r="R47" s="5" t="str">
        <f>IF(Q47="","",COUNTIF($Q$13:Q47,"&lt;&gt;"&amp;""))</f>
        <v/>
      </c>
      <c r="S47" s="5" t="str">
        <f>IFERROR(RANK(R47,$R$13:$R$48,1),"")</f>
        <v/>
      </c>
      <c r="T47" s="5" t="str">
        <f>IF(IFERROR(INDEX('[1]決勝ヒート - レース結果（貼付）'!$A:$Z,MATCH($A47,'[1]決勝ヒート - レース結果（貼付）'!$A:$A,0),MATCH('決勝ヒート - レース暫定結果表（印刷）'!T$11,'[1]決勝ヒート - レース結果（貼付）'!$1:$1,0)),"")=0,"",IFERROR(INDEX('[1]決勝ヒート - レース結果（貼付）'!$A:$Z,MATCH($A47,'[1]決勝ヒート - レース結果（貼付）'!$A:$A,0),MATCH('決勝ヒート - レース暫定結果表（印刷）'!T$11,'[1]決勝ヒート - レース結果（貼付）'!$1:$1,0)),""))</f>
        <v/>
      </c>
      <c r="U47" s="5" t="str">
        <f>IF(IFERROR(INDEX('[1]決勝ヒート - レース結果（貼付）'!$A:$Z,MATCH($B47,'[1]決勝ヒート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レース結果（貼付）'!$A:$Z,MATCH($B47,'[1]決勝ヒート - レース結果（貼付）'!$B:$B,0),MATCH('[1]決勝ヒート - レース正式結果表（印刷）'!U$11,'[1]決勝ヒート - レース結果（貼付）'!$1:$1,0)),""))</f>
        <v/>
      </c>
      <c r="V47" s="5"/>
    </row>
    <row r="48" spans="1:22" ht="12.75" customHeight="1" x14ac:dyDescent="0.2">
      <c r="A48" s="36" t="str">
        <f>IF(OR('[1]決勝ヒート - レース結果（貼付）'!A35="DNF",'[1]決勝ヒート - レース結果（貼付）'!A35="DNS",'[1]決勝ヒート - レース結果（貼付）'!A35="DQ"),'[1]決勝ヒート - レース結果（貼付）'!A35,IF(MAX('[1]決勝ヒート - レース結果（貼付）'!A:A)&gt;A47,A47+1,""))</f>
        <v/>
      </c>
      <c r="B48" s="35" t="str">
        <f>IFERROR(INDEX('[1]決勝ヒート - レース結果（貼付）'!A35:$Z$50,MATCH($A48,'[1]決勝ヒート - レース結果（貼付）'!A35:$A$50,0),MATCH('決勝ヒート - レース暫定結果表（印刷）'!B$11,'[1]決勝ヒート - レース結果（貼付）'!$1:$1,0)),"")</f>
        <v/>
      </c>
      <c r="C48" s="34"/>
      <c r="D48" s="33"/>
      <c r="E48" s="32" t="str">
        <f>IFERROR(INDEX('[1]決勝ヒート - レース結果（貼付）'!$A:$Z,MATCH($B48,'[1]決勝ヒート - レース結果（貼付）'!$B:$B,0),MATCH('決勝ヒート - レース暫定結果表（印刷）'!E$11,'[1]決勝ヒート - レース結果（貼付）'!$1:$1,0)),"")</f>
        <v/>
      </c>
      <c r="F48" s="24" t="str">
        <f>IFERROR(INDEX('[1]決勝ヒート - レース結果（貼付）'!$A:$Z,MATCH($B48,'[1]決勝ヒート - レース結果（貼付）'!$B:$B,0),MATCH('決勝ヒート - レース暫定結果表（印刷）'!F$11,'[1]決勝ヒート - レース結果（貼付）'!$1:$1,0)),"")</f>
        <v/>
      </c>
      <c r="G48" s="31" t="str">
        <f>IFERROR(INDEX('[1]決勝ヒート - レース結果（貼付）'!$A:$Z,MATCH($B48,'[1]決勝ヒート - レース結果（貼付）'!$B:$B,0),MATCH('決勝ヒート - レース暫定結果表（印刷）'!G$11,'[1]決勝ヒート - レース結果（貼付）'!$1:$1,0)),"")</f>
        <v/>
      </c>
      <c r="H48" s="30" t="str">
        <f>IFERROR(INDEX('[1]決勝ヒート - レース結果（貼付）'!$A:$Z,MATCH($B48,'[1]決勝ヒート - レース結果（貼付）'!$B:$B,0),MATCH('決勝ヒート - レース暫定結果表（印刷）'!H$11,'[1]決勝ヒート - レース結果（貼付）'!$1:$1,0)),"")</f>
        <v/>
      </c>
      <c r="I48" s="29" t="str">
        <f>IF(A48="DNS","",IF(A48="DQ","",IFERROR(INDEX('[1]決勝ヒート - レース結果（貼付）'!$A:$Z,MATCH($A48,'[1]決勝ヒート - レース結果（貼付）'!$A:$A,0),MATCH('決勝ヒート - レース暫定結果表（印刷）'!I$11,'[1]決勝ヒート - レース結果（貼付）'!$1:$1,0)),"")))</f>
        <v/>
      </c>
      <c r="J48" s="28" t="str">
        <f>IF(A48="DNS","ｽﾀｰﾄ出来ず",IF(A48="DQ","失　格",IFERROR(INDEX('[1]決勝ヒート - レース結果（貼付）'!$A:$Z,MATCH($B48,'[1]決勝ヒート - レース結果（貼付）'!$B:$B,0),MATCH('決勝ヒート - レース暫定結果表（印刷）'!J$11,'[1]決勝ヒート - レース結果（貼付）'!$1:$1,0)),"")))</f>
        <v/>
      </c>
      <c r="K48" s="26" t="str">
        <f>IF(A48="DNS","",IF(A48="DQ","",IFERROR(INDEX('[1]決勝ヒート - レース結果（貼付）'!$A:$Z,MATCH($A48,'[1]決勝ヒート - レース結果（貼付）'!$A:$A,0),MATCH('決勝ヒート - レース暫定結果表（印刷）'!K$11,'[1]決勝ヒート - レース結果（貼付）'!$1:$1,0)),"")))</f>
        <v/>
      </c>
      <c r="L48" s="26" t="str">
        <f>IF(A48="DNS","",IF(A48="DQ","",IFERROR(INDEX('[1]決勝ヒート - レース結果（貼付）'!$A:$Z,MATCH($A48,'[1]決勝ヒート - レース結果（貼付）'!$A:$A,0),MATCH('決勝ヒート - レース暫定結果表（印刷）'!L$11,'[1]決勝ヒート - レース結果（貼付）'!$1:$1,0)),"")))</f>
        <v/>
      </c>
      <c r="M48" s="25" t="str">
        <f>IF(A48="DNS","",IF(A48="DQ","",IFERROR(INDEX('[1]決勝ヒート - レース結果（貼付）'!$A:$Z,MATCH($B48,'[1]決勝ヒート - レース結果（貼付）'!$B:$B,0),MATCH('決勝ヒート - レース暫定結果表（印刷）'!M$11,'[1]決勝ヒート - レース結果（貼付）'!$1:$1,0)),"")))</f>
        <v/>
      </c>
      <c r="N48" s="24" t="str">
        <f>IF(M48&lt;1,"",IF($N$11&gt;M48,"R",""))</f>
        <v/>
      </c>
      <c r="O48" s="23"/>
      <c r="P48" s="5"/>
      <c r="Q48" s="5" t="str">
        <f>IF(IFERROR(INDEX('[1]決勝ヒート - レース結果（貼付）'!$A:$Z,MATCH($B48,'[1]決勝ヒート - レース結果（貼付）'!$B:$B,0),MATCH('決勝ヒート - レース暫定結果表（印刷）'!Q$11,'[1]決勝ヒート - レース結果（貼付）'!$1:$1,0)),"")=0,"",IFERROR(INDEX('[1]決勝ヒート - レース結果（貼付）'!$A:$Z,MATCH($B48,'[1]決勝ヒート - レース結果（貼付）'!$B:$B,0),MATCH('決勝ヒート - レース暫定結果表（印刷）'!Q$11,'[1]決勝ヒート - レース結果（貼付）'!$1:$1,0)),""))</f>
        <v/>
      </c>
      <c r="R48" s="5" t="str">
        <f>IF(Q48="","",COUNTIF($Q$13:Q48,"&lt;&gt;"&amp;""))</f>
        <v/>
      </c>
      <c r="S48" s="5" t="str">
        <f>IFERROR(RANK(R48,$R$13:$R$48,1),"")</f>
        <v/>
      </c>
      <c r="T48" s="5" t="str">
        <f>IF(IFERROR(INDEX('[1]決勝ヒート - レース結果（貼付）'!$A:$Z,MATCH($A48,'[1]決勝ヒート - レース結果（貼付）'!$A:$A,0),MATCH('決勝ヒート - レース暫定結果表（印刷）'!T$11,'[1]決勝ヒート - レース結果（貼付）'!$1:$1,0)),"")=0,"",IFERROR(INDEX('[1]決勝ヒート - レース結果（貼付）'!$A:$Z,MATCH($A48,'[1]決勝ヒート - レース結果（貼付）'!$A:$A,0),MATCH('決勝ヒート - レース暫定結果表（印刷）'!T$11,'[1]決勝ヒート - レース結果（貼付）'!$1:$1,0)),""))</f>
        <v/>
      </c>
      <c r="U48" s="5" t="str">
        <f>IF(IFERROR(INDEX('[1]決勝ヒート - レース結果（貼付）'!$A:$Z,MATCH($B48,'[1]決勝ヒート - レース結果（貼付）'!$B:$B,0),MATCH('[1]決勝ヒート - レース正式結果表（印刷）'!U$11,'[1]決勝ヒート - レース結果（貼付）'!$1:$1,0)),"")=0,"",IFERROR(INDEX('[1]決勝ヒート - レース結果（貼付）'!$A:$Z,MATCH($B48,'[1]決勝ヒート - レース結果（貼付）'!$B:$B,0),MATCH('[1]決勝ヒート - レース正式結果表（印刷）'!U$11,'[1]決勝ヒート - レース結果（貼付）'!$1:$1,0)),""))</f>
        <v/>
      </c>
      <c r="V48" s="5"/>
    </row>
    <row r="49" spans="1:22" s="37" customFormat="1" ht="12.75" customHeight="1" x14ac:dyDescent="0.2">
      <c r="A49" s="12" t="s">
        <v>5</v>
      </c>
      <c r="B49" s="6"/>
      <c r="C49" s="6"/>
      <c r="D49" s="6"/>
      <c r="E49" s="39" t="str">
        <f>"No."&amp;IFERROR(INDEX($A11:$Z48,MATCH($J$49,$U$11:$U$48,0),MATCH("No.",$11:$11,0)),"")&amp;"　"&amp;IFERROR(INDEX($A11:$Z48,MATCH($J$49,$U$11:$U$48,0),MATCH("名前",$11:$11,0)),"")</f>
        <v>No.19　向畑 疾走</v>
      </c>
      <c r="F49" s="20" t="str">
        <f>IFERROR(INDEX($A11:$Z48,MATCH($J$49,$U$11:$U$48,0),MATCH("team",$11:$11,0)),"")</f>
        <v>KC　NAGAHARA</v>
      </c>
      <c r="G49" s="21">
        <f>1.264/MAX($U:$U)*3600</f>
        <v>54.252160953800299</v>
      </c>
      <c r="H49" s="1"/>
      <c r="I49" s="20" t="str">
        <f>INDEX('[2]決勝ヒート - レース結果（貼付）'!$A:$Z,MATCH(INDEX($A12:$Z47,MATCH($J$49,$U$12:$U$47,0),MATCH("No.",$11:$11,0)),'[2]決勝ヒート - レース結果（貼付）'!$B:$B,0),MATCH("In Lap",'[2]決勝ヒート - レース結果（貼付）'!$1:$1,0))&amp;"/"&amp;IFERROR(INDEX($A12:$Z47,MATCH($J$49,$U$12:$U$47,0),MATCH("laps",$11:$11,0)),"")</f>
        <v>15/22</v>
      </c>
      <c r="J49" s="19">
        <f>MAX($U:$U)</f>
        <v>83.875</v>
      </c>
      <c r="K49" s="18" t="s">
        <v>36</v>
      </c>
      <c r="L49" s="6"/>
      <c r="M49" s="38"/>
      <c r="N49" s="38"/>
      <c r="O49" s="6"/>
      <c r="P49" s="5"/>
      <c r="Q49" s="5"/>
      <c r="R49" s="5"/>
      <c r="S49" s="5"/>
      <c r="T49" s="5"/>
      <c r="U49" s="5"/>
      <c r="V49" s="5"/>
    </row>
    <row r="50" spans="1:22" ht="2.1" customHeight="1" x14ac:dyDescent="0.2">
      <c r="A50" s="12"/>
      <c r="B50" s="6"/>
      <c r="C50" s="6"/>
      <c r="D50" s="6"/>
      <c r="E50" s="22"/>
      <c r="F50" s="20"/>
      <c r="G50" s="21"/>
      <c r="I50" s="20"/>
      <c r="J50" s="19"/>
      <c r="K50" s="18"/>
      <c r="L50" s="6"/>
      <c r="M50" s="8"/>
      <c r="N50" s="7"/>
      <c r="O50" s="6"/>
      <c r="P50" s="5"/>
      <c r="Q50" s="5"/>
      <c r="R50" s="5"/>
      <c r="S50" s="5"/>
      <c r="T50" s="5"/>
      <c r="U50" s="5"/>
      <c r="V50" s="5"/>
    </row>
    <row r="51" spans="1:22" ht="12.75" customHeight="1" x14ac:dyDescent="0.2">
      <c r="A51" s="12" t="str">
        <f>IF(COUNTIF(N:N,"R")&gt;=1,"""R"" マークの車は、コースレコードを更新しました。従来のレコードタイムは"&amp;"　"&amp;N11,"")</f>
        <v/>
      </c>
      <c r="B51" s="6"/>
      <c r="C51" s="6"/>
      <c r="D51" s="6"/>
      <c r="E51" s="22"/>
      <c r="F51" s="20"/>
      <c r="G51" s="21"/>
      <c r="I51" s="20"/>
      <c r="J51" s="19"/>
      <c r="K51" s="18"/>
      <c r="L51" s="6"/>
      <c r="M51" s="8"/>
      <c r="N51" s="7"/>
      <c r="O51" s="6"/>
      <c r="P51" s="5"/>
      <c r="Q51" s="5"/>
      <c r="R51" s="5"/>
      <c r="S51" s="5"/>
      <c r="T51" s="5"/>
      <c r="U51" s="5"/>
      <c r="V51" s="5"/>
    </row>
    <row r="52" spans="1:22" ht="2.1" customHeight="1" x14ac:dyDescent="0.2">
      <c r="A52" s="12"/>
      <c r="B52" s="6"/>
      <c r="C52" s="6"/>
      <c r="D52" s="6"/>
      <c r="E52" s="22"/>
      <c r="F52" s="20"/>
      <c r="G52" s="21"/>
      <c r="I52" s="20"/>
      <c r="J52" s="19"/>
      <c r="K52" s="18"/>
      <c r="L52" s="6"/>
      <c r="M52" s="8"/>
      <c r="N52" s="7"/>
      <c r="O52" s="6"/>
      <c r="P52" s="5"/>
      <c r="Q52" s="5"/>
      <c r="R52" s="5"/>
      <c r="S52" s="5"/>
      <c r="T52" s="5"/>
      <c r="U52" s="5"/>
      <c r="V52" s="5"/>
    </row>
    <row r="53" spans="1:22" ht="12.75" customHeight="1" x14ac:dyDescent="0.15">
      <c r="A53" s="12" t="str">
        <f>IF(A54="","","ﾍﾟﾅﾙﾃｨ")</f>
        <v>ﾍﾟﾅﾙﾃｨ</v>
      </c>
      <c r="B53" s="14"/>
      <c r="C53" s="14"/>
      <c r="D53" s="6"/>
      <c r="E53" s="6"/>
      <c r="F53" s="6"/>
      <c r="G53" s="6"/>
      <c r="H53" s="6"/>
      <c r="I53" s="6"/>
      <c r="J53" s="6"/>
      <c r="K53" s="6"/>
      <c r="L53" s="6"/>
      <c r="M53" s="8"/>
      <c r="N53" s="7"/>
      <c r="O53" s="6"/>
      <c r="P53" s="5"/>
      <c r="Q53" s="17"/>
      <c r="R53" s="17"/>
      <c r="S53" s="5"/>
      <c r="T53" s="5"/>
      <c r="U53" s="5"/>
      <c r="V53" s="5"/>
    </row>
    <row r="54" spans="1:22" ht="12.75" customHeight="1" x14ac:dyDescent="0.15">
      <c r="A54" s="16">
        <f>IF(MAX(R13:R48)&lt;1,"",1)</f>
        <v>1</v>
      </c>
      <c r="B54" s="1" t="str">
        <f>IF(A54="","","No."&amp;INDEX($A$11:$V$48,MATCH($A54,$S$11:$S$48,0),MATCH("No.",$11:$11,0)))</f>
        <v>No.73</v>
      </c>
      <c r="C54" s="14" t="s">
        <v>0</v>
      </c>
      <c r="D54" s="6"/>
      <c r="E54" s="6"/>
      <c r="F54" s="6"/>
      <c r="G54" s="6"/>
      <c r="H54" s="6"/>
      <c r="I54" s="6"/>
      <c r="J54" s="6"/>
      <c r="K54" s="6"/>
      <c r="L54" s="6"/>
      <c r="M54" s="8"/>
      <c r="N54" s="7"/>
      <c r="O54" s="6"/>
      <c r="P54" s="5"/>
      <c r="Q54" s="5"/>
      <c r="R54" s="5"/>
      <c r="S54" s="5"/>
      <c r="T54" s="5"/>
      <c r="U54" s="5"/>
      <c r="V54" s="5"/>
    </row>
    <row r="55" spans="1:22" ht="12.75" customHeight="1" x14ac:dyDescent="0.15">
      <c r="A55" s="13">
        <f>IF(A54&lt;COUNTIF($S$12:$S$48,"&gt;"&amp;0),A54+1,"")</f>
        <v>2</v>
      </c>
      <c r="B55" s="1" t="str">
        <f>IF(A55="","","No."&amp;INDEX($A$11:$V$48,MATCH($A55,$S$11:$S$48,0),MATCH("No.",$11:$11,0)))</f>
        <v>No.21</v>
      </c>
      <c r="C55" s="14" t="s">
        <v>0</v>
      </c>
      <c r="D55" s="6"/>
      <c r="E55" s="6"/>
      <c r="F55" s="6"/>
      <c r="G55" s="6"/>
      <c r="H55" s="6"/>
      <c r="I55" s="6"/>
      <c r="J55" s="6"/>
      <c r="K55" s="6"/>
      <c r="L55" s="6"/>
      <c r="M55" s="8"/>
      <c r="N55" s="7"/>
      <c r="O55" s="6"/>
      <c r="P55" s="5"/>
      <c r="Q55" s="15"/>
      <c r="R55" s="5"/>
      <c r="S55" s="5"/>
      <c r="T55" s="5"/>
      <c r="U55" s="5"/>
      <c r="V55" s="5"/>
    </row>
    <row r="56" spans="1:22" ht="12.75" customHeight="1" x14ac:dyDescent="0.15">
      <c r="A56" s="13">
        <f>IF(A55&lt;COUNTIF($S$12:$S$48,"&gt;"&amp;0),A55+1,"")</f>
        <v>3</v>
      </c>
      <c r="B56" s="1" t="str">
        <f>IF(A56="","","No."&amp;INDEX($A$11:$V$48,MATCH($A56,$S$11:$S$48,0),MATCH("No.",$11:$11,0)))</f>
        <v>No.39</v>
      </c>
      <c r="C56" s="14" t="s">
        <v>0</v>
      </c>
      <c r="D56" s="6"/>
      <c r="E56" s="6"/>
      <c r="F56" s="6"/>
      <c r="G56" s="6"/>
      <c r="H56" s="6"/>
      <c r="I56" s="6"/>
      <c r="J56" s="6"/>
      <c r="K56" s="6"/>
      <c r="L56" s="6"/>
      <c r="M56" s="8"/>
      <c r="N56" s="7"/>
      <c r="O56" s="6"/>
      <c r="P56" s="5"/>
      <c r="Q56" s="15"/>
      <c r="R56" s="5"/>
      <c r="S56" s="5"/>
      <c r="T56" s="5"/>
      <c r="U56" s="5"/>
      <c r="V56" s="5"/>
    </row>
    <row r="57" spans="1:22" ht="12.75" customHeight="1" x14ac:dyDescent="0.15">
      <c r="A57" s="13">
        <f>IF(A56&lt;COUNTIF($S$12:$S$48,"&gt;"&amp;0),A56+1,"")</f>
        <v>4</v>
      </c>
      <c r="B57" s="1" t="str">
        <f>IF(A57="","","No."&amp;INDEX($A$11:$V$48,MATCH($A57,$S$11:$S$48,0),MATCH("No.",$11:$11,0)))</f>
        <v>No.58</v>
      </c>
      <c r="C57" s="14" t="s">
        <v>0</v>
      </c>
      <c r="D57" s="6"/>
      <c r="E57" s="6"/>
      <c r="F57" s="6"/>
      <c r="G57" s="6"/>
      <c r="H57" s="6"/>
      <c r="I57" s="6"/>
      <c r="J57" s="6"/>
      <c r="K57" s="6"/>
      <c r="L57" s="6"/>
      <c r="M57" s="8"/>
      <c r="N57" s="7"/>
      <c r="O57" s="6"/>
      <c r="P57" s="5"/>
      <c r="Q57" s="5"/>
      <c r="R57" s="5"/>
      <c r="S57" s="5"/>
      <c r="T57" s="5"/>
      <c r="U57" s="5"/>
      <c r="V57" s="5"/>
    </row>
    <row r="58" spans="1:22" ht="12.75" customHeight="1" x14ac:dyDescent="0.15">
      <c r="A58" s="13">
        <f>IF(A57&lt;COUNTIF($S$12:$S$48,"&gt;"&amp;0),A57+1,"")</f>
        <v>5</v>
      </c>
      <c r="B58" s="1" t="str">
        <f>IF(A58="","","No."&amp;INDEX($A$11:$V$48,MATCH($A58,$S$11:$S$48,0),MATCH("No.",$11:$11,0)))</f>
        <v>No.11</v>
      </c>
      <c r="C58" s="14" t="s">
        <v>1</v>
      </c>
      <c r="D58" s="14"/>
      <c r="E58" s="6"/>
      <c r="F58" s="6"/>
      <c r="G58" s="6"/>
      <c r="H58" s="6"/>
      <c r="I58" s="6"/>
      <c r="J58" s="6"/>
      <c r="K58" s="6"/>
      <c r="L58" s="6"/>
      <c r="M58" s="8"/>
      <c r="N58" s="7"/>
      <c r="O58" s="6"/>
      <c r="P58" s="5"/>
      <c r="Q58" s="5"/>
      <c r="R58" s="5"/>
      <c r="S58" s="5"/>
      <c r="T58" s="5"/>
      <c r="U58" s="5"/>
      <c r="V58" s="5"/>
    </row>
    <row r="59" spans="1:22" ht="12.75" customHeight="1" x14ac:dyDescent="0.15">
      <c r="A59" s="13">
        <f>IF(A58&lt;COUNTIF($S$12:$S$48,"&gt;"&amp;0),A58+1,"")</f>
        <v>6</v>
      </c>
      <c r="B59" s="1" t="str">
        <f>IF(A59="","","No."&amp;INDEX($A$11:$V$48,MATCH($A59,$S$11:$S$48,0),MATCH("No.",$11:$11,0)))</f>
        <v>No.27</v>
      </c>
      <c r="C59" s="14" t="s">
        <v>0</v>
      </c>
      <c r="D59" s="14"/>
      <c r="E59" s="6"/>
      <c r="F59" s="6"/>
      <c r="G59" s="6"/>
      <c r="H59" s="6"/>
      <c r="I59" s="6"/>
      <c r="J59" s="6"/>
      <c r="K59" s="6"/>
      <c r="L59" s="6"/>
      <c r="M59" s="8"/>
      <c r="N59" s="7"/>
      <c r="O59" s="6"/>
      <c r="P59" s="5"/>
      <c r="Q59" s="5"/>
      <c r="R59" s="5"/>
      <c r="S59" s="5"/>
      <c r="T59" s="5"/>
      <c r="U59" s="5"/>
      <c r="V59" s="5"/>
    </row>
    <row r="60" spans="1:22" ht="12.75" customHeight="1" x14ac:dyDescent="0.15">
      <c r="A60" s="13" t="str">
        <f>IF(A59&lt;COUNTIF($S$12:$S$48,"&gt;"&amp;0),A59+1,"")</f>
        <v/>
      </c>
      <c r="B60" s="1" t="str">
        <f>IF(A60="","","No."&amp;INDEX($A$11:$V$48,MATCH($A60,$S$11:$S$48,0),MATCH("No.",$11:$11,0)))</f>
        <v/>
      </c>
      <c r="D60" s="14"/>
      <c r="E60" s="6"/>
      <c r="F60" s="6"/>
      <c r="G60" s="6"/>
      <c r="H60" s="6"/>
      <c r="I60" s="6"/>
      <c r="J60" s="6"/>
      <c r="K60" s="6"/>
      <c r="L60" s="6"/>
      <c r="M60" s="8"/>
      <c r="N60" s="7"/>
      <c r="O60" s="6"/>
      <c r="P60" s="5"/>
      <c r="Q60" s="5"/>
      <c r="R60" s="5"/>
      <c r="S60" s="5"/>
      <c r="T60" s="5"/>
      <c r="U60" s="5"/>
      <c r="V60" s="5"/>
    </row>
    <row r="61" spans="1:22" ht="12.75" customHeight="1" x14ac:dyDescent="0.15">
      <c r="A61" s="13" t="str">
        <f>IF(A60&lt;COUNTIF($S$12:$S$48,"&gt;"&amp;0),A60+1,"")</f>
        <v/>
      </c>
      <c r="B61" s="1" t="str">
        <f>IF(A61="","","No."&amp;INDEX($A$11:$V$48,MATCH($A61,$S$11:$S$48,0),MATCH("No.",$11:$11,0)))</f>
        <v/>
      </c>
      <c r="D61" s="14"/>
      <c r="E61" s="6"/>
      <c r="F61" s="6"/>
      <c r="G61" s="6"/>
      <c r="H61" s="6"/>
      <c r="I61" s="6"/>
      <c r="J61" s="6"/>
      <c r="K61" s="6"/>
      <c r="L61" s="6"/>
      <c r="M61" s="8"/>
      <c r="N61" s="7"/>
      <c r="O61" s="6"/>
      <c r="P61" s="5"/>
      <c r="Q61" s="5"/>
      <c r="R61" s="5"/>
      <c r="S61" s="5"/>
      <c r="T61" s="5"/>
      <c r="U61" s="5"/>
      <c r="V61" s="5"/>
    </row>
    <row r="62" spans="1:22" ht="12.75" customHeight="1" x14ac:dyDescent="0.15">
      <c r="A62" s="13" t="str">
        <f>IF(A61&lt;COUNTIF($S$12:$S$48,"&gt;"&amp;0),A61+1,"")</f>
        <v/>
      </c>
      <c r="B62" s="1" t="str">
        <f>IF(A62="","","No."&amp;INDEX($A$11:$V$48,MATCH($A62,$S$11:$S$48,0),MATCH("No.",$11:$11,0)))</f>
        <v/>
      </c>
      <c r="D62" s="6"/>
      <c r="E62" s="6"/>
      <c r="F62" s="6"/>
      <c r="G62" s="6"/>
      <c r="H62" s="6"/>
      <c r="I62" s="6"/>
      <c r="J62" s="6"/>
      <c r="K62" s="6"/>
      <c r="L62" s="6"/>
      <c r="M62" s="8"/>
      <c r="N62" s="7"/>
      <c r="O62" s="6"/>
      <c r="P62" s="5"/>
      <c r="Q62" s="5"/>
      <c r="R62" s="5"/>
      <c r="S62" s="5"/>
      <c r="T62" s="5"/>
      <c r="U62" s="5"/>
      <c r="V62" s="5"/>
    </row>
    <row r="63" spans="1:22" ht="12.75" customHeight="1" x14ac:dyDescent="0.15">
      <c r="A63" s="13" t="str">
        <f>IF(A62&lt;COUNTIF($S$12:$S$48,"&gt;"&amp;0),A62+1,"")</f>
        <v/>
      </c>
      <c r="B63" s="1" t="str">
        <f>IF(A63="","","No."&amp;INDEX($A$11:$V$48,MATCH($A63,$S$11:$S$48,0),MATCH("No.",$11:$11,0)))</f>
        <v/>
      </c>
      <c r="D63" s="6"/>
      <c r="E63" s="6"/>
      <c r="F63" s="6"/>
      <c r="G63" s="6"/>
      <c r="H63" s="6"/>
      <c r="I63" s="6"/>
      <c r="J63" s="6"/>
      <c r="K63" s="6"/>
      <c r="L63" s="6"/>
      <c r="M63" s="8"/>
      <c r="N63" s="7"/>
      <c r="O63" s="6"/>
      <c r="P63" s="5"/>
      <c r="Q63" s="5"/>
      <c r="R63" s="5"/>
      <c r="S63" s="5"/>
      <c r="T63" s="5"/>
      <c r="U63" s="5"/>
      <c r="V63" s="5"/>
    </row>
    <row r="64" spans="1:22" ht="12.75" customHeight="1" x14ac:dyDescent="0.15">
      <c r="A64" s="13" t="str">
        <f>IF(A63&lt;COUNTIF($S$12:$S$48,"&gt;"&amp;0),A63+1,"")</f>
        <v/>
      </c>
      <c r="B64" s="1" t="str">
        <f>IF(A64="","","No."&amp;INDEX($A$11:$V$48,MATCH($A64,$S$11:$S$48,0),MATCH("No.",$11:$11,0)))</f>
        <v/>
      </c>
      <c r="D64" s="6"/>
      <c r="E64" s="6"/>
      <c r="F64" s="6"/>
      <c r="G64" s="6"/>
      <c r="H64" s="6"/>
      <c r="I64" s="6"/>
      <c r="J64" s="6"/>
      <c r="K64" s="6"/>
      <c r="L64" s="6"/>
      <c r="M64" s="8"/>
      <c r="N64" s="7"/>
      <c r="O64" s="6"/>
      <c r="P64" s="5"/>
      <c r="Q64" s="5"/>
      <c r="R64" s="5"/>
      <c r="S64" s="5"/>
      <c r="T64" s="5"/>
      <c r="U64" s="5"/>
      <c r="V64" s="5"/>
    </row>
    <row r="65" spans="1:22" ht="12.75" customHeight="1" x14ac:dyDescent="0.15">
      <c r="A65" s="13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8"/>
      <c r="N65" s="7"/>
      <c r="O65" s="6"/>
      <c r="P65" s="5"/>
      <c r="Q65" s="5"/>
      <c r="R65" s="5"/>
      <c r="S65" s="5"/>
      <c r="T65" s="5"/>
      <c r="U65" s="5"/>
      <c r="V65" s="5"/>
    </row>
    <row r="66" spans="1:22" ht="12.75" customHeight="1" x14ac:dyDescent="0.15">
      <c r="A66" s="12"/>
      <c r="B66" s="73" t="str">
        <f>"審査委員長 ："&amp;" "&amp;[1]各種設定!$D$20</f>
        <v>審査委員長 ： Makoto SAITO</v>
      </c>
      <c r="C66" s="6"/>
      <c r="D66" s="6"/>
      <c r="E66" s="6"/>
      <c r="F66" s="38" t="str">
        <f>"競技委員長 ："&amp;" "&amp;[1]各種設定!$D$22</f>
        <v>競技委員長 ： Toshiaki KUBOTA</v>
      </c>
      <c r="H66" s="6"/>
      <c r="I66" s="6" t="str">
        <f>"計時委員長 ："&amp;" "&amp;[1]各種設定!$D$24</f>
        <v>計時委員長 ： Tsutomu HAYAKAWA</v>
      </c>
      <c r="K66" s="6"/>
      <c r="L66" s="6"/>
      <c r="M66" s="8"/>
      <c r="N66" s="7"/>
      <c r="O66" s="6"/>
      <c r="P66" s="5"/>
      <c r="Q66" s="5"/>
      <c r="R66" s="5"/>
      <c r="S66" s="5"/>
      <c r="T66" s="5"/>
      <c r="U66" s="5"/>
      <c r="V66" s="5"/>
    </row>
    <row r="67" spans="1:22" ht="12.75" customHeight="1" x14ac:dyDescent="0.15"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8"/>
      <c r="N67" s="7"/>
      <c r="O67" s="6"/>
      <c r="P67" s="5"/>
      <c r="Q67" s="5"/>
      <c r="R67" s="5"/>
      <c r="S67" s="5"/>
      <c r="T67" s="5"/>
      <c r="U67" s="5"/>
      <c r="V67" s="5"/>
    </row>
    <row r="68" spans="1:22" ht="12.75" customHeight="1" x14ac:dyDescent="0.1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8"/>
      <c r="N68" s="7"/>
      <c r="O68" s="6"/>
      <c r="P68" s="5"/>
      <c r="Q68" s="5"/>
      <c r="R68" s="5"/>
      <c r="S68" s="5"/>
      <c r="T68" s="5"/>
      <c r="U68" s="5"/>
      <c r="V68" s="5"/>
    </row>
    <row r="69" spans="1:22" ht="12.75" customHeight="1" x14ac:dyDescent="0.1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8"/>
      <c r="N69" s="7"/>
      <c r="O69" s="6"/>
      <c r="P69" s="5"/>
      <c r="Q69" s="5"/>
      <c r="R69" s="5"/>
      <c r="S69" s="5"/>
      <c r="T69" s="5"/>
      <c r="U69" s="5"/>
      <c r="V69" s="5"/>
    </row>
    <row r="70" spans="1:22" ht="12.75" customHeight="1" x14ac:dyDescent="0.1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8"/>
      <c r="N70" s="7"/>
      <c r="O70" s="6"/>
      <c r="P70" s="5"/>
      <c r="Q70" s="5"/>
      <c r="R70" s="5"/>
      <c r="S70" s="5"/>
      <c r="T70" s="5"/>
      <c r="U70" s="5"/>
      <c r="V70" s="5"/>
    </row>
    <row r="71" spans="1:22" ht="12.75" customHeight="1" x14ac:dyDescent="0.1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0"/>
      <c r="N71" s="9"/>
      <c r="O71" s="6"/>
      <c r="P71" s="5"/>
      <c r="Q71" s="5"/>
      <c r="R71" s="5"/>
      <c r="S71" s="5"/>
      <c r="T71" s="5"/>
      <c r="U71" s="5"/>
      <c r="V71" s="5"/>
    </row>
    <row r="72" spans="1:22" ht="12.75" customHeight="1" x14ac:dyDescent="0.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8"/>
      <c r="N72" s="7"/>
      <c r="O72" s="6"/>
      <c r="P72" s="5"/>
      <c r="Q72" s="5"/>
      <c r="R72" s="5"/>
      <c r="S72" s="5"/>
      <c r="T72" s="5"/>
      <c r="U72" s="5"/>
      <c r="V72" s="5"/>
    </row>
    <row r="73" spans="1:22" ht="12.75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8"/>
      <c r="N73" s="7"/>
      <c r="O73" s="6"/>
      <c r="P73" s="5"/>
      <c r="Q73" s="5"/>
      <c r="R73" s="5"/>
      <c r="S73" s="5"/>
      <c r="T73" s="5"/>
      <c r="U73" s="5"/>
      <c r="V73" s="5"/>
    </row>
    <row r="74" spans="1:22" ht="12.75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8"/>
      <c r="N74" s="7"/>
      <c r="O74" s="6"/>
      <c r="P74" s="5"/>
      <c r="Q74" s="5"/>
      <c r="R74" s="5"/>
      <c r="S74" s="5"/>
      <c r="T74" s="5"/>
      <c r="U74" s="5"/>
      <c r="V74" s="5"/>
    </row>
    <row r="75" spans="1:22" ht="12.75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8"/>
      <c r="N75" s="7"/>
      <c r="O75" s="6"/>
      <c r="P75" s="5"/>
      <c r="Q75" s="5"/>
      <c r="R75" s="5"/>
      <c r="S75" s="5"/>
      <c r="T75" s="5"/>
      <c r="U75" s="5"/>
      <c r="V75" s="5"/>
    </row>
    <row r="76" spans="1:22" ht="12.75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8"/>
      <c r="N76" s="7"/>
      <c r="O76" s="6"/>
      <c r="P76" s="5"/>
      <c r="Q76" s="5"/>
      <c r="R76" s="5"/>
      <c r="S76" s="5"/>
      <c r="T76" s="5"/>
      <c r="U76" s="5"/>
      <c r="V76" s="5"/>
    </row>
    <row r="77" spans="1:22" ht="12.75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8"/>
      <c r="N77" s="7"/>
      <c r="O77" s="6"/>
      <c r="P77" s="5"/>
      <c r="Q77" s="5"/>
      <c r="R77" s="5"/>
      <c r="S77" s="5"/>
      <c r="T77" s="5"/>
      <c r="U77" s="5"/>
      <c r="V77" s="5"/>
    </row>
    <row r="78" spans="1:22" ht="12.75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8"/>
      <c r="N78" s="7"/>
      <c r="O78" s="6"/>
      <c r="P78" s="5"/>
      <c r="Q78" s="5"/>
      <c r="R78" s="5"/>
      <c r="S78" s="5"/>
      <c r="T78" s="5"/>
      <c r="U78" s="5"/>
      <c r="V78" s="5"/>
    </row>
    <row r="79" spans="1:22" ht="12.75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8"/>
      <c r="N79" s="7"/>
      <c r="O79" s="6"/>
      <c r="P79" s="5"/>
      <c r="Q79" s="5"/>
      <c r="R79" s="5"/>
      <c r="S79" s="5"/>
      <c r="T79" s="5"/>
      <c r="U79" s="5"/>
      <c r="V79" s="5"/>
    </row>
    <row r="80" spans="1:22" ht="12.7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8"/>
      <c r="N80" s="7"/>
      <c r="O80" s="6"/>
      <c r="P80" s="5"/>
      <c r="Q80" s="5"/>
      <c r="R80" s="5"/>
      <c r="S80" s="5"/>
      <c r="T80" s="5"/>
      <c r="U80" s="5"/>
      <c r="V80" s="5"/>
    </row>
    <row r="81" spans="1:22" ht="12.75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8"/>
      <c r="N81" s="7"/>
      <c r="O81" s="6"/>
      <c r="P81" s="5"/>
      <c r="Q81" s="5"/>
      <c r="R81" s="5"/>
      <c r="S81" s="5"/>
      <c r="T81" s="5"/>
      <c r="U81" s="5"/>
      <c r="V81" s="5"/>
    </row>
    <row r="82" spans="1:22" ht="12.75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8"/>
      <c r="N82" s="7"/>
      <c r="O82" s="6"/>
      <c r="P82" s="5"/>
      <c r="Q82" s="5"/>
      <c r="R82" s="5"/>
      <c r="S82" s="5"/>
      <c r="T82" s="5"/>
      <c r="U82" s="5"/>
      <c r="V82" s="5"/>
    </row>
    <row r="83" spans="1:22" ht="12.7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8"/>
      <c r="N83" s="7"/>
      <c r="O83" s="6"/>
      <c r="P83" s="5"/>
      <c r="Q83" s="5"/>
      <c r="R83" s="5"/>
      <c r="S83" s="5"/>
      <c r="T83" s="5"/>
      <c r="U83" s="5"/>
      <c r="V83" s="5"/>
    </row>
    <row r="84" spans="1:22" ht="12.75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8"/>
      <c r="N84" s="7"/>
      <c r="O84" s="6"/>
      <c r="P84" s="5"/>
      <c r="Q84" s="5"/>
      <c r="R84" s="5"/>
      <c r="S84" s="5"/>
      <c r="T84" s="5"/>
      <c r="U84" s="5"/>
      <c r="V84" s="5"/>
    </row>
    <row r="85" spans="1:22" ht="12.75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8"/>
      <c r="N85" s="7"/>
      <c r="O85" s="6"/>
      <c r="P85" s="5"/>
      <c r="Q85" s="5"/>
      <c r="R85" s="5"/>
      <c r="S85" s="5"/>
      <c r="T85" s="5"/>
      <c r="U85" s="5"/>
      <c r="V85" s="5"/>
    </row>
    <row r="86" spans="1:22" ht="12.75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8"/>
      <c r="N86" s="7"/>
      <c r="O86" s="6"/>
      <c r="P86" s="5"/>
      <c r="Q86" s="5"/>
      <c r="R86" s="5"/>
      <c r="S86" s="5"/>
      <c r="T86" s="5"/>
      <c r="U86" s="5"/>
      <c r="V86" s="5"/>
    </row>
    <row r="87" spans="1:22" ht="12.75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8"/>
      <c r="N87" s="7"/>
      <c r="O87" s="6"/>
      <c r="P87" s="5"/>
      <c r="Q87" s="5"/>
      <c r="R87" s="5"/>
      <c r="S87" s="5"/>
      <c r="T87" s="5"/>
      <c r="U87" s="5"/>
      <c r="V87" s="5"/>
    </row>
    <row r="88" spans="1:22" ht="12.75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8"/>
      <c r="N88" s="7"/>
      <c r="O88" s="6"/>
      <c r="P88" s="5"/>
      <c r="Q88" s="5"/>
      <c r="R88" s="5"/>
      <c r="S88" s="5"/>
      <c r="T88" s="5"/>
      <c r="U88" s="5"/>
      <c r="V88" s="5"/>
    </row>
    <row r="89" spans="1:22" ht="12.75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8"/>
      <c r="N89" s="7"/>
      <c r="O89" s="6"/>
      <c r="P89" s="5"/>
      <c r="Q89" s="5"/>
      <c r="R89" s="5"/>
      <c r="S89" s="5"/>
      <c r="T89" s="5"/>
      <c r="U89" s="5"/>
      <c r="V89" s="5"/>
    </row>
    <row r="90" spans="1:22" ht="12.75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8"/>
      <c r="N90" s="7"/>
      <c r="O90" s="6"/>
      <c r="P90" s="5"/>
      <c r="Q90" s="5"/>
      <c r="R90" s="5"/>
      <c r="S90" s="5"/>
      <c r="T90" s="5"/>
      <c r="U90" s="5"/>
      <c r="V90" s="5"/>
    </row>
    <row r="91" spans="1:22" ht="12.75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8"/>
      <c r="N91" s="7"/>
      <c r="O91" s="6"/>
      <c r="P91" s="5"/>
      <c r="Q91" s="5"/>
      <c r="R91" s="5"/>
      <c r="S91" s="5"/>
      <c r="T91" s="5"/>
      <c r="U91" s="5"/>
      <c r="V91" s="5"/>
    </row>
    <row r="92" spans="1:22" ht="12.75" customHeigh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8"/>
      <c r="N92" s="7"/>
      <c r="O92" s="6"/>
      <c r="P92" s="5"/>
      <c r="Q92" s="5"/>
      <c r="R92" s="5"/>
      <c r="S92" s="5"/>
      <c r="T92" s="5"/>
      <c r="U92" s="5"/>
      <c r="V92" s="5"/>
    </row>
    <row r="93" spans="1:22" ht="12.75" customHeigh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8"/>
      <c r="N93" s="7"/>
      <c r="O93" s="6"/>
      <c r="P93" s="5"/>
      <c r="Q93" s="5"/>
      <c r="R93" s="5"/>
      <c r="S93" s="5"/>
      <c r="T93" s="5"/>
      <c r="U93" s="5"/>
      <c r="V93" s="5"/>
    </row>
    <row r="94" spans="1:22" ht="12.75" customHeigh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8"/>
      <c r="N94" s="7"/>
      <c r="O94" s="6"/>
      <c r="P94" s="5"/>
      <c r="Q94" s="5"/>
      <c r="R94" s="5"/>
      <c r="S94" s="5"/>
      <c r="T94" s="5"/>
      <c r="U94" s="5"/>
      <c r="V94" s="5"/>
    </row>
    <row r="95" spans="1:22" ht="12.75" customHeigh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8"/>
      <c r="N95" s="7"/>
      <c r="O95" s="6"/>
      <c r="P95" s="5"/>
      <c r="Q95" s="5"/>
      <c r="R95" s="5"/>
      <c r="S95" s="5"/>
      <c r="T95" s="5"/>
      <c r="U95" s="5"/>
      <c r="V95" s="5"/>
    </row>
    <row r="96" spans="1:22" ht="12.75" customHeigh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8"/>
      <c r="N96" s="7"/>
      <c r="O96" s="6"/>
      <c r="P96" s="5"/>
      <c r="Q96" s="5"/>
      <c r="R96" s="5"/>
      <c r="S96" s="5"/>
      <c r="T96" s="5"/>
      <c r="U96" s="5"/>
      <c r="V96" s="5"/>
    </row>
    <row r="97" spans="1:22" ht="12.75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8"/>
      <c r="N97" s="7"/>
      <c r="O97" s="6"/>
      <c r="P97" s="5"/>
      <c r="Q97" s="5"/>
      <c r="R97" s="5"/>
      <c r="S97" s="5"/>
      <c r="T97" s="5"/>
      <c r="U97" s="5"/>
      <c r="V97" s="5"/>
    </row>
    <row r="98" spans="1:22" ht="12.75" customHeigh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8"/>
      <c r="N98" s="7"/>
      <c r="O98" s="6"/>
      <c r="P98" s="5"/>
      <c r="Q98" s="5"/>
      <c r="R98" s="5"/>
      <c r="S98" s="5"/>
      <c r="T98" s="5"/>
      <c r="U98" s="5"/>
      <c r="V98" s="5"/>
    </row>
    <row r="99" spans="1:22" ht="12.75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8"/>
      <c r="N99" s="7"/>
      <c r="O99" s="6"/>
      <c r="P99" s="5"/>
      <c r="Q99" s="5"/>
      <c r="R99" s="5"/>
      <c r="S99" s="5"/>
      <c r="T99" s="5"/>
      <c r="U99" s="5"/>
      <c r="V99" s="5"/>
    </row>
    <row r="100" spans="1:22" ht="12.75" customHeigh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8"/>
      <c r="N100" s="7"/>
      <c r="O100" s="6"/>
      <c r="P100" s="5"/>
      <c r="Q100" s="5"/>
      <c r="R100" s="5"/>
      <c r="S100" s="5"/>
      <c r="T100" s="5"/>
      <c r="U100" s="5"/>
      <c r="V100" s="5"/>
    </row>
    <row r="101" spans="1:22" ht="12.75" customHeight="1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8"/>
      <c r="N101" s="7"/>
      <c r="O101" s="6"/>
      <c r="P101" s="5"/>
      <c r="Q101" s="5"/>
      <c r="R101" s="5"/>
      <c r="S101" s="5"/>
      <c r="T101" s="5"/>
      <c r="U101" s="5"/>
      <c r="V101" s="5"/>
    </row>
    <row r="102" spans="1:22" ht="12.75" customHeight="1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8"/>
      <c r="N102" s="7"/>
      <c r="O102" s="6"/>
      <c r="P102" s="5"/>
      <c r="Q102" s="5"/>
      <c r="R102" s="5"/>
      <c r="S102" s="5"/>
      <c r="T102" s="5"/>
      <c r="U102" s="5"/>
      <c r="V102" s="5"/>
    </row>
    <row r="103" spans="1:22" ht="12.75" customHeight="1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8"/>
      <c r="N103" s="7"/>
      <c r="O103" s="6"/>
      <c r="P103" s="5"/>
      <c r="Q103" s="5"/>
      <c r="R103" s="5"/>
      <c r="S103" s="5"/>
      <c r="T103" s="5"/>
      <c r="U103" s="5"/>
      <c r="V103" s="5"/>
    </row>
    <row r="104" spans="1:22" ht="12.75" customHeight="1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8"/>
      <c r="N104" s="7"/>
      <c r="O104" s="6"/>
      <c r="P104" s="5"/>
      <c r="Q104" s="5"/>
      <c r="R104" s="5"/>
      <c r="S104" s="5"/>
      <c r="T104" s="5"/>
      <c r="U104" s="5"/>
      <c r="V104" s="5"/>
    </row>
    <row r="105" spans="1:22" ht="11.25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8"/>
      <c r="N105" s="7"/>
      <c r="O105" s="6"/>
      <c r="P105" s="5"/>
      <c r="Q105" s="5"/>
      <c r="R105" s="5"/>
      <c r="S105" s="5"/>
      <c r="T105" s="5"/>
      <c r="U105" s="5"/>
      <c r="V105" s="5"/>
    </row>
    <row r="106" spans="1:22" ht="11.25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8"/>
      <c r="N106" s="7"/>
      <c r="O106" s="6"/>
      <c r="P106" s="5"/>
      <c r="Q106" s="5"/>
      <c r="R106" s="5"/>
      <c r="S106" s="5"/>
      <c r="T106" s="5"/>
      <c r="U106" s="5"/>
      <c r="V106" s="5"/>
    </row>
    <row r="107" spans="1:22" ht="11.25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8"/>
      <c r="N107" s="7"/>
      <c r="O107" s="6"/>
      <c r="P107" s="5"/>
      <c r="Q107" s="5"/>
      <c r="R107" s="5"/>
      <c r="S107" s="5"/>
      <c r="T107" s="5"/>
      <c r="U107" s="5"/>
      <c r="V107" s="5"/>
    </row>
    <row r="108" spans="1:22" ht="11.25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8"/>
      <c r="N108" s="7"/>
      <c r="O108" s="6"/>
      <c r="P108" s="5"/>
      <c r="Q108" s="5"/>
      <c r="R108" s="5"/>
      <c r="S108" s="5"/>
      <c r="T108" s="5"/>
      <c r="U108" s="5"/>
      <c r="V108" s="5"/>
    </row>
    <row r="109" spans="1:22" ht="11.25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8"/>
      <c r="N109" s="7"/>
      <c r="O109" s="6"/>
      <c r="P109" s="5"/>
      <c r="Q109" s="5"/>
      <c r="R109" s="5"/>
      <c r="S109" s="5"/>
      <c r="T109" s="5"/>
      <c r="U109" s="5"/>
      <c r="V109" s="5"/>
    </row>
    <row r="110" spans="1:22" ht="11.25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8"/>
      <c r="N110" s="7"/>
      <c r="O110" s="6"/>
      <c r="P110" s="5"/>
      <c r="Q110" s="5"/>
      <c r="R110" s="5"/>
      <c r="S110" s="5"/>
      <c r="T110" s="5"/>
      <c r="U110" s="5"/>
      <c r="V110" s="5"/>
    </row>
    <row r="111" spans="1:22" ht="11.25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8"/>
      <c r="N111" s="7"/>
      <c r="O111" s="6"/>
      <c r="P111" s="5"/>
      <c r="Q111" s="5"/>
      <c r="R111" s="5"/>
      <c r="S111" s="5"/>
      <c r="T111" s="5"/>
      <c r="U111" s="5"/>
      <c r="V111" s="5"/>
    </row>
    <row r="112" spans="1:22" ht="11.25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8"/>
      <c r="N112" s="7"/>
      <c r="O112" s="6"/>
      <c r="P112" s="5"/>
      <c r="Q112" s="5"/>
      <c r="R112" s="5"/>
      <c r="S112" s="5"/>
      <c r="T112" s="5"/>
      <c r="U112" s="5"/>
      <c r="V112" s="5"/>
    </row>
    <row r="113" spans="1:22" ht="11.25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8"/>
      <c r="N113" s="7"/>
      <c r="O113" s="6"/>
      <c r="P113" s="5"/>
      <c r="Q113" s="5"/>
      <c r="R113" s="5"/>
      <c r="S113" s="5"/>
      <c r="T113" s="5"/>
      <c r="U113" s="5"/>
      <c r="V113" s="5"/>
    </row>
    <row r="114" spans="1:22" ht="11.25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8"/>
      <c r="N114" s="7"/>
      <c r="O114" s="6"/>
      <c r="P114" s="5"/>
      <c r="Q114" s="5"/>
      <c r="R114" s="5"/>
      <c r="S114" s="5"/>
      <c r="T114" s="5"/>
      <c r="U114" s="5"/>
      <c r="V114" s="5"/>
    </row>
    <row r="115" spans="1:22" ht="11.25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8"/>
      <c r="N115" s="7"/>
      <c r="O115" s="6"/>
      <c r="P115" s="5"/>
      <c r="Q115" s="5"/>
      <c r="R115" s="5"/>
      <c r="S115" s="5"/>
      <c r="T115" s="5"/>
      <c r="U115" s="5"/>
      <c r="V115" s="5"/>
    </row>
    <row r="116" spans="1:22" ht="11.25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8"/>
      <c r="N116" s="7"/>
      <c r="O116" s="6"/>
      <c r="P116" s="5"/>
      <c r="Q116" s="5"/>
      <c r="R116" s="5"/>
      <c r="S116" s="5"/>
      <c r="T116" s="5"/>
      <c r="U116" s="5"/>
      <c r="V116" s="5"/>
    </row>
    <row r="117" spans="1:22" ht="11.25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8"/>
      <c r="N117" s="7"/>
      <c r="O117" s="6"/>
      <c r="P117" s="5"/>
      <c r="Q117" s="5"/>
      <c r="R117" s="5"/>
      <c r="S117" s="5"/>
      <c r="T117" s="5"/>
      <c r="U117" s="5"/>
      <c r="V117" s="5"/>
    </row>
    <row r="118" spans="1:22" ht="11.25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8"/>
      <c r="N118" s="7"/>
      <c r="O118" s="6"/>
      <c r="P118" s="5"/>
      <c r="Q118" s="5"/>
      <c r="R118" s="5"/>
      <c r="S118" s="5"/>
      <c r="T118" s="5"/>
      <c r="U118" s="5"/>
      <c r="V118" s="5"/>
    </row>
    <row r="119" spans="1:22" ht="11.25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8"/>
      <c r="N119" s="7"/>
      <c r="O119" s="6"/>
      <c r="P119" s="5"/>
      <c r="Q119" s="5"/>
      <c r="R119" s="5"/>
      <c r="S119" s="5"/>
      <c r="T119" s="5"/>
      <c r="U119" s="5"/>
      <c r="V119" s="5"/>
    </row>
    <row r="120" spans="1:22" ht="11.25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8"/>
      <c r="N120" s="7"/>
      <c r="O120" s="6"/>
      <c r="P120" s="5"/>
      <c r="Q120" s="5"/>
      <c r="R120" s="5"/>
      <c r="S120" s="5"/>
      <c r="T120" s="5"/>
      <c r="U120" s="5"/>
      <c r="V120" s="5"/>
    </row>
    <row r="121" spans="1:22" ht="11.25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8"/>
      <c r="N121" s="7"/>
      <c r="O121" s="6"/>
      <c r="P121" s="5"/>
      <c r="Q121" s="5"/>
      <c r="R121" s="5"/>
      <c r="S121" s="5"/>
      <c r="T121" s="5"/>
      <c r="U121" s="5"/>
      <c r="V121" s="5"/>
    </row>
    <row r="122" spans="1:22" ht="11.25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8"/>
      <c r="N122" s="7"/>
      <c r="O122" s="6"/>
      <c r="P122" s="5"/>
      <c r="Q122" s="5"/>
      <c r="R122" s="5"/>
      <c r="S122" s="5"/>
      <c r="T122" s="5"/>
      <c r="U122" s="5"/>
      <c r="V122" s="5"/>
    </row>
    <row r="123" spans="1:22" ht="11.25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8"/>
      <c r="N123" s="7"/>
      <c r="O123" s="6"/>
      <c r="P123" s="5"/>
      <c r="Q123" s="5"/>
      <c r="R123" s="5"/>
      <c r="S123" s="5"/>
      <c r="T123" s="5"/>
      <c r="U123" s="5"/>
      <c r="V123" s="5"/>
    </row>
    <row r="124" spans="1:22" ht="11.25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8"/>
      <c r="N124" s="7"/>
      <c r="O124" s="6"/>
      <c r="P124" s="5"/>
      <c r="Q124" s="5"/>
      <c r="R124" s="5"/>
      <c r="S124" s="5"/>
      <c r="T124" s="5"/>
      <c r="U124" s="5"/>
      <c r="V124" s="5"/>
    </row>
    <row r="125" spans="1:22" ht="11.25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8"/>
      <c r="N125" s="7"/>
      <c r="O125" s="6"/>
      <c r="P125" s="5"/>
      <c r="Q125" s="5"/>
      <c r="R125" s="5"/>
      <c r="S125" s="5"/>
      <c r="T125" s="5"/>
      <c r="U125" s="5"/>
      <c r="V125" s="5"/>
    </row>
    <row r="126" spans="1:22" ht="11.25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8"/>
      <c r="N126" s="7"/>
      <c r="O126" s="6"/>
      <c r="P126" s="5"/>
      <c r="Q126" s="5"/>
      <c r="R126" s="5"/>
      <c r="S126" s="5"/>
      <c r="T126" s="5"/>
      <c r="U126" s="5"/>
      <c r="V126" s="5"/>
    </row>
    <row r="127" spans="1:22" ht="11.25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8"/>
      <c r="N127" s="7"/>
      <c r="O127" s="6"/>
      <c r="P127" s="5"/>
      <c r="Q127" s="5"/>
      <c r="R127" s="5"/>
      <c r="S127" s="5"/>
      <c r="T127" s="5"/>
      <c r="U127" s="5"/>
      <c r="V127" s="5"/>
    </row>
    <row r="128" spans="1:22" ht="11.25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8"/>
      <c r="N128" s="7"/>
      <c r="O128" s="6"/>
      <c r="P128" s="5"/>
      <c r="Q128" s="5"/>
      <c r="R128" s="5"/>
      <c r="S128" s="5"/>
      <c r="T128" s="5"/>
      <c r="U128" s="5"/>
      <c r="V128" s="5"/>
    </row>
    <row r="129" spans="1:22" ht="11.25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8"/>
      <c r="N129" s="7"/>
      <c r="O129" s="6"/>
      <c r="P129" s="5"/>
      <c r="Q129" s="5"/>
      <c r="R129" s="5"/>
      <c r="S129" s="5"/>
      <c r="T129" s="5"/>
      <c r="U129" s="5"/>
      <c r="V129" s="5"/>
    </row>
    <row r="130" spans="1:22" ht="11.25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8"/>
      <c r="N130" s="7"/>
      <c r="O130" s="6"/>
      <c r="P130" s="5"/>
      <c r="Q130" s="5"/>
      <c r="R130" s="5"/>
      <c r="S130" s="5"/>
      <c r="T130" s="5"/>
      <c r="U130" s="5"/>
      <c r="V130" s="5"/>
    </row>
    <row r="131" spans="1:22" ht="11.25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8"/>
      <c r="N131" s="7"/>
      <c r="O131" s="6"/>
      <c r="P131" s="5"/>
      <c r="Q131" s="5"/>
      <c r="R131" s="5"/>
      <c r="S131" s="5"/>
      <c r="T131" s="5"/>
      <c r="U131" s="5"/>
      <c r="V131" s="5"/>
    </row>
    <row r="132" spans="1:22" ht="11.25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8"/>
      <c r="N132" s="7"/>
      <c r="O132" s="6"/>
      <c r="P132" s="5"/>
      <c r="Q132" s="5"/>
      <c r="R132" s="5"/>
      <c r="S132" s="5"/>
      <c r="T132" s="5"/>
      <c r="U132" s="5"/>
      <c r="V132" s="5"/>
    </row>
    <row r="133" spans="1:22" ht="11.25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8"/>
      <c r="N133" s="7"/>
      <c r="O133" s="6"/>
      <c r="P133" s="5"/>
      <c r="Q133" s="5"/>
      <c r="R133" s="5"/>
      <c r="S133" s="5"/>
      <c r="T133" s="5"/>
      <c r="U133" s="5"/>
      <c r="V133" s="5"/>
    </row>
    <row r="134" spans="1:22" ht="11.25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8"/>
      <c r="N134" s="7"/>
      <c r="O134" s="6"/>
      <c r="P134" s="5"/>
      <c r="Q134" s="5"/>
      <c r="R134" s="5"/>
      <c r="S134" s="5"/>
      <c r="T134" s="5"/>
      <c r="U134" s="5"/>
      <c r="V134" s="5"/>
    </row>
    <row r="135" spans="1:22" ht="11.25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8"/>
      <c r="N135" s="7"/>
      <c r="O135" s="6"/>
      <c r="P135" s="5"/>
      <c r="Q135" s="5"/>
      <c r="R135" s="5"/>
      <c r="S135" s="5"/>
      <c r="T135" s="5"/>
      <c r="U135" s="5"/>
      <c r="V135" s="5"/>
    </row>
    <row r="136" spans="1:22" ht="11.25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8"/>
      <c r="N136" s="7"/>
      <c r="O136" s="6"/>
      <c r="P136" s="5"/>
      <c r="Q136" s="5"/>
      <c r="R136" s="5"/>
      <c r="S136" s="5"/>
      <c r="T136" s="5"/>
      <c r="U136" s="5"/>
      <c r="V136" s="5"/>
    </row>
    <row r="137" spans="1:22" ht="11.25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8"/>
      <c r="N137" s="7"/>
      <c r="O137" s="6"/>
      <c r="P137" s="5"/>
      <c r="Q137" s="5"/>
      <c r="R137" s="5"/>
      <c r="S137" s="5"/>
      <c r="T137" s="5"/>
      <c r="U137" s="5"/>
      <c r="V137" s="5"/>
    </row>
    <row r="138" spans="1:22" ht="11.25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8"/>
      <c r="N138" s="7"/>
      <c r="O138" s="6"/>
      <c r="P138" s="5"/>
      <c r="Q138" s="5"/>
      <c r="R138" s="5"/>
      <c r="S138" s="5"/>
      <c r="T138" s="5"/>
      <c r="U138" s="5"/>
      <c r="V138" s="5"/>
    </row>
    <row r="139" spans="1:22" ht="11.25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8"/>
      <c r="N139" s="7"/>
      <c r="O139" s="6"/>
      <c r="P139" s="5"/>
      <c r="Q139" s="5"/>
      <c r="R139" s="5"/>
      <c r="S139" s="5"/>
      <c r="T139" s="5"/>
      <c r="U139" s="5"/>
      <c r="V139" s="5"/>
    </row>
    <row r="140" spans="1:22" ht="11.25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8"/>
      <c r="N140" s="7"/>
      <c r="O140" s="6"/>
      <c r="P140" s="5"/>
      <c r="Q140" s="5"/>
      <c r="R140" s="5"/>
      <c r="S140" s="5"/>
      <c r="T140" s="5"/>
      <c r="U140" s="5"/>
      <c r="V140" s="5"/>
    </row>
    <row r="141" spans="1:22" ht="11.25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8"/>
      <c r="N141" s="7"/>
      <c r="O141" s="6"/>
      <c r="P141" s="5"/>
      <c r="Q141" s="5"/>
      <c r="R141" s="5"/>
      <c r="S141" s="5"/>
      <c r="T141" s="5"/>
      <c r="U141" s="5"/>
      <c r="V141" s="5"/>
    </row>
    <row r="142" spans="1:22" ht="11.25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8"/>
      <c r="N142" s="7"/>
      <c r="O142" s="6"/>
      <c r="P142" s="5"/>
      <c r="Q142" s="5"/>
      <c r="R142" s="5"/>
      <c r="S142" s="5"/>
      <c r="T142" s="5"/>
      <c r="U142" s="5"/>
      <c r="V142" s="5"/>
    </row>
    <row r="143" spans="1:22" ht="11.25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8"/>
      <c r="N143" s="7"/>
      <c r="O143" s="6"/>
      <c r="P143" s="5"/>
      <c r="Q143" s="5"/>
      <c r="R143" s="5"/>
      <c r="S143" s="5"/>
      <c r="T143" s="5"/>
      <c r="U143" s="5"/>
      <c r="V143" s="5"/>
    </row>
    <row r="144" spans="1:22" ht="11.25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8"/>
      <c r="N144" s="7"/>
      <c r="O144" s="6"/>
      <c r="P144" s="5"/>
      <c r="Q144" s="5"/>
      <c r="R144" s="5"/>
      <c r="S144" s="5"/>
      <c r="T144" s="5"/>
      <c r="U144" s="5"/>
      <c r="V144" s="5"/>
    </row>
    <row r="145" spans="1:22" ht="11.25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8"/>
      <c r="N145" s="7"/>
      <c r="O145" s="6"/>
      <c r="P145" s="5"/>
      <c r="Q145" s="5"/>
      <c r="R145" s="5"/>
      <c r="S145" s="5"/>
      <c r="T145" s="5"/>
      <c r="U145" s="5"/>
      <c r="V145" s="5"/>
    </row>
    <row r="146" spans="1:22" ht="11.25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8"/>
      <c r="N146" s="7"/>
      <c r="O146" s="6"/>
      <c r="P146" s="5"/>
      <c r="Q146" s="5"/>
      <c r="R146" s="5"/>
      <c r="S146" s="5"/>
      <c r="T146" s="5"/>
      <c r="U146" s="5"/>
      <c r="V146" s="5"/>
    </row>
    <row r="147" spans="1:22" ht="11.25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8"/>
      <c r="N147" s="7"/>
      <c r="O147" s="6"/>
      <c r="P147" s="5"/>
      <c r="Q147" s="5"/>
      <c r="R147" s="5"/>
      <c r="S147" s="5"/>
      <c r="T147" s="5"/>
      <c r="U147" s="5"/>
      <c r="V147" s="5"/>
    </row>
    <row r="148" spans="1:22" ht="11.25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8"/>
      <c r="N148" s="7"/>
      <c r="O148" s="6"/>
      <c r="P148" s="5"/>
      <c r="Q148" s="5"/>
      <c r="R148" s="5"/>
      <c r="S148" s="5"/>
      <c r="T148" s="5"/>
      <c r="U148" s="5"/>
      <c r="V148" s="5"/>
    </row>
    <row r="149" spans="1:22" ht="11.25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8"/>
      <c r="N149" s="7"/>
      <c r="O149" s="6"/>
      <c r="P149" s="5"/>
      <c r="Q149" s="5"/>
      <c r="R149" s="5"/>
      <c r="S149" s="5"/>
      <c r="T149" s="5"/>
      <c r="U149" s="5"/>
      <c r="V149" s="5"/>
    </row>
    <row r="150" spans="1:22" ht="11.25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8"/>
      <c r="N150" s="7"/>
      <c r="O150" s="6"/>
      <c r="P150" s="5"/>
      <c r="Q150" s="5"/>
      <c r="R150" s="5"/>
      <c r="S150" s="5"/>
      <c r="T150" s="5"/>
      <c r="U150" s="5"/>
      <c r="V150" s="5"/>
    </row>
    <row r="151" spans="1:22" ht="11.25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8"/>
      <c r="N151" s="7"/>
      <c r="O151" s="6"/>
      <c r="P151" s="5"/>
      <c r="Q151" s="5"/>
      <c r="R151" s="5"/>
      <c r="S151" s="5"/>
      <c r="T151" s="5"/>
      <c r="U151" s="5"/>
      <c r="V151" s="5"/>
    </row>
    <row r="152" spans="1:22" ht="11.25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8"/>
      <c r="N152" s="7"/>
      <c r="O152" s="6"/>
      <c r="P152" s="5"/>
      <c r="Q152" s="5"/>
      <c r="R152" s="5"/>
      <c r="S152" s="5"/>
      <c r="T152" s="5"/>
      <c r="U152" s="5"/>
      <c r="V152" s="5"/>
    </row>
    <row r="153" spans="1:22" ht="11.25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8"/>
      <c r="N153" s="7"/>
      <c r="O153" s="6"/>
      <c r="P153" s="5"/>
      <c r="Q153" s="5"/>
      <c r="R153" s="5"/>
      <c r="S153" s="5"/>
      <c r="T153" s="5"/>
      <c r="U153" s="5"/>
      <c r="V153" s="5"/>
    </row>
    <row r="154" spans="1:22" ht="11.25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8"/>
      <c r="N154" s="7"/>
      <c r="O154" s="6"/>
      <c r="P154" s="5"/>
      <c r="Q154" s="5"/>
      <c r="R154" s="5"/>
      <c r="S154" s="5"/>
      <c r="T154" s="5"/>
      <c r="U154" s="5"/>
      <c r="V154" s="5"/>
    </row>
    <row r="155" spans="1:22" ht="11.25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8"/>
      <c r="N155" s="7"/>
      <c r="O155" s="6"/>
      <c r="P155" s="5"/>
      <c r="Q155" s="5"/>
      <c r="R155" s="5"/>
      <c r="S155" s="5"/>
      <c r="T155" s="5"/>
      <c r="U155" s="5"/>
      <c r="V155" s="5"/>
    </row>
    <row r="156" spans="1:22" ht="11.25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8"/>
      <c r="N156" s="7"/>
      <c r="O156" s="6"/>
      <c r="P156" s="5"/>
      <c r="Q156" s="5"/>
      <c r="R156" s="5"/>
      <c r="S156" s="5"/>
      <c r="T156" s="5"/>
      <c r="U156" s="5"/>
      <c r="V156" s="5"/>
    </row>
    <row r="157" spans="1:22" ht="11.25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8"/>
      <c r="N157" s="7"/>
      <c r="O157" s="6"/>
      <c r="P157" s="5"/>
      <c r="Q157" s="5"/>
      <c r="R157" s="5"/>
      <c r="S157" s="5"/>
      <c r="T157" s="5"/>
      <c r="U157" s="5"/>
      <c r="V157" s="5"/>
    </row>
    <row r="158" spans="1:22" ht="11.25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8"/>
      <c r="N158" s="7"/>
      <c r="O158" s="6"/>
      <c r="P158" s="5"/>
      <c r="Q158" s="5"/>
      <c r="R158" s="5"/>
      <c r="S158" s="5"/>
      <c r="T158" s="5"/>
      <c r="U158" s="5"/>
      <c r="V158" s="5"/>
    </row>
    <row r="159" spans="1:22" ht="11.25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8"/>
      <c r="N159" s="7"/>
      <c r="O159" s="6"/>
      <c r="P159" s="5"/>
      <c r="Q159" s="5"/>
      <c r="R159" s="5"/>
      <c r="S159" s="5"/>
      <c r="T159" s="5"/>
      <c r="U159" s="5"/>
      <c r="V159" s="5"/>
    </row>
    <row r="160" spans="1:22" ht="11.25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8"/>
      <c r="N160" s="7"/>
      <c r="O160" s="6"/>
      <c r="P160" s="5"/>
      <c r="Q160" s="5"/>
      <c r="R160" s="5"/>
      <c r="S160" s="5"/>
      <c r="T160" s="5"/>
      <c r="U160" s="5"/>
      <c r="V160" s="5"/>
    </row>
    <row r="161" spans="1:22" ht="11.25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8"/>
      <c r="N161" s="7"/>
      <c r="O161" s="6"/>
      <c r="P161" s="5"/>
      <c r="Q161" s="5"/>
      <c r="R161" s="5"/>
      <c r="S161" s="5"/>
      <c r="T161" s="5"/>
      <c r="U161" s="5"/>
      <c r="V161" s="5"/>
    </row>
    <row r="162" spans="1:22" ht="11.25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8"/>
      <c r="N162" s="7"/>
      <c r="O162" s="6"/>
      <c r="P162" s="5"/>
      <c r="Q162" s="5"/>
      <c r="R162" s="5"/>
      <c r="S162" s="5"/>
      <c r="T162" s="5"/>
      <c r="U162" s="5"/>
      <c r="V162" s="5"/>
    </row>
    <row r="163" spans="1:22" ht="11.25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8"/>
      <c r="N163" s="7"/>
      <c r="O163" s="6"/>
      <c r="P163" s="5"/>
      <c r="Q163" s="5"/>
      <c r="R163" s="5"/>
      <c r="S163" s="5"/>
      <c r="T163" s="5"/>
      <c r="U163" s="5"/>
      <c r="V163" s="5"/>
    </row>
    <row r="164" spans="1:22" ht="11.25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8"/>
      <c r="N164" s="7"/>
      <c r="O164" s="6"/>
      <c r="P164" s="5"/>
      <c r="Q164" s="5"/>
      <c r="R164" s="5"/>
      <c r="S164" s="5"/>
      <c r="T164" s="5"/>
      <c r="U164" s="5"/>
      <c r="V164" s="5"/>
    </row>
    <row r="165" spans="1:22" ht="11.25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8"/>
      <c r="N165" s="7"/>
      <c r="O165" s="6"/>
      <c r="P165" s="5"/>
      <c r="Q165" s="5"/>
      <c r="R165" s="5"/>
      <c r="S165" s="5"/>
      <c r="T165" s="5"/>
      <c r="U165" s="5"/>
      <c r="V165" s="5"/>
    </row>
    <row r="166" spans="1:22" ht="11.25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8"/>
      <c r="N166" s="7"/>
      <c r="O166" s="6"/>
      <c r="P166" s="5"/>
      <c r="Q166" s="5"/>
      <c r="R166" s="5"/>
      <c r="S166" s="5"/>
      <c r="T166" s="5"/>
      <c r="U166" s="5"/>
      <c r="V166" s="5"/>
    </row>
    <row r="167" spans="1:22" ht="11.25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8"/>
      <c r="N167" s="7"/>
      <c r="O167" s="6"/>
      <c r="P167" s="5"/>
      <c r="Q167" s="5"/>
      <c r="R167" s="5"/>
      <c r="S167" s="5"/>
      <c r="T167" s="5"/>
      <c r="U167" s="5"/>
      <c r="V167" s="5"/>
    </row>
    <row r="168" spans="1:22" ht="11.25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8"/>
      <c r="N168" s="7"/>
      <c r="O168" s="6"/>
      <c r="P168" s="5"/>
      <c r="Q168" s="5"/>
      <c r="R168" s="5"/>
      <c r="S168" s="5"/>
      <c r="T168" s="5"/>
      <c r="U168" s="5"/>
      <c r="V168" s="5"/>
    </row>
    <row r="169" spans="1:22" ht="11.25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8"/>
      <c r="N169" s="7"/>
      <c r="O169" s="6"/>
      <c r="P169" s="5"/>
      <c r="Q169" s="5"/>
      <c r="R169" s="5"/>
      <c r="S169" s="5"/>
      <c r="T169" s="5"/>
      <c r="U169" s="5"/>
      <c r="V169" s="5"/>
    </row>
    <row r="170" spans="1:22" ht="11.25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8"/>
      <c r="N170" s="7"/>
      <c r="O170" s="6"/>
      <c r="P170" s="5"/>
      <c r="Q170" s="5"/>
      <c r="R170" s="5"/>
      <c r="S170" s="5"/>
      <c r="T170" s="5"/>
      <c r="U170" s="5"/>
      <c r="V170" s="5"/>
    </row>
    <row r="171" spans="1:22" ht="11.25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8"/>
      <c r="N171" s="7"/>
      <c r="O171" s="6"/>
      <c r="P171" s="5"/>
      <c r="Q171" s="5"/>
      <c r="R171" s="5"/>
      <c r="S171" s="5"/>
      <c r="T171" s="5"/>
      <c r="U171" s="5"/>
      <c r="V171" s="5"/>
    </row>
    <row r="172" spans="1:22" ht="11.25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8"/>
      <c r="N172" s="7"/>
      <c r="O172" s="6"/>
      <c r="P172" s="5"/>
      <c r="Q172" s="5"/>
      <c r="R172" s="5"/>
      <c r="S172" s="5"/>
      <c r="T172" s="5"/>
      <c r="U172" s="5"/>
      <c r="V172" s="5"/>
    </row>
    <row r="173" spans="1:22" ht="11.25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8"/>
      <c r="N173" s="7"/>
      <c r="O173" s="6"/>
      <c r="P173" s="5"/>
      <c r="Q173" s="5"/>
      <c r="R173" s="5"/>
      <c r="S173" s="5"/>
      <c r="T173" s="5"/>
      <c r="U173" s="5"/>
      <c r="V173" s="5"/>
    </row>
    <row r="174" spans="1:22" ht="11.25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8"/>
      <c r="N174" s="7"/>
      <c r="O174" s="6"/>
      <c r="P174" s="5"/>
      <c r="Q174" s="5"/>
      <c r="R174" s="5"/>
      <c r="S174" s="5"/>
      <c r="T174" s="5"/>
      <c r="U174" s="5"/>
      <c r="V174" s="5"/>
    </row>
    <row r="175" spans="1:22" ht="11.25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8"/>
      <c r="N175" s="7"/>
      <c r="O175" s="6"/>
      <c r="P175" s="5"/>
      <c r="Q175" s="5"/>
      <c r="R175" s="5"/>
      <c r="S175" s="5"/>
      <c r="T175" s="5"/>
      <c r="U175" s="5"/>
      <c r="V175" s="5"/>
    </row>
    <row r="176" spans="1:22" ht="11.25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8"/>
      <c r="N176" s="7"/>
      <c r="O176" s="6"/>
      <c r="P176" s="5"/>
      <c r="Q176" s="5"/>
      <c r="R176" s="5"/>
      <c r="S176" s="5"/>
      <c r="T176" s="5"/>
      <c r="U176" s="5"/>
      <c r="V176" s="5"/>
    </row>
    <row r="177" spans="1:22" ht="11.25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8"/>
      <c r="N177" s="7"/>
      <c r="O177" s="6"/>
      <c r="P177" s="5"/>
      <c r="Q177" s="5"/>
      <c r="R177" s="5"/>
      <c r="S177" s="5"/>
      <c r="T177" s="5"/>
      <c r="U177" s="5"/>
      <c r="V177" s="5"/>
    </row>
    <row r="178" spans="1:22" ht="11.25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8"/>
      <c r="N178" s="7"/>
      <c r="O178" s="6"/>
      <c r="P178" s="5"/>
      <c r="Q178" s="5"/>
      <c r="R178" s="5"/>
      <c r="S178" s="5"/>
      <c r="T178" s="5"/>
      <c r="U178" s="5"/>
      <c r="V178" s="5"/>
    </row>
    <row r="179" spans="1:22" ht="11.25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8"/>
      <c r="N179" s="7"/>
      <c r="O179" s="6"/>
      <c r="P179" s="5"/>
      <c r="Q179" s="5"/>
      <c r="R179" s="5"/>
      <c r="S179" s="5"/>
      <c r="T179" s="5"/>
      <c r="U179" s="5"/>
      <c r="V179" s="5"/>
    </row>
    <row r="180" spans="1:22" ht="11.25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8"/>
      <c r="N180" s="7"/>
      <c r="O180" s="6"/>
      <c r="P180" s="5"/>
      <c r="Q180" s="5"/>
      <c r="R180" s="5"/>
      <c r="S180" s="5"/>
      <c r="T180" s="5"/>
      <c r="U180" s="5"/>
      <c r="V180" s="5"/>
    </row>
    <row r="181" spans="1:22" ht="11.25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8"/>
      <c r="N181" s="7"/>
      <c r="O181" s="6"/>
      <c r="P181" s="5"/>
      <c r="Q181" s="5"/>
      <c r="R181" s="5"/>
      <c r="S181" s="5"/>
      <c r="T181" s="5"/>
      <c r="U181" s="5"/>
      <c r="V181" s="5"/>
    </row>
    <row r="182" spans="1:22" ht="11.25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8"/>
      <c r="N182" s="7"/>
      <c r="O182" s="6"/>
      <c r="P182" s="5"/>
      <c r="Q182" s="5"/>
      <c r="R182" s="5"/>
      <c r="S182" s="5"/>
      <c r="T182" s="5"/>
      <c r="U182" s="5"/>
      <c r="V182" s="5"/>
    </row>
    <row r="183" spans="1:22" ht="11.25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8"/>
      <c r="N183" s="7"/>
      <c r="O183" s="6"/>
      <c r="P183" s="5"/>
      <c r="Q183" s="5"/>
      <c r="R183" s="5"/>
      <c r="S183" s="5"/>
      <c r="T183" s="5"/>
      <c r="U183" s="5"/>
      <c r="V183" s="5"/>
    </row>
    <row r="184" spans="1:22" ht="11.25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8"/>
      <c r="N184" s="7"/>
      <c r="O184" s="6"/>
      <c r="P184" s="5"/>
      <c r="Q184" s="5"/>
      <c r="R184" s="5"/>
      <c r="S184" s="5"/>
      <c r="T184" s="5"/>
      <c r="U184" s="5"/>
      <c r="V184" s="5"/>
    </row>
    <row r="185" spans="1:22" ht="11.25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8"/>
      <c r="N185" s="7"/>
      <c r="O185" s="6"/>
      <c r="P185" s="5"/>
      <c r="Q185" s="5"/>
      <c r="R185" s="5"/>
      <c r="S185" s="5"/>
      <c r="T185" s="5"/>
      <c r="U185" s="5"/>
      <c r="V185" s="5"/>
    </row>
    <row r="186" spans="1:22" ht="11.25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8"/>
      <c r="N186" s="7"/>
      <c r="O186" s="6"/>
      <c r="P186" s="5"/>
      <c r="Q186" s="5"/>
      <c r="R186" s="5"/>
      <c r="S186" s="5"/>
      <c r="T186" s="5"/>
      <c r="U186" s="5"/>
      <c r="V186" s="5"/>
    </row>
    <row r="187" spans="1:22" ht="11.25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8"/>
      <c r="N187" s="7"/>
      <c r="O187" s="6"/>
      <c r="P187" s="5"/>
      <c r="Q187" s="5"/>
      <c r="R187" s="5"/>
      <c r="S187" s="5"/>
      <c r="T187" s="5"/>
      <c r="U187" s="5"/>
      <c r="V187" s="5"/>
    </row>
    <row r="188" spans="1:22" ht="11.25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8"/>
      <c r="N188" s="7"/>
      <c r="O188" s="6"/>
      <c r="P188" s="5"/>
      <c r="Q188" s="5"/>
      <c r="R188" s="5"/>
      <c r="S188" s="5"/>
      <c r="T188" s="5"/>
      <c r="U188" s="5"/>
      <c r="V188" s="5"/>
    </row>
    <row r="189" spans="1:22" ht="11.25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8"/>
      <c r="N189" s="7"/>
      <c r="O189" s="6"/>
      <c r="P189" s="5"/>
      <c r="Q189" s="5"/>
      <c r="R189" s="5"/>
      <c r="S189" s="5"/>
      <c r="T189" s="5"/>
      <c r="U189" s="5"/>
      <c r="V189" s="5"/>
    </row>
    <row r="190" spans="1:22" ht="11.25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8"/>
      <c r="N190" s="7"/>
      <c r="O190" s="6"/>
      <c r="P190" s="5"/>
      <c r="Q190" s="5"/>
      <c r="R190" s="5"/>
      <c r="S190" s="5"/>
      <c r="T190" s="5"/>
      <c r="U190" s="5"/>
      <c r="V190" s="5"/>
    </row>
    <row r="191" spans="1:22" ht="11.25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8"/>
      <c r="N191" s="7"/>
      <c r="O191" s="6"/>
      <c r="P191" s="5"/>
      <c r="Q191" s="5"/>
      <c r="R191" s="5"/>
      <c r="S191" s="5"/>
      <c r="T191" s="5"/>
      <c r="U191" s="5"/>
      <c r="V191" s="5"/>
    </row>
    <row r="192" spans="1:22" ht="11.25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8"/>
      <c r="N192" s="7"/>
      <c r="O192" s="6"/>
      <c r="P192" s="5"/>
      <c r="Q192" s="5"/>
      <c r="R192" s="5"/>
      <c r="S192" s="5"/>
      <c r="T192" s="5"/>
      <c r="U192" s="5"/>
      <c r="V192" s="5"/>
    </row>
    <row r="193" spans="1:22" ht="11.25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8"/>
      <c r="N193" s="7"/>
      <c r="O193" s="6"/>
      <c r="P193" s="5"/>
      <c r="Q193" s="5"/>
      <c r="R193" s="5"/>
      <c r="S193" s="5"/>
      <c r="T193" s="5"/>
      <c r="U193" s="5"/>
      <c r="V193" s="5"/>
    </row>
    <row r="194" spans="1:22" ht="11.25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8"/>
      <c r="N194" s="7"/>
      <c r="O194" s="6"/>
      <c r="P194" s="5"/>
      <c r="Q194" s="5"/>
      <c r="R194" s="5"/>
      <c r="S194" s="5"/>
      <c r="T194" s="5"/>
      <c r="U194" s="5"/>
      <c r="V194" s="5"/>
    </row>
    <row r="195" spans="1:22" ht="11.25" x14ac:dyDescent="0.1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8"/>
      <c r="N195" s="7"/>
      <c r="O195" s="6"/>
      <c r="P195" s="5"/>
      <c r="Q195" s="5"/>
      <c r="R195" s="5"/>
      <c r="S195" s="5"/>
      <c r="T195" s="5"/>
      <c r="U195" s="5"/>
      <c r="V195" s="5"/>
    </row>
    <row r="196" spans="1:22" ht="11.25" x14ac:dyDescent="0.1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8"/>
      <c r="N196" s="7"/>
      <c r="O196" s="6"/>
      <c r="P196" s="5"/>
      <c r="Q196" s="5"/>
      <c r="R196" s="5"/>
      <c r="S196" s="5"/>
      <c r="T196" s="5"/>
      <c r="U196" s="5"/>
      <c r="V196" s="5"/>
    </row>
    <row r="197" spans="1:22" ht="11.25" x14ac:dyDescent="0.1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8"/>
      <c r="N197" s="7"/>
      <c r="O197" s="6"/>
      <c r="P197" s="5"/>
      <c r="Q197" s="5"/>
      <c r="R197" s="5"/>
      <c r="S197" s="5"/>
      <c r="T197" s="5"/>
      <c r="U197" s="5"/>
      <c r="V197" s="5"/>
    </row>
    <row r="198" spans="1:22" ht="11.25" x14ac:dyDescent="0.1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8"/>
      <c r="N198" s="7"/>
      <c r="O198" s="6"/>
      <c r="P198" s="5"/>
      <c r="Q198" s="5"/>
      <c r="R198" s="5"/>
      <c r="S198" s="5"/>
      <c r="T198" s="5"/>
      <c r="U198" s="5"/>
      <c r="V198" s="5"/>
    </row>
    <row r="199" spans="1:22" ht="11.25" x14ac:dyDescent="0.1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8"/>
      <c r="N199" s="7"/>
      <c r="O199" s="6"/>
      <c r="P199" s="5"/>
      <c r="Q199" s="5"/>
      <c r="R199" s="5"/>
      <c r="S199" s="5"/>
      <c r="T199" s="5"/>
      <c r="U199" s="5"/>
      <c r="V199" s="5"/>
    </row>
    <row r="200" spans="1:22" ht="11.25" x14ac:dyDescent="0.1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8"/>
      <c r="N200" s="7"/>
      <c r="O200" s="6"/>
      <c r="P200" s="5"/>
      <c r="Q200" s="5"/>
      <c r="R200" s="5"/>
      <c r="S200" s="5"/>
      <c r="T200" s="5"/>
      <c r="U200" s="5"/>
      <c r="V200" s="5"/>
    </row>
    <row r="201" spans="1:22" ht="11.25" x14ac:dyDescent="0.1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8"/>
      <c r="N201" s="7"/>
      <c r="O201" s="6"/>
      <c r="P201" s="5"/>
      <c r="Q201" s="5"/>
      <c r="R201" s="5"/>
      <c r="S201" s="5"/>
      <c r="T201" s="5"/>
      <c r="U201" s="5"/>
      <c r="V201" s="5"/>
    </row>
    <row r="202" spans="1:22" ht="11.25" x14ac:dyDescent="0.1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8"/>
      <c r="N202" s="7"/>
      <c r="O202" s="6"/>
      <c r="P202" s="5"/>
      <c r="Q202" s="5"/>
      <c r="R202" s="5"/>
      <c r="S202" s="5"/>
      <c r="T202" s="5"/>
      <c r="U202" s="5"/>
      <c r="V202" s="5"/>
    </row>
    <row r="203" spans="1:22" ht="11.25" x14ac:dyDescent="0.1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8"/>
      <c r="N203" s="7"/>
      <c r="O203" s="6"/>
      <c r="P203" s="5"/>
      <c r="Q203" s="5"/>
      <c r="R203" s="5"/>
      <c r="S203" s="5"/>
      <c r="T203" s="5"/>
      <c r="U203" s="5"/>
      <c r="V203" s="5"/>
    </row>
    <row r="204" spans="1:22" ht="11.25" x14ac:dyDescent="0.1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8"/>
      <c r="N204" s="7"/>
      <c r="O204" s="6"/>
      <c r="P204" s="5"/>
      <c r="Q204" s="5"/>
      <c r="R204" s="5"/>
      <c r="S204" s="5"/>
      <c r="T204" s="5"/>
      <c r="U204" s="5"/>
      <c r="V204" s="5"/>
    </row>
    <row r="205" spans="1:22" ht="11.25" x14ac:dyDescent="0.1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8"/>
      <c r="N205" s="7"/>
      <c r="O205" s="6"/>
      <c r="P205" s="5"/>
      <c r="Q205" s="5"/>
      <c r="R205" s="5"/>
      <c r="S205" s="5"/>
      <c r="T205" s="5"/>
      <c r="U205" s="5"/>
      <c r="V205" s="5"/>
    </row>
    <row r="206" spans="1:22" ht="11.25" x14ac:dyDescent="0.1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8"/>
      <c r="N206" s="7"/>
      <c r="O206" s="6"/>
      <c r="P206" s="5"/>
      <c r="Q206" s="5"/>
      <c r="R206" s="5"/>
      <c r="S206" s="5"/>
      <c r="T206" s="5"/>
      <c r="U206" s="5"/>
      <c r="V206" s="5"/>
    </row>
    <row r="207" spans="1:22" ht="11.25" x14ac:dyDescent="0.1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8"/>
      <c r="N207" s="7"/>
      <c r="O207" s="6"/>
      <c r="P207" s="5"/>
      <c r="Q207" s="5"/>
      <c r="R207" s="5"/>
      <c r="S207" s="5"/>
      <c r="T207" s="5"/>
      <c r="U207" s="5"/>
      <c r="V207" s="5"/>
    </row>
    <row r="208" spans="1:22" ht="11.25" x14ac:dyDescent="0.1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8"/>
      <c r="N208" s="7"/>
      <c r="O208" s="6"/>
      <c r="P208" s="5"/>
      <c r="Q208" s="5"/>
      <c r="R208" s="5"/>
      <c r="S208" s="5"/>
      <c r="T208" s="5"/>
      <c r="U208" s="5"/>
      <c r="V208" s="5"/>
    </row>
    <row r="209" spans="1:22" ht="11.25" x14ac:dyDescent="0.1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8"/>
      <c r="N209" s="7"/>
      <c r="O209" s="6"/>
      <c r="P209" s="5"/>
      <c r="Q209" s="5"/>
      <c r="R209" s="5"/>
      <c r="S209" s="5"/>
      <c r="T209" s="5"/>
      <c r="U209" s="5"/>
      <c r="V209" s="5"/>
    </row>
    <row r="210" spans="1:22" ht="11.25" x14ac:dyDescent="0.1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8"/>
      <c r="N210" s="7"/>
      <c r="O210" s="6"/>
      <c r="P210" s="5"/>
      <c r="Q210" s="5"/>
      <c r="R210" s="5"/>
      <c r="S210" s="5"/>
      <c r="T210" s="5"/>
      <c r="U210" s="5"/>
      <c r="V210" s="5"/>
    </row>
    <row r="211" spans="1:22" ht="11.25" x14ac:dyDescent="0.1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8"/>
      <c r="N211" s="7"/>
      <c r="O211" s="6"/>
      <c r="P211" s="5"/>
      <c r="Q211" s="5"/>
      <c r="R211" s="5"/>
      <c r="S211" s="5"/>
      <c r="T211" s="5"/>
      <c r="U211" s="5"/>
      <c r="V211" s="5"/>
    </row>
    <row r="212" spans="1:22" ht="11.25" x14ac:dyDescent="0.1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8"/>
      <c r="N212" s="7"/>
      <c r="O212" s="6"/>
      <c r="P212" s="5"/>
      <c r="Q212" s="5"/>
      <c r="R212" s="5"/>
      <c r="S212" s="5"/>
      <c r="T212" s="5"/>
      <c r="U212" s="5"/>
      <c r="V212" s="5"/>
    </row>
    <row r="213" spans="1:22" ht="11.25" x14ac:dyDescent="0.1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8"/>
      <c r="N213" s="7"/>
      <c r="O213" s="6"/>
      <c r="P213" s="5"/>
      <c r="Q213" s="5"/>
      <c r="R213" s="5"/>
      <c r="S213" s="5"/>
      <c r="T213" s="5"/>
      <c r="U213" s="5"/>
      <c r="V213" s="5"/>
    </row>
    <row r="214" spans="1:22" ht="11.25" x14ac:dyDescent="0.1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8"/>
      <c r="N214" s="7"/>
      <c r="O214" s="6"/>
      <c r="P214" s="5"/>
      <c r="Q214" s="5"/>
      <c r="R214" s="5"/>
      <c r="S214" s="5"/>
      <c r="T214" s="5"/>
      <c r="U214" s="5"/>
      <c r="V214" s="5"/>
    </row>
    <row r="215" spans="1:22" ht="11.25" x14ac:dyDescent="0.1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8"/>
      <c r="N215" s="7"/>
      <c r="O215" s="6"/>
      <c r="P215" s="5"/>
      <c r="Q215" s="5"/>
      <c r="R215" s="5"/>
      <c r="S215" s="5"/>
      <c r="T215" s="5"/>
      <c r="U215" s="5"/>
      <c r="V215" s="5"/>
    </row>
    <row r="216" spans="1:22" ht="11.25" x14ac:dyDescent="0.1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8"/>
      <c r="N216" s="7"/>
      <c r="O216" s="6"/>
      <c r="P216" s="5"/>
      <c r="Q216" s="5"/>
      <c r="R216" s="5"/>
      <c r="S216" s="5"/>
      <c r="T216" s="5"/>
      <c r="U216" s="5"/>
      <c r="V216" s="5"/>
    </row>
    <row r="217" spans="1:22" ht="11.25" x14ac:dyDescent="0.1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8"/>
      <c r="N217" s="7"/>
      <c r="O217" s="6"/>
      <c r="P217" s="5"/>
      <c r="Q217" s="5"/>
      <c r="R217" s="5"/>
      <c r="S217" s="5"/>
      <c r="T217" s="5"/>
      <c r="U217" s="5"/>
      <c r="V217" s="5"/>
    </row>
    <row r="218" spans="1:22" ht="11.25" x14ac:dyDescent="0.1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8"/>
      <c r="N218" s="7"/>
      <c r="O218" s="6"/>
      <c r="P218" s="5"/>
      <c r="Q218" s="5"/>
      <c r="R218" s="5"/>
      <c r="S218" s="5"/>
      <c r="T218" s="5"/>
      <c r="U218" s="5"/>
      <c r="V218" s="5"/>
    </row>
    <row r="219" spans="1:22" ht="11.25" x14ac:dyDescent="0.1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8"/>
      <c r="N219" s="7"/>
      <c r="O219" s="6"/>
      <c r="P219" s="5"/>
      <c r="Q219" s="5"/>
      <c r="R219" s="5"/>
      <c r="S219" s="5"/>
      <c r="T219" s="5"/>
      <c r="U219" s="5"/>
      <c r="V219" s="5"/>
    </row>
    <row r="220" spans="1:22" ht="11.25" x14ac:dyDescent="0.1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8"/>
      <c r="N220" s="7"/>
      <c r="O220" s="6"/>
      <c r="P220" s="5"/>
      <c r="Q220" s="5"/>
      <c r="R220" s="5"/>
      <c r="S220" s="5"/>
      <c r="T220" s="5"/>
      <c r="U220" s="5"/>
      <c r="V220" s="5"/>
    </row>
    <row r="221" spans="1:22" ht="11.25" x14ac:dyDescent="0.1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8"/>
      <c r="N221" s="7"/>
      <c r="O221" s="6"/>
      <c r="P221" s="5"/>
      <c r="Q221" s="5"/>
      <c r="R221" s="5"/>
      <c r="S221" s="5"/>
      <c r="T221" s="5"/>
      <c r="U221" s="5"/>
      <c r="V221" s="5"/>
    </row>
    <row r="222" spans="1:22" ht="11.25" x14ac:dyDescent="0.1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8"/>
      <c r="N222" s="7"/>
      <c r="O222" s="6"/>
      <c r="P222" s="5"/>
      <c r="Q222" s="5"/>
      <c r="R222" s="5"/>
      <c r="S222" s="5"/>
      <c r="T222" s="5"/>
      <c r="U222" s="5"/>
      <c r="V222" s="5"/>
    </row>
    <row r="223" spans="1:22" ht="11.25" x14ac:dyDescent="0.1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8"/>
      <c r="N223" s="7"/>
      <c r="O223" s="6"/>
      <c r="P223" s="5"/>
      <c r="Q223" s="5"/>
      <c r="R223" s="5"/>
      <c r="S223" s="5"/>
      <c r="T223" s="5"/>
      <c r="U223" s="5"/>
      <c r="V223" s="5"/>
    </row>
    <row r="224" spans="1:22" ht="11.25" x14ac:dyDescent="0.1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8"/>
      <c r="N224" s="7"/>
      <c r="O224" s="6"/>
      <c r="P224" s="5"/>
      <c r="Q224" s="5"/>
      <c r="R224" s="5"/>
      <c r="S224" s="5"/>
      <c r="T224" s="5"/>
      <c r="U224" s="5"/>
      <c r="V224" s="5"/>
    </row>
    <row r="225" spans="1:22" ht="11.25" x14ac:dyDescent="0.1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8"/>
      <c r="N225" s="7"/>
      <c r="O225" s="6"/>
      <c r="P225" s="5"/>
      <c r="Q225" s="5"/>
      <c r="R225" s="5"/>
      <c r="S225" s="5"/>
      <c r="T225" s="5"/>
      <c r="U225" s="5"/>
      <c r="V225" s="5"/>
    </row>
    <row r="226" spans="1:22" ht="11.25" x14ac:dyDescent="0.1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8"/>
      <c r="N226" s="7"/>
      <c r="O226" s="6"/>
      <c r="P226" s="5"/>
      <c r="Q226" s="5"/>
      <c r="R226" s="5"/>
      <c r="S226" s="5"/>
      <c r="T226" s="5"/>
      <c r="U226" s="5"/>
      <c r="V226" s="5"/>
    </row>
    <row r="227" spans="1:22" ht="11.25" x14ac:dyDescent="0.1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8"/>
      <c r="N227" s="7"/>
      <c r="O227" s="6"/>
      <c r="P227" s="5"/>
      <c r="Q227" s="5"/>
      <c r="R227" s="5"/>
      <c r="S227" s="5"/>
      <c r="T227" s="5"/>
      <c r="U227" s="5"/>
      <c r="V227" s="5"/>
    </row>
    <row r="228" spans="1:22" ht="11.25" x14ac:dyDescent="0.1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8"/>
      <c r="N228" s="7"/>
      <c r="O228" s="6"/>
      <c r="P228" s="5"/>
      <c r="Q228" s="5"/>
      <c r="R228" s="5"/>
      <c r="S228" s="5"/>
      <c r="T228" s="5"/>
      <c r="U228" s="5"/>
      <c r="V228" s="5"/>
    </row>
    <row r="229" spans="1:22" ht="11.25" x14ac:dyDescent="0.1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8"/>
      <c r="N229" s="7"/>
      <c r="O229" s="6"/>
      <c r="P229" s="5"/>
      <c r="Q229" s="5"/>
      <c r="R229" s="5"/>
      <c r="S229" s="5"/>
      <c r="T229" s="5"/>
      <c r="U229" s="5"/>
      <c r="V229" s="5"/>
    </row>
    <row r="230" spans="1:22" ht="11.25" x14ac:dyDescent="0.1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8"/>
      <c r="N230" s="7"/>
      <c r="O230" s="6"/>
      <c r="P230" s="5"/>
      <c r="Q230" s="5"/>
      <c r="R230" s="5"/>
      <c r="S230" s="5"/>
      <c r="T230" s="5"/>
      <c r="U230" s="5"/>
      <c r="V230" s="5"/>
    </row>
    <row r="231" spans="1:22" ht="11.25" x14ac:dyDescent="0.1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8"/>
      <c r="N231" s="7"/>
      <c r="O231" s="6"/>
      <c r="P231" s="5"/>
      <c r="Q231" s="5"/>
      <c r="R231" s="5"/>
      <c r="S231" s="5"/>
      <c r="T231" s="5"/>
      <c r="U231" s="5"/>
      <c r="V231" s="5"/>
    </row>
    <row r="232" spans="1:22" ht="11.25" x14ac:dyDescent="0.1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8"/>
      <c r="N232" s="7"/>
      <c r="O232" s="6"/>
      <c r="P232" s="5"/>
      <c r="Q232" s="5"/>
      <c r="R232" s="5"/>
      <c r="S232" s="5"/>
      <c r="T232" s="5"/>
      <c r="U232" s="5"/>
      <c r="V232" s="5"/>
    </row>
    <row r="233" spans="1:22" ht="11.25" x14ac:dyDescent="0.1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8"/>
      <c r="N233" s="7"/>
      <c r="O233" s="6"/>
      <c r="P233" s="5"/>
      <c r="Q233" s="5"/>
      <c r="R233" s="5"/>
      <c r="S233" s="5"/>
      <c r="T233" s="5"/>
      <c r="U233" s="5"/>
      <c r="V233" s="5"/>
    </row>
    <row r="234" spans="1:22" ht="11.25" x14ac:dyDescent="0.1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8"/>
      <c r="N234" s="7"/>
      <c r="O234" s="6"/>
      <c r="P234" s="5"/>
      <c r="Q234" s="5"/>
      <c r="R234" s="5"/>
      <c r="S234" s="5"/>
      <c r="T234" s="5"/>
      <c r="U234" s="5"/>
      <c r="V234" s="5"/>
    </row>
    <row r="235" spans="1:22" ht="11.25" x14ac:dyDescent="0.1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8"/>
      <c r="N235" s="7"/>
      <c r="O235" s="6"/>
      <c r="P235" s="5"/>
      <c r="Q235" s="5"/>
      <c r="R235" s="5"/>
      <c r="S235" s="5"/>
      <c r="T235" s="5"/>
      <c r="U235" s="5"/>
      <c r="V235" s="5"/>
    </row>
    <row r="236" spans="1:22" ht="11.25" x14ac:dyDescent="0.1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8"/>
      <c r="N236" s="7"/>
      <c r="O236" s="6"/>
      <c r="P236" s="5"/>
      <c r="Q236" s="5"/>
      <c r="R236" s="5"/>
      <c r="S236" s="5"/>
      <c r="T236" s="5"/>
      <c r="U236" s="5"/>
      <c r="V236" s="5"/>
    </row>
    <row r="237" spans="1:22" ht="11.25" x14ac:dyDescent="0.1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8"/>
      <c r="N237" s="7"/>
      <c r="O237" s="6"/>
      <c r="P237" s="5"/>
      <c r="Q237" s="5"/>
      <c r="R237" s="5"/>
      <c r="S237" s="5"/>
      <c r="T237" s="5"/>
      <c r="U237" s="5"/>
      <c r="V237" s="5"/>
    </row>
    <row r="238" spans="1:22" ht="11.25" x14ac:dyDescent="0.1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8"/>
      <c r="N238" s="7"/>
      <c r="O238" s="6"/>
      <c r="P238" s="5"/>
      <c r="Q238" s="5"/>
      <c r="R238" s="5"/>
      <c r="S238" s="5"/>
      <c r="T238" s="5"/>
      <c r="U238" s="5"/>
      <c r="V238" s="5"/>
    </row>
    <row r="239" spans="1:22" ht="11.25" x14ac:dyDescent="0.1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8"/>
      <c r="N239" s="7"/>
      <c r="O239" s="6"/>
      <c r="P239" s="5"/>
      <c r="Q239" s="5"/>
      <c r="R239" s="5"/>
      <c r="S239" s="5"/>
      <c r="T239" s="5"/>
      <c r="U239" s="5"/>
      <c r="V239" s="5"/>
    </row>
    <row r="240" spans="1:22" ht="11.25" x14ac:dyDescent="0.1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8"/>
      <c r="N240" s="7"/>
      <c r="O240" s="6"/>
      <c r="P240" s="5"/>
      <c r="Q240" s="5"/>
      <c r="R240" s="5"/>
      <c r="S240" s="5"/>
      <c r="T240" s="5"/>
      <c r="U240" s="5"/>
      <c r="V240" s="5"/>
    </row>
    <row r="241" spans="1:22" ht="11.25" x14ac:dyDescent="0.1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8"/>
      <c r="N241" s="7"/>
      <c r="O241" s="6"/>
      <c r="P241" s="5"/>
      <c r="Q241" s="5"/>
      <c r="R241" s="5"/>
      <c r="S241" s="5"/>
      <c r="T241" s="5"/>
      <c r="U241" s="5"/>
      <c r="V241" s="5"/>
    </row>
    <row r="242" spans="1:22" ht="11.25" x14ac:dyDescent="0.1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8"/>
      <c r="N242" s="7"/>
      <c r="O242" s="6"/>
      <c r="P242" s="5"/>
      <c r="Q242" s="5"/>
      <c r="R242" s="5"/>
      <c r="S242" s="5"/>
      <c r="T242" s="5"/>
      <c r="U242" s="5"/>
      <c r="V242" s="5"/>
    </row>
    <row r="243" spans="1:22" ht="11.25" x14ac:dyDescent="0.1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8"/>
      <c r="N243" s="7"/>
      <c r="O243" s="6"/>
      <c r="P243" s="5"/>
      <c r="Q243" s="5"/>
      <c r="R243" s="5"/>
      <c r="S243" s="5"/>
      <c r="T243" s="5"/>
      <c r="U243" s="5"/>
      <c r="V243" s="5"/>
    </row>
    <row r="244" spans="1:22" ht="11.25" x14ac:dyDescent="0.1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8"/>
      <c r="N244" s="7"/>
      <c r="O244" s="6"/>
      <c r="P244" s="5"/>
      <c r="Q244" s="5"/>
      <c r="R244" s="5"/>
      <c r="S244" s="5"/>
      <c r="T244" s="5"/>
      <c r="U244" s="5"/>
      <c r="V244" s="5"/>
    </row>
    <row r="245" spans="1:22" ht="11.25" x14ac:dyDescent="0.1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8"/>
      <c r="N245" s="7"/>
      <c r="O245" s="6"/>
      <c r="P245" s="5"/>
      <c r="Q245" s="5"/>
      <c r="R245" s="5"/>
      <c r="S245" s="5"/>
      <c r="T245" s="5"/>
      <c r="U245" s="5"/>
      <c r="V245" s="5"/>
    </row>
    <row r="246" spans="1:22" ht="11.25" x14ac:dyDescent="0.1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8"/>
      <c r="N246" s="7"/>
      <c r="O246" s="6"/>
      <c r="P246" s="5"/>
      <c r="Q246" s="5"/>
      <c r="R246" s="5"/>
      <c r="S246" s="5"/>
      <c r="T246" s="5"/>
      <c r="U246" s="5"/>
      <c r="V246" s="5"/>
    </row>
    <row r="247" spans="1:22" ht="11.25" x14ac:dyDescent="0.1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8"/>
      <c r="N247" s="7"/>
      <c r="O247" s="6"/>
      <c r="P247" s="5"/>
      <c r="Q247" s="5"/>
      <c r="R247" s="5"/>
      <c r="S247" s="5"/>
      <c r="T247" s="5"/>
      <c r="U247" s="5"/>
      <c r="V247" s="5"/>
    </row>
    <row r="248" spans="1:22" ht="11.25" x14ac:dyDescent="0.1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8"/>
      <c r="N248" s="7"/>
      <c r="O248" s="6"/>
      <c r="P248" s="5"/>
      <c r="Q248" s="5"/>
      <c r="R248" s="5"/>
      <c r="S248" s="5"/>
      <c r="T248" s="5"/>
      <c r="U248" s="5"/>
      <c r="V248" s="5"/>
    </row>
    <row r="249" spans="1:22" ht="11.25" x14ac:dyDescent="0.1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8"/>
      <c r="N249" s="7"/>
      <c r="O249" s="6"/>
      <c r="P249" s="5"/>
      <c r="Q249" s="5"/>
      <c r="R249" s="5"/>
      <c r="S249" s="5"/>
      <c r="T249" s="5"/>
      <c r="U249" s="5"/>
      <c r="V249" s="5"/>
    </row>
    <row r="250" spans="1:22" ht="11.25" x14ac:dyDescent="0.1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8"/>
      <c r="N250" s="7"/>
      <c r="O250" s="6"/>
      <c r="P250" s="5"/>
      <c r="Q250" s="5"/>
      <c r="R250" s="5"/>
      <c r="S250" s="5"/>
      <c r="T250" s="5"/>
      <c r="U250" s="5"/>
      <c r="V250" s="5"/>
    </row>
    <row r="251" spans="1:22" ht="11.25" x14ac:dyDescent="0.1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8"/>
      <c r="N251" s="7"/>
      <c r="O251" s="6"/>
      <c r="P251" s="5"/>
      <c r="Q251" s="5"/>
      <c r="R251" s="5"/>
      <c r="S251" s="5"/>
      <c r="T251" s="5"/>
      <c r="U251" s="5"/>
      <c r="V251" s="5"/>
    </row>
    <row r="252" spans="1:22" ht="11.25" x14ac:dyDescent="0.1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8"/>
      <c r="N252" s="7"/>
      <c r="O252" s="6"/>
      <c r="P252" s="5"/>
      <c r="Q252" s="5"/>
      <c r="R252" s="5"/>
      <c r="S252" s="5"/>
      <c r="T252" s="5"/>
      <c r="U252" s="5"/>
      <c r="V252" s="5"/>
    </row>
    <row r="253" spans="1:22" ht="11.25" x14ac:dyDescent="0.1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8"/>
      <c r="N253" s="7"/>
      <c r="O253" s="6"/>
      <c r="P253" s="5"/>
      <c r="Q253" s="5"/>
      <c r="R253" s="5"/>
      <c r="S253" s="5"/>
      <c r="T253" s="5"/>
      <c r="U253" s="5"/>
      <c r="V253" s="5"/>
    </row>
    <row r="254" spans="1:22" ht="11.25" x14ac:dyDescent="0.1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8"/>
      <c r="N254" s="7"/>
      <c r="O254" s="6"/>
      <c r="P254" s="5"/>
      <c r="Q254" s="5"/>
      <c r="R254" s="5"/>
      <c r="S254" s="5"/>
      <c r="T254" s="5"/>
      <c r="U254" s="5"/>
      <c r="V254" s="5"/>
    </row>
    <row r="255" spans="1:22" ht="11.25" x14ac:dyDescent="0.1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8"/>
      <c r="N255" s="7"/>
      <c r="O255" s="6"/>
      <c r="P255" s="5"/>
      <c r="Q255" s="5"/>
      <c r="R255" s="5"/>
      <c r="S255" s="5"/>
      <c r="T255" s="5"/>
      <c r="U255" s="5"/>
      <c r="V255" s="5"/>
    </row>
    <row r="256" spans="1:22" ht="11.25" x14ac:dyDescent="0.1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8"/>
      <c r="N256" s="7"/>
      <c r="O256" s="6"/>
      <c r="P256" s="5"/>
      <c r="Q256" s="5"/>
      <c r="R256" s="5"/>
      <c r="S256" s="5"/>
      <c r="T256" s="5"/>
      <c r="U256" s="5"/>
      <c r="V256" s="5"/>
    </row>
    <row r="257" spans="1:22" ht="11.25" x14ac:dyDescent="0.1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8"/>
      <c r="N257" s="7"/>
      <c r="O257" s="6"/>
      <c r="P257" s="5"/>
      <c r="Q257" s="5"/>
      <c r="R257" s="5"/>
      <c r="S257" s="5"/>
      <c r="T257" s="5"/>
      <c r="U257" s="5"/>
      <c r="V257" s="5"/>
    </row>
    <row r="258" spans="1:22" ht="11.25" x14ac:dyDescent="0.1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8"/>
      <c r="N258" s="7"/>
      <c r="O258" s="6"/>
      <c r="P258" s="5"/>
      <c r="Q258" s="5"/>
      <c r="R258" s="5"/>
      <c r="S258" s="5"/>
      <c r="T258" s="5"/>
      <c r="U258" s="5"/>
      <c r="V258" s="5"/>
    </row>
    <row r="259" spans="1:22" ht="11.25" x14ac:dyDescent="0.1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8"/>
      <c r="N259" s="7"/>
      <c r="O259" s="6"/>
      <c r="P259" s="5"/>
      <c r="Q259" s="5"/>
      <c r="R259" s="5"/>
      <c r="S259" s="5"/>
      <c r="T259" s="5"/>
      <c r="U259" s="5"/>
      <c r="V259" s="5"/>
    </row>
    <row r="260" spans="1:22" ht="11.25" x14ac:dyDescent="0.1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8"/>
      <c r="N260" s="7"/>
      <c r="O260" s="6"/>
      <c r="P260" s="5"/>
      <c r="Q260" s="5"/>
      <c r="R260" s="5"/>
      <c r="S260" s="5"/>
      <c r="T260" s="5"/>
      <c r="U260" s="5"/>
      <c r="V260" s="5"/>
    </row>
    <row r="261" spans="1:22" ht="11.25" x14ac:dyDescent="0.1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8"/>
      <c r="N261" s="7"/>
      <c r="O261" s="6"/>
      <c r="P261" s="5"/>
      <c r="Q261" s="5"/>
      <c r="R261" s="5"/>
      <c r="S261" s="5"/>
      <c r="T261" s="5"/>
      <c r="U261" s="5"/>
      <c r="V261" s="5"/>
    </row>
    <row r="262" spans="1:22" ht="11.25" x14ac:dyDescent="0.1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8"/>
      <c r="N262" s="7"/>
      <c r="O262" s="6"/>
      <c r="P262" s="5"/>
      <c r="Q262" s="5"/>
      <c r="R262" s="5"/>
      <c r="S262" s="5"/>
      <c r="T262" s="5"/>
      <c r="U262" s="5"/>
      <c r="V262" s="5"/>
    </row>
    <row r="263" spans="1:22" ht="11.25" x14ac:dyDescent="0.1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8"/>
      <c r="N263" s="7"/>
      <c r="O263" s="6"/>
      <c r="P263" s="5"/>
      <c r="Q263" s="5"/>
      <c r="R263" s="5"/>
      <c r="S263" s="5"/>
      <c r="T263" s="5"/>
      <c r="U263" s="5"/>
      <c r="V263" s="5"/>
    </row>
    <row r="264" spans="1:22" ht="11.25" x14ac:dyDescent="0.1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8"/>
      <c r="N264" s="7"/>
      <c r="O264" s="6"/>
      <c r="P264" s="5"/>
      <c r="Q264" s="5"/>
      <c r="R264" s="5"/>
      <c r="S264" s="5"/>
      <c r="T264" s="5"/>
      <c r="U264" s="5"/>
      <c r="V264" s="5"/>
    </row>
    <row r="265" spans="1:22" ht="11.25" x14ac:dyDescent="0.1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8"/>
      <c r="N265" s="7"/>
      <c r="O265" s="6"/>
      <c r="P265" s="5"/>
      <c r="Q265" s="5"/>
      <c r="R265" s="5"/>
      <c r="S265" s="5"/>
      <c r="T265" s="5"/>
      <c r="U265" s="5"/>
      <c r="V265" s="5"/>
    </row>
    <row r="266" spans="1:22" ht="11.25" x14ac:dyDescent="0.1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8"/>
      <c r="N266" s="7"/>
      <c r="O266" s="6"/>
      <c r="P266" s="5"/>
      <c r="Q266" s="5"/>
      <c r="R266" s="5"/>
      <c r="S266" s="5"/>
      <c r="T266" s="5"/>
      <c r="U266" s="5"/>
      <c r="V266" s="5"/>
    </row>
    <row r="267" spans="1:22" ht="11.25" x14ac:dyDescent="0.1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8"/>
      <c r="N267" s="7"/>
      <c r="O267" s="6"/>
      <c r="P267" s="5"/>
      <c r="Q267" s="5"/>
      <c r="R267" s="5"/>
      <c r="S267" s="5"/>
      <c r="T267" s="5"/>
      <c r="U267" s="5"/>
      <c r="V267" s="5"/>
    </row>
    <row r="268" spans="1:22" ht="11.25" x14ac:dyDescent="0.1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8"/>
      <c r="N268" s="7"/>
      <c r="O268" s="6"/>
      <c r="P268" s="5"/>
      <c r="Q268" s="5"/>
      <c r="R268" s="5"/>
      <c r="S268" s="5"/>
      <c r="T268" s="5"/>
      <c r="U268" s="5"/>
      <c r="V268" s="5"/>
    </row>
    <row r="269" spans="1:22" ht="11.25" x14ac:dyDescent="0.1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8"/>
      <c r="N269" s="7"/>
      <c r="O269" s="6"/>
      <c r="P269" s="5"/>
      <c r="Q269" s="5"/>
      <c r="R269" s="5"/>
      <c r="S269" s="5"/>
      <c r="T269" s="5"/>
      <c r="U269" s="5"/>
      <c r="V269" s="5"/>
    </row>
    <row r="270" spans="1:22" ht="11.25" x14ac:dyDescent="0.1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8"/>
      <c r="N270" s="7"/>
      <c r="O270" s="6"/>
      <c r="P270" s="5"/>
      <c r="Q270" s="5"/>
      <c r="R270" s="5"/>
      <c r="S270" s="5"/>
      <c r="T270" s="5"/>
      <c r="U270" s="5"/>
      <c r="V270" s="5"/>
    </row>
    <row r="271" spans="1:22" ht="11.25" x14ac:dyDescent="0.1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8"/>
      <c r="N271" s="7"/>
      <c r="O271" s="6"/>
      <c r="P271" s="5"/>
      <c r="Q271" s="5"/>
      <c r="R271" s="5"/>
      <c r="S271" s="5"/>
      <c r="T271" s="5"/>
      <c r="U271" s="5"/>
      <c r="V271" s="5"/>
    </row>
    <row r="272" spans="1:22" ht="11.25" x14ac:dyDescent="0.1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8"/>
      <c r="N272" s="7"/>
      <c r="O272" s="6"/>
      <c r="P272" s="5"/>
      <c r="Q272" s="5"/>
      <c r="R272" s="5"/>
      <c r="S272" s="5"/>
      <c r="T272" s="5"/>
      <c r="U272" s="5"/>
      <c r="V272" s="5"/>
    </row>
    <row r="273" spans="1:22" ht="11.25" x14ac:dyDescent="0.1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8"/>
      <c r="N273" s="7"/>
      <c r="O273" s="6"/>
      <c r="P273" s="5"/>
      <c r="Q273" s="5"/>
      <c r="R273" s="5"/>
      <c r="S273" s="5"/>
      <c r="T273" s="5"/>
      <c r="U273" s="5"/>
      <c r="V273" s="5"/>
    </row>
    <row r="274" spans="1:22" ht="11.25" x14ac:dyDescent="0.1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8"/>
      <c r="N274" s="7"/>
      <c r="O274" s="6"/>
      <c r="P274" s="5"/>
      <c r="Q274" s="5"/>
      <c r="R274" s="5"/>
      <c r="S274" s="5"/>
      <c r="T274" s="5"/>
      <c r="U274" s="5"/>
      <c r="V274" s="5"/>
    </row>
    <row r="275" spans="1:22" ht="11.25" x14ac:dyDescent="0.1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8"/>
      <c r="N275" s="7"/>
      <c r="O275" s="6"/>
      <c r="P275" s="5"/>
      <c r="Q275" s="5"/>
      <c r="R275" s="5"/>
      <c r="S275" s="5"/>
      <c r="T275" s="5"/>
      <c r="U275" s="5"/>
      <c r="V275" s="5"/>
    </row>
    <row r="276" spans="1:22" ht="11.25" x14ac:dyDescent="0.1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8"/>
      <c r="N276" s="7"/>
      <c r="O276" s="6"/>
      <c r="P276" s="5"/>
      <c r="Q276" s="5"/>
      <c r="R276" s="5"/>
      <c r="S276" s="5"/>
      <c r="T276" s="5"/>
      <c r="U276" s="5"/>
      <c r="V276" s="5"/>
    </row>
    <row r="277" spans="1:22" ht="11.25" x14ac:dyDescent="0.1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8"/>
      <c r="N277" s="7"/>
      <c r="O277" s="6"/>
      <c r="P277" s="5"/>
      <c r="Q277" s="5"/>
      <c r="R277" s="5"/>
      <c r="S277" s="5"/>
      <c r="T277" s="5"/>
      <c r="U277" s="5"/>
      <c r="V277" s="5"/>
    </row>
    <row r="278" spans="1:22" ht="11.25" x14ac:dyDescent="0.1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8"/>
      <c r="N278" s="7"/>
      <c r="O278" s="6"/>
      <c r="P278" s="5"/>
      <c r="Q278" s="5"/>
      <c r="R278" s="5"/>
      <c r="S278" s="5"/>
      <c r="T278" s="5"/>
      <c r="U278" s="5"/>
      <c r="V278" s="5"/>
    </row>
    <row r="279" spans="1:22" ht="11.25" x14ac:dyDescent="0.1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8"/>
      <c r="N279" s="7"/>
      <c r="O279" s="6"/>
      <c r="P279" s="5"/>
      <c r="Q279" s="5"/>
      <c r="R279" s="5"/>
      <c r="S279" s="5"/>
      <c r="T279" s="5"/>
      <c r="U279" s="5"/>
      <c r="V279" s="5"/>
    </row>
    <row r="280" spans="1:22" ht="11.25" x14ac:dyDescent="0.1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8"/>
      <c r="N280" s="7"/>
      <c r="O280" s="6"/>
      <c r="P280" s="5"/>
      <c r="Q280" s="5"/>
      <c r="R280" s="5"/>
      <c r="S280" s="5"/>
      <c r="T280" s="5"/>
      <c r="U280" s="5"/>
      <c r="V280" s="5"/>
    </row>
    <row r="281" spans="1:22" ht="11.25" x14ac:dyDescent="0.1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8"/>
      <c r="N281" s="7"/>
      <c r="O281" s="6"/>
      <c r="P281" s="5"/>
      <c r="Q281" s="5"/>
      <c r="R281" s="5"/>
      <c r="S281" s="5"/>
      <c r="T281" s="5"/>
      <c r="U281" s="5"/>
      <c r="V281" s="5"/>
    </row>
    <row r="282" spans="1:22" ht="11.25" x14ac:dyDescent="0.1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8"/>
      <c r="N282" s="7"/>
      <c r="O282" s="6"/>
      <c r="P282" s="5"/>
      <c r="Q282" s="5"/>
      <c r="R282" s="5"/>
      <c r="S282" s="5"/>
      <c r="T282" s="5"/>
      <c r="U282" s="5"/>
      <c r="V282" s="5"/>
    </row>
    <row r="283" spans="1:22" ht="11.25" x14ac:dyDescent="0.1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8"/>
      <c r="N283" s="7"/>
      <c r="O283" s="6"/>
      <c r="P283" s="5"/>
      <c r="Q283" s="5"/>
      <c r="R283" s="5"/>
      <c r="S283" s="5"/>
      <c r="T283" s="5"/>
      <c r="U283" s="5"/>
      <c r="V283" s="5"/>
    </row>
    <row r="284" spans="1:22" ht="11.25" x14ac:dyDescent="0.1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8"/>
      <c r="N284" s="7"/>
      <c r="O284" s="6"/>
      <c r="P284" s="5"/>
      <c r="Q284" s="5"/>
      <c r="R284" s="5"/>
      <c r="S284" s="5"/>
      <c r="T284" s="5"/>
      <c r="U284" s="5"/>
      <c r="V284" s="5"/>
    </row>
    <row r="285" spans="1:22" ht="11.25" x14ac:dyDescent="0.1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8"/>
      <c r="N285" s="7"/>
      <c r="O285" s="6"/>
      <c r="P285" s="5"/>
      <c r="Q285" s="5"/>
      <c r="R285" s="5"/>
      <c r="S285" s="5"/>
      <c r="T285" s="5"/>
      <c r="U285" s="5"/>
      <c r="V285" s="5"/>
    </row>
    <row r="286" spans="1:22" ht="11.25" x14ac:dyDescent="0.1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8"/>
      <c r="N286" s="7"/>
      <c r="O286" s="6"/>
      <c r="P286" s="5"/>
      <c r="Q286" s="5"/>
      <c r="R286" s="5"/>
      <c r="S286" s="5"/>
      <c r="T286" s="5"/>
      <c r="U286" s="5"/>
      <c r="V286" s="5"/>
    </row>
    <row r="287" spans="1:22" ht="11.25" x14ac:dyDescent="0.1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8"/>
      <c r="N287" s="7"/>
      <c r="O287" s="6"/>
      <c r="P287" s="5"/>
      <c r="Q287" s="5"/>
      <c r="R287" s="5"/>
      <c r="S287" s="5"/>
      <c r="T287" s="5"/>
      <c r="U287" s="5"/>
      <c r="V287" s="5"/>
    </row>
    <row r="288" spans="1:22" ht="11.25" x14ac:dyDescent="0.1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8"/>
      <c r="N288" s="7"/>
      <c r="O288" s="6"/>
      <c r="P288" s="5"/>
      <c r="Q288" s="5"/>
      <c r="R288" s="5"/>
      <c r="S288" s="5"/>
      <c r="T288" s="5"/>
      <c r="U288" s="5"/>
      <c r="V288" s="5"/>
    </row>
    <row r="289" spans="1:22" ht="11.25" x14ac:dyDescent="0.1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8"/>
      <c r="N289" s="7"/>
      <c r="O289" s="6"/>
      <c r="P289" s="5"/>
      <c r="Q289" s="5"/>
      <c r="R289" s="5"/>
      <c r="S289" s="5"/>
      <c r="T289" s="5"/>
      <c r="U289" s="5"/>
      <c r="V289" s="5"/>
    </row>
    <row r="290" spans="1:22" ht="11.25" x14ac:dyDescent="0.1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8"/>
      <c r="N290" s="7"/>
      <c r="O290" s="6"/>
      <c r="P290" s="5"/>
      <c r="Q290" s="5"/>
      <c r="R290" s="5"/>
      <c r="S290" s="5"/>
      <c r="T290" s="5"/>
      <c r="U290" s="5"/>
      <c r="V290" s="5"/>
    </row>
    <row r="291" spans="1:22" ht="11.25" x14ac:dyDescent="0.1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8"/>
      <c r="N291" s="7"/>
      <c r="O291" s="6"/>
      <c r="P291" s="5"/>
      <c r="Q291" s="5"/>
      <c r="R291" s="5"/>
      <c r="S291" s="5"/>
      <c r="T291" s="5"/>
      <c r="U291" s="5"/>
      <c r="V291" s="5"/>
    </row>
    <row r="292" spans="1:22" ht="11.25" x14ac:dyDescent="0.1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8"/>
      <c r="N292" s="7"/>
      <c r="O292" s="6"/>
      <c r="P292" s="5"/>
      <c r="Q292" s="5"/>
      <c r="R292" s="5"/>
      <c r="S292" s="5"/>
      <c r="T292" s="5"/>
      <c r="U292" s="5"/>
      <c r="V292" s="5"/>
    </row>
    <row r="293" spans="1:22" ht="11.25" x14ac:dyDescent="0.1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8"/>
      <c r="N293" s="7"/>
      <c r="O293" s="6"/>
      <c r="P293" s="5"/>
      <c r="Q293" s="5"/>
      <c r="R293" s="5"/>
      <c r="S293" s="5"/>
      <c r="T293" s="5"/>
      <c r="U293" s="5"/>
      <c r="V293" s="5"/>
    </row>
    <row r="294" spans="1:22" ht="11.25" x14ac:dyDescent="0.1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8"/>
      <c r="N294" s="7"/>
      <c r="O294" s="6"/>
      <c r="P294" s="5"/>
      <c r="Q294" s="5"/>
      <c r="R294" s="5"/>
      <c r="S294" s="5"/>
      <c r="T294" s="5"/>
      <c r="U294" s="5"/>
      <c r="V294" s="5"/>
    </row>
    <row r="295" spans="1:22" ht="11.25" x14ac:dyDescent="0.1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8"/>
      <c r="N295" s="7"/>
      <c r="O295" s="6"/>
      <c r="P295" s="5"/>
      <c r="Q295" s="5"/>
      <c r="R295" s="5"/>
      <c r="S295" s="5"/>
      <c r="T295" s="5"/>
      <c r="U295" s="5"/>
      <c r="V295" s="5"/>
    </row>
    <row r="296" spans="1:22" ht="11.25" x14ac:dyDescent="0.1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8"/>
      <c r="N296" s="7"/>
      <c r="O296" s="6"/>
      <c r="P296" s="5"/>
      <c r="Q296" s="5"/>
      <c r="R296" s="5"/>
      <c r="S296" s="5"/>
      <c r="T296" s="5"/>
      <c r="U296" s="5"/>
      <c r="V296" s="5"/>
    </row>
    <row r="297" spans="1:22" ht="11.25" x14ac:dyDescent="0.1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8"/>
      <c r="N297" s="7"/>
      <c r="O297" s="6"/>
      <c r="P297" s="5"/>
      <c r="Q297" s="5"/>
      <c r="R297" s="5"/>
      <c r="S297" s="5"/>
      <c r="T297" s="5"/>
      <c r="U297" s="5"/>
      <c r="V297" s="5"/>
    </row>
    <row r="298" spans="1:22" ht="11.25" x14ac:dyDescent="0.1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8"/>
      <c r="N298" s="7"/>
      <c r="O298" s="6"/>
      <c r="P298" s="5"/>
      <c r="Q298" s="5"/>
      <c r="R298" s="5"/>
      <c r="S298" s="5"/>
      <c r="T298" s="5"/>
      <c r="U298" s="5"/>
      <c r="V298" s="5"/>
    </row>
    <row r="299" spans="1:22" ht="11.25" x14ac:dyDescent="0.1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8"/>
      <c r="N299" s="7"/>
      <c r="O299" s="6"/>
      <c r="P299" s="5"/>
      <c r="Q299" s="5"/>
      <c r="R299" s="5"/>
      <c r="S299" s="5"/>
      <c r="T299" s="5"/>
      <c r="U299" s="5"/>
      <c r="V299" s="5"/>
    </row>
    <row r="300" spans="1:22" ht="11.25" x14ac:dyDescent="0.1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8"/>
      <c r="N300" s="7"/>
      <c r="O300" s="6"/>
      <c r="P300" s="5"/>
      <c r="Q300" s="5"/>
      <c r="R300" s="5"/>
      <c r="S300" s="5"/>
      <c r="T300" s="5"/>
      <c r="U300" s="5"/>
      <c r="V300" s="5"/>
    </row>
    <row r="301" spans="1:22" ht="11.25" x14ac:dyDescent="0.1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8"/>
      <c r="N301" s="7"/>
      <c r="O301" s="6"/>
      <c r="P301" s="5"/>
      <c r="Q301" s="5"/>
      <c r="R301" s="5"/>
      <c r="S301" s="5"/>
      <c r="T301" s="5"/>
      <c r="U301" s="5"/>
      <c r="V301" s="5"/>
    </row>
    <row r="302" spans="1:22" ht="11.25" x14ac:dyDescent="0.1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8"/>
      <c r="N302" s="7"/>
      <c r="O302" s="6"/>
      <c r="P302" s="5"/>
      <c r="Q302" s="5"/>
      <c r="R302" s="5"/>
      <c r="S302" s="5"/>
      <c r="T302" s="5"/>
      <c r="U302" s="5"/>
      <c r="V302" s="5"/>
    </row>
    <row r="303" spans="1:22" ht="11.25" x14ac:dyDescent="0.1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8"/>
      <c r="N303" s="7"/>
      <c r="O303" s="6"/>
      <c r="P303" s="5"/>
      <c r="Q303" s="5"/>
      <c r="R303" s="5"/>
      <c r="S303" s="5"/>
      <c r="T303" s="5"/>
      <c r="U303" s="5"/>
      <c r="V303" s="5"/>
    </row>
    <row r="304" spans="1:22" ht="11.25" x14ac:dyDescent="0.1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8"/>
      <c r="N304" s="7"/>
      <c r="O304" s="6"/>
      <c r="P304" s="5"/>
      <c r="Q304" s="5"/>
      <c r="R304" s="5"/>
      <c r="S304" s="5"/>
      <c r="T304" s="5"/>
      <c r="U304" s="5"/>
      <c r="V304" s="5"/>
    </row>
    <row r="305" spans="1:22" ht="11.25" x14ac:dyDescent="0.1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8"/>
      <c r="N305" s="7"/>
      <c r="O305" s="6"/>
      <c r="P305" s="5"/>
      <c r="Q305" s="5"/>
      <c r="R305" s="5"/>
      <c r="S305" s="5"/>
      <c r="T305" s="5"/>
      <c r="U305" s="5"/>
      <c r="V305" s="5"/>
    </row>
    <row r="306" spans="1:22" ht="11.25" x14ac:dyDescent="0.1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8"/>
      <c r="N306" s="7"/>
      <c r="O306" s="6"/>
      <c r="P306" s="5"/>
      <c r="Q306" s="5"/>
      <c r="R306" s="5"/>
      <c r="S306" s="5"/>
      <c r="T306" s="5"/>
      <c r="U306" s="5"/>
      <c r="V306" s="5"/>
    </row>
    <row r="307" spans="1:22" ht="11.25" x14ac:dyDescent="0.1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8"/>
      <c r="N307" s="7"/>
      <c r="O307" s="6"/>
      <c r="P307" s="5"/>
      <c r="Q307" s="5"/>
      <c r="R307" s="5"/>
      <c r="S307" s="5"/>
      <c r="T307" s="5"/>
      <c r="U307" s="5"/>
      <c r="V307" s="5"/>
    </row>
    <row r="308" spans="1:22" ht="11.25" x14ac:dyDescent="0.1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8"/>
      <c r="N308" s="7"/>
      <c r="O308" s="6"/>
      <c r="P308" s="5"/>
      <c r="Q308" s="5"/>
      <c r="R308" s="5"/>
      <c r="S308" s="5"/>
      <c r="T308" s="5"/>
      <c r="U308" s="5"/>
      <c r="V308" s="5"/>
    </row>
    <row r="309" spans="1:22" ht="11.25" x14ac:dyDescent="0.1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8"/>
      <c r="N309" s="7"/>
      <c r="O309" s="6"/>
      <c r="P309" s="5"/>
      <c r="Q309" s="5"/>
      <c r="R309" s="5"/>
      <c r="S309" s="5"/>
      <c r="T309" s="5"/>
      <c r="U309" s="5"/>
      <c r="V309" s="5"/>
    </row>
    <row r="310" spans="1:22" ht="11.25" x14ac:dyDescent="0.1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8"/>
      <c r="N310" s="7"/>
      <c r="O310" s="6"/>
      <c r="P310" s="5"/>
      <c r="Q310" s="5"/>
      <c r="R310" s="5"/>
      <c r="S310" s="5"/>
      <c r="T310" s="5"/>
      <c r="U310" s="5"/>
      <c r="V310" s="5"/>
    </row>
    <row r="311" spans="1:22" ht="11.25" x14ac:dyDescent="0.1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8"/>
      <c r="N311" s="7"/>
      <c r="O311" s="6"/>
      <c r="P311" s="5"/>
      <c r="Q311" s="5"/>
      <c r="R311" s="5"/>
      <c r="S311" s="5"/>
      <c r="T311" s="5"/>
      <c r="U311" s="5"/>
      <c r="V311" s="5"/>
    </row>
    <row r="312" spans="1:22" ht="11.25" x14ac:dyDescent="0.1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8"/>
      <c r="N312" s="7"/>
      <c r="O312" s="6"/>
      <c r="P312" s="5"/>
      <c r="Q312" s="5"/>
      <c r="R312" s="5"/>
      <c r="S312" s="5"/>
      <c r="T312" s="5"/>
      <c r="U312" s="5"/>
      <c r="V312" s="5"/>
    </row>
    <row r="313" spans="1:22" ht="11.25" x14ac:dyDescent="0.1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8"/>
      <c r="N313" s="7"/>
      <c r="O313" s="6"/>
      <c r="P313" s="5"/>
      <c r="Q313" s="5"/>
      <c r="R313" s="5"/>
      <c r="S313" s="5"/>
      <c r="T313" s="5"/>
      <c r="U313" s="5"/>
      <c r="V313" s="5"/>
    </row>
    <row r="314" spans="1:22" ht="11.25" x14ac:dyDescent="0.1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8"/>
      <c r="N314" s="7"/>
      <c r="O314" s="6"/>
      <c r="P314" s="5"/>
      <c r="Q314" s="5"/>
      <c r="R314" s="5"/>
      <c r="S314" s="5"/>
      <c r="T314" s="5"/>
      <c r="U314" s="5"/>
      <c r="V314" s="5"/>
    </row>
    <row r="315" spans="1:22" ht="11.25" x14ac:dyDescent="0.1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8"/>
      <c r="N315" s="7"/>
      <c r="O315" s="6"/>
      <c r="P315" s="5"/>
      <c r="Q315" s="5"/>
      <c r="R315" s="5"/>
      <c r="S315" s="5"/>
      <c r="T315" s="5"/>
      <c r="U315" s="5"/>
      <c r="V315" s="5"/>
    </row>
    <row r="316" spans="1:22" ht="11.25" x14ac:dyDescent="0.1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8"/>
      <c r="N316" s="7"/>
      <c r="O316" s="6"/>
      <c r="P316" s="5"/>
      <c r="Q316" s="5"/>
      <c r="R316" s="5"/>
      <c r="S316" s="5"/>
      <c r="T316" s="5"/>
      <c r="U316" s="5"/>
      <c r="V316" s="5"/>
    </row>
    <row r="317" spans="1:22" ht="11.25" x14ac:dyDescent="0.1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8"/>
      <c r="N317" s="7"/>
      <c r="O317" s="6"/>
      <c r="P317" s="5"/>
      <c r="Q317" s="5"/>
      <c r="R317" s="5"/>
      <c r="S317" s="5"/>
      <c r="T317" s="5"/>
      <c r="U317" s="5"/>
      <c r="V317" s="5"/>
    </row>
    <row r="318" spans="1:22" ht="11.25" x14ac:dyDescent="0.1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8"/>
      <c r="N318" s="7"/>
      <c r="O318" s="6"/>
      <c r="P318" s="5"/>
      <c r="Q318" s="5"/>
      <c r="R318" s="5"/>
      <c r="S318" s="5"/>
      <c r="T318" s="5"/>
      <c r="U318" s="5"/>
      <c r="V318" s="5"/>
    </row>
    <row r="319" spans="1:22" ht="11.25" x14ac:dyDescent="0.1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8"/>
      <c r="N319" s="7"/>
      <c r="O319" s="6"/>
      <c r="P319" s="5"/>
      <c r="Q319" s="5"/>
      <c r="R319" s="5"/>
      <c r="S319" s="5"/>
      <c r="T319" s="5"/>
      <c r="U319" s="5"/>
      <c r="V319" s="5"/>
    </row>
    <row r="320" spans="1:22" ht="11.25" x14ac:dyDescent="0.1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8"/>
      <c r="N320" s="7"/>
      <c r="O320" s="6"/>
      <c r="P320" s="5"/>
      <c r="Q320" s="5"/>
      <c r="R320" s="5"/>
      <c r="S320" s="5"/>
      <c r="T320" s="5"/>
      <c r="U320" s="5"/>
      <c r="V320" s="5"/>
    </row>
    <row r="321" spans="1:22" ht="11.25" x14ac:dyDescent="0.1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8"/>
      <c r="N321" s="7"/>
      <c r="O321" s="6"/>
      <c r="P321" s="5"/>
      <c r="Q321" s="5"/>
      <c r="R321" s="5"/>
      <c r="S321" s="5"/>
      <c r="T321" s="5"/>
      <c r="U321" s="5"/>
      <c r="V321" s="5"/>
    </row>
    <row r="322" spans="1:22" ht="11.25" x14ac:dyDescent="0.1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8"/>
      <c r="N322" s="7"/>
      <c r="O322" s="6"/>
      <c r="P322" s="5"/>
      <c r="Q322" s="5"/>
      <c r="R322" s="5"/>
      <c r="S322" s="5"/>
      <c r="T322" s="5"/>
      <c r="U322" s="5"/>
      <c r="V322" s="5"/>
    </row>
    <row r="323" spans="1:22" ht="11.25" x14ac:dyDescent="0.1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8"/>
      <c r="N323" s="7"/>
      <c r="O323" s="6"/>
      <c r="P323" s="5"/>
      <c r="Q323" s="5"/>
      <c r="R323" s="5"/>
      <c r="S323" s="5"/>
      <c r="T323" s="5"/>
      <c r="U323" s="5"/>
      <c r="V323" s="5"/>
    </row>
    <row r="324" spans="1:22" ht="11.25" x14ac:dyDescent="0.1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8"/>
      <c r="N324" s="7"/>
      <c r="O324" s="6"/>
      <c r="P324" s="5"/>
      <c r="Q324" s="5"/>
      <c r="R324" s="5"/>
      <c r="S324" s="5"/>
      <c r="T324" s="5"/>
      <c r="U324" s="5"/>
      <c r="V324" s="5"/>
    </row>
    <row r="325" spans="1:22" ht="11.25" x14ac:dyDescent="0.1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8"/>
      <c r="N325" s="7"/>
      <c r="O325" s="6"/>
      <c r="P325" s="5"/>
      <c r="Q325" s="5"/>
      <c r="R325" s="5"/>
      <c r="S325" s="5"/>
      <c r="T325" s="5"/>
      <c r="U325" s="5"/>
      <c r="V325" s="5"/>
    </row>
    <row r="326" spans="1:22" ht="11.25" x14ac:dyDescent="0.1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8"/>
      <c r="N326" s="7"/>
      <c r="O326" s="6"/>
      <c r="P326" s="5"/>
      <c r="Q326" s="5"/>
      <c r="R326" s="5"/>
      <c r="S326" s="5"/>
      <c r="T326" s="5"/>
      <c r="U326" s="5"/>
      <c r="V326" s="5"/>
    </row>
    <row r="327" spans="1:22" ht="11.25" x14ac:dyDescent="0.1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8"/>
      <c r="N327" s="7"/>
      <c r="O327" s="6"/>
      <c r="P327" s="5"/>
      <c r="Q327" s="5"/>
      <c r="R327" s="5"/>
      <c r="S327" s="5"/>
      <c r="T327" s="5"/>
      <c r="U327" s="5"/>
      <c r="V327" s="5"/>
    </row>
    <row r="328" spans="1:22" ht="11.25" x14ac:dyDescent="0.1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8"/>
      <c r="N328" s="7"/>
      <c r="O328" s="6"/>
      <c r="P328" s="5"/>
      <c r="Q328" s="5"/>
      <c r="R328" s="5"/>
      <c r="S328" s="5"/>
      <c r="T328" s="5"/>
      <c r="U328" s="5"/>
      <c r="V328" s="5"/>
    </row>
    <row r="329" spans="1:22" ht="11.25" x14ac:dyDescent="0.1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8"/>
      <c r="N329" s="7"/>
      <c r="O329" s="6"/>
      <c r="P329" s="5"/>
      <c r="Q329" s="5"/>
      <c r="R329" s="5"/>
      <c r="S329" s="5"/>
      <c r="T329" s="5"/>
      <c r="U329" s="5"/>
      <c r="V329" s="5"/>
    </row>
    <row r="330" spans="1:22" ht="11.25" x14ac:dyDescent="0.1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8"/>
      <c r="N330" s="7"/>
      <c r="O330" s="6"/>
      <c r="P330" s="5"/>
      <c r="Q330" s="5"/>
      <c r="R330" s="5"/>
      <c r="S330" s="5"/>
      <c r="T330" s="5"/>
      <c r="U330" s="5"/>
      <c r="V330" s="5"/>
    </row>
    <row r="331" spans="1:22" ht="11.25" x14ac:dyDescent="0.1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8"/>
      <c r="N331" s="7"/>
      <c r="O331" s="6"/>
      <c r="P331" s="5"/>
      <c r="Q331" s="5"/>
      <c r="R331" s="5"/>
      <c r="S331" s="5"/>
      <c r="T331" s="5"/>
      <c r="U331" s="5"/>
      <c r="V331" s="5"/>
    </row>
    <row r="332" spans="1:22" ht="11.25" x14ac:dyDescent="0.1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8"/>
      <c r="N332" s="7"/>
      <c r="O332" s="6"/>
      <c r="P332" s="5"/>
      <c r="Q332" s="5"/>
      <c r="R332" s="5"/>
      <c r="S332" s="5"/>
      <c r="T332" s="5"/>
      <c r="U332" s="5"/>
      <c r="V332" s="5"/>
    </row>
    <row r="333" spans="1:22" ht="11.25" x14ac:dyDescent="0.1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8"/>
      <c r="N333" s="7"/>
      <c r="O333" s="6"/>
      <c r="P333" s="5"/>
      <c r="Q333" s="5"/>
      <c r="R333" s="5"/>
      <c r="S333" s="5"/>
      <c r="T333" s="5"/>
      <c r="U333" s="5"/>
      <c r="V333" s="5"/>
    </row>
    <row r="334" spans="1:22" ht="11.25" x14ac:dyDescent="0.1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8"/>
      <c r="N334" s="7"/>
      <c r="O334" s="6"/>
      <c r="P334" s="5"/>
      <c r="Q334" s="5"/>
      <c r="R334" s="5"/>
      <c r="S334" s="5"/>
      <c r="T334" s="5"/>
      <c r="U334" s="5"/>
      <c r="V334" s="5"/>
    </row>
    <row r="335" spans="1:22" ht="11.25" x14ac:dyDescent="0.1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8"/>
      <c r="N335" s="7"/>
      <c r="O335" s="6"/>
      <c r="P335" s="5"/>
      <c r="Q335" s="5"/>
      <c r="R335" s="5"/>
      <c r="S335" s="5"/>
      <c r="T335" s="5"/>
      <c r="U335" s="5"/>
      <c r="V335" s="5"/>
    </row>
    <row r="336" spans="1:22" ht="11.25" x14ac:dyDescent="0.1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8"/>
      <c r="N336" s="7"/>
      <c r="O336" s="6"/>
      <c r="P336" s="5"/>
      <c r="Q336" s="5"/>
      <c r="R336" s="5"/>
      <c r="S336" s="5"/>
      <c r="T336" s="5"/>
      <c r="U336" s="5"/>
      <c r="V336" s="5"/>
    </row>
    <row r="337" spans="1:22" ht="11.25" x14ac:dyDescent="0.1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8"/>
      <c r="N337" s="7"/>
      <c r="O337" s="6"/>
      <c r="P337" s="5"/>
      <c r="Q337" s="5"/>
      <c r="R337" s="5"/>
      <c r="S337" s="5"/>
      <c r="T337" s="5"/>
      <c r="U337" s="5"/>
      <c r="V337" s="5"/>
    </row>
    <row r="338" spans="1:22" ht="11.25" x14ac:dyDescent="0.1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8"/>
      <c r="N338" s="7"/>
      <c r="O338" s="6"/>
      <c r="P338" s="5"/>
      <c r="Q338" s="5"/>
      <c r="R338" s="5"/>
      <c r="S338" s="5"/>
      <c r="T338" s="5"/>
      <c r="U338" s="5"/>
      <c r="V338" s="5"/>
    </row>
    <row r="339" spans="1:22" ht="11.25" x14ac:dyDescent="0.1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8"/>
      <c r="N339" s="7"/>
      <c r="O339" s="6"/>
      <c r="P339" s="5"/>
      <c r="Q339" s="5"/>
      <c r="R339" s="5"/>
      <c r="S339" s="5"/>
      <c r="T339" s="5"/>
      <c r="U339" s="5"/>
      <c r="V339" s="5"/>
    </row>
    <row r="340" spans="1:22" ht="11.25" x14ac:dyDescent="0.1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8"/>
      <c r="N340" s="7"/>
      <c r="O340" s="6"/>
      <c r="P340" s="5"/>
      <c r="Q340" s="5"/>
      <c r="R340" s="5"/>
      <c r="S340" s="5"/>
      <c r="T340" s="5"/>
      <c r="U340" s="5"/>
      <c r="V340" s="5"/>
    </row>
    <row r="341" spans="1:22" ht="11.25" x14ac:dyDescent="0.1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8"/>
      <c r="N341" s="7"/>
      <c r="O341" s="6"/>
      <c r="P341" s="5"/>
      <c r="Q341" s="5"/>
      <c r="R341" s="5"/>
      <c r="S341" s="5"/>
      <c r="T341" s="5"/>
      <c r="U341" s="5"/>
      <c r="V341" s="5"/>
    </row>
    <row r="342" spans="1:22" ht="11.25" x14ac:dyDescent="0.1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8"/>
      <c r="N342" s="7"/>
      <c r="O342" s="6"/>
      <c r="P342" s="5"/>
      <c r="Q342" s="5"/>
      <c r="R342" s="5"/>
      <c r="S342" s="5"/>
      <c r="T342" s="5"/>
      <c r="U342" s="5"/>
      <c r="V342" s="5"/>
    </row>
    <row r="343" spans="1:22" ht="11.25" x14ac:dyDescent="0.1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8"/>
      <c r="N343" s="7"/>
      <c r="O343" s="6"/>
      <c r="P343" s="5"/>
      <c r="Q343" s="5"/>
      <c r="R343" s="5"/>
      <c r="S343" s="5"/>
      <c r="T343" s="5"/>
      <c r="U343" s="5"/>
      <c r="V343" s="5"/>
    </row>
    <row r="344" spans="1:22" ht="11.25" x14ac:dyDescent="0.1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8"/>
      <c r="N344" s="7"/>
      <c r="O344" s="6"/>
      <c r="P344" s="5"/>
      <c r="Q344" s="5"/>
      <c r="R344" s="5"/>
      <c r="S344" s="5"/>
      <c r="T344" s="5"/>
      <c r="U344" s="5"/>
      <c r="V344" s="5"/>
    </row>
    <row r="345" spans="1:22" ht="11.25" x14ac:dyDescent="0.1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8"/>
      <c r="N345" s="7"/>
      <c r="O345" s="6"/>
      <c r="P345" s="5"/>
      <c r="Q345" s="5"/>
      <c r="R345" s="5"/>
      <c r="S345" s="5"/>
      <c r="T345" s="5"/>
      <c r="U345" s="5"/>
      <c r="V345" s="5"/>
    </row>
    <row r="346" spans="1:22" ht="11.25" x14ac:dyDescent="0.1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8"/>
      <c r="N346" s="7"/>
      <c r="O346" s="6"/>
      <c r="P346" s="5"/>
      <c r="Q346" s="5"/>
      <c r="R346" s="5"/>
      <c r="S346" s="5"/>
      <c r="T346" s="5"/>
      <c r="U346" s="5"/>
      <c r="V346" s="5"/>
    </row>
    <row r="347" spans="1:22" ht="11.25" x14ac:dyDescent="0.1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8"/>
      <c r="N347" s="7"/>
      <c r="O347" s="6"/>
      <c r="P347" s="5"/>
      <c r="Q347" s="5"/>
      <c r="R347" s="5"/>
      <c r="S347" s="5"/>
      <c r="T347" s="5"/>
      <c r="U347" s="5"/>
      <c r="V347" s="5"/>
    </row>
    <row r="348" spans="1:22" ht="11.25" x14ac:dyDescent="0.1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8"/>
      <c r="N348" s="7"/>
      <c r="O348" s="6"/>
      <c r="P348" s="5"/>
      <c r="Q348" s="5"/>
      <c r="R348" s="5"/>
      <c r="S348" s="5"/>
      <c r="T348" s="5"/>
      <c r="U348" s="5"/>
      <c r="V348" s="5"/>
    </row>
    <row r="349" spans="1:22" ht="11.25" x14ac:dyDescent="0.1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8"/>
      <c r="N349" s="7"/>
      <c r="O349" s="6"/>
      <c r="P349" s="5"/>
      <c r="Q349" s="5"/>
      <c r="R349" s="5"/>
      <c r="S349" s="5"/>
      <c r="T349" s="5"/>
      <c r="U349" s="5"/>
      <c r="V349" s="5"/>
    </row>
    <row r="350" spans="1:22" ht="11.25" x14ac:dyDescent="0.1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8"/>
      <c r="N350" s="7"/>
      <c r="O350" s="6"/>
      <c r="P350" s="5"/>
      <c r="Q350" s="5"/>
      <c r="R350" s="5"/>
      <c r="S350" s="5"/>
      <c r="T350" s="5"/>
      <c r="U350" s="5"/>
      <c r="V350" s="5"/>
    </row>
    <row r="351" spans="1:22" ht="11.25" x14ac:dyDescent="0.1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8"/>
      <c r="N351" s="7"/>
      <c r="O351" s="6"/>
      <c r="P351" s="5"/>
      <c r="Q351" s="5"/>
      <c r="R351" s="5"/>
      <c r="S351" s="5"/>
      <c r="T351" s="5"/>
      <c r="U351" s="5"/>
      <c r="V351" s="5"/>
    </row>
    <row r="352" spans="1:22" ht="11.25" x14ac:dyDescent="0.1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8"/>
      <c r="N352" s="7"/>
      <c r="O352" s="6"/>
      <c r="P352" s="5"/>
      <c r="Q352" s="5"/>
      <c r="R352" s="5"/>
      <c r="S352" s="5"/>
      <c r="T352" s="5"/>
      <c r="U352" s="5"/>
      <c r="V352" s="5"/>
    </row>
    <row r="353" spans="1:22" ht="11.25" x14ac:dyDescent="0.1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8"/>
      <c r="N353" s="7"/>
      <c r="O353" s="6"/>
      <c r="P353" s="5"/>
      <c r="Q353" s="5"/>
      <c r="R353" s="5"/>
      <c r="S353" s="5"/>
      <c r="T353" s="5"/>
      <c r="U353" s="5"/>
      <c r="V353" s="5"/>
    </row>
    <row r="354" spans="1:22" ht="11.25" x14ac:dyDescent="0.1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8"/>
      <c r="N354" s="7"/>
      <c r="O354" s="6"/>
      <c r="P354" s="5"/>
      <c r="Q354" s="5"/>
      <c r="R354" s="5"/>
      <c r="S354" s="5"/>
      <c r="T354" s="5"/>
      <c r="U354" s="5"/>
      <c r="V354" s="5"/>
    </row>
    <row r="355" spans="1:22" ht="11.25" x14ac:dyDescent="0.1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8"/>
      <c r="N355" s="7"/>
      <c r="O355" s="6"/>
      <c r="P355" s="5"/>
      <c r="Q355" s="5"/>
      <c r="R355" s="5"/>
      <c r="S355" s="5"/>
      <c r="T355" s="5"/>
      <c r="U355" s="5"/>
      <c r="V355" s="5"/>
    </row>
    <row r="356" spans="1:22" ht="11.25" x14ac:dyDescent="0.1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8"/>
      <c r="N356" s="7"/>
      <c r="O356" s="6"/>
      <c r="P356" s="5"/>
      <c r="Q356" s="5"/>
      <c r="R356" s="5"/>
      <c r="S356" s="5"/>
      <c r="T356" s="5"/>
      <c r="U356" s="5"/>
      <c r="V356" s="5"/>
    </row>
    <row r="357" spans="1:22" ht="11.25" x14ac:dyDescent="0.1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8"/>
      <c r="N357" s="7"/>
      <c r="O357" s="6"/>
      <c r="P357" s="5"/>
      <c r="Q357" s="5"/>
      <c r="R357" s="5"/>
      <c r="S357" s="5"/>
      <c r="T357" s="5"/>
      <c r="U357" s="5"/>
      <c r="V357" s="5"/>
    </row>
    <row r="358" spans="1:22" ht="11.25" x14ac:dyDescent="0.1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8"/>
      <c r="N358" s="7"/>
      <c r="O358" s="6"/>
      <c r="P358" s="5"/>
      <c r="Q358" s="5"/>
      <c r="R358" s="5"/>
      <c r="S358" s="5"/>
      <c r="T358" s="5"/>
      <c r="U358" s="5"/>
      <c r="V358" s="5"/>
    </row>
    <row r="359" spans="1:22" ht="11.25" x14ac:dyDescent="0.1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8"/>
      <c r="N359" s="7"/>
      <c r="O359" s="6"/>
      <c r="P359" s="5"/>
      <c r="Q359" s="5"/>
      <c r="R359" s="5"/>
      <c r="S359" s="5"/>
      <c r="T359" s="5"/>
      <c r="U359" s="5"/>
      <c r="V359" s="5"/>
    </row>
    <row r="360" spans="1:22" ht="11.25" x14ac:dyDescent="0.1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8"/>
      <c r="N360" s="7"/>
      <c r="O360" s="6"/>
      <c r="P360" s="5"/>
      <c r="Q360" s="5"/>
      <c r="R360" s="5"/>
      <c r="S360" s="5"/>
      <c r="T360" s="5"/>
      <c r="U360" s="5"/>
      <c r="V360" s="5"/>
    </row>
    <row r="361" spans="1:22" ht="11.25" x14ac:dyDescent="0.1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8"/>
      <c r="N361" s="7"/>
      <c r="O361" s="6"/>
      <c r="P361" s="5"/>
      <c r="Q361" s="5"/>
      <c r="R361" s="5"/>
      <c r="S361" s="5"/>
      <c r="T361" s="5"/>
      <c r="U361" s="5"/>
      <c r="V361" s="5"/>
    </row>
    <row r="362" spans="1:22" ht="11.25" x14ac:dyDescent="0.1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8"/>
      <c r="N362" s="7"/>
      <c r="O362" s="6"/>
      <c r="P362" s="5"/>
      <c r="Q362" s="5"/>
      <c r="R362" s="5"/>
      <c r="S362" s="5"/>
      <c r="T362" s="5"/>
      <c r="U362" s="5"/>
      <c r="V362" s="5"/>
    </row>
    <row r="363" spans="1:22" ht="11.25" x14ac:dyDescent="0.1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8"/>
      <c r="N363" s="7"/>
      <c r="O363" s="6"/>
      <c r="P363" s="5"/>
      <c r="Q363" s="5"/>
      <c r="R363" s="5"/>
      <c r="S363" s="5"/>
      <c r="T363" s="5"/>
      <c r="U363" s="5"/>
      <c r="V363" s="5"/>
    </row>
    <row r="364" spans="1:22" ht="11.25" x14ac:dyDescent="0.1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8"/>
      <c r="N364" s="7"/>
      <c r="O364" s="6"/>
      <c r="P364" s="5"/>
      <c r="Q364" s="5"/>
      <c r="R364" s="5"/>
      <c r="S364" s="5"/>
      <c r="T364" s="5"/>
      <c r="U364" s="5"/>
      <c r="V364" s="5"/>
    </row>
    <row r="365" spans="1:22" ht="11.25" x14ac:dyDescent="0.1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8"/>
      <c r="N365" s="7"/>
      <c r="O365" s="6"/>
      <c r="P365" s="5"/>
      <c r="Q365" s="5"/>
      <c r="R365" s="5"/>
      <c r="S365" s="5"/>
      <c r="T365" s="5"/>
      <c r="U365" s="5"/>
      <c r="V365" s="5"/>
    </row>
    <row r="366" spans="1:22" ht="11.25" x14ac:dyDescent="0.1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8"/>
      <c r="N366" s="7"/>
      <c r="O366" s="6"/>
      <c r="P366" s="5"/>
      <c r="Q366" s="5"/>
      <c r="R366" s="5"/>
      <c r="S366" s="5"/>
      <c r="T366" s="5"/>
      <c r="U366" s="5"/>
      <c r="V366" s="5"/>
    </row>
    <row r="367" spans="1:22" ht="11.25" x14ac:dyDescent="0.1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8"/>
      <c r="N367" s="7"/>
      <c r="O367" s="6"/>
      <c r="P367" s="5"/>
      <c r="Q367" s="5"/>
      <c r="R367" s="5"/>
      <c r="S367" s="5"/>
      <c r="T367" s="5"/>
      <c r="U367" s="5"/>
      <c r="V367" s="5"/>
    </row>
    <row r="368" spans="1:22" ht="11.25" x14ac:dyDescent="0.1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8"/>
      <c r="N368" s="7"/>
      <c r="O368" s="6"/>
      <c r="P368" s="5"/>
      <c r="Q368" s="5"/>
      <c r="R368" s="5"/>
      <c r="S368" s="5"/>
      <c r="T368" s="5"/>
      <c r="U368" s="5"/>
      <c r="V368" s="5"/>
    </row>
    <row r="369" spans="1:22" ht="11.25" x14ac:dyDescent="0.1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8"/>
      <c r="N369" s="7"/>
      <c r="O369" s="6"/>
      <c r="P369" s="5"/>
      <c r="Q369" s="5"/>
      <c r="R369" s="5"/>
      <c r="S369" s="5"/>
      <c r="T369" s="5"/>
      <c r="U369" s="5"/>
      <c r="V369" s="5"/>
    </row>
    <row r="370" spans="1:22" ht="11.25" x14ac:dyDescent="0.1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8"/>
      <c r="N370" s="7"/>
      <c r="O370" s="6"/>
      <c r="P370" s="5"/>
      <c r="Q370" s="5"/>
      <c r="R370" s="5"/>
      <c r="S370" s="5"/>
      <c r="T370" s="5"/>
      <c r="U370" s="5"/>
      <c r="V370" s="5"/>
    </row>
    <row r="371" spans="1:22" ht="11.25" x14ac:dyDescent="0.1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8"/>
      <c r="N371" s="7"/>
      <c r="O371" s="6"/>
      <c r="P371" s="5"/>
      <c r="Q371" s="5"/>
      <c r="R371" s="5"/>
      <c r="S371" s="5"/>
      <c r="T371" s="5"/>
      <c r="U371" s="5"/>
      <c r="V371" s="5"/>
    </row>
    <row r="372" spans="1:22" ht="11.25" x14ac:dyDescent="0.1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8"/>
      <c r="N372" s="7"/>
      <c r="O372" s="6"/>
      <c r="P372" s="5"/>
      <c r="Q372" s="5"/>
      <c r="R372" s="5"/>
      <c r="S372" s="5"/>
      <c r="T372" s="5"/>
      <c r="U372" s="5"/>
      <c r="V372" s="5"/>
    </row>
    <row r="373" spans="1:22" ht="11.25" x14ac:dyDescent="0.1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8"/>
      <c r="N373" s="7"/>
      <c r="O373" s="6"/>
      <c r="P373" s="5"/>
      <c r="Q373" s="5"/>
      <c r="R373" s="5"/>
      <c r="S373" s="5"/>
      <c r="T373" s="5"/>
      <c r="U373" s="5"/>
      <c r="V373" s="5"/>
    </row>
    <row r="374" spans="1:22" ht="11.25" x14ac:dyDescent="0.1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8"/>
      <c r="N374" s="7"/>
      <c r="O374" s="6"/>
      <c r="P374" s="5"/>
      <c r="Q374" s="5"/>
      <c r="R374" s="5"/>
      <c r="S374" s="5"/>
      <c r="T374" s="5"/>
      <c r="U374" s="5"/>
      <c r="V374" s="5"/>
    </row>
    <row r="375" spans="1:22" ht="11.25" x14ac:dyDescent="0.1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8"/>
      <c r="N375" s="7"/>
      <c r="O375" s="6"/>
      <c r="P375" s="5"/>
      <c r="Q375" s="5"/>
      <c r="R375" s="5"/>
      <c r="S375" s="5"/>
      <c r="T375" s="5"/>
      <c r="U375" s="5"/>
      <c r="V375" s="5"/>
    </row>
    <row r="376" spans="1:22" ht="11.25" x14ac:dyDescent="0.1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8"/>
      <c r="N376" s="7"/>
      <c r="O376" s="6"/>
      <c r="P376" s="5"/>
      <c r="Q376" s="5"/>
      <c r="R376" s="5"/>
      <c r="S376" s="5"/>
      <c r="T376" s="5"/>
      <c r="U376" s="5"/>
      <c r="V376" s="5"/>
    </row>
    <row r="377" spans="1:22" ht="11.25" x14ac:dyDescent="0.1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8"/>
      <c r="N377" s="7"/>
      <c r="O377" s="6"/>
      <c r="P377" s="5"/>
      <c r="Q377" s="5"/>
      <c r="R377" s="5"/>
      <c r="S377" s="5"/>
      <c r="T377" s="5"/>
      <c r="U377" s="5"/>
      <c r="V377" s="5"/>
    </row>
    <row r="378" spans="1:22" ht="11.25" x14ac:dyDescent="0.1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8"/>
      <c r="N378" s="7"/>
      <c r="O378" s="6"/>
      <c r="P378" s="5"/>
      <c r="Q378" s="5"/>
      <c r="R378" s="5"/>
      <c r="S378" s="5"/>
      <c r="T378" s="5"/>
      <c r="U378" s="5"/>
      <c r="V378" s="5"/>
    </row>
    <row r="379" spans="1:22" ht="11.25" x14ac:dyDescent="0.1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8"/>
      <c r="N379" s="7"/>
      <c r="O379" s="6"/>
      <c r="P379" s="5"/>
      <c r="Q379" s="5"/>
      <c r="R379" s="5"/>
      <c r="S379" s="5"/>
      <c r="T379" s="5"/>
      <c r="U379" s="5"/>
      <c r="V379" s="5"/>
    </row>
    <row r="380" spans="1:22" ht="11.25" x14ac:dyDescent="0.1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8"/>
      <c r="N380" s="7"/>
      <c r="O380" s="6"/>
      <c r="P380" s="5"/>
      <c r="Q380" s="5"/>
      <c r="R380" s="5"/>
      <c r="S380" s="5"/>
      <c r="T380" s="5"/>
      <c r="U380" s="5"/>
      <c r="V380" s="5"/>
    </row>
    <row r="381" spans="1:22" ht="11.25" x14ac:dyDescent="0.1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8"/>
      <c r="N381" s="7"/>
      <c r="O381" s="6"/>
      <c r="P381" s="5"/>
      <c r="Q381" s="5"/>
      <c r="R381" s="5"/>
      <c r="S381" s="5"/>
      <c r="T381" s="5"/>
      <c r="U381" s="5"/>
      <c r="V381" s="5"/>
    </row>
    <row r="382" spans="1:22" ht="11.25" x14ac:dyDescent="0.1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8"/>
      <c r="N382" s="7"/>
      <c r="O382" s="6"/>
      <c r="P382" s="5"/>
      <c r="Q382" s="5"/>
      <c r="R382" s="5"/>
      <c r="S382" s="5"/>
      <c r="T382" s="5"/>
      <c r="U382" s="5"/>
      <c r="V382" s="5"/>
    </row>
    <row r="383" spans="1:22" ht="11.25" x14ac:dyDescent="0.1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8"/>
      <c r="N383" s="7"/>
      <c r="O383" s="6"/>
      <c r="P383" s="5"/>
      <c r="Q383" s="5"/>
      <c r="R383" s="5"/>
      <c r="S383" s="5"/>
      <c r="T383" s="5"/>
      <c r="U383" s="5"/>
      <c r="V383" s="5"/>
    </row>
    <row r="384" spans="1:22" ht="11.25" x14ac:dyDescent="0.1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8"/>
      <c r="N384" s="7"/>
      <c r="O384" s="6"/>
      <c r="P384" s="5"/>
      <c r="Q384" s="5"/>
      <c r="R384" s="5"/>
      <c r="S384" s="5"/>
      <c r="T384" s="5"/>
      <c r="U384" s="5"/>
      <c r="V384" s="5"/>
    </row>
    <row r="385" spans="1:22" ht="11.25" x14ac:dyDescent="0.1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8"/>
      <c r="N385" s="7"/>
      <c r="O385" s="6"/>
      <c r="P385" s="5"/>
      <c r="Q385" s="5"/>
      <c r="R385" s="5"/>
      <c r="S385" s="5"/>
      <c r="T385" s="5"/>
      <c r="U385" s="5"/>
      <c r="V385" s="5"/>
    </row>
    <row r="386" spans="1:22" ht="11.25" x14ac:dyDescent="0.1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8"/>
      <c r="N386" s="7"/>
      <c r="O386" s="6"/>
      <c r="P386" s="5"/>
      <c r="Q386" s="5"/>
      <c r="R386" s="5"/>
      <c r="S386" s="5"/>
      <c r="T386" s="5"/>
      <c r="U386" s="5"/>
      <c r="V386" s="5"/>
    </row>
    <row r="387" spans="1:22" ht="11.25" x14ac:dyDescent="0.1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8"/>
      <c r="N387" s="7"/>
      <c r="O387" s="6"/>
      <c r="P387" s="5"/>
      <c r="Q387" s="5"/>
      <c r="R387" s="5"/>
      <c r="S387" s="5"/>
      <c r="T387" s="5"/>
      <c r="U387" s="5"/>
      <c r="V387" s="5"/>
    </row>
    <row r="388" spans="1:22" ht="11.25" x14ac:dyDescent="0.1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8"/>
      <c r="N388" s="7"/>
      <c r="O388" s="6"/>
      <c r="P388" s="5"/>
      <c r="Q388" s="5"/>
      <c r="R388" s="5"/>
      <c r="S388" s="5"/>
      <c r="T388" s="5"/>
      <c r="U388" s="5"/>
      <c r="V388" s="5"/>
    </row>
    <row r="389" spans="1:22" ht="11.25" x14ac:dyDescent="0.1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8"/>
      <c r="N389" s="7"/>
      <c r="O389" s="6"/>
      <c r="P389" s="5"/>
      <c r="Q389" s="5"/>
      <c r="R389" s="5"/>
      <c r="S389" s="5"/>
      <c r="T389" s="5"/>
      <c r="U389" s="5"/>
      <c r="V389" s="5"/>
    </row>
    <row r="390" spans="1:22" ht="11.25" x14ac:dyDescent="0.1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8"/>
      <c r="N390" s="7"/>
      <c r="O390" s="6"/>
      <c r="P390" s="5"/>
      <c r="Q390" s="5"/>
      <c r="R390" s="5"/>
      <c r="S390" s="5"/>
      <c r="T390" s="5"/>
      <c r="U390" s="5"/>
      <c r="V390" s="5"/>
    </row>
    <row r="391" spans="1:22" ht="11.25" x14ac:dyDescent="0.1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8"/>
      <c r="N391" s="7"/>
      <c r="O391" s="6"/>
      <c r="P391" s="5"/>
      <c r="Q391" s="5"/>
      <c r="R391" s="5"/>
      <c r="S391" s="5"/>
      <c r="T391" s="5"/>
      <c r="U391" s="5"/>
      <c r="V391" s="5"/>
    </row>
    <row r="392" spans="1:22" ht="11.25" x14ac:dyDescent="0.1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8"/>
      <c r="N392" s="7"/>
      <c r="O392" s="6"/>
      <c r="P392" s="5"/>
      <c r="Q392" s="5"/>
      <c r="R392" s="5"/>
      <c r="S392" s="5"/>
      <c r="T392" s="5"/>
      <c r="U392" s="5"/>
      <c r="V392" s="5"/>
    </row>
    <row r="393" spans="1:22" ht="11.25" x14ac:dyDescent="0.1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8"/>
      <c r="N393" s="7"/>
      <c r="O393" s="6"/>
      <c r="P393" s="5"/>
      <c r="Q393" s="5"/>
      <c r="R393" s="5"/>
      <c r="S393" s="5"/>
      <c r="T393" s="5"/>
      <c r="U393" s="5"/>
      <c r="V393" s="5"/>
    </row>
    <row r="394" spans="1:22" ht="11.25" x14ac:dyDescent="0.1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8"/>
      <c r="N394" s="7"/>
      <c r="O394" s="6"/>
      <c r="P394" s="5"/>
      <c r="Q394" s="5"/>
      <c r="R394" s="5"/>
      <c r="S394" s="5"/>
      <c r="T394" s="5"/>
      <c r="U394" s="5"/>
      <c r="V394" s="5"/>
    </row>
    <row r="395" spans="1:22" ht="11.25" x14ac:dyDescent="0.1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8"/>
      <c r="N395" s="7"/>
      <c r="O395" s="6"/>
      <c r="P395" s="5"/>
      <c r="Q395" s="5"/>
      <c r="R395" s="5"/>
      <c r="S395" s="5"/>
      <c r="T395" s="5"/>
      <c r="U395" s="5"/>
      <c r="V395" s="5"/>
    </row>
    <row r="396" spans="1:22" ht="11.25" x14ac:dyDescent="0.1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8"/>
      <c r="N396" s="7"/>
      <c r="O396" s="6"/>
      <c r="P396" s="5"/>
      <c r="Q396" s="5"/>
      <c r="R396" s="5"/>
      <c r="S396" s="5"/>
      <c r="T396" s="5"/>
      <c r="U396" s="5"/>
      <c r="V396" s="5"/>
    </row>
    <row r="397" spans="1:22" ht="11.25" x14ac:dyDescent="0.1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8"/>
      <c r="N397" s="7"/>
      <c r="O397" s="6"/>
      <c r="P397" s="5"/>
      <c r="Q397" s="5"/>
      <c r="R397" s="5"/>
      <c r="S397" s="5"/>
      <c r="T397" s="5"/>
      <c r="U397" s="5"/>
      <c r="V397" s="5"/>
    </row>
    <row r="398" spans="1:22" ht="11.25" x14ac:dyDescent="0.1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8"/>
      <c r="N398" s="7"/>
      <c r="O398" s="6"/>
      <c r="P398" s="5"/>
      <c r="Q398" s="5"/>
      <c r="R398" s="5"/>
      <c r="S398" s="5"/>
      <c r="T398" s="5"/>
      <c r="U398" s="5"/>
      <c r="V398" s="5"/>
    </row>
    <row r="399" spans="1:22" ht="11.25" x14ac:dyDescent="0.1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8"/>
      <c r="N399" s="7"/>
      <c r="O399" s="6"/>
      <c r="P399" s="5"/>
      <c r="Q399" s="5"/>
      <c r="R399" s="5"/>
      <c r="S399" s="5"/>
      <c r="T399" s="5"/>
      <c r="U399" s="5"/>
      <c r="V399" s="5"/>
    </row>
    <row r="400" spans="1:22" ht="11.25" x14ac:dyDescent="0.1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8"/>
      <c r="N400" s="7"/>
      <c r="O400" s="6"/>
      <c r="P400" s="5"/>
      <c r="Q400" s="5"/>
      <c r="R400" s="5"/>
      <c r="S400" s="5"/>
      <c r="T400" s="5"/>
      <c r="U400" s="5"/>
      <c r="V400" s="5"/>
    </row>
    <row r="401" spans="1:22" ht="11.25" x14ac:dyDescent="0.1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8"/>
      <c r="N401" s="7"/>
      <c r="O401" s="6"/>
      <c r="P401" s="5"/>
      <c r="Q401" s="5"/>
      <c r="R401" s="5"/>
      <c r="S401" s="5"/>
      <c r="T401" s="5"/>
      <c r="U401" s="5"/>
      <c r="V401" s="5"/>
    </row>
    <row r="402" spans="1:22" ht="11.25" x14ac:dyDescent="0.1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8"/>
      <c r="N402" s="7"/>
      <c r="O402" s="6"/>
      <c r="P402" s="5"/>
      <c r="Q402" s="5"/>
      <c r="R402" s="5"/>
      <c r="S402" s="5"/>
      <c r="T402" s="5"/>
      <c r="U402" s="5"/>
      <c r="V402" s="5"/>
    </row>
    <row r="403" spans="1:22" ht="11.25" x14ac:dyDescent="0.1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8"/>
      <c r="N403" s="7"/>
      <c r="O403" s="6"/>
      <c r="P403" s="5"/>
      <c r="Q403" s="5"/>
      <c r="R403" s="5"/>
      <c r="S403" s="5"/>
      <c r="T403" s="5"/>
      <c r="U403" s="5"/>
      <c r="V403" s="5"/>
    </row>
    <row r="404" spans="1:22" ht="11.25" x14ac:dyDescent="0.1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8"/>
      <c r="N404" s="7"/>
      <c r="O404" s="6"/>
      <c r="P404" s="5"/>
      <c r="Q404" s="5"/>
      <c r="R404" s="5"/>
      <c r="S404" s="5"/>
      <c r="T404" s="5"/>
      <c r="U404" s="5"/>
      <c r="V404" s="5"/>
    </row>
    <row r="405" spans="1:22" ht="11.25" x14ac:dyDescent="0.1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8"/>
      <c r="N405" s="7"/>
      <c r="O405" s="6"/>
      <c r="P405" s="5"/>
      <c r="Q405" s="5"/>
      <c r="R405" s="5"/>
      <c r="S405" s="5"/>
      <c r="T405" s="5"/>
      <c r="U405" s="5"/>
      <c r="V405" s="5"/>
    </row>
    <row r="406" spans="1:22" ht="11.25" x14ac:dyDescent="0.1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8"/>
      <c r="N406" s="7"/>
      <c r="O406" s="6"/>
      <c r="P406" s="5"/>
      <c r="Q406" s="5"/>
      <c r="R406" s="5"/>
      <c r="S406" s="5"/>
      <c r="T406" s="5"/>
      <c r="U406" s="5"/>
      <c r="V406" s="5"/>
    </row>
    <row r="407" spans="1:22" ht="11.25" x14ac:dyDescent="0.1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8"/>
      <c r="N407" s="7"/>
      <c r="O407" s="6"/>
      <c r="P407" s="5"/>
      <c r="Q407" s="5"/>
      <c r="R407" s="5"/>
      <c r="S407" s="5"/>
      <c r="T407" s="5"/>
      <c r="U407" s="5"/>
      <c r="V407" s="5"/>
    </row>
    <row r="408" spans="1:22" ht="11.25" x14ac:dyDescent="0.1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8"/>
      <c r="N408" s="7"/>
      <c r="O408" s="6"/>
      <c r="P408" s="5"/>
      <c r="Q408" s="5"/>
      <c r="R408" s="5"/>
      <c r="S408" s="5"/>
      <c r="T408" s="5"/>
      <c r="U408" s="5"/>
      <c r="V408" s="5"/>
    </row>
    <row r="409" spans="1:22" ht="11.25" x14ac:dyDescent="0.1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8"/>
      <c r="N409" s="7"/>
      <c r="O409" s="6"/>
      <c r="P409" s="5"/>
      <c r="Q409" s="5"/>
      <c r="R409" s="5"/>
      <c r="S409" s="5"/>
      <c r="T409" s="5"/>
      <c r="U409" s="5"/>
      <c r="V409" s="5"/>
    </row>
    <row r="410" spans="1:22" ht="11.25" x14ac:dyDescent="0.1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8"/>
      <c r="N410" s="7"/>
      <c r="O410" s="6"/>
      <c r="P410" s="5"/>
      <c r="Q410" s="5"/>
      <c r="R410" s="5"/>
      <c r="S410" s="5"/>
      <c r="T410" s="5"/>
      <c r="U410" s="5"/>
      <c r="V410" s="5"/>
    </row>
    <row r="411" spans="1:22" ht="11.25" x14ac:dyDescent="0.1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8"/>
      <c r="N411" s="7"/>
      <c r="O411" s="6"/>
      <c r="P411" s="5"/>
      <c r="Q411" s="5"/>
      <c r="R411" s="5"/>
      <c r="S411" s="5"/>
      <c r="T411" s="5"/>
      <c r="U411" s="5"/>
      <c r="V411" s="5"/>
    </row>
    <row r="412" spans="1:22" ht="11.25" x14ac:dyDescent="0.1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8"/>
      <c r="N412" s="7"/>
      <c r="O412" s="6"/>
      <c r="P412" s="5"/>
      <c r="Q412" s="5"/>
      <c r="R412" s="5"/>
      <c r="S412" s="5"/>
      <c r="T412" s="5"/>
      <c r="U412" s="5"/>
      <c r="V412" s="5"/>
    </row>
    <row r="413" spans="1:22" ht="11.25" x14ac:dyDescent="0.1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8"/>
      <c r="N413" s="7"/>
      <c r="O413" s="6"/>
      <c r="P413" s="5"/>
      <c r="Q413" s="5"/>
      <c r="R413" s="5"/>
      <c r="S413" s="5"/>
      <c r="T413" s="5"/>
      <c r="U413" s="5"/>
      <c r="V413" s="5"/>
    </row>
    <row r="414" spans="1:22" ht="11.25" x14ac:dyDescent="0.1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8"/>
      <c r="N414" s="7"/>
      <c r="O414" s="6"/>
      <c r="P414" s="5"/>
      <c r="Q414" s="5"/>
      <c r="R414" s="5"/>
      <c r="S414" s="5"/>
      <c r="T414" s="5"/>
      <c r="U414" s="5"/>
      <c r="V414" s="5"/>
    </row>
    <row r="415" spans="1:22" ht="11.25" x14ac:dyDescent="0.1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8"/>
      <c r="N415" s="7"/>
      <c r="O415" s="6"/>
      <c r="P415" s="5"/>
      <c r="Q415" s="5"/>
      <c r="R415" s="5"/>
      <c r="S415" s="5"/>
      <c r="T415" s="5"/>
      <c r="U415" s="5"/>
      <c r="V415" s="5"/>
    </row>
    <row r="416" spans="1:22" ht="11.25" x14ac:dyDescent="0.1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8"/>
      <c r="N416" s="7"/>
      <c r="O416" s="6"/>
      <c r="P416" s="5"/>
      <c r="Q416" s="5"/>
      <c r="R416" s="5"/>
      <c r="S416" s="5"/>
      <c r="T416" s="5"/>
      <c r="U416" s="5"/>
      <c r="V416" s="5"/>
    </row>
    <row r="417" spans="1:22" ht="11.25" x14ac:dyDescent="0.1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8"/>
      <c r="N417" s="7"/>
      <c r="O417" s="6"/>
      <c r="P417" s="5"/>
      <c r="Q417" s="5"/>
      <c r="R417" s="5"/>
      <c r="S417" s="5"/>
      <c r="T417" s="5"/>
      <c r="U417" s="5"/>
      <c r="V417" s="5"/>
    </row>
    <row r="418" spans="1:22" ht="11.25" x14ac:dyDescent="0.1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8"/>
      <c r="N418" s="7"/>
      <c r="O418" s="6"/>
      <c r="P418" s="5"/>
      <c r="Q418" s="5"/>
      <c r="R418" s="5"/>
      <c r="S418" s="5"/>
      <c r="T418" s="5"/>
      <c r="U418" s="5"/>
      <c r="V418" s="5"/>
    </row>
    <row r="419" spans="1:22" ht="11.25" x14ac:dyDescent="0.1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8"/>
      <c r="N419" s="7"/>
      <c r="O419" s="6"/>
      <c r="P419" s="5"/>
      <c r="Q419" s="5"/>
      <c r="R419" s="5"/>
      <c r="S419" s="5"/>
      <c r="T419" s="5"/>
      <c r="U419" s="5"/>
      <c r="V419" s="5"/>
    </row>
    <row r="420" spans="1:22" ht="11.25" x14ac:dyDescent="0.1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8"/>
      <c r="N420" s="7"/>
      <c r="O420" s="6"/>
      <c r="P420" s="5"/>
      <c r="Q420" s="5"/>
      <c r="R420" s="5"/>
      <c r="S420" s="5"/>
      <c r="T420" s="5"/>
      <c r="U420" s="5"/>
      <c r="V420" s="5"/>
    </row>
    <row r="421" spans="1:22" ht="11.25" x14ac:dyDescent="0.1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8"/>
      <c r="N421" s="7"/>
      <c r="O421" s="6"/>
      <c r="P421" s="5"/>
      <c r="Q421" s="5"/>
      <c r="R421" s="5"/>
      <c r="S421" s="5"/>
      <c r="T421" s="5"/>
      <c r="U421" s="5"/>
      <c r="V421" s="5"/>
    </row>
    <row r="422" spans="1:22" ht="11.25" x14ac:dyDescent="0.1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8"/>
      <c r="N422" s="7"/>
      <c r="O422" s="6"/>
      <c r="P422" s="5"/>
      <c r="Q422" s="5"/>
      <c r="R422" s="5"/>
      <c r="S422" s="5"/>
      <c r="T422" s="5"/>
      <c r="U422" s="5"/>
      <c r="V422" s="5"/>
    </row>
    <row r="423" spans="1:22" ht="11.25" x14ac:dyDescent="0.1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8"/>
      <c r="N423" s="7"/>
      <c r="O423" s="6"/>
      <c r="P423" s="5"/>
      <c r="Q423" s="5"/>
      <c r="R423" s="5"/>
      <c r="S423" s="5"/>
      <c r="T423" s="5"/>
      <c r="U423" s="5"/>
      <c r="V423" s="5"/>
    </row>
    <row r="424" spans="1:22" ht="11.25" x14ac:dyDescent="0.1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8"/>
      <c r="N424" s="7"/>
      <c r="O424" s="6"/>
      <c r="P424" s="5"/>
      <c r="Q424" s="5"/>
      <c r="R424" s="5"/>
      <c r="S424" s="5"/>
      <c r="T424" s="5"/>
      <c r="U424" s="5"/>
      <c r="V424" s="5"/>
    </row>
    <row r="425" spans="1:22" ht="11.25" x14ac:dyDescent="0.1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8"/>
      <c r="N425" s="7"/>
      <c r="O425" s="6"/>
      <c r="P425" s="5"/>
      <c r="Q425" s="5"/>
      <c r="R425" s="5"/>
      <c r="S425" s="5"/>
      <c r="T425" s="5"/>
      <c r="U425" s="5"/>
      <c r="V425" s="5"/>
    </row>
    <row r="426" spans="1:22" ht="11.25" x14ac:dyDescent="0.1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8"/>
      <c r="N426" s="7"/>
      <c r="O426" s="6"/>
      <c r="P426" s="5"/>
      <c r="Q426" s="5"/>
      <c r="R426" s="5"/>
      <c r="S426" s="5"/>
      <c r="T426" s="5"/>
      <c r="U426" s="5"/>
      <c r="V426" s="5"/>
    </row>
    <row r="427" spans="1:22" ht="11.25" x14ac:dyDescent="0.1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8"/>
      <c r="N427" s="7"/>
      <c r="O427" s="6"/>
      <c r="P427" s="5"/>
      <c r="Q427" s="5"/>
      <c r="R427" s="5"/>
      <c r="S427" s="5"/>
      <c r="T427" s="5"/>
      <c r="U427" s="5"/>
      <c r="V427" s="5"/>
    </row>
    <row r="428" spans="1:22" ht="11.25" x14ac:dyDescent="0.1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8"/>
      <c r="N428" s="7"/>
      <c r="O428" s="6"/>
      <c r="P428" s="5"/>
      <c r="Q428" s="5"/>
      <c r="R428" s="5"/>
      <c r="S428" s="5"/>
      <c r="T428" s="5"/>
      <c r="U428" s="5"/>
      <c r="V428" s="5"/>
    </row>
    <row r="429" spans="1:22" ht="11.25" x14ac:dyDescent="0.1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8"/>
      <c r="N429" s="7"/>
      <c r="O429" s="6"/>
      <c r="P429" s="5"/>
      <c r="Q429" s="5"/>
      <c r="R429" s="5"/>
      <c r="S429" s="5"/>
      <c r="T429" s="5"/>
      <c r="U429" s="5"/>
      <c r="V429" s="5"/>
    </row>
    <row r="430" spans="1:22" ht="11.25" x14ac:dyDescent="0.1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8"/>
      <c r="N430" s="7"/>
      <c r="O430" s="6"/>
      <c r="P430" s="5"/>
      <c r="Q430" s="5"/>
      <c r="R430" s="5"/>
      <c r="S430" s="5"/>
      <c r="T430" s="5"/>
      <c r="U430" s="5"/>
      <c r="V430" s="5"/>
    </row>
    <row r="431" spans="1:22" ht="11.25" x14ac:dyDescent="0.1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8"/>
      <c r="N431" s="7"/>
      <c r="O431" s="6"/>
      <c r="P431" s="5"/>
      <c r="Q431" s="5"/>
      <c r="R431" s="5"/>
      <c r="S431" s="5"/>
      <c r="T431" s="5"/>
      <c r="U431" s="5"/>
      <c r="V431" s="5"/>
    </row>
    <row r="432" spans="1:22" ht="11.25" x14ac:dyDescent="0.1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8"/>
      <c r="N432" s="7"/>
      <c r="O432" s="6"/>
      <c r="P432" s="5"/>
      <c r="Q432" s="5"/>
      <c r="R432" s="5"/>
      <c r="S432" s="5"/>
      <c r="T432" s="5"/>
      <c r="U432" s="5"/>
      <c r="V432" s="5"/>
    </row>
    <row r="433" spans="1:22" ht="11.25" x14ac:dyDescent="0.1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8"/>
      <c r="N433" s="7"/>
      <c r="O433" s="6"/>
      <c r="P433" s="5"/>
      <c r="Q433" s="5"/>
      <c r="R433" s="5"/>
      <c r="S433" s="5"/>
      <c r="T433" s="5"/>
      <c r="U433" s="5"/>
      <c r="V433" s="5"/>
    </row>
    <row r="434" spans="1:22" ht="11.25" x14ac:dyDescent="0.1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8"/>
      <c r="N434" s="7"/>
      <c r="O434" s="6"/>
      <c r="P434" s="5"/>
      <c r="Q434" s="5"/>
      <c r="R434" s="5"/>
      <c r="S434" s="5"/>
      <c r="T434" s="5"/>
      <c r="U434" s="5"/>
      <c r="V434" s="5"/>
    </row>
    <row r="435" spans="1:22" ht="11.25" x14ac:dyDescent="0.1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8"/>
      <c r="N435" s="7"/>
      <c r="O435" s="6"/>
      <c r="P435" s="5"/>
      <c r="Q435" s="5"/>
      <c r="R435" s="5"/>
      <c r="S435" s="5"/>
      <c r="T435" s="5"/>
      <c r="U435" s="5"/>
      <c r="V435" s="5"/>
    </row>
    <row r="436" spans="1:22" ht="11.25" x14ac:dyDescent="0.1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8"/>
      <c r="N436" s="7"/>
      <c r="O436" s="6"/>
      <c r="P436" s="5"/>
      <c r="Q436" s="5"/>
      <c r="R436" s="5"/>
      <c r="S436" s="5"/>
      <c r="T436" s="5"/>
      <c r="U436" s="5"/>
      <c r="V436" s="5"/>
    </row>
    <row r="437" spans="1:22" ht="11.25" x14ac:dyDescent="0.1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8"/>
      <c r="N437" s="7"/>
      <c r="O437" s="6"/>
      <c r="P437" s="5"/>
      <c r="Q437" s="5"/>
      <c r="R437" s="5"/>
      <c r="S437" s="5"/>
      <c r="T437" s="5"/>
      <c r="U437" s="5"/>
      <c r="V437" s="5"/>
    </row>
    <row r="438" spans="1:22" ht="11.25" x14ac:dyDescent="0.1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8"/>
      <c r="N438" s="7"/>
      <c r="O438" s="6"/>
      <c r="P438" s="5"/>
      <c r="Q438" s="5"/>
      <c r="R438" s="5"/>
      <c r="S438" s="5"/>
      <c r="T438" s="5"/>
      <c r="U438" s="5"/>
      <c r="V438" s="5"/>
    </row>
    <row r="439" spans="1:22" ht="11.25" x14ac:dyDescent="0.1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8"/>
      <c r="N439" s="7"/>
      <c r="O439" s="6"/>
      <c r="P439" s="5"/>
      <c r="Q439" s="5"/>
      <c r="R439" s="5"/>
      <c r="S439" s="5"/>
      <c r="T439" s="5"/>
      <c r="U439" s="5"/>
      <c r="V439" s="5"/>
    </row>
    <row r="440" spans="1:22" ht="11.25" x14ac:dyDescent="0.1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8"/>
      <c r="N440" s="7"/>
      <c r="O440" s="6"/>
      <c r="P440" s="5"/>
      <c r="Q440" s="5"/>
      <c r="R440" s="5"/>
      <c r="S440" s="5"/>
      <c r="T440" s="5"/>
      <c r="U440" s="5"/>
      <c r="V440" s="5"/>
    </row>
    <row r="441" spans="1:22" ht="11.25" x14ac:dyDescent="0.1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8"/>
      <c r="N441" s="7"/>
      <c r="O441" s="6"/>
      <c r="P441" s="5"/>
      <c r="Q441" s="5"/>
      <c r="R441" s="5"/>
      <c r="S441" s="5"/>
      <c r="T441" s="5"/>
      <c r="U441" s="5"/>
      <c r="V441" s="5"/>
    </row>
    <row r="442" spans="1:22" ht="11.25" x14ac:dyDescent="0.1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8"/>
      <c r="N442" s="7"/>
      <c r="O442" s="6"/>
      <c r="P442" s="5"/>
      <c r="Q442" s="5"/>
      <c r="R442" s="5"/>
      <c r="S442" s="5"/>
      <c r="T442" s="5"/>
      <c r="U442" s="5"/>
      <c r="V442" s="5"/>
    </row>
    <row r="443" spans="1:22" ht="11.25" x14ac:dyDescent="0.1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8"/>
      <c r="N443" s="7"/>
      <c r="O443" s="6"/>
      <c r="P443" s="5"/>
      <c r="Q443" s="5"/>
      <c r="R443" s="5"/>
      <c r="S443" s="5"/>
      <c r="T443" s="5"/>
      <c r="U443" s="5"/>
      <c r="V443" s="5"/>
    </row>
    <row r="444" spans="1:22" ht="11.25" x14ac:dyDescent="0.1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8"/>
      <c r="N444" s="7"/>
      <c r="O444" s="6"/>
      <c r="P444" s="5"/>
      <c r="Q444" s="5"/>
      <c r="R444" s="5"/>
      <c r="S444" s="5"/>
      <c r="T444" s="5"/>
      <c r="U444" s="5"/>
      <c r="V444" s="5"/>
    </row>
    <row r="445" spans="1:22" ht="11.25" x14ac:dyDescent="0.1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8"/>
      <c r="N445" s="7"/>
      <c r="O445" s="6"/>
      <c r="P445" s="5"/>
      <c r="Q445" s="5"/>
      <c r="R445" s="5"/>
      <c r="S445" s="5"/>
      <c r="T445" s="5"/>
      <c r="U445" s="5"/>
      <c r="V445" s="5"/>
    </row>
    <row r="446" spans="1:22" ht="11.25" x14ac:dyDescent="0.1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8"/>
      <c r="N446" s="7"/>
      <c r="O446" s="6"/>
      <c r="P446" s="5"/>
      <c r="Q446" s="5"/>
      <c r="R446" s="5"/>
      <c r="S446" s="5"/>
      <c r="T446" s="5"/>
      <c r="U446" s="5"/>
      <c r="V446" s="5"/>
    </row>
    <row r="447" spans="1:22" ht="11.25" x14ac:dyDescent="0.1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8"/>
      <c r="N447" s="7"/>
      <c r="O447" s="6"/>
      <c r="P447" s="5"/>
      <c r="Q447" s="5"/>
      <c r="R447" s="5"/>
      <c r="S447" s="5"/>
      <c r="T447" s="5"/>
      <c r="U447" s="5"/>
      <c r="V447" s="5"/>
    </row>
    <row r="448" spans="1:22" ht="11.25" x14ac:dyDescent="0.1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8"/>
      <c r="N448" s="7"/>
      <c r="O448" s="6"/>
      <c r="P448" s="5"/>
      <c r="Q448" s="5"/>
      <c r="R448" s="5"/>
      <c r="S448" s="5"/>
      <c r="T448" s="5"/>
      <c r="U448" s="5"/>
      <c r="V448" s="5"/>
    </row>
    <row r="449" spans="1:22" ht="11.25" x14ac:dyDescent="0.1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8"/>
      <c r="N449" s="7"/>
      <c r="O449" s="6"/>
      <c r="P449" s="5"/>
      <c r="Q449" s="5"/>
      <c r="R449" s="5"/>
      <c r="S449" s="5"/>
      <c r="T449" s="5"/>
      <c r="U449" s="5"/>
      <c r="V449" s="5"/>
    </row>
    <row r="450" spans="1:22" ht="11.25" x14ac:dyDescent="0.1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8"/>
      <c r="N450" s="7"/>
      <c r="O450" s="6"/>
      <c r="P450" s="5"/>
      <c r="Q450" s="5"/>
      <c r="R450" s="5"/>
      <c r="S450" s="5"/>
      <c r="T450" s="5"/>
      <c r="U450" s="5"/>
      <c r="V450" s="5"/>
    </row>
    <row r="451" spans="1:22" ht="11.25" x14ac:dyDescent="0.1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8"/>
      <c r="N451" s="7"/>
      <c r="O451" s="6"/>
      <c r="P451" s="5"/>
      <c r="Q451" s="5"/>
      <c r="R451" s="5"/>
      <c r="S451" s="5"/>
      <c r="T451" s="5"/>
      <c r="U451" s="5"/>
      <c r="V451" s="5"/>
    </row>
    <row r="452" spans="1:22" ht="11.25" x14ac:dyDescent="0.1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8"/>
      <c r="N452" s="7"/>
      <c r="O452" s="6"/>
      <c r="P452" s="5"/>
      <c r="Q452" s="5"/>
      <c r="R452" s="5"/>
      <c r="S452" s="5"/>
      <c r="T452" s="5"/>
      <c r="U452" s="5"/>
      <c r="V452" s="5"/>
    </row>
    <row r="453" spans="1:22" ht="11.25" x14ac:dyDescent="0.1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8"/>
      <c r="N453" s="7"/>
      <c r="O453" s="6"/>
      <c r="P453" s="5"/>
      <c r="Q453" s="5"/>
      <c r="R453" s="5"/>
      <c r="S453" s="5"/>
      <c r="T453" s="5"/>
      <c r="U453" s="5"/>
      <c r="V453" s="5"/>
    </row>
    <row r="454" spans="1:22" ht="11.25" x14ac:dyDescent="0.1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8"/>
      <c r="N454" s="7"/>
      <c r="O454" s="6"/>
      <c r="P454" s="5"/>
      <c r="Q454" s="5"/>
      <c r="R454" s="5"/>
      <c r="S454" s="5"/>
      <c r="T454" s="5"/>
      <c r="U454" s="5"/>
      <c r="V454" s="5"/>
    </row>
    <row r="455" spans="1:22" ht="11.25" x14ac:dyDescent="0.1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8"/>
      <c r="N455" s="7"/>
      <c r="O455" s="6"/>
      <c r="P455" s="5"/>
      <c r="Q455" s="5"/>
      <c r="R455" s="5"/>
      <c r="S455" s="5"/>
      <c r="T455" s="5"/>
      <c r="U455" s="5"/>
      <c r="V455" s="5"/>
    </row>
    <row r="456" spans="1:22" ht="11.25" x14ac:dyDescent="0.1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8"/>
      <c r="N456" s="7"/>
      <c r="O456" s="6"/>
      <c r="P456" s="5"/>
      <c r="Q456" s="5"/>
      <c r="R456" s="5"/>
      <c r="S456" s="5"/>
      <c r="T456" s="5"/>
      <c r="U456" s="5"/>
      <c r="V456" s="5"/>
    </row>
    <row r="457" spans="1:22" ht="11.25" x14ac:dyDescent="0.1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8"/>
      <c r="N457" s="7"/>
      <c r="O457" s="6"/>
      <c r="P457" s="5"/>
      <c r="Q457" s="5"/>
      <c r="R457" s="5"/>
      <c r="S457" s="5"/>
      <c r="T457" s="5"/>
      <c r="U457" s="5"/>
      <c r="V457" s="5"/>
    </row>
    <row r="458" spans="1:22" ht="11.25" x14ac:dyDescent="0.1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8"/>
      <c r="N458" s="7"/>
      <c r="O458" s="6"/>
      <c r="P458" s="5"/>
      <c r="Q458" s="5"/>
      <c r="R458" s="5"/>
      <c r="S458" s="5"/>
      <c r="T458" s="5"/>
      <c r="U458" s="5"/>
      <c r="V458" s="5"/>
    </row>
    <row r="459" spans="1:22" ht="11.25" x14ac:dyDescent="0.1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8"/>
      <c r="N459" s="7"/>
      <c r="O459" s="6"/>
      <c r="P459" s="5"/>
      <c r="Q459" s="5"/>
      <c r="R459" s="5"/>
      <c r="S459" s="5"/>
      <c r="T459" s="5"/>
      <c r="U459" s="5"/>
      <c r="V459" s="5"/>
    </row>
    <row r="460" spans="1:22" ht="11.25" x14ac:dyDescent="0.1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8"/>
      <c r="N460" s="7"/>
      <c r="O460" s="6"/>
      <c r="P460" s="5"/>
      <c r="Q460" s="5"/>
      <c r="R460" s="5"/>
      <c r="S460" s="5"/>
      <c r="T460" s="5"/>
      <c r="U460" s="5"/>
      <c r="V460" s="5"/>
    </row>
    <row r="461" spans="1:22" ht="11.25" x14ac:dyDescent="0.1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8"/>
      <c r="N461" s="7"/>
      <c r="O461" s="6"/>
      <c r="P461" s="5"/>
      <c r="Q461" s="5"/>
      <c r="R461" s="5"/>
      <c r="S461" s="5"/>
      <c r="T461" s="5"/>
      <c r="U461" s="5"/>
      <c r="V461" s="5"/>
    </row>
    <row r="462" spans="1:22" ht="11.25" x14ac:dyDescent="0.1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8"/>
      <c r="N462" s="7"/>
      <c r="O462" s="6"/>
      <c r="P462" s="5"/>
      <c r="Q462" s="5"/>
      <c r="R462" s="5"/>
      <c r="S462" s="5"/>
      <c r="T462" s="5"/>
      <c r="U462" s="5"/>
      <c r="V462" s="5"/>
    </row>
    <row r="463" spans="1:22" ht="11.25" x14ac:dyDescent="0.1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8"/>
      <c r="N463" s="7"/>
      <c r="O463" s="6"/>
      <c r="P463" s="5"/>
      <c r="Q463" s="5"/>
      <c r="R463" s="5"/>
      <c r="S463" s="5"/>
      <c r="T463" s="5"/>
      <c r="U463" s="5"/>
      <c r="V463" s="5"/>
    </row>
    <row r="464" spans="1:22" ht="11.25" x14ac:dyDescent="0.1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8"/>
      <c r="N464" s="7"/>
      <c r="O464" s="6"/>
      <c r="P464" s="5"/>
      <c r="Q464" s="5"/>
      <c r="R464" s="5"/>
      <c r="S464" s="5"/>
      <c r="T464" s="5"/>
      <c r="U464" s="5"/>
      <c r="V464" s="5"/>
    </row>
    <row r="465" spans="1:22" ht="11.25" x14ac:dyDescent="0.1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8"/>
      <c r="N465" s="7"/>
      <c r="O465" s="6"/>
      <c r="P465" s="5"/>
      <c r="Q465" s="5"/>
      <c r="R465" s="5"/>
      <c r="S465" s="5"/>
      <c r="T465" s="5"/>
      <c r="U465" s="5"/>
      <c r="V465" s="5"/>
    </row>
    <row r="466" spans="1:22" ht="11.25" x14ac:dyDescent="0.1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8"/>
      <c r="N466" s="7"/>
      <c r="O466" s="6"/>
      <c r="P466" s="5"/>
      <c r="Q466" s="5"/>
      <c r="R466" s="5"/>
      <c r="S466" s="5"/>
      <c r="T466" s="5"/>
      <c r="U466" s="5"/>
      <c r="V466" s="5"/>
    </row>
    <row r="467" spans="1:22" ht="11.25" x14ac:dyDescent="0.1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8"/>
      <c r="N467" s="7"/>
      <c r="O467" s="6"/>
      <c r="P467" s="5"/>
      <c r="Q467" s="5"/>
      <c r="R467" s="5"/>
      <c r="S467" s="5"/>
      <c r="T467" s="5"/>
      <c r="U467" s="5"/>
      <c r="V467" s="5"/>
    </row>
    <row r="468" spans="1:22" ht="11.25" x14ac:dyDescent="0.1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8"/>
      <c r="N468" s="7"/>
      <c r="O468" s="6"/>
      <c r="P468" s="5"/>
      <c r="Q468" s="5"/>
      <c r="R468" s="5"/>
      <c r="S468" s="5"/>
      <c r="T468" s="5"/>
      <c r="U468" s="5"/>
      <c r="V468" s="5"/>
    </row>
    <row r="469" spans="1:22" ht="11.25" x14ac:dyDescent="0.1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8"/>
      <c r="N469" s="7"/>
      <c r="O469" s="6"/>
      <c r="P469" s="5"/>
      <c r="Q469" s="5"/>
      <c r="R469" s="5"/>
      <c r="S469" s="5"/>
      <c r="T469" s="5"/>
      <c r="U469" s="5"/>
      <c r="V469" s="5"/>
    </row>
    <row r="470" spans="1:22" ht="11.25" x14ac:dyDescent="0.1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8"/>
      <c r="N470" s="7"/>
      <c r="O470" s="6"/>
      <c r="P470" s="5"/>
      <c r="Q470" s="5"/>
      <c r="R470" s="5"/>
      <c r="S470" s="5"/>
      <c r="T470" s="5"/>
      <c r="U470" s="5"/>
      <c r="V470" s="5"/>
    </row>
    <row r="471" spans="1:22" ht="11.25" x14ac:dyDescent="0.1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8"/>
      <c r="N471" s="7"/>
      <c r="O471" s="6"/>
      <c r="P471" s="5"/>
      <c r="Q471" s="5"/>
      <c r="R471" s="5"/>
      <c r="S471" s="5"/>
      <c r="T471" s="5"/>
      <c r="U471" s="5"/>
      <c r="V471" s="5"/>
    </row>
    <row r="472" spans="1:22" ht="11.25" x14ac:dyDescent="0.1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8"/>
      <c r="N472" s="7"/>
      <c r="O472" s="6"/>
      <c r="P472" s="5"/>
      <c r="Q472" s="5"/>
      <c r="R472" s="5"/>
      <c r="S472" s="5"/>
      <c r="T472" s="5"/>
      <c r="U472" s="5"/>
      <c r="V472" s="5"/>
    </row>
    <row r="473" spans="1:22" ht="11.25" x14ac:dyDescent="0.1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8"/>
      <c r="N473" s="7"/>
      <c r="O473" s="6"/>
      <c r="P473" s="5"/>
      <c r="Q473" s="5"/>
      <c r="R473" s="5"/>
      <c r="S473" s="5"/>
      <c r="T473" s="5"/>
      <c r="U473" s="5"/>
      <c r="V473" s="5"/>
    </row>
    <row r="474" spans="1:22" ht="11.25" x14ac:dyDescent="0.1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8"/>
      <c r="N474" s="7"/>
      <c r="O474" s="6"/>
      <c r="P474" s="5"/>
      <c r="Q474" s="5"/>
      <c r="R474" s="5"/>
      <c r="S474" s="5"/>
      <c r="T474" s="5"/>
      <c r="U474" s="5"/>
      <c r="V474" s="5"/>
    </row>
    <row r="475" spans="1:22" ht="11.25" x14ac:dyDescent="0.1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8"/>
      <c r="N475" s="7"/>
      <c r="O475" s="6"/>
      <c r="P475" s="5"/>
      <c r="Q475" s="5"/>
      <c r="R475" s="5"/>
      <c r="S475" s="5"/>
      <c r="T475" s="5"/>
      <c r="U475" s="5"/>
      <c r="V475" s="5"/>
    </row>
    <row r="476" spans="1:22" ht="11.25" x14ac:dyDescent="0.1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8"/>
      <c r="N476" s="7"/>
      <c r="O476" s="6"/>
      <c r="P476" s="5"/>
      <c r="Q476" s="5"/>
      <c r="R476" s="5"/>
      <c r="S476" s="5"/>
      <c r="T476" s="5"/>
      <c r="U476" s="5"/>
      <c r="V476" s="5"/>
    </row>
    <row r="477" spans="1:22" ht="11.25" x14ac:dyDescent="0.1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8"/>
      <c r="N477" s="7"/>
      <c r="O477" s="6"/>
      <c r="P477" s="5"/>
      <c r="Q477" s="5"/>
      <c r="R477" s="5"/>
      <c r="S477" s="5"/>
      <c r="T477" s="5"/>
      <c r="U477" s="5"/>
      <c r="V477" s="5"/>
    </row>
    <row r="478" spans="1:22" ht="11.25" x14ac:dyDescent="0.1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8"/>
      <c r="N478" s="7"/>
      <c r="O478" s="6"/>
      <c r="P478" s="5"/>
      <c r="Q478" s="5"/>
      <c r="R478" s="5"/>
      <c r="S478" s="5"/>
      <c r="T478" s="5"/>
      <c r="U478" s="5"/>
      <c r="V478" s="5"/>
    </row>
    <row r="479" spans="1:22" ht="11.25" x14ac:dyDescent="0.1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8"/>
      <c r="N479" s="7"/>
      <c r="O479" s="6"/>
      <c r="P479" s="5"/>
      <c r="Q479" s="5"/>
      <c r="R479" s="5"/>
      <c r="S479" s="5"/>
      <c r="T479" s="5"/>
      <c r="U479" s="5"/>
      <c r="V479" s="5"/>
    </row>
    <row r="480" spans="1:22" ht="11.25" x14ac:dyDescent="0.1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8"/>
      <c r="N480" s="7"/>
      <c r="O480" s="6"/>
      <c r="P480" s="5"/>
      <c r="Q480" s="5"/>
      <c r="R480" s="5"/>
      <c r="S480" s="5"/>
      <c r="T480" s="5"/>
      <c r="U480" s="5"/>
      <c r="V480" s="5"/>
    </row>
    <row r="481" spans="1:22" ht="11.25" x14ac:dyDescent="0.1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8"/>
      <c r="N481" s="7"/>
      <c r="O481" s="6"/>
      <c r="P481" s="5"/>
      <c r="Q481" s="5"/>
      <c r="R481" s="5"/>
      <c r="S481" s="5"/>
      <c r="T481" s="5"/>
      <c r="U481" s="5"/>
      <c r="V481" s="5"/>
    </row>
    <row r="482" spans="1:22" ht="11.25" x14ac:dyDescent="0.1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8"/>
      <c r="N482" s="7"/>
      <c r="O482" s="6"/>
      <c r="P482" s="5"/>
      <c r="Q482" s="5"/>
      <c r="R482" s="5"/>
      <c r="S482" s="5"/>
      <c r="T482" s="5"/>
      <c r="U482" s="5"/>
      <c r="V482" s="5"/>
    </row>
    <row r="483" spans="1:22" ht="11.25" x14ac:dyDescent="0.1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8"/>
      <c r="N483" s="7"/>
      <c r="O483" s="6"/>
      <c r="P483" s="5"/>
      <c r="Q483" s="5"/>
      <c r="R483" s="5"/>
      <c r="S483" s="5"/>
      <c r="T483" s="5"/>
      <c r="U483" s="5"/>
      <c r="V483" s="5"/>
    </row>
    <row r="484" spans="1:22" ht="11.25" x14ac:dyDescent="0.1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8"/>
      <c r="N484" s="7"/>
      <c r="O484" s="6"/>
      <c r="P484" s="5"/>
      <c r="Q484" s="5"/>
      <c r="R484" s="5"/>
      <c r="S484" s="5"/>
      <c r="T484" s="5"/>
      <c r="U484" s="5"/>
      <c r="V484" s="5"/>
    </row>
    <row r="485" spans="1:22" ht="11.25" x14ac:dyDescent="0.1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8"/>
      <c r="N485" s="7"/>
      <c r="O485" s="6"/>
      <c r="P485" s="5"/>
      <c r="Q485" s="5"/>
      <c r="R485" s="5"/>
      <c r="S485" s="5"/>
      <c r="T485" s="5"/>
      <c r="U485" s="5"/>
      <c r="V485" s="5"/>
    </row>
    <row r="486" spans="1:22" ht="11.25" x14ac:dyDescent="0.1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8"/>
      <c r="N486" s="7"/>
      <c r="O486" s="6"/>
      <c r="P486" s="5"/>
      <c r="Q486" s="5"/>
      <c r="R486" s="5"/>
      <c r="S486" s="5"/>
      <c r="T486" s="5"/>
      <c r="U486" s="5"/>
      <c r="V486" s="5"/>
    </row>
    <row r="487" spans="1:22" ht="11.25" x14ac:dyDescent="0.1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8"/>
      <c r="N487" s="7"/>
      <c r="O487" s="6"/>
      <c r="P487" s="5"/>
      <c r="Q487" s="5"/>
      <c r="R487" s="5"/>
      <c r="S487" s="5"/>
      <c r="T487" s="5"/>
      <c r="U487" s="5"/>
      <c r="V487" s="5"/>
    </row>
    <row r="488" spans="1:22" ht="11.25" x14ac:dyDescent="0.1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8"/>
      <c r="N488" s="7"/>
      <c r="O488" s="6"/>
      <c r="P488" s="5"/>
      <c r="Q488" s="5"/>
      <c r="R488" s="5"/>
      <c r="S488" s="5"/>
      <c r="T488" s="5"/>
      <c r="U488" s="5"/>
      <c r="V488" s="5"/>
    </row>
    <row r="489" spans="1:22" ht="11.25" x14ac:dyDescent="0.1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8"/>
      <c r="N489" s="7"/>
      <c r="O489" s="6"/>
      <c r="P489" s="5"/>
      <c r="Q489" s="5"/>
      <c r="R489" s="5"/>
      <c r="S489" s="5"/>
      <c r="T489" s="5"/>
      <c r="U489" s="5"/>
      <c r="V489" s="5"/>
    </row>
    <row r="490" spans="1:22" ht="11.25" x14ac:dyDescent="0.1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8"/>
      <c r="N490" s="7"/>
      <c r="O490" s="6"/>
      <c r="P490" s="5"/>
      <c r="Q490" s="5"/>
      <c r="R490" s="5"/>
      <c r="S490" s="5"/>
      <c r="T490" s="5"/>
      <c r="U490" s="5"/>
      <c r="V490" s="5"/>
    </row>
    <row r="491" spans="1:22" ht="11.25" x14ac:dyDescent="0.1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8"/>
      <c r="N491" s="7"/>
      <c r="O491" s="6"/>
      <c r="P491" s="5"/>
      <c r="Q491" s="5"/>
      <c r="R491" s="5"/>
      <c r="S491" s="5"/>
      <c r="T491" s="5"/>
      <c r="U491" s="5"/>
      <c r="V491" s="5"/>
    </row>
    <row r="492" spans="1:22" ht="11.25" x14ac:dyDescent="0.1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8"/>
      <c r="N492" s="7"/>
      <c r="O492" s="6"/>
      <c r="P492" s="5"/>
      <c r="Q492" s="5"/>
      <c r="R492" s="5"/>
      <c r="S492" s="5"/>
      <c r="T492" s="5"/>
      <c r="U492" s="5"/>
      <c r="V492" s="5"/>
    </row>
    <row r="493" spans="1:22" ht="11.25" x14ac:dyDescent="0.1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8"/>
      <c r="N493" s="7"/>
      <c r="O493" s="6"/>
      <c r="P493" s="5"/>
      <c r="Q493" s="5"/>
      <c r="R493" s="5"/>
      <c r="S493" s="5"/>
      <c r="T493" s="5"/>
      <c r="U493" s="5"/>
      <c r="V493" s="5"/>
    </row>
    <row r="494" spans="1:22" ht="11.25" x14ac:dyDescent="0.1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8"/>
      <c r="N494" s="7"/>
      <c r="O494" s="6"/>
      <c r="P494" s="5"/>
      <c r="Q494" s="5"/>
      <c r="R494" s="5"/>
      <c r="S494" s="5"/>
      <c r="T494" s="5"/>
      <c r="U494" s="5"/>
      <c r="V494" s="5"/>
    </row>
    <row r="495" spans="1:22" ht="11.25" x14ac:dyDescent="0.1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8"/>
      <c r="N495" s="7"/>
      <c r="O495" s="6"/>
      <c r="P495" s="5"/>
      <c r="Q495" s="5"/>
      <c r="R495" s="5"/>
      <c r="S495" s="5"/>
      <c r="T495" s="5"/>
      <c r="U495" s="5"/>
      <c r="V495" s="5"/>
    </row>
    <row r="496" spans="1:22" ht="11.25" x14ac:dyDescent="0.1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8"/>
      <c r="N496" s="7"/>
      <c r="O496" s="6"/>
      <c r="P496" s="5"/>
      <c r="Q496" s="5"/>
      <c r="R496" s="5"/>
      <c r="S496" s="5"/>
      <c r="T496" s="5"/>
      <c r="U496" s="5"/>
      <c r="V496" s="5"/>
    </row>
    <row r="497" spans="1:22" ht="11.25" x14ac:dyDescent="0.1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8"/>
      <c r="N497" s="7"/>
      <c r="O497" s="6"/>
      <c r="P497" s="5"/>
      <c r="Q497" s="5"/>
      <c r="R497" s="5"/>
      <c r="S497" s="5"/>
      <c r="T497" s="5"/>
      <c r="U497" s="5"/>
      <c r="V497" s="5"/>
    </row>
    <row r="498" spans="1:22" ht="11.25" x14ac:dyDescent="0.1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8"/>
      <c r="N498" s="7"/>
      <c r="O498" s="6"/>
      <c r="P498" s="5"/>
      <c r="Q498" s="5"/>
      <c r="R498" s="5"/>
      <c r="S498" s="5"/>
      <c r="T498" s="5"/>
      <c r="U498" s="5"/>
      <c r="V498" s="5"/>
    </row>
    <row r="499" spans="1:22" ht="11.25" x14ac:dyDescent="0.1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8"/>
      <c r="N499" s="7"/>
      <c r="O499" s="6"/>
      <c r="P499" s="5"/>
      <c r="Q499" s="5"/>
      <c r="R499" s="5"/>
      <c r="S499" s="5"/>
      <c r="T499" s="5"/>
      <c r="U499" s="5"/>
      <c r="V499" s="5"/>
    </row>
    <row r="500" spans="1:22" ht="11.25" x14ac:dyDescent="0.1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8"/>
      <c r="N500" s="7"/>
      <c r="O500" s="6"/>
      <c r="P500" s="5"/>
      <c r="Q500" s="5"/>
      <c r="R500" s="5"/>
      <c r="S500" s="5"/>
      <c r="T500" s="5"/>
      <c r="U500" s="5"/>
      <c r="V500" s="5"/>
    </row>
    <row r="501" spans="1:22" ht="11.25" x14ac:dyDescent="0.1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8"/>
      <c r="N501" s="7"/>
      <c r="O501" s="6"/>
      <c r="P501" s="5"/>
      <c r="Q501" s="5"/>
      <c r="R501" s="5"/>
      <c r="S501" s="5"/>
      <c r="T501" s="5"/>
      <c r="U501" s="5"/>
      <c r="V501" s="5"/>
    </row>
    <row r="502" spans="1:22" ht="11.25" x14ac:dyDescent="0.1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8"/>
      <c r="N502" s="7"/>
      <c r="O502" s="6"/>
      <c r="P502" s="5"/>
      <c r="Q502" s="5"/>
      <c r="R502" s="5"/>
      <c r="S502" s="5"/>
      <c r="T502" s="5"/>
      <c r="U502" s="5"/>
      <c r="V502" s="5"/>
    </row>
    <row r="503" spans="1:22" ht="11.25" x14ac:dyDescent="0.1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8"/>
      <c r="N503" s="7"/>
      <c r="O503" s="6"/>
      <c r="P503" s="5"/>
      <c r="Q503" s="5"/>
      <c r="R503" s="5"/>
      <c r="S503" s="5"/>
      <c r="T503" s="5"/>
      <c r="U503" s="5"/>
      <c r="V503" s="5"/>
    </row>
    <row r="504" spans="1:22" ht="11.25" x14ac:dyDescent="0.1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8"/>
      <c r="N504" s="7"/>
      <c r="O504" s="6"/>
      <c r="P504" s="5"/>
      <c r="Q504" s="5"/>
      <c r="R504" s="5"/>
      <c r="S504" s="5"/>
      <c r="T504" s="5"/>
      <c r="U504" s="5"/>
      <c r="V504" s="5"/>
    </row>
  </sheetData>
  <mergeCells count="1">
    <mergeCell ref="K6:L6"/>
  </mergeCells>
  <phoneticPr fontId="2"/>
  <conditionalFormatting sqref="A13">
    <cfRule type="expression" dxfId="3" priority="2">
      <formula>ISTEXT(A13)</formula>
    </cfRule>
  </conditionalFormatting>
  <conditionalFormatting sqref="A14:A33 A35:A36 A38:A48">
    <cfRule type="expression" dxfId="2" priority="1">
      <formula>ISTEXT(A14)</formula>
    </cfRule>
  </conditionalFormatting>
  <printOptions horizontalCentered="1"/>
  <pageMargins left="0.17" right="0.17" top="0" bottom="0" header="0.51181102362204722" footer="0.17"/>
  <pageSetup scale="88" fitToWidth="0"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[3]各種設定!#REF!</xm:f>
          </x14:formula1>
          <xm:sqref>N7:N8</xm:sqref>
        </x14:dataValidation>
        <x14:dataValidation type="list" allowBlank="1" showInputMessage="1" showErrorMessage="1">
          <x14:formula1>
            <xm:f>[1]各種設定!#REF!</xm:f>
          </x14:formula1>
          <xm:sqref>L7:L8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V99"/>
  <sheetViews>
    <sheetView zoomScaleNormal="100" workbookViewId="0">
      <selection activeCell="F94" sqref="F94"/>
    </sheetView>
  </sheetViews>
  <sheetFormatPr defaultRowHeight="11.25" x14ac:dyDescent="0.15"/>
  <cols>
    <col min="1" max="1" width="10" style="1" customWidth="1"/>
    <col min="2" max="2" width="3" style="1" customWidth="1"/>
    <col min="3" max="3" width="5.125" style="1" customWidth="1"/>
    <col min="4" max="4" width="11.875" style="1" customWidth="1"/>
    <col min="5" max="7" width="10" style="1" customWidth="1"/>
    <col min="8" max="8" width="5.125" style="1" customWidth="1"/>
    <col min="9" max="12" width="10" style="1" customWidth="1"/>
    <col min="13" max="13" width="0.375" style="1" customWidth="1"/>
    <col min="14" max="16384" width="9" style="1"/>
  </cols>
  <sheetData>
    <row r="1" spans="1:13" ht="12.95" customHeight="1" x14ac:dyDescent="0.15"/>
    <row r="2" spans="1:13" ht="12.95" customHeight="1" x14ac:dyDescent="0.15"/>
    <row r="3" spans="1:13" ht="12.95" customHeight="1" x14ac:dyDescent="0.15"/>
    <row r="4" spans="1:13" ht="12.95" customHeight="1" x14ac:dyDescent="0.15"/>
    <row r="5" spans="1:13" ht="12.95" customHeight="1" x14ac:dyDescent="0.15"/>
    <row r="6" spans="1:13" ht="12.95" customHeight="1" x14ac:dyDescent="0.15"/>
    <row r="7" spans="1:13" ht="12" x14ac:dyDescent="0.15">
      <c r="A7" s="116"/>
      <c r="B7" s="107"/>
      <c r="C7" s="107"/>
      <c r="D7" s="107"/>
      <c r="E7" s="107"/>
      <c r="F7" s="107"/>
      <c r="G7" s="107"/>
      <c r="H7" s="107"/>
      <c r="I7" s="107"/>
      <c r="J7" s="115">
        <f>+[1]各種設定!D18</f>
        <v>44878</v>
      </c>
      <c r="K7" s="114"/>
      <c r="M7" s="63"/>
    </row>
    <row r="8" spans="1:13" ht="19.5" customHeight="1" x14ac:dyDescent="0.2">
      <c r="A8" s="113" t="str">
        <f>+[1]各種設定!D2</f>
        <v>2022年 全日本カート選手権 FS-125/FP-3部門　東西統一競技会</v>
      </c>
      <c r="B8" s="107"/>
      <c r="C8" s="107"/>
      <c r="D8" s="107"/>
      <c r="E8" s="107"/>
      <c r="F8" s="107"/>
      <c r="G8" s="107"/>
      <c r="H8" s="107"/>
      <c r="I8" s="107"/>
      <c r="J8" s="6"/>
      <c r="K8" s="112" t="s">
        <v>35</v>
      </c>
      <c r="L8" s="65"/>
      <c r="M8" s="63"/>
    </row>
    <row r="9" spans="1:13" x14ac:dyDescent="0.15">
      <c r="A9" s="107"/>
      <c r="B9" s="107"/>
      <c r="C9" s="107"/>
      <c r="D9" s="107"/>
      <c r="E9" s="107"/>
      <c r="F9" s="107"/>
      <c r="G9" s="107"/>
      <c r="H9" s="107"/>
      <c r="I9" s="107"/>
      <c r="J9" s="6"/>
      <c r="K9" s="65"/>
      <c r="L9" s="64"/>
      <c r="M9" s="63"/>
    </row>
    <row r="10" spans="1:13" ht="17.25" customHeight="1" x14ac:dyDescent="0.15">
      <c r="A10" s="111" t="str">
        <f>+[1]各種設定!D4</f>
        <v>FS-125</v>
      </c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10" t="s">
        <v>30</v>
      </c>
      <c r="M10" s="107"/>
    </row>
    <row r="11" spans="1:13" ht="19.5" customHeight="1" x14ac:dyDescent="0.2">
      <c r="A11" s="109" t="s">
        <v>41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7"/>
    </row>
    <row r="12" spans="1:13" x14ac:dyDescent="0.1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ht="12.75" x14ac:dyDescent="0.15">
      <c r="A13" s="106"/>
      <c r="B13" s="106"/>
      <c r="C13" s="106"/>
      <c r="D13" s="48"/>
      <c r="E13" s="48"/>
      <c r="F13" s="89"/>
      <c r="G13" s="106"/>
      <c r="H13" s="106"/>
      <c r="I13" s="106"/>
      <c r="J13" s="106"/>
      <c r="K13" s="106"/>
      <c r="L13" s="106"/>
      <c r="M13" s="48"/>
    </row>
    <row r="14" spans="1:13" ht="12.75" x14ac:dyDescent="0.15">
      <c r="A14" s="90"/>
      <c r="B14" s="82"/>
      <c r="C14" s="94"/>
      <c r="D14" s="97"/>
      <c r="E14" s="96"/>
      <c r="F14" s="96"/>
      <c r="G14" s="94"/>
      <c r="H14" s="105"/>
      <c r="I14" s="92"/>
      <c r="J14" s="92"/>
      <c r="K14" s="92"/>
      <c r="L14" s="92"/>
      <c r="M14" s="89"/>
    </row>
    <row r="15" spans="1:13" ht="12.75" customHeight="1" x14ac:dyDescent="0.15">
      <c r="A15" s="90"/>
      <c r="B15" s="104" t="s">
        <v>40</v>
      </c>
      <c r="C15" s="103">
        <f>IFERROR(INDEX('[1]予選ヒート-レース結果表・グリッド用（貼付）'!$A:$Z,MATCH(1,'[1]予選ヒート-レース結果表・グリッド用（貼付）'!$A:$A,0),MATCH("No.",'[1]予選ヒート-レース結果表・グリッド用（貼付）'!$1:$1,0)),"")</f>
        <v>18</v>
      </c>
      <c r="D15" s="87" t="str">
        <f>INDEX('[1]予選ヒート-レース結果表・グリッド用（貼付）'!$A:$Z,MATCH(1,'[1]予選ヒート-レース結果表・グリッド用（貼付）'!$A:$A,0),MATCH("名前",'[1]予選ヒート-レース結果表・グリッド用（貼付）'!$1:$1,0))</f>
        <v>五十嵐 文太郎</v>
      </c>
      <c r="E15" s="102"/>
      <c r="F15" s="86"/>
      <c r="G15" s="1">
        <v>2</v>
      </c>
      <c r="H15" s="103">
        <f>IFERROR(INDEX('[1]予選ヒート-レース結果表・グリッド用（貼付）'!$A:$Z,MATCH($G15,'[1]予選ヒート-レース結果表・グリッド用（貼付）'!$A:$A,0),MATCH("No.",'[1]予選ヒート-レース結果表・グリッド用（貼付）'!$1:$1,0)),"")</f>
        <v>19</v>
      </c>
      <c r="I15" s="87" t="str">
        <f>INDEX('[1]予選ヒート-レース結果表・グリッド用（貼付）'!$A:$Z,MATCH($G15,'[1]予選ヒート-レース結果表・グリッド用（貼付）'!$A:$A,0),MATCH("名前",'[1]予選ヒート-レース結果表・グリッド用（貼付）'!$1:$1,0))</f>
        <v>向畑 疾走</v>
      </c>
      <c r="J15" s="102"/>
      <c r="K15" s="86"/>
      <c r="L15" s="91"/>
      <c r="M15" s="89"/>
    </row>
    <row r="16" spans="1:13" ht="6" customHeight="1" x14ac:dyDescent="0.15">
      <c r="A16" s="90"/>
      <c r="B16" s="82"/>
      <c r="C16" s="78" t="str">
        <f>IF(INDEX('[1]予選ヒート-レース結果表・グリッド用（貼付）'!$A:$Z,MATCH(1,'[1]予選ヒート-レース結果表・グリッド用（貼付）'!$A:$A,0),MATCH("クラス",'[1]予選ヒート-レース結果表・グリッド用（貼付）'!$1:$1,0))=0,"",INDEX('[1]予選ヒート-レース結果表・グリッド用（貼付）'!$A:$Z,MATCH(1,'[1]予選ヒート-レース結果表・グリッド用（貼付）'!$A:$A,0),MATCH("クラス",'[1]予選ヒート-レース結果表・グリッド用（貼付）'!$1:$1,0)))</f>
        <v>FS-125</v>
      </c>
      <c r="D16" s="84"/>
      <c r="E16" s="101"/>
      <c r="F16" s="78" t="str">
        <f>INDEX('[1]予選ヒート-レース結果表・グリッド用（貼付）'!$A:$Z,MATCH(1,'[1]予選ヒート-レース結果表・グリッド用（貼付）'!$A:$A,0),MATCH("Model/Engine",'[1]予選ヒート-レース結果表・グリッド用（貼付）'!$1:$1,0))</f>
        <v>Birel ART/IAME</v>
      </c>
      <c r="G16" s="82"/>
      <c r="H16" s="85" t="str">
        <f>IF(INDEX('[1]予選ヒート-レース結果表・グリッド用（貼付）'!$A:$Z,MATCH(G15,'[1]予選ヒート-レース結果表・グリッド用（貼付）'!$A:$A,0),MATCH("クラス",'[1]予選ヒート-レース結果表・グリッド用（貼付）'!$1:$1,0))=0,"",INDEX('[1]予選ヒート-レース結果表・グリッド用（貼付）'!$A:$Z,MATCH(G15,'[1]予選ヒート-レース結果表・グリッド用（貼付）'!$A:$A,0),MATCH("クラス",'[1]予選ヒート-レース結果表・グリッド用（貼付）'!$1:$1,0)))</f>
        <v>FS-125</v>
      </c>
      <c r="I16" s="84"/>
      <c r="J16" s="101"/>
      <c r="K16" s="78" t="str">
        <f>INDEX('[1]予選ヒート-レース結果表・グリッド用（貼付）'!$A:$Z,MATCH($G15,'[1]予選ヒート-レース結果表・グリッド用（貼付）'!$A:$A,0),MATCH("Model/Engine",'[1]予選ヒート-レース結果表・グリッド用（貼付）'!$1:$1,0))</f>
        <v>CRG/IAME</v>
      </c>
      <c r="L16" s="91"/>
      <c r="M16" s="89"/>
    </row>
    <row r="17" spans="1:13" ht="9" customHeight="1" x14ac:dyDescent="0.15">
      <c r="A17" s="90"/>
      <c r="B17" s="82"/>
      <c r="C17" s="100" t="str">
        <f>INDEX('[1]予選ヒート-レース結果表・グリッド用（貼付）'!$A:$Z,MATCH(1,'[1]予選ヒート-レース結果表・グリッド用（貼付）'!$A:$A,0),MATCH("team",'[1]予選ヒート-レース結果表・グリッド用（貼付）'!$1:$1,0))</f>
        <v>Formula Blue エッフェガーラ</v>
      </c>
      <c r="D17" s="99"/>
      <c r="E17" s="98"/>
      <c r="F17" s="77"/>
      <c r="G17" s="82"/>
      <c r="H17" s="100" t="str">
        <f>IF(INDEX('[1]予選ヒート-レース結果表・グリッド用（貼付）'!$A:$Z,MATCH($G15,'[1]予選ヒート-レース結果表・グリッド用（貼付）'!$A:$A,0),MATCH("team",'[1]予選ヒート-レース結果表・グリッド用（貼付）'!$1:$1,0))=0,"",INDEX('[1]予選ヒート-レース結果表・グリッド用（貼付）'!$A:$Z,MATCH($G15,'[1]予選ヒート-レース結果表・グリッド用（貼付）'!$A:$A,0),MATCH("team",'[1]予選ヒート-レース結果表・グリッド用（貼付）'!$1:$1,0)))</f>
        <v>KC　NAGAHARA</v>
      </c>
      <c r="I17" s="99"/>
      <c r="J17" s="98"/>
      <c r="K17" s="77"/>
      <c r="L17" s="79"/>
      <c r="M17" s="89"/>
    </row>
    <row r="18" spans="1:13" ht="6" customHeight="1" x14ac:dyDescent="0.15">
      <c r="A18" s="90"/>
      <c r="B18" s="82"/>
      <c r="C18" s="94"/>
      <c r="D18" s="97"/>
      <c r="E18" s="96"/>
      <c r="F18" s="77"/>
      <c r="G18" s="94"/>
      <c r="H18" s="93"/>
      <c r="I18" s="92"/>
      <c r="J18" s="92"/>
      <c r="K18" s="91"/>
      <c r="L18" s="78"/>
      <c r="M18" s="89"/>
    </row>
    <row r="19" spans="1:13" ht="12.75" customHeight="1" x14ac:dyDescent="0.15">
      <c r="A19" s="90"/>
      <c r="B19" s="1">
        <f>IF(MAX('[1]予選ヒート-レース結果表・グリッド用（貼付）'!A:A)&gt;G15,G15+1,"")</f>
        <v>3</v>
      </c>
      <c r="C19" s="88">
        <f>IFERROR(INDEX('[1]予選ヒート-レース結果表・グリッド用（貼付）'!$A:$Z,MATCH($B19,'[1]予選ヒート-レース結果表・グリッド用（貼付）'!$A:$A,0),MATCH("No.",'[1]予選ヒート-レース結果表・グリッド用（貼付）'!$1:$1,0)),"")</f>
        <v>30</v>
      </c>
      <c r="D19" s="87" t="str">
        <f>IFERROR(INDEX('[1]予選ヒート-レース結果表・グリッド用（貼付）'!$A:$Z,MATCH($B19,'[1]予選ヒート-レース結果表・グリッド用（貼付）'!$A:$A,0),MATCH("名前",'[1]予選ヒート-レース結果表・グリッド用（貼付）'!$1:$1,0)),"")</f>
        <v>加納 康雅</v>
      </c>
      <c r="E19" s="87"/>
      <c r="F19" s="86"/>
      <c r="G19" s="1">
        <f>IF(MAX('[1]予選ヒート-レース結果表・グリッド用（貼付）'!A:A)&gt;B19,B19+1,"")</f>
        <v>4</v>
      </c>
      <c r="H19" s="88">
        <f>IFERROR(INDEX('[1]予選ヒート-レース結果表・グリッド用（貼付）'!$A:$Z,MATCH($G19,'[1]予選ヒート-レース結果表・グリッド用（貼付）'!$A:$A,0),MATCH("No.",'[1]予選ヒート-レース結果表・グリッド用（貼付）'!$1:$1,0)),"")</f>
        <v>39</v>
      </c>
      <c r="I19" s="87" t="str">
        <f>IFERROR(INDEX('[1]予選ヒート-レース結果表・グリッド用（貼付）'!$A:$Z,MATCH($G19,'[1]予選ヒート-レース結果表・グリッド用（貼付）'!$A:$A,0),MATCH("名前",'[1]予選ヒート-レース結果表・グリッド用（貼付）'!$1:$1,0)),"")</f>
        <v>塚本 凛世</v>
      </c>
      <c r="J19" s="87"/>
      <c r="K19" s="86"/>
      <c r="L19" s="77"/>
      <c r="M19" s="89"/>
    </row>
    <row r="20" spans="1:13" ht="6" customHeight="1" x14ac:dyDescent="0.15">
      <c r="A20" s="90"/>
      <c r="B20" s="82"/>
      <c r="C20" s="85" t="str">
        <f>IFERROR(IF(INDEX('[1]予選ヒート-レース結果表・グリッド用（貼付）'!$A:$Z,MATCH(B19,'[1]予選ヒート-レース結果表・グリッド用（貼付）'!$A:$A,0),MATCH("クラス",'[1]予選ヒート-レース結果表・グリッド用（貼付）'!$1:$1,0))=0,"",INDEX('[1]予選ヒート-レース結果表・グリッド用（貼付）'!$A:$Z,MATCH(B19,'[1]予選ヒート-レース結果表・グリッド用（貼付）'!$A:$A,0),MATCH("クラス",'[1]予選ヒート-レース結果表・グリッド用（貼付）'!$1:$1,0))),"")</f>
        <v>FS-125</v>
      </c>
      <c r="D20" s="84"/>
      <c r="E20" s="83"/>
      <c r="F20" s="78" t="str">
        <f>IFERROR(INDEX('[1]予選ヒート-レース結果表・グリッド用（貼付）'!$A:$Z,MATCH($B19,'[1]予選ヒート-レース結果表・グリッド用（貼付）'!$A:$A,0),MATCH("Model/Engine",'[1]予選ヒート-レース結果表・グリッド用（貼付）'!$1:$1,0)),"")</f>
        <v>CL/IAME</v>
      </c>
      <c r="G20" s="82"/>
      <c r="H20" s="85" t="str">
        <f>IFERROR(IF(INDEX('[1]予選ヒート-レース結果表・グリッド用（貼付）'!$A:$Z,MATCH(G19,'[1]予選ヒート-レース結果表・グリッド用（貼付）'!$A:$A,0),MATCH("クラス",'[1]予選ヒート-レース結果表・グリッド用（貼付）'!$1:$1,0))=0,"",INDEX('[1]予選ヒート-レース結果表・グリッド用（貼付）'!$A:$Z,MATCH(G19,'[1]予選ヒート-レース結果表・グリッド用（貼付）'!$A:$A,0),MATCH("クラス",'[1]予選ヒート-レース結果表・グリッド用（貼付）'!$1:$1,0))),"")</f>
        <v>FS-125</v>
      </c>
      <c r="I20" s="84"/>
      <c r="J20" s="83"/>
      <c r="K20" s="78" t="str">
        <f>IFERROR(INDEX('[1]予選ヒート-レース結果表・グリッド用（貼付）'!$A:$Z,MATCH($G19,'[1]予選ヒート-レース結果表・グリッド用（貼付）'!$A:$A,0),MATCH("Model/Engine",'[1]予選ヒート-レース結果表・グリッド用（貼付）'!$1:$1,0)),"")</f>
        <v>TONY KART/IAME</v>
      </c>
      <c r="L20" s="91"/>
      <c r="M20" s="89"/>
    </row>
    <row r="21" spans="1:13" ht="9" customHeight="1" x14ac:dyDescent="0.15">
      <c r="A21" s="90"/>
      <c r="B21" s="82"/>
      <c r="C21" s="80" t="str">
        <f>IF(IFERROR(INDEX('[1]予選ヒート-レース結果表・グリッド用（貼付）'!$A:$Z,MATCH($B19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19,'[1]予選ヒート-レース結果表・グリッド用（貼付）'!$A:$A,0),MATCH("team",'[1]予選ヒート-レース結果表・グリッド用（貼付）'!$1:$1,0)),""))</f>
        <v>TIGRE</v>
      </c>
      <c r="D21" s="81"/>
      <c r="E21" s="80"/>
      <c r="F21" s="77"/>
      <c r="G21" s="82"/>
      <c r="H21" s="80" t="str">
        <f>IFERROR(IF(INDEX('[1]予選ヒート-レース結果表・グリッド用（貼付）'!$A:$Z,MATCH($G19,'[1]予選ヒート-レース結果表・グリッド用（貼付）'!$A:$A,0),MATCH("team",'[1]予選ヒート-レース結果表・グリッド用（貼付）'!$1:$1,0))=0,"",INDEX('[1]予選ヒート-レース結果表・グリッド用（貼付）'!$A:$Z,MATCH($G19,'[1]予選ヒート-レース結果表・グリッド用（貼付）'!$A:$A,0),MATCH("team",'[1]予選ヒート-レース結果表・グリッド用（貼付）'!$1:$1,0))),"")</f>
        <v>K.SPEED WIN</v>
      </c>
      <c r="I21" s="81"/>
      <c r="J21" s="80"/>
      <c r="K21" s="77"/>
      <c r="L21" s="79"/>
      <c r="M21" s="89"/>
    </row>
    <row r="22" spans="1:13" ht="6" customHeight="1" x14ac:dyDescent="0.15">
      <c r="A22" s="90"/>
      <c r="B22" s="82"/>
      <c r="C22" s="94"/>
      <c r="D22" s="97"/>
      <c r="E22" s="96"/>
      <c r="F22" s="95"/>
      <c r="G22" s="94"/>
      <c r="H22" s="93"/>
      <c r="I22" s="92"/>
      <c r="J22" s="92"/>
      <c r="K22" s="91"/>
      <c r="L22" s="78"/>
      <c r="M22" s="89"/>
    </row>
    <row r="23" spans="1:13" ht="12.75" customHeight="1" x14ac:dyDescent="0.15">
      <c r="A23" s="90"/>
      <c r="B23" s="1">
        <f>IF(MAX('[1]予選ヒート-レース結果表・グリッド用（貼付）'!A:A)&gt;G19,G19+1,"")</f>
        <v>5</v>
      </c>
      <c r="C23" s="88">
        <f>IFERROR(INDEX('[1]予選ヒート-レース結果表・グリッド用（貼付）'!$A:$Z,MATCH($B23,'[1]予選ヒート-レース結果表・グリッド用（貼付）'!$A:$A,0),MATCH("No.",'[1]予選ヒート-レース結果表・グリッド用（貼付）'!$1:$1,0)),"")</f>
        <v>11</v>
      </c>
      <c r="D23" s="87" t="str">
        <f>IFERROR(INDEX('[1]予選ヒート-レース結果表・グリッド用（貼付）'!$A:$Z,MATCH($B23,'[1]予選ヒート-レース結果表・グリッド用（貼付）'!$A:$A,0),MATCH("名前",'[1]予選ヒート-レース結果表・グリッド用（貼付）'!$1:$1,0)),"")</f>
        <v>落合 蓮音</v>
      </c>
      <c r="E23" s="87"/>
      <c r="F23" s="86"/>
      <c r="G23" s="1">
        <f>IF(MAX('[1]予選ヒート-レース結果表・グリッド用（貼付）'!A:A)&gt;B23,B23+1,"")</f>
        <v>6</v>
      </c>
      <c r="H23" s="88">
        <f>IFERROR(INDEX('[1]予選ヒート-レース結果表・グリッド用（貼付）'!$A:$Z,MATCH($G23,'[1]予選ヒート-レース結果表・グリッド用（貼付）'!$A:$A,0),MATCH("No.",'[1]予選ヒート-レース結果表・グリッド用（貼付）'!$1:$1,0)),"")</f>
        <v>55</v>
      </c>
      <c r="I23" s="87" t="str">
        <f>IFERROR(INDEX('[1]予選ヒート-レース結果表・グリッド用（貼付）'!$A:$Z,MATCH($G23,'[1]予選ヒート-レース結果表・グリッド用（貼付）'!$A:$A,0),MATCH("名前",'[1]予選ヒート-レース結果表・グリッド用（貼付）'!$1:$1,0)),"")</f>
        <v>喜納 颯矢斗</v>
      </c>
      <c r="J23" s="87"/>
      <c r="K23" s="86"/>
      <c r="L23" s="77"/>
      <c r="M23" s="89"/>
    </row>
    <row r="24" spans="1:13" ht="6" customHeight="1" x14ac:dyDescent="0.15">
      <c r="A24" s="90"/>
      <c r="B24" s="82"/>
      <c r="C24" s="85" t="str">
        <f>IFERROR(IF(INDEX('[1]予選ヒート-レース結果表・グリッド用（貼付）'!$A:$Z,MATCH(B23,'[1]予選ヒート-レース結果表・グリッド用（貼付）'!$A:$A,0),MATCH("クラス",'[1]予選ヒート-レース結果表・グリッド用（貼付）'!$1:$1,0))=0,"",INDEX('[1]予選ヒート-レース結果表・グリッド用（貼付）'!$A:$Z,MATCH(B23,'[1]予選ヒート-レース結果表・グリッド用（貼付）'!$A:$A,0),MATCH("クラス",'[1]予選ヒート-レース結果表・グリッド用（貼付）'!$1:$1,0))),"")</f>
        <v>FS-125</v>
      </c>
      <c r="D24" s="84"/>
      <c r="E24" s="83"/>
      <c r="F24" s="78" t="str">
        <f>IFERROR(INDEX('[1]予選ヒート-レース結果表・グリッド用（貼付）'!$A:$Z,MATCH($B23,'[1]予選ヒート-レース結果表・グリッド用（貼付）'!$A:$A,0),MATCH("Model/Engine",'[1]予選ヒート-レース結果表・グリッド用（貼付）'!$1:$1,0)),"")</f>
        <v>TONY KART/IAME</v>
      </c>
      <c r="G24" s="82"/>
      <c r="H24" s="85" t="str">
        <f>IFERROR(IF(INDEX('[1]予選ヒート-レース結果表・グリッド用（貼付）'!$A:$Z,MATCH(G23,'[1]予選ヒート-レース結果表・グリッド用（貼付）'!$A:$A,0),MATCH("クラス",'[1]予選ヒート-レース結果表・グリッド用（貼付）'!$1:$1,0))=0,"",INDEX('[1]予選ヒート-レース結果表・グリッド用（貼付）'!$A:$Z,MATCH(G23,'[1]予選ヒート-レース結果表・グリッド用（貼付）'!$A:$A,0),MATCH("クラス",'[1]予選ヒート-レース結果表・グリッド用（貼付）'!$1:$1,0))),"")</f>
        <v>FS-125</v>
      </c>
      <c r="I24" s="84"/>
      <c r="J24" s="83"/>
      <c r="K24" s="78" t="str">
        <f>IFERROR(INDEX('[1]予選ヒート-レース結果表・グリッド用（貼付）'!$A:$Z,MATCH($G23,'[1]予選ヒート-レース結果表・グリッド用（貼付）'!$A:$A,0),MATCH("Model/Engine",'[1]予選ヒート-レース結果表・グリッド用（貼付）'!$1:$1,0)),"")</f>
        <v>TONY KART/IAME</v>
      </c>
      <c r="L24" s="91"/>
      <c r="M24" s="89"/>
    </row>
    <row r="25" spans="1:13" ht="9" customHeight="1" x14ac:dyDescent="0.15">
      <c r="A25" s="90"/>
      <c r="B25" s="82"/>
      <c r="C25" s="80" t="str">
        <f>IF(IFERROR(INDEX('[1]予選ヒート-レース結果表・グリッド用（貼付）'!$A:$Z,MATCH($B23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23,'[1]予選ヒート-レース結果表・グリッド用（貼付）'!$A:$A,0),MATCH("team",'[1]予選ヒート-レース結果表・グリッド用（貼付）'!$1:$1,0)),""))</f>
        <v>Formula Blue Ash</v>
      </c>
      <c r="D25" s="81"/>
      <c r="E25" s="80"/>
      <c r="F25" s="77"/>
      <c r="G25" s="82"/>
      <c r="H25" s="80" t="str">
        <f>IFERROR(IF(INDEX('[1]予選ヒート-レース結果表・グリッド用（貼付）'!$A:$Z,MATCH($G23,'[1]予選ヒート-レース結果表・グリッド用（貼付）'!$A:$A,0),MATCH("team",'[1]予選ヒート-レース結果表・グリッド用（貼付）'!$1:$1,0))=0,"",INDEX('[1]予選ヒート-レース結果表・グリッド用（貼付）'!$A:$Z,MATCH($G23,'[1]予選ヒート-レース結果表・グリッド用（貼付）'!$A:$A,0),MATCH("team",'[1]予選ヒート-レース結果表・グリッド用（貼付）'!$1:$1,0))),"")</f>
        <v>YRHKS</v>
      </c>
      <c r="I25" s="81"/>
      <c r="J25" s="80"/>
      <c r="K25" s="77"/>
      <c r="L25" s="79"/>
      <c r="M25" s="89"/>
    </row>
    <row r="26" spans="1:13" ht="6" customHeight="1" x14ac:dyDescent="0.15">
      <c r="A26" s="90"/>
      <c r="B26" s="82"/>
      <c r="C26" s="94"/>
      <c r="D26" s="97"/>
      <c r="E26" s="96"/>
      <c r="F26" s="95"/>
      <c r="G26" s="94"/>
      <c r="H26" s="93"/>
      <c r="I26" s="92"/>
      <c r="J26" s="92"/>
      <c r="K26" s="91"/>
      <c r="L26" s="78"/>
      <c r="M26" s="89"/>
    </row>
    <row r="27" spans="1:13" ht="12.75" customHeight="1" x14ac:dyDescent="0.15">
      <c r="A27" s="90"/>
      <c r="B27" s="1">
        <f>IF(MAX('[1]予選ヒート-レース結果表・グリッド用（貼付）'!A:A)&gt;G23,G23+1,"")</f>
        <v>7</v>
      </c>
      <c r="C27" s="88">
        <f>IFERROR(INDEX('[1]予選ヒート-レース結果表・グリッド用（貼付）'!$A:$Z,MATCH($B27,'[1]予選ヒート-レース結果表・グリッド用（貼付）'!$A:$A,0),MATCH("No.",'[1]予選ヒート-レース結果表・グリッド用（貼付）'!$1:$1,0)),"")</f>
        <v>31</v>
      </c>
      <c r="D27" s="87" t="str">
        <f>IFERROR(INDEX('[1]予選ヒート-レース結果表・グリッド用（貼付）'!$A:$Z,MATCH($B27,'[1]予選ヒート-レース結果表・グリッド用（貼付）'!$A:$A,0),MATCH("名前",'[1]予選ヒート-レース結果表・グリッド用（貼付）'!$1:$1,0)),"")</f>
        <v>中井 陽斗</v>
      </c>
      <c r="E27" s="87"/>
      <c r="F27" s="86"/>
      <c r="G27" s="1">
        <f>IF(MAX('[1]予選ヒート-レース結果表・グリッド用（貼付）'!A:A)&gt;B27,B27+1,"")</f>
        <v>8</v>
      </c>
      <c r="H27" s="88">
        <f>IFERROR(INDEX('[1]予選ヒート-レース結果表・グリッド用（貼付）'!$A:$Z,MATCH($G27,'[1]予選ヒート-レース結果表・グリッド用（貼付）'!$A:$A,0),MATCH("No.",'[1]予選ヒート-レース結果表・グリッド用（貼付）'!$1:$1,0)),"")</f>
        <v>21</v>
      </c>
      <c r="I27" s="87" t="str">
        <f>IFERROR(INDEX('[1]予選ヒート-レース結果表・グリッド用（貼付）'!$A:$Z,MATCH($G27,'[1]予選ヒート-レース結果表・グリッド用（貼付）'!$A:$A,0),MATCH("名前",'[1]予選ヒート-レース結果表・グリッド用（貼付）'!$1:$1,0)),"")</f>
        <v>百瀬 翔</v>
      </c>
      <c r="J27" s="87"/>
      <c r="K27" s="86"/>
      <c r="L27" s="77"/>
      <c r="M27" s="89"/>
    </row>
    <row r="28" spans="1:13" ht="6" customHeight="1" x14ac:dyDescent="0.15">
      <c r="A28" s="90"/>
      <c r="B28" s="82"/>
      <c r="C28" s="85" t="str">
        <f>IFERROR(IF(INDEX('[1]予選ヒート-レース結果表・グリッド用（貼付）'!$A:$Z,MATCH(B27,'[1]予選ヒート-レース結果表・グリッド用（貼付）'!$A:$A,0),MATCH("クラス",'[1]予選ヒート-レース結果表・グリッド用（貼付）'!$1:$1,0))=0,"",INDEX('[1]予選ヒート-レース結果表・グリッド用（貼付）'!$A:$Z,MATCH(B27,'[1]予選ヒート-レース結果表・グリッド用（貼付）'!$A:$A,0),MATCH("クラス",'[1]予選ヒート-レース結果表・グリッド用（貼付）'!$1:$1,0))),"")</f>
        <v>FS-125</v>
      </c>
      <c r="D28" s="84"/>
      <c r="E28" s="83"/>
      <c r="F28" s="78" t="str">
        <f>IFERROR(INDEX('[1]予選ヒート-レース結果表・グリッド用（貼付）'!$A:$Z,MATCH($B27,'[1]予選ヒート-レース結果表・グリッド用（貼付）'!$A:$A,0),MATCH("Model/Engine",'[1]予選ヒート-レース結果表・グリッド用（貼付）'!$1:$1,0)),"")</f>
        <v>CL/IAME</v>
      </c>
      <c r="G28" s="82"/>
      <c r="H28" s="85" t="str">
        <f>IFERROR(IF(INDEX('[1]予選ヒート-レース結果表・グリッド用（貼付）'!$A:$Z,MATCH(G27,'[1]予選ヒート-レース結果表・グリッド用（貼付）'!$A:$A,0),MATCH("クラス",'[1]予選ヒート-レース結果表・グリッド用（貼付）'!$1:$1,0))=0,"",INDEX('[1]予選ヒート-レース結果表・グリッド用（貼付）'!$A:$Z,MATCH(G27,'[1]予選ヒート-レース結果表・グリッド用（貼付）'!$A:$A,0),MATCH("クラス",'[1]予選ヒート-レース結果表・グリッド用（貼付）'!$1:$1,0))),"")</f>
        <v>FS-125</v>
      </c>
      <c r="I28" s="84"/>
      <c r="J28" s="83"/>
      <c r="K28" s="78" t="str">
        <f>IFERROR(INDEX('[1]予選ヒート-レース結果表・グリッド用（貼付）'!$A:$Z,MATCH($G27,'[1]予選ヒート-レース結果表・グリッド用（貼付）'!$A:$A,0),MATCH("Model/Engine",'[1]予選ヒート-レース結果表・グリッド用（貼付）'!$1:$1,0)),"")</f>
        <v>LN KART/IAME</v>
      </c>
      <c r="L28" s="91"/>
      <c r="M28" s="89"/>
    </row>
    <row r="29" spans="1:13" ht="9" customHeight="1" x14ac:dyDescent="0.15">
      <c r="A29" s="90"/>
      <c r="B29" s="82"/>
      <c r="C29" s="80" t="str">
        <f>IF(IFERROR(INDEX('[1]予選ヒート-レース結果表・グリッド用（貼付）'!$A:$Z,MATCH($B27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27,'[1]予選ヒート-レース結果表・グリッド用（貼付）'!$A:$A,0),MATCH("team",'[1]予選ヒート-レース結果表・グリッド用（貼付）'!$1:$1,0)),""))</f>
        <v>TEAM　EMATY</v>
      </c>
      <c r="D29" s="81"/>
      <c r="E29" s="80"/>
      <c r="F29" s="77"/>
      <c r="G29" s="82"/>
      <c r="H29" s="80" t="str">
        <f>IFERROR(IF(INDEX('[1]予選ヒート-レース結果表・グリッド用（貼付）'!$A:$Z,MATCH($G27,'[1]予選ヒート-レース結果表・グリッド用（貼付）'!$A:$A,0),MATCH("team",'[1]予選ヒート-レース結果表・グリッド用（貼付）'!$1:$1,0))=0,"",INDEX('[1]予選ヒート-レース結果表・グリッド用（貼付）'!$A:$Z,MATCH($G27,'[1]予選ヒート-レース結果表・グリッド用（貼付）'!$A:$A,0),MATCH("team",'[1]予選ヒート-レース結果表・グリッド用（貼付）'!$1:$1,0))),"")</f>
        <v>HRS JAPAN</v>
      </c>
      <c r="I29" s="81"/>
      <c r="J29" s="80"/>
      <c r="K29" s="77"/>
      <c r="L29" s="79"/>
      <c r="M29" s="89"/>
    </row>
    <row r="30" spans="1:13" ht="6" customHeight="1" x14ac:dyDescent="0.15">
      <c r="A30" s="90"/>
      <c r="B30" s="82"/>
      <c r="C30" s="94"/>
      <c r="D30" s="97"/>
      <c r="E30" s="96"/>
      <c r="F30" s="95"/>
      <c r="G30" s="94"/>
      <c r="H30" s="93"/>
      <c r="I30" s="92"/>
      <c r="J30" s="92"/>
      <c r="K30" s="91"/>
      <c r="L30" s="78"/>
      <c r="M30" s="89"/>
    </row>
    <row r="31" spans="1:13" ht="12.75" customHeight="1" x14ac:dyDescent="0.15">
      <c r="A31" s="90"/>
      <c r="B31" s="1">
        <f>IF(MAX('[1]予選ヒート-レース結果表・グリッド用（貼付）'!A:A)&gt;G27,G27+1,"")</f>
        <v>9</v>
      </c>
      <c r="C31" s="88">
        <f>IFERROR(INDEX('[1]予選ヒート-レース結果表・グリッド用（貼付）'!$A:$Z,MATCH($B31,'[1]予選ヒート-レース結果表・グリッド用（貼付）'!$A:$A,0),MATCH("No.",'[1]予選ヒート-レース結果表・グリッド用（貼付）'!$1:$1,0)),"")</f>
        <v>35</v>
      </c>
      <c r="D31" s="87" t="str">
        <f>IFERROR(INDEX('[1]予選ヒート-レース結果表・グリッド用（貼付）'!$A:$Z,MATCH($B31,'[1]予選ヒート-レース結果表・グリッド用（貼付）'!$A:$A,0),MATCH("名前",'[1]予選ヒート-レース結果表・グリッド用（貼付）'!$1:$1,0)),"")</f>
        <v>冨田 真弥</v>
      </c>
      <c r="E31" s="87"/>
      <c r="F31" s="86"/>
      <c r="G31" s="1">
        <f>IF(MAX('[1]予選ヒート-レース結果表・グリッド用（貼付）'!A:A)&gt;B31,B31+1,"")</f>
        <v>10</v>
      </c>
      <c r="H31" s="88">
        <f>IFERROR(INDEX('[1]予選ヒート-レース結果表・グリッド用（貼付）'!$A:$Z,MATCH($G31,'[1]予選ヒート-レース結果表・グリッド用（貼付）'!$A:$A,0),MATCH("No.",'[1]予選ヒート-レース結果表・グリッド用（貼付）'!$1:$1,0)),"")</f>
        <v>44</v>
      </c>
      <c r="I31" s="87" t="str">
        <f>IFERROR(INDEX('[1]予選ヒート-レース結果表・グリッド用（貼付）'!$A:$Z,MATCH($G31,'[1]予選ヒート-レース結果表・グリッド用（貼付）'!$A:$A,0),MATCH("名前",'[1]予選ヒート-レース結果表・グリッド用（貼付）'!$1:$1,0)),"")</f>
        <v>菊田 悟</v>
      </c>
      <c r="J31" s="87"/>
      <c r="K31" s="86"/>
      <c r="L31" s="77"/>
      <c r="M31" s="89"/>
    </row>
    <row r="32" spans="1:13" ht="6" customHeight="1" x14ac:dyDescent="0.15">
      <c r="A32" s="90"/>
      <c r="B32" s="82"/>
      <c r="C32" s="85" t="str">
        <f>IFERROR(IF(INDEX('[1]予選ヒート-レース結果表・グリッド用（貼付）'!$A:$Z,MATCH(B31,'[1]予選ヒート-レース結果表・グリッド用（貼付）'!$A:$A,0),MATCH("クラス",'[1]予選ヒート-レース結果表・グリッド用（貼付）'!$1:$1,0))=0,"",INDEX('[1]予選ヒート-レース結果表・グリッド用（貼付）'!$A:$Z,MATCH(B31,'[1]予選ヒート-レース結果表・グリッド用（貼付）'!$A:$A,0),MATCH("クラス",'[1]予選ヒート-レース結果表・グリッド用（貼付）'!$1:$1,0))),"")</f>
        <v>FS-125</v>
      </c>
      <c r="D32" s="84"/>
      <c r="E32" s="83"/>
      <c r="F32" s="78" t="str">
        <f>IFERROR(INDEX('[1]予選ヒート-レース結果表・グリッド用（貼付）'!$A:$Z,MATCH($B31,'[1]予選ヒート-レース結果表・グリッド用（貼付）'!$A:$A,0),MATCH("Model/Engine",'[1]予選ヒート-レース結果表・グリッド用（貼付）'!$1:$1,0)),"")</f>
        <v>Drago CORSE/IAME</v>
      </c>
      <c r="G32" s="82"/>
      <c r="H32" s="85" t="str">
        <f>IFERROR(IF(INDEX('[1]予選ヒート-レース結果表・グリッド用（貼付）'!$A:$Z,MATCH(G31,'[1]予選ヒート-レース結果表・グリッド用（貼付）'!$A:$A,0),MATCH("クラス",'[1]予選ヒート-レース結果表・グリッド用（貼付）'!$1:$1,0))=0,"",INDEX('[1]予選ヒート-レース結果表・グリッド用（貼付）'!$A:$Z,MATCH(G31,'[1]予選ヒート-レース結果表・グリッド用（貼付）'!$A:$A,0),MATCH("クラス",'[1]予選ヒート-レース結果表・グリッド用（貼付）'!$1:$1,0))),"")</f>
        <v>FS-125</v>
      </c>
      <c r="I32" s="84"/>
      <c r="J32" s="83"/>
      <c r="K32" s="78" t="str">
        <f>IFERROR(INDEX('[1]予選ヒート-レース結果表・グリッド用（貼付）'!$A:$Z,MATCH($G31,'[1]予選ヒート-レース結果表・グリッド用（貼付）'!$A:$A,0),MATCH("Model/Engine",'[1]予選ヒート-レース結果表・グリッド用（貼付）'!$1:$1,0)),"")</f>
        <v>KOSMIC/IAME</v>
      </c>
      <c r="L32" s="91"/>
      <c r="M32" s="89"/>
    </row>
    <row r="33" spans="1:13" ht="9" customHeight="1" x14ac:dyDescent="0.15">
      <c r="A33" s="90"/>
      <c r="B33" s="82"/>
      <c r="C33" s="80" t="str">
        <f>IF(IFERROR(INDEX('[1]予選ヒート-レース結果表・グリッド用（貼付）'!$A:$Z,MATCH($B31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31,'[1]予選ヒート-レース結果表・グリッド用（貼付）'!$A:$A,0),MATCH("team",'[1]予選ヒート-レース結果表・グリッド用（貼付）'!$1:$1,0)),""))</f>
        <v>EHRE MOTOR SPORTS</v>
      </c>
      <c r="D33" s="81"/>
      <c r="E33" s="80"/>
      <c r="F33" s="77"/>
      <c r="G33" s="82"/>
      <c r="H33" s="80" t="str">
        <f>IFERROR(IF(INDEX('[1]予選ヒート-レース結果表・グリッド用（貼付）'!$A:$Z,MATCH($G31,'[1]予選ヒート-レース結果表・グリッド用（貼付）'!$A:$A,0),MATCH("team",'[1]予選ヒート-レース結果表・グリッド用（貼付）'!$1:$1,0))=0,"",INDEX('[1]予選ヒート-レース結果表・グリッド用（貼付）'!$A:$Z,MATCH($G31,'[1]予選ヒート-レース結果表・グリッド用（貼付）'!$A:$A,0),MATCH("team",'[1]予選ヒート-レース結果表・グリッド用（貼付）'!$1:$1,0))),"")</f>
        <v>TEAM CRESCENT with ONE POINT</v>
      </c>
      <c r="I33" s="81"/>
      <c r="J33" s="80"/>
      <c r="K33" s="77"/>
      <c r="L33" s="79"/>
      <c r="M33" s="89"/>
    </row>
    <row r="34" spans="1:13" ht="6" customHeight="1" x14ac:dyDescent="0.15">
      <c r="A34" s="6"/>
      <c r="B34" s="6"/>
      <c r="C34" s="6"/>
      <c r="D34" s="6"/>
      <c r="E34" s="6"/>
      <c r="F34" s="76"/>
      <c r="G34" s="6"/>
      <c r="H34" s="6"/>
      <c r="I34" s="6"/>
      <c r="J34" s="6"/>
      <c r="K34" s="76"/>
      <c r="L34" s="78"/>
      <c r="M34" s="6"/>
    </row>
    <row r="35" spans="1:13" ht="12.75" customHeight="1" x14ac:dyDescent="0.15">
      <c r="A35" s="12"/>
      <c r="B35" s="1">
        <f>IF(MAX('[1]予選ヒート-レース結果表・グリッド用（貼付）'!A:A)&gt;G31,G31+1,"")</f>
        <v>11</v>
      </c>
      <c r="C35" s="88">
        <f>IFERROR(INDEX('[1]予選ヒート-レース結果表・グリッド用（貼付）'!$A:$Z,MATCH($B35,'[1]予選ヒート-レース結果表・グリッド用（貼付）'!$A:$A,0),MATCH("No.",'[1]予選ヒート-レース結果表・グリッド用（貼付）'!$1:$1,0)),"")</f>
        <v>83</v>
      </c>
      <c r="D35" s="87" t="str">
        <f>IFERROR(INDEX('[1]予選ヒート-レース結果表・グリッド用（貼付）'!$A:$Z,MATCH($B35,'[1]予選ヒート-レース結果表・グリッド用（貼付）'!$A:$A,0),MATCH("名前",'[1]予選ヒート-レース結果表・グリッド用（貼付）'!$1:$1,0)),"")</f>
        <v>近江川 暖人</v>
      </c>
      <c r="E35" s="87"/>
      <c r="F35" s="86"/>
      <c r="G35" s="1">
        <f>IF(MAX('[1]予選ヒート-レース結果表・グリッド用（貼付）'!A:A)&gt;B35,B35+1,"")</f>
        <v>12</v>
      </c>
      <c r="H35" s="88">
        <f>IFERROR(INDEX('[1]予選ヒート-レース結果表・グリッド用（貼付）'!$A:$Z,MATCH($G35,'[1]予選ヒート-レース結果表・グリッド用（貼付）'!$A:$A,0),MATCH("No.",'[1]予選ヒート-レース結果表・グリッド用（貼付）'!$1:$1,0)),"")</f>
        <v>27</v>
      </c>
      <c r="I35" s="87" t="str">
        <f>IFERROR(INDEX('[1]予選ヒート-レース結果表・グリッド用（貼付）'!$A:$Z,MATCH($G35,'[1]予選ヒート-レース結果表・グリッド用（貼付）'!$A:$A,0),MATCH("名前",'[1]予選ヒート-レース結果表・グリッド用（貼付）'!$1:$1,0)),"")</f>
        <v>菊池 貴博</v>
      </c>
      <c r="J35" s="87"/>
      <c r="K35" s="86"/>
      <c r="L35" s="77"/>
      <c r="M35" s="6"/>
    </row>
    <row r="36" spans="1:13" ht="6" customHeight="1" x14ac:dyDescent="0.15">
      <c r="A36" s="12"/>
      <c r="B36" s="82"/>
      <c r="C36" s="85" t="str">
        <f>IFERROR(IF(INDEX('[1]予選ヒート-レース結果表・グリッド用（貼付）'!$A:$Z,MATCH(B35,'[1]予選ヒート-レース結果表・グリッド用（貼付）'!$A:$A,0),MATCH("クラス",'[1]予選ヒート-レース結果表・グリッド用（貼付）'!$1:$1,0))=0,"",INDEX('[1]予選ヒート-レース結果表・グリッド用（貼付）'!$A:$Z,MATCH(B35,'[1]予選ヒート-レース結果表・グリッド用（貼付）'!$A:$A,0),MATCH("クラス",'[1]予選ヒート-レース結果表・グリッド用（貼付）'!$1:$1,0))),"")</f>
        <v>FS-125</v>
      </c>
      <c r="D36" s="84"/>
      <c r="E36" s="83"/>
      <c r="F36" s="78" t="str">
        <f>IFERROR(INDEX('[1]予選ヒート-レース結果表・グリッド用（貼付）'!$A:$Z,MATCH($B35,'[1]予選ヒート-レース結果表・グリッド用（貼付）'!$A:$A,0),MATCH("Model/Engine",'[1]予選ヒート-レース結果表・グリッド用（貼付）'!$1:$1,0)),"")</f>
        <v>KOSMIC/IAME</v>
      </c>
      <c r="G36" s="82"/>
      <c r="H36" s="85" t="str">
        <f>IFERROR(IF(INDEX('[1]予選ヒート-レース結果表・グリッド用（貼付）'!$A:$Z,MATCH(G35,'[1]予選ヒート-レース結果表・グリッド用（貼付）'!$A:$A,0),MATCH("クラス",'[1]予選ヒート-レース結果表・グリッド用（貼付）'!$1:$1,0))=0,"",INDEX('[1]予選ヒート-レース結果表・グリッド用（貼付）'!$A:$Z,MATCH(G35,'[1]予選ヒート-レース結果表・グリッド用（貼付）'!$A:$A,0),MATCH("クラス",'[1]予選ヒート-レース結果表・グリッド用（貼付）'!$1:$1,0))),"")</f>
        <v>FS-125</v>
      </c>
      <c r="I36" s="84"/>
      <c r="J36" s="83"/>
      <c r="K36" s="78" t="str">
        <f>IFERROR(INDEX('[1]予選ヒート-レース結果表・グリッド用（貼付）'!$A:$Z,MATCH($G35,'[1]予選ヒート-レース結果表・グリッド用（貼付）'!$A:$A,0),MATCH("Model/Engine",'[1]予選ヒート-レース結果表・グリッド用（貼付）'!$1:$1,0)),"")</f>
        <v>CRG/IAME</v>
      </c>
      <c r="L36" s="76"/>
      <c r="M36" s="6"/>
    </row>
    <row r="37" spans="1:13" ht="9" customHeight="1" x14ac:dyDescent="0.15">
      <c r="A37" s="12"/>
      <c r="B37" s="82"/>
      <c r="C37" s="80" t="str">
        <f>IF(IFERROR(INDEX('[1]予選ヒート-レース結果表・グリッド用（貼付）'!$A:$Z,MATCH($B35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35,'[1]予選ヒート-レース結果表・グリッド用（貼付）'!$A:$A,0),MATCH("team",'[1]予選ヒート-レース結果表・グリッド用（貼付）'!$1:$1,0)),""))</f>
        <v>HRS JAPAN</v>
      </c>
      <c r="D37" s="81"/>
      <c r="E37" s="80"/>
      <c r="F37" s="77"/>
      <c r="G37" s="82"/>
      <c r="H37" s="80" t="str">
        <f>IFERROR(IF(INDEX('[1]予選ヒート-レース結果表・グリッド用（貼付）'!$A:$Z,MATCH($G35,'[1]予選ヒート-レース結果表・グリッド用（貼付）'!$A:$A,0),MATCH("team",'[1]予選ヒート-レース結果表・グリッド用（貼付）'!$1:$1,0))=0,"",INDEX('[1]予選ヒート-レース結果表・グリッド用（貼付）'!$A:$Z,MATCH($G35,'[1]予選ヒート-レース結果表・グリッド用（貼付）'!$A:$A,0),MATCH("team",'[1]予選ヒート-レース結果表・グリッド用（貼付）'!$1:$1,0))),"")</f>
        <v>K SPEED WIN</v>
      </c>
      <c r="I37" s="81"/>
      <c r="J37" s="80"/>
      <c r="K37" s="77"/>
      <c r="L37" s="79"/>
      <c r="M37" s="6"/>
    </row>
    <row r="38" spans="1:13" ht="6" customHeight="1" x14ac:dyDescent="0.15">
      <c r="A38" s="12"/>
      <c r="B38" s="6"/>
      <c r="C38" s="6"/>
      <c r="D38" s="6"/>
      <c r="E38" s="6"/>
      <c r="F38" s="76"/>
      <c r="G38" s="6"/>
      <c r="H38" s="6"/>
      <c r="I38" s="6"/>
      <c r="J38" s="6"/>
      <c r="K38" s="76"/>
      <c r="L38" s="78"/>
      <c r="M38" s="6"/>
    </row>
    <row r="39" spans="1:13" ht="12.75" customHeight="1" x14ac:dyDescent="0.15">
      <c r="A39" s="12"/>
      <c r="B39" s="1">
        <f>IF(MAX('[1]予選ヒート-レース結果表・グリッド用（貼付）'!A:A)&gt;G35,G35+1,"")</f>
        <v>13</v>
      </c>
      <c r="C39" s="88">
        <f>IFERROR(INDEX('[1]予選ヒート-レース結果表・グリッド用（貼付）'!$A:$Z,MATCH($B39,'[1]予選ヒート-レース結果表・グリッド用（貼付）'!$A:$A,0),MATCH("No.",'[1]予選ヒート-レース結果表・グリッド用（貼付）'!$1:$1,0)),"")</f>
        <v>73</v>
      </c>
      <c r="D39" s="87" t="str">
        <f>IFERROR(INDEX('[1]予選ヒート-レース結果表・グリッド用（貼付）'!$A:$Z,MATCH($B39,'[1]予選ヒート-レース結果表・グリッド用（貼付）'!$A:$A,0),MATCH("名前",'[1]予選ヒート-レース結果表・グリッド用（貼付）'!$1:$1,0)),"")</f>
        <v>豊島 里空斗</v>
      </c>
      <c r="E39" s="87"/>
      <c r="F39" s="86"/>
      <c r="G39" s="1">
        <f>IF(MAX('[1]予選ヒート-レース結果表・グリッド用（貼付）'!A:A)&gt;B39,B39+1,"")</f>
        <v>14</v>
      </c>
      <c r="H39" s="88">
        <f>IFERROR(INDEX('[1]予選ヒート-レース結果表・グリッド用（貼付）'!$A:$Z,MATCH($G39,'[1]予選ヒート-レース結果表・グリッド用（貼付）'!$A:$A,0),MATCH("No.",'[1]予選ヒート-レース結果表・グリッド用（貼付）'!$1:$1,0)),"")</f>
        <v>78</v>
      </c>
      <c r="I39" s="87" t="str">
        <f>IFERROR(INDEX('[1]予選ヒート-レース結果表・グリッド用（貼付）'!$A:$Z,MATCH($G39,'[1]予選ヒート-レース結果表・グリッド用（貼付）'!$A:$A,0),MATCH("名前",'[1]予選ヒート-レース結果表・グリッド用（貼付）'!$1:$1,0)),"")</f>
        <v>福岡 主税</v>
      </c>
      <c r="J39" s="87"/>
      <c r="K39" s="86"/>
      <c r="L39" s="77"/>
      <c r="M39" s="6"/>
    </row>
    <row r="40" spans="1:13" ht="6" customHeight="1" x14ac:dyDescent="0.15">
      <c r="A40" s="6"/>
      <c r="B40" s="82"/>
      <c r="C40" s="85" t="str">
        <f>IFERROR(IF(INDEX('[1]予選ヒート-レース結果表・グリッド用（貼付）'!$A:$Z,MATCH(B39,'[1]予選ヒート-レース結果表・グリッド用（貼付）'!$A:$A,0),MATCH("クラス",'[1]予選ヒート-レース結果表・グリッド用（貼付）'!$1:$1,0))=0,"",INDEX('[1]予選ヒート-レース結果表・グリッド用（貼付）'!$A:$Z,MATCH(B39,'[1]予選ヒート-レース結果表・グリッド用（貼付）'!$A:$A,0),MATCH("クラス",'[1]予選ヒート-レース結果表・グリッド用（貼付）'!$1:$1,0))),"")</f>
        <v>FS-125</v>
      </c>
      <c r="D40" s="84"/>
      <c r="E40" s="83"/>
      <c r="F40" s="78" t="str">
        <f>IFERROR(INDEX('[1]予選ヒート-レース結果表・グリッド用（貼付）'!$A:$Z,MATCH($B39,'[1]予選ヒート-レース結果表・グリッド用（貼付）'!$A:$A,0),MATCH("Model/Engine",'[1]予選ヒート-レース結果表・グリッド用（貼付）'!$1:$1,0)),"")</f>
        <v>KOSMIC/IAME</v>
      </c>
      <c r="G40" s="82"/>
      <c r="H40" s="85" t="str">
        <f>IFERROR(IF(INDEX('[1]予選ヒート-レース結果表・グリッド用（貼付）'!$A:$Z,MATCH(G39,'[1]予選ヒート-レース結果表・グリッド用（貼付）'!$A:$A,0),MATCH("クラス",'[1]予選ヒート-レース結果表・グリッド用（貼付）'!$1:$1,0))=0,"",INDEX('[1]予選ヒート-レース結果表・グリッド用（貼付）'!$A:$Z,MATCH(G39,'[1]予選ヒート-レース結果表・グリッド用（貼付）'!$A:$A,0),MATCH("クラス",'[1]予選ヒート-レース結果表・グリッド用（貼付）'!$1:$1,0))),"")</f>
        <v>FS-125</v>
      </c>
      <c r="I40" s="84"/>
      <c r="J40" s="83"/>
      <c r="K40" s="78" t="str">
        <f>IFERROR(INDEX('[1]予選ヒート-レース結果表・グリッド用（貼付）'!$A:$Z,MATCH($G39,'[1]予選ヒート-レース結果表・グリッド用（貼付）'!$A:$A,0),MATCH("Model/Engine",'[1]予選ヒート-レース結果表・グリッド用（貼付）'!$1:$1,0)),"")</f>
        <v>TONY KART/IAME</v>
      </c>
      <c r="L40" s="76"/>
      <c r="M40" s="6"/>
    </row>
    <row r="41" spans="1:13" ht="9" customHeight="1" x14ac:dyDescent="0.15">
      <c r="A41" s="6"/>
      <c r="B41" s="82"/>
      <c r="C41" s="80" t="str">
        <f>IF(IFERROR(INDEX('[1]予選ヒート-レース結果表・グリッド用（貼付）'!$A:$Z,MATCH($B39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39,'[1]予選ヒート-レース結果表・グリッド用（貼付）'!$A:$A,0),MATCH("team",'[1]予選ヒート-レース結果表・グリッド用（貼付）'!$1:$1,0)),""))</f>
        <v>HRTwithカローラ新茨城CSI Racing</v>
      </c>
      <c r="D41" s="81"/>
      <c r="E41" s="80"/>
      <c r="F41" s="77"/>
      <c r="G41" s="82"/>
      <c r="H41" s="80" t="str">
        <f>IFERROR(IF(INDEX('[1]予選ヒート-レース結果表・グリッド用（貼付）'!$A:$Z,MATCH($G39,'[1]予選ヒート-レース結果表・グリッド用（貼付）'!$A:$A,0),MATCH("team",'[1]予選ヒート-レース結果表・グリッド用（貼付）'!$1:$1,0))=0,"",INDEX('[1]予選ヒート-レース結果表・グリッド用（貼付）'!$A:$Z,MATCH($G39,'[1]予選ヒート-レース結果表・グリッド用（貼付）'!$A:$A,0),MATCH("team",'[1]予選ヒート-レース結果表・グリッド用（貼付）'!$1:$1,0))),"")</f>
        <v>SCUDERIA SFIDA</v>
      </c>
      <c r="I41" s="81"/>
      <c r="J41" s="80"/>
      <c r="K41" s="77"/>
      <c r="L41" s="79"/>
      <c r="M41" s="6"/>
    </row>
    <row r="42" spans="1:13" ht="6" customHeight="1" x14ac:dyDescent="0.15">
      <c r="A42" s="6"/>
      <c r="B42" s="6"/>
      <c r="C42" s="6"/>
      <c r="D42" s="6"/>
      <c r="E42" s="6"/>
      <c r="F42" s="76"/>
      <c r="G42" s="6"/>
      <c r="H42" s="6"/>
      <c r="I42" s="6"/>
      <c r="J42" s="6"/>
      <c r="K42" s="76"/>
      <c r="L42" s="78"/>
      <c r="M42" s="6"/>
    </row>
    <row r="43" spans="1:13" ht="12.75" customHeight="1" x14ac:dyDescent="0.15">
      <c r="A43" s="6"/>
      <c r="B43" s="1">
        <f>IF(MAX('[1]予選ヒート-レース結果表・グリッド用（貼付）'!A:A)&gt;G39,G39+1,"")</f>
        <v>15</v>
      </c>
      <c r="C43" s="88">
        <f>IFERROR(INDEX('[1]予選ヒート-レース結果表・グリッド用（貼付）'!$A:$Z,MATCH($B43,'[1]予選ヒート-レース結果表・グリッド用（貼付）'!$A:$A,0),MATCH("No.",'[1]予選ヒート-レース結果表・グリッド用（貼付）'!$1:$1,0)),"")</f>
        <v>72</v>
      </c>
      <c r="D43" s="87" t="str">
        <f>IFERROR(INDEX('[1]予選ヒート-レース結果表・グリッド用（貼付）'!$A:$Z,MATCH($B43,'[1]予選ヒート-レース結果表・グリッド用（貼付）'!$A:$A,0),MATCH("名前",'[1]予選ヒート-レース結果表・グリッド用（貼付）'!$1:$1,0)),"")</f>
        <v>松井 海翔</v>
      </c>
      <c r="E43" s="87"/>
      <c r="F43" s="86"/>
      <c r="G43" s="1">
        <f>IF(MAX('[1]予選ヒート-レース結果表・グリッド用（貼付）'!A:A)&gt;B43,B43+1,"")</f>
        <v>16</v>
      </c>
      <c r="H43" s="88">
        <f>IFERROR(INDEX('[1]予選ヒート-レース結果表・グリッド用（貼付）'!$A:$Z,MATCH($G43,'[1]予選ヒート-レース結果表・グリッド用（貼付）'!$A:$A,0),MATCH("No.",'[1]予選ヒート-レース結果表・グリッド用（貼付）'!$1:$1,0)),"")</f>
        <v>58</v>
      </c>
      <c r="I43" s="87" t="str">
        <f>IFERROR(INDEX('[1]予選ヒート-レース結果表・グリッド用（貼付）'!$A:$Z,MATCH($G43,'[1]予選ヒート-レース結果表・グリッド用（貼付）'!$A:$A,0),MATCH("名前",'[1]予選ヒート-レース結果表・グリッド用（貼付）'!$1:$1,0)),"")</f>
        <v>鈴木 悠太</v>
      </c>
      <c r="J43" s="87"/>
      <c r="K43" s="86"/>
      <c r="L43" s="77"/>
      <c r="M43" s="6"/>
    </row>
    <row r="44" spans="1:13" ht="6" customHeight="1" x14ac:dyDescent="0.15">
      <c r="A44" s="6"/>
      <c r="B44" s="82"/>
      <c r="C44" s="85" t="str">
        <f>IFERROR(IF(INDEX('[1]予選ヒート-レース結果表・グリッド用（貼付）'!$A:$Z,MATCH(B43,'[1]予選ヒート-レース結果表・グリッド用（貼付）'!$A:$A,0),MATCH("クラス",'[1]予選ヒート-レース結果表・グリッド用（貼付）'!$1:$1,0))=0,"",INDEX('[1]予選ヒート-レース結果表・グリッド用（貼付）'!$A:$Z,MATCH(B43,'[1]予選ヒート-レース結果表・グリッド用（貼付）'!$A:$A,0),MATCH("クラス",'[1]予選ヒート-レース結果表・グリッド用（貼付）'!$1:$1,0))),"")</f>
        <v>FS-125</v>
      </c>
      <c r="D44" s="84"/>
      <c r="E44" s="83"/>
      <c r="F44" s="78" t="str">
        <f>IFERROR(INDEX('[1]予選ヒート-レース結果表・グリッド用（貼付）'!$A:$Z,MATCH($B43,'[1]予選ヒート-レース結果表・グリッド用（貼付）'!$A:$A,0),MATCH("Model/Engine",'[1]予選ヒート-レース結果表・グリッド用（貼付）'!$1:$1,0)),"")</f>
        <v>KOSMIC/IAME</v>
      </c>
      <c r="G44" s="82"/>
      <c r="H44" s="85" t="str">
        <f>IFERROR(IF(INDEX('[1]予選ヒート-レース結果表・グリッド用（貼付）'!$A:$Z,MATCH(G43,'[1]予選ヒート-レース結果表・グリッド用（貼付）'!$A:$A,0),MATCH("クラス",'[1]予選ヒート-レース結果表・グリッド用（貼付）'!$1:$1,0))=0,"",INDEX('[1]予選ヒート-レース結果表・グリッド用（貼付）'!$A:$Z,MATCH(G43,'[1]予選ヒート-レース結果表・グリッド用（貼付）'!$A:$A,0),MATCH("クラス",'[1]予選ヒート-レース結果表・グリッド用（貼付）'!$1:$1,0))),"")</f>
        <v>FS-125</v>
      </c>
      <c r="I44" s="84"/>
      <c r="J44" s="83"/>
      <c r="K44" s="78" t="str">
        <f>IFERROR(INDEX('[1]予選ヒート-レース結果表・グリッド用（貼付）'!$A:$Z,MATCH($G43,'[1]予選ヒート-レース結果表・グリッド用（貼付）'!$A:$A,0),MATCH("Model/Engine",'[1]予選ヒート-レース結果表・グリッド用（貼付）'!$1:$1,0)),"")</f>
        <v>EXPRIT/IAME</v>
      </c>
      <c r="L44" s="76"/>
      <c r="M44" s="6"/>
    </row>
    <row r="45" spans="1:13" ht="9" customHeight="1" x14ac:dyDescent="0.15">
      <c r="A45" s="6"/>
      <c r="B45" s="82"/>
      <c r="C45" s="80" t="str">
        <f>IF(IFERROR(INDEX('[1]予選ヒート-レース結果表・グリッド用（貼付）'!$A:$Z,MATCH($B43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43,'[1]予選ヒート-レース結果表・グリッド用（貼付）'!$A:$A,0),MATCH("team",'[1]予選ヒート-レース結果表・グリッド用（貼付）'!$1:$1,0)),""))</f>
        <v>HKC</v>
      </c>
      <c r="D45" s="81"/>
      <c r="E45" s="80"/>
      <c r="F45" s="77"/>
      <c r="G45" s="82"/>
      <c r="H45" s="80" t="str">
        <f>IFERROR(IF(INDEX('[1]予選ヒート-レース結果表・グリッド用（貼付）'!$A:$Z,MATCH($G43,'[1]予選ヒート-レース結果表・グリッド用（貼付）'!$A:$A,0),MATCH("team",'[1]予選ヒート-レース結果表・グリッド用（貼付）'!$1:$1,0))=0,"",INDEX('[1]予選ヒート-レース結果表・グリッド用（貼付）'!$A:$Z,MATCH($G43,'[1]予選ヒート-レース結果表・グリッド用（貼付）'!$A:$A,0),MATCH("team",'[1]予選ヒート-レース結果表・グリッド用（貼付）'!$1:$1,0))),"")</f>
        <v>RT WORLD</v>
      </c>
      <c r="I45" s="81"/>
      <c r="J45" s="80"/>
      <c r="K45" s="77"/>
      <c r="L45" s="79"/>
      <c r="M45" s="6"/>
    </row>
    <row r="46" spans="1:13" ht="6" customHeight="1" x14ac:dyDescent="0.15">
      <c r="A46" s="6"/>
      <c r="B46" s="6"/>
      <c r="C46" s="6"/>
      <c r="D46" s="6"/>
      <c r="E46" s="6"/>
      <c r="F46" s="76"/>
      <c r="G46" s="6"/>
      <c r="H46" s="6"/>
      <c r="I46" s="6"/>
      <c r="J46" s="6"/>
      <c r="K46" s="76"/>
      <c r="L46" s="78"/>
      <c r="M46" s="6"/>
    </row>
    <row r="47" spans="1:13" ht="12.75" customHeight="1" x14ac:dyDescent="0.15">
      <c r="A47" s="6"/>
      <c r="B47" s="1">
        <f>IF(MAX('[1]予選ヒート-レース結果表・グリッド用（貼付）'!A:A)&gt;G43,G43+1,"")</f>
        <v>17</v>
      </c>
      <c r="C47" s="88">
        <f>IFERROR(INDEX('[1]予選ヒート-レース結果表・グリッド用（貼付）'!$A:$Z,MATCH($B47,'[1]予選ヒート-レース結果表・グリッド用（貼付）'!$A:$A,0),MATCH("No.",'[1]予選ヒート-レース結果表・グリッド用（貼付）'!$1:$1,0)),"")</f>
        <v>38</v>
      </c>
      <c r="D47" s="87" t="str">
        <f>IFERROR(INDEX('[1]予選ヒート-レース結果表・グリッド用（貼付）'!$A:$Z,MATCH($B47,'[1]予選ヒート-レース結果表・グリッド用（貼付）'!$A:$A,0),MATCH("名前",'[1]予選ヒート-レース結果表・グリッド用（貼付）'!$1:$1,0)),"")</f>
        <v>成宮 柊磨</v>
      </c>
      <c r="E47" s="87"/>
      <c r="F47" s="86"/>
      <c r="G47" s="1">
        <f>IF(MAX('[1]予選ヒート-レース結果表・グリッド用（貼付）'!A:A)&gt;B47,B47+1,"")</f>
        <v>18</v>
      </c>
      <c r="H47" s="88">
        <f>IFERROR(INDEX('[1]予選ヒート-レース結果表・グリッド用（貼付）'!$A:$Z,MATCH($G47,'[1]予選ヒート-レース結果表・グリッド用（貼付）'!$A:$A,0),MATCH("No.",'[1]予選ヒート-レース結果表・グリッド用（貼付）'!$1:$1,0)),"")</f>
        <v>13</v>
      </c>
      <c r="I47" s="87" t="str">
        <f>IFERROR(INDEX('[1]予選ヒート-レース結果表・グリッド用（貼付）'!$A:$Z,MATCH($G47,'[1]予選ヒート-レース結果表・グリッド用（貼付）'!$A:$A,0),MATCH("名前",'[1]予選ヒート-レース結果表・グリッド用（貼付）'!$1:$1,0)),"")</f>
        <v>関 優成</v>
      </c>
      <c r="J47" s="87"/>
      <c r="K47" s="86"/>
      <c r="L47" s="77"/>
      <c r="M47" s="6"/>
    </row>
    <row r="48" spans="1:13" ht="6" customHeight="1" x14ac:dyDescent="0.15">
      <c r="A48" s="6"/>
      <c r="B48" s="82"/>
      <c r="C48" s="85" t="str">
        <f>IFERROR(IF(INDEX('[1]予選ヒート-レース結果表・グリッド用（貼付）'!$A:$Z,MATCH(B47,'[1]予選ヒート-レース結果表・グリッド用（貼付）'!$A:$A,0),MATCH("クラス",'[1]予選ヒート-レース結果表・グリッド用（貼付）'!$1:$1,0))=0,"",INDEX('[1]予選ヒート-レース結果表・グリッド用（貼付）'!$A:$Z,MATCH(B47,'[1]予選ヒート-レース結果表・グリッド用（貼付）'!$A:$A,0),MATCH("クラス",'[1]予選ヒート-レース結果表・グリッド用（貼付）'!$1:$1,0))),"")</f>
        <v>FS-125</v>
      </c>
      <c r="D48" s="84"/>
      <c r="E48" s="83"/>
      <c r="F48" s="78" t="str">
        <f>IFERROR(INDEX('[1]予選ヒート-レース結果表・グリッド用（貼付）'!$A:$Z,MATCH($B47,'[1]予選ヒート-レース結果表・グリッド用（貼付）'!$A:$A,0),MATCH("Model/Engine",'[1]予選ヒート-レース結果表・グリッド用（貼付）'!$1:$1,0)),"")</f>
        <v>KR/IAME</v>
      </c>
      <c r="G48" s="82"/>
      <c r="H48" s="85" t="str">
        <f>IFERROR(IF(INDEX('[1]予選ヒート-レース結果表・グリッド用（貼付）'!$A:$Z,MATCH(G47,'[1]予選ヒート-レース結果表・グリッド用（貼付）'!$A:$A,0),MATCH("クラス",'[1]予選ヒート-レース結果表・グリッド用（貼付）'!$1:$1,0))=0,"",INDEX('[1]予選ヒート-レース結果表・グリッド用（貼付）'!$A:$Z,MATCH(G47,'[1]予選ヒート-レース結果表・グリッド用（貼付）'!$A:$A,0),MATCH("クラス",'[1]予選ヒート-レース結果表・グリッド用（貼付）'!$1:$1,0))),"")</f>
        <v>FS-125</v>
      </c>
      <c r="I48" s="84"/>
      <c r="J48" s="83"/>
      <c r="K48" s="78" t="str">
        <f>IFERROR(INDEX('[1]予選ヒート-レース結果表・グリッド用（貼付）'!$A:$Z,MATCH($G47,'[1]予選ヒート-レース結果表・グリッド用（貼付）'!$A:$A,0),MATCH("Model/Engine",'[1]予選ヒート-レース結果表・グリッド用（貼付）'!$1:$1,0)),"")</f>
        <v>Praga/IAME</v>
      </c>
      <c r="L48" s="76"/>
      <c r="M48" s="6"/>
    </row>
    <row r="49" spans="1:13" ht="9" customHeight="1" x14ac:dyDescent="0.15">
      <c r="A49" s="6"/>
      <c r="B49" s="82"/>
      <c r="C49" s="80" t="str">
        <f>IF(IFERROR(INDEX('[1]予選ヒート-レース結果表・グリッド用（貼付）'!$A:$Z,MATCH($B47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47,'[1]予選ヒート-レース結果表・グリッド用（貼付）'!$A:$A,0),MATCH("team",'[1]予選ヒート-レース結果表・グリッド用（貼付）'!$1:$1,0)),""))</f>
        <v>Team REGOLITH</v>
      </c>
      <c r="D49" s="81"/>
      <c r="E49" s="80"/>
      <c r="F49" s="77"/>
      <c r="G49" s="82"/>
      <c r="H49" s="80" t="str">
        <f>IFERROR(IF(INDEX('[1]予選ヒート-レース結果表・グリッド用（貼付）'!$A:$Z,MATCH($G47,'[1]予選ヒート-レース結果表・グリッド用（貼付）'!$A:$A,0),MATCH("team",'[1]予選ヒート-レース結果表・グリッド用（貼付）'!$1:$1,0))=0,"",INDEX('[1]予選ヒート-レース結果表・グリッド用（貼付）'!$A:$Z,MATCH($G47,'[1]予選ヒート-レース結果表・グリッド用（貼付）'!$A:$A,0),MATCH("team",'[1]予選ヒート-レース結果表・グリッド用（貼付）'!$1:$1,0))),"")</f>
        <v>TEAMぶるーと</v>
      </c>
      <c r="I49" s="81"/>
      <c r="J49" s="80"/>
      <c r="K49" s="77"/>
      <c r="L49" s="79"/>
      <c r="M49" s="6"/>
    </row>
    <row r="50" spans="1:13" ht="6" customHeight="1" x14ac:dyDescent="0.15">
      <c r="A50" s="6"/>
      <c r="B50" s="6"/>
      <c r="C50" s="6"/>
      <c r="D50" s="6"/>
      <c r="E50" s="6"/>
      <c r="F50" s="76"/>
      <c r="G50" s="6"/>
      <c r="H50" s="6"/>
      <c r="I50" s="6"/>
      <c r="J50" s="6"/>
      <c r="K50" s="76"/>
      <c r="L50" s="78"/>
      <c r="M50" s="6"/>
    </row>
    <row r="51" spans="1:13" ht="12.75" customHeight="1" x14ac:dyDescent="0.15">
      <c r="A51" s="6"/>
      <c r="B51" s="1">
        <f>IF(MAX('[1]予選ヒート-レース結果表・グリッド用（貼付）'!A:A)&gt;G47,G47+1,"")</f>
        <v>19</v>
      </c>
      <c r="C51" s="88">
        <f>IFERROR(INDEX('[1]予選ヒート-レース結果表・グリッド用（貼付）'!$A:$Z,MATCH($B51,'[1]予選ヒート-レース結果表・グリッド用（貼付）'!$A:$A,0),MATCH("No.",'[1]予選ヒート-レース結果表・グリッド用（貼付）'!$1:$1,0)),"")</f>
        <v>22</v>
      </c>
      <c r="D51" s="87" t="str">
        <f>IFERROR(INDEX('[1]予選ヒート-レース結果表・グリッド用（貼付）'!$A:$Z,MATCH($B51,'[1]予選ヒート-レース結果表・グリッド用（貼付）'!$A:$A,0),MATCH("名前",'[1]予選ヒート-レース結果表・グリッド用（貼付）'!$1:$1,0)),"")</f>
        <v>一宮 總太朗</v>
      </c>
      <c r="E51" s="87"/>
      <c r="F51" s="86"/>
      <c r="G51" s="1">
        <f>IF(MAX('[1]予選ヒート-レース結果表・グリッド用（貼付）'!A:A)&gt;B51,B51+1,"")</f>
        <v>20</v>
      </c>
      <c r="H51" s="88">
        <f>IFERROR(INDEX('[1]予選ヒート-レース結果表・グリッド用（貼付）'!$A:$Z,MATCH($G51,'[1]予選ヒート-レース結果表・グリッド用（貼付）'!$A:$A,0),MATCH("No.",'[1]予選ヒート-レース結果表・グリッド用（貼付）'!$1:$1,0)),"")</f>
        <v>17</v>
      </c>
      <c r="I51" s="87" t="str">
        <f>IFERROR(INDEX('[1]予選ヒート-レース結果表・グリッド用（貼付）'!$A:$Z,MATCH($G51,'[1]予選ヒート-レース結果表・グリッド用（貼付）'!$A:$A,0),MATCH("名前",'[1]予選ヒート-レース結果表・グリッド用（貼付）'!$1:$1,0)),"")</f>
        <v>白石 いつも</v>
      </c>
      <c r="J51" s="87"/>
      <c r="K51" s="86"/>
      <c r="L51" s="77"/>
      <c r="M51" s="6"/>
    </row>
    <row r="52" spans="1:13" ht="6" customHeight="1" x14ac:dyDescent="0.15">
      <c r="A52" s="6"/>
      <c r="B52" s="82"/>
      <c r="C52" s="85" t="str">
        <f>IFERROR(IF(INDEX('[1]予選ヒート-レース結果表・グリッド用（貼付）'!$A:$Z,MATCH(B51,'[1]予選ヒート-レース結果表・グリッド用（貼付）'!$A:$A,0),MATCH("クラス",'[1]予選ヒート-レース結果表・グリッド用（貼付）'!$1:$1,0))=0,"",INDEX('[1]予選ヒート-レース結果表・グリッド用（貼付）'!$A:$Z,MATCH(B51,'[1]予選ヒート-レース結果表・グリッド用（貼付）'!$A:$A,0),MATCH("クラス",'[1]予選ヒート-レース結果表・グリッド用（貼付）'!$1:$1,0))),"")</f>
        <v>FS-125</v>
      </c>
      <c r="D52" s="84"/>
      <c r="E52" s="83"/>
      <c r="F52" s="78" t="str">
        <f>IFERROR(INDEX('[1]予選ヒート-レース結果表・グリッド用（貼付）'!$A:$Z,MATCH($B51,'[1]予選ヒート-レース結果表・グリッド用（貼付）'!$A:$A,0),MATCH("Model/Engine",'[1]予選ヒート-レース結果表・グリッド用（貼付）'!$1:$1,0)),"")</f>
        <v>KR/IAME</v>
      </c>
      <c r="G52" s="82"/>
      <c r="H52" s="85" t="str">
        <f>IFERROR(IF(INDEX('[1]予選ヒート-レース結果表・グリッド用（貼付）'!$A:$Z,MATCH(G51,'[1]予選ヒート-レース結果表・グリッド用（貼付）'!$A:$A,0),MATCH("クラス",'[1]予選ヒート-レース結果表・グリッド用（貼付）'!$1:$1,0))=0,"",INDEX('[1]予選ヒート-レース結果表・グリッド用（貼付）'!$A:$Z,MATCH(G51,'[1]予選ヒート-レース結果表・グリッド用（貼付）'!$A:$A,0),MATCH("クラス",'[1]予選ヒート-レース結果表・グリッド用（貼付）'!$1:$1,0))),"")</f>
        <v>FS-125</v>
      </c>
      <c r="I52" s="84"/>
      <c r="J52" s="83"/>
      <c r="K52" s="78" t="str">
        <f>IFERROR(INDEX('[1]予選ヒート-レース結果表・グリッド用（貼付）'!$A:$Z,MATCH($G51,'[1]予選ヒート-レース結果表・グリッド用（貼付）'!$A:$A,0),MATCH("Model/Engine",'[1]予選ヒート-レース結果表・グリッド用（貼付）'!$1:$1,0)),"")</f>
        <v>KOSMIC/IAME</v>
      </c>
      <c r="L52" s="76"/>
      <c r="M52" s="6"/>
    </row>
    <row r="53" spans="1:13" ht="9" customHeight="1" x14ac:dyDescent="0.15">
      <c r="A53" s="6"/>
      <c r="B53" s="82"/>
      <c r="C53" s="80" t="str">
        <f>IF(IFERROR(INDEX('[1]予選ヒート-レース結果表・グリッド用（貼付）'!$A:$Z,MATCH($B51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51,'[1]予選ヒート-レース結果表・グリッド用（貼付）'!$A:$A,0),MATCH("team",'[1]予選ヒート-レース結果表・グリッド用（貼付）'!$1:$1,0)),""))</f>
        <v>KAKIE Racing Team</v>
      </c>
      <c r="D53" s="81"/>
      <c r="E53" s="80"/>
      <c r="F53" s="77"/>
      <c r="G53" s="82"/>
      <c r="H53" s="80" t="str">
        <f>IFERROR(IF(INDEX('[1]予選ヒート-レース結果表・グリッド用（貼付）'!$A:$Z,MATCH($G51,'[1]予選ヒート-レース結果表・グリッド用（貼付）'!$A:$A,0),MATCH("team",'[1]予選ヒート-レース結果表・グリッド用（貼付）'!$1:$1,0))=0,"",INDEX('[1]予選ヒート-レース結果表・グリッド用（貼付）'!$A:$Z,MATCH($G51,'[1]予選ヒート-レース結果表・グリッド用（貼付）'!$A:$A,0),MATCH("team",'[1]予選ヒート-レース結果表・グリッド用（貼付）'!$1:$1,0))),"")</f>
        <v>HRSJAPAN</v>
      </c>
      <c r="I53" s="81"/>
      <c r="J53" s="80"/>
      <c r="K53" s="77"/>
      <c r="L53" s="79"/>
      <c r="M53" s="6"/>
    </row>
    <row r="54" spans="1:13" ht="6" customHeight="1" x14ac:dyDescent="0.15">
      <c r="A54" s="6"/>
      <c r="B54" s="6"/>
      <c r="C54" s="6"/>
      <c r="D54" s="6"/>
      <c r="E54" s="6"/>
      <c r="F54" s="76"/>
      <c r="G54" s="6"/>
      <c r="H54" s="6"/>
      <c r="I54" s="6"/>
      <c r="J54" s="6"/>
      <c r="K54" s="76"/>
      <c r="L54" s="78"/>
      <c r="M54" s="6"/>
    </row>
    <row r="55" spans="1:13" ht="12.75" customHeight="1" x14ac:dyDescent="0.15">
      <c r="A55" s="6"/>
      <c r="B55" s="1">
        <f>IF(MAX('[1]予選ヒート-レース結果表・グリッド用（貼付）'!A:A)&gt;G51,G51+1,"")</f>
        <v>21</v>
      </c>
      <c r="C55" s="88">
        <f>IFERROR(INDEX('[1]予選ヒート-レース結果表・グリッド用（貼付）'!$A:$Z,MATCH($B55,'[1]予選ヒート-レース結果表・グリッド用（貼付）'!$A:$A,0),MATCH("No.",'[1]予選ヒート-レース結果表・グリッド用（貼付）'!$1:$1,0)),"")</f>
        <v>34</v>
      </c>
      <c r="D55" s="87" t="str">
        <f>IFERROR(INDEX('[1]予選ヒート-レース結果表・グリッド用（貼付）'!$A:$Z,MATCH($B55,'[1]予選ヒート-レース結果表・グリッド用（貼付）'!$A:$A,0),MATCH("名前",'[1]予選ヒート-レース結果表・グリッド用（貼付）'!$1:$1,0)),"")</f>
        <v>柳沼 光太</v>
      </c>
      <c r="E55" s="87"/>
      <c r="F55" s="86"/>
      <c r="G55" s="1">
        <f>IF(MAX('[1]予選ヒート-レース結果表・グリッド用（貼付）'!A:A)&gt;B55,B55+1,"")</f>
        <v>22</v>
      </c>
      <c r="H55" s="88">
        <f>IFERROR(INDEX('[1]予選ヒート-レース結果表・グリッド用（貼付）'!$A:$Z,MATCH($G55,'[1]予選ヒート-レース結果表・グリッド用（貼付）'!$A:$A,0),MATCH("No.",'[1]予選ヒート-レース結果表・グリッド用（貼付）'!$1:$1,0)),"")</f>
        <v>66</v>
      </c>
      <c r="I55" s="87" t="str">
        <f>IFERROR(INDEX('[1]予選ヒート-レース結果表・グリッド用（貼付）'!$A:$Z,MATCH($G55,'[1]予選ヒート-レース結果表・グリッド用（貼付）'!$A:$A,0),MATCH("名前",'[1]予選ヒート-レース結果表・グリッド用（貼付）'!$1:$1,0)),"")</f>
        <v>橘田 明弘</v>
      </c>
      <c r="J55" s="87"/>
      <c r="K55" s="86"/>
      <c r="L55" s="77"/>
      <c r="M55" s="6"/>
    </row>
    <row r="56" spans="1:13" ht="6" customHeight="1" x14ac:dyDescent="0.15">
      <c r="A56" s="6"/>
      <c r="B56" s="82"/>
      <c r="C56" s="85" t="str">
        <f>IFERROR(IF(INDEX('[1]予選ヒート-レース結果表・グリッド用（貼付）'!$A:$Z,MATCH(B55,'[1]予選ヒート-レース結果表・グリッド用（貼付）'!$A:$A,0),MATCH("クラス",'[1]予選ヒート-レース結果表・グリッド用（貼付）'!$1:$1,0))=0,"",INDEX('[1]予選ヒート-レース結果表・グリッド用（貼付）'!$A:$Z,MATCH(B55,'[1]予選ヒート-レース結果表・グリッド用（貼付）'!$A:$A,0),MATCH("クラス",'[1]予選ヒート-レース結果表・グリッド用（貼付）'!$1:$1,0))),"")</f>
        <v>FS-125</v>
      </c>
      <c r="D56" s="84"/>
      <c r="E56" s="83"/>
      <c r="F56" s="78" t="str">
        <f>IFERROR(INDEX('[1]予選ヒート-レース結果表・グリッド用（貼付）'!$A:$Z,MATCH($B55,'[1]予選ヒート-レース結果表・グリッド用（貼付）'!$A:$A,0),MATCH("Model/Engine",'[1]予選ヒート-レース結果表・グリッド用（貼付）'!$1:$1,0)),"")</f>
        <v>Birel ART/IAME</v>
      </c>
      <c r="G56" s="82"/>
      <c r="H56" s="85" t="str">
        <f>IFERROR(IF(INDEX('[1]予選ヒート-レース結果表・グリッド用（貼付）'!$A:$Z,MATCH(G55,'[1]予選ヒート-レース結果表・グリッド用（貼付）'!$A:$A,0),MATCH("クラス",'[1]予選ヒート-レース結果表・グリッド用（貼付）'!$1:$1,0))=0,"",INDEX('[1]予選ヒート-レース結果表・グリッド用（貼付）'!$A:$Z,MATCH(G55,'[1]予選ヒート-レース結果表・グリッド用（貼付）'!$A:$A,0),MATCH("クラス",'[1]予選ヒート-レース結果表・グリッド用（貼付）'!$1:$1,0))),"")</f>
        <v>FS-125</v>
      </c>
      <c r="I56" s="84"/>
      <c r="J56" s="83"/>
      <c r="K56" s="78" t="str">
        <f>IFERROR(INDEX('[1]予選ヒート-レース結果表・グリッド用（貼付）'!$A:$Z,MATCH($G55,'[1]予選ヒート-レース結果表・グリッド用（貼付）'!$A:$A,0),MATCH("Model/Engine",'[1]予選ヒート-レース結果表・グリッド用（貼付）'!$1:$1,0)),"")</f>
        <v>Drago CORSE/IAME</v>
      </c>
      <c r="L56" s="76"/>
      <c r="M56" s="6"/>
    </row>
    <row r="57" spans="1:13" ht="9" customHeight="1" x14ac:dyDescent="0.15">
      <c r="A57" s="6"/>
      <c r="B57" s="82"/>
      <c r="C57" s="80" t="str">
        <f>IF(IFERROR(INDEX('[1]予選ヒート-レース結果表・グリッド用（貼付）'!$A:$Z,MATCH($B55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55,'[1]予選ヒート-レース結果表・グリッド用（貼付）'!$A:$A,0),MATCH("team",'[1]予選ヒート-レース結果表・グリッド用（貼付）'!$1:$1,0)),""))</f>
        <v>Formula Blue ガレージC</v>
      </c>
      <c r="D57" s="81"/>
      <c r="E57" s="80"/>
      <c r="F57" s="77"/>
      <c r="G57" s="82"/>
      <c r="H57" s="80" t="str">
        <f>IFERROR(IF(INDEX('[1]予選ヒート-レース結果表・グリッド用（貼付）'!$A:$Z,MATCH($G55,'[1]予選ヒート-レース結果表・グリッド用（貼付）'!$A:$A,0),MATCH("team",'[1]予選ヒート-レース結果表・グリッド用（貼付）'!$1:$1,0))=0,"",INDEX('[1]予選ヒート-レース結果表・グリッド用（貼付）'!$A:$Z,MATCH($G55,'[1]予選ヒート-レース結果表・グリッド用（貼付）'!$A:$A,0),MATCH("team",'[1]予選ヒート-レース結果表・グリッド用（貼付）'!$1:$1,0))),"")</f>
        <v>K Speed Win</v>
      </c>
      <c r="I57" s="81"/>
      <c r="J57" s="80"/>
      <c r="K57" s="77"/>
      <c r="L57" s="79"/>
      <c r="M57" s="6"/>
    </row>
    <row r="58" spans="1:13" ht="6" customHeight="1" x14ac:dyDescent="0.15">
      <c r="A58" s="6"/>
      <c r="B58" s="6"/>
      <c r="C58" s="6"/>
      <c r="D58" s="6"/>
      <c r="E58" s="6"/>
      <c r="F58" s="76"/>
      <c r="G58" s="6"/>
      <c r="H58" s="6"/>
      <c r="I58" s="6"/>
      <c r="J58" s="6"/>
      <c r="K58" s="76"/>
      <c r="L58" s="78"/>
      <c r="M58" s="6"/>
    </row>
    <row r="59" spans="1:13" ht="12.75" customHeight="1" x14ac:dyDescent="0.15">
      <c r="A59" s="6"/>
      <c r="B59" s="1">
        <f>IF(MAX('[1]予選ヒート-レース結果表・グリッド用（貼付）'!A:A)&gt;G55,G55+1,"")</f>
        <v>23</v>
      </c>
      <c r="C59" s="88">
        <f>IFERROR(INDEX('[1]予選ヒート-レース結果表・グリッド用（貼付）'!$A:$Z,MATCH($B59,'[1]予選ヒート-レース結果表・グリッド用（貼付）'!$A:$A,0),MATCH("No.",'[1]予選ヒート-レース結果表・グリッド用（貼付）'!$1:$1,0)),"")</f>
        <v>15</v>
      </c>
      <c r="D59" s="87" t="str">
        <f>IFERROR(INDEX('[1]予選ヒート-レース結果表・グリッド用（貼付）'!$A:$Z,MATCH($B59,'[1]予選ヒート-レース結果表・グリッド用（貼付）'!$A:$A,0),MATCH("名前",'[1]予選ヒート-レース結果表・グリッド用（貼付）'!$1:$1,0)),"")</f>
        <v>石田 瑞季</v>
      </c>
      <c r="E59" s="87"/>
      <c r="F59" s="86"/>
      <c r="G59" s="1">
        <f>IF(MAX('[1]予選ヒート-レース結果表・グリッド用（貼付）'!A:A)&gt;B59,B59+1,"")</f>
        <v>24</v>
      </c>
      <c r="H59" s="88">
        <f>IFERROR(INDEX('[1]予選ヒート-レース結果表・グリッド用（貼付）'!$A:$Z,MATCH($G59,'[1]予選ヒート-レース結果表・グリッド用（貼付）'!$A:$A,0),MATCH("No.",'[1]予選ヒート-レース結果表・グリッド用（貼付）'!$1:$1,0)),"")</f>
        <v>12</v>
      </c>
      <c r="I59" s="87" t="str">
        <f>IFERROR(INDEX('[1]予選ヒート-レース結果表・グリッド用（貼付）'!$A:$Z,MATCH($G59,'[1]予選ヒート-レース結果表・グリッド用（貼付）'!$A:$A,0),MATCH("名前",'[1]予選ヒート-レース結果表・グリッド用（貼付）'!$1:$1,0)),"")</f>
        <v>宮本 颯斗</v>
      </c>
      <c r="J59" s="87"/>
      <c r="K59" s="86"/>
      <c r="L59" s="77"/>
      <c r="M59" s="6"/>
    </row>
    <row r="60" spans="1:13" ht="6" customHeight="1" x14ac:dyDescent="0.15">
      <c r="A60" s="6"/>
      <c r="B60" s="82"/>
      <c r="C60" s="85" t="str">
        <f>IFERROR(IF(INDEX('[1]予選ヒート-レース結果表・グリッド用（貼付）'!$A:$Z,MATCH(B59,'[1]予選ヒート-レース結果表・グリッド用（貼付）'!$A:$A,0),MATCH("クラス",'[1]予選ヒート-レース結果表・グリッド用（貼付）'!$1:$1,0))=0,"",INDEX('[1]予選ヒート-レース結果表・グリッド用（貼付）'!$A:$Z,MATCH(B59,'[1]予選ヒート-レース結果表・グリッド用（貼付）'!$A:$A,0),MATCH("クラス",'[1]予選ヒート-レース結果表・グリッド用（貼付）'!$1:$1,0))),"")</f>
        <v>FS-125</v>
      </c>
      <c r="D60" s="84"/>
      <c r="E60" s="83"/>
      <c r="F60" s="78" t="str">
        <f>IFERROR(INDEX('[1]予選ヒート-レース結果表・グリッド用（貼付）'!$A:$Z,MATCH($B59,'[1]予選ヒート-レース結果表・グリッド用（貼付）'!$A:$A,0),MATCH("Model/Engine",'[1]予選ヒート-レース結果表・グリッド用（貼付）'!$1:$1,0)),"")</f>
        <v>KOSMIC/IAME</v>
      </c>
      <c r="G60" s="82"/>
      <c r="H60" s="85" t="str">
        <f>IFERROR(IF(INDEX('[1]予選ヒート-レース結果表・グリッド用（貼付）'!$A:$Z,MATCH(G59,'[1]予選ヒート-レース結果表・グリッド用（貼付）'!$A:$A,0),MATCH("クラス",'[1]予選ヒート-レース結果表・グリッド用（貼付）'!$1:$1,0))=0,"",INDEX('[1]予選ヒート-レース結果表・グリッド用（貼付）'!$A:$Z,MATCH(G59,'[1]予選ヒート-レース結果表・グリッド用（貼付）'!$A:$A,0),MATCH("クラス",'[1]予選ヒート-レース結果表・グリッド用（貼付）'!$1:$1,0))),"")</f>
        <v>FS-125</v>
      </c>
      <c r="I60" s="84"/>
      <c r="J60" s="83"/>
      <c r="K60" s="78" t="str">
        <f>IFERROR(INDEX('[1]予選ヒート-レース結果表・グリッド用（貼付）'!$A:$Z,MATCH($G59,'[1]予選ヒート-レース結果表・グリッド用（貼付）'!$A:$A,0),MATCH("Model/Engine",'[1]予選ヒート-レース結果表・グリッド用（貼付）'!$1:$1,0)),"")</f>
        <v>Praga/IAME</v>
      </c>
      <c r="L60" s="76"/>
      <c r="M60" s="6"/>
    </row>
    <row r="61" spans="1:13" ht="9" customHeight="1" x14ac:dyDescent="0.15">
      <c r="A61" s="6"/>
      <c r="B61" s="82"/>
      <c r="C61" s="80" t="str">
        <f>IF(IFERROR(INDEX('[1]予選ヒート-レース結果表・グリッド用（貼付）'!$A:$Z,MATCH($B59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59,'[1]予選ヒート-レース結果表・グリッド用（貼付）'!$A:$A,0),MATCH("team",'[1]予選ヒート-レース結果表・グリッド用（貼付）'!$1:$1,0)),""))</f>
        <v>BRAVO-RACING</v>
      </c>
      <c r="D61" s="81"/>
      <c r="E61" s="80"/>
      <c r="F61" s="77"/>
      <c r="G61" s="82"/>
      <c r="H61" s="80" t="str">
        <f>IFERROR(IF(INDEX('[1]予選ヒート-レース結果表・グリッド用（貼付）'!$A:$Z,MATCH($G59,'[1]予選ヒート-レース結果表・グリッド用（貼付）'!$A:$A,0),MATCH("team",'[1]予選ヒート-レース結果表・グリッド用（貼付）'!$1:$1,0))=0,"",INDEX('[1]予選ヒート-レース結果表・グリッド用（貼付）'!$A:$Z,MATCH($G59,'[1]予選ヒート-レース結果表・グリッド用（貼付）'!$A:$A,0),MATCH("team",'[1]予選ヒート-レース結果表・グリッド用（貼付）'!$1:$1,0))),"")</f>
        <v>Teamぶるーと</v>
      </c>
      <c r="I61" s="81"/>
      <c r="J61" s="80"/>
      <c r="K61" s="77"/>
      <c r="L61" s="79"/>
      <c r="M61" s="6"/>
    </row>
    <row r="62" spans="1:13" ht="6" customHeight="1" x14ac:dyDescent="0.15">
      <c r="A62" s="6"/>
      <c r="B62" s="6"/>
      <c r="C62" s="6"/>
      <c r="D62" s="6"/>
      <c r="E62" s="6"/>
      <c r="F62" s="76"/>
      <c r="G62" s="6"/>
      <c r="H62" s="6"/>
      <c r="I62" s="6"/>
      <c r="J62" s="6"/>
      <c r="K62" s="76"/>
      <c r="L62" s="78"/>
      <c r="M62" s="6"/>
    </row>
    <row r="63" spans="1:13" ht="12.75" customHeight="1" x14ac:dyDescent="0.15">
      <c r="A63" s="6"/>
      <c r="B63" s="1" t="str">
        <f>IF(MAX('[1]予選ヒート-レース結果表・グリッド用（貼付）'!A:A)&gt;G59,G59+1,"")</f>
        <v/>
      </c>
      <c r="C63" s="88" t="str">
        <f>IFERROR(INDEX('[1]予選ヒート-レース結果表・グリッド用（貼付）'!$A:$Z,MATCH($B63,'[1]予選ヒート-レース結果表・グリッド用（貼付）'!$A:$A,0),MATCH("No.",'[1]予選ヒート-レース結果表・グリッド用（貼付）'!$1:$1,0)),"")</f>
        <v/>
      </c>
      <c r="D63" s="87" t="str">
        <f>IFERROR(INDEX('[1]予選ヒート-レース結果表・グリッド用（貼付）'!$A:$Z,MATCH($B63,'[1]予選ヒート-レース結果表・グリッド用（貼付）'!$A:$A,0),MATCH("名前",'[1]予選ヒート-レース結果表・グリッド用（貼付）'!$1:$1,0)),"")</f>
        <v/>
      </c>
      <c r="E63" s="87"/>
      <c r="F63" s="86"/>
      <c r="G63" s="1" t="str">
        <f>IF(MAX('[1]予選ヒート-レース結果表・グリッド用（貼付）'!A:A)&gt;B63,B63+1,"")</f>
        <v/>
      </c>
      <c r="H63" s="88" t="str">
        <f>IFERROR(INDEX('[1]予選ヒート-レース結果表・グリッド用（貼付）'!$A:$Z,MATCH($G63,'[1]予選ヒート-レース結果表・グリッド用（貼付）'!$A:$A,0),MATCH("No.",'[1]予選ヒート-レース結果表・グリッド用（貼付）'!$1:$1,0)),"")</f>
        <v/>
      </c>
      <c r="I63" s="87" t="str">
        <f>IFERROR(INDEX('[1]予選ヒート-レース結果表・グリッド用（貼付）'!$A:$Z,MATCH($G63,'[1]予選ヒート-レース結果表・グリッド用（貼付）'!$A:$A,0),MATCH("名前",'[1]予選ヒート-レース結果表・グリッド用（貼付）'!$1:$1,0)),"")</f>
        <v/>
      </c>
      <c r="J63" s="87"/>
      <c r="K63" s="86"/>
      <c r="L63" s="77"/>
      <c r="M63" s="6"/>
    </row>
    <row r="64" spans="1:13" ht="6" customHeight="1" x14ac:dyDescent="0.15">
      <c r="A64" s="6"/>
      <c r="B64" s="82"/>
      <c r="C64" s="85" t="str">
        <f>IFERROR(IF(INDEX('[1]予選ヒート-レース結果表・グリッド用（貼付）'!$A:$Z,MATCH(B63,'[1]予選ヒート-レース結果表・グリッド用（貼付）'!$A:$A,0),MATCH("クラス",'[1]予選ヒート-レース結果表・グリッド用（貼付）'!$1:$1,0))=0,"",INDEX('[1]予選ヒート-レース結果表・グリッド用（貼付）'!$A:$Z,MATCH(B63,'[1]予選ヒート-レース結果表・グリッド用（貼付）'!$A:$A,0),MATCH("クラス",'[1]予選ヒート-レース結果表・グリッド用（貼付）'!$1:$1,0))),"")</f>
        <v/>
      </c>
      <c r="D64" s="84"/>
      <c r="E64" s="83"/>
      <c r="F64" s="78" t="str">
        <f>IFERROR(INDEX('[1]予選ヒート-レース結果表・グリッド用（貼付）'!$A:$Z,MATCH($B63,'[1]予選ヒート-レース結果表・グリッド用（貼付）'!$A:$A,0),MATCH("Model/Engine",'[1]予選ヒート-レース結果表・グリッド用（貼付）'!$1:$1,0)),"")</f>
        <v/>
      </c>
      <c r="G64" s="82"/>
      <c r="H64" s="85" t="str">
        <f>IFERROR(IF(INDEX('[1]予選ヒート-レース結果表・グリッド用（貼付）'!$A:$Z,MATCH(G63,'[1]予選ヒート-レース結果表・グリッド用（貼付）'!$A:$A,0),MATCH("クラス",'[1]予選ヒート-レース結果表・グリッド用（貼付）'!$1:$1,0))=0,"",INDEX('[1]予選ヒート-レース結果表・グリッド用（貼付）'!$A:$Z,MATCH(G63,'[1]予選ヒート-レース結果表・グリッド用（貼付）'!$A:$A,0),MATCH("クラス",'[1]予選ヒート-レース結果表・グリッド用（貼付）'!$1:$1,0))),"")</f>
        <v/>
      </c>
      <c r="I64" s="84"/>
      <c r="J64" s="83"/>
      <c r="K64" s="78" t="str">
        <f>IFERROR(INDEX('[1]予選ヒート-レース結果表・グリッド用（貼付）'!$A:$Z,MATCH($G63,'[1]予選ヒート-レース結果表・グリッド用（貼付）'!$A:$A,0),MATCH("Model/Engine",'[1]予選ヒート-レース結果表・グリッド用（貼付）'!$1:$1,0)),"")</f>
        <v/>
      </c>
      <c r="L64" s="76"/>
      <c r="M64" s="6"/>
    </row>
    <row r="65" spans="1:13" ht="9" customHeight="1" x14ac:dyDescent="0.15">
      <c r="A65" s="6"/>
      <c r="B65" s="82"/>
      <c r="C65" s="80" t="str">
        <f>IF(IFERROR(INDEX('[1]予選ヒート-レース結果表・グリッド用（貼付）'!$A:$Z,MATCH($B63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63,'[1]予選ヒート-レース結果表・グリッド用（貼付）'!$A:$A,0),MATCH("team",'[1]予選ヒート-レース結果表・グリッド用（貼付）'!$1:$1,0)),""))</f>
        <v/>
      </c>
      <c r="D65" s="81"/>
      <c r="E65" s="80"/>
      <c r="F65" s="77"/>
      <c r="G65" s="82"/>
      <c r="H65" s="80" t="str">
        <f>IFERROR(IF(INDEX('[1]予選ヒート-レース結果表・グリッド用（貼付）'!$A:$Z,MATCH($G63,'[1]予選ヒート-レース結果表・グリッド用（貼付）'!$A:$A,0),MATCH("team",'[1]予選ヒート-レース結果表・グリッド用（貼付）'!$1:$1,0))=0,"",INDEX('[1]予選ヒート-レース結果表・グリッド用（貼付）'!$A:$Z,MATCH($G63,'[1]予選ヒート-レース結果表・グリッド用（貼付）'!$A:$A,0),MATCH("team",'[1]予選ヒート-レース結果表・グリッド用（貼付）'!$1:$1,0))),"")</f>
        <v/>
      </c>
      <c r="I65" s="81"/>
      <c r="J65" s="80"/>
      <c r="K65" s="77"/>
      <c r="L65" s="79"/>
      <c r="M65" s="6"/>
    </row>
    <row r="66" spans="1:13" ht="6" customHeight="1" x14ac:dyDescent="0.15">
      <c r="A66" s="6"/>
      <c r="B66" s="6"/>
      <c r="C66" s="6"/>
      <c r="D66" s="6"/>
      <c r="E66" s="6"/>
      <c r="F66" s="76"/>
      <c r="G66" s="6"/>
      <c r="H66" s="6"/>
      <c r="I66" s="6"/>
      <c r="J66" s="6"/>
      <c r="K66" s="76"/>
      <c r="L66" s="78"/>
      <c r="M66" s="6"/>
    </row>
    <row r="67" spans="1:13" ht="12.75" customHeight="1" x14ac:dyDescent="0.15">
      <c r="A67" s="6"/>
      <c r="B67" s="1" t="str">
        <f>IF(MAX('[1]予選ヒート-レース結果表・グリッド用（貼付）'!A:A)&gt;G63,G63+1,"")</f>
        <v/>
      </c>
      <c r="C67" s="88" t="str">
        <f>IFERROR(INDEX('[1]予選ヒート-レース結果表・グリッド用（貼付）'!$A:$Z,MATCH($B67,'[1]予選ヒート-レース結果表・グリッド用（貼付）'!$A:$A,0),MATCH("No.",'[1]予選ヒート-レース結果表・グリッド用（貼付）'!$1:$1,0)),"")</f>
        <v/>
      </c>
      <c r="D67" s="87" t="str">
        <f>IFERROR(INDEX('[1]予選ヒート-レース結果表・グリッド用（貼付）'!$A:$Z,MATCH($B67,'[1]予選ヒート-レース結果表・グリッド用（貼付）'!$A:$A,0),MATCH("名前",'[1]予選ヒート-レース結果表・グリッド用（貼付）'!$1:$1,0)),"")</f>
        <v/>
      </c>
      <c r="E67" s="87"/>
      <c r="F67" s="86"/>
      <c r="G67" s="1" t="str">
        <f>IF(MAX('[1]予選ヒート-レース結果表・グリッド用（貼付）'!A:A)&gt;B67,B67+1,"")</f>
        <v/>
      </c>
      <c r="H67" s="88" t="str">
        <f>IFERROR(INDEX('[1]予選ヒート-レース結果表・グリッド用（貼付）'!$A:$Z,MATCH($G67,'[1]予選ヒート-レース結果表・グリッド用（貼付）'!$A:$A,0),MATCH("No.",'[1]予選ヒート-レース結果表・グリッド用（貼付）'!$1:$1,0)),"")</f>
        <v/>
      </c>
      <c r="I67" s="87" t="str">
        <f>IFERROR(INDEX('[1]予選ヒート-レース結果表・グリッド用（貼付）'!$A:$Z,MATCH($G67,'[1]予選ヒート-レース結果表・グリッド用（貼付）'!$A:$A,0),MATCH("名前",'[1]予選ヒート-レース結果表・グリッド用（貼付）'!$1:$1,0)),"")</f>
        <v/>
      </c>
      <c r="J67" s="87"/>
      <c r="K67" s="86"/>
      <c r="L67" s="77"/>
      <c r="M67" s="6"/>
    </row>
    <row r="68" spans="1:13" ht="6" customHeight="1" x14ac:dyDescent="0.15">
      <c r="A68" s="6"/>
      <c r="B68" s="82"/>
      <c r="C68" s="85" t="str">
        <f>IFERROR(IF(INDEX('[1]予選ヒート-レース結果表・グリッド用（貼付）'!$A:$Z,MATCH(B67,'[1]予選ヒート-レース結果表・グリッド用（貼付）'!$A:$A,0),MATCH("クラス",'[1]予選ヒート-レース結果表・グリッド用（貼付）'!$1:$1,0))=0,"",INDEX('[1]予選ヒート-レース結果表・グリッド用（貼付）'!$A:$Z,MATCH(B67,'[1]予選ヒート-レース結果表・グリッド用（貼付）'!$A:$A,0),MATCH("クラス",'[1]予選ヒート-レース結果表・グリッド用（貼付）'!$1:$1,0))),"")</f>
        <v/>
      </c>
      <c r="D68" s="84"/>
      <c r="E68" s="83"/>
      <c r="F68" s="78" t="str">
        <f>IFERROR(INDEX('[1]予選ヒート-レース結果表・グリッド用（貼付）'!$A:$Z,MATCH($B67,'[1]予選ヒート-レース結果表・グリッド用（貼付）'!$A:$A,0),MATCH("Model/Engine",'[1]予選ヒート-レース結果表・グリッド用（貼付）'!$1:$1,0)),"")</f>
        <v/>
      </c>
      <c r="G68" s="82"/>
      <c r="H68" s="85" t="str">
        <f>IFERROR(IF(INDEX('[1]予選ヒート-レース結果表・グリッド用（貼付）'!$A:$Z,MATCH(G67,'[1]予選ヒート-レース結果表・グリッド用（貼付）'!$A:$A,0),MATCH("クラス",'[1]予選ヒート-レース結果表・グリッド用（貼付）'!$1:$1,0))=0,"",INDEX('[1]予選ヒート-レース結果表・グリッド用（貼付）'!$A:$Z,MATCH(G67,'[1]予選ヒート-レース結果表・グリッド用（貼付）'!$A:$A,0),MATCH("クラス",'[1]予選ヒート-レース結果表・グリッド用（貼付）'!$1:$1,0))),"")</f>
        <v/>
      </c>
      <c r="I68" s="84"/>
      <c r="J68" s="83"/>
      <c r="K68" s="78" t="str">
        <f>IFERROR(INDEX('[1]予選ヒート-レース結果表・グリッド用（貼付）'!$A:$Z,MATCH($G67,'[1]予選ヒート-レース結果表・グリッド用（貼付）'!$A:$A,0),MATCH("Model/Engine",'[1]予選ヒート-レース結果表・グリッド用（貼付）'!$1:$1,0)),"")</f>
        <v/>
      </c>
      <c r="L68" s="76"/>
      <c r="M68" s="6"/>
    </row>
    <row r="69" spans="1:13" ht="9" customHeight="1" x14ac:dyDescent="0.15">
      <c r="A69" s="6"/>
      <c r="B69" s="82"/>
      <c r="C69" s="80" t="str">
        <f>IF(IFERROR(INDEX('[1]予選ヒート-レース結果表・グリッド用（貼付）'!$A:$Z,MATCH($B67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67,'[1]予選ヒート-レース結果表・グリッド用（貼付）'!$A:$A,0),MATCH("team",'[1]予選ヒート-レース結果表・グリッド用（貼付）'!$1:$1,0)),""))</f>
        <v/>
      </c>
      <c r="D69" s="81"/>
      <c r="E69" s="80"/>
      <c r="F69" s="77"/>
      <c r="G69" s="82"/>
      <c r="H69" s="80" t="str">
        <f>IFERROR(IF(INDEX('[1]予選ヒート-レース結果表・グリッド用（貼付）'!$A:$Z,MATCH($G67,'[1]予選ヒート-レース結果表・グリッド用（貼付）'!$A:$A,0),MATCH("team",'[1]予選ヒート-レース結果表・グリッド用（貼付）'!$1:$1,0))=0,"",INDEX('[1]予選ヒート-レース結果表・グリッド用（貼付）'!$A:$Z,MATCH($G67,'[1]予選ヒート-レース結果表・グリッド用（貼付）'!$A:$A,0),MATCH("team",'[1]予選ヒート-レース結果表・グリッド用（貼付）'!$1:$1,0))),"")</f>
        <v/>
      </c>
      <c r="I69" s="81"/>
      <c r="J69" s="80"/>
      <c r="K69" s="77"/>
      <c r="L69" s="79"/>
      <c r="M69" s="6"/>
    </row>
    <row r="70" spans="1:13" ht="6" customHeight="1" x14ac:dyDescent="0.15">
      <c r="A70" s="6"/>
      <c r="B70" s="6"/>
      <c r="C70" s="6"/>
      <c r="D70" s="6"/>
      <c r="E70" s="6"/>
      <c r="F70" s="76"/>
      <c r="G70" s="6"/>
      <c r="H70" s="6"/>
      <c r="I70" s="6"/>
      <c r="J70" s="6"/>
      <c r="K70" s="76"/>
      <c r="L70" s="78"/>
      <c r="M70" s="6"/>
    </row>
    <row r="71" spans="1:13" ht="12.75" customHeight="1" x14ac:dyDescent="0.15">
      <c r="A71" s="6"/>
      <c r="B71" s="1" t="str">
        <f>IF(MAX('[1]予選ヒート-レース結果表・グリッド用（貼付）'!A:A)&gt;G67,G67+1,"")</f>
        <v/>
      </c>
      <c r="C71" s="88" t="str">
        <f>IFERROR(INDEX('[1]予選ヒート-レース結果表・グリッド用（貼付）'!$A:$Z,MATCH($B71,'[1]予選ヒート-レース結果表・グリッド用（貼付）'!$A:$A,0),MATCH("No.",'[1]予選ヒート-レース結果表・グリッド用（貼付）'!$1:$1,0)),"")</f>
        <v/>
      </c>
      <c r="D71" s="87" t="str">
        <f>IFERROR(INDEX('[1]予選ヒート-レース結果表・グリッド用（貼付）'!$A:$Z,MATCH($B71,'[1]予選ヒート-レース結果表・グリッド用（貼付）'!$A:$A,0),MATCH("名前",'[1]予選ヒート-レース結果表・グリッド用（貼付）'!$1:$1,0)),"")</f>
        <v/>
      </c>
      <c r="E71" s="87"/>
      <c r="F71" s="86"/>
      <c r="G71" s="1" t="str">
        <f>IF(MAX('[1]予選ヒート-レース結果表・グリッド用（貼付）'!A:A)&gt;B71,B71+1,"")</f>
        <v/>
      </c>
      <c r="H71" s="88" t="str">
        <f>IFERROR(INDEX('[1]予選ヒート-レース結果表・グリッド用（貼付）'!$A:$Z,MATCH($G71,'[1]予選ヒート-レース結果表・グリッド用（貼付）'!$A:$A,0),MATCH("No.",'[1]予選ヒート-レース結果表・グリッド用（貼付）'!$1:$1,0)),"")</f>
        <v/>
      </c>
      <c r="I71" s="87" t="str">
        <f>IFERROR(INDEX('[1]予選ヒート-レース結果表・グリッド用（貼付）'!$A:$Z,MATCH($G71,'[1]予選ヒート-レース結果表・グリッド用（貼付）'!$A:$A,0),MATCH("名前",'[1]予選ヒート-レース結果表・グリッド用（貼付）'!$1:$1,0)),"")</f>
        <v/>
      </c>
      <c r="J71" s="87"/>
      <c r="K71" s="86"/>
      <c r="L71" s="77"/>
      <c r="M71" s="6"/>
    </row>
    <row r="72" spans="1:13" ht="6" customHeight="1" x14ac:dyDescent="0.15">
      <c r="A72" s="6"/>
      <c r="B72" s="82"/>
      <c r="C72" s="85" t="str">
        <f>IFERROR(IF(INDEX('[1]予選ヒート-レース結果表・グリッド用（貼付）'!$A:$Z,MATCH(B71,'[1]予選ヒート-レース結果表・グリッド用（貼付）'!$A:$A,0),MATCH("クラス",'[1]予選ヒート-レース結果表・グリッド用（貼付）'!$1:$1,0))=0,"",INDEX('[1]予選ヒート-レース結果表・グリッド用（貼付）'!$A:$Z,MATCH(B71,'[1]予選ヒート-レース結果表・グリッド用（貼付）'!$A:$A,0),MATCH("クラス",'[1]予選ヒート-レース結果表・グリッド用（貼付）'!$1:$1,0))),"")</f>
        <v/>
      </c>
      <c r="D72" s="84"/>
      <c r="E72" s="83"/>
      <c r="F72" s="78" t="str">
        <f>IFERROR(INDEX('[1]予選ヒート-レース結果表・グリッド用（貼付）'!$A:$Z,MATCH($B71,'[1]予選ヒート-レース結果表・グリッド用（貼付）'!$A:$A,0),MATCH("Model/Engine",'[1]予選ヒート-レース結果表・グリッド用（貼付）'!$1:$1,0)),"")</f>
        <v/>
      </c>
      <c r="G72" s="82"/>
      <c r="H72" s="85" t="str">
        <f>IFERROR(IF(INDEX('[1]予選ヒート-レース結果表・グリッド用（貼付）'!$A:$Z,MATCH(G71,'[1]予選ヒート-レース結果表・グリッド用（貼付）'!$A:$A,0),MATCH("クラス",'[1]予選ヒート-レース結果表・グリッド用（貼付）'!$1:$1,0))=0,"",INDEX('[1]予選ヒート-レース結果表・グリッド用（貼付）'!$A:$Z,MATCH(G71,'[1]予選ヒート-レース結果表・グリッド用（貼付）'!$A:$A,0),MATCH("クラス",'[1]予選ヒート-レース結果表・グリッド用（貼付）'!$1:$1,0))),"")</f>
        <v/>
      </c>
      <c r="I72" s="84"/>
      <c r="J72" s="83"/>
      <c r="K72" s="78" t="str">
        <f>IFERROR(INDEX('[1]予選ヒート-レース結果表・グリッド用（貼付）'!$A:$Z,MATCH($G71,'[1]予選ヒート-レース結果表・グリッド用（貼付）'!$A:$A,0),MATCH("Model/Engine",'[1]予選ヒート-レース結果表・グリッド用（貼付）'!$1:$1,0)),"")</f>
        <v/>
      </c>
      <c r="L72" s="76"/>
      <c r="M72" s="6"/>
    </row>
    <row r="73" spans="1:13" ht="9" customHeight="1" x14ac:dyDescent="0.15">
      <c r="A73" s="6"/>
      <c r="B73" s="82"/>
      <c r="C73" s="80" t="str">
        <f>IF(IFERROR(INDEX('[1]予選ヒート-レース結果表・グリッド用（貼付）'!$A:$Z,MATCH($B71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71,'[1]予選ヒート-レース結果表・グリッド用（貼付）'!$A:$A,0),MATCH("team",'[1]予選ヒート-レース結果表・グリッド用（貼付）'!$1:$1,0)),""))</f>
        <v/>
      </c>
      <c r="D73" s="81"/>
      <c r="E73" s="80"/>
      <c r="F73" s="77"/>
      <c r="G73" s="82"/>
      <c r="H73" s="80" t="str">
        <f>IFERROR(IF(INDEX('[1]予選ヒート-レース結果表・グリッド用（貼付）'!$A:$Z,MATCH($G71,'[1]予選ヒート-レース結果表・グリッド用（貼付）'!$A:$A,0),MATCH("team",'[1]予選ヒート-レース結果表・グリッド用（貼付）'!$1:$1,0))=0,"",INDEX('[1]予選ヒート-レース結果表・グリッド用（貼付）'!$A:$Z,MATCH($G71,'[1]予選ヒート-レース結果表・グリッド用（貼付）'!$A:$A,0),MATCH("team",'[1]予選ヒート-レース結果表・グリッド用（貼付）'!$1:$1,0))),"")</f>
        <v/>
      </c>
      <c r="I73" s="81"/>
      <c r="J73" s="80"/>
      <c r="K73" s="77"/>
      <c r="L73" s="79"/>
      <c r="M73" s="6"/>
    </row>
    <row r="74" spans="1:13" ht="6" customHeight="1" x14ac:dyDescent="0.15">
      <c r="A74" s="6"/>
      <c r="B74" s="6"/>
      <c r="C74" s="6"/>
      <c r="D74" s="6"/>
      <c r="E74" s="6"/>
      <c r="F74" s="76"/>
      <c r="G74" s="6"/>
      <c r="H74" s="6"/>
      <c r="I74" s="6"/>
      <c r="J74" s="6"/>
      <c r="K74" s="76"/>
      <c r="L74" s="78"/>
      <c r="M74" s="6"/>
    </row>
    <row r="75" spans="1:13" ht="12.75" customHeight="1" x14ac:dyDescent="0.15">
      <c r="A75" s="6"/>
      <c r="B75" s="1" t="str">
        <f>IF(MAX('[1]予選ヒート-レース結果表・グリッド用（貼付）'!A:A)&gt;G71,G71+1,"")</f>
        <v/>
      </c>
      <c r="C75" s="88" t="str">
        <f>IFERROR(INDEX('[1]予選ヒート-レース結果表・グリッド用（貼付）'!$A:$Z,MATCH($B75,'[1]予選ヒート-レース結果表・グリッド用（貼付）'!$A:$A,0),MATCH("No.",'[1]予選ヒート-レース結果表・グリッド用（貼付）'!$1:$1,0)),"")</f>
        <v/>
      </c>
      <c r="D75" s="87" t="str">
        <f>IFERROR(INDEX('[1]予選ヒート-レース結果表・グリッド用（貼付）'!$A:$Z,MATCH($B75,'[1]予選ヒート-レース結果表・グリッド用（貼付）'!$A:$A,0),MATCH("名前",'[1]予選ヒート-レース結果表・グリッド用（貼付）'!$1:$1,0)),"")</f>
        <v/>
      </c>
      <c r="E75" s="87"/>
      <c r="F75" s="86"/>
      <c r="G75" s="1" t="str">
        <f>IF(MAX('[1]予選ヒート-レース結果表・グリッド用（貼付）'!A:A)&gt;B75,B75+1,"")</f>
        <v/>
      </c>
      <c r="H75" s="88" t="str">
        <f>IFERROR(INDEX('[1]予選ヒート-レース結果表・グリッド用（貼付）'!$A:$Z,MATCH($G75,'[1]予選ヒート-レース結果表・グリッド用（貼付）'!$A:$A,0),MATCH("No.",'[1]予選ヒート-レース結果表・グリッド用（貼付）'!$1:$1,0)),"")</f>
        <v/>
      </c>
      <c r="I75" s="87" t="str">
        <f>IFERROR(INDEX('[1]予選ヒート-レース結果表・グリッド用（貼付）'!$A:$Z,MATCH($G75,'[1]予選ヒート-レース結果表・グリッド用（貼付）'!$A:$A,0),MATCH("名前",'[1]予選ヒート-レース結果表・グリッド用（貼付）'!$1:$1,0)),"")</f>
        <v/>
      </c>
      <c r="J75" s="87"/>
      <c r="K75" s="86"/>
      <c r="L75" s="77"/>
      <c r="M75" s="6"/>
    </row>
    <row r="76" spans="1:13" ht="6" customHeight="1" x14ac:dyDescent="0.15">
      <c r="A76" s="6"/>
      <c r="B76" s="82"/>
      <c r="C76" s="85" t="str">
        <f>IFERROR(IF(INDEX('[1]予選ヒート-レース結果表・グリッド用（貼付）'!$A:$Z,MATCH(B75,'[1]予選ヒート-レース結果表・グリッド用（貼付）'!$A:$A,0),MATCH("クラス",'[1]予選ヒート-レース結果表・グリッド用（貼付）'!$1:$1,0))=0,"",INDEX('[1]予選ヒート-レース結果表・グリッド用（貼付）'!$A:$Z,MATCH(B75,'[1]予選ヒート-レース結果表・グリッド用（貼付）'!$A:$A,0),MATCH("クラス",'[1]予選ヒート-レース結果表・グリッド用（貼付）'!$1:$1,0))),"")</f>
        <v/>
      </c>
      <c r="D76" s="84"/>
      <c r="E76" s="83"/>
      <c r="F76" s="78" t="str">
        <f>IFERROR(INDEX('[1]予選ヒート-レース結果表・グリッド用（貼付）'!$A:$Z,MATCH($B75,'[1]予選ヒート-レース結果表・グリッド用（貼付）'!$A:$A,0),MATCH("Model/Engine",'[1]予選ヒート-レース結果表・グリッド用（貼付）'!$1:$1,0)),"")</f>
        <v/>
      </c>
      <c r="G76" s="82"/>
      <c r="H76" s="85" t="str">
        <f>IFERROR(IF(INDEX('[1]予選ヒート-レース結果表・グリッド用（貼付）'!$A:$Z,MATCH(G75,'[1]予選ヒート-レース結果表・グリッド用（貼付）'!$A:$A,0),MATCH("クラス",'[1]予選ヒート-レース結果表・グリッド用（貼付）'!$1:$1,0))=0,"",INDEX('[1]予選ヒート-レース結果表・グリッド用（貼付）'!$A:$Z,MATCH(G75,'[1]予選ヒート-レース結果表・グリッド用（貼付）'!$A:$A,0),MATCH("クラス",'[1]予選ヒート-レース結果表・グリッド用（貼付）'!$1:$1,0))),"")</f>
        <v/>
      </c>
      <c r="I76" s="84"/>
      <c r="J76" s="83"/>
      <c r="K76" s="78" t="str">
        <f>IFERROR(INDEX('[1]予選ヒート-レース結果表・グリッド用（貼付）'!$A:$Z,MATCH($G75,'[1]予選ヒート-レース結果表・グリッド用（貼付）'!$A:$A,0),MATCH("Model/Engine",'[1]予選ヒート-レース結果表・グリッド用（貼付）'!$1:$1,0)),"")</f>
        <v/>
      </c>
      <c r="L76" s="76"/>
      <c r="M76" s="6"/>
    </row>
    <row r="77" spans="1:13" ht="9" customHeight="1" x14ac:dyDescent="0.15">
      <c r="A77" s="6"/>
      <c r="B77" s="82"/>
      <c r="C77" s="80" t="str">
        <f>IF(IFERROR(INDEX('[1]予選ヒート-レース結果表・グリッド用（貼付）'!$A:$Z,MATCH($B75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75,'[1]予選ヒート-レース結果表・グリッド用（貼付）'!$A:$A,0),MATCH("team",'[1]予選ヒート-レース結果表・グリッド用（貼付）'!$1:$1,0)),""))</f>
        <v/>
      </c>
      <c r="D77" s="81"/>
      <c r="E77" s="80"/>
      <c r="F77" s="77"/>
      <c r="G77" s="82"/>
      <c r="H77" s="80" t="str">
        <f>IFERROR(IF(INDEX('[1]予選ヒート-レース結果表・グリッド用（貼付）'!$A:$Z,MATCH($G75,'[1]予選ヒート-レース結果表・グリッド用（貼付）'!$A:$A,0),MATCH("team",'[1]予選ヒート-レース結果表・グリッド用（貼付）'!$1:$1,0))=0,"",INDEX('[1]予選ヒート-レース結果表・グリッド用（貼付）'!$A:$Z,MATCH($G75,'[1]予選ヒート-レース結果表・グリッド用（貼付）'!$A:$A,0),MATCH("team",'[1]予選ヒート-レース結果表・グリッド用（貼付）'!$1:$1,0))),"")</f>
        <v/>
      </c>
      <c r="I77" s="81"/>
      <c r="J77" s="80"/>
      <c r="K77" s="77"/>
      <c r="L77" s="79"/>
      <c r="M77" s="6"/>
    </row>
    <row r="78" spans="1:13" ht="6" customHeight="1" x14ac:dyDescent="0.15">
      <c r="A78" s="6"/>
      <c r="B78" s="6"/>
      <c r="C78" s="6"/>
      <c r="D78" s="6"/>
      <c r="E78" s="6"/>
      <c r="F78" s="76"/>
      <c r="G78" s="6"/>
      <c r="H78" s="6"/>
      <c r="I78" s="6"/>
      <c r="J78" s="6"/>
      <c r="K78" s="76"/>
      <c r="L78" s="78"/>
      <c r="M78" s="6"/>
    </row>
    <row r="79" spans="1:13" ht="12.75" customHeight="1" x14ac:dyDescent="0.15">
      <c r="A79" s="6"/>
      <c r="B79" s="1" t="str">
        <f>IF(MAX('[1]予選ヒート-レース結果表・グリッド用（貼付）'!A:A)&gt;G75,G75+1,"")</f>
        <v/>
      </c>
      <c r="C79" s="88" t="str">
        <f>IFERROR(INDEX('[1]予選ヒート-レース結果表・グリッド用（貼付）'!$A:$Z,MATCH($B79,'[1]予選ヒート-レース結果表・グリッド用（貼付）'!$A:$A,0),MATCH("No.",'[1]予選ヒート-レース結果表・グリッド用（貼付）'!$1:$1,0)),"")</f>
        <v/>
      </c>
      <c r="D79" s="87" t="str">
        <f>IFERROR(INDEX('[1]予選ヒート-レース結果表・グリッド用（貼付）'!$A:$Z,MATCH($B79,'[1]予選ヒート-レース結果表・グリッド用（貼付）'!$A:$A,0),MATCH("名前",'[1]予選ヒート-レース結果表・グリッド用（貼付）'!$1:$1,0)),"")</f>
        <v/>
      </c>
      <c r="E79" s="87"/>
      <c r="F79" s="86"/>
      <c r="G79" s="1" t="str">
        <f>IF(MAX('[1]予選ヒート-レース結果表・グリッド用（貼付）'!A:A)&gt;B79,B79+1,"")</f>
        <v/>
      </c>
      <c r="H79" s="88" t="str">
        <f>IFERROR(INDEX('[1]予選ヒート-レース結果表・グリッド用（貼付）'!$A:$Z,MATCH($G79,'[1]予選ヒート-レース結果表・グリッド用（貼付）'!$A:$A,0),MATCH("No.",'[1]予選ヒート-レース結果表・グリッド用（貼付）'!$1:$1,0)),"")</f>
        <v/>
      </c>
      <c r="I79" s="87" t="str">
        <f>IFERROR(INDEX('[1]予選ヒート-レース結果表・グリッド用（貼付）'!$A:$Z,MATCH($G79,'[1]予選ヒート-レース結果表・グリッド用（貼付）'!$A:$A,0),MATCH("名前",'[1]予選ヒート-レース結果表・グリッド用（貼付）'!$1:$1,0)),"")</f>
        <v/>
      </c>
      <c r="J79" s="87"/>
      <c r="K79" s="86"/>
      <c r="L79" s="77"/>
      <c r="M79" s="6"/>
    </row>
    <row r="80" spans="1:13" ht="6" customHeight="1" x14ac:dyDescent="0.15">
      <c r="A80" s="6"/>
      <c r="B80" s="82"/>
      <c r="C80" s="85" t="str">
        <f>IFERROR(IF(INDEX('[1]予選ヒート-レース結果表・グリッド用（貼付）'!$A:$Z,MATCH(B79,'[1]予選ヒート-レース結果表・グリッド用（貼付）'!$A:$A,0),MATCH("クラス",'[1]予選ヒート-レース結果表・グリッド用（貼付）'!$1:$1,0))=0,"",INDEX('[1]予選ヒート-レース結果表・グリッド用（貼付）'!$A:$Z,MATCH(B79,'[1]予選ヒート-レース結果表・グリッド用（貼付）'!$A:$A,0),MATCH("クラス",'[1]予選ヒート-レース結果表・グリッド用（貼付）'!$1:$1,0))),"")</f>
        <v/>
      </c>
      <c r="D80" s="84"/>
      <c r="E80" s="83"/>
      <c r="F80" s="78" t="str">
        <f>IFERROR(INDEX('[1]予選ヒート-レース結果表・グリッド用（貼付）'!$A:$Z,MATCH($B79,'[1]予選ヒート-レース結果表・グリッド用（貼付）'!$A:$A,0),MATCH("Model/Engine",'[1]予選ヒート-レース結果表・グリッド用（貼付）'!$1:$1,0)),"")</f>
        <v/>
      </c>
      <c r="G80" s="82"/>
      <c r="H80" s="85" t="str">
        <f>IFERROR(IF(INDEX('[1]予選ヒート-レース結果表・グリッド用（貼付）'!$A:$Z,MATCH(G79,'[1]予選ヒート-レース結果表・グリッド用（貼付）'!$A:$A,0),MATCH("クラス",'[1]予選ヒート-レース結果表・グリッド用（貼付）'!$1:$1,0))=0,"",INDEX('[1]予選ヒート-レース結果表・グリッド用（貼付）'!$A:$Z,MATCH(G79,'[1]予選ヒート-レース結果表・グリッド用（貼付）'!$A:$A,0),MATCH("クラス",'[1]予選ヒート-レース結果表・グリッド用（貼付）'!$1:$1,0))),"")</f>
        <v/>
      </c>
      <c r="I80" s="84"/>
      <c r="J80" s="83"/>
      <c r="K80" s="78" t="str">
        <f>IFERROR(INDEX('[1]予選ヒート-レース結果表・グリッド用（貼付）'!$A:$Z,MATCH($G79,'[1]予選ヒート-レース結果表・グリッド用（貼付）'!$A:$A,0),MATCH("Model/Engine",'[1]予選ヒート-レース結果表・グリッド用（貼付）'!$1:$1,0)),"")</f>
        <v/>
      </c>
      <c r="L80" s="76"/>
      <c r="M80" s="6"/>
    </row>
    <row r="81" spans="1:22" ht="9" customHeight="1" x14ac:dyDescent="0.15">
      <c r="A81" s="6"/>
      <c r="B81" s="82"/>
      <c r="C81" s="80" t="str">
        <f>IF(IFERROR(INDEX('[1]予選ヒート-レース結果表・グリッド用（貼付）'!$A:$Z,MATCH($B79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79,'[1]予選ヒート-レース結果表・グリッド用（貼付）'!$A:$A,0),MATCH("team",'[1]予選ヒート-レース結果表・グリッド用（貼付）'!$1:$1,0)),""))</f>
        <v/>
      </c>
      <c r="D81" s="81"/>
      <c r="E81" s="80"/>
      <c r="F81" s="77"/>
      <c r="G81" s="82"/>
      <c r="H81" s="80" t="str">
        <f>IFERROR(IF(INDEX('[1]予選ヒート-レース結果表・グリッド用（貼付）'!$A:$Z,MATCH($G79,'[1]予選ヒート-レース結果表・グリッド用（貼付）'!$A:$A,0),MATCH("team",'[1]予選ヒート-レース結果表・グリッド用（貼付）'!$1:$1,0))=0,"",INDEX('[1]予選ヒート-レース結果表・グリッド用（貼付）'!$A:$Z,MATCH($G79,'[1]予選ヒート-レース結果表・グリッド用（貼付）'!$A:$A,0),MATCH("team",'[1]予選ヒート-レース結果表・グリッド用（貼付）'!$1:$1,0))),"")</f>
        <v/>
      </c>
      <c r="I81" s="81"/>
      <c r="J81" s="80"/>
      <c r="K81" s="77"/>
      <c r="L81" s="79"/>
      <c r="M81" s="6"/>
    </row>
    <row r="82" spans="1:22" ht="6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76"/>
      <c r="L82" s="78"/>
      <c r="M82" s="6"/>
    </row>
    <row r="83" spans="1:22" x14ac:dyDescent="0.15">
      <c r="A83" s="6"/>
      <c r="B83" s="6"/>
      <c r="C83" s="6"/>
      <c r="D83" s="6"/>
      <c r="E83" s="6"/>
      <c r="F83" s="6"/>
      <c r="L83" s="77"/>
      <c r="M83" s="6"/>
    </row>
    <row r="84" spans="1:22" x14ac:dyDescent="0.15">
      <c r="A84" s="6"/>
      <c r="B84" s="6"/>
      <c r="C84" s="6"/>
      <c r="D84" s="6"/>
      <c r="E84" s="6"/>
      <c r="F84" s="6"/>
      <c r="L84" s="76"/>
      <c r="M84" s="6"/>
    </row>
    <row r="94" spans="1:22" ht="12.75" customHeight="1" x14ac:dyDescent="0.15">
      <c r="A94" s="12"/>
      <c r="B94" s="73" t="str">
        <f>"審査委員長 ："&amp;" "&amp;[1]各種設定!$D$20</f>
        <v>審査委員長 ： Makoto SAITO</v>
      </c>
      <c r="C94" s="6"/>
      <c r="D94" s="6"/>
      <c r="E94" s="6"/>
      <c r="F94" s="38" t="str">
        <f>"競技委員長 ："&amp;" "&amp;[1]各種設定!$D$22</f>
        <v>競技委員長 ： Toshiaki KUBOTA</v>
      </c>
      <c r="H94" s="6"/>
      <c r="I94" s="6"/>
      <c r="J94" s="6" t="str">
        <f>"計時委員長 ："&amp;" "&amp;[1]各種設定!$D$24</f>
        <v>計時委員長 ： Tsutomu HAYAKAWA</v>
      </c>
      <c r="K94" s="6"/>
      <c r="L94" s="6"/>
      <c r="M94" s="8"/>
      <c r="N94" s="7"/>
      <c r="O94" s="6"/>
      <c r="P94" s="5"/>
      <c r="Q94" s="5"/>
      <c r="R94" s="5"/>
      <c r="S94" s="5"/>
      <c r="T94" s="5"/>
      <c r="U94" s="5"/>
      <c r="V94" s="5"/>
    </row>
    <row r="99" spans="1:12" x14ac:dyDescent="0.15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</row>
  </sheetData>
  <mergeCells count="34">
    <mergeCell ref="D75:E75"/>
    <mergeCell ref="I75:J75"/>
    <mergeCell ref="D79:E79"/>
    <mergeCell ref="I79:J79"/>
    <mergeCell ref="D63:E63"/>
    <mergeCell ref="I63:J63"/>
    <mergeCell ref="D67:E67"/>
    <mergeCell ref="I67:J67"/>
    <mergeCell ref="D71:E71"/>
    <mergeCell ref="I71:J71"/>
    <mergeCell ref="D51:E51"/>
    <mergeCell ref="I51:J51"/>
    <mergeCell ref="D55:E55"/>
    <mergeCell ref="I55:J55"/>
    <mergeCell ref="D59:E59"/>
    <mergeCell ref="I59:J59"/>
    <mergeCell ref="D39:E39"/>
    <mergeCell ref="I39:J39"/>
    <mergeCell ref="D43:E43"/>
    <mergeCell ref="I43:J43"/>
    <mergeCell ref="D47:E47"/>
    <mergeCell ref="I47:J47"/>
    <mergeCell ref="D27:E27"/>
    <mergeCell ref="I27:J27"/>
    <mergeCell ref="D31:E31"/>
    <mergeCell ref="I31:J31"/>
    <mergeCell ref="D35:E35"/>
    <mergeCell ref="I35:J35"/>
    <mergeCell ref="D15:E15"/>
    <mergeCell ref="I15:J15"/>
    <mergeCell ref="D19:E19"/>
    <mergeCell ref="I19:J19"/>
    <mergeCell ref="D23:E23"/>
    <mergeCell ref="I23:J23"/>
  </mergeCells>
  <phoneticPr fontId="2"/>
  <conditionalFormatting sqref="I21">
    <cfRule type="expression" dxfId="54" priority="51" stopIfTrue="1">
      <formula>H19&lt;&gt;""</formula>
    </cfRule>
  </conditionalFormatting>
  <conditionalFormatting sqref="J21">
    <cfRule type="expression" dxfId="53" priority="50" stopIfTrue="1">
      <formula>H19&lt;&gt;""</formula>
    </cfRule>
  </conditionalFormatting>
  <conditionalFormatting sqref="J20">
    <cfRule type="expression" dxfId="52" priority="49" stopIfTrue="1">
      <formula>H19&lt;&gt;""</formula>
    </cfRule>
  </conditionalFormatting>
  <conditionalFormatting sqref="I19:J19">
    <cfRule type="expression" dxfId="51" priority="48" stopIfTrue="1">
      <formula>H19&lt;&gt;""</formula>
    </cfRule>
  </conditionalFormatting>
  <conditionalFormatting sqref="C19">
    <cfRule type="expression" dxfId="50" priority="47" stopIfTrue="1">
      <formula>C19&lt;&gt;""</formula>
    </cfRule>
  </conditionalFormatting>
  <conditionalFormatting sqref="C21">
    <cfRule type="expression" dxfId="49" priority="46" stopIfTrue="1">
      <formula>C19&lt;&gt;""</formula>
    </cfRule>
  </conditionalFormatting>
  <conditionalFormatting sqref="D21">
    <cfRule type="expression" dxfId="48" priority="45" stopIfTrue="1">
      <formula>C19&lt;&gt;""</formula>
    </cfRule>
  </conditionalFormatting>
  <conditionalFormatting sqref="E21">
    <cfRule type="expression" dxfId="47" priority="44" stopIfTrue="1">
      <formula>C19&lt;&gt;""</formula>
    </cfRule>
  </conditionalFormatting>
  <conditionalFormatting sqref="E20">
    <cfRule type="expression" dxfId="46" priority="43" stopIfTrue="1">
      <formula>C19&lt;&gt;""</formula>
    </cfRule>
  </conditionalFormatting>
  <conditionalFormatting sqref="D19:E19">
    <cfRule type="expression" dxfId="45" priority="42" stopIfTrue="1">
      <formula>C19&lt;&gt;""</formula>
    </cfRule>
  </conditionalFormatting>
  <conditionalFormatting sqref="I81 I77 I73 I69 I65 I61 I57 I53 I49 I45 I41 I37 I33 I29 I25">
    <cfRule type="expression" dxfId="44" priority="41" stopIfTrue="1">
      <formula>H23&lt;&gt;""</formula>
    </cfRule>
  </conditionalFormatting>
  <conditionalFormatting sqref="J81 J77 J73 J69 J65 J61 J57 J53 J49 J45 J41 J37 J33 J29 J25">
    <cfRule type="expression" dxfId="43" priority="40" stopIfTrue="1">
      <formula>H23&lt;&gt;""</formula>
    </cfRule>
  </conditionalFormatting>
  <conditionalFormatting sqref="J80 J76 J72 J68 J64 J60 J56 J52 J48 J44 J40 J36 J32 J28 J24">
    <cfRule type="expression" dxfId="42" priority="39" stopIfTrue="1">
      <formula>H23&lt;&gt;""</formula>
    </cfRule>
  </conditionalFormatting>
  <conditionalFormatting sqref="I79:J79 I75:J75 I71:J71 I67:J67 I63:J63 I59:J59 I55:J55 I51:J51 I47:J47 I43:J43 I39:J39 I35:J35 I31:J31 I27:J27 I23:J23">
    <cfRule type="expression" dxfId="41" priority="38" stopIfTrue="1">
      <formula>H23&lt;&gt;""</formula>
    </cfRule>
  </conditionalFormatting>
  <conditionalFormatting sqref="D81 D77 D73 D69 D65 D61 D57 D53 D49 D45 D41 D37 D33 D29 D25">
    <cfRule type="expression" dxfId="40" priority="37" stopIfTrue="1">
      <formula>C23&lt;&gt;""</formula>
    </cfRule>
  </conditionalFormatting>
  <conditionalFormatting sqref="E81 E77 E73 E69 E65 E61 E57 E53 E49 E45 E41 E37 E33 E29 E25">
    <cfRule type="expression" dxfId="39" priority="36" stopIfTrue="1">
      <formula>C23&lt;&gt;""</formula>
    </cfRule>
  </conditionalFormatting>
  <conditionalFormatting sqref="E80 E76 E72 E68 E64 E60 E56 E52 E48 E44 E40 E36 E32 E28 E24">
    <cfRule type="expression" dxfId="38" priority="35" stopIfTrue="1">
      <formula>C23&lt;&gt;""</formula>
    </cfRule>
  </conditionalFormatting>
  <conditionalFormatting sqref="D79:E79 D75:E75 D71:E71 D67:E67 D63:E63 D59:E59 D55:E55 D51:E51 D47:E47 D43:E43 D39:E39 D35:E35 D31:E31 D27:E27 D23:E23">
    <cfRule type="expression" dxfId="37" priority="34" stopIfTrue="1">
      <formula>C23&lt;&gt;""</formula>
    </cfRule>
  </conditionalFormatting>
  <conditionalFormatting sqref="C67">
    <cfRule type="expression" dxfId="36" priority="33" stopIfTrue="1">
      <formula>C67&lt;&gt;""</formula>
    </cfRule>
  </conditionalFormatting>
  <conditionalFormatting sqref="C23">
    <cfRule type="expression" dxfId="35" priority="32" stopIfTrue="1">
      <formula>C23&lt;&gt;""</formula>
    </cfRule>
  </conditionalFormatting>
  <conditionalFormatting sqref="C27">
    <cfRule type="expression" dxfId="34" priority="31" stopIfTrue="1">
      <formula>C27&lt;&gt;""</formula>
    </cfRule>
  </conditionalFormatting>
  <conditionalFormatting sqref="C31">
    <cfRule type="expression" dxfId="33" priority="30" stopIfTrue="1">
      <formula>C31&lt;&gt;""</formula>
    </cfRule>
  </conditionalFormatting>
  <conditionalFormatting sqref="C35">
    <cfRule type="expression" dxfId="32" priority="29" stopIfTrue="1">
      <formula>C35&lt;&gt;""</formula>
    </cfRule>
  </conditionalFormatting>
  <conditionalFormatting sqref="C39">
    <cfRule type="expression" dxfId="31" priority="28" stopIfTrue="1">
      <formula>C39&lt;&gt;""</formula>
    </cfRule>
  </conditionalFormatting>
  <conditionalFormatting sqref="C43">
    <cfRule type="expression" dxfId="30" priority="27" stopIfTrue="1">
      <formula>C43&lt;&gt;""</formula>
    </cfRule>
  </conditionalFormatting>
  <conditionalFormatting sqref="C47">
    <cfRule type="expression" dxfId="29" priority="26" stopIfTrue="1">
      <formula>C47&lt;&gt;""</formula>
    </cfRule>
  </conditionalFormatting>
  <conditionalFormatting sqref="C51">
    <cfRule type="expression" dxfId="28" priority="25" stopIfTrue="1">
      <formula>C51&lt;&gt;""</formula>
    </cfRule>
  </conditionalFormatting>
  <conditionalFormatting sqref="C55">
    <cfRule type="expression" dxfId="27" priority="24" stopIfTrue="1">
      <formula>C55&lt;&gt;""</formula>
    </cfRule>
  </conditionalFormatting>
  <conditionalFormatting sqref="C59">
    <cfRule type="expression" dxfId="26" priority="23" stopIfTrue="1">
      <formula>C59&lt;&gt;""</formula>
    </cfRule>
  </conditionalFormatting>
  <conditionalFormatting sqref="C63">
    <cfRule type="expression" dxfId="25" priority="22" stopIfTrue="1">
      <formula>C63&lt;&gt;""</formula>
    </cfRule>
  </conditionalFormatting>
  <conditionalFormatting sqref="C71">
    <cfRule type="expression" dxfId="24" priority="21" stopIfTrue="1">
      <formula>C71&lt;&gt;""</formula>
    </cfRule>
  </conditionalFormatting>
  <conditionalFormatting sqref="C75">
    <cfRule type="expression" dxfId="23" priority="20" stopIfTrue="1">
      <formula>C75&lt;&gt;""</formula>
    </cfRule>
  </conditionalFormatting>
  <conditionalFormatting sqref="C79">
    <cfRule type="expression" dxfId="22" priority="19" stopIfTrue="1">
      <formula>C79&lt;&gt;""</formula>
    </cfRule>
  </conditionalFormatting>
  <conditionalFormatting sqref="H19">
    <cfRule type="expression" dxfId="21" priority="18" stopIfTrue="1">
      <formula>H19&lt;&gt;""</formula>
    </cfRule>
  </conditionalFormatting>
  <conditionalFormatting sqref="H23">
    <cfRule type="expression" dxfId="20" priority="17" stopIfTrue="1">
      <formula>H23&lt;&gt;""</formula>
    </cfRule>
  </conditionalFormatting>
  <conditionalFormatting sqref="H27">
    <cfRule type="expression" dxfId="19" priority="16" stopIfTrue="1">
      <formula>H27&lt;&gt;""</formula>
    </cfRule>
  </conditionalFormatting>
  <conditionalFormatting sqref="H31">
    <cfRule type="expression" dxfId="18" priority="15" stopIfTrue="1">
      <formula>H31&lt;&gt;""</formula>
    </cfRule>
  </conditionalFormatting>
  <conditionalFormatting sqref="H35">
    <cfRule type="expression" dxfId="17" priority="14" stopIfTrue="1">
      <formula>H35&lt;&gt;""</formula>
    </cfRule>
  </conditionalFormatting>
  <conditionalFormatting sqref="H39">
    <cfRule type="expression" dxfId="16" priority="13" stopIfTrue="1">
      <formula>H39&lt;&gt;""</formula>
    </cfRule>
  </conditionalFormatting>
  <conditionalFormatting sqref="H43">
    <cfRule type="expression" dxfId="15" priority="12" stopIfTrue="1">
      <formula>H43&lt;&gt;""</formula>
    </cfRule>
  </conditionalFormatting>
  <conditionalFormatting sqref="H47">
    <cfRule type="expression" dxfId="14" priority="11" stopIfTrue="1">
      <formula>H47&lt;&gt;""</formula>
    </cfRule>
  </conditionalFormatting>
  <conditionalFormatting sqref="H51">
    <cfRule type="expression" dxfId="13" priority="10" stopIfTrue="1">
      <formula>H51&lt;&gt;""</formula>
    </cfRule>
  </conditionalFormatting>
  <conditionalFormatting sqref="H55">
    <cfRule type="expression" dxfId="12" priority="9" stopIfTrue="1">
      <formula>H55&lt;&gt;""</formula>
    </cfRule>
  </conditionalFormatting>
  <conditionalFormatting sqref="H59">
    <cfRule type="expression" dxfId="11" priority="8" stopIfTrue="1">
      <formula>H59&lt;&gt;""</formula>
    </cfRule>
  </conditionalFormatting>
  <conditionalFormatting sqref="H63">
    <cfRule type="expression" dxfId="10" priority="7" stopIfTrue="1">
      <formula>H63&lt;&gt;""</formula>
    </cfRule>
  </conditionalFormatting>
  <conditionalFormatting sqref="H67">
    <cfRule type="expression" dxfId="9" priority="6" stopIfTrue="1">
      <formula>H67&lt;&gt;""</formula>
    </cfRule>
  </conditionalFormatting>
  <conditionalFormatting sqref="H71">
    <cfRule type="expression" dxfId="8" priority="5" stopIfTrue="1">
      <formula>H71&lt;&gt;""</formula>
    </cfRule>
  </conditionalFormatting>
  <conditionalFormatting sqref="H75">
    <cfRule type="expression" dxfId="7" priority="4" stopIfTrue="1">
      <formula>H75&lt;&gt;""</formula>
    </cfRule>
  </conditionalFormatting>
  <conditionalFormatting sqref="H79">
    <cfRule type="expression" dxfId="6" priority="3" stopIfTrue="1">
      <formula>H79&lt;&gt;""</formula>
    </cfRule>
  </conditionalFormatting>
  <conditionalFormatting sqref="C81 C77 C73 C69 C65 C61 C57 C53 C49 C45 C41 C37 C33 C29 C25">
    <cfRule type="expression" dxfId="5" priority="2" stopIfTrue="1">
      <formula>C23&lt;&gt;""</formula>
    </cfRule>
  </conditionalFormatting>
  <conditionalFormatting sqref="H21 H25 H29 H33 H37 H41 H45 H49 H53 H57 H61 H65 H69 H73 H77 H81">
    <cfRule type="expression" dxfId="4" priority="1" stopIfTrue="1">
      <formula>H19&lt;&gt;""</formula>
    </cfRule>
  </conditionalFormatting>
  <printOptions horizontalCentered="1"/>
  <pageMargins left="0.15748031496062992" right="0.15748031496062992" top="0" bottom="0" header="0.15748031496062992" footer="0.17"/>
  <pageSetup paperSize="9" scale="88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[3]各種設定!#REF!</xm:f>
          </x14:formula1>
          <xm:sqref>L9</xm:sqref>
        </x14:dataValidation>
        <x14:dataValidation type="list" allowBlank="1" showInputMessage="1" showErrorMessage="1">
          <x14:formula1>
            <xm:f>[3]各種設定!#REF!</xm:f>
          </x14:formula1>
          <xm:sqref>L8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決勝ヒート - レース正式結果表（印刷）</vt:lpstr>
      <vt:lpstr>決勝ヒート - レース暫定結果表（印刷）</vt:lpstr>
      <vt:lpstr>決勝ヒート - グリッド表（印刷）</vt:lpstr>
      <vt:lpstr>'決勝ヒート - レース暫定結果表（印刷）'!Print_Area</vt:lpstr>
      <vt:lpstr>'決勝ヒート - レース正式結果表（印刷）'!Print_Area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SKS02</dc:creator>
  <cp:lastModifiedBy>SKS02</cp:lastModifiedBy>
  <dcterms:created xsi:type="dcterms:W3CDTF">2022-11-14T03:43:13Z</dcterms:created>
  <dcterms:modified xsi:type="dcterms:W3CDTF">2022-11-14T03:43:59Z</dcterms:modified>
</cp:coreProperties>
</file>