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1" l="1"/>
  <c r="A14" i="1"/>
  <c r="S14" i="1" s="1"/>
  <c r="S13" i="1"/>
  <c r="F13" i="1"/>
  <c r="B13" i="1"/>
  <c r="U13" i="1" s="1"/>
  <c r="M11" i="1"/>
  <c r="A9" i="1"/>
  <c r="A7" i="1"/>
  <c r="I6" i="1"/>
  <c r="J14" i="1" l="1"/>
  <c r="G13" i="1"/>
  <c r="L13" i="1"/>
  <c r="M13" i="1" s="1"/>
  <c r="B14" i="1"/>
  <c r="K14" i="1"/>
  <c r="A15" i="1"/>
  <c r="H14" i="1"/>
  <c r="L14" i="1"/>
  <c r="M14" i="1" s="1"/>
  <c r="D13" i="1"/>
  <c r="H13" i="1"/>
  <c r="E13" i="1"/>
  <c r="I13" i="1"/>
  <c r="P13" i="1"/>
  <c r="Q13" i="1" s="1"/>
  <c r="I14" i="1"/>
  <c r="E14" i="1" l="1"/>
  <c r="P14" i="1"/>
  <c r="Q14" i="1" s="1"/>
  <c r="R14" i="1" s="1"/>
  <c r="F14" i="1"/>
  <c r="D14" i="1"/>
  <c r="G14" i="1"/>
  <c r="U14" i="1"/>
  <c r="R13" i="1"/>
  <c r="J13" i="1"/>
  <c r="A16" i="1"/>
  <c r="S15" i="1"/>
  <c r="H15" i="1"/>
  <c r="K15" i="1"/>
  <c r="B15" i="1"/>
  <c r="J15" i="1"/>
  <c r="D15" i="1" l="1"/>
  <c r="U15" i="1"/>
  <c r="E15" i="1"/>
  <c r="G15" i="1"/>
  <c r="P15" i="1"/>
  <c r="Q15" i="1" s="1"/>
  <c r="F15" i="1"/>
  <c r="I15" i="1"/>
  <c r="J16" i="1"/>
  <c r="H16" i="1"/>
  <c r="S16" i="1"/>
  <c r="A17" i="1"/>
  <c r="K16" i="1"/>
  <c r="B16" i="1"/>
  <c r="L16" i="1" s="1"/>
  <c r="M16" i="1" s="1"/>
  <c r="L15" i="1"/>
  <c r="M15" i="1" s="1"/>
  <c r="R15" i="1" l="1"/>
  <c r="S17" i="1"/>
  <c r="I17" i="1"/>
  <c r="H17" i="1"/>
  <c r="A18" i="1"/>
  <c r="K17" i="1"/>
  <c r="B17" i="1"/>
  <c r="J17" i="1"/>
  <c r="U16" i="1"/>
  <c r="P16" i="1"/>
  <c r="Q16" i="1" s="1"/>
  <c r="R16" i="1" s="1"/>
  <c r="F16" i="1"/>
  <c r="D16" i="1"/>
  <c r="G16" i="1"/>
  <c r="E16" i="1"/>
  <c r="I16" i="1"/>
  <c r="E17" i="1" l="1"/>
  <c r="G17" i="1"/>
  <c r="F17" i="1"/>
  <c r="U17" i="1"/>
  <c r="D17" i="1"/>
  <c r="P17" i="1"/>
  <c r="Q17" i="1" s="1"/>
  <c r="R17" i="1" s="1"/>
  <c r="L17" i="1"/>
  <c r="M17" i="1" s="1"/>
  <c r="H18" i="1"/>
  <c r="A19" i="1"/>
  <c r="K18" i="1"/>
  <c r="B18" i="1"/>
  <c r="J18" i="1"/>
  <c r="I18" i="1"/>
  <c r="S18" i="1"/>
  <c r="A20" i="1" l="1"/>
  <c r="K19" i="1"/>
  <c r="B19" i="1"/>
  <c r="J19" i="1"/>
  <c r="S19" i="1"/>
  <c r="H19" i="1"/>
  <c r="L19" i="1"/>
  <c r="M19" i="1" s="1"/>
  <c r="D18" i="1"/>
  <c r="G18" i="1"/>
  <c r="U18" i="1"/>
  <c r="P18" i="1"/>
  <c r="Q18" i="1" s="1"/>
  <c r="F18" i="1"/>
  <c r="E18" i="1"/>
  <c r="L18" i="1"/>
  <c r="M18" i="1" s="1"/>
  <c r="G19" i="1" l="1"/>
  <c r="U19" i="1"/>
  <c r="P19" i="1"/>
  <c r="Q19" i="1" s="1"/>
  <c r="R19" i="1" s="1"/>
  <c r="F19" i="1"/>
  <c r="E19" i="1"/>
  <c r="D19" i="1"/>
  <c r="I19" i="1"/>
  <c r="R18" i="1"/>
  <c r="J20" i="1"/>
  <c r="S20" i="1"/>
  <c r="H20" i="1"/>
  <c r="A21" i="1"/>
  <c r="B20" i="1"/>
  <c r="K20" i="1"/>
  <c r="U20" i="1" l="1"/>
  <c r="P20" i="1"/>
  <c r="Q20" i="1" s="1"/>
  <c r="F20" i="1"/>
  <c r="E20" i="1"/>
  <c r="D20" i="1"/>
  <c r="G20" i="1"/>
  <c r="I20" i="1"/>
  <c r="S21" i="1"/>
  <c r="H21" i="1"/>
  <c r="A22" i="1"/>
  <c r="K21" i="1"/>
  <c r="B21" i="1"/>
  <c r="J21" i="1"/>
  <c r="L20" i="1"/>
  <c r="M20" i="1" s="1"/>
  <c r="E21" i="1" l="1"/>
  <c r="D21" i="1"/>
  <c r="G21" i="1"/>
  <c r="U21" i="1"/>
  <c r="F21" i="1"/>
  <c r="P21" i="1"/>
  <c r="Q21" i="1" s="1"/>
  <c r="R21" i="1" s="1"/>
  <c r="L21" i="1"/>
  <c r="M21" i="1" s="1"/>
  <c r="R20" i="1"/>
  <c r="H22" i="1"/>
  <c r="A23" i="1"/>
  <c r="K22" i="1"/>
  <c r="B22" i="1"/>
  <c r="J22" i="1"/>
  <c r="S22" i="1"/>
  <c r="I21" i="1"/>
  <c r="A24" i="1" l="1"/>
  <c r="K23" i="1"/>
  <c r="B23" i="1"/>
  <c r="J23" i="1"/>
  <c r="S23" i="1"/>
  <c r="I23" i="1"/>
  <c r="L23" i="1"/>
  <c r="M23" i="1" s="1"/>
  <c r="H23" i="1"/>
  <c r="D22" i="1"/>
  <c r="G22" i="1"/>
  <c r="U22" i="1"/>
  <c r="P22" i="1"/>
  <c r="Q22" i="1" s="1"/>
  <c r="R22" i="1" s="1"/>
  <c r="F22" i="1"/>
  <c r="E22" i="1"/>
  <c r="L22" i="1"/>
  <c r="M22" i="1" s="1"/>
  <c r="I22" i="1"/>
  <c r="G23" i="1" l="1"/>
  <c r="U23" i="1"/>
  <c r="P23" i="1"/>
  <c r="Q23" i="1" s="1"/>
  <c r="R23" i="1" s="1"/>
  <c r="F23" i="1"/>
  <c r="E23" i="1"/>
  <c r="D23" i="1"/>
  <c r="J24" i="1"/>
  <c r="S24" i="1"/>
  <c r="L24" i="1"/>
  <c r="M24" i="1" s="1"/>
  <c r="H24" i="1"/>
  <c r="A25" i="1"/>
  <c r="B24" i="1"/>
  <c r="K24" i="1"/>
  <c r="S25" i="1" l="1"/>
  <c r="H25" i="1"/>
  <c r="A26" i="1"/>
  <c r="K25" i="1"/>
  <c r="B25" i="1"/>
  <c r="J25" i="1"/>
  <c r="U24" i="1"/>
  <c r="P24" i="1"/>
  <c r="Q24" i="1" s="1"/>
  <c r="R24" i="1" s="1"/>
  <c r="F24" i="1"/>
  <c r="E24" i="1"/>
  <c r="D24" i="1"/>
  <c r="G24" i="1"/>
  <c r="I24" i="1"/>
  <c r="E25" i="1" l="1"/>
  <c r="D25" i="1"/>
  <c r="G25" i="1"/>
  <c r="P25" i="1"/>
  <c r="Q25" i="1" s="1"/>
  <c r="R25" i="1" s="1"/>
  <c r="U25" i="1"/>
  <c r="F25" i="1"/>
  <c r="L25" i="1"/>
  <c r="M25" i="1" s="1"/>
  <c r="I25" i="1"/>
  <c r="H26" i="1"/>
  <c r="A27" i="1"/>
  <c r="K26" i="1"/>
  <c r="B26" i="1"/>
  <c r="J26" i="1"/>
  <c r="S26" i="1"/>
  <c r="I26" i="1"/>
  <c r="A28" i="1" l="1"/>
  <c r="K27" i="1"/>
  <c r="B27" i="1"/>
  <c r="J27" i="1"/>
  <c r="S27" i="1"/>
  <c r="I27" i="1"/>
  <c r="L27" i="1"/>
  <c r="M27" i="1" s="1"/>
  <c r="H27" i="1"/>
  <c r="D26" i="1"/>
  <c r="G26" i="1"/>
  <c r="U26" i="1"/>
  <c r="P26" i="1"/>
  <c r="Q26" i="1" s="1"/>
  <c r="R26" i="1" s="1"/>
  <c r="F26" i="1"/>
  <c r="E26" i="1"/>
  <c r="L26" i="1"/>
  <c r="M26" i="1" s="1"/>
  <c r="G27" i="1" l="1"/>
  <c r="U27" i="1"/>
  <c r="P27" i="1"/>
  <c r="Q27" i="1" s="1"/>
  <c r="R27" i="1" s="1"/>
  <c r="F27" i="1"/>
  <c r="E27" i="1"/>
  <c r="D27" i="1"/>
  <c r="J28" i="1"/>
  <c r="S28" i="1"/>
  <c r="H28" i="1"/>
  <c r="K28" i="1"/>
  <c r="A29" i="1"/>
  <c r="B28" i="1"/>
  <c r="U28" i="1" l="1"/>
  <c r="P28" i="1"/>
  <c r="Q28" i="1" s="1"/>
  <c r="R28" i="1" s="1"/>
  <c r="F28" i="1"/>
  <c r="E28" i="1"/>
  <c r="D28" i="1"/>
  <c r="G28" i="1"/>
  <c r="L28" i="1"/>
  <c r="M28" i="1" s="1"/>
  <c r="L29" i="1"/>
  <c r="M29" i="1" s="1"/>
  <c r="H29" i="1"/>
  <c r="J29" i="1"/>
  <c r="A30" i="1"/>
  <c r="K29" i="1"/>
  <c r="S29" i="1"/>
  <c r="I29" i="1"/>
  <c r="B29" i="1"/>
  <c r="I28" i="1"/>
  <c r="U29" i="1" l="1"/>
  <c r="P29" i="1"/>
  <c r="Q29" i="1" s="1"/>
  <c r="R29" i="1" s="1"/>
  <c r="E29" i="1"/>
  <c r="D29" i="1"/>
  <c r="G29" i="1"/>
  <c r="F29" i="1"/>
  <c r="A31" i="1"/>
  <c r="K30" i="1"/>
  <c r="B30" i="1"/>
  <c r="I30" i="1" s="1"/>
  <c r="S30" i="1"/>
  <c r="J30" i="1"/>
  <c r="H30" i="1"/>
  <c r="L30" i="1"/>
  <c r="M30" i="1" s="1"/>
  <c r="J31" i="1" l="1"/>
  <c r="H31" i="1"/>
  <c r="S31" i="1"/>
  <c r="K31" i="1"/>
  <c r="A32" i="1"/>
  <c r="B31" i="1"/>
  <c r="G30" i="1"/>
  <c r="E30" i="1"/>
  <c r="U30" i="1"/>
  <c r="P30" i="1"/>
  <c r="Q30" i="1" s="1"/>
  <c r="R30" i="1" s="1"/>
  <c r="F30" i="1"/>
  <c r="D30" i="1"/>
  <c r="U31" i="1" l="1"/>
  <c r="P31" i="1"/>
  <c r="Q31" i="1" s="1"/>
  <c r="R31" i="1" s="1"/>
  <c r="F31" i="1"/>
  <c r="D31" i="1"/>
  <c r="G31" i="1"/>
  <c r="E31" i="1"/>
  <c r="S32" i="1"/>
  <c r="I32" i="1"/>
  <c r="A33" i="1"/>
  <c r="K32" i="1"/>
  <c r="B32" i="1"/>
  <c r="H32" i="1"/>
  <c r="L32" i="1"/>
  <c r="M32" i="1" s="1"/>
  <c r="J32" i="1"/>
  <c r="L31" i="1"/>
  <c r="M31" i="1" s="1"/>
  <c r="I31" i="1"/>
  <c r="E32" i="1" l="1"/>
  <c r="G32" i="1"/>
  <c r="P32" i="1"/>
  <c r="Q32" i="1" s="1"/>
  <c r="R32" i="1" s="1"/>
  <c r="F32" i="1"/>
  <c r="D32" i="1"/>
  <c r="U32" i="1"/>
  <c r="H33" i="1"/>
  <c r="J33" i="1"/>
  <c r="A34" i="1"/>
  <c r="K33" i="1"/>
  <c r="B33" i="1"/>
  <c r="S33" i="1"/>
  <c r="D33" i="1" l="1"/>
  <c r="U33" i="1"/>
  <c r="P33" i="1"/>
  <c r="Q33" i="1" s="1"/>
  <c r="F33" i="1"/>
  <c r="G33" i="1"/>
  <c r="E33" i="1"/>
  <c r="L33" i="1"/>
  <c r="M33" i="1" s="1"/>
  <c r="A35" i="1"/>
  <c r="K34" i="1"/>
  <c r="B34" i="1"/>
  <c r="S34" i="1"/>
  <c r="I34" i="1"/>
  <c r="J34" i="1"/>
  <c r="H34" i="1"/>
  <c r="I33" i="1"/>
  <c r="J35" i="1" l="1"/>
  <c r="H35" i="1"/>
  <c r="A36" i="1"/>
  <c r="K35" i="1"/>
  <c r="B35" i="1"/>
  <c r="S35" i="1"/>
  <c r="I35" i="1"/>
  <c r="G34" i="1"/>
  <c r="E34" i="1"/>
  <c r="P34" i="1"/>
  <c r="Q34" i="1" s="1"/>
  <c r="R34" i="1" s="1"/>
  <c r="F34" i="1"/>
  <c r="D34" i="1"/>
  <c r="U34" i="1"/>
  <c r="L34" i="1"/>
  <c r="M34" i="1" s="1"/>
  <c r="S36" i="1" l="1"/>
  <c r="A38" i="1"/>
  <c r="K36" i="1"/>
  <c r="B36" i="1"/>
  <c r="I36" i="1" s="1"/>
  <c r="J36" i="1"/>
  <c r="H36" i="1"/>
  <c r="L36" i="1"/>
  <c r="M36" i="1" s="1"/>
  <c r="U35" i="1"/>
  <c r="P35" i="1"/>
  <c r="Q35" i="1" s="1"/>
  <c r="R35" i="1" s="1"/>
  <c r="F35" i="1"/>
  <c r="D35" i="1"/>
  <c r="E35" i="1"/>
  <c r="G35" i="1"/>
  <c r="L35" i="1"/>
  <c r="M35" i="1" s="1"/>
  <c r="A40" i="1" l="1"/>
  <c r="H38" i="1"/>
  <c r="J38" i="1"/>
  <c r="S38" i="1"/>
  <c r="B38" i="1"/>
  <c r="K38" i="1"/>
  <c r="E36" i="1"/>
  <c r="G36" i="1"/>
  <c r="U36" i="1"/>
  <c r="P36" i="1"/>
  <c r="Q36" i="1" s="1"/>
  <c r="F36" i="1"/>
  <c r="D36" i="1"/>
  <c r="D38" i="1" l="1"/>
  <c r="U38" i="1"/>
  <c r="P38" i="1"/>
  <c r="Q38" i="1" s="1"/>
  <c r="R38" i="1" s="1"/>
  <c r="F38" i="1"/>
  <c r="E38" i="1"/>
  <c r="G38" i="1"/>
  <c r="I38" i="1"/>
  <c r="L38" i="1"/>
  <c r="M38" i="1" s="1"/>
  <c r="J40" i="1"/>
  <c r="H40" i="1"/>
  <c r="A41" i="1"/>
  <c r="K40" i="1"/>
  <c r="B40" i="1"/>
  <c r="S40" i="1"/>
  <c r="U40" i="1" l="1"/>
  <c r="P40" i="1"/>
  <c r="Q40" i="1" s="1"/>
  <c r="F40" i="1"/>
  <c r="D40" i="1"/>
  <c r="G40" i="1"/>
  <c r="E40" i="1"/>
  <c r="L40" i="1"/>
  <c r="M40" i="1" s="1"/>
  <c r="I40" i="1"/>
  <c r="S41" i="1"/>
  <c r="A42" i="1"/>
  <c r="K41" i="1"/>
  <c r="B41" i="1"/>
  <c r="I41" i="1" s="1"/>
  <c r="J41" i="1"/>
  <c r="H41" i="1"/>
  <c r="L41" i="1" l="1"/>
  <c r="M41" i="1" s="1"/>
  <c r="H42" i="1"/>
  <c r="J42" i="1"/>
  <c r="S42" i="1"/>
  <c r="K42" i="1"/>
  <c r="A43" i="1"/>
  <c r="B42" i="1"/>
  <c r="L42" i="1" s="1"/>
  <c r="M42" i="1" s="1"/>
  <c r="R40" i="1"/>
  <c r="E41" i="1"/>
  <c r="G41" i="1"/>
  <c r="U41" i="1"/>
  <c r="P41" i="1"/>
  <c r="Q41" i="1" s="1"/>
  <c r="F41" i="1"/>
  <c r="D41" i="1"/>
  <c r="A44" i="1" l="1"/>
  <c r="K43" i="1"/>
  <c r="B43" i="1"/>
  <c r="S43" i="1"/>
  <c r="L43" i="1"/>
  <c r="M43" i="1" s="1"/>
  <c r="H43" i="1"/>
  <c r="J43" i="1"/>
  <c r="R41" i="1"/>
  <c r="I42" i="1"/>
  <c r="D42" i="1"/>
  <c r="U42" i="1"/>
  <c r="P42" i="1"/>
  <c r="Q42" i="1" s="1"/>
  <c r="R42" i="1" s="1"/>
  <c r="F42" i="1"/>
  <c r="E42" i="1"/>
  <c r="G42" i="1"/>
  <c r="G43" i="1" l="1"/>
  <c r="E43" i="1"/>
  <c r="D43" i="1"/>
  <c r="P43" i="1"/>
  <c r="Q43" i="1" s="1"/>
  <c r="R43" i="1" s="1"/>
  <c r="F43" i="1"/>
  <c r="U43" i="1"/>
  <c r="I43" i="1"/>
  <c r="J44" i="1"/>
  <c r="H44" i="1"/>
  <c r="A45" i="1"/>
  <c r="K44" i="1"/>
  <c r="B44" i="1"/>
  <c r="I44" i="1" s="1"/>
  <c r="S44" i="1"/>
  <c r="S45" i="1" l="1"/>
  <c r="A46" i="1"/>
  <c r="K45" i="1"/>
  <c r="B45" i="1"/>
  <c r="I45" i="1" s="1"/>
  <c r="J45" i="1"/>
  <c r="L45" i="1"/>
  <c r="M45" i="1" s="1"/>
  <c r="H45" i="1"/>
  <c r="U44" i="1"/>
  <c r="P44" i="1"/>
  <c r="Q44" i="1" s="1"/>
  <c r="R44" i="1" s="1"/>
  <c r="F44" i="1"/>
  <c r="D44" i="1"/>
  <c r="G44" i="1"/>
  <c r="E44" i="1"/>
  <c r="L44" i="1"/>
  <c r="M44" i="1" s="1"/>
  <c r="H46" i="1" l="1"/>
  <c r="J46" i="1"/>
  <c r="S46" i="1"/>
  <c r="K46" i="1"/>
  <c r="A47" i="1"/>
  <c r="B46" i="1"/>
  <c r="E45" i="1"/>
  <c r="G45" i="1"/>
  <c r="U45" i="1"/>
  <c r="P45" i="1"/>
  <c r="Q45" i="1" s="1"/>
  <c r="R45" i="1" s="1"/>
  <c r="F45" i="1"/>
  <c r="D45" i="1"/>
  <c r="A48" i="1" l="1"/>
  <c r="K47" i="1"/>
  <c r="B47" i="1"/>
  <c r="S47" i="1"/>
  <c r="L47" i="1"/>
  <c r="M47" i="1" s="1"/>
  <c r="H47" i="1"/>
  <c r="J47" i="1"/>
  <c r="D46" i="1"/>
  <c r="U46" i="1"/>
  <c r="P46" i="1"/>
  <c r="Q46" i="1" s="1"/>
  <c r="R46" i="1" s="1"/>
  <c r="F46" i="1"/>
  <c r="E46" i="1"/>
  <c r="G46" i="1"/>
  <c r="I46" i="1"/>
  <c r="L46" i="1"/>
  <c r="M46" i="1" s="1"/>
  <c r="G47" i="1" l="1"/>
  <c r="E47" i="1"/>
  <c r="D47" i="1"/>
  <c r="F47" i="1"/>
  <c r="U47" i="1"/>
  <c r="P47" i="1"/>
  <c r="Q47" i="1" s="1"/>
  <c r="R47" i="1" s="1"/>
  <c r="I47" i="1"/>
  <c r="J48" i="1"/>
  <c r="H48" i="1"/>
  <c r="K48" i="1"/>
  <c r="B48" i="1"/>
  <c r="S48" i="1"/>
  <c r="U48" i="1" l="1"/>
  <c r="P48" i="1"/>
  <c r="Q48" i="1" s="1"/>
  <c r="F48" i="1"/>
  <c r="D48" i="1"/>
  <c r="G48" i="1"/>
  <c r="E48" i="1"/>
  <c r="I48" i="1"/>
  <c r="L48" i="1"/>
  <c r="M48" i="1" s="1"/>
  <c r="A51" i="1" s="1"/>
  <c r="R48" i="1" l="1"/>
  <c r="A61" i="1"/>
  <c r="R33" i="1"/>
  <c r="R36" i="1"/>
  <c r="F39" i="1"/>
  <c r="I39" i="1"/>
  <c r="E39" i="1" l="1"/>
  <c r="H39" i="1"/>
  <c r="D39" i="1"/>
  <c r="C61" i="1"/>
  <c r="B61" i="1"/>
  <c r="A60" i="1"/>
  <c r="A62" i="1"/>
  <c r="B62" i="1" l="1"/>
  <c r="A53" i="1"/>
  <c r="C62" i="1"/>
  <c r="C53" i="1" l="1"/>
  <c r="A54" i="1"/>
  <c r="B53" i="1"/>
  <c r="A55" i="1" l="1"/>
  <c r="B54" i="1"/>
  <c r="C54" i="1"/>
  <c r="C55" i="1" l="1"/>
  <c r="B55" i="1"/>
  <c r="A56" i="1"/>
  <c r="B56" i="1" l="1"/>
  <c r="A57" i="1"/>
  <c r="C56" i="1"/>
  <c r="C57" i="1" l="1"/>
  <c r="A58" i="1"/>
  <c r="B57" i="1"/>
  <c r="A59" i="1" l="1"/>
  <c r="B58" i="1"/>
  <c r="C58" i="1"/>
  <c r="A63" i="1" l="1"/>
  <c r="C59" i="1"/>
  <c r="B59" i="1"/>
  <c r="C63" i="1" l="1"/>
  <c r="A64" i="1"/>
  <c r="B63" i="1"/>
  <c r="B64" i="1" l="1"/>
  <c r="C64" i="1"/>
</calcChain>
</file>

<file path=xl/sharedStrings.xml><?xml version="1.0" encoding="utf-8"?>
<sst xmlns="http://schemas.openxmlformats.org/spreadsheetml/2006/main" count="35" uniqueCount="31">
  <si>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</si>
  <si>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</si>
  <si>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</si>
  <si>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</si>
  <si>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</si>
  <si>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</si>
  <si>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</si>
  <si>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</si>
  <si>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</si>
  <si>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</si>
  <si>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</si>
  <si>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</si>
  <si>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</si>
  <si>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</si>
  <si>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</si>
  <si>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</si>
  <si>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</si>
  <si>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</si>
  <si>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</si>
  <si>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</si>
  <si>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</si>
  <si>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</si>
  <si>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</si>
  <si>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</si>
  <si>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</si>
  <si>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</si>
  <si>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</si>
  <si>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</si>
  <si>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</si>
  <si>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</si>
  <si>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決勝ヒート暫定結果表</t>
    <rPh sb="5" eb="7">
      <t>ザンテイ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</si>
</sst>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176" fontId="30" fillId="0" borderId="0" xfId="0" applyNumberFormat="1" applyFont="1" applyFill="1" applyAlignment="1" applyProtection="1">
      <alignment vertical="center"/>
    </xf>
    <xf numFmtId="176" fontId="32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176" fontId="33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395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FS125-X30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FS-125/X30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コメント</v>
          </cell>
          <cell r="K1" t="str">
            <v>Team</v>
          </cell>
          <cell r="L1" t="str">
            <v>Sponsor</v>
          </cell>
          <cell r="M1" t="str">
            <v>ポンダー#</v>
          </cell>
          <cell r="N1" t="str">
            <v>Make</v>
          </cell>
          <cell r="O1" t="str">
            <v>Model/Engine</v>
          </cell>
          <cell r="P1" t="str">
            <v>Tires</v>
          </cell>
          <cell r="Q1" t="str">
            <v>会員番号</v>
          </cell>
          <cell r="R1" t="str">
            <v>BestLap</v>
          </cell>
          <cell r="S1" t="str">
            <v>2nd Best</v>
          </cell>
          <cell r="T1" t="str">
            <v>ベスト平均時速</v>
          </cell>
          <cell r="U1" t="str">
            <v>In Lap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19</v>
          </cell>
          <cell r="C2" t="str">
            <v>向畑 疾走</v>
          </cell>
          <cell r="D2" t="str">
            <v>FS-125/X30</v>
          </cell>
          <cell r="E2">
            <v>16</v>
          </cell>
          <cell r="F2">
            <v>9.2938194444444448E-3</v>
          </cell>
          <cell r="I2">
            <v>0</v>
          </cell>
          <cell r="K2" t="str">
            <v>KC　NAGAHARA</v>
          </cell>
          <cell r="M2">
            <v>624</v>
          </cell>
          <cell r="O2" t="str">
            <v>CRG/IAME</v>
          </cell>
          <cell r="P2" t="str">
            <v>BS</v>
          </cell>
          <cell r="Q2">
            <v>789040081160</v>
          </cell>
          <cell r="R2">
            <v>49.951999999999998</v>
          </cell>
          <cell r="S2">
            <v>49.963999999999999</v>
          </cell>
          <cell r="T2">
            <v>91.094999999999999</v>
          </cell>
          <cell r="U2">
            <v>10</v>
          </cell>
          <cell r="V2">
            <v>25.173999999999999</v>
          </cell>
          <cell r="W2">
            <v>24.838999999999999</v>
          </cell>
        </row>
        <row r="3">
          <cell r="A3">
            <v>2</v>
          </cell>
          <cell r="B3">
            <v>31</v>
          </cell>
          <cell r="C3" t="str">
            <v>中井 陽斗</v>
          </cell>
          <cell r="D3" t="str">
            <v>FS-125/X30</v>
          </cell>
          <cell r="E3">
            <v>16</v>
          </cell>
          <cell r="F3">
            <v>9.2999305555555561E-3</v>
          </cell>
          <cell r="G3">
            <v>0.52800000000000002</v>
          </cell>
          <cell r="H3">
            <v>0.52800000000000002</v>
          </cell>
          <cell r="I3">
            <v>0</v>
          </cell>
          <cell r="K3" t="str">
            <v>TEAM　EMATY</v>
          </cell>
          <cell r="M3">
            <v>3099531</v>
          </cell>
          <cell r="O3" t="str">
            <v>CL/IAME</v>
          </cell>
          <cell r="P3" t="str">
            <v>BS</v>
          </cell>
          <cell r="Q3">
            <v>811514620190</v>
          </cell>
          <cell r="R3">
            <v>49.765999999999998</v>
          </cell>
          <cell r="S3">
            <v>49.863</v>
          </cell>
          <cell r="T3">
            <v>91.436000000000007</v>
          </cell>
          <cell r="U3">
            <v>15</v>
          </cell>
          <cell r="V3">
            <v>25.033999999999999</v>
          </cell>
          <cell r="W3">
            <v>24.899000000000001</v>
          </cell>
        </row>
        <row r="4">
          <cell r="A4">
            <v>3</v>
          </cell>
          <cell r="B4">
            <v>10</v>
          </cell>
          <cell r="C4" t="str">
            <v>北野 雄丈</v>
          </cell>
          <cell r="D4" t="str">
            <v>FS-125/X30</v>
          </cell>
          <cell r="E4">
            <v>16</v>
          </cell>
          <cell r="F4">
            <v>9.3210069444444443E-3</v>
          </cell>
          <cell r="G4">
            <v>2.3490000000000002</v>
          </cell>
          <cell r="H4">
            <v>1.821</v>
          </cell>
          <cell r="I4">
            <v>0</v>
          </cell>
          <cell r="K4" t="str">
            <v>EHRE motorsport</v>
          </cell>
          <cell r="M4">
            <v>620</v>
          </cell>
          <cell r="O4" t="str">
            <v>Crocpromotion/IAME</v>
          </cell>
          <cell r="P4" t="str">
            <v>BS</v>
          </cell>
          <cell r="Q4">
            <v>800001620100</v>
          </cell>
          <cell r="R4">
            <v>49.883000000000003</v>
          </cell>
          <cell r="S4">
            <v>50.027000000000001</v>
          </cell>
          <cell r="T4">
            <v>91.221000000000004</v>
          </cell>
          <cell r="U4">
            <v>13</v>
          </cell>
          <cell r="V4">
            <v>25.088999999999999</v>
          </cell>
          <cell r="W4">
            <v>25.498000000000001</v>
          </cell>
        </row>
        <row r="5">
          <cell r="A5">
            <v>4</v>
          </cell>
          <cell r="B5">
            <v>21</v>
          </cell>
          <cell r="C5" t="str">
            <v>百瀬 翔</v>
          </cell>
          <cell r="D5" t="str">
            <v>FS-125/X30</v>
          </cell>
          <cell r="E5">
            <v>16</v>
          </cell>
          <cell r="F5">
            <v>9.3276504629629629E-3</v>
          </cell>
          <cell r="G5">
            <v>2.923</v>
          </cell>
          <cell r="H5">
            <v>0.57399999999999995</v>
          </cell>
          <cell r="I5">
            <v>0</v>
          </cell>
          <cell r="K5" t="str">
            <v>HRS　JAPAN</v>
          </cell>
          <cell r="M5">
            <v>4532474</v>
          </cell>
          <cell r="O5" t="str">
            <v>LN/IAME</v>
          </cell>
          <cell r="P5" t="str">
            <v>BS</v>
          </cell>
          <cell r="Q5">
            <v>806766330730</v>
          </cell>
          <cell r="R5">
            <v>49.951999999999998</v>
          </cell>
          <cell r="S5">
            <v>50.021000000000001</v>
          </cell>
          <cell r="T5">
            <v>91.094999999999999</v>
          </cell>
          <cell r="U5">
            <v>15</v>
          </cell>
          <cell r="V5">
            <v>25.105</v>
          </cell>
          <cell r="W5">
            <v>25.742000000000001</v>
          </cell>
        </row>
        <row r="6">
          <cell r="A6">
            <v>5</v>
          </cell>
          <cell r="B6">
            <v>35</v>
          </cell>
          <cell r="C6" t="str">
            <v>冨田 真弥</v>
          </cell>
          <cell r="D6" t="str">
            <v>FS-125/X30</v>
          </cell>
          <cell r="E6">
            <v>16</v>
          </cell>
          <cell r="F6">
            <v>9.3294212962962957E-3</v>
          </cell>
          <cell r="G6">
            <v>3.0760000000000001</v>
          </cell>
          <cell r="H6">
            <v>0.153</v>
          </cell>
          <cell r="I6">
            <v>0</v>
          </cell>
          <cell r="K6" t="str">
            <v>EHRE MOTOR SPORTS</v>
          </cell>
          <cell r="M6">
            <v>630</v>
          </cell>
          <cell r="O6" t="str">
            <v>Drago CORSE/IAME</v>
          </cell>
          <cell r="P6" t="str">
            <v>BS</v>
          </cell>
          <cell r="Q6">
            <v>773710210350</v>
          </cell>
          <cell r="R6">
            <v>49.845999999999997</v>
          </cell>
          <cell r="S6">
            <v>49.857999999999997</v>
          </cell>
          <cell r="T6">
            <v>91.289000000000001</v>
          </cell>
          <cell r="U6">
            <v>12</v>
          </cell>
          <cell r="V6">
            <v>25.08</v>
          </cell>
          <cell r="W6">
            <v>25.527000000000001</v>
          </cell>
        </row>
        <row r="7">
          <cell r="A7">
            <v>6</v>
          </cell>
          <cell r="B7">
            <v>55</v>
          </cell>
          <cell r="C7" t="str">
            <v>箕浦 稜己</v>
          </cell>
          <cell r="D7" t="str">
            <v>FS-125/X30</v>
          </cell>
          <cell r="E7">
            <v>16</v>
          </cell>
          <cell r="F7">
            <v>9.330439814814814E-3</v>
          </cell>
          <cell r="G7">
            <v>3.1640000000000001</v>
          </cell>
          <cell r="H7">
            <v>8.7999999999999995E-2</v>
          </cell>
          <cell r="I7">
            <v>0</v>
          </cell>
          <cell r="K7" t="str">
            <v>BirelART West</v>
          </cell>
          <cell r="M7">
            <v>633</v>
          </cell>
          <cell r="O7" t="str">
            <v>ビレル/IAME</v>
          </cell>
          <cell r="P7" t="str">
            <v>BS</v>
          </cell>
          <cell r="Q7">
            <v>812038030120</v>
          </cell>
          <cell r="R7">
            <v>50.003</v>
          </cell>
          <cell r="S7">
            <v>50.079000000000001</v>
          </cell>
          <cell r="T7">
            <v>91.003</v>
          </cell>
          <cell r="U7">
            <v>15</v>
          </cell>
          <cell r="V7">
            <v>25.152000000000001</v>
          </cell>
          <cell r="W7">
            <v>25.12</v>
          </cell>
        </row>
        <row r="8">
          <cell r="A8">
            <v>7</v>
          </cell>
          <cell r="B8">
            <v>12</v>
          </cell>
          <cell r="C8" t="str">
            <v>五十嵐 文太郎</v>
          </cell>
          <cell r="D8" t="str">
            <v>FS-125/X30</v>
          </cell>
          <cell r="E8">
            <v>16</v>
          </cell>
          <cell r="F8">
            <v>9.3383449074074063E-3</v>
          </cell>
          <cell r="G8">
            <v>3.847</v>
          </cell>
          <cell r="H8">
            <v>0.68300000000000005</v>
          </cell>
          <cell r="I8">
            <v>0</v>
          </cell>
          <cell r="K8" t="str">
            <v>チーム エッフェガーラ</v>
          </cell>
          <cell r="M8">
            <v>621</v>
          </cell>
          <cell r="O8" t="str">
            <v>birel ART/IAME</v>
          </cell>
          <cell r="P8" t="str">
            <v>BS</v>
          </cell>
          <cell r="Q8">
            <v>801031240260</v>
          </cell>
          <cell r="R8">
            <v>50</v>
          </cell>
          <cell r="S8">
            <v>50.02</v>
          </cell>
          <cell r="T8">
            <v>91.007999999999996</v>
          </cell>
          <cell r="U8">
            <v>15</v>
          </cell>
          <cell r="V8">
            <v>25.126999999999999</v>
          </cell>
          <cell r="W8">
            <v>25.047999999999998</v>
          </cell>
        </row>
        <row r="9">
          <cell r="A9">
            <v>8</v>
          </cell>
          <cell r="B9">
            <v>8</v>
          </cell>
          <cell r="C9" t="str">
            <v>中條 智裕</v>
          </cell>
          <cell r="D9" t="str">
            <v>FS-125/X30</v>
          </cell>
          <cell r="E9">
            <v>16</v>
          </cell>
          <cell r="F9">
            <v>9.3935069444444439E-3</v>
          </cell>
          <cell r="G9">
            <v>8.6129999999999995</v>
          </cell>
          <cell r="H9">
            <v>4.766</v>
          </cell>
          <cell r="I9">
            <v>0</v>
          </cell>
          <cell r="K9" t="str">
            <v>Scuderia Sfida</v>
          </cell>
          <cell r="M9">
            <v>619</v>
          </cell>
          <cell r="O9" t="str">
            <v>birelART/IAME</v>
          </cell>
          <cell r="P9" t="str">
            <v>BS</v>
          </cell>
          <cell r="Q9">
            <v>700009031280</v>
          </cell>
          <cell r="R9">
            <v>50.356000000000002</v>
          </cell>
          <cell r="S9">
            <v>50.395000000000003</v>
          </cell>
          <cell r="T9">
            <v>90.364999999999995</v>
          </cell>
          <cell r="U9">
            <v>4</v>
          </cell>
          <cell r="V9">
            <v>25.355</v>
          </cell>
          <cell r="W9">
            <v>25.602</v>
          </cell>
        </row>
        <row r="10">
          <cell r="A10">
            <v>9</v>
          </cell>
          <cell r="B10">
            <v>11</v>
          </cell>
          <cell r="C10" t="str">
            <v>千田 琉貢</v>
          </cell>
          <cell r="D10" t="str">
            <v>FS-125/X30</v>
          </cell>
          <cell r="E10">
            <v>16</v>
          </cell>
          <cell r="F10">
            <v>9.3960532407407395E-3</v>
          </cell>
          <cell r="G10">
            <v>8.8330000000000002</v>
          </cell>
          <cell r="H10">
            <v>0.22</v>
          </cell>
          <cell r="I10">
            <v>0</v>
          </cell>
          <cell r="K10" t="str">
            <v>Racing Team YRHKS</v>
          </cell>
          <cell r="M10">
            <v>4337875</v>
          </cell>
          <cell r="O10" t="str">
            <v>KOSMIC/IAME</v>
          </cell>
          <cell r="P10" t="str">
            <v>BS</v>
          </cell>
          <cell r="Q10">
            <v>811793850100</v>
          </cell>
          <cell r="R10">
            <v>50.281999999999996</v>
          </cell>
          <cell r="S10">
            <v>50.368000000000002</v>
          </cell>
          <cell r="T10">
            <v>90.498000000000005</v>
          </cell>
          <cell r="U10">
            <v>5</v>
          </cell>
          <cell r="V10">
            <v>25.376999999999999</v>
          </cell>
          <cell r="W10">
            <v>25.533999999999999</v>
          </cell>
        </row>
        <row r="11">
          <cell r="A11">
            <v>10</v>
          </cell>
          <cell r="B11">
            <v>39</v>
          </cell>
          <cell r="C11" t="str">
            <v>成宮 柊磨</v>
          </cell>
          <cell r="D11" t="str">
            <v>FS-125/X30</v>
          </cell>
          <cell r="E11">
            <v>16</v>
          </cell>
          <cell r="F11">
            <v>9.3989814814814821E-3</v>
          </cell>
          <cell r="G11">
            <v>9.0860000000000003</v>
          </cell>
          <cell r="H11">
            <v>0.253</v>
          </cell>
          <cell r="I11">
            <v>0</v>
          </cell>
          <cell r="K11" t="str">
            <v>Team REGOLITH</v>
          </cell>
          <cell r="M11">
            <v>631</v>
          </cell>
          <cell r="O11" t="str">
            <v>KR/IAME</v>
          </cell>
          <cell r="P11" t="str">
            <v>BS</v>
          </cell>
          <cell r="Q11">
            <v>827484630650</v>
          </cell>
          <cell r="R11">
            <v>50.014000000000003</v>
          </cell>
          <cell r="S11">
            <v>50.085999999999999</v>
          </cell>
          <cell r="T11">
            <v>90.983000000000004</v>
          </cell>
          <cell r="U11">
            <v>8</v>
          </cell>
          <cell r="V11">
            <v>25.198</v>
          </cell>
          <cell r="W11">
            <v>25.608000000000001</v>
          </cell>
        </row>
        <row r="12">
          <cell r="A12">
            <v>11</v>
          </cell>
          <cell r="B12">
            <v>7</v>
          </cell>
          <cell r="C12" t="str">
            <v>黒川 史哉</v>
          </cell>
          <cell r="D12" t="str">
            <v>FS-125/X30</v>
          </cell>
          <cell r="E12">
            <v>16</v>
          </cell>
          <cell r="F12">
            <v>9.4029976851851861E-3</v>
          </cell>
          <cell r="G12">
            <v>9.4329999999999998</v>
          </cell>
          <cell r="H12">
            <v>0.34699999999999998</v>
          </cell>
          <cell r="I12">
            <v>0</v>
          </cell>
          <cell r="K12" t="str">
            <v>ASH</v>
          </cell>
          <cell r="M12">
            <v>618</v>
          </cell>
          <cell r="O12" t="str">
            <v>コスミック/IAME</v>
          </cell>
          <cell r="P12" t="str">
            <v>BS</v>
          </cell>
          <cell r="Q12">
            <v>773638580300</v>
          </cell>
          <cell r="R12">
            <v>50.356000000000002</v>
          </cell>
          <cell r="S12">
            <v>50.378999999999998</v>
          </cell>
          <cell r="T12">
            <v>90.364999999999995</v>
          </cell>
          <cell r="U12">
            <v>10</v>
          </cell>
          <cell r="V12">
            <v>25.327999999999999</v>
          </cell>
          <cell r="W12">
            <v>25.471</v>
          </cell>
        </row>
        <row r="13">
          <cell r="A13">
            <v>12</v>
          </cell>
          <cell r="B13">
            <v>17</v>
          </cell>
          <cell r="C13" t="str">
            <v>白石 いつも</v>
          </cell>
          <cell r="D13" t="str">
            <v>FS-125/X30</v>
          </cell>
          <cell r="E13">
            <v>16</v>
          </cell>
          <cell r="F13">
            <v>9.4038194444444438E-3</v>
          </cell>
          <cell r="G13">
            <v>9.5039999999999996</v>
          </cell>
          <cell r="H13">
            <v>7.0999999999999994E-2</v>
          </cell>
          <cell r="I13">
            <v>0</v>
          </cell>
          <cell r="K13" t="str">
            <v>HRSJAPAN</v>
          </cell>
          <cell r="M13">
            <v>623</v>
          </cell>
          <cell r="O13" t="str">
            <v>KOSMIC/IAME</v>
          </cell>
          <cell r="P13" t="str">
            <v>BS</v>
          </cell>
          <cell r="Q13">
            <v>818912691230</v>
          </cell>
          <cell r="R13">
            <v>50.323</v>
          </cell>
          <cell r="S13">
            <v>50.326000000000001</v>
          </cell>
          <cell r="T13">
            <v>90.424000000000007</v>
          </cell>
          <cell r="U13">
            <v>6</v>
          </cell>
          <cell r="V13">
            <v>25.315000000000001</v>
          </cell>
          <cell r="W13">
            <v>25.710999999999999</v>
          </cell>
        </row>
        <row r="14">
          <cell r="A14">
            <v>13</v>
          </cell>
          <cell r="B14">
            <v>25</v>
          </cell>
          <cell r="C14" t="str">
            <v>松本 琉輝斗</v>
          </cell>
          <cell r="D14" t="str">
            <v>FS-125/X30</v>
          </cell>
          <cell r="E14">
            <v>16</v>
          </cell>
          <cell r="F14">
            <v>9.405046296296295E-3</v>
          </cell>
          <cell r="G14">
            <v>9.61</v>
          </cell>
          <cell r="H14">
            <v>0.106</v>
          </cell>
          <cell r="I14">
            <v>0</v>
          </cell>
          <cell r="K14" t="str">
            <v>チームナガオ</v>
          </cell>
          <cell r="M14">
            <v>625</v>
          </cell>
          <cell r="O14" t="str">
            <v>Energy/IAME</v>
          </cell>
          <cell r="P14" t="str">
            <v>BS</v>
          </cell>
          <cell r="Q14">
            <v>813654790350</v>
          </cell>
          <cell r="R14">
            <v>50.222000000000001</v>
          </cell>
          <cell r="S14">
            <v>50.308999999999997</v>
          </cell>
          <cell r="T14">
            <v>90.605999999999995</v>
          </cell>
          <cell r="U14">
            <v>6</v>
          </cell>
          <cell r="V14">
            <v>25.425999999999998</v>
          </cell>
          <cell r="W14">
            <v>25.388000000000002</v>
          </cell>
        </row>
        <row r="15">
          <cell r="A15">
            <v>14</v>
          </cell>
          <cell r="B15">
            <v>36</v>
          </cell>
          <cell r="C15" t="str">
            <v>續木 堂統</v>
          </cell>
          <cell r="D15" t="str">
            <v>FS-125/X30</v>
          </cell>
          <cell r="E15">
            <v>16</v>
          </cell>
          <cell r="F15">
            <v>9.4061342592592582E-3</v>
          </cell>
          <cell r="G15">
            <v>9.7040000000000006</v>
          </cell>
          <cell r="H15">
            <v>9.4E-2</v>
          </cell>
          <cell r="I15">
            <v>0</v>
          </cell>
          <cell r="K15" t="str">
            <v>CRESTガレージC</v>
          </cell>
          <cell r="M15">
            <v>770</v>
          </cell>
          <cell r="O15" t="str">
            <v>プラガ/IAME</v>
          </cell>
          <cell r="P15" t="str">
            <v>BS</v>
          </cell>
          <cell r="Q15">
            <v>6639</v>
          </cell>
          <cell r="R15">
            <v>50.186999999999998</v>
          </cell>
          <cell r="S15">
            <v>50.192999999999998</v>
          </cell>
          <cell r="T15">
            <v>90.668999999999997</v>
          </cell>
          <cell r="U15">
            <v>13</v>
          </cell>
          <cell r="V15">
            <v>25.388000000000002</v>
          </cell>
          <cell r="W15">
            <v>25.332000000000001</v>
          </cell>
        </row>
        <row r="16">
          <cell r="A16">
            <v>15</v>
          </cell>
          <cell r="B16">
            <v>30</v>
          </cell>
          <cell r="C16" t="str">
            <v>鈴木 浬</v>
          </cell>
          <cell r="D16" t="str">
            <v>FS-125/X30</v>
          </cell>
          <cell r="E16">
            <v>16</v>
          </cell>
          <cell r="F16">
            <v>9.4087268518518504E-3</v>
          </cell>
          <cell r="G16">
            <v>9.9280000000000008</v>
          </cell>
          <cell r="H16">
            <v>0.224</v>
          </cell>
          <cell r="I16">
            <v>0</v>
          </cell>
          <cell r="K16" t="str">
            <v>K.Project/LUCE</v>
          </cell>
          <cell r="M16">
            <v>628</v>
          </cell>
          <cell r="O16" t="str">
            <v>minato/IAME</v>
          </cell>
          <cell r="P16" t="str">
            <v>BS</v>
          </cell>
          <cell r="Q16">
            <v>793331630490</v>
          </cell>
          <cell r="R16">
            <v>50.194000000000003</v>
          </cell>
          <cell r="S16">
            <v>50.241999999999997</v>
          </cell>
          <cell r="T16">
            <v>90.656000000000006</v>
          </cell>
          <cell r="U16">
            <v>6</v>
          </cell>
          <cell r="V16">
            <v>25.465</v>
          </cell>
          <cell r="W16">
            <v>25.17</v>
          </cell>
        </row>
        <row r="17">
          <cell r="A17">
            <v>16</v>
          </cell>
          <cell r="B17">
            <v>62</v>
          </cell>
          <cell r="C17" t="str">
            <v>服部 佑哉</v>
          </cell>
          <cell r="D17" t="str">
            <v>FS-125/X30</v>
          </cell>
          <cell r="E17">
            <v>16</v>
          </cell>
          <cell r="F17">
            <v>9.4111921296296305E-3</v>
          </cell>
          <cell r="G17">
            <v>10.141</v>
          </cell>
          <cell r="H17">
            <v>0.21299999999999999</v>
          </cell>
          <cell r="I17">
            <v>0</v>
          </cell>
          <cell r="K17" t="str">
            <v>Ash</v>
          </cell>
          <cell r="M17">
            <v>8825536</v>
          </cell>
          <cell r="O17" t="str">
            <v>トニーカート/IAME</v>
          </cell>
          <cell r="P17" t="str">
            <v>BS</v>
          </cell>
          <cell r="Q17">
            <v>812037870170</v>
          </cell>
          <cell r="R17">
            <v>50.143999999999998</v>
          </cell>
          <cell r="S17">
            <v>50.23</v>
          </cell>
          <cell r="T17">
            <v>90.747</v>
          </cell>
          <cell r="U17">
            <v>6</v>
          </cell>
          <cell r="V17">
            <v>25.227</v>
          </cell>
          <cell r="W17">
            <v>25.178000000000001</v>
          </cell>
        </row>
        <row r="18">
          <cell r="A18">
            <v>17</v>
          </cell>
          <cell r="B18">
            <v>50</v>
          </cell>
          <cell r="C18" t="str">
            <v>伊藤 聖七</v>
          </cell>
          <cell r="D18" t="str">
            <v>FS-125/X30</v>
          </cell>
          <cell r="E18">
            <v>16</v>
          </cell>
          <cell r="F18">
            <v>9.4135648148148138E-3</v>
          </cell>
          <cell r="G18">
            <v>10.346</v>
          </cell>
          <cell r="H18">
            <v>0.20499999999999999</v>
          </cell>
          <cell r="I18">
            <v>0</v>
          </cell>
          <cell r="K18" t="str">
            <v>Ash</v>
          </cell>
          <cell r="M18">
            <v>6045410</v>
          </cell>
          <cell r="O18" t="str">
            <v>KOSMIC/IAME</v>
          </cell>
          <cell r="P18" t="str">
            <v>BS</v>
          </cell>
          <cell r="Q18">
            <v>811738480130</v>
          </cell>
          <cell r="R18">
            <v>50.228999999999999</v>
          </cell>
          <cell r="S18">
            <v>50.241</v>
          </cell>
          <cell r="T18">
            <v>90.593000000000004</v>
          </cell>
          <cell r="U18">
            <v>7</v>
          </cell>
          <cell r="V18">
            <v>26.039000000000001</v>
          </cell>
          <cell r="W18">
            <v>25.166</v>
          </cell>
        </row>
        <row r="19">
          <cell r="A19">
            <v>18</v>
          </cell>
          <cell r="B19">
            <v>14</v>
          </cell>
          <cell r="C19" t="str">
            <v>武藤 雅奈</v>
          </cell>
          <cell r="D19" t="str">
            <v>FS-125/X30</v>
          </cell>
          <cell r="E19">
            <v>16</v>
          </cell>
          <cell r="F19">
            <v>9.4197106481481493E-3</v>
          </cell>
          <cell r="G19">
            <v>10.877000000000001</v>
          </cell>
          <cell r="H19">
            <v>0.53100000000000003</v>
          </cell>
          <cell r="I19">
            <v>0</v>
          </cell>
          <cell r="K19" t="str">
            <v>TAKAGI PLANNING</v>
          </cell>
          <cell r="M19">
            <v>622</v>
          </cell>
          <cell r="O19" t="str">
            <v>EXPRIT/IAME</v>
          </cell>
          <cell r="P19" t="str">
            <v>BS</v>
          </cell>
          <cell r="Q19">
            <v>823747130840</v>
          </cell>
          <cell r="R19">
            <v>50.220999999999997</v>
          </cell>
          <cell r="S19">
            <v>50.232999999999997</v>
          </cell>
          <cell r="T19">
            <v>90.608000000000004</v>
          </cell>
          <cell r="U19">
            <v>8</v>
          </cell>
          <cell r="V19">
            <v>25.216000000000001</v>
          </cell>
          <cell r="W19">
            <v>25.137</v>
          </cell>
        </row>
        <row r="20">
          <cell r="A20">
            <v>19</v>
          </cell>
          <cell r="B20">
            <v>27</v>
          </cell>
          <cell r="C20" t="str">
            <v>松井 海翔</v>
          </cell>
          <cell r="D20" t="str">
            <v>FS-125/X30</v>
          </cell>
          <cell r="E20">
            <v>16</v>
          </cell>
          <cell r="F20">
            <v>9.4395833333333328E-3</v>
          </cell>
          <cell r="G20">
            <v>12.593999999999999</v>
          </cell>
          <cell r="H20">
            <v>1.7170000000000001</v>
          </cell>
          <cell r="I20">
            <v>0</v>
          </cell>
          <cell r="K20" t="str">
            <v>HKC</v>
          </cell>
          <cell r="M20">
            <v>626</v>
          </cell>
          <cell r="O20" t="str">
            <v>KOSMIC/IAME</v>
          </cell>
          <cell r="P20" t="str">
            <v>BS</v>
          </cell>
          <cell r="Q20">
            <v>829677200220</v>
          </cell>
          <cell r="R20">
            <v>50.219000000000001</v>
          </cell>
          <cell r="S20">
            <v>50.246000000000002</v>
          </cell>
          <cell r="T20">
            <v>90.611000000000004</v>
          </cell>
          <cell r="U20">
            <v>14</v>
          </cell>
          <cell r="V20">
            <v>25.244</v>
          </cell>
          <cell r="W20">
            <v>25.073</v>
          </cell>
        </row>
        <row r="21">
          <cell r="A21">
            <v>20</v>
          </cell>
          <cell r="B21">
            <v>34</v>
          </cell>
          <cell r="C21" t="str">
            <v>柳沼 光太</v>
          </cell>
          <cell r="D21" t="str">
            <v>FS-125/X30</v>
          </cell>
          <cell r="E21">
            <v>16</v>
          </cell>
          <cell r="F21">
            <v>9.4431018518518518E-3</v>
          </cell>
          <cell r="G21">
            <v>12.898</v>
          </cell>
          <cell r="H21">
            <v>0.30399999999999999</v>
          </cell>
          <cell r="I21">
            <v>0</v>
          </cell>
          <cell r="K21" t="str">
            <v>ガレージC</v>
          </cell>
          <cell r="M21">
            <v>629</v>
          </cell>
          <cell r="O21" t="str">
            <v>birel ART/IAME</v>
          </cell>
          <cell r="P21" t="str">
            <v>BS</v>
          </cell>
          <cell r="Q21">
            <v>792123800340</v>
          </cell>
          <cell r="R21">
            <v>50.433999999999997</v>
          </cell>
          <cell r="S21">
            <v>50.454000000000001</v>
          </cell>
          <cell r="T21">
            <v>90.224999999999994</v>
          </cell>
          <cell r="U21">
            <v>12</v>
          </cell>
          <cell r="V21">
            <v>25.734000000000002</v>
          </cell>
          <cell r="W21">
            <v>25.245000000000001</v>
          </cell>
        </row>
        <row r="22">
          <cell r="A22">
            <v>21</v>
          </cell>
          <cell r="B22">
            <v>43</v>
          </cell>
          <cell r="C22" t="str">
            <v>中原 蓮人</v>
          </cell>
          <cell r="D22" t="str">
            <v>FS-125/X30</v>
          </cell>
          <cell r="E22">
            <v>16</v>
          </cell>
          <cell r="F22">
            <v>9.4845833333333327E-3</v>
          </cell>
          <cell r="G22">
            <v>16.481999999999999</v>
          </cell>
          <cell r="H22">
            <v>3.5840000000000001</v>
          </cell>
          <cell r="I22">
            <v>0</v>
          </cell>
          <cell r="J22" t="str">
            <v>鈴鹿選手権ｼﾘｰｽﾞ特別規則 競技車両規則第60条(ﾌﾛﾝﾄﾌｪｱﾘﾝｸﾞ)違反により、5秒加算とした。</v>
          </cell>
          <cell r="K22" t="str">
            <v>シロキヤKC with ACMINDS</v>
          </cell>
          <cell r="M22">
            <v>4635844</v>
          </cell>
          <cell r="O22" t="str">
            <v>TONYKART/IAME</v>
          </cell>
          <cell r="P22" t="str">
            <v>BS</v>
          </cell>
          <cell r="Q22">
            <v>826642160370</v>
          </cell>
          <cell r="R22">
            <v>50.338999999999999</v>
          </cell>
          <cell r="S22">
            <v>50.356999999999999</v>
          </cell>
          <cell r="T22">
            <v>90.394999999999996</v>
          </cell>
          <cell r="U22">
            <v>11</v>
          </cell>
          <cell r="V22">
            <v>25.327000000000002</v>
          </cell>
          <cell r="W22">
            <v>25.213000000000001</v>
          </cell>
        </row>
        <row r="23">
          <cell r="A23">
            <v>22</v>
          </cell>
          <cell r="B23">
            <v>28</v>
          </cell>
          <cell r="C23" t="str">
            <v>太田 詩音</v>
          </cell>
          <cell r="D23" t="str">
            <v>FS-125/X30</v>
          </cell>
          <cell r="E23">
            <v>16</v>
          </cell>
          <cell r="F23">
            <v>9.4916319444444449E-3</v>
          </cell>
          <cell r="G23">
            <v>17.091000000000001</v>
          </cell>
          <cell r="H23">
            <v>0.60899999999999999</v>
          </cell>
          <cell r="I23">
            <v>0</v>
          </cell>
          <cell r="K23" t="str">
            <v>TAKAGI PLANNING</v>
          </cell>
          <cell r="M23">
            <v>627</v>
          </cell>
          <cell r="O23" t="str">
            <v>EXPRIT/IAME</v>
          </cell>
          <cell r="P23" t="str">
            <v>BS</v>
          </cell>
          <cell r="Q23">
            <v>792982680480</v>
          </cell>
          <cell r="R23">
            <v>50.762</v>
          </cell>
          <cell r="S23">
            <v>50.768000000000001</v>
          </cell>
          <cell r="T23">
            <v>89.641999999999996</v>
          </cell>
          <cell r="U23">
            <v>15</v>
          </cell>
          <cell r="V23">
            <v>25.581</v>
          </cell>
          <cell r="W23">
            <v>25.329000000000001</v>
          </cell>
        </row>
        <row r="24">
          <cell r="A24">
            <v>23</v>
          </cell>
          <cell r="B24">
            <v>46</v>
          </cell>
          <cell r="C24" t="str">
            <v>眞鍋 高大</v>
          </cell>
          <cell r="D24" t="str">
            <v>FS-125/X30</v>
          </cell>
          <cell r="E24">
            <v>16</v>
          </cell>
          <cell r="F24">
            <v>9.5742245370370373E-3</v>
          </cell>
          <cell r="G24">
            <v>24.227</v>
          </cell>
          <cell r="H24">
            <v>7.1360000000000001</v>
          </cell>
          <cell r="I24">
            <v>0</v>
          </cell>
          <cell r="K24" t="str">
            <v>堺レーシング</v>
          </cell>
          <cell r="M24">
            <v>632</v>
          </cell>
          <cell r="O24" t="str">
            <v>ＣＲＧ/IAME</v>
          </cell>
          <cell r="P24" t="str">
            <v>BS</v>
          </cell>
          <cell r="Q24">
            <v>335142040680</v>
          </cell>
          <cell r="R24">
            <v>50.889000000000003</v>
          </cell>
          <cell r="S24">
            <v>51.183999999999997</v>
          </cell>
          <cell r="T24">
            <v>89.418000000000006</v>
          </cell>
          <cell r="U24">
            <v>3</v>
          </cell>
          <cell r="V24">
            <v>25.920999999999999</v>
          </cell>
          <cell r="W24">
            <v>25.661000000000001</v>
          </cell>
        </row>
        <row r="25">
          <cell r="A25">
            <v>24</v>
          </cell>
          <cell r="B25">
            <v>1</v>
          </cell>
          <cell r="C25" t="str">
            <v>落合 蓮音</v>
          </cell>
          <cell r="D25" t="str">
            <v>FS-125/X30</v>
          </cell>
          <cell r="E25">
            <v>15</v>
          </cell>
          <cell r="F25">
            <v>9.3263078703703702E-3</v>
          </cell>
          <cell r="G25" t="str">
            <v>1 Lap</v>
          </cell>
          <cell r="H25" t="str">
            <v>1 Lap</v>
          </cell>
          <cell r="I25">
            <v>0</v>
          </cell>
          <cell r="J25" t="str">
            <v>JAF国内ｶｰﾄ競技規則 ｶｰﾄ競技会運営に関する規定 21条(ｺｰｽｱｳﾄ)違反により、競技結果より1周減算とする。</v>
          </cell>
          <cell r="K25" t="str">
            <v>Ash</v>
          </cell>
          <cell r="M25">
            <v>3662123</v>
          </cell>
          <cell r="O25" t="str">
            <v>トニー/IAME</v>
          </cell>
          <cell r="P25" t="str">
            <v>BS</v>
          </cell>
          <cell r="Q25">
            <v>826590910210</v>
          </cell>
          <cell r="R25">
            <v>50.015999999999998</v>
          </cell>
          <cell r="S25">
            <v>50.036999999999999</v>
          </cell>
          <cell r="T25">
            <v>90.978999999999999</v>
          </cell>
          <cell r="U25">
            <v>13</v>
          </cell>
          <cell r="V25">
            <v>25.189</v>
          </cell>
          <cell r="W25">
            <v>26.052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A11" sqref="A11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f>+[1]各種設定!D18</f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tr">
        <f>+[1]各種設定!D2</f>
        <v>2022 鈴鹿選手権シリーズ第6戦 ｶｰﾄﾚｰｽ IN SUZUKA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tr">
        <f>+[1]各種設定!D4</f>
        <v>FS-125/X30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30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f>VLOOKUP(A9,[1]コースレコード!$A:$G,3,FALSE)</f>
        <v>48.758000000000003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f>IFERROR(INDEX('[1]決勝ヒート - レース結果（貼付）'!A2:$Z$50,MATCH($A13,'[1]決勝ヒート - レース結果（貼付）'!A2:$A$50,0),MATCH('決勝ヒート - レース暫定結果表（印刷）'!B$11,'[1]決勝ヒート - レース結果（貼付）'!$1:$1,0)),"")</f>
        <v>19</v>
      </c>
      <c r="C13" s="34"/>
      <c r="D13" s="35" t="str">
        <f>IFERROR(INDEX('[1]決勝ヒート - レース結果（貼付）'!$A:$Z,MATCH($B13,'[1]決勝ヒート - レース結果（貼付）'!$B:$B,0),MATCH('決勝ヒート - レース暫定結果表（印刷）'!D$11,'[1]決勝ヒート - レース結果（貼付）'!$1:$1,0)),"")</f>
        <v>向畑 疾走</v>
      </c>
      <c r="E13" s="36" t="str">
        <f>IFERROR(INDEX('[1]決勝ヒート - レース結果（貼付）'!$A:$Z,MATCH($B13,'[1]決勝ヒート - レース結果（貼付）'!$B:$B,0),MATCH('決勝ヒート - レース暫定結果表（印刷）'!E$11,'[1]決勝ヒート - レース結果（貼付）'!$1:$1,0)),"")</f>
        <v>CRG/IAME</v>
      </c>
      <c r="F13" s="37" t="str">
        <f>IFERROR(INDEX('[1]決勝ヒート - レース結果（貼付）'!$A:$Z,MATCH($B13,'[1]決勝ヒート - レース結果（貼付）'!$B:$B,0),MATCH('決勝ヒート - レース暫定結果表（印刷）'!F$11,'[1]決勝ヒート - レース結果（貼付）'!$1:$1,0)),"")</f>
        <v>KC　NAGAHARA</v>
      </c>
      <c r="G13" s="38" t="str">
        <f>IFERROR(INDEX('[1]決勝ヒート - レース結果（貼付）'!$A:$Z,MATCH($B13,'[1]決勝ヒート - レース結果（貼付）'!$B:$B,0),MATCH('決勝ヒート - レース暫定結果表（印刷）'!G$11,'[1]決勝ヒート - レース結果（貼付）'!$1:$1,0)),"")</f>
        <v>BS</v>
      </c>
      <c r="H13" s="39">
        <f>IFERROR(INDEX('[1]決勝ヒート - レース結果（貼付）'!$A:$Z,MATCH($B13,'[1]決勝ヒート - レース結果（貼付）'!$B:$B,0),MATCH('決勝ヒート - レース暫定結果表（印刷）'!H$11,'[1]決勝ヒート - レース結果（貼付）'!$1:$1,0)),"")</f>
        <v>16</v>
      </c>
      <c r="I13" s="40">
        <f>IF(A13="DNS","ｽﾀｰﾄ出来ず",IF(A13="DQ","失　格",IFERROR(INDEX('[1]決勝ヒート - レース結果（貼付）'!$A:$Z,MATCH($B13,'[1]決勝ヒート - レース結果（貼付）'!$B:$B,0),MATCH('決勝ヒート - レース暫定結果表（印刷）'!I$11,'[1]決勝ヒート - レース結果（貼付）'!$1:$1,0)),"")))</f>
        <v>9.2938194444444448E-3</v>
      </c>
      <c r="J13" s="41" t="str">
        <f>ROUND((1.264*H13)/(I13*24),2)&amp;"km/h"</f>
        <v>90.67km/h</v>
      </c>
      <c r="K13" s="41"/>
      <c r="L13" s="42">
        <f>IFERROR(INDEX('[1]決勝ヒート - レース結果（貼付）'!$A:$Z,MATCH($B13,'[1]決勝ヒート - レース結果（貼付）'!$B:$B,0),MATCH('決勝ヒート - レース暫定結果表（印刷）'!L$11,'[1]決勝ヒート - レース結果（貼付）'!$1:$1,0)),"")</f>
        <v>49.951999999999998</v>
      </c>
      <c r="M13" s="43" t="str">
        <f t="shared" ref="M13:M48" si="0">IF(L13&lt;1,"",IF($M$11&gt;L13,"R",""))</f>
        <v/>
      </c>
      <c r="N13" s="44"/>
      <c r="O13" s="4"/>
      <c r="P13" s="4" t="str">
        <f>IF(IFERROR(INDEX('[1]決勝ヒート - レース結果（貼付）'!$A:$Z,MATCH($B13,'[1]決勝ヒート - レース結果（貼付）'!$B:$B,0),MATCH('決勝ヒート - レース暫定結果表（印刷）'!P$11,'[1]決勝ヒート - レース結果（貼付）'!$1:$1,0)),"")=0,"",IFERROR(INDEX('[1]決勝ヒート - レース結果（貼付）'!$A:$Z,MATCH($B13,'[1]決勝ヒート - レース結果（貼付）'!$B:$B,0),MATCH('決勝ヒート - レース暫定結果表（印刷）'!P$11,'[1]決勝ヒート - レース結果（貼付）'!$1:$1,0)),""))</f>
        <v/>
      </c>
      <c r="Q13" s="4" t="str">
        <f>IF(P13="","",COUNTIF($P$13:P13,"&lt;&gt;"&amp;""))</f>
        <v/>
      </c>
      <c r="R13" s="4" t="str">
        <f t="shared" ref="R13:R36" si="1">IFERROR(RANK(Q13,$Q$13:$Q$48,1),"")</f>
        <v/>
      </c>
      <c r="S13" s="4" t="str">
        <f>IF(IFERROR(INDEX('[1]決勝ヒート - レース結果（貼付）'!$A:$Z,MATCH($A13,'[1]決勝ヒート - レース結果（貼付）'!$A:$A,0),MATCH('決勝ヒート - レース暫定結果表（印刷）'!S$11,'[1]決勝ヒート - レース結果（貼付）'!$1:$1,0)),"")=0,"",IFERROR(INDEX('[1]決勝ヒート - レース結果（貼付）'!$A:$Z,MATCH($A13,'[1]決勝ヒート - レース結果（貼付）'!$A:$A,0),MATCH('決勝ヒート - レース暫定結果表（印刷）'!S$11,'[1]決勝ヒート - レース結果（貼付）'!$1:$1,0)),""))</f>
        <v/>
      </c>
      <c r="T13" s="4"/>
      <c r="U13" s="4">
        <f>IF(IFERROR(INDEX('[1]決勝ヒート - レース結果（貼付）'!$A:$Z,MATCH($B13,'[1]決勝ヒート - レース結果（貼付）'!$B:$B,0),MATCH('決勝ヒート - レース暫定結果表（印刷）'!U$11,'[1]決勝ヒート - レース結果（貼付）'!$1:$1,0)),"")=0,"",IFERROR(INDEX('[1]決勝ヒート - レース結果（貼付）'!$A:$Z,MATCH($B13,'[1]決勝ヒート - レース結果（貼付）'!$B:$B,0),MATCH('決勝ヒート - レース暫定結果表（印刷）'!U$11,'[1]決勝ヒート - レース結果（貼付）'!$1:$1,0)),""))</f>
        <v>91.094999999999999</v>
      </c>
    </row>
    <row r="14" spans="1:21" ht="12.75" customHeight="1" x14ac:dyDescent="0.2">
      <c r="A14" s="32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3">
        <f>IFERROR(INDEX('[1]決勝ヒート - レース結果（貼付）'!A3:$Z$50,MATCH($A14,'[1]決勝ヒート - レース結果（貼付）'!A3:$A$50,0),MATCH('決勝ヒート - レース暫定結果表（印刷）'!B$11,'[1]決勝ヒート - レース結果（貼付）'!$1:$1,0)),"")</f>
        <v>31</v>
      </c>
      <c r="C14" s="34"/>
      <c r="D14" s="35" t="str">
        <f>IFERROR(INDEX('[1]決勝ヒート - レース結果（貼付）'!$A:$Z,MATCH($B14,'[1]決勝ヒート - レース結果（貼付）'!$B:$B,0),MATCH('決勝ヒート - レース暫定結果表（印刷）'!D$11,'[1]決勝ヒート - レース結果（貼付）'!$1:$1,0)),"")</f>
        <v>中井 陽斗</v>
      </c>
      <c r="E14" s="36" t="str">
        <f>IFERROR(INDEX('[1]決勝ヒート - レース結果（貼付）'!$A:$Z,MATCH($B14,'[1]決勝ヒート - レース結果（貼付）'!$B:$B,0),MATCH('決勝ヒート - レース暫定結果表（印刷）'!E$11,'[1]決勝ヒート - レース結果（貼付）'!$1:$1,0)),"")</f>
        <v>CL/IAME</v>
      </c>
      <c r="F14" s="37" t="str">
        <f>IFERROR(INDEX('[1]決勝ヒート - レース結果（貼付）'!$A:$Z,MATCH($B14,'[1]決勝ヒート - レース結果（貼付）'!$B:$B,0),MATCH('決勝ヒート - レース暫定結果表（印刷）'!F$11,'[1]決勝ヒート - レース結果（貼付）'!$1:$1,0)),"")</f>
        <v>TEAM　EMATY</v>
      </c>
      <c r="G14" s="38" t="str">
        <f>IFERROR(INDEX('[1]決勝ヒート - レース結果（貼付）'!$A:$Z,MATCH($B14,'[1]決勝ヒート - レース結果（貼付）'!$B:$B,0),MATCH('決勝ヒート - レース暫定結果表（印刷）'!G$11,'[1]決勝ヒート - レース結果（貼付）'!$1:$1,0)),"")</f>
        <v>BS</v>
      </c>
      <c r="H14" s="39">
        <f>IF(A14="DNS","",IF(A14="DQ","",IFERROR(INDEX('[1]決勝ヒート - レース結果（貼付）'!$A:$Z,MATCH($A14,'[1]決勝ヒート - レース結果（貼付）'!$A:$A,0),MATCH('決勝ヒート - レース暫定結果表（印刷）'!H$11,'[1]決勝ヒート - レース結果（貼付）'!$1:$1,0)),"")))</f>
        <v>16</v>
      </c>
      <c r="I14" s="40">
        <f>IF(A14="DNS","ｽﾀｰﾄ出来ず",IF(A14="DQ","失　格",IFERROR(INDEX('[1]決勝ヒート - レース結果（貼付）'!$A:$Z,MATCH($B14,'[1]決勝ヒート - レース結果（貼付）'!$B:$B,0),MATCH('決勝ヒート - レース暫定結果表（印刷）'!I$11,'[1]決勝ヒート - レース結果（貼付）'!$1:$1,0)),"")))</f>
        <v>9.2999305555555561E-3</v>
      </c>
      <c r="J14" s="45">
        <f>IF(A14="DNS","",IF(A14="DQ","",IFERROR(INDEX('[1]決勝ヒート - レース結果（貼付）'!$A:$Z,MATCH($A14,'[1]決勝ヒート - レース結果（貼付）'!$A:$A,0),MATCH('決勝ヒート - レース暫定結果表（印刷）'!J$11,'[1]決勝ヒート - レース結果（貼付）'!$1:$1,0)),"")))</f>
        <v>0.52800000000000002</v>
      </c>
      <c r="K14" s="45">
        <f>IF(A14="DNS","",IF(A14="DQ","",IFERROR(INDEX('[1]決勝ヒート - レース結果（貼付）'!$A:$Z,MATCH($A14,'[1]決勝ヒート - レース結果（貼付）'!$A:$A,0),MATCH('決勝ヒート - レース暫定結果表（印刷）'!K$11,'[1]決勝ヒート - レース結果（貼付）'!$1:$1,0)),"")))</f>
        <v>0.52800000000000002</v>
      </c>
      <c r="L14" s="42">
        <f>IF(A14="DNS","",IF(A14="DQ","",IFERROR(INDEX('[1]決勝ヒート - レース結果（貼付）'!$A:$Z,MATCH($B14,'[1]決勝ヒート - レース結果（貼付）'!$B:$B,0),MATCH('決勝ヒート - レース暫定結果表（印刷）'!L$11,'[1]決勝ヒート - レース結果（貼付）'!$1:$1,0)),"")))</f>
        <v>49.765999999999998</v>
      </c>
      <c r="M14" s="43" t="str">
        <f t="shared" si="0"/>
        <v/>
      </c>
      <c r="N14" s="44"/>
      <c r="O14" s="4"/>
      <c r="P14" s="4" t="str">
        <f>IF(IFERROR(INDEX('[1]決勝ヒート - レース結果（貼付）'!$A:$Z,MATCH($B14,'[1]決勝ヒート - レース結果（貼付）'!$B:$B,0),MATCH('決勝ヒート - レース暫定結果表（印刷）'!P$11,'[1]決勝ヒート - レース結果（貼付）'!$1:$1,0)),"")=0,"",IFERROR(INDEX('[1]決勝ヒート - レース結果（貼付）'!$A:$Z,MATCH($B14,'[1]決勝ヒート - レース結果（貼付）'!$B:$B,0),MATCH('決勝ヒート - レース暫定結果表（印刷）'!P$11,'[1]決勝ヒート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IF(IFERROR(INDEX('[1]決勝ヒート - レース結果（貼付）'!$A:$Z,MATCH($A14,'[1]決勝ヒート - レース結果（貼付）'!$A:$A,0),MATCH('決勝ヒート - レース暫定結果表（印刷）'!S$11,'[1]決勝ヒート - レース結果（貼付）'!$1:$1,0)),"")=0,"",IFERROR(INDEX('[1]決勝ヒート - レース結果（貼付）'!$A:$Z,MATCH($A14,'[1]決勝ヒート - レース結果（貼付）'!$A:$A,0),MATCH('決勝ヒート - レース暫定結果表（印刷）'!S$11,'[1]決勝ヒート - レース結果（貼付）'!$1:$1,0)),""))</f>
        <v/>
      </c>
      <c r="T14" s="4"/>
      <c r="U14" s="4">
        <f>IF(IFERROR(INDEX('[1]決勝ヒート - レース結果（貼付）'!$A:$Z,MATCH($B14,'[1]決勝ヒート - レース結果（貼付）'!$B:$B,0),MATCH('決勝ヒート - レース暫定結果表（印刷）'!U$11,'[1]決勝ヒート - レース結果（貼付）'!$1:$1,0)),"")=0,"",IFERROR(INDEX('[1]決勝ヒート - レース結果（貼付）'!$A:$Z,MATCH($B14,'[1]決勝ヒート - レース結果（貼付）'!$B:$B,0),MATCH('決勝ヒート - レース暫定結果表（印刷）'!U$11,'[1]決勝ヒート - レース結果（貼付）'!$1:$1,0)),""))</f>
        <v>91.436000000000007</v>
      </c>
    </row>
    <row r="15" spans="1:21" ht="12.75" customHeight="1" x14ac:dyDescent="0.2">
      <c r="A15" s="32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3">
        <f>IFERROR(INDEX('[1]決勝ヒート - レース結果（貼付）'!A4:$Z$50,MATCH($A15,'[1]決勝ヒート - レース結果（貼付）'!A4:$A$50,0),MATCH('決勝ヒート - レース暫定結果表（印刷）'!B$11,'[1]決勝ヒート - レース結果（貼付）'!$1:$1,0)),"")</f>
        <v>10</v>
      </c>
      <c r="C15" s="34"/>
      <c r="D15" s="35" t="str">
        <f>IFERROR(INDEX('[1]決勝ヒート - レース結果（貼付）'!$A:$Z,MATCH($B15,'[1]決勝ヒート - レース結果（貼付）'!$B:$B,0),MATCH('決勝ヒート - レース暫定結果表（印刷）'!D$11,'[1]決勝ヒート - レース結果（貼付）'!$1:$1,0)),"")</f>
        <v>北野 雄丈</v>
      </c>
      <c r="E15" s="36" t="str">
        <f>IFERROR(INDEX('[1]決勝ヒート - レース結果（貼付）'!$A:$Z,MATCH($B15,'[1]決勝ヒート - レース結果（貼付）'!$B:$B,0),MATCH('決勝ヒート - レース暫定結果表（印刷）'!E$11,'[1]決勝ヒート - レース結果（貼付）'!$1:$1,0)),"")</f>
        <v>Crocpromotion/IAME</v>
      </c>
      <c r="F15" s="37" t="str">
        <f>IFERROR(INDEX('[1]決勝ヒート - レース結果（貼付）'!$A:$Z,MATCH($B15,'[1]決勝ヒート - レース結果（貼付）'!$B:$B,0),MATCH('決勝ヒート - レース暫定結果表（印刷）'!F$11,'[1]決勝ヒート - レース結果（貼付）'!$1:$1,0)),"")</f>
        <v>EHRE motorsport</v>
      </c>
      <c r="G15" s="38" t="str">
        <f>IFERROR(INDEX('[1]決勝ヒート - レース結果（貼付）'!$A:$Z,MATCH($B15,'[1]決勝ヒート - レース結果（貼付）'!$B:$B,0),MATCH('決勝ヒート - レース暫定結果表（印刷）'!G$11,'[1]決勝ヒート - レース結果（貼付）'!$1:$1,0)),"")</f>
        <v>BS</v>
      </c>
      <c r="H15" s="39">
        <f>IF(A15="DNS","",IF(A15="DQ","",IFERROR(INDEX('[1]決勝ヒート - レース結果（貼付）'!$A:$Z,MATCH($A15,'[1]決勝ヒート - レース結果（貼付）'!$A:$A,0),MATCH('決勝ヒート - レース暫定結果表（印刷）'!H$11,'[1]決勝ヒート - レース結果（貼付）'!$1:$1,0)),"")))</f>
        <v>16</v>
      </c>
      <c r="I15" s="40">
        <f>IF(A15="DNS","ｽﾀｰﾄ出来ず",IF(A15="DQ","失　格",IFERROR(INDEX('[1]決勝ヒート - レース結果（貼付）'!$A:$Z,MATCH($B15,'[1]決勝ヒート - レース結果（貼付）'!$B:$B,0),MATCH('決勝ヒート - レース暫定結果表（印刷）'!I$11,'[1]決勝ヒート - レース結果（貼付）'!$1:$1,0)),"")))</f>
        <v>9.3210069444444443E-3</v>
      </c>
      <c r="J15" s="45">
        <f>IF(A15="DNS","",IF(A15="DQ","",IFERROR(INDEX('[1]決勝ヒート - レース結果（貼付）'!$A:$Z,MATCH($A15,'[1]決勝ヒート - レース結果（貼付）'!$A:$A,0),MATCH('決勝ヒート - レース暫定結果表（印刷）'!J$11,'[1]決勝ヒート - レース結果（貼付）'!$1:$1,0)),"")))</f>
        <v>2.3490000000000002</v>
      </c>
      <c r="K15" s="45">
        <f>IF(A15="DNS","",IF(A15="DQ","",IFERROR(INDEX('[1]決勝ヒート - レース結果（貼付）'!$A:$Z,MATCH($A15,'[1]決勝ヒート - レース結果（貼付）'!$A:$A,0),MATCH('決勝ヒート - レース暫定結果表（印刷）'!K$11,'[1]決勝ヒート - レース結果（貼付）'!$1:$1,0)),"")))</f>
        <v>1.821</v>
      </c>
      <c r="L15" s="42">
        <f>IF(A15="DNS","",IF(A15="DQ","",IFERROR(INDEX('[1]決勝ヒート - レース結果（貼付）'!$A:$Z,MATCH($B15,'[1]決勝ヒート - レース結果（貼付）'!$B:$B,0),MATCH('決勝ヒート - レース暫定結果表（印刷）'!L$11,'[1]決勝ヒート - レース結果（貼付）'!$1:$1,0)),"")))</f>
        <v>49.883000000000003</v>
      </c>
      <c r="M15" s="43" t="str">
        <f t="shared" si="0"/>
        <v/>
      </c>
      <c r="N15" s="44"/>
      <c r="O15" s="4"/>
      <c r="P15" s="4" t="str">
        <f>IF(IFERROR(INDEX('[1]決勝ヒート - レース結果（貼付）'!$A:$Z,MATCH($B15,'[1]決勝ヒート - レース結果（貼付）'!$B:$B,0),MATCH('決勝ヒート - レース暫定結果表（印刷）'!P$11,'[1]決勝ヒート - レース結果（貼付）'!$1:$1,0)),"")=0,"",IFERROR(INDEX('[1]決勝ヒート - レース結果（貼付）'!$A:$Z,MATCH($B15,'[1]決勝ヒート - レース結果（貼付）'!$B:$B,0),MATCH('決勝ヒート - レース暫定結果表（印刷）'!P$11,'[1]決勝ヒート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IF(IFERROR(INDEX('[1]決勝ヒート - レース結果（貼付）'!$A:$Z,MATCH($A15,'[1]決勝ヒート - レース結果（貼付）'!$A:$A,0),MATCH('決勝ヒート - レース暫定結果表（印刷）'!S$11,'[1]決勝ヒート - レース結果（貼付）'!$1:$1,0)),"")=0,"",IFERROR(INDEX('[1]決勝ヒート - レース結果（貼付）'!$A:$Z,MATCH($A15,'[1]決勝ヒート - レース結果（貼付）'!$A:$A,0),MATCH('決勝ヒート - レース暫定結果表（印刷）'!S$11,'[1]決勝ヒート - レース結果（貼付）'!$1:$1,0)),""))</f>
        <v/>
      </c>
      <c r="T15" s="4"/>
      <c r="U15" s="4">
        <f>IF(IFERROR(INDEX('[1]決勝ヒート - レース結果（貼付）'!$A:$Z,MATCH($B15,'[1]決勝ヒート - レース結果（貼付）'!$B:$B,0),MATCH('決勝ヒート - レース暫定結果表（印刷）'!U$11,'[1]決勝ヒート - レース結果（貼付）'!$1:$1,0)),"")=0,"",IFERROR(INDEX('[1]決勝ヒート - レース結果（貼付）'!$A:$Z,MATCH($B15,'[1]決勝ヒート - レース結果（貼付）'!$B:$B,0),MATCH('決勝ヒート - レース暫定結果表（印刷）'!U$11,'[1]決勝ヒート - レース結果（貼付）'!$1:$1,0)),""))</f>
        <v>91.221000000000004</v>
      </c>
    </row>
    <row r="16" spans="1:21" ht="12.75" customHeight="1" x14ac:dyDescent="0.2">
      <c r="A16" s="32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3">
        <f>IFERROR(INDEX('[1]決勝ヒート - レース結果（貼付）'!A5:$Z$50,MATCH($A16,'[1]決勝ヒート - レース結果（貼付）'!A5:$A$50,0),MATCH('決勝ヒート - レース暫定結果表（印刷）'!B$11,'[1]決勝ヒート - レース結果（貼付）'!$1:$1,0)),"")</f>
        <v>21</v>
      </c>
      <c r="C16" s="34"/>
      <c r="D16" s="35" t="str">
        <f>IFERROR(INDEX('[1]決勝ヒート - レース結果（貼付）'!$A:$Z,MATCH($B16,'[1]決勝ヒート - レース結果（貼付）'!$B:$B,0),MATCH('決勝ヒート - レース暫定結果表（印刷）'!D$11,'[1]決勝ヒート - レース結果（貼付）'!$1:$1,0)),"")</f>
        <v>百瀬 翔</v>
      </c>
      <c r="E16" s="36" t="str">
        <f>IFERROR(INDEX('[1]決勝ヒート - レース結果（貼付）'!$A:$Z,MATCH($B16,'[1]決勝ヒート - レース結果（貼付）'!$B:$B,0),MATCH('決勝ヒート - レース暫定結果表（印刷）'!E$11,'[1]決勝ヒート - レース結果（貼付）'!$1:$1,0)),"")</f>
        <v>LN/IAME</v>
      </c>
      <c r="F16" s="37" t="str">
        <f>IFERROR(INDEX('[1]決勝ヒート - レース結果（貼付）'!$A:$Z,MATCH($B16,'[1]決勝ヒート - レース結果（貼付）'!$B:$B,0),MATCH('決勝ヒート - レース暫定結果表（印刷）'!F$11,'[1]決勝ヒート - レース結果（貼付）'!$1:$1,0)),"")</f>
        <v>HRS　JAPAN</v>
      </c>
      <c r="G16" s="38" t="str">
        <f>IFERROR(INDEX('[1]決勝ヒート - レース結果（貼付）'!$A:$Z,MATCH($B16,'[1]決勝ヒート - レース結果（貼付）'!$B:$B,0),MATCH('決勝ヒート - レース暫定結果表（印刷）'!G$11,'[1]決勝ヒート - レース結果（貼付）'!$1:$1,0)),"")</f>
        <v>BS</v>
      </c>
      <c r="H16" s="39">
        <f>IF(A16="DNS","",IF(A16="DQ","",IFERROR(INDEX('[1]決勝ヒート - レース結果（貼付）'!$A:$Z,MATCH($A16,'[1]決勝ヒート - レース結果（貼付）'!$A:$A,0),MATCH('決勝ヒート - レース暫定結果表（印刷）'!H$11,'[1]決勝ヒート - レース結果（貼付）'!$1:$1,0)),"")))</f>
        <v>16</v>
      </c>
      <c r="I16" s="40">
        <f>IF(A16="DNS","ｽﾀｰﾄ出来ず",IF(A16="DQ","失　格",IFERROR(INDEX('[1]決勝ヒート - レース結果（貼付）'!$A:$Z,MATCH($B16,'[1]決勝ヒート - レース結果（貼付）'!$B:$B,0),MATCH('決勝ヒート - レース暫定結果表（印刷）'!I$11,'[1]決勝ヒート - レース結果（貼付）'!$1:$1,0)),"")))</f>
        <v>9.3276504629629629E-3</v>
      </c>
      <c r="J16" s="45">
        <f>IF(A16="DNS","",IF(A16="DQ","",IFERROR(INDEX('[1]決勝ヒート - レース結果（貼付）'!$A:$Z,MATCH($A16,'[1]決勝ヒート - レース結果（貼付）'!$A:$A,0),MATCH('決勝ヒート - レース暫定結果表（印刷）'!J$11,'[1]決勝ヒート - レース結果（貼付）'!$1:$1,0)),"")))</f>
        <v>2.923</v>
      </c>
      <c r="K16" s="45">
        <f>IF(A16="DNS","",IF(A16="DQ","",IFERROR(INDEX('[1]決勝ヒート - レース結果（貼付）'!$A:$Z,MATCH($A16,'[1]決勝ヒート - レース結果（貼付）'!$A:$A,0),MATCH('決勝ヒート - レース暫定結果表（印刷）'!K$11,'[1]決勝ヒート - レース結果（貼付）'!$1:$1,0)),"")))</f>
        <v>0.57399999999999995</v>
      </c>
      <c r="L16" s="42">
        <f>IF(A16="DNS","",IF(A16="DQ","",IFERROR(INDEX('[1]決勝ヒート - レース結果（貼付）'!$A:$Z,MATCH($B16,'[1]決勝ヒート - レース結果（貼付）'!$B:$B,0),MATCH('決勝ヒート - レース暫定結果表（印刷）'!L$11,'[1]決勝ヒート - レース結果（貼付）'!$1:$1,0)),"")))</f>
        <v>49.951999999999998</v>
      </c>
      <c r="M16" s="43" t="str">
        <f t="shared" si="0"/>
        <v/>
      </c>
      <c r="N16" s="44"/>
      <c r="O16" s="4"/>
      <c r="P16" s="4" t="str">
        <f>IF(IFERROR(INDEX('[1]決勝ヒート - レース結果（貼付）'!$A:$Z,MATCH($B16,'[1]決勝ヒート - レース結果（貼付）'!$B:$B,0),MATCH('決勝ヒート - レース暫定結果表（印刷）'!P$11,'[1]決勝ヒート - レース結果（貼付）'!$1:$1,0)),"")=0,"",IFERROR(INDEX('[1]決勝ヒート - レース結果（貼付）'!$A:$Z,MATCH($B16,'[1]決勝ヒート - レース結果（貼付）'!$B:$B,0),MATCH('決勝ヒート - レース暫定結果表（印刷）'!P$11,'[1]決勝ヒート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IF(IFERROR(INDEX('[1]決勝ヒート - レース結果（貼付）'!$A:$Z,MATCH($A16,'[1]決勝ヒート - レース結果（貼付）'!$A:$A,0),MATCH('決勝ヒート - レース暫定結果表（印刷）'!S$11,'[1]決勝ヒート - レース結果（貼付）'!$1:$1,0)),"")=0,"",IFERROR(INDEX('[1]決勝ヒート - レース結果（貼付）'!$A:$Z,MATCH($A16,'[1]決勝ヒート - レース結果（貼付）'!$A:$A,0),MATCH('決勝ヒート - レース暫定結果表（印刷）'!S$11,'[1]決勝ヒート - レース結果（貼付）'!$1:$1,0)),""))</f>
        <v/>
      </c>
      <c r="T16" s="4"/>
      <c r="U16" s="4">
        <f>IF(IFERROR(INDEX('[1]決勝ヒート - レース結果（貼付）'!$A:$Z,MATCH($B16,'[1]決勝ヒート - レース結果（貼付）'!$B:$B,0),MATCH('決勝ヒート - レース暫定結果表（印刷）'!U$11,'[1]決勝ヒート - レース結果（貼付）'!$1:$1,0)),"")=0,"",IFERROR(INDEX('[1]決勝ヒート - レース結果（貼付）'!$A:$Z,MATCH($B16,'[1]決勝ヒート - レース結果（貼付）'!$B:$B,0),MATCH('決勝ヒート - レース暫定結果表（印刷）'!U$11,'[1]決勝ヒート - レース結果（貼付）'!$1:$1,0)),""))</f>
        <v>91.094999999999999</v>
      </c>
    </row>
    <row r="17" spans="1:21" ht="12.75" customHeight="1" x14ac:dyDescent="0.2">
      <c r="A17" s="32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3">
        <f>IFERROR(INDEX('[1]決勝ヒート - レース結果（貼付）'!A6:$Z$50,MATCH($A17,'[1]決勝ヒート - レース結果（貼付）'!A6:$A$50,0),MATCH('決勝ヒート - レース暫定結果表（印刷）'!B$11,'[1]決勝ヒート - レース結果（貼付）'!$1:$1,0)),"")</f>
        <v>35</v>
      </c>
      <c r="C17" s="34"/>
      <c r="D17" s="35" t="str">
        <f>IFERROR(INDEX('[1]決勝ヒート - レース結果（貼付）'!$A:$Z,MATCH($B17,'[1]決勝ヒート - レース結果（貼付）'!$B:$B,0),MATCH('決勝ヒート - レース暫定結果表（印刷）'!D$11,'[1]決勝ヒート - レース結果（貼付）'!$1:$1,0)),"")</f>
        <v>冨田 真弥</v>
      </c>
      <c r="E17" s="36" t="str">
        <f>IFERROR(INDEX('[1]決勝ヒート - レース結果（貼付）'!$A:$Z,MATCH($B17,'[1]決勝ヒート - レース結果（貼付）'!$B:$B,0),MATCH('決勝ヒート - レース暫定結果表（印刷）'!E$11,'[1]決勝ヒート - レース結果（貼付）'!$1:$1,0)),"")</f>
        <v>Drago CORSE/IAME</v>
      </c>
      <c r="F17" s="37" t="str">
        <f>IFERROR(INDEX('[1]決勝ヒート - レース結果（貼付）'!$A:$Z,MATCH($B17,'[1]決勝ヒート - レース結果（貼付）'!$B:$B,0),MATCH('決勝ヒート - レース暫定結果表（印刷）'!F$11,'[1]決勝ヒート - レース結果（貼付）'!$1:$1,0)),"")</f>
        <v>EHRE MOTOR SPORTS</v>
      </c>
      <c r="G17" s="38" t="str">
        <f>IFERROR(INDEX('[1]決勝ヒート - レース結果（貼付）'!$A:$Z,MATCH($B17,'[1]決勝ヒート - レース結果（貼付）'!$B:$B,0),MATCH('決勝ヒート - レース暫定結果表（印刷）'!G$11,'[1]決勝ヒート - レース結果（貼付）'!$1:$1,0)),"")</f>
        <v>BS</v>
      </c>
      <c r="H17" s="39">
        <f>IF(A17="DNS","",IF(A17="DQ","",IFERROR(INDEX('[1]決勝ヒート - レース結果（貼付）'!$A:$Z,MATCH($A17,'[1]決勝ヒート - レース結果（貼付）'!$A:$A,0),MATCH('決勝ヒート - レース暫定結果表（印刷）'!H$11,'[1]決勝ヒート - レース結果（貼付）'!$1:$1,0)),"")))</f>
        <v>16</v>
      </c>
      <c r="I17" s="40">
        <f>IF(A17="DNS","ｽﾀｰﾄ出来ず",IF(A17="DQ","失　格",IFERROR(INDEX('[1]決勝ヒート - レース結果（貼付）'!$A:$Z,MATCH($B17,'[1]決勝ヒート - レース結果（貼付）'!$B:$B,0),MATCH('決勝ヒート - レース暫定結果表（印刷）'!I$11,'[1]決勝ヒート - レース結果（貼付）'!$1:$1,0)),"")))</f>
        <v>9.3294212962962957E-3</v>
      </c>
      <c r="J17" s="45">
        <f>IF(A17="DNS","",IF(A17="DQ","",IFERROR(INDEX('[1]決勝ヒート - レース結果（貼付）'!$A:$Z,MATCH($A17,'[1]決勝ヒート - レース結果（貼付）'!$A:$A,0),MATCH('決勝ヒート - レース暫定結果表（印刷）'!J$11,'[1]決勝ヒート - レース結果（貼付）'!$1:$1,0)),"")))</f>
        <v>3.0760000000000001</v>
      </c>
      <c r="K17" s="45">
        <f>IF(A17="DNS","",IF(A17="DQ","",IFERROR(INDEX('[1]決勝ヒート - レース結果（貼付）'!$A:$Z,MATCH($A17,'[1]決勝ヒート - レース結果（貼付）'!$A:$A,0),MATCH('決勝ヒート - レース暫定結果表（印刷）'!K$11,'[1]決勝ヒート - レース結果（貼付）'!$1:$1,0)),"")))</f>
        <v>0.153</v>
      </c>
      <c r="L17" s="42">
        <f>IF(A17="DNS","",IF(A17="DQ","",IFERROR(INDEX('[1]決勝ヒート - レース結果（貼付）'!$A:$Z,MATCH($B17,'[1]決勝ヒート - レース結果（貼付）'!$B:$B,0),MATCH('決勝ヒート - レース暫定結果表（印刷）'!L$11,'[1]決勝ヒート - レース結果（貼付）'!$1:$1,0)),"")))</f>
        <v>49.845999999999997</v>
      </c>
      <c r="M17" s="43" t="str">
        <f t="shared" si="0"/>
        <v/>
      </c>
      <c r="N17" s="44"/>
      <c r="O17" s="4"/>
      <c r="P17" s="4" t="str">
        <f>IF(IFERROR(INDEX('[1]決勝ヒート - レース結果（貼付）'!$A:$Z,MATCH($B17,'[1]決勝ヒート - レース結果（貼付）'!$B:$B,0),MATCH('決勝ヒート - レース暫定結果表（印刷）'!P$11,'[1]決勝ヒート - レース結果（貼付）'!$1:$1,0)),"")=0,"",IFERROR(INDEX('[1]決勝ヒート - レース結果（貼付）'!$A:$Z,MATCH($B17,'[1]決勝ヒート - レース結果（貼付）'!$B:$B,0),MATCH('決勝ヒート - レース暫定結果表（印刷）'!P$11,'[1]決勝ヒート - レース結果（貼付）'!$1:$1,0)),""))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IF(IFERROR(INDEX('[1]決勝ヒート - レース結果（貼付）'!$A:$Z,MATCH($A17,'[1]決勝ヒート - レース結果（貼付）'!$A:$A,0),MATCH('決勝ヒート - レース暫定結果表（印刷）'!S$11,'[1]決勝ヒート - レース結果（貼付）'!$1:$1,0)),"")=0,"",IFERROR(INDEX('[1]決勝ヒート - レース結果（貼付）'!$A:$Z,MATCH($A17,'[1]決勝ヒート - レース結果（貼付）'!$A:$A,0),MATCH('決勝ヒート - レース暫定結果表（印刷）'!S$11,'[1]決勝ヒート - レース結果（貼付）'!$1:$1,0)),""))</f>
        <v/>
      </c>
      <c r="T17" s="4"/>
      <c r="U17" s="4">
        <f>IF(IFERROR(INDEX('[1]決勝ヒート - レース結果（貼付）'!$A:$Z,MATCH($B17,'[1]決勝ヒート - レース結果（貼付）'!$B:$B,0),MATCH('決勝ヒート - レース暫定結果表（印刷）'!U$11,'[1]決勝ヒート - レース結果（貼付）'!$1:$1,0)),"")=0,"",IFERROR(INDEX('[1]決勝ヒート - レース結果（貼付）'!$A:$Z,MATCH($B17,'[1]決勝ヒート - レース結果（貼付）'!$B:$B,0),MATCH('決勝ヒート - レース暫定結果表（印刷）'!U$11,'[1]決勝ヒート - レース結果（貼付）'!$1:$1,0)),""))</f>
        <v>91.289000000000001</v>
      </c>
    </row>
    <row r="18" spans="1:21" ht="12.75" customHeight="1" x14ac:dyDescent="0.2">
      <c r="A18" s="32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3">
        <f>IFERROR(INDEX('[1]決勝ヒート - レース結果（貼付）'!A7:$Z$50,MATCH($A18,'[1]決勝ヒート - レース結果（貼付）'!A7:$A$50,0),MATCH('決勝ヒート - レース暫定結果表（印刷）'!B$11,'[1]決勝ヒート - レース結果（貼付）'!$1:$1,0)),"")</f>
        <v>55</v>
      </c>
      <c r="C18" s="34"/>
      <c r="D18" s="35" t="str">
        <f>IFERROR(INDEX('[1]決勝ヒート - レース結果（貼付）'!$A:$Z,MATCH($B18,'[1]決勝ヒート - レース結果（貼付）'!$B:$B,0),MATCH('決勝ヒート - レース暫定結果表（印刷）'!D$11,'[1]決勝ヒート - レース結果（貼付）'!$1:$1,0)),"")</f>
        <v>箕浦 稜己</v>
      </c>
      <c r="E18" s="36" t="str">
        <f>IFERROR(INDEX('[1]決勝ヒート - レース結果（貼付）'!$A:$Z,MATCH($B18,'[1]決勝ヒート - レース結果（貼付）'!$B:$B,0),MATCH('決勝ヒート - レース暫定結果表（印刷）'!E$11,'[1]決勝ヒート - レース結果（貼付）'!$1:$1,0)),"")</f>
        <v>ビレル/IAME</v>
      </c>
      <c r="F18" s="37" t="str">
        <f>IFERROR(INDEX('[1]決勝ヒート - レース結果（貼付）'!$A:$Z,MATCH($B18,'[1]決勝ヒート - レース結果（貼付）'!$B:$B,0),MATCH('決勝ヒート - レース暫定結果表（印刷）'!F$11,'[1]決勝ヒート - レース結果（貼付）'!$1:$1,0)),"")</f>
        <v>BirelART West</v>
      </c>
      <c r="G18" s="38" t="str">
        <f>IFERROR(INDEX('[1]決勝ヒート - レース結果（貼付）'!$A:$Z,MATCH($B18,'[1]決勝ヒート - レース結果（貼付）'!$B:$B,0),MATCH('決勝ヒート - レース暫定結果表（印刷）'!G$11,'[1]決勝ヒート - レース結果（貼付）'!$1:$1,0)),"")</f>
        <v>BS</v>
      </c>
      <c r="H18" s="39">
        <f>IF(A18="DNS","",IF(A18="DQ","",IFERROR(INDEX('[1]決勝ヒート - レース結果（貼付）'!$A:$Z,MATCH($A18,'[1]決勝ヒート - レース結果（貼付）'!$A:$A,0),MATCH('決勝ヒート - レース暫定結果表（印刷）'!H$11,'[1]決勝ヒート - レース結果（貼付）'!$1:$1,0)),"")))</f>
        <v>16</v>
      </c>
      <c r="I18" s="40">
        <f>IF(A18="DNS","ｽﾀｰﾄ出来ず",IF(A18="DQ","失　格",IFERROR(INDEX('[1]決勝ヒート - レース結果（貼付）'!$A:$Z,MATCH($B18,'[1]決勝ヒート - レース結果（貼付）'!$B:$B,0),MATCH('決勝ヒート - レース暫定結果表（印刷）'!I$11,'[1]決勝ヒート - レース結果（貼付）'!$1:$1,0)),"")))</f>
        <v>9.330439814814814E-3</v>
      </c>
      <c r="J18" s="45">
        <f>IF(A18="DNS","",IF(A18="DQ","",IFERROR(INDEX('[1]決勝ヒート - レース結果（貼付）'!$A:$Z,MATCH($A18,'[1]決勝ヒート - レース結果（貼付）'!$A:$A,0),MATCH('決勝ヒート - レース暫定結果表（印刷）'!J$11,'[1]決勝ヒート - レース結果（貼付）'!$1:$1,0)),"")))</f>
        <v>3.1640000000000001</v>
      </c>
      <c r="K18" s="45">
        <f>IF(A18="DNS","",IF(A18="DQ","",IFERROR(INDEX('[1]決勝ヒート - レース結果（貼付）'!$A:$Z,MATCH($A18,'[1]決勝ヒート - レース結果（貼付）'!$A:$A,0),MATCH('決勝ヒート - レース暫定結果表（印刷）'!K$11,'[1]決勝ヒート - レース結果（貼付）'!$1:$1,0)),"")))</f>
        <v>8.7999999999999995E-2</v>
      </c>
      <c r="L18" s="42">
        <f>IF(A18="DNS","",IF(A18="DQ","",IFERROR(INDEX('[1]決勝ヒート - レース結果（貼付）'!$A:$Z,MATCH($B18,'[1]決勝ヒート - レース結果（貼付）'!$B:$B,0),MATCH('決勝ヒート - レース暫定結果表（印刷）'!L$11,'[1]決勝ヒート - レース結果（貼付）'!$1:$1,0)),"")))</f>
        <v>50.003</v>
      </c>
      <c r="M18" s="43" t="str">
        <f t="shared" si="0"/>
        <v/>
      </c>
      <c r="N18" s="44"/>
      <c r="O18" s="4"/>
      <c r="P18" s="4" t="str">
        <f>IF(IFERROR(INDEX('[1]決勝ヒート - レース結果（貼付）'!$A:$Z,MATCH($B18,'[1]決勝ヒート - レース結果（貼付）'!$B:$B,0),MATCH('決勝ヒート - レース暫定結果表（印刷）'!P$11,'[1]決勝ヒート - レース結果（貼付）'!$1:$1,0)),"")=0,"",IFERROR(INDEX('[1]決勝ヒート - レース結果（貼付）'!$A:$Z,MATCH($B18,'[1]決勝ヒート - レース結果（貼付）'!$B:$B,0),MATCH('決勝ヒート - レース暫定結果表（印刷）'!P$11,'[1]決勝ヒート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IF(IFERROR(INDEX('[1]決勝ヒート - レース結果（貼付）'!$A:$Z,MATCH($A18,'[1]決勝ヒート - レース結果（貼付）'!$A:$A,0),MATCH('決勝ヒート - レース暫定結果表（印刷）'!S$11,'[1]決勝ヒート - レース結果（貼付）'!$1:$1,0)),"")=0,"",IFERROR(INDEX('[1]決勝ヒート - レース結果（貼付）'!$A:$Z,MATCH($A18,'[1]決勝ヒート - レース結果（貼付）'!$A:$A,0),MATCH('決勝ヒート - レース暫定結果表（印刷）'!S$11,'[1]決勝ヒート - レース結果（貼付）'!$1:$1,0)),""))</f>
        <v/>
      </c>
      <c r="T18" s="4"/>
      <c r="U18" s="4">
        <f>IF(IFERROR(INDEX('[1]決勝ヒート - レース結果（貼付）'!$A:$Z,MATCH($B18,'[1]決勝ヒート - レース結果（貼付）'!$B:$B,0),MATCH('決勝ヒート - レース暫定結果表（印刷）'!U$11,'[1]決勝ヒート - レース結果（貼付）'!$1:$1,0)),"")=0,"",IFERROR(INDEX('[1]決勝ヒート - レース結果（貼付）'!$A:$Z,MATCH($B18,'[1]決勝ヒート - レース結果（貼付）'!$B:$B,0),MATCH('決勝ヒート - レース暫定結果表（印刷）'!U$11,'[1]決勝ヒート - レース結果（貼付）'!$1:$1,0)),""))</f>
        <v>91.003</v>
      </c>
    </row>
    <row r="19" spans="1:21" ht="12.75" customHeight="1" x14ac:dyDescent="0.2">
      <c r="A19" s="32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3">
        <f>IFERROR(INDEX('[1]決勝ヒート - レース結果（貼付）'!A8:$Z$50,MATCH($A19,'[1]決勝ヒート - レース結果（貼付）'!A8:$A$50,0),MATCH('決勝ヒート - レース暫定結果表（印刷）'!B$11,'[1]決勝ヒート - レース結果（貼付）'!$1:$1,0)),"")</f>
        <v>12</v>
      </c>
      <c r="C19" s="34"/>
      <c r="D19" s="35" t="str">
        <f>IFERROR(INDEX('[1]決勝ヒート - レース結果（貼付）'!$A:$Z,MATCH($B19,'[1]決勝ヒート - レース結果（貼付）'!$B:$B,0),MATCH('決勝ヒート - レース暫定結果表（印刷）'!D$11,'[1]決勝ヒート - レース結果（貼付）'!$1:$1,0)),"")</f>
        <v>五十嵐 文太郎</v>
      </c>
      <c r="E19" s="36" t="str">
        <f>IFERROR(INDEX('[1]決勝ヒート - レース結果（貼付）'!$A:$Z,MATCH($B19,'[1]決勝ヒート - レース結果（貼付）'!$B:$B,0),MATCH('決勝ヒート - レース暫定結果表（印刷）'!E$11,'[1]決勝ヒート - レース結果（貼付）'!$1:$1,0)),"")</f>
        <v>birel ART/IAME</v>
      </c>
      <c r="F19" s="37" t="str">
        <f>IFERROR(INDEX('[1]決勝ヒート - レース結果（貼付）'!$A:$Z,MATCH($B19,'[1]決勝ヒート - レース結果（貼付）'!$B:$B,0),MATCH('決勝ヒート - レース暫定結果表（印刷）'!F$11,'[1]決勝ヒート - レース結果（貼付）'!$1:$1,0)),"")</f>
        <v>チーム エッフェガーラ</v>
      </c>
      <c r="G19" s="38" t="str">
        <f>IFERROR(INDEX('[1]決勝ヒート - レース結果（貼付）'!$A:$Z,MATCH($B19,'[1]決勝ヒート - レース結果（貼付）'!$B:$B,0),MATCH('決勝ヒート - レース暫定結果表（印刷）'!G$11,'[1]決勝ヒート - レース結果（貼付）'!$1:$1,0)),"")</f>
        <v>BS</v>
      </c>
      <c r="H19" s="39">
        <f>IF(A19="DNS","",IF(A19="DQ","",IFERROR(INDEX('[1]決勝ヒート - レース結果（貼付）'!$A:$Z,MATCH($A19,'[1]決勝ヒート - レース結果（貼付）'!$A:$A,0),MATCH('決勝ヒート - レース暫定結果表（印刷）'!H$11,'[1]決勝ヒート - レース結果（貼付）'!$1:$1,0)),"")))</f>
        <v>16</v>
      </c>
      <c r="I19" s="40">
        <f>IF(A19="DNS","ｽﾀｰﾄ出来ず",IF(A19="DQ","失　格",IFERROR(INDEX('[1]決勝ヒート - レース結果（貼付）'!$A:$Z,MATCH($B19,'[1]決勝ヒート - レース結果（貼付）'!$B:$B,0),MATCH('決勝ヒート - レース暫定結果表（印刷）'!I$11,'[1]決勝ヒート - レース結果（貼付）'!$1:$1,0)),"")))</f>
        <v>9.3383449074074063E-3</v>
      </c>
      <c r="J19" s="45">
        <f>IF(A19="DNS","",IF(A19="DQ","",IFERROR(INDEX('[1]決勝ヒート - レース結果（貼付）'!$A:$Z,MATCH($A19,'[1]決勝ヒート - レース結果（貼付）'!$A:$A,0),MATCH('決勝ヒート - レース暫定結果表（印刷）'!J$11,'[1]決勝ヒート - レース結果（貼付）'!$1:$1,0)),"")))</f>
        <v>3.847</v>
      </c>
      <c r="K19" s="45">
        <f>IF(A19="DNS","",IF(A19="DQ","",IFERROR(INDEX('[1]決勝ヒート - レース結果（貼付）'!$A:$Z,MATCH($A19,'[1]決勝ヒート - レース結果（貼付）'!$A:$A,0),MATCH('決勝ヒート - レース暫定結果表（印刷）'!K$11,'[1]決勝ヒート - レース結果（貼付）'!$1:$1,0)),"")))</f>
        <v>0.68300000000000005</v>
      </c>
      <c r="L19" s="42">
        <f>IF(A19="DNS","",IF(A19="DQ","",IFERROR(INDEX('[1]決勝ヒート - レース結果（貼付）'!$A:$Z,MATCH($B19,'[1]決勝ヒート - レース結果（貼付）'!$B:$B,0),MATCH('決勝ヒート - レース暫定結果表（印刷）'!L$11,'[1]決勝ヒート - レース結果（貼付）'!$1:$1,0)),"")))</f>
        <v>50</v>
      </c>
      <c r="M19" s="43" t="str">
        <f t="shared" si="0"/>
        <v/>
      </c>
      <c r="N19" s="44"/>
      <c r="O19" s="4"/>
      <c r="P19" s="4" t="str">
        <f>IF(IFERROR(INDEX('[1]決勝ヒート - レース結果（貼付）'!$A:$Z,MATCH($B19,'[1]決勝ヒート - レース結果（貼付）'!$B:$B,0),MATCH('決勝ヒート - レース暫定結果表（印刷）'!P$11,'[1]決勝ヒート - レース結果（貼付）'!$1:$1,0)),"")=0,"",IFERROR(INDEX('[1]決勝ヒート - レース結果（貼付）'!$A:$Z,MATCH($B19,'[1]決勝ヒート - レース結果（貼付）'!$B:$B,0),MATCH('決勝ヒート - レース暫定結果表（印刷）'!P$11,'[1]決勝ヒート - レース結果（貼付）'!$1:$1,0)),""))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IF(IFERROR(INDEX('[1]決勝ヒート - レース結果（貼付）'!$A:$Z,MATCH($A19,'[1]決勝ヒート - レース結果（貼付）'!$A:$A,0),MATCH('決勝ヒート - レース暫定結果表（印刷）'!S$11,'[1]決勝ヒート - レース結果（貼付）'!$1:$1,0)),"")=0,"",IFERROR(INDEX('[1]決勝ヒート - レース結果（貼付）'!$A:$Z,MATCH($A19,'[1]決勝ヒート - レース結果（貼付）'!$A:$A,0),MATCH('決勝ヒート - レース暫定結果表（印刷）'!S$11,'[1]決勝ヒート - レース結果（貼付）'!$1:$1,0)),""))</f>
        <v/>
      </c>
      <c r="T19" s="4"/>
      <c r="U19" s="4">
        <f>IF(IFERROR(INDEX('[1]決勝ヒート - レース結果（貼付）'!$A:$Z,MATCH($B19,'[1]決勝ヒート - レース結果（貼付）'!$B:$B,0),MATCH('決勝ヒート - レース暫定結果表（印刷）'!U$11,'[1]決勝ヒート - レース結果（貼付）'!$1:$1,0)),"")=0,"",IFERROR(INDEX('[1]決勝ヒート - レース結果（貼付）'!$A:$Z,MATCH($B19,'[1]決勝ヒート - レース結果（貼付）'!$B:$B,0),MATCH('決勝ヒート - レース暫定結果表（印刷）'!U$11,'[1]決勝ヒート - レース結果（貼付）'!$1:$1,0)),""))</f>
        <v>91.007999999999996</v>
      </c>
    </row>
    <row r="20" spans="1:21" ht="12.75" customHeight="1" x14ac:dyDescent="0.2">
      <c r="A20" s="32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3">
        <f>IFERROR(INDEX('[1]決勝ヒート - レース結果（貼付）'!A9:$Z$50,MATCH($A20,'[1]決勝ヒート - レース結果（貼付）'!A9:$A$50,0),MATCH('決勝ヒート - レース暫定結果表（印刷）'!B$11,'[1]決勝ヒート - レース結果（貼付）'!$1:$1,0)),"")</f>
        <v>8</v>
      </c>
      <c r="C20" s="34"/>
      <c r="D20" s="35" t="str">
        <f>IFERROR(INDEX('[1]決勝ヒート - レース結果（貼付）'!$A:$Z,MATCH($B20,'[1]決勝ヒート - レース結果（貼付）'!$B:$B,0),MATCH('決勝ヒート - レース暫定結果表（印刷）'!D$11,'[1]決勝ヒート - レース結果（貼付）'!$1:$1,0)),"")</f>
        <v>中條 智裕</v>
      </c>
      <c r="E20" s="36" t="str">
        <f>IFERROR(INDEX('[1]決勝ヒート - レース結果（貼付）'!$A:$Z,MATCH($B20,'[1]決勝ヒート - レース結果（貼付）'!$B:$B,0),MATCH('決勝ヒート - レース暫定結果表（印刷）'!E$11,'[1]決勝ヒート - レース結果（貼付）'!$1:$1,0)),"")</f>
        <v>birelART/IAME</v>
      </c>
      <c r="F20" s="37" t="str">
        <f>IFERROR(INDEX('[1]決勝ヒート - レース結果（貼付）'!$A:$Z,MATCH($B20,'[1]決勝ヒート - レース結果（貼付）'!$B:$B,0),MATCH('決勝ヒート - レース暫定結果表（印刷）'!F$11,'[1]決勝ヒート - レース結果（貼付）'!$1:$1,0)),"")</f>
        <v>Scuderia Sfida</v>
      </c>
      <c r="G20" s="38" t="str">
        <f>IFERROR(INDEX('[1]決勝ヒート - レース結果（貼付）'!$A:$Z,MATCH($B20,'[1]決勝ヒート - レース結果（貼付）'!$B:$B,0),MATCH('決勝ヒート - レース暫定結果表（印刷）'!G$11,'[1]決勝ヒート - レース結果（貼付）'!$1:$1,0)),"")</f>
        <v>BS</v>
      </c>
      <c r="H20" s="39">
        <f>IF(A20="DNS","",IF(A20="DQ","",IFERROR(INDEX('[1]決勝ヒート - レース結果（貼付）'!$A:$Z,MATCH($A20,'[1]決勝ヒート - レース結果（貼付）'!$A:$A,0),MATCH('決勝ヒート - レース暫定結果表（印刷）'!H$11,'[1]決勝ヒート - レース結果（貼付）'!$1:$1,0)),"")))</f>
        <v>16</v>
      </c>
      <c r="I20" s="40">
        <f>IF(A20="DNS","ｽﾀｰﾄ出来ず",IF(A20="DQ","失　格",IFERROR(INDEX('[1]決勝ヒート - レース結果（貼付）'!$A:$Z,MATCH($B20,'[1]決勝ヒート - レース結果（貼付）'!$B:$B,0),MATCH('決勝ヒート - レース暫定結果表（印刷）'!I$11,'[1]決勝ヒート - レース結果（貼付）'!$1:$1,0)),"")))</f>
        <v>9.3935069444444439E-3</v>
      </c>
      <c r="J20" s="45">
        <f>IF(A20="DNS","",IF(A20="DQ","",IFERROR(INDEX('[1]決勝ヒート - レース結果（貼付）'!$A:$Z,MATCH($A20,'[1]決勝ヒート - レース結果（貼付）'!$A:$A,0),MATCH('決勝ヒート - レース暫定結果表（印刷）'!J$11,'[1]決勝ヒート - レース結果（貼付）'!$1:$1,0)),"")))</f>
        <v>8.6129999999999995</v>
      </c>
      <c r="K20" s="45">
        <f>IF(A20="DNS","",IF(A20="DQ","",IFERROR(INDEX('[1]決勝ヒート - レース結果（貼付）'!$A:$Z,MATCH($A20,'[1]決勝ヒート - レース結果（貼付）'!$A:$A,0),MATCH('決勝ヒート - レース暫定結果表（印刷）'!K$11,'[1]決勝ヒート - レース結果（貼付）'!$1:$1,0)),"")))</f>
        <v>4.766</v>
      </c>
      <c r="L20" s="42">
        <f>IF(A20="DNS","",IF(A20="DQ","",IFERROR(INDEX('[1]決勝ヒート - レース結果（貼付）'!$A:$Z,MATCH($B20,'[1]決勝ヒート - レース結果（貼付）'!$B:$B,0),MATCH('決勝ヒート - レース暫定結果表（印刷）'!L$11,'[1]決勝ヒート - レース結果（貼付）'!$1:$1,0)),"")))</f>
        <v>50.356000000000002</v>
      </c>
      <c r="M20" s="43" t="str">
        <f t="shared" si="0"/>
        <v/>
      </c>
      <c r="N20" s="44"/>
      <c r="O20" s="4"/>
      <c r="P20" s="4" t="str">
        <f>IF(IFERROR(INDEX('[1]決勝ヒート - レース結果（貼付）'!$A:$Z,MATCH($B20,'[1]決勝ヒート - レース結果（貼付）'!$B:$B,0),MATCH('決勝ヒート - レース暫定結果表（印刷）'!P$11,'[1]決勝ヒート - レース結果（貼付）'!$1:$1,0)),"")=0,"",IFERROR(INDEX('[1]決勝ヒート - レース結果（貼付）'!$A:$Z,MATCH($B20,'[1]決勝ヒート - レース結果（貼付）'!$B:$B,0),MATCH('決勝ヒート - レース暫定結果表（印刷）'!P$11,'[1]決勝ヒート - レース結果（貼付）'!$1:$1,0)),""))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IF(IFERROR(INDEX('[1]決勝ヒート - レース結果（貼付）'!$A:$Z,MATCH($A20,'[1]決勝ヒート - レース結果（貼付）'!$A:$A,0),MATCH('決勝ヒート - レース暫定結果表（印刷）'!S$11,'[1]決勝ヒート - レース結果（貼付）'!$1:$1,0)),"")=0,"",IFERROR(INDEX('[1]決勝ヒート - レース結果（貼付）'!$A:$Z,MATCH($A20,'[1]決勝ヒート - レース結果（貼付）'!$A:$A,0),MATCH('決勝ヒート - レース暫定結果表（印刷）'!S$11,'[1]決勝ヒート - レース結果（貼付）'!$1:$1,0)),""))</f>
        <v/>
      </c>
      <c r="T20" s="4"/>
      <c r="U20" s="4">
        <f>IF(IFERROR(INDEX('[1]決勝ヒート - レース結果（貼付）'!$A:$Z,MATCH($B20,'[1]決勝ヒート - レース結果（貼付）'!$B:$B,0),MATCH('決勝ヒート - レース暫定結果表（印刷）'!U$11,'[1]決勝ヒート - レース結果（貼付）'!$1:$1,0)),"")=0,"",IFERROR(INDEX('[1]決勝ヒート - レース結果（貼付）'!$A:$Z,MATCH($B20,'[1]決勝ヒート - レース結果（貼付）'!$B:$B,0),MATCH('決勝ヒート - レース暫定結果表（印刷）'!U$11,'[1]決勝ヒート - レース結果（貼付）'!$1:$1,0)),""))</f>
        <v>90.364999999999995</v>
      </c>
    </row>
    <row r="21" spans="1:21" ht="12.75" customHeight="1" x14ac:dyDescent="0.2">
      <c r="A21" s="32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3">
        <f>IFERROR(INDEX('[1]決勝ヒート - レース結果（貼付）'!A10:$Z$50,MATCH($A21,'[1]決勝ヒート - レース結果（貼付）'!A10:$A$50,0),MATCH('決勝ヒート - レース暫定結果表（印刷）'!B$11,'[1]決勝ヒート - レース結果（貼付）'!$1:$1,0)),"")</f>
        <v>11</v>
      </c>
      <c r="C21" s="34"/>
      <c r="D21" s="35" t="str">
        <f>IFERROR(INDEX('[1]決勝ヒート - レース結果（貼付）'!$A:$Z,MATCH($B21,'[1]決勝ヒート - レース結果（貼付）'!$B:$B,0),MATCH('決勝ヒート - レース暫定結果表（印刷）'!D$11,'[1]決勝ヒート - レース結果（貼付）'!$1:$1,0)),"")</f>
        <v>千田 琉貢</v>
      </c>
      <c r="E21" s="36" t="str">
        <f>IFERROR(INDEX('[1]決勝ヒート - レース結果（貼付）'!$A:$Z,MATCH($B21,'[1]決勝ヒート - レース結果（貼付）'!$B:$B,0),MATCH('決勝ヒート - レース暫定結果表（印刷）'!E$11,'[1]決勝ヒート - レース結果（貼付）'!$1:$1,0)),"")</f>
        <v>KOSMIC/IAME</v>
      </c>
      <c r="F21" s="37" t="str">
        <f>IFERROR(INDEX('[1]決勝ヒート - レース結果（貼付）'!$A:$Z,MATCH($B21,'[1]決勝ヒート - レース結果（貼付）'!$B:$B,0),MATCH('決勝ヒート - レース暫定結果表（印刷）'!F$11,'[1]決勝ヒート - レース結果（貼付）'!$1:$1,0)),"")</f>
        <v>Racing Team YRHKS</v>
      </c>
      <c r="G21" s="38" t="str">
        <f>IFERROR(INDEX('[1]決勝ヒート - レース結果（貼付）'!$A:$Z,MATCH($B21,'[1]決勝ヒート - レース結果（貼付）'!$B:$B,0),MATCH('決勝ヒート - レース暫定結果表（印刷）'!G$11,'[1]決勝ヒート - レース結果（貼付）'!$1:$1,0)),"")</f>
        <v>BS</v>
      </c>
      <c r="H21" s="39">
        <f>IF(A21="DNS","",IF(A21="DQ","",IFERROR(INDEX('[1]決勝ヒート - レース結果（貼付）'!$A:$Z,MATCH($A21,'[1]決勝ヒート - レース結果（貼付）'!$A:$A,0),MATCH('決勝ヒート - レース暫定結果表（印刷）'!H$11,'[1]決勝ヒート - レース結果（貼付）'!$1:$1,0)),"")))</f>
        <v>16</v>
      </c>
      <c r="I21" s="40">
        <f>IF(A21="DNS","ｽﾀｰﾄ出来ず",IF(A21="DQ","失　格",IFERROR(INDEX('[1]決勝ヒート - レース結果（貼付）'!$A:$Z,MATCH($B21,'[1]決勝ヒート - レース結果（貼付）'!$B:$B,0),MATCH('決勝ヒート - レース暫定結果表（印刷）'!I$11,'[1]決勝ヒート - レース結果（貼付）'!$1:$1,0)),"")))</f>
        <v>9.3960532407407395E-3</v>
      </c>
      <c r="J21" s="45">
        <f>IF(A21="DNS","",IF(A21="DQ","",IFERROR(INDEX('[1]決勝ヒート - レース結果（貼付）'!$A:$Z,MATCH($A21,'[1]決勝ヒート - レース結果（貼付）'!$A:$A,0),MATCH('決勝ヒート - レース暫定結果表（印刷）'!J$11,'[1]決勝ヒート - レース結果（貼付）'!$1:$1,0)),"")))</f>
        <v>8.8330000000000002</v>
      </c>
      <c r="K21" s="45">
        <f>IF(A21="DNS","",IF(A21="DQ","",IFERROR(INDEX('[1]決勝ヒート - レース結果（貼付）'!$A:$Z,MATCH($A21,'[1]決勝ヒート - レース結果（貼付）'!$A:$A,0),MATCH('決勝ヒート - レース暫定結果表（印刷）'!K$11,'[1]決勝ヒート - レース結果（貼付）'!$1:$1,0)),"")))</f>
        <v>0.22</v>
      </c>
      <c r="L21" s="42">
        <f>IF(A21="DNS","",IF(A21="DQ","",IFERROR(INDEX('[1]決勝ヒート - レース結果（貼付）'!$A:$Z,MATCH($B21,'[1]決勝ヒート - レース結果（貼付）'!$B:$B,0),MATCH('決勝ヒート - レース暫定結果表（印刷）'!L$11,'[1]決勝ヒート - レース結果（貼付）'!$1:$1,0)),"")))</f>
        <v>50.281999999999996</v>
      </c>
      <c r="M21" s="43" t="str">
        <f t="shared" si="0"/>
        <v/>
      </c>
      <c r="N21" s="44"/>
      <c r="O21" s="4"/>
      <c r="P21" s="4" t="str">
        <f>IF(IFERROR(INDEX('[1]決勝ヒート - レース結果（貼付）'!$A:$Z,MATCH($B21,'[1]決勝ヒート - レース結果（貼付）'!$B:$B,0),MATCH('決勝ヒート - レース暫定結果表（印刷）'!P$11,'[1]決勝ヒート - レース結果（貼付）'!$1:$1,0)),"")=0,"",IFERROR(INDEX('[1]決勝ヒート - レース結果（貼付）'!$A:$Z,MATCH($B21,'[1]決勝ヒート - レース結果（貼付）'!$B:$B,0),MATCH('決勝ヒート - レース暫定結果表（印刷）'!P$11,'[1]決勝ヒート - レース結果（貼付）'!$1:$1,0)),""))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IF(IFERROR(INDEX('[1]決勝ヒート - レース結果（貼付）'!$A:$Z,MATCH($A21,'[1]決勝ヒート - レース結果（貼付）'!$A:$A,0),MATCH('決勝ヒート - レース暫定結果表（印刷）'!S$11,'[1]決勝ヒート - レース結果（貼付）'!$1:$1,0)),"")=0,"",IFERROR(INDEX('[1]決勝ヒート - レース結果（貼付）'!$A:$Z,MATCH($A21,'[1]決勝ヒート - レース結果（貼付）'!$A:$A,0),MATCH('決勝ヒート - レース暫定結果表（印刷）'!S$11,'[1]決勝ヒート - レース結果（貼付）'!$1:$1,0)),""))</f>
        <v/>
      </c>
      <c r="T21" s="4"/>
      <c r="U21" s="4">
        <f>IF(IFERROR(INDEX('[1]決勝ヒート - レース結果（貼付）'!$A:$Z,MATCH($B21,'[1]決勝ヒート - レース結果（貼付）'!$B:$B,0),MATCH('決勝ヒート - レース暫定結果表（印刷）'!U$11,'[1]決勝ヒート - レース結果（貼付）'!$1:$1,0)),"")=0,"",IFERROR(INDEX('[1]決勝ヒート - レース結果（貼付）'!$A:$Z,MATCH($B21,'[1]決勝ヒート - レース結果（貼付）'!$B:$B,0),MATCH('決勝ヒート - レース暫定結果表（印刷）'!U$11,'[1]決勝ヒート - レース結果（貼付）'!$1:$1,0)),""))</f>
        <v>90.498000000000005</v>
      </c>
    </row>
    <row r="22" spans="1:21" ht="12.75" customHeight="1" x14ac:dyDescent="0.2">
      <c r="A22" s="32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3">
        <f>IFERROR(INDEX('[1]決勝ヒート - レース結果（貼付）'!A11:$Z$50,MATCH($A22,'[1]決勝ヒート - レース結果（貼付）'!A11:$A$50,0),MATCH('決勝ヒート - レース暫定結果表（印刷）'!B$11,'[1]決勝ヒート - レース結果（貼付）'!$1:$1,0)),"")</f>
        <v>39</v>
      </c>
      <c r="C22" s="34"/>
      <c r="D22" s="35" t="str">
        <f>IFERROR(INDEX('[1]決勝ヒート - レース結果（貼付）'!$A:$Z,MATCH($B22,'[1]決勝ヒート - レース結果（貼付）'!$B:$B,0),MATCH('決勝ヒート - レース暫定結果表（印刷）'!D$11,'[1]決勝ヒート - レース結果（貼付）'!$1:$1,0)),"")</f>
        <v>成宮 柊磨</v>
      </c>
      <c r="E22" s="36" t="str">
        <f>IFERROR(INDEX('[1]決勝ヒート - レース結果（貼付）'!$A:$Z,MATCH($B22,'[1]決勝ヒート - レース結果（貼付）'!$B:$B,0),MATCH('決勝ヒート - レース暫定結果表（印刷）'!E$11,'[1]決勝ヒート - レース結果（貼付）'!$1:$1,0)),"")</f>
        <v>KR/IAME</v>
      </c>
      <c r="F22" s="37" t="str">
        <f>IFERROR(INDEX('[1]決勝ヒート - レース結果（貼付）'!$A:$Z,MATCH($B22,'[1]決勝ヒート - レース結果（貼付）'!$B:$B,0),MATCH('決勝ヒート - レース暫定結果表（印刷）'!F$11,'[1]決勝ヒート - レース結果（貼付）'!$1:$1,0)),"")</f>
        <v>Team REGOLITH</v>
      </c>
      <c r="G22" s="38" t="str">
        <f>IFERROR(INDEX('[1]決勝ヒート - レース結果（貼付）'!$A:$Z,MATCH($B22,'[1]決勝ヒート - レース結果（貼付）'!$B:$B,0),MATCH('決勝ヒート - レース暫定結果表（印刷）'!G$11,'[1]決勝ヒート - レース結果（貼付）'!$1:$1,0)),"")</f>
        <v>BS</v>
      </c>
      <c r="H22" s="39">
        <f>IF(A22="DNS","",IF(A22="DQ","",IFERROR(INDEX('[1]決勝ヒート - レース結果（貼付）'!$A:$Z,MATCH($A22,'[1]決勝ヒート - レース結果（貼付）'!$A:$A,0),MATCH('決勝ヒート - レース暫定結果表（印刷）'!H$11,'[1]決勝ヒート - レース結果（貼付）'!$1:$1,0)),"")))</f>
        <v>16</v>
      </c>
      <c r="I22" s="40">
        <f>IF(A22="DNS","ｽﾀｰﾄ出来ず",IF(A22="DQ","失　格",IFERROR(INDEX('[1]決勝ヒート - レース結果（貼付）'!$A:$Z,MATCH($B22,'[1]決勝ヒート - レース結果（貼付）'!$B:$B,0),MATCH('決勝ヒート - レース暫定結果表（印刷）'!I$11,'[1]決勝ヒート - レース結果（貼付）'!$1:$1,0)),"")))</f>
        <v>9.3989814814814821E-3</v>
      </c>
      <c r="J22" s="45">
        <f>IF(A22="DNS","",IF(A22="DQ","",IFERROR(INDEX('[1]決勝ヒート - レース結果（貼付）'!$A:$Z,MATCH($A22,'[1]決勝ヒート - レース結果（貼付）'!$A:$A,0),MATCH('決勝ヒート - レース暫定結果表（印刷）'!J$11,'[1]決勝ヒート - レース結果（貼付）'!$1:$1,0)),"")))</f>
        <v>9.0860000000000003</v>
      </c>
      <c r="K22" s="45">
        <f>IF(A22="DNS","",IF(A22="DQ","",IFERROR(INDEX('[1]決勝ヒート - レース結果（貼付）'!$A:$Z,MATCH($A22,'[1]決勝ヒート - レース結果（貼付）'!$A:$A,0),MATCH('決勝ヒート - レース暫定結果表（印刷）'!K$11,'[1]決勝ヒート - レース結果（貼付）'!$1:$1,0)),"")))</f>
        <v>0.253</v>
      </c>
      <c r="L22" s="42">
        <f>IF(A22="DNS","",IF(A22="DQ","",IFERROR(INDEX('[1]決勝ヒート - レース結果（貼付）'!$A:$Z,MATCH($B22,'[1]決勝ヒート - レース結果（貼付）'!$B:$B,0),MATCH('決勝ヒート - レース暫定結果表（印刷）'!L$11,'[1]決勝ヒート - レース結果（貼付）'!$1:$1,0)),"")))</f>
        <v>50.014000000000003</v>
      </c>
      <c r="M22" s="43" t="str">
        <f t="shared" si="0"/>
        <v/>
      </c>
      <c r="N22" s="44"/>
      <c r="O22" s="4"/>
      <c r="P22" s="4" t="str">
        <f>IF(IFERROR(INDEX('[1]決勝ヒート - レース結果（貼付）'!$A:$Z,MATCH($B22,'[1]決勝ヒート - レース結果（貼付）'!$B:$B,0),MATCH('決勝ヒート - レース暫定結果表（印刷）'!P$11,'[1]決勝ヒート - レース結果（貼付）'!$1:$1,0)),"")=0,"",IFERROR(INDEX('[1]決勝ヒート - レース結果（貼付）'!$A:$Z,MATCH($B22,'[1]決勝ヒート - レース結果（貼付）'!$B:$B,0),MATCH('決勝ヒート - レース暫定結果表（印刷）'!P$11,'[1]決勝ヒート - レース結果（貼付）'!$1:$1,0)),""))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IF(IFERROR(INDEX('[1]決勝ヒート - レース結果（貼付）'!$A:$Z,MATCH($A22,'[1]決勝ヒート - レース結果（貼付）'!$A:$A,0),MATCH('決勝ヒート - レース暫定結果表（印刷）'!S$11,'[1]決勝ヒート - レース結果（貼付）'!$1:$1,0)),"")=0,"",IFERROR(INDEX('[1]決勝ヒート - レース結果（貼付）'!$A:$Z,MATCH($A22,'[1]決勝ヒート - レース結果（貼付）'!$A:$A,0),MATCH('決勝ヒート - レース暫定結果表（印刷）'!S$11,'[1]決勝ヒート - レース結果（貼付）'!$1:$1,0)),""))</f>
        <v/>
      </c>
      <c r="T22" s="4"/>
      <c r="U22" s="4">
        <f>IF(IFERROR(INDEX('[1]決勝ヒート - レース結果（貼付）'!$A:$Z,MATCH($B22,'[1]決勝ヒート - レース結果（貼付）'!$B:$B,0),MATCH('決勝ヒート - レース暫定結果表（印刷）'!U$11,'[1]決勝ヒート - レース結果（貼付）'!$1:$1,0)),"")=0,"",IFERROR(INDEX('[1]決勝ヒート - レース結果（貼付）'!$A:$Z,MATCH($B22,'[1]決勝ヒート - レース結果（貼付）'!$B:$B,0),MATCH('決勝ヒート - レース暫定結果表（印刷）'!U$11,'[1]決勝ヒート - レース結果（貼付）'!$1:$1,0)),""))</f>
        <v>90.983000000000004</v>
      </c>
    </row>
    <row r="23" spans="1:21" ht="12.75" customHeight="1" x14ac:dyDescent="0.2">
      <c r="A23" s="32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3">
        <f>IFERROR(INDEX('[1]決勝ヒート - レース結果（貼付）'!A12:$Z$50,MATCH($A23,'[1]決勝ヒート - レース結果（貼付）'!A12:$A$50,0),MATCH('決勝ヒート - レース暫定結果表（印刷）'!B$11,'[1]決勝ヒート - レース結果（貼付）'!$1:$1,0)),"")</f>
        <v>7</v>
      </c>
      <c r="C23" s="34"/>
      <c r="D23" s="35" t="str">
        <f>IFERROR(INDEX('[1]決勝ヒート - レース結果（貼付）'!$A:$Z,MATCH($B23,'[1]決勝ヒート - レース結果（貼付）'!$B:$B,0),MATCH('決勝ヒート - レース暫定結果表（印刷）'!D$11,'[1]決勝ヒート - レース結果（貼付）'!$1:$1,0)),"")</f>
        <v>黒川 史哉</v>
      </c>
      <c r="E23" s="36" t="str">
        <f>IFERROR(INDEX('[1]決勝ヒート - レース結果（貼付）'!$A:$Z,MATCH($B23,'[1]決勝ヒート - レース結果（貼付）'!$B:$B,0),MATCH('決勝ヒート - レース暫定結果表（印刷）'!E$11,'[1]決勝ヒート - レース結果（貼付）'!$1:$1,0)),"")</f>
        <v>コスミック/IAME</v>
      </c>
      <c r="F23" s="37" t="str">
        <f>IFERROR(INDEX('[1]決勝ヒート - レース結果（貼付）'!$A:$Z,MATCH($B23,'[1]決勝ヒート - レース結果（貼付）'!$B:$B,0),MATCH('決勝ヒート - レース暫定結果表（印刷）'!F$11,'[1]決勝ヒート - レース結果（貼付）'!$1:$1,0)),"")</f>
        <v>ASH</v>
      </c>
      <c r="G23" s="38" t="str">
        <f>IFERROR(INDEX('[1]決勝ヒート - レース結果（貼付）'!$A:$Z,MATCH($B23,'[1]決勝ヒート - レース結果（貼付）'!$B:$B,0),MATCH('決勝ヒート - レース暫定結果表（印刷）'!G$11,'[1]決勝ヒート - レース結果（貼付）'!$1:$1,0)),"")</f>
        <v>BS</v>
      </c>
      <c r="H23" s="39">
        <f>IF(A23="DNS","",IF(A23="DQ","",IFERROR(INDEX('[1]決勝ヒート - レース結果（貼付）'!$A:$Z,MATCH($A23,'[1]決勝ヒート - レース結果（貼付）'!$A:$A,0),MATCH('決勝ヒート - レース暫定結果表（印刷）'!H$11,'[1]決勝ヒート - レース結果（貼付）'!$1:$1,0)),"")))</f>
        <v>16</v>
      </c>
      <c r="I23" s="40">
        <f>IF(A23="DNS","ｽﾀｰﾄ出来ず",IF(A23="DQ","失　格",IFERROR(INDEX('[1]決勝ヒート - レース結果（貼付）'!$A:$Z,MATCH($B23,'[1]決勝ヒート - レース結果（貼付）'!$B:$B,0),MATCH('決勝ヒート - レース暫定結果表（印刷）'!I$11,'[1]決勝ヒート - レース結果（貼付）'!$1:$1,0)),"")))</f>
        <v>9.4029976851851861E-3</v>
      </c>
      <c r="J23" s="45">
        <f>IF(A23="DNS","",IF(A23="DQ","",IFERROR(INDEX('[1]決勝ヒート - レース結果（貼付）'!$A:$Z,MATCH($A23,'[1]決勝ヒート - レース結果（貼付）'!$A:$A,0),MATCH('決勝ヒート - レース暫定結果表（印刷）'!J$11,'[1]決勝ヒート - レース結果（貼付）'!$1:$1,0)),"")))</f>
        <v>9.4329999999999998</v>
      </c>
      <c r="K23" s="45">
        <f>IF(A23="DNS","",IF(A23="DQ","",IFERROR(INDEX('[1]決勝ヒート - レース結果（貼付）'!$A:$Z,MATCH($A23,'[1]決勝ヒート - レース結果（貼付）'!$A:$A,0),MATCH('決勝ヒート - レース暫定結果表（印刷）'!K$11,'[1]決勝ヒート - レース結果（貼付）'!$1:$1,0)),"")))</f>
        <v>0.34699999999999998</v>
      </c>
      <c r="L23" s="42">
        <f>IF(A23="DNS","",IF(A23="DQ","",IFERROR(INDEX('[1]決勝ヒート - レース結果（貼付）'!$A:$Z,MATCH($B23,'[1]決勝ヒート - レース結果（貼付）'!$B:$B,0),MATCH('決勝ヒート - レース暫定結果表（印刷）'!L$11,'[1]決勝ヒート - レース結果（貼付）'!$1:$1,0)),"")))</f>
        <v>50.356000000000002</v>
      </c>
      <c r="M23" s="43" t="str">
        <f t="shared" si="0"/>
        <v/>
      </c>
      <c r="N23" s="44"/>
      <c r="O23" s="4"/>
      <c r="P23" s="4" t="str">
        <f>IF(IFERROR(INDEX('[1]決勝ヒート - レース結果（貼付）'!$A:$Z,MATCH($B23,'[1]決勝ヒート - レース結果（貼付）'!$B:$B,0),MATCH('決勝ヒート - レース暫定結果表（印刷）'!P$11,'[1]決勝ヒート - レース結果（貼付）'!$1:$1,0)),"")=0,"",IFERROR(INDEX('[1]決勝ヒート - レース結果（貼付）'!$A:$Z,MATCH($B23,'[1]決勝ヒート - レース結果（貼付）'!$B:$B,0),MATCH('決勝ヒート - レース暫定結果表（印刷）'!P$11,'[1]決勝ヒート - レース結果（貼付）'!$1:$1,0)),""))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IF(IFERROR(INDEX('[1]決勝ヒート - レース結果（貼付）'!$A:$Z,MATCH($A23,'[1]決勝ヒート - レース結果（貼付）'!$A:$A,0),MATCH('決勝ヒート - レース暫定結果表（印刷）'!S$11,'[1]決勝ヒート - レース結果（貼付）'!$1:$1,0)),"")=0,"",IFERROR(INDEX('[1]決勝ヒート - レース結果（貼付）'!$A:$Z,MATCH($A23,'[1]決勝ヒート - レース結果（貼付）'!$A:$A,0),MATCH('決勝ヒート - レース暫定結果表（印刷）'!S$11,'[1]決勝ヒート - レース結果（貼付）'!$1:$1,0)),""))</f>
        <v/>
      </c>
      <c r="T23" s="4"/>
      <c r="U23" s="4">
        <f>IF(IFERROR(INDEX('[1]決勝ヒート - レース結果（貼付）'!$A:$Z,MATCH($B23,'[1]決勝ヒート - レース結果（貼付）'!$B:$B,0),MATCH('決勝ヒート - レース暫定結果表（印刷）'!U$11,'[1]決勝ヒート - レース結果（貼付）'!$1:$1,0)),"")=0,"",IFERROR(INDEX('[1]決勝ヒート - レース結果（貼付）'!$A:$Z,MATCH($B23,'[1]決勝ヒート - レース結果（貼付）'!$B:$B,0),MATCH('決勝ヒート - レース暫定結果表（印刷）'!U$11,'[1]決勝ヒート - レース結果（貼付）'!$1:$1,0)),""))</f>
        <v>90.364999999999995</v>
      </c>
    </row>
    <row r="24" spans="1:21" ht="12.75" customHeight="1" x14ac:dyDescent="0.2">
      <c r="A24" s="32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3">
        <f>IFERROR(INDEX('[1]決勝ヒート - レース結果（貼付）'!A13:$Z$50,MATCH($A24,'[1]決勝ヒート - レース結果（貼付）'!A13:$A$50,0),MATCH('決勝ヒート - レース暫定結果表（印刷）'!B$11,'[1]決勝ヒート - レース結果（貼付）'!$1:$1,0)),"")</f>
        <v>17</v>
      </c>
      <c r="C24" s="34"/>
      <c r="D24" s="35" t="str">
        <f>IFERROR(INDEX('[1]決勝ヒート - レース結果（貼付）'!$A:$Z,MATCH($B24,'[1]決勝ヒート - レース結果（貼付）'!$B:$B,0),MATCH('決勝ヒート - レース暫定結果表（印刷）'!D$11,'[1]決勝ヒート - レース結果（貼付）'!$1:$1,0)),"")</f>
        <v>白石 いつも</v>
      </c>
      <c r="E24" s="36" t="str">
        <f>IFERROR(INDEX('[1]決勝ヒート - レース結果（貼付）'!$A:$Z,MATCH($B24,'[1]決勝ヒート - レース結果（貼付）'!$B:$B,0),MATCH('決勝ヒート - レース暫定結果表（印刷）'!E$11,'[1]決勝ヒート - レース結果（貼付）'!$1:$1,0)),"")</f>
        <v>KOSMIC/IAME</v>
      </c>
      <c r="F24" s="37" t="str">
        <f>IFERROR(INDEX('[1]決勝ヒート - レース結果（貼付）'!$A:$Z,MATCH($B24,'[1]決勝ヒート - レース結果（貼付）'!$B:$B,0),MATCH('決勝ヒート - レース暫定結果表（印刷）'!F$11,'[1]決勝ヒート - レース結果（貼付）'!$1:$1,0)),"")</f>
        <v>HRSJAPAN</v>
      </c>
      <c r="G24" s="38" t="str">
        <f>IFERROR(INDEX('[1]決勝ヒート - レース結果（貼付）'!$A:$Z,MATCH($B24,'[1]決勝ヒート - レース結果（貼付）'!$B:$B,0),MATCH('決勝ヒート - レース暫定結果表（印刷）'!G$11,'[1]決勝ヒート - レース結果（貼付）'!$1:$1,0)),"")</f>
        <v>BS</v>
      </c>
      <c r="H24" s="39">
        <f>IF(A24="DNS","",IF(A24="DQ","",IFERROR(INDEX('[1]決勝ヒート - レース結果（貼付）'!$A:$Z,MATCH($A24,'[1]決勝ヒート - レース結果（貼付）'!$A:$A,0),MATCH('決勝ヒート - レース暫定結果表（印刷）'!H$11,'[1]決勝ヒート - レース結果（貼付）'!$1:$1,0)),"")))</f>
        <v>16</v>
      </c>
      <c r="I24" s="40">
        <f>IF(A24="DNS","ｽﾀｰﾄ出来ず",IF(A24="DQ","失　格",IFERROR(INDEX('[1]決勝ヒート - レース結果（貼付）'!$A:$Z,MATCH($B24,'[1]決勝ヒート - レース結果（貼付）'!$B:$B,0),MATCH('決勝ヒート - レース暫定結果表（印刷）'!I$11,'[1]決勝ヒート - レース結果（貼付）'!$1:$1,0)),"")))</f>
        <v>9.4038194444444438E-3</v>
      </c>
      <c r="J24" s="45">
        <f>IF(A24="DNS","",IF(A24="DQ","",IFERROR(INDEX('[1]決勝ヒート - レース結果（貼付）'!$A:$Z,MATCH($A24,'[1]決勝ヒート - レース結果（貼付）'!$A:$A,0),MATCH('決勝ヒート - レース暫定結果表（印刷）'!J$11,'[1]決勝ヒート - レース結果（貼付）'!$1:$1,0)),"")))</f>
        <v>9.5039999999999996</v>
      </c>
      <c r="K24" s="45">
        <f>IF(A24="DNS","",IF(A24="DQ","",IFERROR(INDEX('[1]決勝ヒート - レース結果（貼付）'!$A:$Z,MATCH($A24,'[1]決勝ヒート - レース結果（貼付）'!$A:$A,0),MATCH('決勝ヒート - レース暫定結果表（印刷）'!K$11,'[1]決勝ヒート - レース結果（貼付）'!$1:$1,0)),"")))</f>
        <v>7.0999999999999994E-2</v>
      </c>
      <c r="L24" s="42">
        <f>IF(A24="DNS","",IF(A24="DQ","",IFERROR(INDEX('[1]決勝ヒート - レース結果（貼付）'!$A:$Z,MATCH($B24,'[1]決勝ヒート - レース結果（貼付）'!$B:$B,0),MATCH('決勝ヒート - レース暫定結果表（印刷）'!L$11,'[1]決勝ヒート - レース結果（貼付）'!$1:$1,0)),"")))</f>
        <v>50.323</v>
      </c>
      <c r="M24" s="43" t="str">
        <f t="shared" si="0"/>
        <v/>
      </c>
      <c r="N24" s="44"/>
      <c r="O24" s="4"/>
      <c r="P24" s="4" t="str">
        <f>IF(IFERROR(INDEX('[1]決勝ヒート - レース結果（貼付）'!$A:$Z,MATCH($B24,'[1]決勝ヒート - レース結果（貼付）'!$B:$B,0),MATCH('決勝ヒート - レース暫定結果表（印刷）'!P$11,'[1]決勝ヒート - レース結果（貼付）'!$1:$1,0)),"")=0,"",IFERROR(INDEX('[1]決勝ヒート - レース結果（貼付）'!$A:$Z,MATCH($B24,'[1]決勝ヒート - レース結果（貼付）'!$B:$B,0),MATCH('決勝ヒート - レース暫定結果表（印刷）'!P$11,'[1]決勝ヒート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IF(IFERROR(INDEX('[1]決勝ヒート - レース結果（貼付）'!$A:$Z,MATCH($A24,'[1]決勝ヒート - レース結果（貼付）'!$A:$A,0),MATCH('決勝ヒート - レース暫定結果表（印刷）'!S$11,'[1]決勝ヒート - レース結果（貼付）'!$1:$1,0)),"")=0,"",IFERROR(INDEX('[1]決勝ヒート - レース結果（貼付）'!$A:$Z,MATCH($A24,'[1]決勝ヒート - レース結果（貼付）'!$A:$A,0),MATCH('決勝ヒート - レース暫定結果表（印刷）'!S$11,'[1]決勝ヒート - レース結果（貼付）'!$1:$1,0)),""))</f>
        <v/>
      </c>
      <c r="T24" s="4"/>
      <c r="U24" s="4">
        <f>IF(IFERROR(INDEX('[1]決勝ヒート - レース結果（貼付）'!$A:$Z,MATCH($B24,'[1]決勝ヒート - レース結果（貼付）'!$B:$B,0),MATCH('決勝ヒート - レース暫定結果表（印刷）'!U$11,'[1]決勝ヒート - レース結果（貼付）'!$1:$1,0)),"")=0,"",IFERROR(INDEX('[1]決勝ヒート - レース結果（貼付）'!$A:$Z,MATCH($B24,'[1]決勝ヒート - レース結果（貼付）'!$B:$B,0),MATCH('決勝ヒート - レース暫定結果表（印刷）'!U$11,'[1]決勝ヒート - レース結果（貼付）'!$1:$1,0)),""))</f>
        <v>90.424000000000007</v>
      </c>
    </row>
    <row r="25" spans="1:21" ht="12.75" customHeight="1" x14ac:dyDescent="0.2">
      <c r="A25" s="32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3">
        <f>IFERROR(INDEX('[1]決勝ヒート - レース結果（貼付）'!A14:$Z$50,MATCH($A25,'[1]決勝ヒート - レース結果（貼付）'!A14:$A$50,0),MATCH('決勝ヒート - レース暫定結果表（印刷）'!B$11,'[1]決勝ヒート - レース結果（貼付）'!$1:$1,0)),"")</f>
        <v>25</v>
      </c>
      <c r="C25" s="34"/>
      <c r="D25" s="35" t="str">
        <f>IFERROR(INDEX('[1]決勝ヒート - レース結果（貼付）'!$A:$Z,MATCH($B25,'[1]決勝ヒート - レース結果（貼付）'!$B:$B,0),MATCH('決勝ヒート - レース暫定結果表（印刷）'!D$11,'[1]決勝ヒート - レース結果（貼付）'!$1:$1,0)),"")</f>
        <v>松本 琉輝斗</v>
      </c>
      <c r="E25" s="36" t="str">
        <f>IFERROR(INDEX('[1]決勝ヒート - レース結果（貼付）'!$A:$Z,MATCH($B25,'[1]決勝ヒート - レース結果（貼付）'!$B:$B,0),MATCH('決勝ヒート - レース暫定結果表（印刷）'!E$11,'[1]決勝ヒート - レース結果（貼付）'!$1:$1,0)),"")</f>
        <v>Energy/IAME</v>
      </c>
      <c r="F25" s="37" t="str">
        <f>IFERROR(INDEX('[1]決勝ヒート - レース結果（貼付）'!$A:$Z,MATCH($B25,'[1]決勝ヒート - レース結果（貼付）'!$B:$B,0),MATCH('決勝ヒート - レース暫定結果表（印刷）'!F$11,'[1]決勝ヒート - レース結果（貼付）'!$1:$1,0)),"")</f>
        <v>チームナガオ</v>
      </c>
      <c r="G25" s="38" t="str">
        <f>IFERROR(INDEX('[1]決勝ヒート - レース結果（貼付）'!$A:$Z,MATCH($B25,'[1]決勝ヒート - レース結果（貼付）'!$B:$B,0),MATCH('決勝ヒート - レース暫定結果表（印刷）'!G$11,'[1]決勝ヒート - レース結果（貼付）'!$1:$1,0)),"")</f>
        <v>BS</v>
      </c>
      <c r="H25" s="39">
        <f>IF(A25="DNS","",IF(A25="DQ","",IFERROR(INDEX('[1]決勝ヒート - レース結果（貼付）'!$A:$Z,MATCH($A25,'[1]決勝ヒート - レース結果（貼付）'!$A:$A,0),MATCH('決勝ヒート - レース暫定結果表（印刷）'!H$11,'[1]決勝ヒート - レース結果（貼付）'!$1:$1,0)),"")))</f>
        <v>16</v>
      </c>
      <c r="I25" s="40">
        <f>IF(A25="DNS","ｽﾀｰﾄ出来ず",IF(A25="DQ","失　格",IFERROR(INDEX('[1]決勝ヒート - レース結果（貼付）'!$A:$Z,MATCH($B25,'[1]決勝ヒート - レース結果（貼付）'!$B:$B,0),MATCH('決勝ヒート - レース暫定結果表（印刷）'!I$11,'[1]決勝ヒート - レース結果（貼付）'!$1:$1,0)),"")))</f>
        <v>9.405046296296295E-3</v>
      </c>
      <c r="J25" s="45">
        <f>IF(A25="DNS","",IF(A25="DQ","",IFERROR(INDEX('[1]決勝ヒート - レース結果（貼付）'!$A:$Z,MATCH($A25,'[1]決勝ヒート - レース結果（貼付）'!$A:$A,0),MATCH('決勝ヒート - レース暫定結果表（印刷）'!J$11,'[1]決勝ヒート - レース結果（貼付）'!$1:$1,0)),"")))</f>
        <v>9.61</v>
      </c>
      <c r="K25" s="45">
        <f>IF(A25="DNS","",IF(A25="DQ","",IFERROR(INDEX('[1]決勝ヒート - レース結果（貼付）'!$A:$Z,MATCH($A25,'[1]決勝ヒート - レース結果（貼付）'!$A:$A,0),MATCH('決勝ヒート - レース暫定結果表（印刷）'!K$11,'[1]決勝ヒート - レース結果（貼付）'!$1:$1,0)),"")))</f>
        <v>0.106</v>
      </c>
      <c r="L25" s="42">
        <f>IF(A25="DNS","",IF(A25="DQ","",IFERROR(INDEX('[1]決勝ヒート - レース結果（貼付）'!$A:$Z,MATCH($B25,'[1]決勝ヒート - レース結果（貼付）'!$B:$B,0),MATCH('決勝ヒート - レース暫定結果表（印刷）'!L$11,'[1]決勝ヒート - レース結果（貼付）'!$1:$1,0)),"")))</f>
        <v>50.222000000000001</v>
      </c>
      <c r="M25" s="43" t="str">
        <f t="shared" si="0"/>
        <v/>
      </c>
      <c r="N25" s="44"/>
      <c r="O25" s="4"/>
      <c r="P25" s="4" t="str">
        <f>IF(IFERROR(INDEX('[1]決勝ヒート - レース結果（貼付）'!$A:$Z,MATCH($B25,'[1]決勝ヒート - レース結果（貼付）'!$B:$B,0),MATCH('決勝ヒート - レース暫定結果表（印刷）'!P$11,'[1]決勝ヒート - レース結果（貼付）'!$1:$1,0)),"")=0,"",IFERROR(INDEX('[1]決勝ヒート - レース結果（貼付）'!$A:$Z,MATCH($B25,'[1]決勝ヒート - レース結果（貼付）'!$B:$B,0),MATCH('決勝ヒート - レース暫定結果表（印刷）'!P$11,'[1]決勝ヒート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IF(IFERROR(INDEX('[1]決勝ヒート - レース結果（貼付）'!$A:$Z,MATCH($A25,'[1]決勝ヒート - レース結果（貼付）'!$A:$A,0),MATCH('決勝ヒート - レース暫定結果表（印刷）'!S$11,'[1]決勝ヒート - レース結果（貼付）'!$1:$1,0)),"")=0,"",IFERROR(INDEX('[1]決勝ヒート - レース結果（貼付）'!$A:$Z,MATCH($A25,'[1]決勝ヒート - レース結果（貼付）'!$A:$A,0),MATCH('決勝ヒート - レース暫定結果表（印刷）'!S$11,'[1]決勝ヒート - レース結果（貼付）'!$1:$1,0)),""))</f>
        <v/>
      </c>
      <c r="T25" s="4"/>
      <c r="U25" s="4">
        <f>IF(IFERROR(INDEX('[1]決勝ヒート - レース結果（貼付）'!$A:$Z,MATCH($B25,'[1]決勝ヒート - レース結果（貼付）'!$B:$B,0),MATCH('決勝ヒート - レース暫定結果表（印刷）'!U$11,'[1]決勝ヒート - レース結果（貼付）'!$1:$1,0)),"")=0,"",IFERROR(INDEX('[1]決勝ヒート - レース結果（貼付）'!$A:$Z,MATCH($B25,'[1]決勝ヒート - レース結果（貼付）'!$B:$B,0),MATCH('決勝ヒート - レース暫定結果表（印刷）'!U$11,'[1]決勝ヒート - レース結果（貼付）'!$1:$1,0)),""))</f>
        <v>90.605999999999995</v>
      </c>
    </row>
    <row r="26" spans="1:21" ht="12.75" customHeight="1" x14ac:dyDescent="0.2">
      <c r="A26" s="32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3">
        <f>IFERROR(INDEX('[1]決勝ヒート - レース結果（貼付）'!A15:$Z$50,MATCH($A26,'[1]決勝ヒート - レース結果（貼付）'!A15:$A$50,0),MATCH('決勝ヒート - レース暫定結果表（印刷）'!B$11,'[1]決勝ヒート - レース結果（貼付）'!$1:$1,0)),"")</f>
        <v>36</v>
      </c>
      <c r="C26" s="34"/>
      <c r="D26" s="35" t="str">
        <f>IFERROR(INDEX('[1]決勝ヒート - レース結果（貼付）'!$A:$Z,MATCH($B26,'[1]決勝ヒート - レース結果（貼付）'!$B:$B,0),MATCH('決勝ヒート - レース暫定結果表（印刷）'!D$11,'[1]決勝ヒート - レース結果（貼付）'!$1:$1,0)),"")</f>
        <v>續木 堂統</v>
      </c>
      <c r="E26" s="36" t="str">
        <f>IFERROR(INDEX('[1]決勝ヒート - レース結果（貼付）'!$A:$Z,MATCH($B26,'[1]決勝ヒート - レース結果（貼付）'!$B:$B,0),MATCH('決勝ヒート - レース暫定結果表（印刷）'!E$11,'[1]決勝ヒート - レース結果（貼付）'!$1:$1,0)),"")</f>
        <v>プラガ/IAME</v>
      </c>
      <c r="F26" s="37" t="str">
        <f>IFERROR(INDEX('[1]決勝ヒート - レース結果（貼付）'!$A:$Z,MATCH($B26,'[1]決勝ヒート - レース結果（貼付）'!$B:$B,0),MATCH('決勝ヒート - レース暫定結果表（印刷）'!F$11,'[1]決勝ヒート - レース結果（貼付）'!$1:$1,0)),"")</f>
        <v>CRESTガレージC</v>
      </c>
      <c r="G26" s="38" t="str">
        <f>IFERROR(INDEX('[1]決勝ヒート - レース結果（貼付）'!$A:$Z,MATCH($B26,'[1]決勝ヒート - レース結果（貼付）'!$B:$B,0),MATCH('決勝ヒート - レース暫定結果表（印刷）'!G$11,'[1]決勝ヒート - レース結果（貼付）'!$1:$1,0)),"")</f>
        <v>BS</v>
      </c>
      <c r="H26" s="39">
        <f>IF(A26="DNS","",IF(A26="DQ","",IFERROR(INDEX('[1]決勝ヒート - レース結果（貼付）'!$A:$Z,MATCH($A26,'[1]決勝ヒート - レース結果（貼付）'!$A:$A,0),MATCH('決勝ヒート - レース暫定結果表（印刷）'!H$11,'[1]決勝ヒート - レース結果（貼付）'!$1:$1,0)),"")))</f>
        <v>16</v>
      </c>
      <c r="I26" s="40">
        <f>IF(A26="DNS","ｽﾀｰﾄ出来ず",IF(A26="DQ","失　格",IFERROR(INDEX('[1]決勝ヒート - レース結果（貼付）'!$A:$Z,MATCH($B26,'[1]決勝ヒート - レース結果（貼付）'!$B:$B,0),MATCH('決勝ヒート - レース暫定結果表（印刷）'!I$11,'[1]決勝ヒート - レース結果（貼付）'!$1:$1,0)),"")))</f>
        <v>9.4061342592592582E-3</v>
      </c>
      <c r="J26" s="45">
        <f>IF(A26="DNS","",IF(A26="DQ","",IFERROR(INDEX('[1]決勝ヒート - レース結果（貼付）'!$A:$Z,MATCH($A26,'[1]決勝ヒート - レース結果（貼付）'!$A:$A,0),MATCH('決勝ヒート - レース暫定結果表（印刷）'!J$11,'[1]決勝ヒート - レース結果（貼付）'!$1:$1,0)),"")))</f>
        <v>9.7040000000000006</v>
      </c>
      <c r="K26" s="45">
        <f>IF(A26="DNS","",IF(A26="DQ","",IFERROR(INDEX('[1]決勝ヒート - レース結果（貼付）'!$A:$Z,MATCH($A26,'[1]決勝ヒート - レース結果（貼付）'!$A:$A,0),MATCH('決勝ヒート - レース暫定結果表（印刷）'!K$11,'[1]決勝ヒート - レース結果（貼付）'!$1:$1,0)),"")))</f>
        <v>9.4E-2</v>
      </c>
      <c r="L26" s="42">
        <f>IF(A26="DNS","",IF(A26="DQ","",IFERROR(INDEX('[1]決勝ヒート - レース結果（貼付）'!$A:$Z,MATCH($B26,'[1]決勝ヒート - レース結果（貼付）'!$B:$B,0),MATCH('決勝ヒート - レース暫定結果表（印刷）'!L$11,'[1]決勝ヒート - レース結果（貼付）'!$1:$1,0)),"")))</f>
        <v>50.186999999999998</v>
      </c>
      <c r="M26" s="43" t="str">
        <f t="shared" si="0"/>
        <v/>
      </c>
      <c r="N26" s="44"/>
      <c r="O26" s="4"/>
      <c r="P26" s="4" t="str">
        <f>IF(IFERROR(INDEX('[1]決勝ヒート - レース結果（貼付）'!$A:$Z,MATCH($B26,'[1]決勝ヒート - レース結果（貼付）'!$B:$B,0),MATCH('決勝ヒート - レース暫定結果表（印刷）'!P$11,'[1]決勝ヒート - レース結果（貼付）'!$1:$1,0)),"")=0,"",IFERROR(INDEX('[1]決勝ヒート - レース結果（貼付）'!$A:$Z,MATCH($B26,'[1]決勝ヒート - レース結果（貼付）'!$B:$B,0),MATCH('決勝ヒート - レース暫定結果表（印刷）'!P$11,'[1]決勝ヒート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IF(IFERROR(INDEX('[1]決勝ヒート - レース結果（貼付）'!$A:$Z,MATCH($A26,'[1]決勝ヒート - レース結果（貼付）'!$A:$A,0),MATCH('決勝ヒート - レース暫定結果表（印刷）'!S$11,'[1]決勝ヒート - レース結果（貼付）'!$1:$1,0)),"")=0,"",IFERROR(INDEX('[1]決勝ヒート - レース結果（貼付）'!$A:$Z,MATCH($A26,'[1]決勝ヒート - レース結果（貼付）'!$A:$A,0),MATCH('決勝ヒート - レース暫定結果表（印刷）'!S$11,'[1]決勝ヒート - レース結果（貼付）'!$1:$1,0)),""))</f>
        <v/>
      </c>
      <c r="T26" s="4"/>
      <c r="U26" s="4">
        <f>IF(IFERROR(INDEX('[1]決勝ヒート - レース結果（貼付）'!$A:$Z,MATCH($B26,'[1]決勝ヒート - レース結果（貼付）'!$B:$B,0),MATCH('決勝ヒート - レース暫定結果表（印刷）'!U$11,'[1]決勝ヒート - レース結果（貼付）'!$1:$1,0)),"")=0,"",IFERROR(INDEX('[1]決勝ヒート - レース結果（貼付）'!$A:$Z,MATCH($B26,'[1]決勝ヒート - レース結果（貼付）'!$B:$B,0),MATCH('決勝ヒート - レース暫定結果表（印刷）'!U$11,'[1]決勝ヒート - レース結果（貼付）'!$1:$1,0)),""))</f>
        <v>90.668999999999997</v>
      </c>
    </row>
    <row r="27" spans="1:21" ht="12.75" customHeight="1" x14ac:dyDescent="0.2">
      <c r="A27" s="32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3">
        <f>IFERROR(INDEX('[1]決勝ヒート - レース結果（貼付）'!A16:$Z$50,MATCH($A27,'[1]決勝ヒート - レース結果（貼付）'!A16:$A$50,0),MATCH('決勝ヒート - レース暫定結果表（印刷）'!B$11,'[1]決勝ヒート - レース結果（貼付）'!$1:$1,0)),"")</f>
        <v>30</v>
      </c>
      <c r="C27" s="34"/>
      <c r="D27" s="35" t="str">
        <f>IFERROR(INDEX('[1]決勝ヒート - レース結果（貼付）'!$A:$Z,MATCH($B27,'[1]決勝ヒート - レース結果（貼付）'!$B:$B,0),MATCH('決勝ヒート - レース暫定結果表（印刷）'!D$11,'[1]決勝ヒート - レース結果（貼付）'!$1:$1,0)),"")</f>
        <v>鈴木 浬</v>
      </c>
      <c r="E27" s="36" t="str">
        <f>IFERROR(INDEX('[1]決勝ヒート - レース結果（貼付）'!$A:$Z,MATCH($B27,'[1]決勝ヒート - レース結果（貼付）'!$B:$B,0),MATCH('決勝ヒート - レース暫定結果表（印刷）'!E$11,'[1]決勝ヒート - レース結果（貼付）'!$1:$1,0)),"")</f>
        <v>minato/IAME</v>
      </c>
      <c r="F27" s="37" t="str">
        <f>IFERROR(INDEX('[1]決勝ヒート - レース結果（貼付）'!$A:$Z,MATCH($B27,'[1]決勝ヒート - レース結果（貼付）'!$B:$B,0),MATCH('決勝ヒート - レース暫定結果表（印刷）'!F$11,'[1]決勝ヒート - レース結果（貼付）'!$1:$1,0)),"")</f>
        <v>K.Project/LUCE</v>
      </c>
      <c r="G27" s="38" t="str">
        <f>IFERROR(INDEX('[1]決勝ヒート - レース結果（貼付）'!$A:$Z,MATCH($B27,'[1]決勝ヒート - レース結果（貼付）'!$B:$B,0),MATCH('決勝ヒート - レース暫定結果表（印刷）'!G$11,'[1]決勝ヒート - レース結果（貼付）'!$1:$1,0)),"")</f>
        <v>BS</v>
      </c>
      <c r="H27" s="39">
        <f>IF(A27="DNS","",IF(A27="DQ","",IFERROR(INDEX('[1]決勝ヒート - レース結果（貼付）'!$A:$Z,MATCH($A27,'[1]決勝ヒート - レース結果（貼付）'!$A:$A,0),MATCH('決勝ヒート - レース暫定結果表（印刷）'!H$11,'[1]決勝ヒート - レース結果（貼付）'!$1:$1,0)),"")))</f>
        <v>16</v>
      </c>
      <c r="I27" s="40">
        <f>IF(A27="DNS","ｽﾀｰﾄ出来ず",IF(A27="DQ","失　格",IFERROR(INDEX('[1]決勝ヒート - レース結果（貼付）'!$A:$Z,MATCH($B27,'[1]決勝ヒート - レース結果（貼付）'!$B:$B,0),MATCH('決勝ヒート - レース暫定結果表（印刷）'!I$11,'[1]決勝ヒート - レース結果（貼付）'!$1:$1,0)),"")))</f>
        <v>9.4087268518518504E-3</v>
      </c>
      <c r="J27" s="45">
        <f>IF(A27="DNS","",IF(A27="DQ","",IFERROR(INDEX('[1]決勝ヒート - レース結果（貼付）'!$A:$Z,MATCH($A27,'[1]決勝ヒート - レース結果（貼付）'!$A:$A,0),MATCH('決勝ヒート - レース暫定結果表（印刷）'!J$11,'[1]決勝ヒート - レース結果（貼付）'!$1:$1,0)),"")))</f>
        <v>9.9280000000000008</v>
      </c>
      <c r="K27" s="45">
        <f>IF(A27="DNS","",IF(A27="DQ","",IFERROR(INDEX('[1]決勝ヒート - レース結果（貼付）'!$A:$Z,MATCH($A27,'[1]決勝ヒート - レース結果（貼付）'!$A:$A,0),MATCH('決勝ヒート - レース暫定結果表（印刷）'!K$11,'[1]決勝ヒート - レース結果（貼付）'!$1:$1,0)),"")))</f>
        <v>0.224</v>
      </c>
      <c r="L27" s="42">
        <f>IF(A27="DNS","",IF(A27="DQ","",IFERROR(INDEX('[1]決勝ヒート - レース結果（貼付）'!$A:$Z,MATCH($B27,'[1]決勝ヒート - レース結果（貼付）'!$B:$B,0),MATCH('決勝ヒート - レース暫定結果表（印刷）'!L$11,'[1]決勝ヒート - レース結果（貼付）'!$1:$1,0)),"")))</f>
        <v>50.194000000000003</v>
      </c>
      <c r="M27" s="43" t="str">
        <f t="shared" si="0"/>
        <v/>
      </c>
      <c r="N27" s="44"/>
      <c r="O27" s="4"/>
      <c r="P27" s="4" t="str">
        <f>IF(IFERROR(INDEX('[1]決勝ヒート - レース結果（貼付）'!$A:$Z,MATCH($B27,'[1]決勝ヒート - レース結果（貼付）'!$B:$B,0),MATCH('決勝ヒート - レース暫定結果表（印刷）'!P$11,'[1]決勝ヒート - レース結果（貼付）'!$1:$1,0)),"")=0,"",IFERROR(INDEX('[1]決勝ヒート - レース結果（貼付）'!$A:$Z,MATCH($B27,'[1]決勝ヒート - レース結果（貼付）'!$B:$B,0),MATCH('決勝ヒート - レース暫定結果表（印刷）'!P$11,'[1]決勝ヒート - レース結果（貼付）'!$1:$1,0)),""))</f>
        <v/>
      </c>
      <c r="Q27" s="4" t="str">
        <f>IF(P27="","",COUNTIF($P$13:P27,"&lt;&gt;"&amp;""))</f>
        <v/>
      </c>
      <c r="R27" s="4" t="str">
        <f t="shared" si="1"/>
        <v/>
      </c>
      <c r="S27" s="4" t="str">
        <f>IF(IFERROR(INDEX('[1]決勝ヒート - レース結果（貼付）'!$A:$Z,MATCH($A27,'[1]決勝ヒート - レース結果（貼付）'!$A:$A,0),MATCH('決勝ヒート - レース暫定結果表（印刷）'!S$11,'[1]決勝ヒート - レース結果（貼付）'!$1:$1,0)),"")=0,"",IFERROR(INDEX('[1]決勝ヒート - レース結果（貼付）'!$A:$Z,MATCH($A27,'[1]決勝ヒート - レース結果（貼付）'!$A:$A,0),MATCH('決勝ヒート - レース暫定結果表（印刷）'!S$11,'[1]決勝ヒート - レース結果（貼付）'!$1:$1,0)),""))</f>
        <v/>
      </c>
      <c r="T27" s="4"/>
      <c r="U27" s="4">
        <f>IF(IFERROR(INDEX('[1]決勝ヒート - レース結果（貼付）'!$A:$Z,MATCH($B27,'[1]決勝ヒート - レース結果（貼付）'!$B:$B,0),MATCH('決勝ヒート - レース暫定結果表（印刷）'!U$11,'[1]決勝ヒート - レース結果（貼付）'!$1:$1,0)),"")=0,"",IFERROR(INDEX('[1]決勝ヒート - レース結果（貼付）'!$A:$Z,MATCH($B27,'[1]決勝ヒート - レース結果（貼付）'!$B:$B,0),MATCH('決勝ヒート - レース暫定結果表（印刷）'!U$11,'[1]決勝ヒート - レース結果（貼付）'!$1:$1,0)),""))</f>
        <v>90.656000000000006</v>
      </c>
    </row>
    <row r="28" spans="1:21" ht="12.75" customHeight="1" x14ac:dyDescent="0.2">
      <c r="A28" s="32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3">
        <f>IFERROR(INDEX('[1]決勝ヒート - レース結果（貼付）'!A17:$Z$50,MATCH($A28,'[1]決勝ヒート - レース結果（貼付）'!A17:$A$50,0),MATCH('決勝ヒート - レース暫定結果表（印刷）'!B$11,'[1]決勝ヒート - レース結果（貼付）'!$1:$1,0)),"")</f>
        <v>62</v>
      </c>
      <c r="C28" s="34"/>
      <c r="D28" s="35" t="str">
        <f>IFERROR(INDEX('[1]決勝ヒート - レース結果（貼付）'!$A:$Z,MATCH($B28,'[1]決勝ヒート - レース結果（貼付）'!$B:$B,0),MATCH('決勝ヒート - レース暫定結果表（印刷）'!D$11,'[1]決勝ヒート - レース結果（貼付）'!$1:$1,0)),"")</f>
        <v>服部 佑哉</v>
      </c>
      <c r="E28" s="36" t="str">
        <f>IFERROR(INDEX('[1]決勝ヒート - レース結果（貼付）'!$A:$Z,MATCH($B28,'[1]決勝ヒート - レース結果（貼付）'!$B:$B,0),MATCH('決勝ヒート - レース暫定結果表（印刷）'!E$11,'[1]決勝ヒート - レース結果（貼付）'!$1:$1,0)),"")</f>
        <v>トニーカート/IAME</v>
      </c>
      <c r="F28" s="37" t="str">
        <f>IFERROR(INDEX('[1]決勝ヒート - レース結果（貼付）'!$A:$Z,MATCH($B28,'[1]決勝ヒート - レース結果（貼付）'!$B:$B,0),MATCH('決勝ヒート - レース暫定結果表（印刷）'!F$11,'[1]決勝ヒート - レース結果（貼付）'!$1:$1,0)),"")</f>
        <v>Ash</v>
      </c>
      <c r="G28" s="38" t="str">
        <f>IFERROR(INDEX('[1]決勝ヒート - レース結果（貼付）'!$A:$Z,MATCH($B28,'[1]決勝ヒート - レース結果（貼付）'!$B:$B,0),MATCH('決勝ヒート - レース暫定結果表（印刷）'!G$11,'[1]決勝ヒート - レース結果（貼付）'!$1:$1,0)),"")</f>
        <v>BS</v>
      </c>
      <c r="H28" s="39">
        <f>IF(A28="DNS","",IF(A28="DQ","",IFERROR(INDEX('[1]決勝ヒート - レース結果（貼付）'!$A:$Z,MATCH($A28,'[1]決勝ヒート - レース結果（貼付）'!$A:$A,0),MATCH('決勝ヒート - レース暫定結果表（印刷）'!H$11,'[1]決勝ヒート - レース結果（貼付）'!$1:$1,0)),"")))</f>
        <v>16</v>
      </c>
      <c r="I28" s="40">
        <f>IF(A28="DNS","ｽﾀｰﾄ出来ず",IF(A28="DQ","失　格",IFERROR(INDEX('[1]決勝ヒート - レース結果（貼付）'!$A:$Z,MATCH($B28,'[1]決勝ヒート - レース結果（貼付）'!$B:$B,0),MATCH('決勝ヒート - レース暫定結果表（印刷）'!I$11,'[1]決勝ヒート - レース結果（貼付）'!$1:$1,0)),"")))</f>
        <v>9.4111921296296305E-3</v>
      </c>
      <c r="J28" s="45">
        <f>IF(A28="DNS","",IF(A28="DQ","",IFERROR(INDEX('[1]決勝ヒート - レース結果（貼付）'!$A:$Z,MATCH($A28,'[1]決勝ヒート - レース結果（貼付）'!$A:$A,0),MATCH('決勝ヒート - レース暫定結果表（印刷）'!J$11,'[1]決勝ヒート - レース結果（貼付）'!$1:$1,0)),"")))</f>
        <v>10.141</v>
      </c>
      <c r="K28" s="45">
        <f>IF(A28="DNS","",IF(A28="DQ","",IFERROR(INDEX('[1]決勝ヒート - レース結果（貼付）'!$A:$Z,MATCH($A28,'[1]決勝ヒート - レース結果（貼付）'!$A:$A,0),MATCH('決勝ヒート - レース暫定結果表（印刷）'!K$11,'[1]決勝ヒート - レース結果（貼付）'!$1:$1,0)),"")))</f>
        <v>0.21299999999999999</v>
      </c>
      <c r="L28" s="42">
        <f>IF(A28="DNS","",IF(A28="DQ","",IFERROR(INDEX('[1]決勝ヒート - レース結果（貼付）'!$A:$Z,MATCH($B28,'[1]決勝ヒート - レース結果（貼付）'!$B:$B,0),MATCH('決勝ヒート - レース暫定結果表（印刷）'!L$11,'[1]決勝ヒート - レース結果（貼付）'!$1:$1,0)),"")))</f>
        <v>50.143999999999998</v>
      </c>
      <c r="M28" s="43" t="str">
        <f t="shared" si="0"/>
        <v/>
      </c>
      <c r="N28" s="44"/>
      <c r="O28" s="4"/>
      <c r="P28" s="4" t="str">
        <f>IF(IFERROR(INDEX('[1]決勝ヒート - レース結果（貼付）'!$A:$Z,MATCH($B28,'[1]決勝ヒート - レース結果（貼付）'!$B:$B,0),MATCH('決勝ヒート - レース暫定結果表（印刷）'!P$11,'[1]決勝ヒート - レース結果（貼付）'!$1:$1,0)),"")=0,"",IFERROR(INDEX('[1]決勝ヒート - レース結果（貼付）'!$A:$Z,MATCH($B28,'[1]決勝ヒート - レース結果（貼付）'!$B:$B,0),MATCH('決勝ヒート - レース暫定結果表（印刷）'!P$11,'[1]決勝ヒート - レース結果（貼付）'!$1:$1,0)),""))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IF(IFERROR(INDEX('[1]決勝ヒート - レース結果（貼付）'!$A:$Z,MATCH($A28,'[1]決勝ヒート - レース結果（貼付）'!$A:$A,0),MATCH('決勝ヒート - レース暫定結果表（印刷）'!S$11,'[1]決勝ヒート - レース結果（貼付）'!$1:$1,0)),"")=0,"",IFERROR(INDEX('[1]決勝ヒート - レース結果（貼付）'!$A:$Z,MATCH($A28,'[1]決勝ヒート - レース結果（貼付）'!$A:$A,0),MATCH('決勝ヒート - レース暫定結果表（印刷）'!S$11,'[1]決勝ヒート - レース結果（貼付）'!$1:$1,0)),""))</f>
        <v/>
      </c>
      <c r="T28" s="4"/>
      <c r="U28" s="4">
        <f>IF(IFERROR(INDEX('[1]決勝ヒート - レース結果（貼付）'!$A:$Z,MATCH($B28,'[1]決勝ヒート - レース結果（貼付）'!$B:$B,0),MATCH('決勝ヒート - レース暫定結果表（印刷）'!U$11,'[1]決勝ヒート - レース結果（貼付）'!$1:$1,0)),"")=0,"",IFERROR(INDEX('[1]決勝ヒート - レース結果（貼付）'!$A:$Z,MATCH($B28,'[1]決勝ヒート - レース結果（貼付）'!$B:$B,0),MATCH('決勝ヒート - レース暫定結果表（印刷）'!U$11,'[1]決勝ヒート - レース結果（貼付）'!$1:$1,0)),""))</f>
        <v>90.747</v>
      </c>
    </row>
    <row r="29" spans="1:21" ht="12.75" customHeight="1" x14ac:dyDescent="0.2">
      <c r="A29" s="32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3">
        <f>IFERROR(INDEX('[1]決勝ヒート - レース結果（貼付）'!A18:$Z$50,MATCH($A29,'[1]決勝ヒート - レース結果（貼付）'!A18:$A$50,0),MATCH('決勝ヒート - レース暫定結果表（印刷）'!B$11,'[1]決勝ヒート - レース結果（貼付）'!$1:$1,0)),"")</f>
        <v>50</v>
      </c>
      <c r="C29" s="34"/>
      <c r="D29" s="35" t="str">
        <f>IFERROR(INDEX('[1]決勝ヒート - レース結果（貼付）'!$A:$Z,MATCH($B29,'[1]決勝ヒート - レース結果（貼付）'!$B:$B,0),MATCH('決勝ヒート - レース暫定結果表（印刷）'!D$11,'[1]決勝ヒート - レース結果（貼付）'!$1:$1,0)),"")</f>
        <v>伊藤 聖七</v>
      </c>
      <c r="E29" s="36" t="str">
        <f>IFERROR(INDEX('[1]決勝ヒート - レース結果（貼付）'!$A:$Z,MATCH($B29,'[1]決勝ヒート - レース結果（貼付）'!$B:$B,0),MATCH('決勝ヒート - レース暫定結果表（印刷）'!E$11,'[1]決勝ヒート - レース結果（貼付）'!$1:$1,0)),"")</f>
        <v>KOSMIC/IAME</v>
      </c>
      <c r="F29" s="37" t="str">
        <f>IFERROR(INDEX('[1]決勝ヒート - レース結果（貼付）'!$A:$Z,MATCH($B29,'[1]決勝ヒート - レース結果（貼付）'!$B:$B,0),MATCH('決勝ヒート - レース暫定結果表（印刷）'!F$11,'[1]決勝ヒート - レース結果（貼付）'!$1:$1,0)),"")</f>
        <v>Ash</v>
      </c>
      <c r="G29" s="38" t="str">
        <f>IFERROR(INDEX('[1]決勝ヒート - レース結果（貼付）'!$A:$Z,MATCH($B29,'[1]決勝ヒート - レース結果（貼付）'!$B:$B,0),MATCH('決勝ヒート - レース暫定結果表（印刷）'!G$11,'[1]決勝ヒート - レース結果（貼付）'!$1:$1,0)),"")</f>
        <v>BS</v>
      </c>
      <c r="H29" s="39">
        <f>IF(A29="DNS","",IF(A29="DQ","",IFERROR(INDEX('[1]決勝ヒート - レース結果（貼付）'!$A:$Z,MATCH($A29,'[1]決勝ヒート - レース結果（貼付）'!$A:$A,0),MATCH('決勝ヒート - レース暫定結果表（印刷）'!H$11,'[1]決勝ヒート - レース結果（貼付）'!$1:$1,0)),"")))</f>
        <v>16</v>
      </c>
      <c r="I29" s="40">
        <f>IF(A29="DNS","ｽﾀｰﾄ出来ず",IF(A29="DQ","失　格",IFERROR(INDEX('[1]決勝ヒート - レース結果（貼付）'!$A:$Z,MATCH($B29,'[1]決勝ヒート - レース結果（貼付）'!$B:$B,0),MATCH('決勝ヒート - レース暫定結果表（印刷）'!I$11,'[1]決勝ヒート - レース結果（貼付）'!$1:$1,0)),"")))</f>
        <v>9.4135648148148138E-3</v>
      </c>
      <c r="J29" s="45">
        <f>IF(A29="DNS","",IF(A29="DQ","",IFERROR(INDEX('[1]決勝ヒート - レース結果（貼付）'!$A:$Z,MATCH($A29,'[1]決勝ヒート - レース結果（貼付）'!$A:$A,0),MATCH('決勝ヒート - レース暫定結果表（印刷）'!J$11,'[1]決勝ヒート - レース結果（貼付）'!$1:$1,0)),"")))</f>
        <v>10.346</v>
      </c>
      <c r="K29" s="45">
        <f>IF(A29="DNS","",IF(A29="DQ","",IFERROR(INDEX('[1]決勝ヒート - レース結果（貼付）'!$A:$Z,MATCH($A29,'[1]決勝ヒート - レース結果（貼付）'!$A:$A,0),MATCH('決勝ヒート - レース暫定結果表（印刷）'!K$11,'[1]決勝ヒート - レース結果（貼付）'!$1:$1,0)),"")))</f>
        <v>0.20499999999999999</v>
      </c>
      <c r="L29" s="42">
        <f>IF(A29="DNS","",IF(A29="DQ","",IFERROR(INDEX('[1]決勝ヒート - レース結果（貼付）'!$A:$Z,MATCH($B29,'[1]決勝ヒート - レース結果（貼付）'!$B:$B,0),MATCH('決勝ヒート - レース暫定結果表（印刷）'!L$11,'[1]決勝ヒート - レース結果（貼付）'!$1:$1,0)),"")))</f>
        <v>50.228999999999999</v>
      </c>
      <c r="M29" s="43" t="str">
        <f t="shared" si="0"/>
        <v/>
      </c>
      <c r="N29" s="44"/>
      <c r="O29" s="4"/>
      <c r="P29" s="4" t="str">
        <f>IF(IFERROR(INDEX('[1]決勝ヒート - レース結果（貼付）'!$A:$Z,MATCH($B29,'[1]決勝ヒート - レース結果（貼付）'!$B:$B,0),MATCH('決勝ヒート - レース暫定結果表（印刷）'!P$11,'[1]決勝ヒート - レース結果（貼付）'!$1:$1,0)),"")=0,"",IFERROR(INDEX('[1]決勝ヒート - レース結果（貼付）'!$A:$Z,MATCH($B29,'[1]決勝ヒート - レース結果（貼付）'!$B:$B,0),MATCH('決勝ヒート - レース暫定結果表（印刷）'!P$11,'[1]決勝ヒート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IF(IFERROR(INDEX('[1]決勝ヒート - レース結果（貼付）'!$A:$Z,MATCH($A29,'[1]決勝ヒート - レース結果（貼付）'!$A:$A,0),MATCH('決勝ヒート - レース暫定結果表（印刷）'!S$11,'[1]決勝ヒート - レース結果（貼付）'!$1:$1,0)),"")=0,"",IFERROR(INDEX('[1]決勝ヒート - レース結果（貼付）'!$A:$Z,MATCH($A29,'[1]決勝ヒート - レース結果（貼付）'!$A:$A,0),MATCH('決勝ヒート - レース暫定結果表（印刷）'!S$11,'[1]決勝ヒート - レース結果（貼付）'!$1:$1,0)),""))</f>
        <v/>
      </c>
      <c r="T29" s="4"/>
      <c r="U29" s="4">
        <f>IF(IFERROR(INDEX('[1]決勝ヒート - レース結果（貼付）'!$A:$Z,MATCH($B29,'[1]決勝ヒート - レース結果（貼付）'!$B:$B,0),MATCH('決勝ヒート - レース暫定結果表（印刷）'!U$11,'[1]決勝ヒート - レース結果（貼付）'!$1:$1,0)),"")=0,"",IFERROR(INDEX('[1]決勝ヒート - レース結果（貼付）'!$A:$Z,MATCH($B29,'[1]決勝ヒート - レース結果（貼付）'!$B:$B,0),MATCH('決勝ヒート - レース暫定結果表（印刷）'!U$11,'[1]決勝ヒート - レース結果（貼付）'!$1:$1,0)),""))</f>
        <v>90.593000000000004</v>
      </c>
    </row>
    <row r="30" spans="1:21" ht="12.75" customHeight="1" x14ac:dyDescent="0.2">
      <c r="A30" s="32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3">
        <f>IFERROR(INDEX('[1]決勝ヒート - レース結果（貼付）'!A19:$Z$50,MATCH($A30,'[1]決勝ヒート - レース結果（貼付）'!A19:$A$50,0),MATCH('決勝ヒート - レース暫定結果表（印刷）'!B$11,'[1]決勝ヒート - レース結果（貼付）'!$1:$1,0)),"")</f>
        <v>14</v>
      </c>
      <c r="C30" s="34"/>
      <c r="D30" s="35" t="str">
        <f>IFERROR(INDEX('[1]決勝ヒート - レース結果（貼付）'!$A:$Z,MATCH($B30,'[1]決勝ヒート - レース結果（貼付）'!$B:$B,0),MATCH('決勝ヒート - レース暫定結果表（印刷）'!D$11,'[1]決勝ヒート - レース結果（貼付）'!$1:$1,0)),"")</f>
        <v>武藤 雅奈</v>
      </c>
      <c r="E30" s="36" t="str">
        <f>IFERROR(INDEX('[1]決勝ヒート - レース結果（貼付）'!$A:$Z,MATCH($B30,'[1]決勝ヒート - レース結果（貼付）'!$B:$B,0),MATCH('決勝ヒート - レース暫定結果表（印刷）'!E$11,'[1]決勝ヒート - レース結果（貼付）'!$1:$1,0)),"")</f>
        <v>EXPRIT/IAME</v>
      </c>
      <c r="F30" s="37" t="str">
        <f>IFERROR(INDEX('[1]決勝ヒート - レース結果（貼付）'!$A:$Z,MATCH($B30,'[1]決勝ヒート - レース結果（貼付）'!$B:$B,0),MATCH('決勝ヒート - レース暫定結果表（印刷）'!F$11,'[1]決勝ヒート - レース結果（貼付）'!$1:$1,0)),"")</f>
        <v>TAKAGI PLANNING</v>
      </c>
      <c r="G30" s="38" t="str">
        <f>IFERROR(INDEX('[1]決勝ヒート - レース結果（貼付）'!$A:$Z,MATCH($B30,'[1]決勝ヒート - レース結果（貼付）'!$B:$B,0),MATCH('決勝ヒート - レース暫定結果表（印刷）'!G$11,'[1]決勝ヒート - レース結果（貼付）'!$1:$1,0)),"")</f>
        <v>BS</v>
      </c>
      <c r="H30" s="39">
        <f>IF(A30="DNS","",IF(A30="DQ","",IFERROR(INDEX('[1]決勝ヒート - レース結果（貼付）'!$A:$Z,MATCH($A30,'[1]決勝ヒート - レース結果（貼付）'!$A:$A,0),MATCH('決勝ヒート - レース暫定結果表（印刷）'!H$11,'[1]決勝ヒート - レース結果（貼付）'!$1:$1,0)),"")))</f>
        <v>16</v>
      </c>
      <c r="I30" s="40">
        <f>IF(A30="DNS","ｽﾀｰﾄ出来ず",IF(A30="DQ","失　格",IFERROR(INDEX('[1]決勝ヒート - レース結果（貼付）'!$A:$Z,MATCH($B30,'[1]決勝ヒート - レース結果（貼付）'!$B:$B,0),MATCH('決勝ヒート - レース暫定結果表（印刷）'!I$11,'[1]決勝ヒート - レース結果（貼付）'!$1:$1,0)),"")))</f>
        <v>9.4197106481481493E-3</v>
      </c>
      <c r="J30" s="45">
        <f>IF(A30="DNS","",IF(A30="DQ","",IFERROR(INDEX('[1]決勝ヒート - レース結果（貼付）'!$A:$Z,MATCH($A30,'[1]決勝ヒート - レース結果（貼付）'!$A:$A,0),MATCH('決勝ヒート - レース暫定結果表（印刷）'!J$11,'[1]決勝ヒート - レース結果（貼付）'!$1:$1,0)),"")))</f>
        <v>10.877000000000001</v>
      </c>
      <c r="K30" s="45">
        <f>IF(A30="DNS","",IF(A30="DQ","",IFERROR(INDEX('[1]決勝ヒート - レース結果（貼付）'!$A:$Z,MATCH($A30,'[1]決勝ヒート - レース結果（貼付）'!$A:$A,0),MATCH('決勝ヒート - レース暫定結果表（印刷）'!K$11,'[1]決勝ヒート - レース結果（貼付）'!$1:$1,0)),"")))</f>
        <v>0.53100000000000003</v>
      </c>
      <c r="L30" s="42">
        <f>IF(A30="DNS","",IF(A30="DQ","",IFERROR(INDEX('[1]決勝ヒート - レース結果（貼付）'!$A:$Z,MATCH($B30,'[1]決勝ヒート - レース結果（貼付）'!$B:$B,0),MATCH('決勝ヒート - レース暫定結果表（印刷）'!L$11,'[1]決勝ヒート - レース結果（貼付）'!$1:$1,0)),"")))</f>
        <v>50.220999999999997</v>
      </c>
      <c r="M30" s="43" t="str">
        <f t="shared" si="0"/>
        <v/>
      </c>
      <c r="N30" s="44"/>
      <c r="O30" s="4"/>
      <c r="P30" s="4" t="str">
        <f>IF(IFERROR(INDEX('[1]決勝ヒート - レース結果（貼付）'!$A:$Z,MATCH($B30,'[1]決勝ヒート - レース結果（貼付）'!$B:$B,0),MATCH('決勝ヒート - レース暫定結果表（印刷）'!P$11,'[1]決勝ヒート - レース結果（貼付）'!$1:$1,0)),"")=0,"",IFERROR(INDEX('[1]決勝ヒート - レース結果（貼付）'!$A:$Z,MATCH($B30,'[1]決勝ヒート - レース結果（貼付）'!$B:$B,0),MATCH('決勝ヒート - レース暫定結果表（印刷）'!P$11,'[1]決勝ヒート - レース結果（貼付）'!$1:$1,0)),""))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IF(IFERROR(INDEX('[1]決勝ヒート - レース結果（貼付）'!$A:$Z,MATCH($A30,'[1]決勝ヒート - レース結果（貼付）'!$A:$A,0),MATCH('決勝ヒート - レース暫定結果表（印刷）'!S$11,'[1]決勝ヒート - レース結果（貼付）'!$1:$1,0)),"")=0,"",IFERROR(INDEX('[1]決勝ヒート - レース結果（貼付）'!$A:$Z,MATCH($A30,'[1]決勝ヒート - レース結果（貼付）'!$A:$A,0),MATCH('決勝ヒート - レース暫定結果表（印刷）'!S$11,'[1]決勝ヒート - レース結果（貼付）'!$1:$1,0)),""))</f>
        <v/>
      </c>
      <c r="T30" s="4"/>
      <c r="U30" s="4">
        <f>IF(IFERROR(INDEX('[1]決勝ヒート - レース結果（貼付）'!$A:$Z,MATCH($B30,'[1]決勝ヒート - レース結果（貼付）'!$B:$B,0),MATCH('決勝ヒート - レース暫定結果表（印刷）'!U$11,'[1]決勝ヒート - レース結果（貼付）'!$1:$1,0)),"")=0,"",IFERROR(INDEX('[1]決勝ヒート - レース結果（貼付）'!$A:$Z,MATCH($B30,'[1]決勝ヒート - レース結果（貼付）'!$B:$B,0),MATCH('決勝ヒート - レース暫定結果表（印刷）'!U$11,'[1]決勝ヒート - レース結果（貼付）'!$1:$1,0)),""))</f>
        <v>90.608000000000004</v>
      </c>
    </row>
    <row r="31" spans="1:21" ht="12.75" customHeight="1" x14ac:dyDescent="0.2">
      <c r="A31" s="32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3">
        <f>IFERROR(INDEX('[1]決勝ヒート - レース結果（貼付）'!A20:$Z$50,MATCH($A31,'[1]決勝ヒート - レース結果（貼付）'!A20:$A$50,0),MATCH('決勝ヒート - レース暫定結果表（印刷）'!B$11,'[1]決勝ヒート - レース結果（貼付）'!$1:$1,0)),"")</f>
        <v>27</v>
      </c>
      <c r="C31" s="34"/>
      <c r="D31" s="35" t="str">
        <f>IFERROR(INDEX('[1]決勝ヒート - レース結果（貼付）'!$A:$Z,MATCH($B31,'[1]決勝ヒート - レース結果（貼付）'!$B:$B,0),MATCH('決勝ヒート - レース暫定結果表（印刷）'!D$11,'[1]決勝ヒート - レース結果（貼付）'!$1:$1,0)),"")</f>
        <v>松井 海翔</v>
      </c>
      <c r="E31" s="36" t="str">
        <f>IFERROR(INDEX('[1]決勝ヒート - レース結果（貼付）'!$A:$Z,MATCH($B31,'[1]決勝ヒート - レース結果（貼付）'!$B:$B,0),MATCH('決勝ヒート - レース暫定結果表（印刷）'!E$11,'[1]決勝ヒート - レース結果（貼付）'!$1:$1,0)),"")</f>
        <v>KOSMIC/IAME</v>
      </c>
      <c r="F31" s="37" t="str">
        <f>IFERROR(INDEX('[1]決勝ヒート - レース結果（貼付）'!$A:$Z,MATCH($B31,'[1]決勝ヒート - レース結果（貼付）'!$B:$B,0),MATCH('決勝ヒート - レース暫定結果表（印刷）'!F$11,'[1]決勝ヒート - レース結果（貼付）'!$1:$1,0)),"")</f>
        <v>HKC</v>
      </c>
      <c r="G31" s="38" t="str">
        <f>IFERROR(INDEX('[1]決勝ヒート - レース結果（貼付）'!$A:$Z,MATCH($B31,'[1]決勝ヒート - レース結果（貼付）'!$B:$B,0),MATCH('決勝ヒート - レース暫定結果表（印刷）'!G$11,'[1]決勝ヒート - レース結果（貼付）'!$1:$1,0)),"")</f>
        <v>BS</v>
      </c>
      <c r="H31" s="39">
        <f>IF(A31="DNS","",IF(A31="DQ","",IFERROR(INDEX('[1]決勝ヒート - レース結果（貼付）'!$A:$Z,MATCH($A31,'[1]決勝ヒート - レース結果（貼付）'!$A:$A,0),MATCH('決勝ヒート - レース暫定結果表（印刷）'!H$11,'[1]決勝ヒート - レース結果（貼付）'!$1:$1,0)),"")))</f>
        <v>16</v>
      </c>
      <c r="I31" s="40">
        <f>IF(A31="DNS","ｽﾀｰﾄ出来ず",IF(A31="DQ","失　格",IFERROR(INDEX('[1]決勝ヒート - レース結果（貼付）'!$A:$Z,MATCH($B31,'[1]決勝ヒート - レース結果（貼付）'!$B:$B,0),MATCH('決勝ヒート - レース暫定結果表（印刷）'!I$11,'[1]決勝ヒート - レース結果（貼付）'!$1:$1,0)),"")))</f>
        <v>9.4395833333333328E-3</v>
      </c>
      <c r="J31" s="45">
        <f>IF(A31="DNS","",IF(A31="DQ","",IFERROR(INDEX('[1]決勝ヒート - レース結果（貼付）'!$A:$Z,MATCH($A31,'[1]決勝ヒート - レース結果（貼付）'!$A:$A,0),MATCH('決勝ヒート - レース暫定結果表（印刷）'!J$11,'[1]決勝ヒート - レース結果（貼付）'!$1:$1,0)),"")))</f>
        <v>12.593999999999999</v>
      </c>
      <c r="K31" s="45">
        <f>IF(A31="DNS","",IF(A31="DQ","",IFERROR(INDEX('[1]決勝ヒート - レース結果（貼付）'!$A:$Z,MATCH($A31,'[1]決勝ヒート - レース結果（貼付）'!$A:$A,0),MATCH('決勝ヒート - レース暫定結果表（印刷）'!K$11,'[1]決勝ヒート - レース結果（貼付）'!$1:$1,0)),"")))</f>
        <v>1.7170000000000001</v>
      </c>
      <c r="L31" s="42">
        <f>IF(A31="DNS","",IF(A31="DQ","",IFERROR(INDEX('[1]決勝ヒート - レース結果（貼付）'!$A:$Z,MATCH($B31,'[1]決勝ヒート - レース結果（貼付）'!$B:$B,0),MATCH('決勝ヒート - レース暫定結果表（印刷）'!L$11,'[1]決勝ヒート - レース結果（貼付）'!$1:$1,0)),"")))</f>
        <v>50.219000000000001</v>
      </c>
      <c r="M31" s="43" t="str">
        <f t="shared" si="0"/>
        <v/>
      </c>
      <c r="N31" s="44"/>
      <c r="O31" s="4"/>
      <c r="P31" s="4" t="str">
        <f>IF(IFERROR(INDEX('[1]決勝ヒート - レース結果（貼付）'!$A:$Z,MATCH($B31,'[1]決勝ヒート - レース結果（貼付）'!$B:$B,0),MATCH('決勝ヒート - レース暫定結果表（印刷）'!P$11,'[1]決勝ヒート - レース結果（貼付）'!$1:$1,0)),"")=0,"",IFERROR(INDEX('[1]決勝ヒート - レース結果（貼付）'!$A:$Z,MATCH($B31,'[1]決勝ヒート - レース結果（貼付）'!$B:$B,0),MATCH('決勝ヒート - レース暫定結果表（印刷）'!P$11,'[1]決勝ヒート - レース結果（貼付）'!$1:$1,0)),""))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IF(IFERROR(INDEX('[1]決勝ヒート - レース結果（貼付）'!$A:$Z,MATCH($A31,'[1]決勝ヒート - レース結果（貼付）'!$A:$A,0),MATCH('決勝ヒート - レース暫定結果表（印刷）'!S$11,'[1]決勝ヒート - レース結果（貼付）'!$1:$1,0)),"")=0,"",IFERROR(INDEX('[1]決勝ヒート - レース結果（貼付）'!$A:$Z,MATCH($A31,'[1]決勝ヒート - レース結果（貼付）'!$A:$A,0),MATCH('決勝ヒート - レース暫定結果表（印刷）'!S$11,'[1]決勝ヒート - レース結果（貼付）'!$1:$1,0)),""))</f>
        <v/>
      </c>
      <c r="T31" s="4"/>
      <c r="U31" s="4">
        <f>IF(IFERROR(INDEX('[1]決勝ヒート - レース結果（貼付）'!$A:$Z,MATCH($B31,'[1]決勝ヒート - レース結果（貼付）'!$B:$B,0),MATCH('決勝ヒート - レース暫定結果表（印刷）'!U$11,'[1]決勝ヒート - レース結果（貼付）'!$1:$1,0)),"")=0,"",IFERROR(INDEX('[1]決勝ヒート - レース結果（貼付）'!$A:$Z,MATCH($B31,'[1]決勝ヒート - レース結果（貼付）'!$B:$B,0),MATCH('決勝ヒート - レース暫定結果表（印刷）'!U$11,'[1]決勝ヒート - レース結果（貼付）'!$1:$1,0)),""))</f>
        <v>90.611000000000004</v>
      </c>
    </row>
    <row r="32" spans="1:21" ht="12.75" customHeight="1" x14ac:dyDescent="0.2">
      <c r="A32" s="32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33">
        <f>IFERROR(INDEX('[1]決勝ヒート - レース結果（貼付）'!A21:$Z$50,MATCH($A32,'[1]決勝ヒート - レース結果（貼付）'!A21:$A$50,0),MATCH('決勝ヒート - レース暫定結果表（印刷）'!B$11,'[1]決勝ヒート - レース結果（貼付）'!$1:$1,0)),"")</f>
        <v>34</v>
      </c>
      <c r="C32" s="34"/>
      <c r="D32" s="35" t="str">
        <f>IFERROR(INDEX('[1]決勝ヒート - レース結果（貼付）'!$A:$Z,MATCH($B32,'[1]決勝ヒート - レース結果（貼付）'!$B:$B,0),MATCH('決勝ヒート - レース暫定結果表（印刷）'!D$11,'[1]決勝ヒート - レース結果（貼付）'!$1:$1,0)),"")</f>
        <v>柳沼 光太</v>
      </c>
      <c r="E32" s="36" t="str">
        <f>IFERROR(INDEX('[1]決勝ヒート - レース結果（貼付）'!$A:$Z,MATCH($B32,'[1]決勝ヒート - レース結果（貼付）'!$B:$B,0),MATCH('決勝ヒート - レース暫定結果表（印刷）'!E$11,'[1]決勝ヒート - レース結果（貼付）'!$1:$1,0)),"")</f>
        <v>birel ART/IAME</v>
      </c>
      <c r="F32" s="37" t="str">
        <f>IFERROR(INDEX('[1]決勝ヒート - レース結果（貼付）'!$A:$Z,MATCH($B32,'[1]決勝ヒート - レース結果（貼付）'!$B:$B,0),MATCH('決勝ヒート - レース暫定結果表（印刷）'!F$11,'[1]決勝ヒート - レース結果（貼付）'!$1:$1,0)),"")</f>
        <v>ガレージC</v>
      </c>
      <c r="G32" s="38" t="str">
        <f>IFERROR(INDEX('[1]決勝ヒート - レース結果（貼付）'!$A:$Z,MATCH($B32,'[1]決勝ヒート - レース結果（貼付）'!$B:$B,0),MATCH('決勝ヒート - レース暫定結果表（印刷）'!G$11,'[1]決勝ヒート - レース結果（貼付）'!$1:$1,0)),"")</f>
        <v>BS</v>
      </c>
      <c r="H32" s="39">
        <f>IF(A32="DNS","",IF(A32="DQ","",IFERROR(INDEX('[1]決勝ヒート - レース結果（貼付）'!$A:$Z,MATCH($A32,'[1]決勝ヒート - レース結果（貼付）'!$A:$A,0),MATCH('決勝ヒート - レース暫定結果表（印刷）'!H$11,'[1]決勝ヒート - レース結果（貼付）'!$1:$1,0)),"")))</f>
        <v>16</v>
      </c>
      <c r="I32" s="40">
        <f>IF(A32="DNS","ｽﾀｰﾄ出来ず",IF(A32="DQ","失　格",IFERROR(INDEX('[1]決勝ヒート - レース結果（貼付）'!$A:$Z,MATCH($B32,'[1]決勝ヒート - レース結果（貼付）'!$B:$B,0),MATCH('決勝ヒート - レース暫定結果表（印刷）'!I$11,'[1]決勝ヒート - レース結果（貼付）'!$1:$1,0)),"")))</f>
        <v>9.4431018518518518E-3</v>
      </c>
      <c r="J32" s="45">
        <f>IF(A32="DNS","",IF(A32="DQ","",IFERROR(INDEX('[1]決勝ヒート - レース結果（貼付）'!$A:$Z,MATCH($A32,'[1]決勝ヒート - レース結果（貼付）'!$A:$A,0),MATCH('決勝ヒート - レース暫定結果表（印刷）'!J$11,'[1]決勝ヒート - レース結果（貼付）'!$1:$1,0)),"")))</f>
        <v>12.898</v>
      </c>
      <c r="K32" s="45">
        <f>IF(A32="DNS","",IF(A32="DQ","",IFERROR(INDEX('[1]決勝ヒート - レース結果（貼付）'!$A:$Z,MATCH($A32,'[1]決勝ヒート - レース結果（貼付）'!$A:$A,0),MATCH('決勝ヒート - レース暫定結果表（印刷）'!K$11,'[1]決勝ヒート - レース結果（貼付）'!$1:$1,0)),"")))</f>
        <v>0.30399999999999999</v>
      </c>
      <c r="L32" s="42">
        <f>IF(A32="DNS","",IF(A32="DQ","",IFERROR(INDEX('[1]決勝ヒート - レース結果（貼付）'!$A:$Z,MATCH($B32,'[1]決勝ヒート - レース結果（貼付）'!$B:$B,0),MATCH('決勝ヒート - レース暫定結果表（印刷）'!L$11,'[1]決勝ヒート - レース結果（貼付）'!$1:$1,0)),"")))</f>
        <v>50.433999999999997</v>
      </c>
      <c r="M32" s="43" t="str">
        <f t="shared" si="0"/>
        <v/>
      </c>
      <c r="N32" s="44"/>
      <c r="O32" s="4"/>
      <c r="P32" s="4" t="str">
        <f>IF(IFERROR(INDEX('[1]決勝ヒート - レース結果（貼付）'!$A:$Z,MATCH($B32,'[1]決勝ヒート - レース結果（貼付）'!$B:$B,0),MATCH('決勝ヒート - レース暫定結果表（印刷）'!P$11,'[1]決勝ヒート - レース結果（貼付）'!$1:$1,0)),"")=0,"",IFERROR(INDEX('[1]決勝ヒート - レース結果（貼付）'!$A:$Z,MATCH($B32,'[1]決勝ヒート - レース結果（貼付）'!$B:$B,0),MATCH('決勝ヒート - レース暫定結果表（印刷）'!P$11,'[1]決勝ヒート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IF(IFERROR(INDEX('[1]決勝ヒート - レース結果（貼付）'!$A:$Z,MATCH($A32,'[1]決勝ヒート - レース結果（貼付）'!$A:$A,0),MATCH('決勝ヒート - レース暫定結果表（印刷）'!S$11,'[1]決勝ヒート - レース結果（貼付）'!$1:$1,0)),"")=0,"",IFERROR(INDEX('[1]決勝ヒート - レース結果（貼付）'!$A:$Z,MATCH($A32,'[1]決勝ヒート - レース結果（貼付）'!$A:$A,0),MATCH('決勝ヒート - レース暫定結果表（印刷）'!S$11,'[1]決勝ヒート - レース結果（貼付）'!$1:$1,0)),""))</f>
        <v/>
      </c>
      <c r="T32" s="4"/>
      <c r="U32" s="4">
        <f>IF(IFERROR(INDEX('[1]決勝ヒート - レース結果（貼付）'!$A:$Z,MATCH($B32,'[1]決勝ヒート - レース結果（貼付）'!$B:$B,0),MATCH('決勝ヒート - レース暫定結果表（印刷）'!U$11,'[1]決勝ヒート - レース結果（貼付）'!$1:$1,0)),"")=0,"",IFERROR(INDEX('[1]決勝ヒート - レース結果（貼付）'!$A:$Z,MATCH($B32,'[1]決勝ヒート - レース結果（貼付）'!$B:$B,0),MATCH('決勝ヒート - レース暫定結果表（印刷）'!U$11,'[1]決勝ヒート - レース結果（貼付）'!$1:$1,0)),""))</f>
        <v>90.224999999999994</v>
      </c>
    </row>
    <row r="33" spans="1:21" ht="12.75" customHeight="1" x14ac:dyDescent="0.2">
      <c r="A33" s="32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33">
        <f>IFERROR(INDEX('[1]決勝ヒート - レース結果（貼付）'!A22:$Z$50,MATCH($A33,'[1]決勝ヒート - レース結果（貼付）'!A22:$A$50,0),MATCH('決勝ヒート - レース暫定結果表（印刷）'!B$11,'[1]決勝ヒート - レース結果（貼付）'!$1:$1,0)),"")</f>
        <v>43</v>
      </c>
      <c r="C33" s="34"/>
      <c r="D33" s="35" t="str">
        <f>IFERROR(INDEX('[1]決勝ヒート - レース結果（貼付）'!$A:$Z,MATCH($B33,'[1]決勝ヒート - レース結果（貼付）'!$B:$B,0),MATCH('決勝ヒート - レース暫定結果表（印刷）'!D$11,'[1]決勝ヒート - レース結果（貼付）'!$1:$1,0)),"")</f>
        <v>中原 蓮人</v>
      </c>
      <c r="E33" s="36" t="str">
        <f>IFERROR(INDEX('[1]決勝ヒート - レース結果（貼付）'!$A:$Z,MATCH($B33,'[1]決勝ヒート - レース結果（貼付）'!$B:$B,0),MATCH('決勝ヒート - レース暫定結果表（印刷）'!E$11,'[1]決勝ヒート - レース結果（貼付）'!$1:$1,0)),"")</f>
        <v>TONYKART/IAME</v>
      </c>
      <c r="F33" s="37" t="str">
        <f>IFERROR(INDEX('[1]決勝ヒート - レース結果（貼付）'!$A:$Z,MATCH($B33,'[1]決勝ヒート - レース結果（貼付）'!$B:$B,0),MATCH('決勝ヒート - レース暫定結果表（印刷）'!F$11,'[1]決勝ヒート - レース結果（貼付）'!$1:$1,0)),"")</f>
        <v>シロキヤKC with ACMINDS</v>
      </c>
      <c r="G33" s="38" t="str">
        <f>IFERROR(INDEX('[1]決勝ヒート - レース結果（貼付）'!$A:$Z,MATCH($B33,'[1]決勝ヒート - レース結果（貼付）'!$B:$B,0),MATCH('決勝ヒート - レース暫定結果表（印刷）'!G$11,'[1]決勝ヒート - レース結果（貼付）'!$1:$1,0)),"")</f>
        <v>BS</v>
      </c>
      <c r="H33" s="39">
        <f>IF(A33="DNS","",IF(A33="DQ","",IFERROR(INDEX('[1]決勝ヒート - レース結果（貼付）'!$A:$Z,MATCH($A33,'[1]決勝ヒート - レース結果（貼付）'!$A:$A,0),MATCH('決勝ヒート - レース暫定結果表（印刷）'!H$11,'[1]決勝ヒート - レース結果（貼付）'!$1:$1,0)),"")))</f>
        <v>16</v>
      </c>
      <c r="I33" s="40">
        <f>IF(A33="DNS","ｽﾀｰﾄ出来ず",IF(A33="DQ","失　格",IFERROR(INDEX('[1]決勝ヒート - レース結果（貼付）'!$A:$Z,MATCH($B33,'[1]決勝ヒート - レース結果（貼付）'!$B:$B,0),MATCH('決勝ヒート - レース暫定結果表（印刷）'!I$11,'[1]決勝ヒート - レース結果（貼付）'!$1:$1,0)),"")))</f>
        <v>9.4845833333333327E-3</v>
      </c>
      <c r="J33" s="45">
        <f>IF(A33="DNS","",IF(A33="DQ","",IFERROR(INDEX('[1]決勝ヒート - レース結果（貼付）'!$A:$Z,MATCH($A33,'[1]決勝ヒート - レース結果（貼付）'!$A:$A,0),MATCH('決勝ヒート - レース暫定結果表（印刷）'!J$11,'[1]決勝ヒート - レース結果（貼付）'!$1:$1,0)),"")))</f>
        <v>16.481999999999999</v>
      </c>
      <c r="K33" s="45">
        <f>IF(A33="DNS","",IF(A33="DQ","",IFERROR(INDEX('[1]決勝ヒート - レース結果（貼付）'!$A:$Z,MATCH($A33,'[1]決勝ヒート - レース結果（貼付）'!$A:$A,0),MATCH('決勝ヒート - レース暫定結果表（印刷）'!K$11,'[1]決勝ヒート - レース結果（貼付）'!$1:$1,0)),"")))</f>
        <v>3.5840000000000001</v>
      </c>
      <c r="L33" s="42">
        <f>IF(A33="DNS","",IF(A33="DQ","",IFERROR(INDEX('[1]決勝ヒート - レース結果（貼付）'!$A:$Z,MATCH($B33,'[1]決勝ヒート - レース結果（貼付）'!$B:$B,0),MATCH('決勝ヒート - レース暫定結果表（印刷）'!L$11,'[1]決勝ヒート - レース結果（貼付）'!$1:$1,0)),"")))</f>
        <v>50.338999999999999</v>
      </c>
      <c r="M33" s="43" t="str">
        <f t="shared" si="0"/>
        <v/>
      </c>
      <c r="N33" s="44"/>
      <c r="O33" s="4"/>
      <c r="P33" s="4" t="str">
        <f>IF(IFERROR(INDEX('[1]決勝ヒート - レース結果（貼付）'!$A:$Z,MATCH($B33,'[1]決勝ヒート - レース結果（貼付）'!$B:$B,0),MATCH('決勝ヒート - レース暫定結果表（印刷）'!P$11,'[1]決勝ヒート - レース結果（貼付）'!$1:$1,0)),"")=0,"",IFERROR(INDEX('[1]決勝ヒート - レース結果（貼付）'!$A:$Z,MATCH($B33,'[1]決勝ヒート - レース結果（貼付）'!$B:$B,0),MATCH('決勝ヒート - レース暫定結果表（印刷）'!P$11,'[1]決勝ヒート - レース結果（貼付）'!$1:$1,0)),""))</f>
        <v>鈴鹿選手権ｼﾘｰｽﾞ特別規則 競技車両規則第60条(ﾌﾛﾝﾄﾌｪｱﾘﾝｸﾞ)違反により、5秒加算とした。</v>
      </c>
      <c r="Q33" s="4">
        <f>IF(P33="","",COUNTIF($P$13:P33,"&lt;&gt;"&amp;""))</f>
        <v>21</v>
      </c>
      <c r="R33" s="4">
        <f t="shared" si="1"/>
        <v>1</v>
      </c>
      <c r="S33" s="4" t="str">
        <f>IF(IFERROR(INDEX('[1]決勝ヒート - レース結果（貼付）'!$A:$Z,MATCH($A33,'[1]決勝ヒート - レース結果（貼付）'!$A:$A,0),MATCH('決勝ヒート - レース暫定結果表（印刷）'!S$11,'[1]決勝ヒート - レース結果（貼付）'!$1:$1,0)),"")=0,"",IFERROR(INDEX('[1]決勝ヒート - レース結果（貼付）'!$A:$Z,MATCH($A33,'[1]決勝ヒート - レース結果（貼付）'!$A:$A,0),MATCH('決勝ヒート - レース暫定結果表（印刷）'!S$11,'[1]決勝ヒート - レース結果（貼付）'!$1:$1,0)),""))</f>
        <v/>
      </c>
      <c r="T33" s="4"/>
      <c r="U33" s="4">
        <f>IF(IFERROR(INDEX('[1]決勝ヒート - レース結果（貼付）'!$A:$Z,MATCH($B33,'[1]決勝ヒート - レース結果（貼付）'!$B:$B,0),MATCH('決勝ヒート - レース暫定結果表（印刷）'!U$11,'[1]決勝ヒート - レース結果（貼付）'!$1:$1,0)),"")=0,"",IFERROR(INDEX('[1]決勝ヒート - レース結果（貼付）'!$A:$Z,MATCH($B33,'[1]決勝ヒート - レース結果（貼付）'!$B:$B,0),MATCH('決勝ヒート - レース暫定結果表（印刷）'!U$11,'[1]決勝ヒート - レース結果（貼付）'!$1:$1,0)),""))</f>
        <v>90.394999999999996</v>
      </c>
    </row>
    <row r="34" spans="1:21" ht="12.75" customHeight="1" x14ac:dyDescent="0.2">
      <c r="A34" s="32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33">
        <f>IFERROR(INDEX('[1]決勝ヒート - レース結果（貼付）'!A23:$Z$50,MATCH($A34,'[1]決勝ヒート - レース結果（貼付）'!A23:$A$50,0),MATCH('決勝ヒート - レース暫定結果表（印刷）'!B$11,'[1]決勝ヒート - レース結果（貼付）'!$1:$1,0)),"")</f>
        <v>28</v>
      </c>
      <c r="C34" s="34"/>
      <c r="D34" s="35" t="str">
        <f>IFERROR(INDEX('[1]決勝ヒート - レース結果（貼付）'!$A:$Z,MATCH($B34,'[1]決勝ヒート - レース結果（貼付）'!$B:$B,0),MATCH('決勝ヒート - レース暫定結果表（印刷）'!D$11,'[1]決勝ヒート - レース結果（貼付）'!$1:$1,0)),"")</f>
        <v>太田 詩音</v>
      </c>
      <c r="E34" s="36" t="str">
        <f>IFERROR(INDEX('[1]決勝ヒート - レース結果（貼付）'!$A:$Z,MATCH($B34,'[1]決勝ヒート - レース結果（貼付）'!$B:$B,0),MATCH('決勝ヒート - レース暫定結果表（印刷）'!E$11,'[1]決勝ヒート - レース結果（貼付）'!$1:$1,0)),"")</f>
        <v>EXPRIT/IAME</v>
      </c>
      <c r="F34" s="37" t="str">
        <f>IFERROR(INDEX('[1]決勝ヒート - レース結果（貼付）'!$A:$Z,MATCH($B34,'[1]決勝ヒート - レース結果（貼付）'!$B:$B,0),MATCH('決勝ヒート - レース暫定結果表（印刷）'!F$11,'[1]決勝ヒート - レース結果（貼付）'!$1:$1,0)),"")</f>
        <v>TAKAGI PLANNING</v>
      </c>
      <c r="G34" s="38" t="str">
        <f>IFERROR(INDEX('[1]決勝ヒート - レース結果（貼付）'!$A:$Z,MATCH($B34,'[1]決勝ヒート - レース結果（貼付）'!$B:$B,0),MATCH('決勝ヒート - レース暫定結果表（印刷）'!G$11,'[1]決勝ヒート - レース結果（貼付）'!$1:$1,0)),"")</f>
        <v>BS</v>
      </c>
      <c r="H34" s="39">
        <f>IF(A34="DNS","",IF(A34="DQ","",IFERROR(INDEX('[1]決勝ヒート - レース結果（貼付）'!$A:$Z,MATCH($A34,'[1]決勝ヒート - レース結果（貼付）'!$A:$A,0),MATCH('決勝ヒート - レース暫定結果表（印刷）'!H$11,'[1]決勝ヒート - レース結果（貼付）'!$1:$1,0)),"")))</f>
        <v>16</v>
      </c>
      <c r="I34" s="40">
        <f>IF(A34="DNS","ｽﾀｰﾄ出来ず",IF(A34="DQ","失　格",IFERROR(INDEX('[1]決勝ヒート - レース結果（貼付）'!$A:$Z,MATCH($B34,'[1]決勝ヒート - レース結果（貼付）'!$B:$B,0),MATCH('決勝ヒート - レース暫定結果表（印刷）'!I$11,'[1]決勝ヒート - レース結果（貼付）'!$1:$1,0)),"")))</f>
        <v>9.4916319444444449E-3</v>
      </c>
      <c r="J34" s="45">
        <f>IF(A34="DNS","",IF(A34="DQ","",IFERROR(INDEX('[1]決勝ヒート - レース結果（貼付）'!$A:$Z,MATCH($A34,'[1]決勝ヒート - レース結果（貼付）'!$A:$A,0),MATCH('決勝ヒート - レース暫定結果表（印刷）'!J$11,'[1]決勝ヒート - レース結果（貼付）'!$1:$1,0)),"")))</f>
        <v>17.091000000000001</v>
      </c>
      <c r="K34" s="45">
        <f>IF(A34="DNS","",IF(A34="DQ","",IFERROR(INDEX('[1]決勝ヒート - レース結果（貼付）'!$A:$Z,MATCH($A34,'[1]決勝ヒート - レース結果（貼付）'!$A:$A,0),MATCH('決勝ヒート - レース暫定結果表（印刷）'!K$11,'[1]決勝ヒート - レース結果（貼付）'!$1:$1,0)),"")))</f>
        <v>0.60899999999999999</v>
      </c>
      <c r="L34" s="42">
        <f>IF(A34="DNS","",IF(A34="DQ","",IFERROR(INDEX('[1]決勝ヒート - レース結果（貼付）'!$A:$Z,MATCH($B34,'[1]決勝ヒート - レース結果（貼付）'!$B:$B,0),MATCH('決勝ヒート - レース暫定結果表（印刷）'!L$11,'[1]決勝ヒート - レース結果（貼付）'!$1:$1,0)),"")))</f>
        <v>50.762</v>
      </c>
      <c r="M34" s="43" t="str">
        <f t="shared" si="0"/>
        <v/>
      </c>
      <c r="N34" s="44"/>
      <c r="O34" s="4"/>
      <c r="P34" s="4" t="str">
        <f>IF(IFERROR(INDEX('[1]決勝ヒート - レース結果（貼付）'!$A:$Z,MATCH($B34,'[1]決勝ヒート - レース結果（貼付）'!$B:$B,0),MATCH('決勝ヒート - レース暫定結果表（印刷）'!P$11,'[1]決勝ヒート - レース結果（貼付）'!$1:$1,0)),"")=0,"",IFERROR(INDEX('[1]決勝ヒート - レース結果（貼付）'!$A:$Z,MATCH($B34,'[1]決勝ヒート - レース結果（貼付）'!$B:$B,0),MATCH('決勝ヒート - レース暫定結果表（印刷）'!P$11,'[1]決勝ヒート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IF(IFERROR(INDEX('[1]決勝ヒート - レース結果（貼付）'!$A:$Z,MATCH($A34,'[1]決勝ヒート - レース結果（貼付）'!$A:$A,0),MATCH('決勝ヒート - レース暫定結果表（印刷）'!S$11,'[1]決勝ヒート - レース結果（貼付）'!$1:$1,0)),"")=0,"",IFERROR(INDEX('[1]決勝ヒート - レース結果（貼付）'!$A:$Z,MATCH($A34,'[1]決勝ヒート - レース結果（貼付）'!$A:$A,0),MATCH('決勝ヒート - レース暫定結果表（印刷）'!S$11,'[1]決勝ヒート - レース結果（貼付）'!$1:$1,0)),""))</f>
        <v/>
      </c>
      <c r="T34" s="4"/>
      <c r="U34" s="4">
        <f>IF(IFERROR(INDEX('[1]決勝ヒート - レース結果（貼付）'!$A:$Z,MATCH($B34,'[1]決勝ヒート - レース結果（貼付）'!$B:$B,0),MATCH('決勝ヒート - レース暫定結果表（印刷）'!U$11,'[1]決勝ヒート - レース結果（貼付）'!$1:$1,0)),"")=0,"",IFERROR(INDEX('[1]決勝ヒート - レース結果（貼付）'!$A:$Z,MATCH($B34,'[1]決勝ヒート - レース結果（貼付）'!$B:$B,0),MATCH('決勝ヒート - レース暫定結果表（印刷）'!U$11,'[1]決勝ヒート - レース結果（貼付）'!$1:$1,0)),""))</f>
        <v>89.641999999999996</v>
      </c>
    </row>
    <row r="35" spans="1:21" ht="12.75" customHeight="1" x14ac:dyDescent="0.2">
      <c r="A35" s="32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33">
        <f>IFERROR(INDEX('[1]決勝ヒート - レース結果（貼付）'!A24:$Z$50,MATCH($A35,'[1]決勝ヒート - レース結果（貼付）'!A24:$A$50,0),MATCH('決勝ヒート - レース暫定結果表（印刷）'!B$11,'[1]決勝ヒート - レース結果（貼付）'!$1:$1,0)),"")</f>
        <v>46</v>
      </c>
      <c r="C35" s="34"/>
      <c r="D35" s="35" t="str">
        <f>IFERROR(INDEX('[1]決勝ヒート - レース結果（貼付）'!$A:$Z,MATCH($B35,'[1]決勝ヒート - レース結果（貼付）'!$B:$B,0),MATCH('決勝ヒート - レース暫定結果表（印刷）'!D$11,'[1]決勝ヒート - レース結果（貼付）'!$1:$1,0)),"")</f>
        <v>眞鍋 高大</v>
      </c>
      <c r="E35" s="36" t="str">
        <f>IFERROR(INDEX('[1]決勝ヒート - レース結果（貼付）'!$A:$Z,MATCH($B35,'[1]決勝ヒート - レース結果（貼付）'!$B:$B,0),MATCH('決勝ヒート - レース暫定結果表（印刷）'!E$11,'[1]決勝ヒート - レース結果（貼付）'!$1:$1,0)),"")</f>
        <v>ＣＲＧ/IAME</v>
      </c>
      <c r="F35" s="37" t="str">
        <f>IFERROR(INDEX('[1]決勝ヒート - レース結果（貼付）'!$A:$Z,MATCH($B35,'[1]決勝ヒート - レース結果（貼付）'!$B:$B,0),MATCH('決勝ヒート - レース暫定結果表（印刷）'!F$11,'[1]決勝ヒート - レース結果（貼付）'!$1:$1,0)),"")</f>
        <v>堺レーシング</v>
      </c>
      <c r="G35" s="38" t="str">
        <f>IFERROR(INDEX('[1]決勝ヒート - レース結果（貼付）'!$A:$Z,MATCH($B35,'[1]決勝ヒート - レース結果（貼付）'!$B:$B,0),MATCH('決勝ヒート - レース暫定結果表（印刷）'!G$11,'[1]決勝ヒート - レース結果（貼付）'!$1:$1,0)),"")</f>
        <v>BS</v>
      </c>
      <c r="H35" s="39">
        <f>IF(A35="DNS","",IF(A35="DQ","",IFERROR(INDEX('[1]決勝ヒート - レース結果（貼付）'!$A:$Z,MATCH($A35,'[1]決勝ヒート - レース結果（貼付）'!$A:$A,0),MATCH('決勝ヒート - レース暫定結果表（印刷）'!H$11,'[1]決勝ヒート - レース結果（貼付）'!$1:$1,0)),"")))</f>
        <v>16</v>
      </c>
      <c r="I35" s="40">
        <f>IF(A35="DNS","ｽﾀｰﾄ出来ず",IF(A35="DQ","失　格",IFERROR(INDEX('[1]決勝ヒート - レース結果（貼付）'!$A:$Z,MATCH($B35,'[1]決勝ヒート - レース結果（貼付）'!$B:$B,0),MATCH('決勝ヒート - レース暫定結果表（印刷）'!I$11,'[1]決勝ヒート - レース結果（貼付）'!$1:$1,0)),"")))</f>
        <v>9.5742245370370373E-3</v>
      </c>
      <c r="J35" s="45">
        <f>IF(A35="DNS","",IF(A35="DQ","",IFERROR(INDEX('[1]決勝ヒート - レース結果（貼付）'!$A:$Z,MATCH($A35,'[1]決勝ヒート - レース結果（貼付）'!$A:$A,0),MATCH('決勝ヒート - レース暫定結果表（印刷）'!J$11,'[1]決勝ヒート - レース結果（貼付）'!$1:$1,0)),"")))</f>
        <v>24.227</v>
      </c>
      <c r="K35" s="45">
        <f>IF(A35="DNS","",IF(A35="DQ","",IFERROR(INDEX('[1]決勝ヒート - レース結果（貼付）'!$A:$Z,MATCH($A35,'[1]決勝ヒート - レース結果（貼付）'!$A:$A,0),MATCH('決勝ヒート - レース暫定結果表（印刷）'!K$11,'[1]決勝ヒート - レース結果（貼付）'!$1:$1,0)),"")))</f>
        <v>7.1360000000000001</v>
      </c>
      <c r="L35" s="42">
        <f>IF(A35="DNS","",IF(A35="DQ","",IFERROR(INDEX('[1]決勝ヒート - レース結果（貼付）'!$A:$Z,MATCH($B35,'[1]決勝ヒート - レース結果（貼付）'!$B:$B,0),MATCH('決勝ヒート - レース暫定結果表（印刷）'!L$11,'[1]決勝ヒート - レース結果（貼付）'!$1:$1,0)),"")))</f>
        <v>50.889000000000003</v>
      </c>
      <c r="M35" s="43" t="str">
        <f t="shared" si="0"/>
        <v/>
      </c>
      <c r="N35" s="44"/>
      <c r="O35" s="4"/>
      <c r="P35" s="4" t="str">
        <f>IF(IFERROR(INDEX('[1]決勝ヒート - レース結果（貼付）'!$A:$Z,MATCH($B35,'[1]決勝ヒート - レース結果（貼付）'!$B:$B,0),MATCH('決勝ヒート - レース暫定結果表（印刷）'!P$11,'[1]決勝ヒート - レース結果（貼付）'!$1:$1,0)),"")=0,"",IFERROR(INDEX('[1]決勝ヒート - レース結果（貼付）'!$A:$Z,MATCH($B35,'[1]決勝ヒート - レース結果（貼付）'!$B:$B,0),MATCH('決勝ヒート - レース暫定結果表（印刷）'!P$11,'[1]決勝ヒート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IF(IFERROR(INDEX('[1]決勝ヒート - レース結果（貼付）'!$A:$Z,MATCH($A35,'[1]決勝ヒート - レース結果（貼付）'!$A:$A,0),MATCH('決勝ヒート - レース暫定結果表（印刷）'!S$11,'[1]決勝ヒート - レース結果（貼付）'!$1:$1,0)),"")=0,"",IFERROR(INDEX('[1]決勝ヒート - レース結果（貼付）'!$A:$Z,MATCH($A35,'[1]決勝ヒート - レース結果（貼付）'!$A:$A,0),MATCH('決勝ヒート - レース暫定結果表（印刷）'!S$11,'[1]決勝ヒート - レース結果（貼付）'!$1:$1,0)),""))</f>
        <v/>
      </c>
      <c r="T35" s="4"/>
      <c r="U35" s="4">
        <f>IF(IFERROR(INDEX('[1]決勝ヒート - レース結果（貼付）'!$A:$Z,MATCH($B35,'[1]決勝ヒート - レース結果（貼付）'!$B:$B,0),MATCH('決勝ヒート - レース暫定結果表（印刷）'!U$11,'[1]決勝ヒート - レース結果（貼付）'!$1:$1,0)),"")=0,"",IFERROR(INDEX('[1]決勝ヒート - レース結果（貼付）'!$A:$Z,MATCH($B35,'[1]決勝ヒート - レース結果（貼付）'!$B:$B,0),MATCH('決勝ヒート - レース暫定結果表（印刷）'!U$11,'[1]決勝ヒート - レース結果（貼付）'!$1:$1,0)),""))</f>
        <v>89.418000000000006</v>
      </c>
    </row>
    <row r="36" spans="1:21" ht="12.75" customHeight="1" x14ac:dyDescent="0.2">
      <c r="A36" s="32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33">
        <f>IFERROR(INDEX('[1]決勝ヒート - レース結果（貼付）'!A25:$Z$50,MATCH($A36,'[1]決勝ヒート - レース結果（貼付）'!A25:$A$50,0),MATCH('決勝ヒート - レース暫定結果表（印刷）'!B$11,'[1]決勝ヒート - レース結果（貼付）'!$1:$1,0)),"")</f>
        <v>1</v>
      </c>
      <c r="C36" s="34"/>
      <c r="D36" s="35" t="str">
        <f>IFERROR(INDEX('[1]決勝ヒート - レース結果（貼付）'!$A:$Z,MATCH($B36,'[1]決勝ヒート - レース結果（貼付）'!$B:$B,0),MATCH('決勝ヒート - レース暫定結果表（印刷）'!D$11,'[1]決勝ヒート - レース結果（貼付）'!$1:$1,0)),"")</f>
        <v>落合 蓮音</v>
      </c>
      <c r="E36" s="36" t="str">
        <f>IFERROR(INDEX('[1]決勝ヒート - レース結果（貼付）'!$A:$Z,MATCH($B36,'[1]決勝ヒート - レース結果（貼付）'!$B:$B,0),MATCH('決勝ヒート - レース暫定結果表（印刷）'!E$11,'[1]決勝ヒート - レース結果（貼付）'!$1:$1,0)),"")</f>
        <v>トニー/IAME</v>
      </c>
      <c r="F36" s="37" t="str">
        <f>IFERROR(INDEX('[1]決勝ヒート - レース結果（貼付）'!$A:$Z,MATCH($B36,'[1]決勝ヒート - レース結果（貼付）'!$B:$B,0),MATCH('決勝ヒート - レース暫定結果表（印刷）'!F$11,'[1]決勝ヒート - レース結果（貼付）'!$1:$1,0)),"")</f>
        <v>Ash</v>
      </c>
      <c r="G36" s="38" t="str">
        <f>IFERROR(INDEX('[1]決勝ヒート - レース結果（貼付）'!$A:$Z,MATCH($B36,'[1]決勝ヒート - レース結果（貼付）'!$B:$B,0),MATCH('決勝ヒート - レース暫定結果表（印刷）'!G$11,'[1]決勝ヒート - レース結果（貼付）'!$1:$1,0)),"")</f>
        <v>BS</v>
      </c>
      <c r="H36" s="39">
        <f>IF(A36="DNS","",IF(A36="DQ","",IFERROR(INDEX('[1]決勝ヒート - レース結果（貼付）'!$A:$Z,MATCH($A36,'[1]決勝ヒート - レース結果（貼付）'!$A:$A,0),MATCH('決勝ヒート - レース暫定結果表（印刷）'!H$11,'[1]決勝ヒート - レース結果（貼付）'!$1:$1,0)),"")))</f>
        <v>15</v>
      </c>
      <c r="I36" s="40">
        <f>IF(A36="DNS","ｽﾀｰﾄ出来ず",IF(A36="DQ","失　格",IFERROR(INDEX('[1]決勝ヒート - レース結果（貼付）'!$A:$Z,MATCH($B36,'[1]決勝ヒート - レース結果（貼付）'!$B:$B,0),MATCH('決勝ヒート - レース暫定結果表（印刷）'!I$11,'[1]決勝ヒート - レース結果（貼付）'!$1:$1,0)),"")))</f>
        <v>9.3263078703703702E-3</v>
      </c>
      <c r="J36" s="45" t="str">
        <f>IF(A36="DNS","",IF(A36="DQ","",IFERROR(INDEX('[1]決勝ヒート - レース結果（貼付）'!$A:$Z,MATCH($A36,'[1]決勝ヒート - レース結果（貼付）'!$A:$A,0),MATCH('決勝ヒート - レース暫定結果表（印刷）'!J$11,'[1]決勝ヒート - レース結果（貼付）'!$1:$1,0)),"")))</f>
        <v>1 Lap</v>
      </c>
      <c r="K36" s="45" t="str">
        <f>IF(A36="DNS","",IF(A36="DQ","",IFERROR(INDEX('[1]決勝ヒート - レース結果（貼付）'!$A:$Z,MATCH($A36,'[1]決勝ヒート - レース結果（貼付）'!$A:$A,0),MATCH('決勝ヒート - レース暫定結果表（印刷）'!K$11,'[1]決勝ヒート - レース結果（貼付）'!$1:$1,0)),"")))</f>
        <v>1 Lap</v>
      </c>
      <c r="L36" s="42">
        <f>IF(A36="DNS","",IF(A36="DQ","",IFERROR(INDEX('[1]決勝ヒート - レース結果（貼付）'!$A:$Z,MATCH($B36,'[1]決勝ヒート - レース結果（貼付）'!$B:$B,0),MATCH('決勝ヒート - レース暫定結果表（印刷）'!L$11,'[1]決勝ヒート - レース結果（貼付）'!$1:$1,0)),"")))</f>
        <v>50.015999999999998</v>
      </c>
      <c r="M36" s="43" t="str">
        <f t="shared" si="0"/>
        <v/>
      </c>
      <c r="N36" s="44"/>
      <c r="O36" s="4"/>
      <c r="P36" s="4" t="str">
        <f>IF(IFERROR(INDEX('[1]決勝ヒート - レース結果（貼付）'!$A:$Z,MATCH($B36,'[1]決勝ヒート - レース結果（貼付）'!$B:$B,0),MATCH('決勝ヒート - レース暫定結果表（印刷）'!P$11,'[1]決勝ヒート - レース結果（貼付）'!$1:$1,0)),"")=0,"",IFERROR(INDEX('[1]決勝ヒート - レース結果（貼付）'!$A:$Z,MATCH($B36,'[1]決勝ヒート - レース結果（貼付）'!$B:$B,0),MATCH('決勝ヒート - レース暫定結果表（印刷）'!P$11,'[1]決勝ヒート - レース結果（貼付）'!$1:$1,0)),""))</f>
        <v>JAF国内ｶｰﾄ競技規則 ｶｰﾄ競技会運営に関する規定 21条(ｺｰｽｱｳﾄ)違反により、競技結果より1周減算とする。</v>
      </c>
      <c r="Q36" s="4">
        <f>IF(P36="","",COUNTIF($P$13:P36,"&lt;&gt;"&amp;""))</f>
        <v>24</v>
      </c>
      <c r="R36" s="4">
        <f t="shared" si="1"/>
        <v>2</v>
      </c>
      <c r="S36" s="4" t="str">
        <f>IF(IFERROR(INDEX('[1]決勝ヒート - レース結果（貼付）'!$A:$Z,MATCH($A36,'[1]決勝ヒート - レース結果（貼付）'!$A:$A,0),MATCH('決勝ヒート - レース暫定結果表（印刷）'!S$11,'[1]決勝ヒート - レース結果（貼付）'!$1:$1,0)),"")=0,"",IFERROR(INDEX('[1]決勝ヒート - レース結果（貼付）'!$A:$Z,MATCH($A36,'[1]決勝ヒート - レース結果（貼付）'!$A:$A,0),MATCH('決勝ヒート - レース暫定結果表（印刷）'!S$11,'[1]決勝ヒート - レース結果（貼付）'!$1:$1,0)),""))</f>
        <v/>
      </c>
      <c r="T36" s="4"/>
      <c r="U36" s="4">
        <f>IF(IFERROR(INDEX('[1]決勝ヒート - レース結果（貼付）'!$A:$Z,MATCH($B36,'[1]決勝ヒート - レース結果（貼付）'!$B:$B,0),MATCH('決勝ヒート - レース暫定結果表（印刷）'!U$11,'[1]決勝ヒート - レース結果（貼付）'!$1:$1,0)),"")=0,"",IFERROR(INDEX('[1]決勝ヒート - レース結果（貼付）'!$A:$Z,MATCH($B36,'[1]決勝ヒート - レース結果（貼付）'!$B:$B,0),MATCH('決勝ヒート - レース暫定結果表（印刷）'!U$11,'[1]決勝ヒート - レース結果（貼付）'!$1:$1,0)),""))</f>
        <v>90.978999999999999</v>
      </c>
    </row>
    <row r="37" spans="1:21" s="51" customFormat="1" ht="12.75" customHeight="1" x14ac:dyDescent="0.2">
      <c r="A37" s="46" t="s">
        <v>27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8"/>
      <c r="M37" s="49"/>
      <c r="N37" s="47"/>
      <c r="O37" s="50"/>
      <c r="P37" s="50"/>
      <c r="Q37" s="50"/>
      <c r="R37" s="50"/>
      <c r="S37" s="50"/>
      <c r="T37" s="50"/>
      <c r="U37" s="50"/>
    </row>
    <row r="38" spans="1:21" ht="12.75" customHeight="1" x14ac:dyDescent="0.2">
      <c r="A38" s="32" t="str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/>
      </c>
      <c r="B38" s="33" t="str">
        <f>IFERROR(INDEX('[1]決勝ヒート - レース結果（貼付）'!A26:$Z$50,MATCH($A38,'[1]決勝ヒート - レース結果（貼付）'!A26:$A$50,0),MATCH('決勝ヒート - レース暫定結果表（印刷）'!B$11,'[1]決勝ヒート - レース結果（貼付）'!$1:$1,0)),"")</f>
        <v/>
      </c>
      <c r="C38" s="34"/>
      <c r="D38" s="35" t="str">
        <f>IFERROR(INDEX('[1]決勝ヒート - レース結果（貼付）'!$A:$Z,MATCH($B38,'[1]決勝ヒート - レース結果（貼付）'!$B:$B,0),MATCH('決勝ヒート - レース暫定結果表（印刷）'!D$11,'[1]決勝ヒート - レース結果（貼付）'!$1:$1,0)),"")</f>
        <v/>
      </c>
      <c r="E38" s="36" t="str">
        <f>IFERROR(INDEX('[1]決勝ヒート - レース結果（貼付）'!$A:$Z,MATCH($B38,'[1]決勝ヒート - レース結果（貼付）'!$B:$B,0),MATCH('決勝ヒート - レース暫定結果表（印刷）'!E$11,'[1]決勝ヒート - レース結果（貼付）'!$1:$1,0)),"")</f>
        <v/>
      </c>
      <c r="F38" s="37" t="str">
        <f>IFERROR(INDEX('[1]決勝ヒート - レース結果（貼付）'!$A:$Z,MATCH($B38,'[1]決勝ヒート - レース結果（貼付）'!$B:$B,0),MATCH('決勝ヒート - レース暫定結果表（印刷）'!F$11,'[1]決勝ヒート - レース結果（貼付）'!$1:$1,0)),"")</f>
        <v/>
      </c>
      <c r="G38" s="38" t="str">
        <f>IFERROR(INDEX('[1]決勝ヒート - レース結果（貼付）'!$A:$Z,MATCH($B38,'[1]決勝ヒート - レース結果（貼付）'!$B:$B,0),MATCH('決勝ヒート - レース暫定結果表（印刷）'!G$11,'[1]決勝ヒート - レース結果（貼付）'!$1:$1,0)),"")</f>
        <v/>
      </c>
      <c r="H38" s="39" t="str">
        <f>IF(A38="DNS","",IF(A38="DQ","",IFERROR(INDEX('[1]決勝ヒート - レース結果（貼付）'!$A:$Z,MATCH($A38,'[1]決勝ヒート - レース結果（貼付）'!$A:$A,0),MATCH('決勝ヒート - レース暫定結果表（印刷）'!H$11,'[1]決勝ヒート - レース結果（貼付）'!$1:$1,0)),"")))</f>
        <v/>
      </c>
      <c r="I38" s="40" t="str">
        <f>IF(A38="DNS","ｽﾀｰﾄ出来ず",IF(A38="DQ","失　格",IFERROR(INDEX('[1]決勝ヒート - レース結果（貼付）'!$A:$Z,MATCH($B38,'[1]決勝ヒート - レース結果（貼付）'!$B:$B,0),MATCH('決勝ヒート - レース暫定結果表（印刷）'!I$11,'[1]決勝ヒート - レース結果（貼付）'!$1:$1,0)),"")))</f>
        <v/>
      </c>
      <c r="J38" s="45" t="str">
        <f>IF(A38="DNS","",IF(A38="DQ","",IFERROR(INDEX('[1]決勝ヒート - レース結果（貼付）'!$A:$Z,MATCH($A38,'[1]決勝ヒート - レース結果（貼付）'!$A:$A,0),MATCH('決勝ヒート - レース暫定結果表（印刷）'!J$11,'[1]決勝ヒート - レース結果（貼付）'!$1:$1,0)),"")))</f>
        <v/>
      </c>
      <c r="K38" s="45" t="str">
        <f>IF(A38="DNS","",IF(A38="DQ","",IFERROR(INDEX('[1]決勝ヒート - レース結果（貼付）'!$A:$Z,MATCH($A38,'[1]決勝ヒート - レース結果（貼付）'!$A:$A,0),MATCH('決勝ヒート - レース暫定結果表（印刷）'!K$11,'[1]決勝ヒート - レース結果（貼付）'!$1:$1,0)),"")))</f>
        <v/>
      </c>
      <c r="L38" s="42" t="str">
        <f>IF(A38="DNS","",IF(A38="DQ","",IFERROR(INDEX('[1]決勝ヒート - レース結果（貼付）'!$A:$Z,MATCH($B38,'[1]決勝ヒート - レース結果（貼付）'!$B:$B,0),MATCH('決勝ヒート - レース暫定結果表（印刷）'!L$11,'[1]決勝ヒート - レース結果（貼付）'!$1:$1,0)),"")))</f>
        <v/>
      </c>
      <c r="M38" s="43" t="str">
        <f t="shared" si="0"/>
        <v/>
      </c>
      <c r="N38" s="44"/>
      <c r="O38" s="4"/>
      <c r="P38" s="4" t="str">
        <f>IF(IFERROR(INDEX('[1]決勝ヒート - レース結果（貼付）'!$A:$Z,MATCH($B38,'[1]決勝ヒート - レース結果（貼付）'!$B:$B,0),MATCH('決勝ヒート - レース暫定結果表（印刷）'!P$11,'[1]決勝ヒート - レース結果（貼付）'!$1:$1,0)),"")=0,"",IFERROR(INDEX('[1]決勝ヒート - レース結果（貼付）'!$A:$Z,MATCH($B38,'[1]決勝ヒート - レース結果（貼付）'!$B:$B,0),MATCH('決勝ヒート - レース暫定結果表（印刷）'!P$11,'[1]決勝ヒート - レース結果（貼付）'!$1:$1,0)),""))</f>
        <v/>
      </c>
      <c r="Q38" s="4" t="str">
        <f>IF(P38="","",COUNTIF($P$13:P38,"&lt;&gt;"&amp;""))</f>
        <v/>
      </c>
      <c r="R38" s="4" t="str">
        <f>IFERROR(RANK(Q38,$Q$13:$Q$48,1),"")</f>
        <v/>
      </c>
      <c r="S38" s="4" t="str">
        <f>IF(IFERROR(INDEX('[1]決勝ヒート - レース結果（貼付）'!$A:$Z,MATCH($A38,'[1]決勝ヒート - レース結果（貼付）'!$A:$A,0),MATCH('決勝ヒート - レース暫定結果表（印刷）'!S$11,'[1]決勝ヒート - レース結果（貼付）'!$1:$1,0)),"")=0,"",IFERROR(INDEX('[1]決勝ヒート - レース結果（貼付）'!$A:$Z,MATCH($A38,'[1]決勝ヒート - レース結果（貼付）'!$A:$A,0),MATCH('決勝ヒート - レース暫定結果表（印刷）'!S$11,'[1]決勝ヒート - レース結果（貼付）'!$1:$1,0)),""))</f>
        <v/>
      </c>
      <c r="T38" s="4"/>
      <c r="U38" s="4" t="str">
        <f>IF(IFERROR(INDEX('[1]決勝ヒート - レース結果（貼付）'!$A:$Z,MATCH($B38,'[1]決勝ヒート - レース結果（貼付）'!$B:$B,0),MATCH('決勝ヒート - レース暫定結果表（印刷）'!U$11,'[1]決勝ヒート - レース結果（貼付）'!$1:$1,0)),"")=0,"",IFERROR(INDEX('[1]決勝ヒート - レース結果（貼付）'!$A:$Z,MATCH($B38,'[1]決勝ヒート - レース結果（貼付）'!$B:$B,0),MATCH('決勝ヒート - レース暫定結果表（印刷）'!U$11,'[1]決勝ヒート - レース結果（貼付）'!$1:$1,0)),""))</f>
        <v/>
      </c>
    </row>
    <row r="39" spans="1:21" s="24" customFormat="1" ht="12.75" customHeight="1" x14ac:dyDescent="0.2">
      <c r="A39" s="52" t="s">
        <v>28</v>
      </c>
      <c r="B39" s="6"/>
      <c r="C39" s="6"/>
      <c r="D39" s="53" t="str">
        <f>"No."&amp;IFERROR(INDEX($A11:$Z48,MATCH($I$39,$U$11:$U$48,0),MATCH("No.",$11:$11,0)),"")&amp;"　"&amp;IFERROR(INDEX($A11:$Z48,MATCH($I$39,$U$11:$U$48,0),MATCH("名前",$11:$11,0)),"")</f>
        <v>No.31　中井 陽斗</v>
      </c>
      <c r="E39" s="54" t="str">
        <f>IFERROR(INDEX($A11:$Z48,MATCH($I$39,$U$11:$U$48,0),MATCH("team",$11:$11,0)),"")</f>
        <v>TEAM　EMATY</v>
      </c>
      <c r="F39" s="55">
        <f>1.264/MAX($U:$U)*3600</f>
        <v>49.765956516033064</v>
      </c>
      <c r="G39" s="1"/>
      <c r="H39" s="54" t="str">
        <f>INDEX('[1]決勝ヒート - レース結果（貼付）'!$A:$Z,MATCH(INDEX($A12:$Z47,MATCH($I$39,$U$12:$U$47,0),MATCH("No.",$11:$11,0)),'[1]決勝ヒート - レース結果（貼付）'!$B:$B,0),MATCH("In Lap",'[1]決勝ヒート - レース結果（貼付）'!$1:$1,0))&amp;"/"&amp;IFERROR(INDEX($A12:$Z47,MATCH($I$39,$U$12:$U$47,0),MATCH("laps",$11:$11,0)),"")</f>
        <v>15/16</v>
      </c>
      <c r="I39" s="56">
        <f>MAX($U:$U)</f>
        <v>91.436000000000007</v>
      </c>
      <c r="J39" s="57" t="s">
        <v>29</v>
      </c>
      <c r="K39" s="6"/>
      <c r="L39" s="58"/>
      <c r="M39" s="59"/>
      <c r="N39" s="6"/>
      <c r="O39" s="4"/>
      <c r="P39" s="4"/>
      <c r="Q39" s="4"/>
      <c r="R39" s="4"/>
      <c r="S39" s="4"/>
      <c r="T39" s="4"/>
      <c r="U39" s="4"/>
    </row>
    <row r="40" spans="1:21" ht="12.75" customHeight="1" x14ac:dyDescent="0.2">
      <c r="A40" s="32" t="str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レース結果（貼付）'!A:A)&gt;A38,A38+1,""))</f>
        <v/>
      </c>
      <c r="B40" s="33" t="str">
        <f>IFERROR(INDEX('[1]決勝ヒート - レース結果（貼付）'!A27:$Z$50,MATCH($A40,'[1]決勝ヒート - レース結果（貼付）'!A27:$A$50,0),MATCH('決勝ヒート - レース暫定結果表（印刷）'!B$11,'[1]決勝ヒート - レース結果（貼付）'!$1:$1,0)),"")</f>
        <v/>
      </c>
      <c r="C40" s="34"/>
      <c r="D40" s="35" t="str">
        <f>IFERROR(INDEX('[1]決勝ヒート - レース結果（貼付）'!$A:$Z,MATCH($B40,'[1]決勝ヒート - レース結果（貼付）'!$B:$B,0),MATCH('決勝ヒート - レース暫定結果表（印刷）'!D$11,'[1]決勝ヒート - レース結果（貼付）'!$1:$1,0)),"")</f>
        <v/>
      </c>
      <c r="E40" s="36" t="str">
        <f>IFERROR(INDEX('[1]決勝ヒート - レース結果（貼付）'!$A:$Z,MATCH($B40,'[1]決勝ヒート - レース結果（貼付）'!$B:$B,0),MATCH('決勝ヒート - レース暫定結果表（印刷）'!E$11,'[1]決勝ヒート - レース結果（貼付）'!$1:$1,0)),"")</f>
        <v/>
      </c>
      <c r="F40" s="37" t="str">
        <f>IFERROR(INDEX('[1]決勝ヒート - レース結果（貼付）'!$A:$Z,MATCH($B40,'[1]決勝ヒート - レース結果（貼付）'!$B:$B,0),MATCH('決勝ヒート - レース暫定結果表（印刷）'!F$11,'[1]決勝ヒート - レース結果（貼付）'!$1:$1,0)),"")</f>
        <v/>
      </c>
      <c r="G40" s="38" t="str">
        <f>IFERROR(INDEX('[1]決勝ヒート - レース結果（貼付）'!$A:$Z,MATCH($B40,'[1]決勝ヒート - レース結果（貼付）'!$B:$B,0),MATCH('決勝ヒート - レース暫定結果表（印刷）'!G$11,'[1]決勝ヒート - レース結果（貼付）'!$1:$1,0)),"")</f>
        <v/>
      </c>
      <c r="H40" s="39" t="str">
        <f>IF(A40="DNS","",IF(A40="DQ","",IFERROR(INDEX('[1]決勝ヒート - レース結果（貼付）'!$A:$Z,MATCH($A40,'[1]決勝ヒート - レース結果（貼付）'!$A:$A,0),MATCH('決勝ヒート - レース暫定結果表（印刷）'!H$11,'[1]決勝ヒート - レース結果（貼付）'!$1:$1,0)),"")))</f>
        <v/>
      </c>
      <c r="I40" s="40" t="str">
        <f>IF(A40="DNS","ｽﾀｰﾄ出来ず",IF(A40="DQ","失　格",IFERROR(INDEX('[1]決勝ヒート - レース結果（貼付）'!$A:$Z,MATCH($B40,'[1]決勝ヒート - レース結果（貼付）'!$B:$B,0),MATCH('決勝ヒート - レース暫定結果表（印刷）'!I$11,'[1]決勝ヒート - レース結果（貼付）'!$1:$1,0)),"")))</f>
        <v/>
      </c>
      <c r="J40" s="45" t="str">
        <f>IF(A40="DNS","",IF(A40="DQ","",IFERROR(INDEX('[1]決勝ヒート - レース結果（貼付）'!$A:$Z,MATCH($A40,'[1]決勝ヒート - レース結果（貼付）'!$A:$A,0),MATCH('決勝ヒート - レース暫定結果表（印刷）'!J$11,'[1]決勝ヒート - レース結果（貼付）'!$1:$1,0)),"")))</f>
        <v/>
      </c>
      <c r="K40" s="45" t="str">
        <f>IF(A40="DNS","",IF(A40="DQ","",IFERROR(INDEX('[1]決勝ヒート - レース結果（貼付）'!$A:$Z,MATCH($A40,'[1]決勝ヒート - レース結果（貼付）'!$A:$A,0),MATCH('決勝ヒート - レース暫定結果表（印刷）'!K$11,'[1]決勝ヒート - レース結果（貼付）'!$1:$1,0)),"")))</f>
        <v/>
      </c>
      <c r="L40" s="42" t="str">
        <f>IF(A40="DNS","",IF(A40="DQ","",IFERROR(INDEX('[1]決勝ヒート - レース結果（貼付）'!$A:$Z,MATCH($B40,'[1]決勝ヒート - レース結果（貼付）'!$B:$B,0),MATCH('決勝ヒート - レース暫定結果表（印刷）'!L$11,'[1]決勝ヒート - レース結果（貼付）'!$1:$1,0)),"")))</f>
        <v/>
      </c>
      <c r="M40" s="43" t="str">
        <f t="shared" si="0"/>
        <v/>
      </c>
      <c r="N40" s="44"/>
      <c r="O40" s="4"/>
      <c r="P40" s="4" t="str">
        <f>IF(IFERROR(INDEX('[1]決勝ヒート - レース結果（貼付）'!$A:$Z,MATCH($B40,'[1]決勝ヒート - レース結果（貼付）'!$B:$B,0),MATCH('決勝ヒート - レース暫定結果表（印刷）'!P$11,'[1]決勝ヒート - レース結果（貼付）'!$1:$1,0)),"")=0,"",IFERROR(INDEX('[1]決勝ヒート - レース結果（貼付）'!$A:$Z,MATCH($B40,'[1]決勝ヒート - レース結果（貼付）'!$B:$B,0),MATCH('決勝ヒート - レース暫定結果表（印刷）'!P$11,'[1]決勝ヒート - レース結果（貼付）'!$1:$1,0)),""))</f>
        <v/>
      </c>
      <c r="Q40" s="4" t="str">
        <f>IF(P40="","",COUNTIF($P$13:P40,"&lt;&gt;"&amp;""))</f>
        <v/>
      </c>
      <c r="R40" s="4" t="str">
        <f t="shared" ref="R40:R48" si="2">IFERROR(RANK(Q40,$Q$13:$Q$48,1),"")</f>
        <v/>
      </c>
      <c r="S40" s="4" t="str">
        <f>IF(IFERROR(INDEX('[1]決勝ヒート - レース結果（貼付）'!$A:$Z,MATCH($A40,'[1]決勝ヒート - レース結果（貼付）'!$A:$A,0),MATCH('決勝ヒート - レース暫定結果表（印刷）'!S$11,'[1]決勝ヒート - レース結果（貼付）'!$1:$1,0)),"")=0,"",IFERROR(INDEX('[1]決勝ヒート - レース結果（貼付）'!$A:$Z,MATCH($A40,'[1]決勝ヒート - レース結果（貼付）'!$A:$A,0),MATCH('決勝ヒート - レース暫定結果表（印刷）'!S$11,'[1]決勝ヒート - レース結果（貼付）'!$1:$1,0)),""))</f>
        <v/>
      </c>
      <c r="T40" s="4"/>
      <c r="U40" s="4" t="str">
        <f>IF(IFERROR(INDEX('[1]決勝ヒート - レース結果（貼付）'!$A:$Z,MATCH($B40,'[1]決勝ヒート - レース結果（貼付）'!$B:$B,0),MATCH('決勝ヒート - レース暫定結果表（印刷）'!U$11,'[1]決勝ヒート - レース結果（貼付）'!$1:$1,0)),"")=0,"",IFERROR(INDEX('[1]決勝ヒート - レース結果（貼付）'!$A:$Z,MATCH($B40,'[1]決勝ヒート - レース結果（貼付）'!$B:$B,0),MATCH('決勝ヒート - レース暫定結果表（印刷）'!U$11,'[1]決勝ヒート - レース結果（貼付）'!$1:$1,0)),""))</f>
        <v/>
      </c>
    </row>
    <row r="41" spans="1:21" ht="12.75" customHeight="1" x14ac:dyDescent="0.2">
      <c r="A41" s="32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レース結果（貼付）'!A:A)&gt;A40,A40+1,""))</f>
        <v/>
      </c>
      <c r="B41" s="33" t="str">
        <f>IFERROR(INDEX('[1]決勝ヒート - レース結果（貼付）'!A28:$Z$50,MATCH($A41,'[1]決勝ヒート - レース結果（貼付）'!A28:$A$50,0),MATCH('決勝ヒート - レース暫定結果表（印刷）'!B$11,'[1]決勝ヒート - レース結果（貼付）'!$1:$1,0)),"")</f>
        <v/>
      </c>
      <c r="C41" s="34"/>
      <c r="D41" s="35" t="str">
        <f>IFERROR(INDEX('[1]決勝ヒート - レース結果（貼付）'!$A:$Z,MATCH($B41,'[1]決勝ヒート - レース結果（貼付）'!$B:$B,0),MATCH('決勝ヒート - レース暫定結果表（印刷）'!D$11,'[1]決勝ヒート - レース結果（貼付）'!$1:$1,0)),"")</f>
        <v/>
      </c>
      <c r="E41" s="36" t="str">
        <f>IFERROR(INDEX('[1]決勝ヒート - レース結果（貼付）'!$A:$Z,MATCH($B41,'[1]決勝ヒート - レース結果（貼付）'!$B:$B,0),MATCH('決勝ヒート - レース暫定結果表（印刷）'!E$11,'[1]決勝ヒート - レース結果（貼付）'!$1:$1,0)),"")</f>
        <v/>
      </c>
      <c r="F41" s="37" t="str">
        <f>IFERROR(INDEX('[1]決勝ヒート - レース結果（貼付）'!$A:$Z,MATCH($B41,'[1]決勝ヒート - レース結果（貼付）'!$B:$B,0),MATCH('決勝ヒート - レース暫定結果表（印刷）'!F$11,'[1]決勝ヒート - レース結果（貼付）'!$1:$1,0)),"")</f>
        <v/>
      </c>
      <c r="G41" s="38" t="str">
        <f>IFERROR(INDEX('[1]決勝ヒート - レース結果（貼付）'!$A:$Z,MATCH($B41,'[1]決勝ヒート - レース結果（貼付）'!$B:$B,0),MATCH('決勝ヒート - レース暫定結果表（印刷）'!G$11,'[1]決勝ヒート - レース結果（貼付）'!$1:$1,0)),"")</f>
        <v/>
      </c>
      <c r="H41" s="39" t="str">
        <f>IF(A41="DNS","",IF(A41="DQ","",IFERROR(INDEX('[1]決勝ヒート - レース結果（貼付）'!$A:$Z,MATCH($A41,'[1]決勝ヒート - レース結果（貼付）'!$A:$A,0),MATCH('決勝ヒート - レース暫定結果表（印刷）'!H$11,'[1]決勝ヒート - レース結果（貼付）'!$1:$1,0)),"")))</f>
        <v/>
      </c>
      <c r="I41" s="40" t="str">
        <f>IF(A41="DNS","ｽﾀｰﾄ出来ず",IF(A41="DQ","失　格",IFERROR(INDEX('[1]決勝ヒート - レース結果（貼付）'!$A:$Z,MATCH($B41,'[1]決勝ヒート - レース結果（貼付）'!$B:$B,0),MATCH('決勝ヒート - レース暫定結果表（印刷）'!I$11,'[1]決勝ヒート - レース結果（貼付）'!$1:$1,0)),"")))</f>
        <v/>
      </c>
      <c r="J41" s="45" t="str">
        <f>IF(A41="DNS","",IF(A41="DQ","",IFERROR(INDEX('[1]決勝ヒート - レース結果（貼付）'!$A:$Z,MATCH($A41,'[1]決勝ヒート - レース結果（貼付）'!$A:$A,0),MATCH('決勝ヒート - レース暫定結果表（印刷）'!J$11,'[1]決勝ヒート - レース結果（貼付）'!$1:$1,0)),"")))</f>
        <v/>
      </c>
      <c r="K41" s="45" t="str">
        <f>IF(A41="DNS","",IF(A41="DQ","",IFERROR(INDEX('[1]決勝ヒート - レース結果（貼付）'!$A:$Z,MATCH($A41,'[1]決勝ヒート - レース結果（貼付）'!$A:$A,0),MATCH('決勝ヒート - レース暫定結果表（印刷）'!K$11,'[1]決勝ヒート - レース結果（貼付）'!$1:$1,0)),"")))</f>
        <v/>
      </c>
      <c r="L41" s="42" t="str">
        <f>IF(A41="DNS","",IF(A41="DQ","",IFERROR(INDEX('[1]決勝ヒート - レース結果（貼付）'!$A:$Z,MATCH($B41,'[1]決勝ヒート - レース結果（貼付）'!$B:$B,0),MATCH('決勝ヒート - レース暫定結果表（印刷）'!L$11,'[1]決勝ヒート - レース結果（貼付）'!$1:$1,0)),"")))</f>
        <v/>
      </c>
      <c r="M41" s="43" t="str">
        <f t="shared" si="0"/>
        <v/>
      </c>
      <c r="N41" s="44"/>
      <c r="O41" s="4"/>
      <c r="P41" s="4" t="str">
        <f>IF(IFERROR(INDEX('[1]決勝ヒート - レース結果（貼付）'!$A:$Z,MATCH($B41,'[1]決勝ヒート - レース結果（貼付）'!$B:$B,0),MATCH('決勝ヒート - レース暫定結果表（印刷）'!P$11,'[1]決勝ヒート - レース結果（貼付）'!$1:$1,0)),"")=0,"",IFERROR(INDEX('[1]決勝ヒート - レース結果（貼付）'!$A:$Z,MATCH($B41,'[1]決勝ヒート - レース結果（貼付）'!$B:$B,0),MATCH('決勝ヒート - レース暫定結果表（印刷）'!P$11,'[1]決勝ヒート - レース結果（貼付）'!$1:$1,0)),""))</f>
        <v/>
      </c>
      <c r="Q41" s="4" t="str">
        <f>IF(P41="","",COUNTIF($P$13:P41,"&lt;&gt;"&amp;""))</f>
        <v/>
      </c>
      <c r="R41" s="4" t="str">
        <f t="shared" si="2"/>
        <v/>
      </c>
      <c r="S41" s="4" t="str">
        <f>IF(IFERROR(INDEX('[1]決勝ヒート - レース結果（貼付）'!$A:$Z,MATCH($A41,'[1]決勝ヒート - レース結果（貼付）'!$A:$A,0),MATCH('決勝ヒート - レース暫定結果表（印刷）'!S$11,'[1]決勝ヒート - レース結果（貼付）'!$1:$1,0)),"")=0,"",IFERROR(INDEX('[1]決勝ヒート - レース結果（貼付）'!$A:$Z,MATCH($A41,'[1]決勝ヒート - レース結果（貼付）'!$A:$A,0),MATCH('決勝ヒート - レース暫定結果表（印刷）'!S$11,'[1]決勝ヒート - レース結果（貼付）'!$1:$1,0)),""))</f>
        <v/>
      </c>
      <c r="T41" s="4"/>
      <c r="U41" s="4" t="str">
        <f>IF(IFERROR(INDEX('[1]決勝ヒート - レース結果（貼付）'!$A:$Z,MATCH($B41,'[1]決勝ヒート - レース結果（貼付）'!$B:$B,0),MATCH('決勝ヒート - レース暫定結果表（印刷）'!U$11,'[1]決勝ヒート - レース結果（貼付）'!$1:$1,0)),"")=0,"",IFERROR(INDEX('[1]決勝ヒート - レース結果（貼付）'!$A:$Z,MATCH($B41,'[1]決勝ヒート - レース結果（貼付）'!$B:$B,0),MATCH('決勝ヒート - レース暫定結果表（印刷）'!U$11,'[1]決勝ヒート - レース結果（貼付）'!$1:$1,0)),""))</f>
        <v/>
      </c>
    </row>
    <row r="42" spans="1:21" ht="12.75" customHeight="1" x14ac:dyDescent="0.2">
      <c r="A42" s="32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レース結果（貼付）'!A:A)&gt;A41,A41+1,""))</f>
        <v/>
      </c>
      <c r="B42" s="33" t="str">
        <f>IFERROR(INDEX('[1]決勝ヒート - レース結果（貼付）'!A29:$Z$50,MATCH($A42,'[1]決勝ヒート - レース結果（貼付）'!A29:$A$50,0),MATCH('決勝ヒート - レース暫定結果表（印刷）'!B$11,'[1]決勝ヒート - レース結果（貼付）'!$1:$1,0)),"")</f>
        <v/>
      </c>
      <c r="C42" s="34"/>
      <c r="D42" s="35" t="str">
        <f>IFERROR(INDEX('[1]決勝ヒート - レース結果（貼付）'!$A:$Z,MATCH($B42,'[1]決勝ヒート - レース結果（貼付）'!$B:$B,0),MATCH('決勝ヒート - レース暫定結果表（印刷）'!D$11,'[1]決勝ヒート - レース結果（貼付）'!$1:$1,0)),"")</f>
        <v/>
      </c>
      <c r="E42" s="36" t="str">
        <f>IFERROR(INDEX('[1]決勝ヒート - レース結果（貼付）'!$A:$Z,MATCH($B42,'[1]決勝ヒート - レース結果（貼付）'!$B:$B,0),MATCH('決勝ヒート - レース暫定結果表（印刷）'!E$11,'[1]決勝ヒート - レース結果（貼付）'!$1:$1,0)),"")</f>
        <v/>
      </c>
      <c r="F42" s="37" t="str">
        <f>IFERROR(INDEX('[1]決勝ヒート - レース結果（貼付）'!$A:$Z,MATCH($B42,'[1]決勝ヒート - レース結果（貼付）'!$B:$B,0),MATCH('決勝ヒート - レース暫定結果表（印刷）'!F$11,'[1]決勝ヒート - レース結果（貼付）'!$1:$1,0)),"")</f>
        <v/>
      </c>
      <c r="G42" s="38" t="str">
        <f>IFERROR(INDEX('[1]決勝ヒート - レース結果（貼付）'!$A:$Z,MATCH($B42,'[1]決勝ヒート - レース結果（貼付）'!$B:$B,0),MATCH('決勝ヒート - レース暫定結果表（印刷）'!G$11,'[1]決勝ヒート - レース結果（貼付）'!$1:$1,0)),"")</f>
        <v/>
      </c>
      <c r="H42" s="39" t="str">
        <f>IF(A42="DNS","",IF(A42="DQ","",IFERROR(INDEX('[1]決勝ヒート - レース結果（貼付）'!$A:$Z,MATCH($A42,'[1]決勝ヒート - レース結果（貼付）'!$A:$A,0),MATCH('決勝ヒート - レース暫定結果表（印刷）'!H$11,'[1]決勝ヒート - レース結果（貼付）'!$1:$1,0)),"")))</f>
        <v/>
      </c>
      <c r="I42" s="40" t="str">
        <f>IF(A42="DNS","ｽﾀｰﾄ出来ず",IF(A42="DQ","失　格",IFERROR(INDEX('[1]決勝ヒート - レース結果（貼付）'!$A:$Z,MATCH($B42,'[1]決勝ヒート - レース結果（貼付）'!$B:$B,0),MATCH('決勝ヒート - レース暫定結果表（印刷）'!I$11,'[1]決勝ヒート - レース結果（貼付）'!$1:$1,0)),"")))</f>
        <v/>
      </c>
      <c r="J42" s="45" t="str">
        <f>IF(A42="DNS","",IF(A42="DQ","",IFERROR(INDEX('[1]決勝ヒート - レース結果（貼付）'!$A:$Z,MATCH($A42,'[1]決勝ヒート - レース結果（貼付）'!$A:$A,0),MATCH('決勝ヒート - レース暫定結果表（印刷）'!J$11,'[1]決勝ヒート - レース結果（貼付）'!$1:$1,0)),"")))</f>
        <v/>
      </c>
      <c r="K42" s="45" t="str">
        <f>IF(A42="DNS","",IF(A42="DQ","",IFERROR(INDEX('[1]決勝ヒート - レース結果（貼付）'!$A:$Z,MATCH($A42,'[1]決勝ヒート - レース結果（貼付）'!$A:$A,0),MATCH('決勝ヒート - レース暫定結果表（印刷）'!K$11,'[1]決勝ヒート - レース結果（貼付）'!$1:$1,0)),"")))</f>
        <v/>
      </c>
      <c r="L42" s="42" t="str">
        <f>IF(A42="DNS","",IF(A42="DQ","",IFERROR(INDEX('[1]決勝ヒート - レース結果（貼付）'!$A:$Z,MATCH($B42,'[1]決勝ヒート - レース結果（貼付）'!$B:$B,0),MATCH('決勝ヒート - レース暫定結果表（印刷）'!L$11,'[1]決勝ヒート - レース結果（貼付）'!$1:$1,0)),"")))</f>
        <v/>
      </c>
      <c r="M42" s="43" t="str">
        <f t="shared" si="0"/>
        <v/>
      </c>
      <c r="N42" s="44"/>
      <c r="O42" s="4"/>
      <c r="P42" s="4" t="str">
        <f>IF(IFERROR(INDEX('[1]決勝ヒート - レース結果（貼付）'!$A:$Z,MATCH($B42,'[1]決勝ヒート - レース結果（貼付）'!$B:$B,0),MATCH('決勝ヒート - レース暫定結果表（印刷）'!P$11,'[1]決勝ヒート - レース結果（貼付）'!$1:$1,0)),"")=0,"",IFERROR(INDEX('[1]決勝ヒート - レース結果（貼付）'!$A:$Z,MATCH($B42,'[1]決勝ヒート - レース結果（貼付）'!$B:$B,0),MATCH('決勝ヒート - レース暫定結果表（印刷）'!P$11,'[1]決勝ヒート - レース結果（貼付）'!$1:$1,0)),""))</f>
        <v/>
      </c>
      <c r="Q42" s="4" t="str">
        <f>IF(P42="","",COUNTIF($P$13:P42,"&lt;&gt;"&amp;""))</f>
        <v/>
      </c>
      <c r="R42" s="4" t="str">
        <f t="shared" si="2"/>
        <v/>
      </c>
      <c r="S42" s="4" t="str">
        <f>IF(IFERROR(INDEX('[1]決勝ヒート - レース結果（貼付）'!$A:$Z,MATCH($A42,'[1]決勝ヒート - レース結果（貼付）'!$A:$A,0),MATCH('決勝ヒート - レース暫定結果表（印刷）'!S$11,'[1]決勝ヒート - レース結果（貼付）'!$1:$1,0)),"")=0,"",IFERROR(INDEX('[1]決勝ヒート - レース結果（貼付）'!$A:$Z,MATCH($A42,'[1]決勝ヒート - レース結果（貼付）'!$A:$A,0),MATCH('決勝ヒート - レース暫定結果表（印刷）'!S$11,'[1]決勝ヒート - レース結果（貼付）'!$1:$1,0)),""))</f>
        <v/>
      </c>
      <c r="T42" s="4"/>
      <c r="U42" s="4" t="str">
        <f>IF(IFERROR(INDEX('[1]決勝ヒート - レース結果（貼付）'!$A:$Z,MATCH($B42,'[1]決勝ヒート - レース結果（貼付）'!$B:$B,0),MATCH('決勝ヒート - レース暫定結果表（印刷）'!U$11,'[1]決勝ヒート - レース結果（貼付）'!$1:$1,0)),"")=0,"",IFERROR(INDEX('[1]決勝ヒート - レース結果（貼付）'!$A:$Z,MATCH($B42,'[1]決勝ヒート - レース結果（貼付）'!$B:$B,0),MATCH('決勝ヒート - レース暫定結果表（印刷）'!U$11,'[1]決勝ヒート - レース結果（貼付）'!$1:$1,0)),""))</f>
        <v/>
      </c>
    </row>
    <row r="43" spans="1:21" ht="12.75" customHeight="1" x14ac:dyDescent="0.2">
      <c r="A43" s="32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レース結果（貼付）'!A:A)&gt;A42,A42+1,""))</f>
        <v/>
      </c>
      <c r="B43" s="33" t="str">
        <f>IFERROR(INDEX('[1]決勝ヒート - レース結果（貼付）'!A30:$Z$50,MATCH($A43,'[1]決勝ヒート - レース結果（貼付）'!A30:$A$50,0),MATCH('決勝ヒート - レース暫定結果表（印刷）'!B$11,'[1]決勝ヒート - レース結果（貼付）'!$1:$1,0)),"")</f>
        <v/>
      </c>
      <c r="C43" s="34"/>
      <c r="D43" s="35" t="str">
        <f>IFERROR(INDEX('[1]決勝ヒート - レース結果（貼付）'!$A:$Z,MATCH($B43,'[1]決勝ヒート - レース結果（貼付）'!$B:$B,0),MATCH('決勝ヒート - レース暫定結果表（印刷）'!D$11,'[1]決勝ヒート - レース結果（貼付）'!$1:$1,0)),"")</f>
        <v/>
      </c>
      <c r="E43" s="36" t="str">
        <f>IFERROR(INDEX('[1]決勝ヒート - レース結果（貼付）'!$A:$Z,MATCH($B43,'[1]決勝ヒート - レース結果（貼付）'!$B:$B,0),MATCH('決勝ヒート - レース暫定結果表（印刷）'!E$11,'[1]決勝ヒート - レース結果（貼付）'!$1:$1,0)),"")</f>
        <v/>
      </c>
      <c r="F43" s="37" t="str">
        <f>IFERROR(INDEX('[1]決勝ヒート - レース結果（貼付）'!$A:$Z,MATCH($B43,'[1]決勝ヒート - レース結果（貼付）'!$B:$B,0),MATCH('決勝ヒート - レース暫定結果表（印刷）'!F$11,'[1]決勝ヒート - レース結果（貼付）'!$1:$1,0)),"")</f>
        <v/>
      </c>
      <c r="G43" s="38" t="str">
        <f>IFERROR(INDEX('[1]決勝ヒート - レース結果（貼付）'!$A:$Z,MATCH($B43,'[1]決勝ヒート - レース結果（貼付）'!$B:$B,0),MATCH('決勝ヒート - レース暫定結果表（印刷）'!G$11,'[1]決勝ヒート - レース結果（貼付）'!$1:$1,0)),"")</f>
        <v/>
      </c>
      <c r="H43" s="39" t="str">
        <f>IF(A43="DNS","",IF(A43="DQ","",IFERROR(INDEX('[1]決勝ヒート - レース結果（貼付）'!$A:$Z,MATCH($A43,'[1]決勝ヒート - レース結果（貼付）'!$A:$A,0),MATCH('決勝ヒート - レース暫定結果表（印刷）'!H$11,'[1]決勝ヒート - レース結果（貼付）'!$1:$1,0)),"")))</f>
        <v/>
      </c>
      <c r="I43" s="40" t="str">
        <f>IF(A43="DNS","ｽﾀｰﾄ出来ず",IF(A43="DQ","失　格",IFERROR(INDEX('[1]決勝ヒート - レース結果（貼付）'!$A:$Z,MATCH($B43,'[1]決勝ヒート - レース結果（貼付）'!$B:$B,0),MATCH('決勝ヒート - レース暫定結果表（印刷）'!I$11,'[1]決勝ヒート - レース結果（貼付）'!$1:$1,0)),"")))</f>
        <v/>
      </c>
      <c r="J43" s="45" t="str">
        <f>IF(A43="DNS","",IF(A43="DQ","",IFERROR(INDEX('[1]決勝ヒート - レース結果（貼付）'!$A:$Z,MATCH($A43,'[1]決勝ヒート - レース結果（貼付）'!$A:$A,0),MATCH('決勝ヒート - レース暫定結果表（印刷）'!J$11,'[1]決勝ヒート - レース結果（貼付）'!$1:$1,0)),"")))</f>
        <v/>
      </c>
      <c r="K43" s="45" t="str">
        <f>IF(A43="DNS","",IF(A43="DQ","",IFERROR(INDEX('[1]決勝ヒート - レース結果（貼付）'!$A:$Z,MATCH($A43,'[1]決勝ヒート - レース結果（貼付）'!$A:$A,0),MATCH('決勝ヒート - レース暫定結果表（印刷）'!K$11,'[1]決勝ヒート - レース結果（貼付）'!$1:$1,0)),"")))</f>
        <v/>
      </c>
      <c r="L43" s="42" t="str">
        <f>IF(A43="DNS","",IF(A43="DQ","",IFERROR(INDEX('[1]決勝ヒート - レース結果（貼付）'!$A:$Z,MATCH($B43,'[1]決勝ヒート - レース結果（貼付）'!$B:$B,0),MATCH('決勝ヒート - レース暫定結果表（印刷）'!L$11,'[1]決勝ヒート - レース結果（貼付）'!$1:$1,0)),"")))</f>
        <v/>
      </c>
      <c r="M43" s="43" t="str">
        <f t="shared" si="0"/>
        <v/>
      </c>
      <c r="N43" s="44"/>
      <c r="O43" s="4"/>
      <c r="P43" s="4" t="str">
        <f>IF(IFERROR(INDEX('[1]決勝ヒート - レース結果（貼付）'!$A:$Z,MATCH($B43,'[1]決勝ヒート - レース結果（貼付）'!$B:$B,0),MATCH('決勝ヒート - レース暫定結果表（印刷）'!P$11,'[1]決勝ヒート - レース結果（貼付）'!$1:$1,0)),"")=0,"",IFERROR(INDEX('[1]決勝ヒート - レース結果（貼付）'!$A:$Z,MATCH($B43,'[1]決勝ヒート - レース結果（貼付）'!$B:$B,0),MATCH('決勝ヒート - レース暫定結果表（印刷）'!P$11,'[1]決勝ヒート - レース結果（貼付）'!$1:$1,0)),""))</f>
        <v/>
      </c>
      <c r="Q43" s="4" t="str">
        <f>IF(P43="","",COUNTIF($P$13:P43,"&lt;&gt;"&amp;""))</f>
        <v/>
      </c>
      <c r="R43" s="4" t="str">
        <f t="shared" si="2"/>
        <v/>
      </c>
      <c r="S43" s="4" t="str">
        <f>IF(IFERROR(INDEX('[1]決勝ヒート - レース結果（貼付）'!$A:$Z,MATCH($A43,'[1]決勝ヒート - レース結果（貼付）'!$A:$A,0),MATCH('決勝ヒート - レース暫定結果表（印刷）'!S$11,'[1]決勝ヒート - レース結果（貼付）'!$1:$1,0)),"")=0,"",IFERROR(INDEX('[1]決勝ヒート - レース結果（貼付）'!$A:$Z,MATCH($A43,'[1]決勝ヒート - レース結果（貼付）'!$A:$A,0),MATCH('決勝ヒート - レース暫定結果表（印刷）'!S$11,'[1]決勝ヒート - レース結果（貼付）'!$1:$1,0)),""))</f>
        <v/>
      </c>
      <c r="T43" s="4"/>
      <c r="U43" s="4" t="str">
        <f>IF(IFERROR(INDEX('[1]決勝ヒート - レース結果（貼付）'!$A:$Z,MATCH($B43,'[1]決勝ヒート - レース結果（貼付）'!$B:$B,0),MATCH('決勝ヒート - レース暫定結果表（印刷）'!U$11,'[1]決勝ヒート - レース結果（貼付）'!$1:$1,0)),"")=0,"",IFERROR(INDEX('[1]決勝ヒート - レース結果（貼付）'!$A:$Z,MATCH($B43,'[1]決勝ヒート - レース結果（貼付）'!$B:$B,0),MATCH('決勝ヒート - レース暫定結果表（印刷）'!U$11,'[1]決勝ヒート - レース結果（貼付）'!$1:$1,0)),""))</f>
        <v/>
      </c>
    </row>
    <row r="44" spans="1:21" ht="12.75" customHeight="1" x14ac:dyDescent="0.2">
      <c r="A44" s="32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レース結果（貼付）'!A:A)&gt;A43,A43+1,""))</f>
        <v/>
      </c>
      <c r="B44" s="33" t="str">
        <f>IFERROR(INDEX('[1]決勝ヒート - レース結果（貼付）'!A31:$Z$50,MATCH($A44,'[1]決勝ヒート - レース結果（貼付）'!A31:$A$50,0),MATCH('決勝ヒート - レース暫定結果表（印刷）'!B$11,'[1]決勝ヒート - レース結果（貼付）'!$1:$1,0)),"")</f>
        <v/>
      </c>
      <c r="C44" s="34"/>
      <c r="D44" s="35" t="str">
        <f>IFERROR(INDEX('[1]決勝ヒート - レース結果（貼付）'!$A:$Z,MATCH($B44,'[1]決勝ヒート - レース結果（貼付）'!$B:$B,0),MATCH('決勝ヒート - レース暫定結果表（印刷）'!D$11,'[1]決勝ヒート - レース結果（貼付）'!$1:$1,0)),"")</f>
        <v/>
      </c>
      <c r="E44" s="36" t="str">
        <f>IFERROR(INDEX('[1]決勝ヒート - レース結果（貼付）'!$A:$Z,MATCH($B44,'[1]決勝ヒート - レース結果（貼付）'!$B:$B,0),MATCH('決勝ヒート - レース暫定結果表（印刷）'!E$11,'[1]決勝ヒート - レース結果（貼付）'!$1:$1,0)),"")</f>
        <v/>
      </c>
      <c r="F44" s="37" t="str">
        <f>IFERROR(INDEX('[1]決勝ヒート - レース結果（貼付）'!$A:$Z,MATCH($B44,'[1]決勝ヒート - レース結果（貼付）'!$B:$B,0),MATCH('決勝ヒート - レース暫定結果表（印刷）'!F$11,'[1]決勝ヒート - レース結果（貼付）'!$1:$1,0)),"")</f>
        <v/>
      </c>
      <c r="G44" s="38" t="str">
        <f>IFERROR(INDEX('[1]決勝ヒート - レース結果（貼付）'!$A:$Z,MATCH($B44,'[1]決勝ヒート - レース結果（貼付）'!$B:$B,0),MATCH('決勝ヒート - レース暫定結果表（印刷）'!G$11,'[1]決勝ヒート - レース結果（貼付）'!$1:$1,0)),"")</f>
        <v/>
      </c>
      <c r="H44" s="39" t="str">
        <f>IF(A44="DNS","",IF(A44="DQ","",IFERROR(INDEX('[1]決勝ヒート - レース結果（貼付）'!$A:$Z,MATCH($A44,'[1]決勝ヒート - レース結果（貼付）'!$A:$A,0),MATCH('決勝ヒート - レース暫定結果表（印刷）'!H$11,'[1]決勝ヒート - レース結果（貼付）'!$1:$1,0)),"")))</f>
        <v/>
      </c>
      <c r="I44" s="40" t="str">
        <f>IF(A44="DNS","ｽﾀｰﾄ出来ず",IF(A44="DQ","失　格",IFERROR(INDEX('[1]決勝ヒート - レース結果（貼付）'!$A:$Z,MATCH($B44,'[1]決勝ヒート - レース結果（貼付）'!$B:$B,0),MATCH('決勝ヒート - レース暫定結果表（印刷）'!I$11,'[1]決勝ヒート - レース結果（貼付）'!$1:$1,0)),"")))</f>
        <v/>
      </c>
      <c r="J44" s="45" t="str">
        <f>IF(A44="DNS","",IF(A44="DQ","",IFERROR(INDEX('[1]決勝ヒート - レース結果（貼付）'!$A:$Z,MATCH($A44,'[1]決勝ヒート - レース結果（貼付）'!$A:$A,0),MATCH('決勝ヒート - レース暫定結果表（印刷）'!J$11,'[1]決勝ヒート - レース結果（貼付）'!$1:$1,0)),"")))</f>
        <v/>
      </c>
      <c r="K44" s="45" t="str">
        <f>IF(A44="DNS","",IF(A44="DQ","",IFERROR(INDEX('[1]決勝ヒート - レース結果（貼付）'!$A:$Z,MATCH($A44,'[1]決勝ヒート - レース結果（貼付）'!$A:$A,0),MATCH('決勝ヒート - レース暫定結果表（印刷）'!K$11,'[1]決勝ヒート - レース結果（貼付）'!$1:$1,0)),"")))</f>
        <v/>
      </c>
      <c r="L44" s="42" t="str">
        <f>IF(A44="DNS","",IF(A44="DQ","",IFERROR(INDEX('[1]決勝ヒート - レース結果（貼付）'!$A:$Z,MATCH($B44,'[1]決勝ヒート - レース結果（貼付）'!$B:$B,0),MATCH('決勝ヒート - レース暫定結果表（印刷）'!L$11,'[1]決勝ヒート - レース結果（貼付）'!$1:$1,0)),"")))</f>
        <v/>
      </c>
      <c r="M44" s="43" t="str">
        <f t="shared" si="0"/>
        <v/>
      </c>
      <c r="N44" s="44"/>
      <c r="O44" s="4"/>
      <c r="P44" s="4" t="str">
        <f>IF(IFERROR(INDEX('[1]決勝ヒート - レース結果（貼付）'!$A:$Z,MATCH($B44,'[1]決勝ヒート - レース結果（貼付）'!$B:$B,0),MATCH('決勝ヒート - レース暫定結果表（印刷）'!P$11,'[1]決勝ヒート - レース結果（貼付）'!$1:$1,0)),"")=0,"",IFERROR(INDEX('[1]決勝ヒート - レース結果（貼付）'!$A:$Z,MATCH($B44,'[1]決勝ヒート - レース結果（貼付）'!$B:$B,0),MATCH('決勝ヒート - レース暫定結果表（印刷）'!P$11,'[1]決勝ヒート - レース結果（貼付）'!$1:$1,0)),""))</f>
        <v/>
      </c>
      <c r="Q44" s="4" t="str">
        <f>IF(P44="","",COUNTIF($P$13:P44,"&lt;&gt;"&amp;""))</f>
        <v/>
      </c>
      <c r="R44" s="4" t="str">
        <f t="shared" si="2"/>
        <v/>
      </c>
      <c r="S44" s="4" t="str">
        <f>IF(IFERROR(INDEX('[1]決勝ヒート - レース結果（貼付）'!$A:$Z,MATCH($A44,'[1]決勝ヒート - レース結果（貼付）'!$A:$A,0),MATCH('決勝ヒート - レース暫定結果表（印刷）'!S$11,'[1]決勝ヒート - レース結果（貼付）'!$1:$1,0)),"")=0,"",IFERROR(INDEX('[1]決勝ヒート - レース結果（貼付）'!$A:$Z,MATCH($A44,'[1]決勝ヒート - レース結果（貼付）'!$A:$A,0),MATCH('決勝ヒート - レース暫定結果表（印刷）'!S$11,'[1]決勝ヒート - レース結果（貼付）'!$1:$1,0)),""))</f>
        <v/>
      </c>
      <c r="T44" s="4"/>
      <c r="U44" s="4" t="str">
        <f>IF(IFERROR(INDEX('[1]決勝ヒート - レース結果（貼付）'!$A:$Z,MATCH($B44,'[1]決勝ヒート - レース結果（貼付）'!$B:$B,0),MATCH('決勝ヒート - レース暫定結果表（印刷）'!U$11,'[1]決勝ヒート - レース結果（貼付）'!$1:$1,0)),"")=0,"",IFERROR(INDEX('[1]決勝ヒート - レース結果（貼付）'!$A:$Z,MATCH($B44,'[1]決勝ヒート - レース結果（貼付）'!$B:$B,0),MATCH('決勝ヒート - レース暫定結果表（印刷）'!U$11,'[1]決勝ヒート - レース結果（貼付）'!$1:$1,0)),""))</f>
        <v/>
      </c>
    </row>
    <row r="45" spans="1:21" ht="12.75" customHeight="1" x14ac:dyDescent="0.2">
      <c r="A45" s="32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レース結果（貼付）'!A:A)&gt;A44,A44+1,""))</f>
        <v/>
      </c>
      <c r="B45" s="33" t="str">
        <f>IFERROR(INDEX('[1]決勝ヒート - レース結果（貼付）'!A32:$Z$50,MATCH($A45,'[1]決勝ヒート - レース結果（貼付）'!A32:$A$50,0),MATCH('決勝ヒート - レース暫定結果表（印刷）'!B$11,'[1]決勝ヒート - レース結果（貼付）'!$1:$1,0)),"")</f>
        <v/>
      </c>
      <c r="C45" s="34"/>
      <c r="D45" s="35" t="str">
        <f>IFERROR(INDEX('[1]決勝ヒート - レース結果（貼付）'!$A:$Z,MATCH($B45,'[1]決勝ヒート - レース結果（貼付）'!$B:$B,0),MATCH('決勝ヒート - レース暫定結果表（印刷）'!D$11,'[1]決勝ヒート - レース結果（貼付）'!$1:$1,0)),"")</f>
        <v/>
      </c>
      <c r="E45" s="36" t="str">
        <f>IFERROR(INDEX('[1]決勝ヒート - レース結果（貼付）'!$A:$Z,MATCH($B45,'[1]決勝ヒート - レース結果（貼付）'!$B:$B,0),MATCH('決勝ヒート - レース暫定結果表（印刷）'!E$11,'[1]決勝ヒート - レース結果（貼付）'!$1:$1,0)),"")</f>
        <v/>
      </c>
      <c r="F45" s="37" t="str">
        <f>IFERROR(INDEX('[1]決勝ヒート - レース結果（貼付）'!$A:$Z,MATCH($B45,'[1]決勝ヒート - レース結果（貼付）'!$B:$B,0),MATCH('決勝ヒート - レース暫定結果表（印刷）'!F$11,'[1]決勝ヒート - レース結果（貼付）'!$1:$1,0)),"")</f>
        <v/>
      </c>
      <c r="G45" s="38" t="str">
        <f>IFERROR(INDEX('[1]決勝ヒート - レース結果（貼付）'!$A:$Z,MATCH($B45,'[1]決勝ヒート - レース結果（貼付）'!$B:$B,0),MATCH('決勝ヒート - レース暫定結果表（印刷）'!G$11,'[1]決勝ヒート - レース結果（貼付）'!$1:$1,0)),"")</f>
        <v/>
      </c>
      <c r="H45" s="39" t="str">
        <f>IF(A45="DNS","",IF(A45="DQ","",IFERROR(INDEX('[1]決勝ヒート - レース結果（貼付）'!$A:$Z,MATCH($A45,'[1]決勝ヒート - レース結果（貼付）'!$A:$A,0),MATCH('決勝ヒート - レース暫定結果表（印刷）'!H$11,'[1]決勝ヒート - レース結果（貼付）'!$1:$1,0)),"")))</f>
        <v/>
      </c>
      <c r="I45" s="40" t="str">
        <f>IF(A45="DNS","ｽﾀｰﾄ出来ず",IF(A45="DQ","失　格",IFERROR(INDEX('[1]決勝ヒート - レース結果（貼付）'!$A:$Z,MATCH($B45,'[1]決勝ヒート - レース結果（貼付）'!$B:$B,0),MATCH('決勝ヒート - レース暫定結果表（印刷）'!I$11,'[1]決勝ヒート - レース結果（貼付）'!$1:$1,0)),"")))</f>
        <v/>
      </c>
      <c r="J45" s="45" t="str">
        <f>IF(A45="DNS","",IF(A45="DQ","",IFERROR(INDEX('[1]決勝ヒート - レース結果（貼付）'!$A:$Z,MATCH($A45,'[1]決勝ヒート - レース結果（貼付）'!$A:$A,0),MATCH('決勝ヒート - レース暫定結果表（印刷）'!J$11,'[1]決勝ヒート - レース結果（貼付）'!$1:$1,0)),"")))</f>
        <v/>
      </c>
      <c r="K45" s="45" t="str">
        <f>IF(A45="DNS","",IF(A45="DQ","",IFERROR(INDEX('[1]決勝ヒート - レース結果（貼付）'!$A:$Z,MATCH($A45,'[1]決勝ヒート - レース結果（貼付）'!$A:$A,0),MATCH('決勝ヒート - レース暫定結果表（印刷）'!K$11,'[1]決勝ヒート - レース結果（貼付）'!$1:$1,0)),"")))</f>
        <v/>
      </c>
      <c r="L45" s="42" t="str">
        <f>IF(A45="DNS","",IF(A45="DQ","",IFERROR(INDEX('[1]決勝ヒート - レース結果（貼付）'!$A:$Z,MATCH($B45,'[1]決勝ヒート - レース結果（貼付）'!$B:$B,0),MATCH('決勝ヒート - レース暫定結果表（印刷）'!L$11,'[1]決勝ヒート - レース結果（貼付）'!$1:$1,0)),"")))</f>
        <v/>
      </c>
      <c r="M45" s="43" t="str">
        <f t="shared" si="0"/>
        <v/>
      </c>
      <c r="N45" s="44"/>
      <c r="O45" s="4"/>
      <c r="P45" s="4" t="str">
        <f>IF(IFERROR(INDEX('[1]決勝ヒート - レース結果（貼付）'!$A:$Z,MATCH($B45,'[1]決勝ヒート - レース結果（貼付）'!$B:$B,0),MATCH('決勝ヒート - レース暫定結果表（印刷）'!P$11,'[1]決勝ヒート - レース結果（貼付）'!$1:$1,0)),"")=0,"",IFERROR(INDEX('[1]決勝ヒート - レース結果（貼付）'!$A:$Z,MATCH($B45,'[1]決勝ヒート - レース結果（貼付）'!$B:$B,0),MATCH('決勝ヒート - レース暫定結果表（印刷）'!P$11,'[1]決勝ヒート - レース結果（貼付）'!$1:$1,0)),""))</f>
        <v/>
      </c>
      <c r="Q45" s="4" t="str">
        <f>IF(P45="","",COUNTIF($P$13:P45,"&lt;&gt;"&amp;""))</f>
        <v/>
      </c>
      <c r="R45" s="4" t="str">
        <f t="shared" si="2"/>
        <v/>
      </c>
      <c r="S45" s="4" t="str">
        <f>IF(IFERROR(INDEX('[1]決勝ヒート - レース結果（貼付）'!$A:$Z,MATCH($A45,'[1]決勝ヒート - レース結果（貼付）'!$A:$A,0),MATCH('決勝ヒート - レース暫定結果表（印刷）'!S$11,'[1]決勝ヒート - レース結果（貼付）'!$1:$1,0)),"")=0,"",IFERROR(INDEX('[1]決勝ヒート - レース結果（貼付）'!$A:$Z,MATCH($A45,'[1]決勝ヒート - レース結果（貼付）'!$A:$A,0),MATCH('決勝ヒート - レース暫定結果表（印刷）'!S$11,'[1]決勝ヒート - レース結果（貼付）'!$1:$1,0)),""))</f>
        <v/>
      </c>
      <c r="T45" s="4"/>
      <c r="U45" s="4" t="str">
        <f>IF(IFERROR(INDEX('[1]決勝ヒート - レース結果（貼付）'!$A:$Z,MATCH($B45,'[1]決勝ヒート - レース結果（貼付）'!$B:$B,0),MATCH('決勝ヒート - レース暫定結果表（印刷）'!U$11,'[1]決勝ヒート - レース結果（貼付）'!$1:$1,0)),"")=0,"",IFERROR(INDEX('[1]決勝ヒート - レース結果（貼付）'!$A:$Z,MATCH($B45,'[1]決勝ヒート - レース結果（貼付）'!$B:$B,0),MATCH('決勝ヒート - レース暫定結果表（印刷）'!U$11,'[1]決勝ヒート - レース結果（貼付）'!$1:$1,0)),""))</f>
        <v/>
      </c>
    </row>
    <row r="46" spans="1:21" ht="12.75" customHeight="1" x14ac:dyDescent="0.2">
      <c r="A46" s="32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レース結果（貼付）'!A:A)&gt;A45,A45+1,""))</f>
        <v/>
      </c>
      <c r="B46" s="33" t="str">
        <f>IFERROR(INDEX('[1]決勝ヒート - レース結果（貼付）'!A33:$Z$50,MATCH($A46,'[1]決勝ヒート - レース結果（貼付）'!A33:$A$50,0),MATCH('決勝ヒート - レース暫定結果表（印刷）'!B$11,'[1]決勝ヒート - レース結果（貼付）'!$1:$1,0)),"")</f>
        <v/>
      </c>
      <c r="C46" s="34"/>
      <c r="D46" s="35" t="str">
        <f>IFERROR(INDEX('[1]決勝ヒート - レース結果（貼付）'!$A:$Z,MATCH($B46,'[1]決勝ヒート - レース結果（貼付）'!$B:$B,0),MATCH('決勝ヒート - レース暫定結果表（印刷）'!D$11,'[1]決勝ヒート - レース結果（貼付）'!$1:$1,0)),"")</f>
        <v/>
      </c>
      <c r="E46" s="36" t="str">
        <f>IFERROR(INDEX('[1]決勝ヒート - レース結果（貼付）'!$A:$Z,MATCH($B46,'[1]決勝ヒート - レース結果（貼付）'!$B:$B,0),MATCH('決勝ヒート - レース暫定結果表（印刷）'!E$11,'[1]決勝ヒート - レース結果（貼付）'!$1:$1,0)),"")</f>
        <v/>
      </c>
      <c r="F46" s="37" t="str">
        <f>IFERROR(INDEX('[1]決勝ヒート - レース結果（貼付）'!$A:$Z,MATCH($B46,'[1]決勝ヒート - レース結果（貼付）'!$B:$B,0),MATCH('決勝ヒート - レース暫定結果表（印刷）'!F$11,'[1]決勝ヒート - レース結果（貼付）'!$1:$1,0)),"")</f>
        <v/>
      </c>
      <c r="G46" s="38" t="str">
        <f>IFERROR(INDEX('[1]決勝ヒート - レース結果（貼付）'!$A:$Z,MATCH($B46,'[1]決勝ヒート - レース結果（貼付）'!$B:$B,0),MATCH('決勝ヒート - レース暫定結果表（印刷）'!G$11,'[1]決勝ヒート - レース結果（貼付）'!$1:$1,0)),"")</f>
        <v/>
      </c>
      <c r="H46" s="39" t="str">
        <f>IF(A46="DNS","",IF(A46="DQ","",IFERROR(INDEX('[1]決勝ヒート - レース結果（貼付）'!$A:$Z,MATCH($A46,'[1]決勝ヒート - レース結果（貼付）'!$A:$A,0),MATCH('決勝ヒート - レース暫定結果表（印刷）'!H$11,'[1]決勝ヒート - レース結果（貼付）'!$1:$1,0)),"")))</f>
        <v/>
      </c>
      <c r="I46" s="40" t="str">
        <f>IF(A46="DNS","ｽﾀｰﾄ出来ず",IF(A46="DQ","失　格",IFERROR(INDEX('[1]決勝ヒート - レース結果（貼付）'!$A:$Z,MATCH($B46,'[1]決勝ヒート - レース結果（貼付）'!$B:$B,0),MATCH('決勝ヒート - レース暫定結果表（印刷）'!I$11,'[1]決勝ヒート - レース結果（貼付）'!$1:$1,0)),"")))</f>
        <v/>
      </c>
      <c r="J46" s="45" t="str">
        <f>IF(A46="DNS","",IF(A46="DQ","",IFERROR(INDEX('[1]決勝ヒート - レース結果（貼付）'!$A:$Z,MATCH($A46,'[1]決勝ヒート - レース結果（貼付）'!$A:$A,0),MATCH('決勝ヒート - レース暫定結果表（印刷）'!J$11,'[1]決勝ヒート - レース結果（貼付）'!$1:$1,0)),"")))</f>
        <v/>
      </c>
      <c r="K46" s="45" t="str">
        <f>IF(A46="DNS","",IF(A46="DQ","",IFERROR(INDEX('[1]決勝ヒート - レース結果（貼付）'!$A:$Z,MATCH($A46,'[1]決勝ヒート - レース結果（貼付）'!$A:$A,0),MATCH('決勝ヒート - レース暫定結果表（印刷）'!K$11,'[1]決勝ヒート - レース結果（貼付）'!$1:$1,0)),"")))</f>
        <v/>
      </c>
      <c r="L46" s="42" t="str">
        <f>IF(A46="DNS","",IF(A46="DQ","",IFERROR(INDEX('[1]決勝ヒート - レース結果（貼付）'!$A:$Z,MATCH($B46,'[1]決勝ヒート - レース結果（貼付）'!$B:$B,0),MATCH('決勝ヒート - レース暫定結果表（印刷）'!L$11,'[1]決勝ヒート - レース結果（貼付）'!$1:$1,0)),"")))</f>
        <v/>
      </c>
      <c r="M46" s="43" t="str">
        <f t="shared" si="0"/>
        <v/>
      </c>
      <c r="N46" s="44"/>
      <c r="O46" s="4"/>
      <c r="P46" s="4" t="str">
        <f>IF(IFERROR(INDEX('[1]決勝ヒート - レース結果（貼付）'!$A:$Z,MATCH($B46,'[1]決勝ヒート - レース結果（貼付）'!$B:$B,0),MATCH('決勝ヒート - レース暫定結果表（印刷）'!P$11,'[1]決勝ヒート - レース結果（貼付）'!$1:$1,0)),"")=0,"",IFERROR(INDEX('[1]決勝ヒート - レース結果（貼付）'!$A:$Z,MATCH($B46,'[1]決勝ヒート - レース結果（貼付）'!$B:$B,0),MATCH('決勝ヒート - レース暫定結果表（印刷）'!P$11,'[1]決勝ヒート - レース結果（貼付）'!$1:$1,0)),""))</f>
        <v/>
      </c>
      <c r="Q46" s="4" t="str">
        <f>IF(P46="","",COUNTIF($P$13:P46,"&lt;&gt;"&amp;""))</f>
        <v/>
      </c>
      <c r="R46" s="4" t="str">
        <f t="shared" si="2"/>
        <v/>
      </c>
      <c r="S46" s="4" t="str">
        <f>IF(IFERROR(INDEX('[1]決勝ヒート - レース結果（貼付）'!$A:$Z,MATCH($A46,'[1]決勝ヒート - レース結果（貼付）'!$A:$A,0),MATCH('決勝ヒート - レース暫定結果表（印刷）'!S$11,'[1]決勝ヒート - レース結果（貼付）'!$1:$1,0)),"")=0,"",IFERROR(INDEX('[1]決勝ヒート - レース結果（貼付）'!$A:$Z,MATCH($A46,'[1]決勝ヒート - レース結果（貼付）'!$A:$A,0),MATCH('決勝ヒート - レース暫定結果表（印刷）'!S$11,'[1]決勝ヒート - レース結果（貼付）'!$1:$1,0)),""))</f>
        <v/>
      </c>
      <c r="T46" s="4"/>
      <c r="U46" s="4" t="str">
        <f>IF(IFERROR(INDEX('[1]決勝ヒート - レース結果（貼付）'!$A:$Z,MATCH($B46,'[1]決勝ヒート - レース結果（貼付）'!$B:$B,0),MATCH('決勝ヒート - レース暫定結果表（印刷）'!U$11,'[1]決勝ヒート - レース結果（貼付）'!$1:$1,0)),"")=0,"",IFERROR(INDEX('[1]決勝ヒート - レース結果（貼付）'!$A:$Z,MATCH($B46,'[1]決勝ヒート - レース結果（貼付）'!$B:$B,0),MATCH('決勝ヒート - レース暫定結果表（印刷）'!U$11,'[1]決勝ヒート - レース結果（貼付）'!$1:$1,0)),""))</f>
        <v/>
      </c>
    </row>
    <row r="47" spans="1:21" ht="12.75" customHeight="1" x14ac:dyDescent="0.2">
      <c r="A47" s="32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レース結果（貼付）'!A:A)&gt;A46,A46+1,""))</f>
        <v/>
      </c>
      <c r="B47" s="33" t="str">
        <f>IFERROR(INDEX('[1]決勝ヒート - レース結果（貼付）'!A34:$Z$50,MATCH($A47,'[1]決勝ヒート - レース結果（貼付）'!A34:$A$50,0),MATCH('決勝ヒート - レース暫定結果表（印刷）'!B$11,'[1]決勝ヒート - レース結果（貼付）'!$1:$1,0)),"")</f>
        <v/>
      </c>
      <c r="C47" s="34"/>
      <c r="D47" s="35" t="str">
        <f>IFERROR(INDEX('[1]決勝ヒート - レース結果（貼付）'!$A:$Z,MATCH($B47,'[1]決勝ヒート - レース結果（貼付）'!$B:$B,0),MATCH('決勝ヒート - レース暫定結果表（印刷）'!D$11,'[1]決勝ヒート - レース結果（貼付）'!$1:$1,0)),"")</f>
        <v/>
      </c>
      <c r="E47" s="36" t="str">
        <f>IFERROR(INDEX('[1]決勝ヒート - レース結果（貼付）'!$A:$Z,MATCH($B47,'[1]決勝ヒート - レース結果（貼付）'!$B:$B,0),MATCH('決勝ヒート - レース暫定結果表（印刷）'!E$11,'[1]決勝ヒート - レース結果（貼付）'!$1:$1,0)),"")</f>
        <v/>
      </c>
      <c r="F47" s="37" t="str">
        <f>IFERROR(INDEX('[1]決勝ヒート - レース結果（貼付）'!$A:$Z,MATCH($B47,'[1]決勝ヒート - レース結果（貼付）'!$B:$B,0),MATCH('決勝ヒート - レース暫定結果表（印刷）'!F$11,'[1]決勝ヒート - レース結果（貼付）'!$1:$1,0)),"")</f>
        <v/>
      </c>
      <c r="G47" s="38" t="str">
        <f>IFERROR(INDEX('[1]決勝ヒート - レース結果（貼付）'!$A:$Z,MATCH($B47,'[1]決勝ヒート - レース結果（貼付）'!$B:$B,0),MATCH('決勝ヒート - レース暫定結果表（印刷）'!G$11,'[1]決勝ヒート - レース結果（貼付）'!$1:$1,0)),"")</f>
        <v/>
      </c>
      <c r="H47" s="39" t="str">
        <f>IF(A47="DNS","",IF(A47="DQ","",IFERROR(INDEX('[1]決勝ヒート - レース結果（貼付）'!$A:$Z,MATCH($A47,'[1]決勝ヒート - レース結果（貼付）'!$A:$A,0),MATCH('決勝ヒート - レース暫定結果表（印刷）'!H$11,'[1]決勝ヒート - レース結果（貼付）'!$1:$1,0)),"")))</f>
        <v/>
      </c>
      <c r="I47" s="40" t="str">
        <f>IF(A47="DNS","ｽﾀｰﾄ出来ず",IF(A47="DQ","失　格",IFERROR(INDEX('[1]決勝ヒート - レース結果（貼付）'!$A:$Z,MATCH($B47,'[1]決勝ヒート - レース結果（貼付）'!$B:$B,0),MATCH('決勝ヒート - レース暫定結果表（印刷）'!I$11,'[1]決勝ヒート - レース結果（貼付）'!$1:$1,0)),"")))</f>
        <v/>
      </c>
      <c r="J47" s="45" t="str">
        <f>IF(A47="DNS","",IF(A47="DQ","",IFERROR(INDEX('[1]決勝ヒート - レース結果（貼付）'!$A:$Z,MATCH($A47,'[1]決勝ヒート - レース結果（貼付）'!$A:$A,0),MATCH('決勝ヒート - レース暫定結果表（印刷）'!J$11,'[1]決勝ヒート - レース結果（貼付）'!$1:$1,0)),"")))</f>
        <v/>
      </c>
      <c r="K47" s="45" t="str">
        <f>IF(A47="DNS","",IF(A47="DQ","",IFERROR(INDEX('[1]決勝ヒート - レース結果（貼付）'!$A:$Z,MATCH($A47,'[1]決勝ヒート - レース結果（貼付）'!$A:$A,0),MATCH('決勝ヒート - レース暫定結果表（印刷）'!K$11,'[1]決勝ヒート - レース結果（貼付）'!$1:$1,0)),"")))</f>
        <v/>
      </c>
      <c r="L47" s="42" t="str">
        <f>IF(A47="DNS","",IF(A47="DQ","",IFERROR(INDEX('[1]決勝ヒート - レース結果（貼付）'!$A:$Z,MATCH($B47,'[1]決勝ヒート - レース結果（貼付）'!$B:$B,0),MATCH('決勝ヒート - レース暫定結果表（印刷）'!L$11,'[1]決勝ヒート - レース結果（貼付）'!$1:$1,0)),"")))</f>
        <v/>
      </c>
      <c r="M47" s="43" t="str">
        <f t="shared" si="0"/>
        <v/>
      </c>
      <c r="N47" s="44"/>
      <c r="O47" s="4"/>
      <c r="P47" s="4" t="str">
        <f>IF(IFERROR(INDEX('[1]決勝ヒート - レース結果（貼付）'!$A:$Z,MATCH($B47,'[1]決勝ヒート - レース結果（貼付）'!$B:$B,0),MATCH('決勝ヒート - レース暫定結果表（印刷）'!P$11,'[1]決勝ヒート - レース結果（貼付）'!$1:$1,0)),"")=0,"",IFERROR(INDEX('[1]決勝ヒート - レース結果（貼付）'!$A:$Z,MATCH($B47,'[1]決勝ヒート - レース結果（貼付）'!$B:$B,0),MATCH('決勝ヒート - レース暫定結果表（印刷）'!P$11,'[1]決勝ヒート - レース結果（貼付）'!$1:$1,0)),""))</f>
        <v/>
      </c>
      <c r="Q47" s="4" t="str">
        <f>IF(P47="","",COUNTIF($P$13:P47,"&lt;&gt;"&amp;""))</f>
        <v/>
      </c>
      <c r="R47" s="4" t="str">
        <f t="shared" si="2"/>
        <v/>
      </c>
      <c r="S47" s="4" t="str">
        <f>IF(IFERROR(INDEX('[1]決勝ヒート - レース結果（貼付）'!$A:$Z,MATCH($A47,'[1]決勝ヒート - レース結果（貼付）'!$A:$A,0),MATCH('決勝ヒート - レース暫定結果表（印刷）'!S$11,'[1]決勝ヒート - レース結果（貼付）'!$1:$1,0)),"")=0,"",IFERROR(INDEX('[1]決勝ヒート - レース結果（貼付）'!$A:$Z,MATCH($A47,'[1]決勝ヒート - レース結果（貼付）'!$A:$A,0),MATCH('決勝ヒート - レース暫定結果表（印刷）'!S$11,'[1]決勝ヒート - レース結果（貼付）'!$1:$1,0)),""))</f>
        <v/>
      </c>
      <c r="T47" s="4"/>
      <c r="U47" s="4" t="str">
        <f>IF(IFERROR(INDEX('[1]決勝ヒート - レース結果（貼付）'!$A:$Z,MATCH($B47,'[1]決勝ヒート - レース結果（貼付）'!$B:$B,0),MATCH('決勝ヒート - レース暫定結果表（印刷）'!U$11,'[1]決勝ヒート - レース結果（貼付）'!$1:$1,0)),"")=0,"",IFERROR(INDEX('[1]決勝ヒート - レース結果（貼付）'!$A:$Z,MATCH($B47,'[1]決勝ヒート - レース結果（貼付）'!$B:$B,0),MATCH('決勝ヒート - レース暫定結果表（印刷）'!U$11,'[1]決勝ヒート - レース結果（貼付）'!$1:$1,0)),""))</f>
        <v/>
      </c>
    </row>
    <row r="48" spans="1:21" ht="12.75" customHeight="1" x14ac:dyDescent="0.2">
      <c r="A48" s="32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レース結果（貼付）'!A:A)&gt;A47,A47+1,""))</f>
        <v/>
      </c>
      <c r="B48" s="33" t="str">
        <f>IFERROR(INDEX('[1]決勝ヒート - レース結果（貼付）'!A35:$Z$50,MATCH($A48,'[1]決勝ヒート - レース結果（貼付）'!A35:$A$50,0),MATCH('決勝ヒート - レース暫定結果表（印刷）'!B$11,'[1]決勝ヒート - レース結果（貼付）'!$1:$1,0)),"")</f>
        <v/>
      </c>
      <c r="C48" s="34"/>
      <c r="D48" s="35" t="str">
        <f>IFERROR(INDEX('[1]決勝ヒート - レース結果（貼付）'!$A:$Z,MATCH($B48,'[1]決勝ヒート - レース結果（貼付）'!$B:$B,0),MATCH('決勝ヒート - レース暫定結果表（印刷）'!D$11,'[1]決勝ヒート - レース結果（貼付）'!$1:$1,0)),"")</f>
        <v/>
      </c>
      <c r="E48" s="36" t="str">
        <f>IFERROR(INDEX('[1]決勝ヒート - レース結果（貼付）'!$A:$Z,MATCH($B48,'[1]決勝ヒート - レース結果（貼付）'!$B:$B,0),MATCH('決勝ヒート - レース暫定結果表（印刷）'!E$11,'[1]決勝ヒート - レース結果（貼付）'!$1:$1,0)),"")</f>
        <v/>
      </c>
      <c r="F48" s="37" t="str">
        <f>IFERROR(INDEX('[1]決勝ヒート - レース結果（貼付）'!$A:$Z,MATCH($B48,'[1]決勝ヒート - レース結果（貼付）'!$B:$B,0),MATCH('決勝ヒート - レース暫定結果表（印刷）'!F$11,'[1]決勝ヒート - レース結果（貼付）'!$1:$1,0)),"")</f>
        <v/>
      </c>
      <c r="G48" s="38" t="str">
        <f>IFERROR(INDEX('[1]決勝ヒート - レース結果（貼付）'!$A:$Z,MATCH($B48,'[1]決勝ヒート - レース結果（貼付）'!$B:$B,0),MATCH('決勝ヒート - レース暫定結果表（印刷）'!G$11,'[1]決勝ヒート - レース結果（貼付）'!$1:$1,0)),"")</f>
        <v/>
      </c>
      <c r="H48" s="39" t="str">
        <f>IF(A48="DNS","",IF(A48="DQ","",IFERROR(INDEX('[1]決勝ヒート - レース結果（貼付）'!$A:$Z,MATCH($A48,'[1]決勝ヒート - レース結果（貼付）'!$A:$A,0),MATCH('決勝ヒート - レース暫定結果表（印刷）'!H$11,'[1]決勝ヒート - レース結果（貼付）'!$1:$1,0)),"")))</f>
        <v/>
      </c>
      <c r="I48" s="40" t="str">
        <f>IF(A48="DNS","ｽﾀｰﾄ出来ず",IF(A48="DQ","失　格",IFERROR(INDEX('[1]決勝ヒート - レース結果（貼付）'!$A:$Z,MATCH($B48,'[1]決勝ヒート - レース結果（貼付）'!$B:$B,0),MATCH('決勝ヒート - レース暫定結果表（印刷）'!I$11,'[1]決勝ヒート - レース結果（貼付）'!$1:$1,0)),"")))</f>
        <v/>
      </c>
      <c r="J48" s="45" t="str">
        <f>IF(A48="DNS","",IF(A48="DQ","",IFERROR(INDEX('[1]決勝ヒート - レース結果（貼付）'!$A:$Z,MATCH($A48,'[1]決勝ヒート - レース結果（貼付）'!$A:$A,0),MATCH('決勝ヒート - レース暫定結果表（印刷）'!J$11,'[1]決勝ヒート - レース結果（貼付）'!$1:$1,0)),"")))</f>
        <v/>
      </c>
      <c r="K48" s="45" t="str">
        <f>IF(A48="DNS","",IF(A48="DQ","",IFERROR(INDEX('[1]決勝ヒート - レース結果（貼付）'!$A:$Z,MATCH($A48,'[1]決勝ヒート - レース結果（貼付）'!$A:$A,0),MATCH('決勝ヒート - レース暫定結果表（印刷）'!K$11,'[1]決勝ヒート - レース結果（貼付）'!$1:$1,0)),"")))</f>
        <v/>
      </c>
      <c r="L48" s="42" t="str">
        <f>IF(A48="DNS","",IF(A48="DQ","",IFERROR(INDEX('[1]決勝ヒート - レース結果（貼付）'!$A:$Z,MATCH($B48,'[1]決勝ヒート - レース結果（貼付）'!$B:$B,0),MATCH('決勝ヒート - レース暫定結果表（印刷）'!L$11,'[1]決勝ヒート - レース結果（貼付）'!$1:$1,0)),"")))</f>
        <v/>
      </c>
      <c r="M48" s="43" t="str">
        <f t="shared" si="0"/>
        <v/>
      </c>
      <c r="N48" s="44"/>
      <c r="O48" s="4"/>
      <c r="P48" s="4" t="str">
        <f>IF(IFERROR(INDEX('[1]決勝ヒート - レース結果（貼付）'!$A:$Z,MATCH($B48,'[1]決勝ヒート - レース結果（貼付）'!$B:$B,0),MATCH('決勝ヒート - レース暫定結果表（印刷）'!P$11,'[1]決勝ヒート - レース結果（貼付）'!$1:$1,0)),"")=0,"",IFERROR(INDEX('[1]決勝ヒート - レース結果（貼付）'!$A:$Z,MATCH($B48,'[1]決勝ヒート - レース結果（貼付）'!$B:$B,0),MATCH('決勝ヒート - レース暫定結果表（印刷）'!P$11,'[1]決勝ヒート - レース結果（貼付）'!$1:$1,0)),""))</f>
        <v/>
      </c>
      <c r="Q48" s="4" t="str">
        <f>IF(P48="","",COUNTIF($P$13:P48,"&lt;&gt;"&amp;""))</f>
        <v/>
      </c>
      <c r="R48" s="4" t="str">
        <f t="shared" si="2"/>
        <v/>
      </c>
      <c r="S48" s="4" t="str">
        <f>IF(IFERROR(INDEX('[1]決勝ヒート - レース結果（貼付）'!$A:$Z,MATCH($A48,'[1]決勝ヒート - レース結果（貼付）'!$A:$A,0),MATCH('決勝ヒート - レース暫定結果表（印刷）'!S$11,'[1]決勝ヒート - レース結果（貼付）'!$1:$1,0)),"")=0,"",IFERROR(INDEX('[1]決勝ヒート - レース結果（貼付）'!$A:$Z,MATCH($A48,'[1]決勝ヒート - レース結果（貼付）'!$A:$A,0),MATCH('決勝ヒート - レース暫定結果表（印刷）'!S$11,'[1]決勝ヒート - レース結果（貼付）'!$1:$1,0)),""))</f>
        <v/>
      </c>
      <c r="T48" s="4"/>
      <c r="U48" s="4" t="str">
        <f>IF(IFERROR(INDEX('[1]決勝ヒート - レース結果（貼付）'!$A:$Z,MATCH($B48,'[1]決勝ヒート - レース結果（貼付）'!$B:$B,0),MATCH('決勝ヒート - レース暫定結果表（印刷）'!U$11,'[1]決勝ヒート - レース結果（貼付）'!$1:$1,0)),"")=0,"",IFERROR(INDEX('[1]決勝ヒート - レース結果（貼付）'!$A:$Z,MATCH($B48,'[1]決勝ヒート - レース結果（貼付）'!$B:$B,0),MATCH('決勝ヒート - レース暫定結果表（印刷）'!U$11,'[1]決勝ヒート - レース結果（貼付）'!$1:$1,0)),""))</f>
        <v/>
      </c>
    </row>
    <row r="49" spans="1:21" s="51" customFormat="1" ht="12.75" customHeight="1" x14ac:dyDescent="0.2">
      <c r="A49" s="46"/>
      <c r="B49" s="33"/>
      <c r="C49" s="34"/>
      <c r="D49" s="35"/>
      <c r="E49" s="36"/>
      <c r="F49" s="37"/>
      <c r="G49" s="38"/>
      <c r="H49" s="39"/>
      <c r="I49" s="40"/>
      <c r="J49" s="45"/>
      <c r="K49" s="45"/>
      <c r="L49" s="42"/>
      <c r="M49" s="43"/>
      <c r="N49" s="44"/>
      <c r="O49" s="50"/>
      <c r="P49" s="50"/>
      <c r="Q49" s="50"/>
      <c r="R49" s="50"/>
      <c r="S49" s="50"/>
      <c r="T49" s="50"/>
      <c r="U49" s="50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tr">
        <f>IF(COUNTIF(M:M,"R")&gt;=1,"""R"" マークの車は、コースレコードを更新しました。従来のレコードタイムは"&amp;"　"&amp;M11,"")</f>
        <v/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61" t="str">
        <f>IF(A62&lt;COUNTIF($R$12:$R$48,"&gt;"&amp;0),A62+1,"")</f>
        <v/>
      </c>
      <c r="B53" s="1" t="str">
        <f t="shared" ref="B53:B59" si="3">IF(A53="","","No."&amp;INDEX($A$11:$U$48,MATCH($A53,$R$11:$R$48,0),MATCH("No.",$11:$11,0)))</f>
        <v/>
      </c>
      <c r="C53" s="1" t="str">
        <f t="shared" ref="C53:C59" si="4">INDEX($A$11:$U$48,MATCH($A53,$R$11:$R$48,0),MATCH("コメント",$11:$11,0))</f>
        <v/>
      </c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4"/>
      <c r="R53" s="4"/>
      <c r="S53" s="4"/>
      <c r="T53" s="4"/>
      <c r="U53" s="4"/>
    </row>
    <row r="54" spans="1:21" ht="12.75" customHeight="1" x14ac:dyDescent="0.15">
      <c r="A54" s="61" t="str">
        <f t="shared" ref="A54:A59" si="5">IF(A53&lt;COUNTIF($R$12:$R$48,"&gt;"&amp;0),A53+1,"")</f>
        <v/>
      </c>
      <c r="B54" s="1" t="str">
        <f t="shared" si="3"/>
        <v/>
      </c>
      <c r="C54" s="1" t="str">
        <f t="shared" si="4"/>
        <v/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1" t="str">
        <f t="shared" si="5"/>
        <v/>
      </c>
      <c r="B55" s="1" t="str">
        <f t="shared" si="3"/>
        <v/>
      </c>
      <c r="C55" s="1" t="str">
        <f t="shared" si="4"/>
        <v/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61" t="str">
        <f t="shared" si="5"/>
        <v/>
      </c>
      <c r="B56" s="1" t="str">
        <f t="shared" si="3"/>
        <v/>
      </c>
      <c r="C56" s="1" t="str">
        <f t="shared" si="4"/>
        <v/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1" t="str">
        <f t="shared" si="5"/>
        <v/>
      </c>
      <c r="B57" s="1" t="str">
        <f t="shared" si="3"/>
        <v/>
      </c>
      <c r="C57" s="1" t="str">
        <f t="shared" si="4"/>
        <v/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1" t="str">
        <f t="shared" si="5"/>
        <v/>
      </c>
      <c r="B58" s="1" t="str">
        <f t="shared" si="3"/>
        <v/>
      </c>
      <c r="C58" s="1" t="str">
        <f t="shared" si="4"/>
        <v/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1" t="str">
        <f t="shared" si="5"/>
        <v/>
      </c>
      <c r="B59" s="1" t="str">
        <f t="shared" si="3"/>
        <v/>
      </c>
      <c r="C59" s="1" t="str">
        <f t="shared" si="4"/>
        <v/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2" t="str">
        <f>IF(A61="","","ﾍﾟﾅﾙﾃｨ")</f>
        <v>ﾍﾟﾅﾙﾃｨ</v>
      </c>
      <c r="B60" s="63"/>
      <c r="C60" s="63"/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64"/>
      <c r="Q60" s="64"/>
      <c r="R60" s="4"/>
      <c r="S60" s="4"/>
      <c r="T60" s="4"/>
      <c r="U60" s="4"/>
    </row>
    <row r="61" spans="1:21" ht="12.75" customHeight="1" x14ac:dyDescent="0.15">
      <c r="A61" s="65">
        <f>IF(MAX(Q13:Q48)&lt;1,"",1)</f>
        <v>1</v>
      </c>
      <c r="B61" s="1" t="str">
        <f>IF(A61="","","No."&amp;INDEX($A$11:$U$48,MATCH($A61,$R$11:$R$48,0),MATCH("No.",$11:$11,0)))</f>
        <v>No.43</v>
      </c>
      <c r="C61" s="1" t="str">
        <f>INDEX($A$11:$U$48,MATCH($A61,$R$11:$R$48,0),MATCH("コメント",$11:$11,0))</f>
        <v>鈴鹿選手権ｼﾘｰｽﾞ特別規則 競技車両規則第60条(ﾌﾛﾝﾄﾌｪｱﾘﾝｸﾞ)違反により、5秒加算とした。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3.5" customHeight="1" x14ac:dyDescent="0.15">
      <c r="A62" s="61">
        <f>IF(A61&lt;COUNTIF($R$12:$R$48,"&gt;"&amp;0),A61+1,"")</f>
        <v>2</v>
      </c>
      <c r="B62" s="1" t="str">
        <f>IF(A62="","","No."&amp;INDEX($A$11:$U$48,MATCH($A62,$R$11:$R$48,0),MATCH("No.",$11:$11,0)))</f>
        <v>No.1</v>
      </c>
      <c r="C62" s="1" t="str">
        <f>INDEX($A$11:$U$48,MATCH($A62,$R$11:$R$48,0),MATCH("コメント",$11:$11,0))</f>
        <v>JAF国内ｶｰﾄ競技規則 ｶｰﾄ競技会運営に関する規定 21条(ｺｰｽｱｳﾄ)違反により、競技結果より1周減算とする。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62"/>
      <c r="Q62" s="4"/>
      <c r="R62" s="4"/>
      <c r="S62" s="4"/>
      <c r="T62" s="4"/>
      <c r="U62" s="4"/>
    </row>
    <row r="63" spans="1:21" ht="12.75" customHeight="1" x14ac:dyDescent="0.15">
      <c r="A63" s="61" t="str">
        <f>IF(A59&lt;COUNTIF($R$12:$R$48,"&gt;"&amp;0),A59+1,"")</f>
        <v/>
      </c>
      <c r="B63" s="1" t="str">
        <f>IF(A63="","","No."&amp;INDEX($A$11:$U$48,MATCH($A63,$R$11:$R$48,0),MATCH("No.",$11:$11,0)))</f>
        <v/>
      </c>
      <c r="C63" s="1" t="str">
        <f>INDEX($A$11:$U$48,MATCH($A63,$R$11:$R$48,0),MATCH("コメント",$11:$11,0))</f>
        <v/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1" t="str">
        <f>IF(A63&lt;COUNTIF($R$12:$R$48,"&gt;"&amp;0),A63+1,"")</f>
        <v/>
      </c>
      <c r="B64" s="1" t="str">
        <f>IF(A64="","","No."&amp;INDEX($A$11:$U$48,MATCH($A64,$R$11:$R$48,0),MATCH("No.",$11:$11,0)))</f>
        <v/>
      </c>
      <c r="C64" s="1" t="str">
        <f>INDEX($A$11:$U$48,MATCH($A64,$R$11:$R$48,0),MATCH("コメント",$11:$11,0))</f>
        <v/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tr">
        <f>"審査委員長 ："&amp;" "&amp;[1]各種設定!$D$20</f>
        <v>審査委員長 ： Hideyuki KOMIYAMA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36 A38 A40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2022-09-11T08:16:57Z</dcterms:created>
  <dcterms:modified xsi:type="dcterms:W3CDTF">2022-09-11T08:17:16Z</dcterms:modified>
</cp:coreProperties>
</file>