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公式予選結果表" sheetId="1" r:id="rId1"/>
  </sheets>
  <externalReferences>
    <externalReference r:id="rId2"/>
  </externalReferences>
  <definedNames>
    <definedName name="_xlnm.Print_Area" localSheetId="0">公式予選結果表!$A$1:$M$72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4" i="1" l="1"/>
  <c r="S15" i="1"/>
  <c r="A15" i="1"/>
  <c r="S14" i="1"/>
  <c r="K14" i="1"/>
  <c r="E14" i="1"/>
  <c r="B14" i="1"/>
  <c r="L14" i="1" s="1"/>
  <c r="A14" i="1"/>
  <c r="S13" i="1"/>
  <c r="L13" i="1"/>
  <c r="J13" i="1"/>
  <c r="G13" i="1"/>
  <c r="F13" i="1"/>
  <c r="E13" i="1"/>
  <c r="B13" i="1"/>
  <c r="A9" i="1"/>
  <c r="I11" i="1" s="1"/>
  <c r="A7" i="1"/>
  <c r="I6" i="1"/>
  <c r="G14" i="1" l="1"/>
  <c r="B15" i="1"/>
  <c r="A16" i="1"/>
  <c r="J14" i="1"/>
  <c r="F14" i="1"/>
  <c r="H14" i="1"/>
  <c r="I14" i="1" s="1"/>
  <c r="P14" i="1"/>
  <c r="Q14" i="1" s="1"/>
  <c r="R14" i="1" s="1"/>
  <c r="P13" i="1"/>
  <c r="Q13" i="1" s="1"/>
  <c r="H13" i="1"/>
  <c r="I13" i="1" s="1"/>
  <c r="D13" i="1"/>
  <c r="D14" i="1"/>
  <c r="S16" i="1" l="1"/>
  <c r="B16" i="1"/>
  <c r="A17" i="1"/>
  <c r="K15" i="1"/>
  <c r="G15" i="1"/>
  <c r="P15" i="1"/>
  <c r="Q15" i="1" s="1"/>
  <c r="R15" i="1" s="1"/>
  <c r="E15" i="1"/>
  <c r="F15" i="1"/>
  <c r="L15" i="1"/>
  <c r="D15" i="1"/>
  <c r="H15" i="1"/>
  <c r="I15" i="1" s="1"/>
  <c r="J15" i="1"/>
  <c r="R13" i="1"/>
  <c r="A18" i="1" l="1"/>
  <c r="B17" i="1"/>
  <c r="S17" i="1"/>
  <c r="H17" i="1"/>
  <c r="I17" i="1" s="1"/>
  <c r="L16" i="1"/>
  <c r="D16" i="1"/>
  <c r="J16" i="1"/>
  <c r="F16" i="1"/>
  <c r="G16" i="1"/>
  <c r="P16" i="1"/>
  <c r="Q16" i="1" s="1"/>
  <c r="E16" i="1"/>
  <c r="K16" i="1"/>
  <c r="H16" i="1"/>
  <c r="I16" i="1" s="1"/>
  <c r="R16" i="1" l="1"/>
  <c r="P17" i="1"/>
  <c r="Q17" i="1" s="1"/>
  <c r="R17" i="1" s="1"/>
  <c r="E17" i="1"/>
  <c r="K17" i="1"/>
  <c r="G17" i="1"/>
  <c r="F17" i="1"/>
  <c r="J17" i="1"/>
  <c r="L17" i="1"/>
  <c r="D17" i="1"/>
  <c r="S18" i="1"/>
  <c r="H18" i="1"/>
  <c r="I18" i="1" s="1"/>
  <c r="A19" i="1"/>
  <c r="B18" i="1"/>
  <c r="J18" i="1" l="1"/>
  <c r="F18" i="1"/>
  <c r="L18" i="1"/>
  <c r="D18" i="1"/>
  <c r="G18" i="1"/>
  <c r="P18" i="1"/>
  <c r="Q18" i="1" s="1"/>
  <c r="R18" i="1" s="1"/>
  <c r="E18" i="1"/>
  <c r="K18" i="1"/>
  <c r="B19" i="1"/>
  <c r="A20" i="1"/>
  <c r="S19" i="1"/>
  <c r="S20" i="1" l="1"/>
  <c r="B20" i="1"/>
  <c r="A21" i="1"/>
  <c r="K19" i="1"/>
  <c r="G19" i="1"/>
  <c r="P19" i="1"/>
  <c r="Q19" i="1" s="1"/>
  <c r="R19" i="1" s="1"/>
  <c r="E19" i="1"/>
  <c r="J19" i="1"/>
  <c r="L19" i="1"/>
  <c r="D19" i="1"/>
  <c r="F19" i="1"/>
  <c r="H19" i="1"/>
  <c r="I19" i="1" s="1"/>
  <c r="L20" i="1" l="1"/>
  <c r="D20" i="1"/>
  <c r="J20" i="1"/>
  <c r="F20" i="1"/>
  <c r="K20" i="1"/>
  <c r="P20" i="1"/>
  <c r="Q20" i="1" s="1"/>
  <c r="G20" i="1"/>
  <c r="E20" i="1"/>
  <c r="A22" i="1"/>
  <c r="B21" i="1"/>
  <c r="S21" i="1"/>
  <c r="H21" i="1"/>
  <c r="I21" i="1" s="1"/>
  <c r="H20" i="1"/>
  <c r="I20" i="1" s="1"/>
  <c r="P21" i="1" l="1"/>
  <c r="Q21" i="1" s="1"/>
  <c r="R21" i="1" s="1"/>
  <c r="E21" i="1"/>
  <c r="K21" i="1"/>
  <c r="G21" i="1"/>
  <c r="L21" i="1"/>
  <c r="D21" i="1"/>
  <c r="J21" i="1"/>
  <c r="F21" i="1"/>
  <c r="R20" i="1"/>
  <c r="S22" i="1"/>
  <c r="B22" i="1"/>
  <c r="H22" i="1" s="1"/>
  <c r="I22" i="1" s="1"/>
  <c r="A23" i="1"/>
  <c r="B23" i="1" l="1"/>
  <c r="A24" i="1"/>
  <c r="S23" i="1"/>
  <c r="H23" i="1"/>
  <c r="I23" i="1" s="1"/>
  <c r="J22" i="1"/>
  <c r="F22" i="1"/>
  <c r="L22" i="1"/>
  <c r="D22" i="1"/>
  <c r="P22" i="1"/>
  <c r="Q22" i="1" s="1"/>
  <c r="R22" i="1" s="1"/>
  <c r="E22" i="1"/>
  <c r="K22" i="1"/>
  <c r="G22" i="1"/>
  <c r="S24" i="1" l="1"/>
  <c r="A25" i="1"/>
  <c r="B24" i="1"/>
  <c r="K23" i="1"/>
  <c r="G23" i="1"/>
  <c r="P23" i="1"/>
  <c r="Q23" i="1" s="1"/>
  <c r="R23" i="1" s="1"/>
  <c r="E23" i="1"/>
  <c r="F23" i="1"/>
  <c r="L23" i="1"/>
  <c r="D23" i="1"/>
  <c r="J23" i="1"/>
  <c r="L24" i="1" l="1"/>
  <c r="D24" i="1"/>
  <c r="J24" i="1"/>
  <c r="F24" i="1"/>
  <c r="G24" i="1"/>
  <c r="P24" i="1"/>
  <c r="Q24" i="1" s="1"/>
  <c r="R24" i="1" s="1"/>
  <c r="E24" i="1"/>
  <c r="K24" i="1"/>
  <c r="A26" i="1"/>
  <c r="B25" i="1"/>
  <c r="S25" i="1"/>
  <c r="H25" i="1"/>
  <c r="I25" i="1" s="1"/>
  <c r="H24" i="1"/>
  <c r="I24" i="1" s="1"/>
  <c r="P25" i="1" l="1"/>
  <c r="Q25" i="1" s="1"/>
  <c r="R25" i="1" s="1"/>
  <c r="E25" i="1"/>
  <c r="K25" i="1"/>
  <c r="G25" i="1"/>
  <c r="F25" i="1"/>
  <c r="L25" i="1"/>
  <c r="D25" i="1"/>
  <c r="J25" i="1"/>
  <c r="S26" i="1"/>
  <c r="A27" i="1"/>
  <c r="B26" i="1"/>
  <c r="A28" i="1" l="1"/>
  <c r="S27" i="1"/>
  <c r="B27" i="1"/>
  <c r="L26" i="1"/>
  <c r="K26" i="1"/>
  <c r="J26" i="1"/>
  <c r="P26" i="1"/>
  <c r="Q26" i="1" s="1"/>
  <c r="R26" i="1" s="1"/>
  <c r="F26" i="1"/>
  <c r="D26" i="1"/>
  <c r="G26" i="1"/>
  <c r="E26" i="1"/>
  <c r="H26" i="1"/>
  <c r="I26" i="1" s="1"/>
  <c r="P27" i="1" l="1"/>
  <c r="Q27" i="1" s="1"/>
  <c r="R27" i="1" s="1"/>
  <c r="E27" i="1"/>
  <c r="L27" i="1"/>
  <c r="D27" i="1"/>
  <c r="K27" i="1"/>
  <c r="G27" i="1"/>
  <c r="F27" i="1"/>
  <c r="J27" i="1"/>
  <c r="H27" i="1"/>
  <c r="I27" i="1" s="1"/>
  <c r="A29" i="1"/>
  <c r="S28" i="1"/>
  <c r="H28" i="1"/>
  <c r="I28" i="1" s="1"/>
  <c r="B28" i="1"/>
  <c r="B29" i="1" l="1"/>
  <c r="A30" i="1"/>
  <c r="S29" i="1"/>
  <c r="H29" i="1"/>
  <c r="I29" i="1" s="1"/>
  <c r="J28" i="1"/>
  <c r="F28" i="1"/>
  <c r="P28" i="1"/>
  <c r="Q28" i="1" s="1"/>
  <c r="R28" i="1" s="1"/>
  <c r="E28" i="1"/>
  <c r="L28" i="1"/>
  <c r="D28" i="1"/>
  <c r="G28" i="1"/>
  <c r="K28" i="1"/>
  <c r="S30" i="1" l="1"/>
  <c r="B30" i="1"/>
  <c r="A31" i="1"/>
  <c r="K29" i="1"/>
  <c r="G29" i="1"/>
  <c r="J29" i="1"/>
  <c r="F29" i="1"/>
  <c r="P29" i="1"/>
  <c r="Q29" i="1" s="1"/>
  <c r="R29" i="1" s="1"/>
  <c r="E29" i="1"/>
  <c r="L29" i="1"/>
  <c r="D29" i="1"/>
  <c r="L30" i="1" l="1"/>
  <c r="D30" i="1"/>
  <c r="K30" i="1"/>
  <c r="G30" i="1"/>
  <c r="J30" i="1"/>
  <c r="F30" i="1"/>
  <c r="P30" i="1"/>
  <c r="Q30" i="1" s="1"/>
  <c r="R30" i="1" s="1"/>
  <c r="E30" i="1"/>
  <c r="A32" i="1"/>
  <c r="S31" i="1"/>
  <c r="B31" i="1"/>
  <c r="H31" i="1" s="1"/>
  <c r="I31" i="1" s="1"/>
  <c r="H30" i="1"/>
  <c r="I30" i="1" s="1"/>
  <c r="P31" i="1" l="1"/>
  <c r="Q31" i="1" s="1"/>
  <c r="R31" i="1" s="1"/>
  <c r="E31" i="1"/>
  <c r="L31" i="1"/>
  <c r="D31" i="1"/>
  <c r="K31" i="1"/>
  <c r="G31" i="1"/>
  <c r="J31" i="1"/>
  <c r="F31" i="1"/>
  <c r="A33" i="1"/>
  <c r="S32" i="1"/>
  <c r="B32" i="1"/>
  <c r="H32" i="1" s="1"/>
  <c r="I32" i="1" s="1"/>
  <c r="J32" i="1" l="1"/>
  <c r="F32" i="1"/>
  <c r="P32" i="1"/>
  <c r="Q32" i="1" s="1"/>
  <c r="R32" i="1" s="1"/>
  <c r="E32" i="1"/>
  <c r="L32" i="1"/>
  <c r="D32" i="1"/>
  <c r="K32" i="1"/>
  <c r="G32" i="1"/>
  <c r="B33" i="1"/>
  <c r="A34" i="1"/>
  <c r="S33" i="1"/>
  <c r="H33" i="1"/>
  <c r="I33" i="1" s="1"/>
  <c r="S34" i="1" l="1"/>
  <c r="B34" i="1"/>
  <c r="A35" i="1"/>
  <c r="K33" i="1"/>
  <c r="G33" i="1"/>
  <c r="J33" i="1"/>
  <c r="F33" i="1"/>
  <c r="P33" i="1"/>
  <c r="Q33" i="1" s="1"/>
  <c r="R33" i="1" s="1"/>
  <c r="E33" i="1"/>
  <c r="D33" i="1"/>
  <c r="L33" i="1"/>
  <c r="A36" i="1" l="1"/>
  <c r="S35" i="1"/>
  <c r="B35" i="1"/>
  <c r="L34" i="1"/>
  <c r="D34" i="1"/>
  <c r="K34" i="1"/>
  <c r="G34" i="1"/>
  <c r="J34" i="1"/>
  <c r="F34" i="1"/>
  <c r="E34" i="1"/>
  <c r="P34" i="1"/>
  <c r="Q34" i="1" s="1"/>
  <c r="R34" i="1" s="1"/>
  <c r="H34" i="1"/>
  <c r="I34" i="1" s="1"/>
  <c r="P35" i="1" l="1"/>
  <c r="Q35" i="1" s="1"/>
  <c r="R35" i="1" s="1"/>
  <c r="E35" i="1"/>
  <c r="L35" i="1"/>
  <c r="D35" i="1"/>
  <c r="K35" i="1"/>
  <c r="G35" i="1"/>
  <c r="F35" i="1"/>
  <c r="J35" i="1"/>
  <c r="H35" i="1"/>
  <c r="I35" i="1" s="1"/>
  <c r="A37" i="1"/>
  <c r="S36" i="1"/>
  <c r="H36" i="1"/>
  <c r="I36" i="1" s="1"/>
  <c r="B36" i="1"/>
  <c r="B37" i="1" l="1"/>
  <c r="H37" i="1" s="1"/>
  <c r="I37" i="1" s="1"/>
  <c r="A38" i="1"/>
  <c r="S37" i="1"/>
  <c r="J36" i="1"/>
  <c r="F36" i="1"/>
  <c r="P36" i="1"/>
  <c r="Q36" i="1" s="1"/>
  <c r="R36" i="1" s="1"/>
  <c r="E36" i="1"/>
  <c r="L36" i="1"/>
  <c r="D36" i="1"/>
  <c r="G36" i="1"/>
  <c r="K36" i="1"/>
  <c r="S38" i="1" l="1"/>
  <c r="B38" i="1"/>
  <c r="A39" i="1"/>
  <c r="K37" i="1"/>
  <c r="G37" i="1"/>
  <c r="J37" i="1"/>
  <c r="F37" i="1"/>
  <c r="P37" i="1"/>
  <c r="Q37" i="1" s="1"/>
  <c r="R37" i="1" s="1"/>
  <c r="E37" i="1"/>
  <c r="D37" i="1"/>
  <c r="L37" i="1"/>
  <c r="A40" i="1" l="1"/>
  <c r="S39" i="1"/>
  <c r="B39" i="1"/>
  <c r="L38" i="1"/>
  <c r="D38" i="1"/>
  <c r="K38" i="1"/>
  <c r="G38" i="1"/>
  <c r="J38" i="1"/>
  <c r="F38" i="1"/>
  <c r="E38" i="1"/>
  <c r="P38" i="1"/>
  <c r="Q38" i="1" s="1"/>
  <c r="R38" i="1" s="1"/>
  <c r="H38" i="1"/>
  <c r="I38" i="1" s="1"/>
  <c r="P39" i="1" l="1"/>
  <c r="Q39" i="1" s="1"/>
  <c r="R39" i="1" s="1"/>
  <c r="E39" i="1"/>
  <c r="L39" i="1"/>
  <c r="D39" i="1"/>
  <c r="K39" i="1"/>
  <c r="G39" i="1"/>
  <c r="J39" i="1"/>
  <c r="F39" i="1"/>
  <c r="H39" i="1"/>
  <c r="I39" i="1" s="1"/>
  <c r="A41" i="1"/>
  <c r="S40" i="1"/>
  <c r="H40" i="1"/>
  <c r="I40" i="1" s="1"/>
  <c r="B40" i="1"/>
  <c r="B41" i="1" l="1"/>
  <c r="H41" i="1" s="1"/>
  <c r="I41" i="1" s="1"/>
  <c r="A42" i="1"/>
  <c r="S41" i="1"/>
  <c r="J40" i="1"/>
  <c r="F40" i="1"/>
  <c r="P40" i="1"/>
  <c r="Q40" i="1" s="1"/>
  <c r="R40" i="1" s="1"/>
  <c r="E40" i="1"/>
  <c r="L40" i="1"/>
  <c r="D40" i="1"/>
  <c r="K40" i="1"/>
  <c r="G40" i="1"/>
  <c r="S42" i="1" l="1"/>
  <c r="B42" i="1"/>
  <c r="A43" i="1"/>
  <c r="K41" i="1"/>
  <c r="G41" i="1"/>
  <c r="J41" i="1"/>
  <c r="F41" i="1"/>
  <c r="P41" i="1"/>
  <c r="Q41" i="1" s="1"/>
  <c r="R41" i="1" s="1"/>
  <c r="E41" i="1"/>
  <c r="L41" i="1"/>
  <c r="D41" i="1"/>
  <c r="A44" i="1" l="1"/>
  <c r="S43" i="1"/>
  <c r="B43" i="1"/>
  <c r="L42" i="1"/>
  <c r="D42" i="1"/>
  <c r="K42" i="1"/>
  <c r="G42" i="1"/>
  <c r="J42" i="1"/>
  <c r="F42" i="1"/>
  <c r="P42" i="1"/>
  <c r="Q42" i="1" s="1"/>
  <c r="R42" i="1" s="1"/>
  <c r="E42" i="1"/>
  <c r="H42" i="1"/>
  <c r="I42" i="1" s="1"/>
  <c r="P43" i="1" l="1"/>
  <c r="Q43" i="1" s="1"/>
  <c r="R43" i="1" s="1"/>
  <c r="E43" i="1"/>
  <c r="L43" i="1"/>
  <c r="D43" i="1"/>
  <c r="K43" i="1"/>
  <c r="G43" i="1"/>
  <c r="J43" i="1"/>
  <c r="F43" i="1"/>
  <c r="H43" i="1"/>
  <c r="I43" i="1" s="1"/>
  <c r="A45" i="1"/>
  <c r="S44" i="1"/>
  <c r="B44" i="1"/>
  <c r="H44" i="1" s="1"/>
  <c r="I44" i="1" s="1"/>
  <c r="B45" i="1" l="1"/>
  <c r="H45" i="1" s="1"/>
  <c r="I45" i="1" s="1"/>
  <c r="A46" i="1"/>
  <c r="S45" i="1"/>
  <c r="J44" i="1"/>
  <c r="F44" i="1"/>
  <c r="P44" i="1"/>
  <c r="Q44" i="1" s="1"/>
  <c r="R44" i="1" s="1"/>
  <c r="E44" i="1"/>
  <c r="L44" i="1"/>
  <c r="D44" i="1"/>
  <c r="K44" i="1"/>
  <c r="G44" i="1"/>
  <c r="B46" i="1" l="1"/>
  <c r="K45" i="1"/>
  <c r="G45" i="1"/>
  <c r="J45" i="1"/>
  <c r="F45" i="1"/>
  <c r="P45" i="1"/>
  <c r="Q45" i="1" s="1"/>
  <c r="E45" i="1"/>
  <c r="L45" i="1"/>
  <c r="D45" i="1"/>
  <c r="R45" i="1" l="1"/>
  <c r="A53" i="1"/>
  <c r="L46" i="1"/>
  <c r="D46" i="1"/>
  <c r="K46" i="1"/>
  <c r="G46" i="1"/>
  <c r="J46" i="1"/>
  <c r="F46" i="1"/>
  <c r="E46" i="1"/>
  <c r="H46" i="1"/>
  <c r="I46" i="1" s="1"/>
  <c r="A49" i="1" s="1"/>
  <c r="B53" i="1" l="1"/>
  <c r="A54" i="1"/>
  <c r="A52" i="1"/>
  <c r="C53" i="1"/>
  <c r="C54" i="1" l="1"/>
  <c r="B54" i="1"/>
  <c r="A55" i="1"/>
  <c r="A56" i="1" l="1"/>
  <c r="C55" i="1"/>
  <c r="B55" i="1"/>
  <c r="A57" i="1" l="1"/>
  <c r="C56" i="1"/>
  <c r="B56" i="1"/>
  <c r="B57" i="1" l="1"/>
  <c r="A58" i="1"/>
  <c r="C57" i="1"/>
  <c r="C58" i="1" l="1"/>
  <c r="B58" i="1"/>
  <c r="A59" i="1"/>
  <c r="A60" i="1" l="1"/>
  <c r="C59" i="1"/>
  <c r="B59" i="1"/>
  <c r="A61" i="1" l="1"/>
  <c r="C60" i="1"/>
  <c r="B60" i="1"/>
  <c r="B61" i="1" l="1"/>
  <c r="A62" i="1"/>
  <c r="C61" i="1"/>
  <c r="C62" i="1" l="1"/>
  <c r="B62" i="1"/>
  <c r="A63" i="1"/>
  <c r="C63" i="1" l="1"/>
  <c r="B63" i="1"/>
</calcChain>
</file>

<file path=xl/sharedStrings.xml><?xml version="1.0" encoding="utf-8"?>
<sst xmlns="http://schemas.openxmlformats.org/spreadsheetml/2006/main" count="28" uniqueCount="26">
  <si>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</si>
  <si>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</si>
  <si>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</si>
  <si>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</si>
  <si>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</si>
  <si>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</si>
  <si>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</si>
  <si>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</si>
  <si>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</si>
  <si>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</si>
  <si>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</si>
  <si>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</si>
  <si>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</si>
  <si>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</si>
  <si>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</si>
  <si>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2"/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</si>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</sst>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19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178" fontId="12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8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352426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900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EXGEL%20OK%20CHAMP&#65289;202207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FINAL1_予選ヒート-レース結果表・グリッド用（貼付）"/>
      <sheetName val="FINAL1_決勝ヒート - グリッド表（印刷）"/>
      <sheetName val="FINAL1_決勝ヒート - レース結果（貼付）"/>
      <sheetName val="FINAL1_決勝ヒート - レース暫定結果表（印刷）"/>
      <sheetName val="FINAL1_決勝ヒート - レース正式結果表（印刷）"/>
      <sheetName val="FINAL1_JAF提出用（決勝）"/>
      <sheetName val="FINAL2_予選ヒート-レース結果表・グリッド用（貼付）"/>
      <sheetName val="FINAL2_決勝ヒート - グリッド表（印刷）"/>
      <sheetName val="FINAL2_決勝ヒート - レース結果（貼付）"/>
      <sheetName val="FINAL2_決勝ヒート - レース暫定結果表（印刷）"/>
      <sheetName val="FINAL2_決勝ヒート - レース正式結果表（印刷）"/>
      <sheetName val="FINAL2_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EXGEL OK CHAMP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Team</v>
          </cell>
          <cell r="J1" t="str">
            <v>Model/Engine</v>
          </cell>
          <cell r="K1" t="str">
            <v>Tires</v>
          </cell>
          <cell r="L1" t="str">
            <v>コメント</v>
          </cell>
          <cell r="M1" t="str">
            <v>ポンダー#</v>
          </cell>
          <cell r="N1" t="str">
            <v>ベスト平均時速</v>
          </cell>
          <cell r="O1" t="str">
            <v>2nd Best</v>
          </cell>
          <cell r="P1" t="str">
            <v>Laps</v>
          </cell>
          <cell r="Q1" t="str">
            <v>Total Time</v>
          </cell>
          <cell r="R1" t="str">
            <v>S1</v>
          </cell>
          <cell r="S1" t="str">
            <v>S2</v>
          </cell>
          <cell r="T1" t="str">
            <v>グリッドコメント</v>
          </cell>
          <cell r="U1" t="str">
            <v>会員番号</v>
          </cell>
        </row>
        <row r="2">
          <cell r="A2">
            <v>1</v>
          </cell>
          <cell r="B2">
            <v>20</v>
          </cell>
          <cell r="C2" t="str">
            <v>加藤大翔</v>
          </cell>
          <cell r="D2">
            <v>48.274000000000001</v>
          </cell>
          <cell r="E2">
            <v>2</v>
          </cell>
          <cell r="F2" t="str">
            <v>OK CHANP</v>
          </cell>
          <cell r="I2" t="str">
            <v>HRS JAPAN</v>
          </cell>
          <cell r="J2" t="str">
            <v>LN KART/TM</v>
          </cell>
          <cell r="K2" t="str">
            <v>YH</v>
          </cell>
          <cell r="M2">
            <v>3135176</v>
          </cell>
          <cell r="N2">
            <v>94.262</v>
          </cell>
          <cell r="O2">
            <v>48.331000000000003</v>
          </cell>
          <cell r="P2">
            <v>4</v>
          </cell>
          <cell r="Q2">
            <v>2.6701041666666665E-3</v>
          </cell>
          <cell r="R2">
            <v>24.431000000000001</v>
          </cell>
          <cell r="U2">
            <v>800875980210</v>
          </cell>
        </row>
        <row r="3">
          <cell r="A3">
            <v>2</v>
          </cell>
          <cell r="B3">
            <v>32</v>
          </cell>
          <cell r="C3" t="str">
            <v>上野晴紀</v>
          </cell>
          <cell r="D3">
            <v>48.337000000000003</v>
          </cell>
          <cell r="E3">
            <v>2</v>
          </cell>
          <cell r="F3" t="str">
            <v>OK CHANP</v>
          </cell>
          <cell r="G3">
            <v>6.3E-2</v>
          </cell>
          <cell r="H3">
            <v>6.3E-2</v>
          </cell>
          <cell r="I3" t="str">
            <v>ASTECH</v>
          </cell>
          <cell r="J3" t="str">
            <v>birelART/IAME</v>
          </cell>
          <cell r="K3" t="str">
            <v>YH</v>
          </cell>
          <cell r="M3">
            <v>795</v>
          </cell>
          <cell r="N3">
            <v>94.138999999999996</v>
          </cell>
          <cell r="O3">
            <v>48.692</v>
          </cell>
          <cell r="P3">
            <v>4</v>
          </cell>
          <cell r="Q3">
            <v>2.7115046296296297E-3</v>
          </cell>
          <cell r="R3">
            <v>24.652999999999999</v>
          </cell>
          <cell r="U3">
            <v>791636000240</v>
          </cell>
        </row>
        <row r="4">
          <cell r="A4">
            <v>3</v>
          </cell>
          <cell r="B4">
            <v>3</v>
          </cell>
          <cell r="C4" t="str">
            <v>洞地遼大</v>
          </cell>
          <cell r="D4">
            <v>48.393000000000001</v>
          </cell>
          <cell r="E4">
            <v>3</v>
          </cell>
          <cell r="F4" t="str">
            <v>OK CHANP</v>
          </cell>
          <cell r="G4">
            <v>0.11899999999999999</v>
          </cell>
          <cell r="H4">
            <v>5.6000000000000001E-2</v>
          </cell>
          <cell r="I4" t="str">
            <v>PONOS HIROTEX R</v>
          </cell>
          <cell r="J4" t="str">
            <v>KART REPUBLIC/TM</v>
          </cell>
          <cell r="K4" t="str">
            <v>YH</v>
          </cell>
          <cell r="M4">
            <v>784</v>
          </cell>
          <cell r="N4">
            <v>94.03</v>
          </cell>
          <cell r="O4">
            <v>48.514000000000003</v>
          </cell>
          <cell r="P4">
            <v>4</v>
          </cell>
          <cell r="Q4">
            <v>2.5612152777777781E-3</v>
          </cell>
          <cell r="R4">
            <v>24.943999999999999</v>
          </cell>
          <cell r="U4">
            <v>791004930200</v>
          </cell>
        </row>
        <row r="5">
          <cell r="A5">
            <v>4</v>
          </cell>
          <cell r="B5">
            <v>4</v>
          </cell>
          <cell r="C5" t="str">
            <v>朝日ﾀｰﾎﾞ</v>
          </cell>
          <cell r="D5">
            <v>48.473999999999997</v>
          </cell>
          <cell r="E5">
            <v>2</v>
          </cell>
          <cell r="F5" t="str">
            <v>OK CHANP</v>
          </cell>
          <cell r="G5">
            <v>0.2</v>
          </cell>
          <cell r="H5">
            <v>8.1000000000000003E-2</v>
          </cell>
          <cell r="I5" t="str">
            <v>team Farina</v>
          </cell>
          <cell r="J5" t="str">
            <v>PRAGA/TM</v>
          </cell>
          <cell r="K5" t="str">
            <v>YH</v>
          </cell>
          <cell r="M5">
            <v>6123270</v>
          </cell>
          <cell r="N5">
            <v>93.873000000000005</v>
          </cell>
          <cell r="O5">
            <v>48.628999999999998</v>
          </cell>
          <cell r="P5">
            <v>6</v>
          </cell>
          <cell r="Q5">
            <v>3.5446643518518522E-3</v>
          </cell>
          <cell r="R5">
            <v>25.798999999999999</v>
          </cell>
          <cell r="S5">
            <v>24.565999999999999</v>
          </cell>
          <cell r="U5">
            <v>700009660150</v>
          </cell>
        </row>
        <row r="6">
          <cell r="A6">
            <v>5</v>
          </cell>
          <cell r="B6">
            <v>1</v>
          </cell>
          <cell r="C6" t="str">
            <v>佐野雄城</v>
          </cell>
          <cell r="D6">
            <v>48.488</v>
          </cell>
          <cell r="E6">
            <v>2</v>
          </cell>
          <cell r="F6" t="str">
            <v>OK CHANP</v>
          </cell>
          <cell r="G6">
            <v>0.214</v>
          </cell>
          <cell r="H6">
            <v>1.4E-2</v>
          </cell>
          <cell r="I6" t="str">
            <v>ｽﾏｲﾙﾏｯｸｽwith ｱｽﾃｯｸ</v>
          </cell>
          <cell r="J6" t="str">
            <v>birelART/IAME</v>
          </cell>
          <cell r="K6" t="str">
            <v>YH</v>
          </cell>
          <cell r="M6">
            <v>783</v>
          </cell>
          <cell r="N6">
            <v>93.846000000000004</v>
          </cell>
          <cell r="O6">
            <v>48.771999999999998</v>
          </cell>
          <cell r="P6">
            <v>4</v>
          </cell>
          <cell r="Q6">
            <v>2.7197800925925926E-3</v>
          </cell>
          <cell r="R6">
            <v>26.206</v>
          </cell>
          <cell r="U6">
            <v>791525730260</v>
          </cell>
        </row>
        <row r="7">
          <cell r="A7">
            <v>6</v>
          </cell>
          <cell r="B7">
            <v>23</v>
          </cell>
          <cell r="C7" t="str">
            <v>森田真心</v>
          </cell>
          <cell r="D7">
            <v>48.527000000000001</v>
          </cell>
          <cell r="E7">
            <v>2</v>
          </cell>
          <cell r="F7" t="str">
            <v>OK CHANP</v>
          </cell>
          <cell r="G7">
            <v>0.253</v>
          </cell>
          <cell r="H7">
            <v>3.9E-2</v>
          </cell>
          <cell r="I7" t="str">
            <v>PLORISSA M.S</v>
          </cell>
          <cell r="J7" t="str">
            <v>TONYKART/TM</v>
          </cell>
          <cell r="K7" t="str">
            <v>YH</v>
          </cell>
          <cell r="M7">
            <v>790</v>
          </cell>
          <cell r="N7">
            <v>93.77</v>
          </cell>
          <cell r="O7">
            <v>48.57</v>
          </cell>
          <cell r="P7">
            <v>6</v>
          </cell>
          <cell r="Q7">
            <v>3.5343055555555557E-3</v>
          </cell>
          <cell r="R7">
            <v>24.481999999999999</v>
          </cell>
          <cell r="S7">
            <v>24.5</v>
          </cell>
          <cell r="U7">
            <v>767041960250</v>
          </cell>
        </row>
        <row r="8">
          <cell r="A8">
            <v>7</v>
          </cell>
          <cell r="B8">
            <v>25</v>
          </cell>
          <cell r="C8" t="str">
            <v>小田 優</v>
          </cell>
          <cell r="D8">
            <v>48.537999999999997</v>
          </cell>
          <cell r="E8">
            <v>3</v>
          </cell>
          <cell r="F8" t="str">
            <v>OK CHANP</v>
          </cell>
          <cell r="G8">
            <v>0.26400000000000001</v>
          </cell>
          <cell r="H8">
            <v>1.0999999999999999E-2</v>
          </cell>
          <cell r="I8" t="str">
            <v>ｽﾏｲﾙﾏｯｸｽwith KSW</v>
          </cell>
          <cell r="J8" t="str">
            <v>DragoCORSE/TM</v>
          </cell>
          <cell r="K8" t="str">
            <v>YH</v>
          </cell>
          <cell r="M8">
            <v>791</v>
          </cell>
          <cell r="N8">
            <v>93.748999999999995</v>
          </cell>
          <cell r="O8">
            <v>48.667999999999999</v>
          </cell>
          <cell r="P8">
            <v>5</v>
          </cell>
          <cell r="Q8">
            <v>3.1041898148148148E-3</v>
          </cell>
          <cell r="R8">
            <v>24.899000000000001</v>
          </cell>
          <cell r="U8">
            <v>773678860370</v>
          </cell>
        </row>
        <row r="9">
          <cell r="A9">
            <v>8</v>
          </cell>
          <cell r="B9">
            <v>89</v>
          </cell>
          <cell r="C9" t="str">
            <v>安田裕信</v>
          </cell>
          <cell r="D9">
            <v>48.54</v>
          </cell>
          <cell r="E9">
            <v>2</v>
          </cell>
          <cell r="F9" t="str">
            <v>OK CHANP</v>
          </cell>
          <cell r="G9">
            <v>0.26600000000000001</v>
          </cell>
          <cell r="H9">
            <v>2E-3</v>
          </cell>
          <cell r="I9" t="str">
            <v>monocolle</v>
          </cell>
          <cell r="J9" t="str">
            <v>KART REPUBLIC/TM</v>
          </cell>
          <cell r="K9" t="str">
            <v>YH</v>
          </cell>
          <cell r="M9">
            <v>750</v>
          </cell>
          <cell r="N9">
            <v>93.745000000000005</v>
          </cell>
          <cell r="O9">
            <v>48.741999999999997</v>
          </cell>
          <cell r="P9">
            <v>4</v>
          </cell>
          <cell r="Q9">
            <v>2.7248379629629632E-3</v>
          </cell>
          <cell r="R9">
            <v>24.835000000000001</v>
          </cell>
          <cell r="U9">
            <v>336056691150</v>
          </cell>
        </row>
        <row r="10">
          <cell r="A10">
            <v>9</v>
          </cell>
          <cell r="B10">
            <v>22</v>
          </cell>
          <cell r="C10" t="str">
            <v>竹本優月輝</v>
          </cell>
          <cell r="D10">
            <v>48.603999999999999</v>
          </cell>
          <cell r="E10">
            <v>2</v>
          </cell>
          <cell r="F10" t="str">
            <v>OK CHANP</v>
          </cell>
          <cell r="G10">
            <v>0.33</v>
          </cell>
          <cell r="H10">
            <v>6.4000000000000001E-2</v>
          </cell>
          <cell r="I10" t="str">
            <v>TAKAGI PLANNING</v>
          </cell>
          <cell r="J10" t="str">
            <v>EXPRIT/TM</v>
          </cell>
          <cell r="K10" t="str">
            <v>YH</v>
          </cell>
          <cell r="M10">
            <v>789</v>
          </cell>
          <cell r="N10">
            <v>93.622</v>
          </cell>
          <cell r="O10">
            <v>48.679000000000002</v>
          </cell>
          <cell r="P10">
            <v>4</v>
          </cell>
          <cell r="Q10">
            <v>2.6958217592592594E-3</v>
          </cell>
          <cell r="R10">
            <v>25.091000000000001</v>
          </cell>
          <cell r="U10">
            <v>803597480430</v>
          </cell>
        </row>
        <row r="11">
          <cell r="A11">
            <v>10</v>
          </cell>
          <cell r="B11">
            <v>81</v>
          </cell>
          <cell r="C11" t="str">
            <v>山田杯利</v>
          </cell>
          <cell r="D11">
            <v>48.606999999999999</v>
          </cell>
          <cell r="E11">
            <v>3</v>
          </cell>
          <cell r="F11" t="str">
            <v>OK CHANP</v>
          </cell>
          <cell r="G11">
            <v>0.33300000000000002</v>
          </cell>
          <cell r="H11">
            <v>3.0000000000000001E-3</v>
          </cell>
          <cell r="I11" t="str">
            <v>Crocpro motion</v>
          </cell>
          <cell r="J11" t="str">
            <v>DragoCORSE/TM</v>
          </cell>
          <cell r="K11" t="str">
            <v>YH</v>
          </cell>
          <cell r="M11">
            <v>749</v>
          </cell>
          <cell r="N11">
            <v>93.616</v>
          </cell>
          <cell r="O11">
            <v>48.77</v>
          </cell>
          <cell r="P11">
            <v>6</v>
          </cell>
          <cell r="Q11">
            <v>3.6495717592592591E-3</v>
          </cell>
          <cell r="R11">
            <v>24.550999999999998</v>
          </cell>
          <cell r="S11">
            <v>24.492999999999999</v>
          </cell>
          <cell r="U11">
            <v>746156850200</v>
          </cell>
        </row>
        <row r="12">
          <cell r="A12">
            <v>11</v>
          </cell>
          <cell r="B12">
            <v>67</v>
          </cell>
          <cell r="C12" t="str">
            <v>田中照久</v>
          </cell>
          <cell r="D12">
            <v>48.624000000000002</v>
          </cell>
          <cell r="E12">
            <v>3</v>
          </cell>
          <cell r="F12" t="str">
            <v>OK CHANP</v>
          </cell>
          <cell r="G12">
            <v>0.35</v>
          </cell>
          <cell r="H12">
            <v>1.7000000000000001E-2</v>
          </cell>
          <cell r="I12" t="str">
            <v>TECORSA</v>
          </cell>
          <cell r="J12" t="str">
            <v>GLEATEQ/TM</v>
          </cell>
          <cell r="K12" t="str">
            <v>YH</v>
          </cell>
          <cell r="M12">
            <v>748</v>
          </cell>
          <cell r="N12">
            <v>93.582999999999998</v>
          </cell>
          <cell r="O12">
            <v>48.728999999999999</v>
          </cell>
          <cell r="P12">
            <v>5</v>
          </cell>
          <cell r="Q12">
            <v>3.1402662037037037E-3</v>
          </cell>
          <cell r="R12">
            <v>25.268000000000001</v>
          </cell>
          <cell r="U12">
            <v>707341510170</v>
          </cell>
        </row>
        <row r="13">
          <cell r="A13">
            <v>12</v>
          </cell>
          <cell r="B13">
            <v>31</v>
          </cell>
          <cell r="C13" t="str">
            <v>ﾛﾆｰ･ｸｲﾝﾀﾚｯﾘ</v>
          </cell>
          <cell r="D13">
            <v>48.63</v>
          </cell>
          <cell r="E13">
            <v>3</v>
          </cell>
          <cell r="F13" t="str">
            <v>OK CHANP</v>
          </cell>
          <cell r="G13">
            <v>0.35599999999999998</v>
          </cell>
          <cell r="H13">
            <v>6.0000000000000001E-3</v>
          </cell>
          <cell r="I13" t="str">
            <v>TAKAGI PLANNING</v>
          </cell>
          <cell r="J13" t="str">
            <v>EXPRIT/TM</v>
          </cell>
          <cell r="K13" t="str">
            <v>YH</v>
          </cell>
          <cell r="M13">
            <v>794</v>
          </cell>
          <cell r="N13">
            <v>93.572000000000003</v>
          </cell>
          <cell r="O13">
            <v>48.670999999999999</v>
          </cell>
          <cell r="P13">
            <v>5</v>
          </cell>
          <cell r="Q13">
            <v>3.1709722222222226E-3</v>
          </cell>
          <cell r="R13">
            <v>24.626000000000001</v>
          </cell>
          <cell r="U13">
            <v>417040641090</v>
          </cell>
        </row>
        <row r="14">
          <cell r="A14">
            <v>13</v>
          </cell>
          <cell r="B14">
            <v>13</v>
          </cell>
          <cell r="C14" t="str">
            <v>熊谷憲太</v>
          </cell>
          <cell r="D14">
            <v>48.643999999999998</v>
          </cell>
          <cell r="E14">
            <v>3</v>
          </cell>
          <cell r="F14" t="str">
            <v>OK CHANP</v>
          </cell>
          <cell r="G14">
            <v>0.37</v>
          </cell>
          <cell r="H14">
            <v>1.4E-2</v>
          </cell>
          <cell r="I14" t="str">
            <v>KP BUZZ</v>
          </cell>
          <cell r="J14" t="str">
            <v>KART REPUBLIC/TM</v>
          </cell>
          <cell r="K14" t="str">
            <v>YH</v>
          </cell>
          <cell r="M14">
            <v>788</v>
          </cell>
          <cell r="N14">
            <v>93.545000000000002</v>
          </cell>
          <cell r="O14">
            <v>48.677999999999997</v>
          </cell>
          <cell r="P14">
            <v>6</v>
          </cell>
          <cell r="Q14">
            <v>3.6894907407407401E-3</v>
          </cell>
          <cell r="R14">
            <v>24.413</v>
          </cell>
          <cell r="S14">
            <v>24.501000000000001</v>
          </cell>
          <cell r="U14">
            <v>815260870620</v>
          </cell>
        </row>
        <row r="15">
          <cell r="A15">
            <v>14</v>
          </cell>
          <cell r="B15">
            <v>38</v>
          </cell>
          <cell r="C15" t="str">
            <v>前田 樹</v>
          </cell>
          <cell r="D15">
            <v>48.67</v>
          </cell>
          <cell r="E15">
            <v>4</v>
          </cell>
          <cell r="F15" t="str">
            <v>OK CHANP</v>
          </cell>
          <cell r="G15">
            <v>0.39600000000000002</v>
          </cell>
          <cell r="H15">
            <v>2.5999999999999999E-2</v>
          </cell>
          <cell r="I15" t="str">
            <v>Team REGOLITH</v>
          </cell>
          <cell r="J15" t="str">
            <v>KART REPUBLIC/TM</v>
          </cell>
          <cell r="K15" t="str">
            <v>YH</v>
          </cell>
          <cell r="M15">
            <v>796</v>
          </cell>
          <cell r="N15">
            <v>93.495000000000005</v>
          </cell>
          <cell r="O15">
            <v>48.679000000000002</v>
          </cell>
          <cell r="P15">
            <v>6</v>
          </cell>
          <cell r="Q15">
            <v>3.678738425925926E-3</v>
          </cell>
          <cell r="R15">
            <v>24.408999999999999</v>
          </cell>
          <cell r="S15">
            <v>24.363</v>
          </cell>
          <cell r="U15">
            <v>729568731230</v>
          </cell>
        </row>
        <row r="16">
          <cell r="A16">
            <v>15</v>
          </cell>
          <cell r="B16">
            <v>66</v>
          </cell>
          <cell r="C16" t="str">
            <v>山越陽悠</v>
          </cell>
          <cell r="D16">
            <v>48.738</v>
          </cell>
          <cell r="E16">
            <v>2</v>
          </cell>
          <cell r="F16" t="str">
            <v>OK CHANP</v>
          </cell>
          <cell r="G16">
            <v>0.46400000000000002</v>
          </cell>
          <cell r="H16">
            <v>6.8000000000000005E-2</v>
          </cell>
          <cell r="I16" t="str">
            <v>RosaDragoCORSE</v>
          </cell>
          <cell r="J16" t="str">
            <v>RosaDragoCORSE/TM</v>
          </cell>
          <cell r="K16" t="str">
            <v>YH</v>
          </cell>
          <cell r="M16">
            <v>747</v>
          </cell>
          <cell r="N16">
            <v>93.364999999999995</v>
          </cell>
          <cell r="O16">
            <v>48.884</v>
          </cell>
          <cell r="P16">
            <v>6</v>
          </cell>
          <cell r="Q16">
            <v>3.5949768518518514E-3</v>
          </cell>
          <cell r="R16">
            <v>24.576000000000001</v>
          </cell>
          <cell r="S16">
            <v>24.324000000000002</v>
          </cell>
          <cell r="U16">
            <v>802014070360</v>
          </cell>
        </row>
        <row r="17">
          <cell r="A17">
            <v>16</v>
          </cell>
          <cell r="B17">
            <v>12</v>
          </cell>
          <cell r="C17" t="str">
            <v>安堂 祐</v>
          </cell>
          <cell r="D17">
            <v>48.838999999999999</v>
          </cell>
          <cell r="E17">
            <v>5</v>
          </cell>
          <cell r="F17" t="str">
            <v>OK CHANP</v>
          </cell>
          <cell r="G17">
            <v>0.56499999999999995</v>
          </cell>
          <cell r="H17">
            <v>0.10100000000000001</v>
          </cell>
          <cell r="I17" t="str">
            <v>RosaDragoCORSE</v>
          </cell>
          <cell r="J17" t="str">
            <v>RosaDragoCORSE/TM</v>
          </cell>
          <cell r="K17" t="str">
            <v>YH</v>
          </cell>
          <cell r="M17">
            <v>787</v>
          </cell>
          <cell r="N17">
            <v>93.171000000000006</v>
          </cell>
          <cell r="O17">
            <v>48.853999999999999</v>
          </cell>
          <cell r="P17">
            <v>6</v>
          </cell>
          <cell r="Q17">
            <v>3.6049652777777781E-3</v>
          </cell>
          <cell r="R17">
            <v>24.611999999999998</v>
          </cell>
          <cell r="S17">
            <v>24.376000000000001</v>
          </cell>
          <cell r="U17">
            <v>731852230220</v>
          </cell>
        </row>
        <row r="18">
          <cell r="A18">
            <v>17</v>
          </cell>
          <cell r="B18">
            <v>58</v>
          </cell>
          <cell r="C18" t="str">
            <v>鈴木悠太</v>
          </cell>
          <cell r="D18">
            <v>48.88</v>
          </cell>
          <cell r="E18">
            <v>2</v>
          </cell>
          <cell r="F18" t="str">
            <v>OK CHANP</v>
          </cell>
          <cell r="G18">
            <v>0.60599999999999998</v>
          </cell>
          <cell r="H18">
            <v>4.1000000000000002E-2</v>
          </cell>
          <cell r="I18" t="str">
            <v>RT WORLD</v>
          </cell>
          <cell r="J18" t="str">
            <v>EXPRIT/TM</v>
          </cell>
          <cell r="K18" t="str">
            <v>YH</v>
          </cell>
          <cell r="M18">
            <v>746</v>
          </cell>
          <cell r="N18">
            <v>93.093000000000004</v>
          </cell>
          <cell r="O18">
            <v>48.902000000000001</v>
          </cell>
          <cell r="P18">
            <v>6</v>
          </cell>
          <cell r="Q18">
            <v>3.6257870370370372E-3</v>
          </cell>
          <cell r="R18">
            <v>24.677</v>
          </cell>
          <cell r="S18">
            <v>24.353000000000002</v>
          </cell>
          <cell r="U18">
            <v>813464280360</v>
          </cell>
        </row>
        <row r="19">
          <cell r="A19">
            <v>18</v>
          </cell>
          <cell r="B19">
            <v>27</v>
          </cell>
          <cell r="C19" t="str">
            <v>菊池貴博</v>
          </cell>
          <cell r="D19">
            <v>48.918999999999997</v>
          </cell>
          <cell r="E19">
            <v>3</v>
          </cell>
          <cell r="F19" t="str">
            <v>OK CHANP</v>
          </cell>
          <cell r="G19">
            <v>0.64500000000000002</v>
          </cell>
          <cell r="H19">
            <v>3.9E-2</v>
          </cell>
          <cell r="I19" t="str">
            <v>K･SPEED･WIN</v>
          </cell>
          <cell r="J19" t="str">
            <v>CRG/TM</v>
          </cell>
          <cell r="K19" t="str">
            <v>YH</v>
          </cell>
          <cell r="M19">
            <v>792</v>
          </cell>
          <cell r="N19">
            <v>93.019000000000005</v>
          </cell>
          <cell r="O19">
            <v>48.960999999999999</v>
          </cell>
          <cell r="P19">
            <v>6</v>
          </cell>
          <cell r="Q19">
            <v>3.670023148148148E-3</v>
          </cell>
          <cell r="R19">
            <v>24.611999999999998</v>
          </cell>
          <cell r="S19">
            <v>24.443000000000001</v>
          </cell>
          <cell r="U19">
            <v>811408661250</v>
          </cell>
        </row>
        <row r="20">
          <cell r="A20">
            <v>19</v>
          </cell>
          <cell r="B20">
            <v>55</v>
          </cell>
          <cell r="C20" t="str">
            <v>藤井翔大</v>
          </cell>
          <cell r="D20">
            <v>48.936999999999998</v>
          </cell>
          <cell r="E20">
            <v>5</v>
          </cell>
          <cell r="F20" t="str">
            <v>OK CHANP</v>
          </cell>
          <cell r="G20">
            <v>0.66300000000000003</v>
          </cell>
          <cell r="H20">
            <v>1.7999999999999999E-2</v>
          </cell>
          <cell r="I20" t="str">
            <v>K･SPEED･WIN</v>
          </cell>
          <cell r="J20" t="str">
            <v>DragoCORSE/TM</v>
          </cell>
          <cell r="K20" t="str">
            <v>YH</v>
          </cell>
          <cell r="M20">
            <v>798</v>
          </cell>
          <cell r="N20">
            <v>92.984999999999999</v>
          </cell>
          <cell r="O20">
            <v>48.941000000000003</v>
          </cell>
          <cell r="P20">
            <v>6</v>
          </cell>
          <cell r="Q20">
            <v>3.6022800925925927E-3</v>
          </cell>
          <cell r="R20">
            <v>24.617000000000001</v>
          </cell>
          <cell r="S20">
            <v>24.416</v>
          </cell>
          <cell r="U20">
            <v>800121080190</v>
          </cell>
        </row>
        <row r="21">
          <cell r="A21">
            <v>20</v>
          </cell>
          <cell r="B21">
            <v>73</v>
          </cell>
          <cell r="C21" t="str">
            <v>落合蓮音</v>
          </cell>
          <cell r="D21">
            <v>48.954999999999998</v>
          </cell>
          <cell r="E21">
            <v>4</v>
          </cell>
          <cell r="F21" t="str">
            <v>OK CHANP</v>
          </cell>
          <cell r="G21">
            <v>0.68100000000000005</v>
          </cell>
          <cell r="H21">
            <v>1.7999999999999999E-2</v>
          </cell>
          <cell r="I21" t="str">
            <v>Ash with HOJUST</v>
          </cell>
          <cell r="J21" t="str">
            <v>TONYKART/TM</v>
          </cell>
          <cell r="K21" t="str">
            <v>YH</v>
          </cell>
          <cell r="M21">
            <v>3662123</v>
          </cell>
          <cell r="N21">
            <v>92.950999999999993</v>
          </cell>
          <cell r="O21">
            <v>48.975000000000001</v>
          </cell>
          <cell r="P21">
            <v>5</v>
          </cell>
          <cell r="Q21">
            <v>3.097002314814815E-3</v>
          </cell>
          <cell r="R21">
            <v>24.805</v>
          </cell>
          <cell r="U21">
            <v>826590910210</v>
          </cell>
        </row>
        <row r="22">
          <cell r="A22">
            <v>21</v>
          </cell>
          <cell r="B22">
            <v>11</v>
          </cell>
          <cell r="C22" t="str">
            <v>柴原耀介</v>
          </cell>
          <cell r="D22">
            <v>49.067999999999998</v>
          </cell>
          <cell r="E22">
            <v>2</v>
          </cell>
          <cell r="F22" t="str">
            <v>OK CHANP</v>
          </cell>
          <cell r="G22">
            <v>0.79400000000000004</v>
          </cell>
          <cell r="H22">
            <v>0.113</v>
          </cell>
          <cell r="I22" t="str">
            <v>Team REGOLITH</v>
          </cell>
          <cell r="J22" t="str">
            <v>KART REPUBLIC/TM</v>
          </cell>
          <cell r="K22" t="str">
            <v>TH</v>
          </cell>
          <cell r="M22">
            <v>786</v>
          </cell>
          <cell r="N22">
            <v>92.736999999999995</v>
          </cell>
          <cell r="O22">
            <v>49.145000000000003</v>
          </cell>
          <cell r="P22">
            <v>6</v>
          </cell>
          <cell r="Q22">
            <v>3.6224884259259253E-3</v>
          </cell>
          <cell r="R22">
            <v>24.643000000000001</v>
          </cell>
          <cell r="S22">
            <v>24.57</v>
          </cell>
          <cell r="U22">
            <v>790709850110</v>
          </cell>
        </row>
        <row r="23">
          <cell r="A23">
            <v>22</v>
          </cell>
          <cell r="B23">
            <v>29</v>
          </cell>
          <cell r="C23" t="str">
            <v>松本拓海</v>
          </cell>
          <cell r="D23">
            <v>50.734000000000002</v>
          </cell>
          <cell r="E23">
            <v>1</v>
          </cell>
          <cell r="F23" t="str">
            <v>OK CHANP</v>
          </cell>
          <cell r="G23">
            <v>2.46</v>
          </cell>
          <cell r="H23">
            <v>1.6659999999999999</v>
          </cell>
          <cell r="I23" t="str">
            <v>RosaDragoCORSE</v>
          </cell>
          <cell r="J23" t="str">
            <v>RosaDragoCORSE/TM</v>
          </cell>
          <cell r="K23" t="str">
            <v>YH</v>
          </cell>
          <cell r="M23">
            <v>793</v>
          </cell>
          <cell r="N23">
            <v>89.691000000000003</v>
          </cell>
          <cell r="P23">
            <v>1</v>
          </cell>
          <cell r="Q23">
            <v>7.6379629629629638E-4</v>
          </cell>
          <cell r="R23">
            <v>25.28</v>
          </cell>
          <cell r="U23">
            <v>830093954347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topLeftCell="B1" zoomScaleNormal="100" workbookViewId="0">
      <selection activeCell="I6" sqref="I6:J6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7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I6" s="9">
        <f>+[1]各種設定!D18</f>
        <v>44759</v>
      </c>
      <c r="J6" s="9"/>
      <c r="K6" s="10" t="s">
        <v>0</v>
      </c>
      <c r="L6" s="11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2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8"/>
      <c r="H7" s="7"/>
      <c r="I7" s="13"/>
      <c r="J7" s="14" t="s">
        <v>1</v>
      </c>
      <c r="K7" s="14" t="s">
        <v>2</v>
      </c>
      <c r="L7" s="11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3"/>
      <c r="J8" s="14" t="s">
        <v>3</v>
      </c>
      <c r="K8" s="15" t="s">
        <v>4</v>
      </c>
      <c r="L8" s="11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6" t="str">
        <f>+[1]各種設定!D4</f>
        <v>EXGEL OK CHAMP</v>
      </c>
      <c r="B9" s="7"/>
      <c r="C9" s="7"/>
      <c r="D9" s="7"/>
      <c r="E9" s="7"/>
      <c r="F9" s="7"/>
      <c r="G9" s="8"/>
      <c r="H9" s="7"/>
      <c r="I9" s="13"/>
      <c r="J9" s="7"/>
      <c r="K9" s="7"/>
      <c r="L9" s="17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8" t="s">
        <v>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0"/>
      <c r="B11" s="20" t="s">
        <v>7</v>
      </c>
      <c r="C11" s="20"/>
      <c r="D11" s="20" t="s">
        <v>8</v>
      </c>
      <c r="E11" s="4" t="s">
        <v>9</v>
      </c>
      <c r="F11" s="20" t="s">
        <v>10</v>
      </c>
      <c r="G11" s="21" t="s">
        <v>11</v>
      </c>
      <c r="H11" s="20" t="s">
        <v>12</v>
      </c>
      <c r="I11" s="22">
        <f>VLOOKUP(A9,[1]コースレコード!$A:$G,3,FALSE)</f>
        <v>46.999000000000002</v>
      </c>
      <c r="J11" s="20" t="s">
        <v>13</v>
      </c>
      <c r="K11" s="20" t="s">
        <v>14</v>
      </c>
      <c r="L11" s="7"/>
      <c r="M11" s="7"/>
      <c r="N11" s="4"/>
      <c r="O11" s="4"/>
      <c r="P11" s="23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4" t="s">
        <v>18</v>
      </c>
      <c r="B12" s="24" t="s">
        <v>7</v>
      </c>
      <c r="C12" s="24"/>
      <c r="D12" s="25" t="s">
        <v>19</v>
      </c>
      <c r="E12" s="25" t="s">
        <v>20</v>
      </c>
      <c r="F12" s="24" t="s">
        <v>10</v>
      </c>
      <c r="G12" s="26" t="s">
        <v>21</v>
      </c>
      <c r="H12" s="24" t="s">
        <v>22</v>
      </c>
      <c r="I12" s="27"/>
      <c r="J12" s="24" t="s">
        <v>23</v>
      </c>
      <c r="K12" s="24" t="s">
        <v>24</v>
      </c>
      <c r="L12" s="24" t="s">
        <v>25</v>
      </c>
      <c r="M12" s="28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29">
        <v>1</v>
      </c>
      <c r="B13" s="30">
        <f>IFERROR(INDEX('[1]公式予選（TT）-結果表（貼付）'!A2:$V$50,MATCH($A13,'[1]公式予選（TT）-結果表（貼付）'!A2:$A$50,0),MATCH(公式予選結果表!B$11,'[1]公式予選（TT）-結果表（貼付）'!$1:$1,0)),"")</f>
        <v>20</v>
      </c>
      <c r="C13" s="30"/>
      <c r="D13" s="31" t="str">
        <f>IFERROR(INDEX('[1]公式予選（TT）-結果表（貼付）'!$A:$Z,MATCH($B13,'[1]公式予選（TT）-結果表（貼付）'!$B:$B,0),MATCH(公式予選結果表!D$11,'[1]公式予選（TT）-結果表（貼付）'!$1:$1,0)),"")</f>
        <v>加藤大翔</v>
      </c>
      <c r="E13" s="32" t="str">
        <f>IFERROR(INDEX('[1]公式予選（TT）-結果表（貼付）'!$A:$Z,MATCH($B13,'[1]公式予選（TT）-結果表（貼付）'!$B:$B,0),MATCH(公式予選結果表!E$11,'[1]公式予選（TT）-結果表（貼付）'!$1:$1,0)),"")</f>
        <v>LN KART/TM</v>
      </c>
      <c r="F13" s="33" t="str">
        <f>IFERROR(INDEX('[1]公式予選（TT）-結果表（貼付）'!$A:$Z,MATCH($B13,'[1]公式予選（TT）-結果表（貼付）'!$B:$B,0),MATCH(公式予選結果表!F$11,'[1]公式予選（TT）-結果表（貼付）'!$1:$1,0)),"")</f>
        <v>HRS JAPAN</v>
      </c>
      <c r="G13" s="34" t="str">
        <f>IFERROR(INDEX('[1]公式予選（TT）-結果表（貼付）'!$A:$Z,MATCH($B13,'[1]公式予選（TT）-結果表（貼付）'!$B:$B,0),MATCH(公式予選結果表!G$11,'[1]公式予選（TT）-結果表（貼付）'!$1:$1,0)),"")</f>
        <v>YH</v>
      </c>
      <c r="H13" s="35">
        <f>IF(A13="DNS","ｽﾀｰﾄ出来ず",IF(A13="DQ","失　格",IFERROR(INDEX('[1]公式予選（TT）-結果表（貼付）'!$A:$Z,MATCH($B13,'[1]公式予選（TT）-結果表（貼付）'!$B:$B,0),MATCH(公式予選結果表!H$11,'[1]公式予選（TT）-結果表（貼付）'!$1:$1,0)),"")))</f>
        <v>48.274000000000001</v>
      </c>
      <c r="I13" s="36" t="str">
        <f t="shared" ref="I13:I46" si="0">IF(H13&lt;1,"",IF($I$11&gt;H13,"R",""))</f>
        <v/>
      </c>
      <c r="J13" s="37" t="str">
        <f>ROUND(INDEX('[1]公式予選（TT）-結果表（貼付）'!$A:$Z,MATCH($B13,'[1]公式予選（TT）-結果表（貼付）'!$B:$B,0),MATCH("ベスト平均時速",'[1]公式予選（TT）-結果表（貼付）'!$1:$1,0)),2)&amp;"km/h"</f>
        <v>94.26km/h</v>
      </c>
      <c r="K13" s="37"/>
      <c r="L13" s="37" t="str">
        <f>IF(OR('[1]公式予選（TT）-結果表（貼付）'!A2="DNS",'[1]公式予選（TT）-結果表（貼付）'!A2="DQ"),"",IFERROR(INDEX('[1]公式予選（TT）-結果表（貼付）'!$A:$Z,MATCH($B13,'[1]公式予選（TT）-結果表（貼付）'!$B:$B,0),MATCH("In Lap",'[1]公式予選（TT）-結果表（貼付）'!$1:$1,0))&amp;"/"&amp;INDEX('[1]公式予選（TT）-結果表（貼付）'!$A:$Z,MATCH($B13,'[1]公式予選（TT）-結果表（貼付）'!$B:$B,0),MATCH("Laps",'[1]公式予選（TT）-結果表（貼付）'!$1:$1,0)),""))</f>
        <v>2/4</v>
      </c>
      <c r="M13" s="38"/>
      <c r="N13" s="4"/>
      <c r="O13" s="4"/>
      <c r="P13" s="5" t="str">
        <f>IF(IFERROR(INDEX('[1]公式予選（TT）-結果表（貼付）'!$A:$Z,MATCH($B13,'[1]公式予選（TT）-結果表（貼付）'!$B:$B,0),MATCH(P$11,'[1]公式予選（TT）-結果表（貼付）'!$1:$1,0)),"")=0,"",IFERROR(INDEX('[1]公式予選（TT）-結果表（貼付）'!$A:$Z,MATCH($B13,'[1]公式予選（TT）-結果表（貼付）'!$B:$B,0),MATCH(P$11,'[1]公式予選（TT）-結果表（貼付）'!$1:$1,0)),""))</f>
        <v/>
      </c>
      <c r="Q13" s="5" t="str">
        <f>IF(P13="","",COUNTIF($P$13:P13,"&lt;&gt;"&amp;""))</f>
        <v/>
      </c>
      <c r="R13" s="5" t="str">
        <f t="shared" ref="R13:R45" si="1">IFERROR(RANK(Q13,$Q$13:$Q$47,1),"")</f>
        <v/>
      </c>
      <c r="S13" s="5" t="str">
        <f>IF(IFERROR(INDEX('[1]公式予選（TT）-結果表（貼付）'!$A:$Z,MATCH($A13,'[1]公式予選（TT）-結果表（貼付）'!$A:$A,0),MATCH(S$11,'[1]公式予選（TT）-結果表（貼付）'!$1:$1,0)),"")=0,"",IFERROR(INDEX('[1]公式予選（TT）-結果表（貼付）'!$A:$Z,MATCH($A13,'[1]公式予選（TT）-結果表（貼付）'!$A:$A,0),MATCH(S$11,'[1]公式予選（TT）-結果表（貼付）'!$1:$1,0)),""))</f>
        <v/>
      </c>
      <c r="T13" s="4"/>
      <c r="U13" s="4"/>
    </row>
    <row r="14" spans="1:21" ht="12.75" customHeight="1" x14ac:dyDescent="0.15">
      <c r="A14" s="29">
        <f>IF(OR('[1]公式予選（TT）-結果表（貼付）'!A3="DNF",'[1]公式予選（TT）-結果表（貼付）'!A3="DNS",'[1]公式予選（TT）-結果表（貼付）'!A3="DQ"),'[1]公式予選（TT）-結果表（貼付）'!A3,IF(MAX('[1]公式予選（TT）-結果表（貼付）'!$A:$A)&gt;A13,A13+1,""))</f>
        <v>2</v>
      </c>
      <c r="B14" s="30">
        <f>IFERROR(INDEX('[1]公式予選（TT）-結果表（貼付）'!A3:$V$50,MATCH($A14,'[1]公式予選（TT）-結果表（貼付）'!A3:$A$50,0),MATCH(公式予選結果表!B$11,'[1]公式予選（TT）-結果表（貼付）'!$1:$1,0)),"")</f>
        <v>32</v>
      </c>
      <c r="C14" s="30"/>
      <c r="D14" s="31" t="str">
        <f>IFERROR(INDEX('[1]公式予選（TT）-結果表（貼付）'!$A:$Z,MATCH($B14,'[1]公式予選（TT）-結果表（貼付）'!$B:$B,0),MATCH(公式予選結果表!D$11,'[1]公式予選（TT）-結果表（貼付）'!$1:$1,0)),"")</f>
        <v>上野晴紀</v>
      </c>
      <c r="E14" s="32" t="str">
        <f>IFERROR(INDEX('[1]公式予選（TT）-結果表（貼付）'!$A:$Z,MATCH($B14,'[1]公式予選（TT）-結果表（貼付）'!$B:$B,0),MATCH(公式予選結果表!E$11,'[1]公式予選（TT）-結果表（貼付）'!$1:$1,0)),"")</f>
        <v>birelART/IAME</v>
      </c>
      <c r="F14" s="33" t="str">
        <f>IFERROR(INDEX('[1]公式予選（TT）-結果表（貼付）'!$A:$Z,MATCH($B14,'[1]公式予選（TT）-結果表（貼付）'!$B:$B,0),MATCH(公式予選結果表!F$11,'[1]公式予選（TT）-結果表（貼付）'!$1:$1,0)),"")</f>
        <v>ASTECH</v>
      </c>
      <c r="G14" s="34" t="str">
        <f>IFERROR(INDEX('[1]公式予選（TT）-結果表（貼付）'!$A:$Z,MATCH($B14,'[1]公式予選（TT）-結果表（貼付）'!$B:$B,0),MATCH(公式予選結果表!G$11,'[1]公式予選（TT）-結果表（貼付）'!$1:$1,0)),"")</f>
        <v>YH</v>
      </c>
      <c r="H14" s="35">
        <f>IF(A14="DNS","ｽﾀｰﾄ出来ず",IF(A14="DQ","失　格",IFERROR(INDEX('[1]公式予選（TT）-結果表（貼付）'!$A:$Z,MATCH($B14,'[1]公式予選（TT）-結果表（貼付）'!$B:$B,0),MATCH(公式予選結果表!H$11,'[1]公式予選（TT）-結果表（貼付）'!$1:$1,0)),"")))</f>
        <v>48.337000000000003</v>
      </c>
      <c r="I14" s="36" t="str">
        <f t="shared" si="0"/>
        <v/>
      </c>
      <c r="J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J$11,'[1]公式予選（TT）-結果表（貼付）'!$1:$1,0)),""))</f>
        <v>6.3E-2</v>
      </c>
      <c r="K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K$11,'[1]公式予選（TT）-結果表（貼付）'!$1:$1,0)),""))</f>
        <v>6.3E-2</v>
      </c>
      <c r="L14" s="37" t="str">
        <f>IF(OR('[1]公式予選（TT）-結果表（貼付）'!A3="DNS",'[1]公式予選（TT）-結果表（貼付）'!A3="DQ"),"",IFERROR(INDEX('[1]公式予選（TT）-結果表（貼付）'!$A:$Z,MATCH($B14,'[1]公式予選（TT）-結果表（貼付）'!$B:$B,0),MATCH("In Lap",'[1]公式予選（TT）-結果表（貼付）'!$1:$1,0))&amp;"/"&amp;INDEX('[1]公式予選（TT）-結果表（貼付）'!$A:$Z,MATCH($B14,'[1]公式予選（TT）-結果表（貼付）'!$B:$B,0),MATCH("Laps",'[1]公式予選（TT）-結果表（貼付）'!$1:$1,0)),""))</f>
        <v>2/4</v>
      </c>
      <c r="M14" s="38"/>
      <c r="N14" s="4"/>
      <c r="O14" s="4"/>
      <c r="P14" s="5" t="str">
        <f>IF(IFERROR(INDEX('[1]公式予選（TT）-結果表（貼付）'!$A:$Z,MATCH($B14,'[1]公式予選（TT）-結果表（貼付）'!$B:$B,0),MATCH(P$11,'[1]公式予選（TT）-結果表（貼付）'!$1:$1,0)),"")=0,"",IFERROR(INDEX('[1]公式予選（TT）-結果表（貼付）'!$A:$Z,MATCH($B14,'[1]公式予選（TT）-結果表（貼付）'!$B:$B,0),MATCH(P$11,'[1]公式予選（TT）-結果表（貼付）'!$1:$1,0)),""))</f>
        <v/>
      </c>
      <c r="Q14" s="5" t="str">
        <f>IF(P14="","",COUNTIF($P$13:P14,"&lt;&gt;"&amp;""))</f>
        <v/>
      </c>
      <c r="R14" s="5" t="str">
        <f t="shared" si="1"/>
        <v/>
      </c>
      <c r="S14" s="5" t="str">
        <f>IF(IFERROR(INDEX('[1]公式予選（TT）-結果表（貼付）'!$A:$Z,MATCH($A14,'[1]公式予選（TT）-結果表（貼付）'!$A:$A,0),MATCH(S$11,'[1]公式予選（TT）-結果表（貼付）'!$1:$1,0)),"")=0,"",IFERROR(INDEX('[1]公式予選（TT）-結果表（貼付）'!$A:$Z,MATCH($A14,'[1]公式予選（TT）-結果表（貼付）'!$A:$A,0),MATCH(S$11,'[1]公式予選（TT）-結果表（貼付）'!$1:$1,0)),""))</f>
        <v/>
      </c>
      <c r="T14" s="4"/>
      <c r="U14" s="4"/>
    </row>
    <row r="15" spans="1:21" ht="12.75" customHeight="1" x14ac:dyDescent="0.15">
      <c r="A15" s="29">
        <f>IF(OR('[1]公式予選（TT）-結果表（貼付）'!A4="DNF",'[1]公式予選（TT）-結果表（貼付）'!A4="DNS",'[1]公式予選（TT）-結果表（貼付）'!A4="DQ"),'[1]公式予選（TT）-結果表（貼付）'!A4,IF(MAX('[1]公式予選（TT）-結果表（貼付）'!$A:$A)&gt;A14,A14+1,""))</f>
        <v>3</v>
      </c>
      <c r="B15" s="30">
        <f>IFERROR(INDEX('[1]公式予選（TT）-結果表（貼付）'!A4:$V$50,MATCH($A15,'[1]公式予選（TT）-結果表（貼付）'!A4:$A$50,0),MATCH(公式予選結果表!B$11,'[1]公式予選（TT）-結果表（貼付）'!$1:$1,0)),"")</f>
        <v>3</v>
      </c>
      <c r="C15" s="30"/>
      <c r="D15" s="31" t="str">
        <f>IFERROR(INDEX('[1]公式予選（TT）-結果表（貼付）'!$A:$Z,MATCH($B15,'[1]公式予選（TT）-結果表（貼付）'!$B:$B,0),MATCH(公式予選結果表!D$11,'[1]公式予選（TT）-結果表（貼付）'!$1:$1,0)),"")</f>
        <v>洞地遼大</v>
      </c>
      <c r="E15" s="32" t="str">
        <f>IFERROR(INDEX('[1]公式予選（TT）-結果表（貼付）'!$A:$Z,MATCH($B15,'[1]公式予選（TT）-結果表（貼付）'!$B:$B,0),MATCH(公式予選結果表!E$11,'[1]公式予選（TT）-結果表（貼付）'!$1:$1,0)),"")</f>
        <v>KART REPUBLIC/TM</v>
      </c>
      <c r="F15" s="33" t="str">
        <f>IFERROR(INDEX('[1]公式予選（TT）-結果表（貼付）'!$A:$Z,MATCH($B15,'[1]公式予選（TT）-結果表（貼付）'!$B:$B,0),MATCH(公式予選結果表!F$11,'[1]公式予選（TT）-結果表（貼付）'!$1:$1,0)),"")</f>
        <v>PONOS HIROTEX R</v>
      </c>
      <c r="G15" s="34" t="str">
        <f>IFERROR(INDEX('[1]公式予選（TT）-結果表（貼付）'!$A:$Z,MATCH($B15,'[1]公式予選（TT）-結果表（貼付）'!$B:$B,0),MATCH(公式予選結果表!G$11,'[1]公式予選（TT）-結果表（貼付）'!$1:$1,0)),"")</f>
        <v>YH</v>
      </c>
      <c r="H15" s="35">
        <f>IF(A15="DNS","ｽﾀｰﾄ出来ず",IF(A15="DQ","失　格",IFERROR(INDEX('[1]公式予選（TT）-結果表（貼付）'!$A:$Z,MATCH($B15,'[1]公式予選（TT）-結果表（貼付）'!$B:$B,0),MATCH(公式予選結果表!H$11,'[1]公式予選（TT）-結果表（貼付）'!$1:$1,0)),"")))</f>
        <v>48.393000000000001</v>
      </c>
      <c r="I15" s="36" t="str">
        <f t="shared" si="0"/>
        <v/>
      </c>
      <c r="J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J$11,'[1]公式予選（TT）-結果表（貼付）'!$1:$1,0)),""))</f>
        <v>0.11899999999999999</v>
      </c>
      <c r="K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K$11,'[1]公式予選（TT）-結果表（貼付）'!$1:$1,0)),""))</f>
        <v>5.6000000000000001E-2</v>
      </c>
      <c r="L15" s="37" t="str">
        <f>IF(OR('[1]公式予選（TT）-結果表（貼付）'!A4="DNS",'[1]公式予選（TT）-結果表（貼付）'!A4="DQ"),"",IFERROR(INDEX('[1]公式予選（TT）-結果表（貼付）'!$A:$Z,MATCH($B15,'[1]公式予選（TT）-結果表（貼付）'!$B:$B,0),MATCH("In Lap",'[1]公式予選（TT）-結果表（貼付）'!$1:$1,0))&amp;"/"&amp;INDEX('[1]公式予選（TT）-結果表（貼付）'!$A:$Z,MATCH($B15,'[1]公式予選（TT）-結果表（貼付）'!$B:$B,0),MATCH("Laps",'[1]公式予選（TT）-結果表（貼付）'!$1:$1,0)),""))</f>
        <v>3/4</v>
      </c>
      <c r="M15" s="38"/>
      <c r="N15" s="4"/>
      <c r="O15" s="4"/>
      <c r="P15" s="5" t="str">
        <f>IF(IFERROR(INDEX('[1]公式予選（TT）-結果表（貼付）'!$A:$Z,MATCH($B15,'[1]公式予選（TT）-結果表（貼付）'!$B:$B,0),MATCH(P$11,'[1]公式予選（TT）-結果表（貼付）'!$1:$1,0)),"")=0,"",IFERROR(INDEX('[1]公式予選（TT）-結果表（貼付）'!$A:$Z,MATCH($B15,'[1]公式予選（TT）-結果表（貼付）'!$B:$B,0),MATCH(P$11,'[1]公式予選（TT）-結果表（貼付）'!$1:$1,0)),""))</f>
        <v/>
      </c>
      <c r="Q15" s="5" t="str">
        <f>IF(P15="","",COUNTIF($P$13:P15,"&lt;&gt;"&amp;""))</f>
        <v/>
      </c>
      <c r="R15" s="5" t="str">
        <f t="shared" si="1"/>
        <v/>
      </c>
      <c r="S15" s="5" t="str">
        <f>IF(IFERROR(INDEX('[1]公式予選（TT）-結果表（貼付）'!$A:$Z,MATCH($A15,'[1]公式予選（TT）-結果表（貼付）'!$A:$A,0),MATCH(S$11,'[1]公式予選（TT）-結果表（貼付）'!$1:$1,0)),"")=0,"",IFERROR(INDEX('[1]公式予選（TT）-結果表（貼付）'!$A:$Z,MATCH($A15,'[1]公式予選（TT）-結果表（貼付）'!$A:$A,0),MATCH(S$11,'[1]公式予選（TT）-結果表（貼付）'!$1:$1,0)),""))</f>
        <v/>
      </c>
      <c r="T15" s="4"/>
      <c r="U15" s="4"/>
    </row>
    <row r="16" spans="1:21" ht="12.75" customHeight="1" x14ac:dyDescent="0.15">
      <c r="A16" s="29">
        <f>IF(OR('[1]公式予選（TT）-結果表（貼付）'!A5="DNF",'[1]公式予選（TT）-結果表（貼付）'!A5="DNS",'[1]公式予選（TT）-結果表（貼付）'!A5="DQ"),'[1]公式予選（TT）-結果表（貼付）'!A5,IF(MAX('[1]公式予選（TT）-結果表（貼付）'!$A:$A)&gt;A15,A15+1,""))</f>
        <v>4</v>
      </c>
      <c r="B16" s="30">
        <f>IFERROR(INDEX('[1]公式予選（TT）-結果表（貼付）'!A5:$V$50,MATCH($A16,'[1]公式予選（TT）-結果表（貼付）'!A5:$A$50,0),MATCH(公式予選結果表!B$11,'[1]公式予選（TT）-結果表（貼付）'!$1:$1,0)),"")</f>
        <v>4</v>
      </c>
      <c r="C16" s="30"/>
      <c r="D16" s="31" t="str">
        <f>IFERROR(INDEX('[1]公式予選（TT）-結果表（貼付）'!$A:$Z,MATCH($B16,'[1]公式予選（TT）-結果表（貼付）'!$B:$B,0),MATCH(公式予選結果表!D$11,'[1]公式予選（TT）-結果表（貼付）'!$1:$1,0)),"")</f>
        <v>朝日ﾀｰﾎﾞ</v>
      </c>
      <c r="E16" s="32" t="str">
        <f>IFERROR(INDEX('[1]公式予選（TT）-結果表（貼付）'!$A:$Z,MATCH($B16,'[1]公式予選（TT）-結果表（貼付）'!$B:$B,0),MATCH(公式予選結果表!E$11,'[1]公式予選（TT）-結果表（貼付）'!$1:$1,0)),"")</f>
        <v>PRAGA/TM</v>
      </c>
      <c r="F16" s="33" t="str">
        <f>IFERROR(INDEX('[1]公式予選（TT）-結果表（貼付）'!$A:$Z,MATCH($B16,'[1]公式予選（TT）-結果表（貼付）'!$B:$B,0),MATCH(公式予選結果表!F$11,'[1]公式予選（TT）-結果表（貼付）'!$1:$1,0)),"")</f>
        <v>team Farina</v>
      </c>
      <c r="G16" s="34" t="str">
        <f>IFERROR(INDEX('[1]公式予選（TT）-結果表（貼付）'!$A:$Z,MATCH($B16,'[1]公式予選（TT）-結果表（貼付）'!$B:$B,0),MATCH(公式予選結果表!G$11,'[1]公式予選（TT）-結果表（貼付）'!$1:$1,0)),"")</f>
        <v>YH</v>
      </c>
      <c r="H16" s="35">
        <f>IF(A16="DNS","ｽﾀｰﾄ出来ず",IF(A16="DQ","失　格",IFERROR(INDEX('[1]公式予選（TT）-結果表（貼付）'!$A:$Z,MATCH($B16,'[1]公式予選（TT）-結果表（貼付）'!$B:$B,0),MATCH(公式予選結果表!H$11,'[1]公式予選（TT）-結果表（貼付）'!$1:$1,0)),"")))</f>
        <v>48.473999999999997</v>
      </c>
      <c r="I16" s="36" t="str">
        <f t="shared" si="0"/>
        <v/>
      </c>
      <c r="J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J$11,'[1]公式予選（TT）-結果表（貼付）'!$1:$1,0)),""))</f>
        <v>0.2</v>
      </c>
      <c r="K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K$11,'[1]公式予選（TT）-結果表（貼付）'!$1:$1,0)),""))</f>
        <v>8.1000000000000003E-2</v>
      </c>
      <c r="L16" s="37" t="str">
        <f>IF(OR('[1]公式予選（TT）-結果表（貼付）'!A5="DNS",'[1]公式予選（TT）-結果表（貼付）'!A5="DQ"),"",IFERROR(INDEX('[1]公式予選（TT）-結果表（貼付）'!$A:$Z,MATCH($B16,'[1]公式予選（TT）-結果表（貼付）'!$B:$B,0),MATCH("In Lap",'[1]公式予選（TT）-結果表（貼付）'!$1:$1,0))&amp;"/"&amp;INDEX('[1]公式予選（TT）-結果表（貼付）'!$A:$Z,MATCH($B16,'[1]公式予選（TT）-結果表（貼付）'!$B:$B,0),MATCH("Laps",'[1]公式予選（TT）-結果表（貼付）'!$1:$1,0)),""))</f>
        <v>2/6</v>
      </c>
      <c r="M16" s="38"/>
      <c r="N16" s="4"/>
      <c r="O16" s="4"/>
      <c r="P16" s="5" t="str">
        <f>IF(IFERROR(INDEX('[1]公式予選（TT）-結果表（貼付）'!$A:$Z,MATCH($B16,'[1]公式予選（TT）-結果表（貼付）'!$B:$B,0),MATCH(P$11,'[1]公式予選（TT）-結果表（貼付）'!$1:$1,0)),"")=0,"",IFERROR(INDEX('[1]公式予選（TT）-結果表（貼付）'!$A:$Z,MATCH($B16,'[1]公式予選（TT）-結果表（貼付）'!$B:$B,0),MATCH(P$11,'[1]公式予選（TT）-結果表（貼付）'!$1:$1,0)),""))</f>
        <v/>
      </c>
      <c r="Q16" s="5" t="str">
        <f>IF(P16="","",COUNTIF($P$13:P16,"&lt;&gt;"&amp;""))</f>
        <v/>
      </c>
      <c r="R16" s="5" t="str">
        <f t="shared" si="1"/>
        <v/>
      </c>
      <c r="S16" s="5" t="str">
        <f>IF(IFERROR(INDEX('[1]公式予選（TT）-結果表（貼付）'!$A:$Z,MATCH($A16,'[1]公式予選（TT）-結果表（貼付）'!$A:$A,0),MATCH(S$11,'[1]公式予選（TT）-結果表（貼付）'!$1:$1,0)),"")=0,"",IFERROR(INDEX('[1]公式予選（TT）-結果表（貼付）'!$A:$Z,MATCH($A16,'[1]公式予選（TT）-結果表（貼付）'!$A:$A,0),MATCH(S$11,'[1]公式予選（TT）-結果表（貼付）'!$1:$1,0)),""))</f>
        <v/>
      </c>
      <c r="T16" s="4"/>
      <c r="U16" s="4"/>
    </row>
    <row r="17" spans="1:21" ht="12.75" customHeight="1" x14ac:dyDescent="0.15">
      <c r="A17" s="29">
        <f>IF(OR('[1]公式予選（TT）-結果表（貼付）'!A6="DNF",'[1]公式予選（TT）-結果表（貼付）'!A6="DNS",'[1]公式予選（TT）-結果表（貼付）'!A6="DQ"),'[1]公式予選（TT）-結果表（貼付）'!A6,IF(MAX('[1]公式予選（TT）-結果表（貼付）'!$A:$A)&gt;A16,A16+1,""))</f>
        <v>5</v>
      </c>
      <c r="B17" s="30">
        <f>IFERROR(INDEX('[1]公式予選（TT）-結果表（貼付）'!A6:$V$50,MATCH($A17,'[1]公式予選（TT）-結果表（貼付）'!A6:$A$50,0),MATCH(公式予選結果表!B$11,'[1]公式予選（TT）-結果表（貼付）'!$1:$1,0)),"")</f>
        <v>1</v>
      </c>
      <c r="C17" s="30"/>
      <c r="D17" s="31" t="str">
        <f>IFERROR(INDEX('[1]公式予選（TT）-結果表（貼付）'!$A:$Z,MATCH($B17,'[1]公式予選（TT）-結果表（貼付）'!$B:$B,0),MATCH(公式予選結果表!D$11,'[1]公式予選（TT）-結果表（貼付）'!$1:$1,0)),"")</f>
        <v>佐野雄城</v>
      </c>
      <c r="E17" s="32" t="str">
        <f>IFERROR(INDEX('[1]公式予選（TT）-結果表（貼付）'!$A:$Z,MATCH($B17,'[1]公式予選（TT）-結果表（貼付）'!$B:$B,0),MATCH(公式予選結果表!E$11,'[1]公式予選（TT）-結果表（貼付）'!$1:$1,0)),"")</f>
        <v>birelART/IAME</v>
      </c>
      <c r="F17" s="33" t="str">
        <f>IFERROR(INDEX('[1]公式予選（TT）-結果表（貼付）'!$A:$Z,MATCH($B17,'[1]公式予選（TT）-結果表（貼付）'!$B:$B,0),MATCH(公式予選結果表!F$11,'[1]公式予選（TT）-結果表（貼付）'!$1:$1,0)),"")</f>
        <v>ｽﾏｲﾙﾏｯｸｽwith ｱｽﾃｯｸ</v>
      </c>
      <c r="G17" s="34" t="str">
        <f>IFERROR(INDEX('[1]公式予選（TT）-結果表（貼付）'!$A:$Z,MATCH($B17,'[1]公式予選（TT）-結果表（貼付）'!$B:$B,0),MATCH(公式予選結果表!G$11,'[1]公式予選（TT）-結果表（貼付）'!$1:$1,0)),"")</f>
        <v>YH</v>
      </c>
      <c r="H17" s="35">
        <f>IF(A17="DNS","ｽﾀｰﾄ出来ず",IF(A17="DQ","失　格",IFERROR(INDEX('[1]公式予選（TT）-結果表（貼付）'!$A:$Z,MATCH($B17,'[1]公式予選（TT）-結果表（貼付）'!$B:$B,0),MATCH(公式予選結果表!H$11,'[1]公式予選（TT）-結果表（貼付）'!$1:$1,0)),"")))</f>
        <v>48.488</v>
      </c>
      <c r="I17" s="36" t="str">
        <f t="shared" si="0"/>
        <v/>
      </c>
      <c r="J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J$11,'[1]公式予選（TT）-結果表（貼付）'!$1:$1,0)),""))</f>
        <v>0.214</v>
      </c>
      <c r="K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K$11,'[1]公式予選（TT）-結果表（貼付）'!$1:$1,0)),""))</f>
        <v>1.4E-2</v>
      </c>
      <c r="L17" s="37" t="str">
        <f>IF(OR('[1]公式予選（TT）-結果表（貼付）'!A6="DNS",'[1]公式予選（TT）-結果表（貼付）'!A6="DQ"),"",IFERROR(INDEX('[1]公式予選（TT）-結果表（貼付）'!$A:$Z,MATCH($B17,'[1]公式予選（TT）-結果表（貼付）'!$B:$B,0),MATCH("In Lap",'[1]公式予選（TT）-結果表（貼付）'!$1:$1,0))&amp;"/"&amp;INDEX('[1]公式予選（TT）-結果表（貼付）'!$A:$Z,MATCH($B17,'[1]公式予選（TT）-結果表（貼付）'!$B:$B,0),MATCH("Laps",'[1]公式予選（TT）-結果表（貼付）'!$1:$1,0)),""))</f>
        <v>2/4</v>
      </c>
      <c r="M17" s="38"/>
      <c r="N17" s="4"/>
      <c r="O17" s="4"/>
      <c r="P17" s="5" t="str">
        <f>IF(IFERROR(INDEX('[1]公式予選（TT）-結果表（貼付）'!$A:$Z,MATCH($B17,'[1]公式予選（TT）-結果表（貼付）'!$B:$B,0),MATCH(P$11,'[1]公式予選（TT）-結果表（貼付）'!$1:$1,0)),"")=0,"",IFERROR(INDEX('[1]公式予選（TT）-結果表（貼付）'!$A:$Z,MATCH($B17,'[1]公式予選（TT）-結果表（貼付）'!$B:$B,0),MATCH(P$11,'[1]公式予選（TT）-結果表（貼付）'!$1:$1,0)),""))</f>
        <v/>
      </c>
      <c r="Q17" s="5" t="str">
        <f>IF(P17="","",COUNTIF($P$13:P17,"&lt;&gt;"&amp;""))</f>
        <v/>
      </c>
      <c r="R17" s="5" t="str">
        <f t="shared" si="1"/>
        <v/>
      </c>
      <c r="S17" s="5" t="str">
        <f>IF(IFERROR(INDEX('[1]公式予選（TT）-結果表（貼付）'!$A:$Z,MATCH($A17,'[1]公式予選（TT）-結果表（貼付）'!$A:$A,0),MATCH(S$11,'[1]公式予選（TT）-結果表（貼付）'!$1:$1,0)),"")=0,"",IFERROR(INDEX('[1]公式予選（TT）-結果表（貼付）'!$A:$Z,MATCH($A17,'[1]公式予選（TT）-結果表（貼付）'!$A:$A,0),MATCH(S$11,'[1]公式予選（TT）-結果表（貼付）'!$1:$1,0)),""))</f>
        <v/>
      </c>
      <c r="T17" s="4"/>
      <c r="U17" s="4"/>
    </row>
    <row r="18" spans="1:21" ht="12.75" customHeight="1" x14ac:dyDescent="0.15">
      <c r="A18" s="29">
        <f>IF(OR('[1]公式予選（TT）-結果表（貼付）'!A7="DNF",'[1]公式予選（TT）-結果表（貼付）'!A7="DNS",'[1]公式予選（TT）-結果表（貼付）'!A7="DQ"),'[1]公式予選（TT）-結果表（貼付）'!A7,IF(MAX('[1]公式予選（TT）-結果表（貼付）'!$A:$A)&gt;A17,A17+1,""))</f>
        <v>6</v>
      </c>
      <c r="B18" s="30">
        <f>IFERROR(INDEX('[1]公式予選（TT）-結果表（貼付）'!A7:$V$50,MATCH($A18,'[1]公式予選（TT）-結果表（貼付）'!A7:$A$50,0),MATCH(公式予選結果表!B$11,'[1]公式予選（TT）-結果表（貼付）'!$1:$1,0)),"")</f>
        <v>23</v>
      </c>
      <c r="C18" s="30"/>
      <c r="D18" s="31" t="str">
        <f>IFERROR(INDEX('[1]公式予選（TT）-結果表（貼付）'!$A:$Z,MATCH($B18,'[1]公式予選（TT）-結果表（貼付）'!$B:$B,0),MATCH(公式予選結果表!D$11,'[1]公式予選（TT）-結果表（貼付）'!$1:$1,0)),"")</f>
        <v>森田真心</v>
      </c>
      <c r="E18" s="32" t="str">
        <f>IFERROR(INDEX('[1]公式予選（TT）-結果表（貼付）'!$A:$Z,MATCH($B18,'[1]公式予選（TT）-結果表（貼付）'!$B:$B,0),MATCH(公式予選結果表!E$11,'[1]公式予選（TT）-結果表（貼付）'!$1:$1,0)),"")</f>
        <v>TONYKART/TM</v>
      </c>
      <c r="F18" s="33" t="str">
        <f>IFERROR(INDEX('[1]公式予選（TT）-結果表（貼付）'!$A:$Z,MATCH($B18,'[1]公式予選（TT）-結果表（貼付）'!$B:$B,0),MATCH(公式予選結果表!F$11,'[1]公式予選（TT）-結果表（貼付）'!$1:$1,0)),"")</f>
        <v>PLORISSA M.S</v>
      </c>
      <c r="G18" s="34" t="str">
        <f>IFERROR(INDEX('[1]公式予選（TT）-結果表（貼付）'!$A:$Z,MATCH($B18,'[1]公式予選（TT）-結果表（貼付）'!$B:$B,0),MATCH(公式予選結果表!G$11,'[1]公式予選（TT）-結果表（貼付）'!$1:$1,0)),"")</f>
        <v>YH</v>
      </c>
      <c r="H18" s="35">
        <f>IF(A18="DNS","ｽﾀｰﾄ出来ず",IF(A18="DQ","失　格",IFERROR(INDEX('[1]公式予選（TT）-結果表（貼付）'!$A:$Z,MATCH($B18,'[1]公式予選（TT）-結果表（貼付）'!$B:$B,0),MATCH(公式予選結果表!H$11,'[1]公式予選（TT）-結果表（貼付）'!$1:$1,0)),"")))</f>
        <v>48.527000000000001</v>
      </c>
      <c r="I18" s="36" t="str">
        <f t="shared" si="0"/>
        <v/>
      </c>
      <c r="J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J$11,'[1]公式予選（TT）-結果表（貼付）'!$1:$1,0)),""))</f>
        <v>0.253</v>
      </c>
      <c r="K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K$11,'[1]公式予選（TT）-結果表（貼付）'!$1:$1,0)),""))</f>
        <v>3.9E-2</v>
      </c>
      <c r="L18" s="37" t="str">
        <f>IF(OR('[1]公式予選（TT）-結果表（貼付）'!A7="DNS",'[1]公式予選（TT）-結果表（貼付）'!A7="DQ"),"",IFERROR(INDEX('[1]公式予選（TT）-結果表（貼付）'!$A:$Z,MATCH($B18,'[1]公式予選（TT）-結果表（貼付）'!$B:$B,0),MATCH("In Lap",'[1]公式予選（TT）-結果表（貼付）'!$1:$1,0))&amp;"/"&amp;INDEX('[1]公式予選（TT）-結果表（貼付）'!$A:$Z,MATCH($B18,'[1]公式予選（TT）-結果表（貼付）'!$B:$B,0),MATCH("Laps",'[1]公式予選（TT）-結果表（貼付）'!$1:$1,0)),""))</f>
        <v>2/6</v>
      </c>
      <c r="M18" s="38"/>
      <c r="N18" s="4"/>
      <c r="O18" s="4"/>
      <c r="P18" s="5" t="str">
        <f>IF(IFERROR(INDEX('[1]公式予選（TT）-結果表（貼付）'!$A:$Z,MATCH($B18,'[1]公式予選（TT）-結果表（貼付）'!$B:$B,0),MATCH(P$11,'[1]公式予選（TT）-結果表（貼付）'!$1:$1,0)),"")=0,"",IFERROR(INDEX('[1]公式予選（TT）-結果表（貼付）'!$A:$Z,MATCH($B18,'[1]公式予選（TT）-結果表（貼付）'!$B:$B,0),MATCH(P$11,'[1]公式予選（TT）-結果表（貼付）'!$1:$1,0)),""))</f>
        <v/>
      </c>
      <c r="Q18" s="5" t="str">
        <f>IF(P18="","",COUNTIF($P$13:P18,"&lt;&gt;"&amp;""))</f>
        <v/>
      </c>
      <c r="R18" s="5" t="str">
        <f t="shared" si="1"/>
        <v/>
      </c>
      <c r="S18" s="5" t="str">
        <f>IF(IFERROR(INDEX('[1]公式予選（TT）-結果表（貼付）'!$A:$Z,MATCH($A18,'[1]公式予選（TT）-結果表（貼付）'!$A:$A,0),MATCH(S$11,'[1]公式予選（TT）-結果表（貼付）'!$1:$1,0)),"")=0,"",IFERROR(INDEX('[1]公式予選（TT）-結果表（貼付）'!$A:$Z,MATCH($A18,'[1]公式予選（TT）-結果表（貼付）'!$A:$A,0),MATCH(S$11,'[1]公式予選（TT）-結果表（貼付）'!$1:$1,0)),""))</f>
        <v/>
      </c>
      <c r="T18" s="4"/>
      <c r="U18" s="4"/>
    </row>
    <row r="19" spans="1:21" ht="12.75" customHeight="1" x14ac:dyDescent="0.15">
      <c r="A19" s="29">
        <f>IF(OR('[1]公式予選（TT）-結果表（貼付）'!A8="DNF",'[1]公式予選（TT）-結果表（貼付）'!A8="DNS",'[1]公式予選（TT）-結果表（貼付）'!A8="DQ"),'[1]公式予選（TT）-結果表（貼付）'!A8,IF(MAX('[1]公式予選（TT）-結果表（貼付）'!$A:$A)&gt;A18,A18+1,""))</f>
        <v>7</v>
      </c>
      <c r="B19" s="30">
        <f>IFERROR(INDEX('[1]公式予選（TT）-結果表（貼付）'!A8:$V$50,MATCH($A19,'[1]公式予選（TT）-結果表（貼付）'!A8:$A$50,0),MATCH(公式予選結果表!B$11,'[1]公式予選（TT）-結果表（貼付）'!$1:$1,0)),"")</f>
        <v>25</v>
      </c>
      <c r="C19" s="30"/>
      <c r="D19" s="31" t="str">
        <f>IFERROR(INDEX('[1]公式予選（TT）-結果表（貼付）'!$A:$Z,MATCH($B19,'[1]公式予選（TT）-結果表（貼付）'!$B:$B,0),MATCH(公式予選結果表!D$11,'[1]公式予選（TT）-結果表（貼付）'!$1:$1,0)),"")</f>
        <v>小田 優</v>
      </c>
      <c r="E19" s="32" t="str">
        <f>IFERROR(INDEX('[1]公式予選（TT）-結果表（貼付）'!$A:$Z,MATCH($B19,'[1]公式予選（TT）-結果表（貼付）'!$B:$B,0),MATCH(公式予選結果表!E$11,'[1]公式予選（TT）-結果表（貼付）'!$1:$1,0)),"")</f>
        <v>DragoCORSE/TM</v>
      </c>
      <c r="F19" s="33" t="str">
        <f>IFERROR(INDEX('[1]公式予選（TT）-結果表（貼付）'!$A:$Z,MATCH($B19,'[1]公式予選（TT）-結果表（貼付）'!$B:$B,0),MATCH(公式予選結果表!F$11,'[1]公式予選（TT）-結果表（貼付）'!$1:$1,0)),"")</f>
        <v>ｽﾏｲﾙﾏｯｸｽwith KSW</v>
      </c>
      <c r="G19" s="34" t="str">
        <f>IFERROR(INDEX('[1]公式予選（TT）-結果表（貼付）'!$A:$Z,MATCH($B19,'[1]公式予選（TT）-結果表（貼付）'!$B:$B,0),MATCH(公式予選結果表!G$11,'[1]公式予選（TT）-結果表（貼付）'!$1:$1,0)),"")</f>
        <v>YH</v>
      </c>
      <c r="H19" s="35">
        <f>IF(A19="DNS","ｽﾀｰﾄ出来ず",IF(A19="DQ","失　格",IFERROR(INDEX('[1]公式予選（TT）-結果表（貼付）'!$A:$Z,MATCH($B19,'[1]公式予選（TT）-結果表（貼付）'!$B:$B,0),MATCH(公式予選結果表!H$11,'[1]公式予選（TT）-結果表（貼付）'!$1:$1,0)),"")))</f>
        <v>48.537999999999997</v>
      </c>
      <c r="I19" s="36" t="str">
        <f t="shared" si="0"/>
        <v/>
      </c>
      <c r="J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J$11,'[1]公式予選（TT）-結果表（貼付）'!$1:$1,0)),""))</f>
        <v>0.26400000000000001</v>
      </c>
      <c r="K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K$11,'[1]公式予選（TT）-結果表（貼付）'!$1:$1,0)),""))</f>
        <v>1.0999999999999999E-2</v>
      </c>
      <c r="L19" s="37" t="str">
        <f>IF(OR('[1]公式予選（TT）-結果表（貼付）'!A8="DNS",'[1]公式予選（TT）-結果表（貼付）'!A8="DQ"),"",IFERROR(INDEX('[1]公式予選（TT）-結果表（貼付）'!$A:$Z,MATCH($B19,'[1]公式予選（TT）-結果表（貼付）'!$B:$B,0),MATCH("In Lap",'[1]公式予選（TT）-結果表（貼付）'!$1:$1,0))&amp;"/"&amp;INDEX('[1]公式予選（TT）-結果表（貼付）'!$A:$Z,MATCH($B19,'[1]公式予選（TT）-結果表（貼付）'!$B:$B,0),MATCH("Laps",'[1]公式予選（TT）-結果表（貼付）'!$1:$1,0)),""))</f>
        <v>3/5</v>
      </c>
      <c r="M19" s="38"/>
      <c r="N19" s="4"/>
      <c r="O19" s="4"/>
      <c r="P19" s="5" t="str">
        <f>IF(IFERROR(INDEX('[1]公式予選（TT）-結果表（貼付）'!$A:$Z,MATCH($B19,'[1]公式予選（TT）-結果表（貼付）'!$B:$B,0),MATCH(P$11,'[1]公式予選（TT）-結果表（貼付）'!$1:$1,0)),"")=0,"",IFERROR(INDEX('[1]公式予選（TT）-結果表（貼付）'!$A:$Z,MATCH($B19,'[1]公式予選（TT）-結果表（貼付）'!$B:$B,0),MATCH(P$11,'[1]公式予選（TT）-結果表（貼付）'!$1:$1,0)),""))</f>
        <v/>
      </c>
      <c r="Q19" s="5" t="str">
        <f>IF(P19="","",COUNTIF($P$13:P19,"&lt;&gt;"&amp;""))</f>
        <v/>
      </c>
      <c r="R19" s="5" t="str">
        <f t="shared" si="1"/>
        <v/>
      </c>
      <c r="S19" s="5" t="str">
        <f>IF(IFERROR(INDEX('[1]公式予選（TT）-結果表（貼付）'!$A:$Z,MATCH($A19,'[1]公式予選（TT）-結果表（貼付）'!$A:$A,0),MATCH(S$11,'[1]公式予選（TT）-結果表（貼付）'!$1:$1,0)),"")=0,"",IFERROR(INDEX('[1]公式予選（TT）-結果表（貼付）'!$A:$Z,MATCH($A19,'[1]公式予選（TT）-結果表（貼付）'!$A:$A,0),MATCH(S$11,'[1]公式予選（TT）-結果表（貼付）'!$1:$1,0)),""))</f>
        <v/>
      </c>
      <c r="T19" s="4"/>
      <c r="U19" s="4"/>
    </row>
    <row r="20" spans="1:21" ht="12.75" customHeight="1" x14ac:dyDescent="0.15">
      <c r="A20" s="29">
        <f>IF(OR('[1]公式予選（TT）-結果表（貼付）'!A9="DNF",'[1]公式予選（TT）-結果表（貼付）'!A9="DNS",'[1]公式予選（TT）-結果表（貼付）'!A9="DQ"),'[1]公式予選（TT）-結果表（貼付）'!A9,IF(MAX('[1]公式予選（TT）-結果表（貼付）'!$A:$A)&gt;A19,A19+1,""))</f>
        <v>8</v>
      </c>
      <c r="B20" s="30">
        <f>IFERROR(INDEX('[1]公式予選（TT）-結果表（貼付）'!A9:$V$50,MATCH($A20,'[1]公式予選（TT）-結果表（貼付）'!A9:$A$50,0),MATCH(公式予選結果表!B$11,'[1]公式予選（TT）-結果表（貼付）'!$1:$1,0)),"")</f>
        <v>89</v>
      </c>
      <c r="C20" s="30"/>
      <c r="D20" s="31" t="str">
        <f>IFERROR(INDEX('[1]公式予選（TT）-結果表（貼付）'!$A:$Z,MATCH($B20,'[1]公式予選（TT）-結果表（貼付）'!$B:$B,0),MATCH(公式予選結果表!D$11,'[1]公式予選（TT）-結果表（貼付）'!$1:$1,0)),"")</f>
        <v>安田裕信</v>
      </c>
      <c r="E20" s="32" t="str">
        <f>IFERROR(INDEX('[1]公式予選（TT）-結果表（貼付）'!$A:$Z,MATCH($B20,'[1]公式予選（TT）-結果表（貼付）'!$B:$B,0),MATCH(公式予選結果表!E$11,'[1]公式予選（TT）-結果表（貼付）'!$1:$1,0)),"")</f>
        <v>KART REPUBLIC/TM</v>
      </c>
      <c r="F20" s="33" t="str">
        <f>IFERROR(INDEX('[1]公式予選（TT）-結果表（貼付）'!$A:$Z,MATCH($B20,'[1]公式予選（TT）-結果表（貼付）'!$B:$B,0),MATCH(公式予選結果表!F$11,'[1]公式予選（TT）-結果表（貼付）'!$1:$1,0)),"")</f>
        <v>monocolle</v>
      </c>
      <c r="G20" s="34" t="str">
        <f>IFERROR(INDEX('[1]公式予選（TT）-結果表（貼付）'!$A:$Z,MATCH($B20,'[1]公式予選（TT）-結果表（貼付）'!$B:$B,0),MATCH(公式予選結果表!G$11,'[1]公式予選（TT）-結果表（貼付）'!$1:$1,0)),"")</f>
        <v>YH</v>
      </c>
      <c r="H20" s="35">
        <f>IF(A20="DNS","ｽﾀｰﾄ出来ず",IF(A20="DQ","失　格",IFERROR(INDEX('[1]公式予選（TT）-結果表（貼付）'!$A:$Z,MATCH($B20,'[1]公式予選（TT）-結果表（貼付）'!$B:$B,0),MATCH(公式予選結果表!H$11,'[1]公式予選（TT）-結果表（貼付）'!$1:$1,0)),"")))</f>
        <v>48.54</v>
      </c>
      <c r="I20" s="36" t="str">
        <f t="shared" si="0"/>
        <v/>
      </c>
      <c r="J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J$11,'[1]公式予選（TT）-結果表（貼付）'!$1:$1,0)),""))</f>
        <v>0.26600000000000001</v>
      </c>
      <c r="K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K$11,'[1]公式予選（TT）-結果表（貼付）'!$1:$1,0)),""))</f>
        <v>2E-3</v>
      </c>
      <c r="L20" s="37" t="str">
        <f>IF(OR('[1]公式予選（TT）-結果表（貼付）'!A9="DNS",'[1]公式予選（TT）-結果表（貼付）'!A9="DQ"),"",IFERROR(INDEX('[1]公式予選（TT）-結果表（貼付）'!$A:$Z,MATCH($B20,'[1]公式予選（TT）-結果表（貼付）'!$B:$B,0),MATCH("In Lap",'[1]公式予選（TT）-結果表（貼付）'!$1:$1,0))&amp;"/"&amp;INDEX('[1]公式予選（TT）-結果表（貼付）'!$A:$Z,MATCH($B20,'[1]公式予選（TT）-結果表（貼付）'!$B:$B,0),MATCH("Laps",'[1]公式予選（TT）-結果表（貼付）'!$1:$1,0)),""))</f>
        <v>2/4</v>
      </c>
      <c r="M20" s="38"/>
      <c r="N20" s="4"/>
      <c r="O20" s="4"/>
      <c r="P20" s="5" t="str">
        <f>IF(IFERROR(INDEX('[1]公式予選（TT）-結果表（貼付）'!$A:$Z,MATCH($B20,'[1]公式予選（TT）-結果表（貼付）'!$B:$B,0),MATCH(P$11,'[1]公式予選（TT）-結果表（貼付）'!$1:$1,0)),"")=0,"",IFERROR(INDEX('[1]公式予選（TT）-結果表（貼付）'!$A:$Z,MATCH($B20,'[1]公式予選（TT）-結果表（貼付）'!$B:$B,0),MATCH(P$11,'[1]公式予選（TT）-結果表（貼付）'!$1:$1,0)),""))</f>
        <v/>
      </c>
      <c r="Q20" s="5" t="str">
        <f>IF(P20="","",COUNTIF($P$13:P20,"&lt;&gt;"&amp;""))</f>
        <v/>
      </c>
      <c r="R20" s="5" t="str">
        <f t="shared" si="1"/>
        <v/>
      </c>
      <c r="S20" s="5" t="str">
        <f>IF(IFERROR(INDEX('[1]公式予選（TT）-結果表（貼付）'!$A:$Z,MATCH($A20,'[1]公式予選（TT）-結果表（貼付）'!$A:$A,0),MATCH(S$11,'[1]公式予選（TT）-結果表（貼付）'!$1:$1,0)),"")=0,"",IFERROR(INDEX('[1]公式予選（TT）-結果表（貼付）'!$A:$Z,MATCH($A20,'[1]公式予選（TT）-結果表（貼付）'!$A:$A,0),MATCH(S$11,'[1]公式予選（TT）-結果表（貼付）'!$1:$1,0)),""))</f>
        <v/>
      </c>
      <c r="T20" s="4"/>
      <c r="U20" s="4"/>
    </row>
    <row r="21" spans="1:21" ht="12.75" customHeight="1" x14ac:dyDescent="0.15">
      <c r="A21" s="29">
        <f>IF(OR('[1]公式予選（TT）-結果表（貼付）'!A10="DNF",'[1]公式予選（TT）-結果表（貼付）'!A10="DNS",'[1]公式予選（TT）-結果表（貼付）'!A10="DQ"),'[1]公式予選（TT）-結果表（貼付）'!A10,IF(MAX('[1]公式予選（TT）-結果表（貼付）'!$A:$A)&gt;A20,A20+1,""))</f>
        <v>9</v>
      </c>
      <c r="B21" s="30">
        <f>IFERROR(INDEX('[1]公式予選（TT）-結果表（貼付）'!A10:$V$50,MATCH($A21,'[1]公式予選（TT）-結果表（貼付）'!A10:$A$50,0),MATCH(公式予選結果表!B$11,'[1]公式予選（TT）-結果表（貼付）'!$1:$1,0)),"")</f>
        <v>22</v>
      </c>
      <c r="C21" s="30"/>
      <c r="D21" s="31" t="str">
        <f>IFERROR(INDEX('[1]公式予選（TT）-結果表（貼付）'!$A:$Z,MATCH($B21,'[1]公式予選（TT）-結果表（貼付）'!$B:$B,0),MATCH(公式予選結果表!D$11,'[1]公式予選（TT）-結果表（貼付）'!$1:$1,0)),"")</f>
        <v>竹本優月輝</v>
      </c>
      <c r="E21" s="32" t="str">
        <f>IFERROR(INDEX('[1]公式予選（TT）-結果表（貼付）'!$A:$Z,MATCH($B21,'[1]公式予選（TT）-結果表（貼付）'!$B:$B,0),MATCH(公式予選結果表!E$11,'[1]公式予選（TT）-結果表（貼付）'!$1:$1,0)),"")</f>
        <v>EXPRIT/TM</v>
      </c>
      <c r="F21" s="33" t="str">
        <f>IFERROR(INDEX('[1]公式予選（TT）-結果表（貼付）'!$A:$Z,MATCH($B21,'[1]公式予選（TT）-結果表（貼付）'!$B:$B,0),MATCH(公式予選結果表!F$11,'[1]公式予選（TT）-結果表（貼付）'!$1:$1,0)),"")</f>
        <v>TAKAGI PLANNING</v>
      </c>
      <c r="G21" s="34" t="str">
        <f>IFERROR(INDEX('[1]公式予選（TT）-結果表（貼付）'!$A:$Z,MATCH($B21,'[1]公式予選（TT）-結果表（貼付）'!$B:$B,0),MATCH(公式予選結果表!G$11,'[1]公式予選（TT）-結果表（貼付）'!$1:$1,0)),"")</f>
        <v>YH</v>
      </c>
      <c r="H21" s="35">
        <f>IF(A21="DNS","ｽﾀｰﾄ出来ず",IF(A21="DQ","失　格",IFERROR(INDEX('[1]公式予選（TT）-結果表（貼付）'!$A:$Z,MATCH($B21,'[1]公式予選（TT）-結果表（貼付）'!$B:$B,0),MATCH(公式予選結果表!H$11,'[1]公式予選（TT）-結果表（貼付）'!$1:$1,0)),"")))</f>
        <v>48.603999999999999</v>
      </c>
      <c r="I21" s="36" t="str">
        <f t="shared" si="0"/>
        <v/>
      </c>
      <c r="J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J$11,'[1]公式予選（TT）-結果表（貼付）'!$1:$1,0)),""))</f>
        <v>0.33</v>
      </c>
      <c r="K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K$11,'[1]公式予選（TT）-結果表（貼付）'!$1:$1,0)),""))</f>
        <v>6.4000000000000001E-2</v>
      </c>
      <c r="L21" s="37" t="str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IF(OR('[1]公式予選（TT）-結果表（貼付）'!A10="DNS",'[1]公式予選（TT）-結果表（貼付）'!A10="DQ"),"",IFERROR(INDEX('[1]公式予選（TT）-結果表（貼付）'!$A:$Z,MATCH($B21,'[1]公式予選（TT）-結果表（貼付）'!$B:$B,0),MATCH("In Lap",'[1]公式予選（TT）-結果表（貼付）'!$1:$1,0))&amp;"/"&amp;INDEX('[1]公式予選（TT）-結果表（貼付）'!$A:$Z,MATCH($B21,'[1]公式予選（TT）-結果表（貼付）'!$B:$B,0),MATCH("Laps",'[1]公式予選（TT）-結果表（貼付）'!$1:$1,0)),""))</f>
        <v>2/4</v>
      </c>
      <c r="M21" s="38"/>
      <c r="N21" s="4"/>
      <c r="O21" s="4"/>
      <c r="P21" s="5" t="str">
        <f>IF(IFERROR(INDEX('[1]公式予選（TT）-結果表（貼付）'!$A:$Z,MATCH($B21,'[1]公式予選（TT）-結果表（貼付）'!$B:$B,0),MATCH(P$11,'[1]公式予選（TT）-結果表（貼付）'!$1:$1,0)),"")=0,"",IFERROR(INDEX('[1]公式予選（TT）-結果表（貼付）'!$A:$Z,MATCH($B21,'[1]公式予選（TT）-結果表（貼付）'!$B:$B,0),MATCH(P$11,'[1]公式予選（TT）-結果表（貼付）'!$1:$1,0)),""))</f>
        <v/>
      </c>
      <c r="Q21" s="5" t="str">
        <f>IF(P21="","",COUNTIF($P$13:P21,"&lt;&gt;"&amp;""))</f>
        <v/>
      </c>
      <c r="R21" s="5" t="str">
        <f t="shared" si="1"/>
        <v/>
      </c>
      <c r="S21" s="5" t="str">
        <f>IF(IFERROR(INDEX('[1]公式予選（TT）-結果表（貼付）'!$A:$Z,MATCH($A21,'[1]公式予選（TT）-結果表（貼付）'!$A:$A,0),MATCH(S$11,'[1]公式予選（TT）-結果表（貼付）'!$1:$1,0)),"")=0,"",IFERROR(INDEX('[1]公式予選（TT）-結果表（貼付）'!$A:$Z,MATCH($A21,'[1]公式予選（TT）-結果表（貼付）'!$A:$A,0),MATCH(S$11,'[1]公式予選（TT）-結果表（貼付）'!$1:$1,0)),""))</f>
        <v/>
      </c>
      <c r="T21" s="4"/>
      <c r="U21" s="4"/>
    </row>
    <row r="22" spans="1:21" ht="12.75" customHeight="1" x14ac:dyDescent="0.15">
      <c r="A22" s="29">
        <f>IF(OR('[1]公式予選（TT）-結果表（貼付）'!A11="DNF",'[1]公式予選（TT）-結果表（貼付）'!A11="DNS",'[1]公式予選（TT）-結果表（貼付）'!A11="DQ"),'[1]公式予選（TT）-結果表（貼付）'!A11,IF(MAX('[1]公式予選（TT）-結果表（貼付）'!$A:$A)&gt;A21,A21+1,""))</f>
        <v>10</v>
      </c>
      <c r="B22" s="30">
        <f>IFERROR(INDEX('[1]公式予選（TT）-結果表（貼付）'!A11:$V$50,MATCH($A22,'[1]公式予選（TT）-結果表（貼付）'!A11:$A$50,0),MATCH(公式予選結果表!B$11,'[1]公式予選（TT）-結果表（貼付）'!$1:$1,0)),"")</f>
        <v>81</v>
      </c>
      <c r="C22" s="30"/>
      <c r="D22" s="31" t="str">
        <f>IFERROR(INDEX('[1]公式予選（TT）-結果表（貼付）'!$A:$Z,MATCH($B22,'[1]公式予選（TT）-結果表（貼付）'!$B:$B,0),MATCH(公式予選結果表!D$11,'[1]公式予選（TT）-結果表（貼付）'!$1:$1,0)),"")</f>
        <v>山田杯利</v>
      </c>
      <c r="E22" s="32" t="str">
        <f>IFERROR(INDEX('[1]公式予選（TT）-結果表（貼付）'!$A:$Z,MATCH($B22,'[1]公式予選（TT）-結果表（貼付）'!$B:$B,0),MATCH(公式予選結果表!E$11,'[1]公式予選（TT）-結果表（貼付）'!$1:$1,0)),"")</f>
        <v>DragoCORSE/TM</v>
      </c>
      <c r="F22" s="33" t="str">
        <f>IFERROR(INDEX('[1]公式予選（TT）-結果表（貼付）'!$A:$Z,MATCH($B22,'[1]公式予選（TT）-結果表（貼付）'!$B:$B,0),MATCH(公式予選結果表!F$11,'[1]公式予選（TT）-結果表（貼付）'!$1:$1,0)),"")</f>
        <v>Crocpro motion</v>
      </c>
      <c r="G22" s="34" t="str">
        <f>IFERROR(INDEX('[1]公式予選（TT）-結果表（貼付）'!$A:$Z,MATCH($B22,'[1]公式予選（TT）-結果表（貼付）'!$B:$B,0),MATCH(公式予選結果表!G$11,'[1]公式予選（TT）-結果表（貼付）'!$1:$1,0)),"")</f>
        <v>YH</v>
      </c>
      <c r="H22" s="35">
        <f>IF(A22="DNS","ｽﾀｰﾄ出来ず",IF(A22="DQ","失　格",IFERROR(INDEX('[1]公式予選（TT）-結果表（貼付）'!$A:$Z,MATCH($B22,'[1]公式予選（TT）-結果表（貼付）'!$B:$B,0),MATCH(公式予選結果表!H$11,'[1]公式予選（TT）-結果表（貼付）'!$1:$1,0)),"")))</f>
        <v>48.606999999999999</v>
      </c>
      <c r="I22" s="36" t="str">
        <f t="shared" si="0"/>
        <v/>
      </c>
      <c r="J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J$11,'[1]公式予選（TT）-結果表（貼付）'!$1:$1,0)),""))</f>
        <v>0.33300000000000002</v>
      </c>
      <c r="K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K$11,'[1]公式予選（TT）-結果表（貼付）'!$1:$1,0)),""))</f>
        <v>3.0000000000000001E-3</v>
      </c>
      <c r="L22" s="37" t="str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IF(OR('[1]公式予選（TT）-結果表（貼付）'!A11="DNS",'[1]公式予選（TT）-結果表（貼付）'!A11="DQ"),"",IFERROR(INDEX('[1]公式予選（TT）-結果表（貼付）'!$A:$Z,MATCH($B22,'[1]公式予選（TT）-結果表（貼付）'!$B:$B,0),MATCH("In Lap",'[1]公式予選（TT）-結果表（貼付）'!$1:$1,0))&amp;"/"&amp;INDEX('[1]公式予選（TT）-結果表（貼付）'!$A:$Z,MATCH($B22,'[1]公式予選（TT）-結果表（貼付）'!$B:$B,0),MATCH("Laps",'[1]公式予選（TT）-結果表（貼付）'!$1:$1,0)),""))</f>
        <v>3/6</v>
      </c>
      <c r="M22" s="38"/>
      <c r="N22" s="4"/>
      <c r="O22" s="4"/>
      <c r="P22" s="5" t="str">
        <f>IF(IFERROR(INDEX('[1]公式予選（TT）-結果表（貼付）'!$A:$Z,MATCH($B22,'[1]公式予選（TT）-結果表（貼付）'!$B:$B,0),MATCH(P$11,'[1]公式予選（TT）-結果表（貼付）'!$1:$1,0)),"")=0,"",IFERROR(INDEX('[1]公式予選（TT）-結果表（貼付）'!$A:$Z,MATCH($B22,'[1]公式予選（TT）-結果表（貼付）'!$B:$B,0),MATCH(P$11,'[1]公式予選（TT）-結果表（貼付）'!$1:$1,0)),""))</f>
        <v/>
      </c>
      <c r="Q22" s="5" t="str">
        <f>IF(P22="","",COUNTIF($P$13:P22,"&lt;&gt;"&amp;""))</f>
        <v/>
      </c>
      <c r="R22" s="5" t="str">
        <f t="shared" si="1"/>
        <v/>
      </c>
      <c r="S22" s="5" t="str">
        <f>IF(IFERROR(INDEX('[1]公式予選（TT）-結果表（貼付）'!$A:$Z,MATCH($A22,'[1]公式予選（TT）-結果表（貼付）'!$A:$A,0),MATCH(S$11,'[1]公式予選（TT）-結果表（貼付）'!$1:$1,0)),"")=0,"",IFERROR(INDEX('[1]公式予選（TT）-結果表（貼付）'!$A:$Z,MATCH($A22,'[1]公式予選（TT）-結果表（貼付）'!$A:$A,0),MATCH(S$11,'[1]公式予選（TT）-結果表（貼付）'!$1:$1,0)),""))</f>
        <v/>
      </c>
      <c r="T22" s="4"/>
      <c r="U22" s="4"/>
    </row>
    <row r="23" spans="1:21" ht="12.75" customHeight="1" x14ac:dyDescent="0.15">
      <c r="A23" s="29">
        <f>IF(OR('[1]公式予選（TT）-結果表（貼付）'!A12="DNF",'[1]公式予選（TT）-結果表（貼付）'!A12="DNS",'[1]公式予選（TT）-結果表（貼付）'!A12="DQ"),'[1]公式予選（TT）-結果表（貼付）'!A12,IF(MAX('[1]公式予選（TT）-結果表（貼付）'!$A:$A)&gt;A22,A22+1,""))</f>
        <v>11</v>
      </c>
      <c r="B23" s="30">
        <f>IFERROR(INDEX('[1]公式予選（TT）-結果表（貼付）'!A12:$V$50,MATCH($A23,'[1]公式予選（TT）-結果表（貼付）'!A12:$A$50,0),MATCH(公式予選結果表!B$11,'[1]公式予選（TT）-結果表（貼付）'!$1:$1,0)),"")</f>
        <v>67</v>
      </c>
      <c r="C23" s="30"/>
      <c r="D23" s="31" t="str">
        <f>IFERROR(INDEX('[1]公式予選（TT）-結果表（貼付）'!$A:$Z,MATCH($B23,'[1]公式予選（TT）-結果表（貼付）'!$B:$B,0),MATCH(公式予選結果表!D$11,'[1]公式予選（TT）-結果表（貼付）'!$1:$1,0)),"")</f>
        <v>田中照久</v>
      </c>
      <c r="E23" s="32" t="str">
        <f>IFERROR(INDEX('[1]公式予選（TT）-結果表（貼付）'!$A:$Z,MATCH($B23,'[1]公式予選（TT）-結果表（貼付）'!$B:$B,0),MATCH(公式予選結果表!E$11,'[1]公式予選（TT）-結果表（貼付）'!$1:$1,0)),"")</f>
        <v>GLEATEQ/TM</v>
      </c>
      <c r="F23" s="33" t="str">
        <f>IFERROR(INDEX('[1]公式予選（TT）-結果表（貼付）'!$A:$Z,MATCH($B23,'[1]公式予選（TT）-結果表（貼付）'!$B:$B,0),MATCH(公式予選結果表!F$11,'[1]公式予選（TT）-結果表（貼付）'!$1:$1,0)),"")</f>
        <v>TECORSA</v>
      </c>
      <c r="G23" s="34" t="str">
        <f>IFERROR(INDEX('[1]公式予選（TT）-結果表（貼付）'!$A:$Z,MATCH($B23,'[1]公式予選（TT）-結果表（貼付）'!$B:$B,0),MATCH(公式予選結果表!G$11,'[1]公式予選（TT）-結果表（貼付）'!$1:$1,0)),"")</f>
        <v>YH</v>
      </c>
      <c r="H23" s="35">
        <f>IF(A23="DNS","ｽﾀｰﾄ出来ず",IF(A23="DQ","失　格",IFERROR(INDEX('[1]公式予選（TT）-結果表（貼付）'!$A:$Z,MATCH($B23,'[1]公式予選（TT）-結果表（貼付）'!$B:$B,0),MATCH(公式予選結果表!H$11,'[1]公式予選（TT）-結果表（貼付）'!$1:$1,0)),"")))</f>
        <v>48.624000000000002</v>
      </c>
      <c r="I23" s="36" t="str">
        <f t="shared" si="0"/>
        <v/>
      </c>
      <c r="J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J$11,'[1]公式予選（TT）-結果表（貼付）'!$1:$1,0)),""))</f>
        <v>0.35</v>
      </c>
      <c r="K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K$11,'[1]公式予選（TT）-結果表（貼付）'!$1:$1,0)),""))</f>
        <v>1.7000000000000001E-2</v>
      </c>
      <c r="L23" s="37" t="str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IF(OR('[1]公式予選（TT）-結果表（貼付）'!A12="DNS",'[1]公式予選（TT）-結果表（貼付）'!A12="DQ"),"",IFERROR(INDEX('[1]公式予選（TT）-結果表（貼付）'!$A:$Z,MATCH($B23,'[1]公式予選（TT）-結果表（貼付）'!$B:$B,0),MATCH("In Lap",'[1]公式予選（TT）-結果表（貼付）'!$1:$1,0))&amp;"/"&amp;INDEX('[1]公式予選（TT）-結果表（貼付）'!$A:$Z,MATCH($B23,'[1]公式予選（TT）-結果表（貼付）'!$B:$B,0),MATCH("Laps",'[1]公式予選（TT）-結果表（貼付）'!$1:$1,0)),""))</f>
        <v>3/5</v>
      </c>
      <c r="M23" s="38"/>
      <c r="N23" s="4"/>
      <c r="O23" s="4"/>
      <c r="P23" s="5" t="str">
        <f>IF(IFERROR(INDEX('[1]公式予選（TT）-結果表（貼付）'!$A:$Z,MATCH($B23,'[1]公式予選（TT）-結果表（貼付）'!$B:$B,0),MATCH(P$11,'[1]公式予選（TT）-結果表（貼付）'!$1:$1,0)),"")=0,"",IFERROR(INDEX('[1]公式予選（TT）-結果表（貼付）'!$A:$Z,MATCH($B23,'[1]公式予選（TT）-結果表（貼付）'!$B:$B,0),MATCH(P$11,'[1]公式予選（TT）-結果表（貼付）'!$1:$1,0)),""))</f>
        <v/>
      </c>
      <c r="Q23" s="5" t="str">
        <f>IF(P23="","",COUNTIF($P$13:P23,"&lt;&gt;"&amp;""))</f>
        <v/>
      </c>
      <c r="R23" s="5" t="str">
        <f t="shared" si="1"/>
        <v/>
      </c>
      <c r="S23" s="5" t="str">
        <f>IF(IFERROR(INDEX('[1]公式予選（TT）-結果表（貼付）'!$A:$Z,MATCH($A23,'[1]公式予選（TT）-結果表（貼付）'!$A:$A,0),MATCH(S$11,'[1]公式予選（TT）-結果表（貼付）'!$1:$1,0)),"")=0,"",IFERROR(INDEX('[1]公式予選（TT）-結果表（貼付）'!$A:$Z,MATCH($A23,'[1]公式予選（TT）-結果表（貼付）'!$A:$A,0),MATCH(S$11,'[1]公式予選（TT）-結果表（貼付）'!$1:$1,0)),""))</f>
        <v/>
      </c>
      <c r="T23" s="4"/>
      <c r="U23" s="4"/>
    </row>
    <row r="24" spans="1:21" ht="12.75" customHeight="1" x14ac:dyDescent="0.15">
      <c r="A24" s="29">
        <f>IF(OR('[1]公式予選（TT）-結果表（貼付）'!A13="DNF",'[1]公式予選（TT）-結果表（貼付）'!A13="DNS",'[1]公式予選（TT）-結果表（貼付）'!A13="DQ"),'[1]公式予選（TT）-結果表（貼付）'!A13,IF(MAX('[1]公式予選（TT）-結果表（貼付）'!$A:$A)&gt;A23,A23+1,""))</f>
        <v>12</v>
      </c>
      <c r="B24" s="30">
        <f>IFERROR(INDEX('[1]公式予選（TT）-結果表（貼付）'!A13:$V$50,MATCH($A24,'[1]公式予選（TT）-結果表（貼付）'!A13:$A$50,0),MATCH(公式予選結果表!B$11,'[1]公式予選（TT）-結果表（貼付）'!$1:$1,0)),"")</f>
        <v>31</v>
      </c>
      <c r="C24" s="30"/>
      <c r="D24" s="31" t="str">
        <f>IFERROR(INDEX('[1]公式予選（TT）-結果表（貼付）'!$A:$Z,MATCH($B24,'[1]公式予選（TT）-結果表（貼付）'!$B:$B,0),MATCH(公式予選結果表!D$11,'[1]公式予選（TT）-結果表（貼付）'!$1:$1,0)),"")</f>
        <v>ﾛﾆｰ･ｸｲﾝﾀﾚｯﾘ</v>
      </c>
      <c r="E24" s="32" t="str">
        <f>IFERROR(INDEX('[1]公式予選（TT）-結果表（貼付）'!$A:$Z,MATCH($B24,'[1]公式予選（TT）-結果表（貼付）'!$B:$B,0),MATCH(公式予選結果表!E$11,'[1]公式予選（TT）-結果表（貼付）'!$1:$1,0)),"")</f>
        <v>EXPRIT/TM</v>
      </c>
      <c r="F24" s="33" t="str">
        <f>IFERROR(INDEX('[1]公式予選（TT）-結果表（貼付）'!$A:$Z,MATCH($B24,'[1]公式予選（TT）-結果表（貼付）'!$B:$B,0),MATCH(公式予選結果表!F$11,'[1]公式予選（TT）-結果表（貼付）'!$1:$1,0)),"")</f>
        <v>TAKAGI PLANNING</v>
      </c>
      <c r="G24" s="34" t="str">
        <f>IFERROR(INDEX('[1]公式予選（TT）-結果表（貼付）'!$A:$Z,MATCH($B24,'[1]公式予選（TT）-結果表（貼付）'!$B:$B,0),MATCH(公式予選結果表!G$11,'[1]公式予選（TT）-結果表（貼付）'!$1:$1,0)),"")</f>
        <v>YH</v>
      </c>
      <c r="H24" s="35">
        <f>IF(A24="DNS","ｽﾀｰﾄ出来ず",IF(A24="DQ","失　格",IFERROR(INDEX('[1]公式予選（TT）-結果表（貼付）'!$A:$Z,MATCH($B24,'[1]公式予選（TT）-結果表（貼付）'!$B:$B,0),MATCH(公式予選結果表!H$11,'[1]公式予選（TT）-結果表（貼付）'!$1:$1,0)),"")))</f>
        <v>48.63</v>
      </c>
      <c r="I24" s="36" t="str">
        <f t="shared" si="0"/>
        <v/>
      </c>
      <c r="J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J$11,'[1]公式予選（TT）-結果表（貼付）'!$1:$1,0)),""))</f>
        <v>0.35599999999999998</v>
      </c>
      <c r="K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K$11,'[1]公式予選（TT）-結果表（貼付）'!$1:$1,0)),""))</f>
        <v>6.0000000000000001E-3</v>
      </c>
      <c r="L24" s="37" t="str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IF(OR('[1]公式予選（TT）-結果表（貼付）'!A13="DNS",'[1]公式予選（TT）-結果表（貼付）'!A13="DQ"),"",IFERROR(INDEX('[1]公式予選（TT）-結果表（貼付）'!$A:$Z,MATCH($B24,'[1]公式予選（TT）-結果表（貼付）'!$B:$B,0),MATCH("In Lap",'[1]公式予選（TT）-結果表（貼付）'!$1:$1,0))&amp;"/"&amp;INDEX('[1]公式予選（TT）-結果表（貼付）'!$A:$Z,MATCH($B24,'[1]公式予選（TT）-結果表（貼付）'!$B:$B,0),MATCH("Laps",'[1]公式予選（TT）-結果表（貼付）'!$1:$1,0)),""))</f>
        <v>3/5</v>
      </c>
      <c r="M24" s="38"/>
      <c r="N24" s="4"/>
      <c r="O24" s="4"/>
      <c r="P24" s="5" t="str">
        <f>IF(IFERROR(INDEX('[1]公式予選（TT）-結果表（貼付）'!$A:$Z,MATCH($B24,'[1]公式予選（TT）-結果表（貼付）'!$B:$B,0),MATCH(P$11,'[1]公式予選（TT）-結果表（貼付）'!$1:$1,0)),"")=0,"",IFERROR(INDEX('[1]公式予選（TT）-結果表（貼付）'!$A:$Z,MATCH($B24,'[1]公式予選（TT）-結果表（貼付）'!$B:$B,0),MATCH(P$11,'[1]公式予選（TT）-結果表（貼付）'!$1:$1,0)),""))</f>
        <v/>
      </c>
      <c r="Q24" s="5" t="str">
        <f>IF(P24="","",COUNTIF($P$13:P24,"&lt;&gt;"&amp;""))</f>
        <v/>
      </c>
      <c r="R24" s="5" t="str">
        <f t="shared" si="1"/>
        <v/>
      </c>
      <c r="S24" s="5" t="str">
        <f>IF(IFERROR(INDEX('[1]公式予選（TT）-結果表（貼付）'!$A:$Z,MATCH($A24,'[1]公式予選（TT）-結果表（貼付）'!$A:$A,0),MATCH(S$11,'[1]公式予選（TT）-結果表（貼付）'!$1:$1,0)),"")=0,"",IFERROR(INDEX('[1]公式予選（TT）-結果表（貼付）'!$A:$Z,MATCH($A24,'[1]公式予選（TT）-結果表（貼付）'!$A:$A,0),MATCH(S$11,'[1]公式予選（TT）-結果表（貼付）'!$1:$1,0)),""))</f>
        <v/>
      </c>
      <c r="T24" s="4"/>
      <c r="U24" s="4"/>
    </row>
    <row r="25" spans="1:21" ht="12.75" customHeight="1" x14ac:dyDescent="0.15">
      <c r="A25" s="29">
        <f>IF(OR('[1]公式予選（TT）-結果表（貼付）'!A14="DNF",'[1]公式予選（TT）-結果表（貼付）'!A14="DNS",'[1]公式予選（TT）-結果表（貼付）'!A14="DQ"),'[1]公式予選（TT）-結果表（貼付）'!A14,IF(MAX('[1]公式予選（TT）-結果表（貼付）'!$A:$A)&gt;A24,A24+1,""))</f>
        <v>13</v>
      </c>
      <c r="B25" s="30">
        <f>IFERROR(INDEX('[1]公式予選（TT）-結果表（貼付）'!A14:$V$50,MATCH($A25,'[1]公式予選（TT）-結果表（貼付）'!A14:$A$50,0),MATCH(公式予選結果表!B$11,'[1]公式予選（TT）-結果表（貼付）'!$1:$1,0)),"")</f>
        <v>13</v>
      </c>
      <c r="C25" s="30"/>
      <c r="D25" s="31" t="str">
        <f>IFERROR(INDEX('[1]公式予選（TT）-結果表（貼付）'!$A:$Z,MATCH($B25,'[1]公式予選（TT）-結果表（貼付）'!$B:$B,0),MATCH(公式予選結果表!D$11,'[1]公式予選（TT）-結果表（貼付）'!$1:$1,0)),"")</f>
        <v>熊谷憲太</v>
      </c>
      <c r="E25" s="32" t="str">
        <f>IFERROR(INDEX('[1]公式予選（TT）-結果表（貼付）'!$A:$Z,MATCH($B25,'[1]公式予選（TT）-結果表（貼付）'!$B:$B,0),MATCH(公式予選結果表!E$11,'[1]公式予選（TT）-結果表（貼付）'!$1:$1,0)),"")</f>
        <v>KART REPUBLIC/TM</v>
      </c>
      <c r="F25" s="33" t="str">
        <f>IFERROR(INDEX('[1]公式予選（TT）-結果表（貼付）'!$A:$Z,MATCH($B25,'[1]公式予選（TT）-結果表（貼付）'!$B:$B,0),MATCH(公式予選結果表!F$11,'[1]公式予選（TT）-結果表（貼付）'!$1:$1,0)),"")</f>
        <v>KP BUZZ</v>
      </c>
      <c r="G25" s="34" t="str">
        <f>IFERROR(INDEX('[1]公式予選（TT）-結果表（貼付）'!$A:$Z,MATCH($B25,'[1]公式予選（TT）-結果表（貼付）'!$B:$B,0),MATCH(公式予選結果表!G$11,'[1]公式予選（TT）-結果表（貼付）'!$1:$1,0)),"")</f>
        <v>YH</v>
      </c>
      <c r="H25" s="35">
        <f>IF(A25="DNS","ｽﾀｰﾄ出来ず",IF(A25="DQ","失　格",IFERROR(INDEX('[1]公式予選（TT）-結果表（貼付）'!$A:$Z,MATCH($B25,'[1]公式予選（TT）-結果表（貼付）'!$B:$B,0),MATCH(公式予選結果表!H$11,'[1]公式予選（TT）-結果表（貼付）'!$1:$1,0)),"")))</f>
        <v>48.643999999999998</v>
      </c>
      <c r="I25" s="36" t="str">
        <f t="shared" si="0"/>
        <v/>
      </c>
      <c r="J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J$11,'[1]公式予選（TT）-結果表（貼付）'!$1:$1,0)),""))</f>
        <v>0.37</v>
      </c>
      <c r="K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K$11,'[1]公式予選（TT）-結果表（貼付）'!$1:$1,0)),""))</f>
        <v>1.4E-2</v>
      </c>
      <c r="L25" s="37" t="str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IF(OR('[1]公式予選（TT）-結果表（貼付）'!A14="DNS",'[1]公式予選（TT）-結果表（貼付）'!A14="DQ"),"",IFERROR(INDEX('[1]公式予選（TT）-結果表（貼付）'!$A:$Z,MATCH($B25,'[1]公式予選（TT）-結果表（貼付）'!$B:$B,0),MATCH("In Lap",'[1]公式予選（TT）-結果表（貼付）'!$1:$1,0))&amp;"/"&amp;INDEX('[1]公式予選（TT）-結果表（貼付）'!$A:$Z,MATCH($B25,'[1]公式予選（TT）-結果表（貼付）'!$B:$B,0),MATCH("Laps",'[1]公式予選（TT）-結果表（貼付）'!$1:$1,0)),""))</f>
        <v>3/6</v>
      </c>
      <c r="M25" s="38"/>
      <c r="N25" s="4"/>
      <c r="O25" s="4"/>
      <c r="P25" s="5" t="str">
        <f>IF(IFERROR(INDEX('[1]公式予選（TT）-結果表（貼付）'!$A:$Z,MATCH($B25,'[1]公式予選（TT）-結果表（貼付）'!$B:$B,0),MATCH(P$11,'[1]公式予選（TT）-結果表（貼付）'!$1:$1,0)),"")=0,"",IFERROR(INDEX('[1]公式予選（TT）-結果表（貼付）'!$A:$Z,MATCH($B25,'[1]公式予選（TT）-結果表（貼付）'!$B:$B,0),MATCH(P$11,'[1]公式予選（TT）-結果表（貼付）'!$1:$1,0)),""))</f>
        <v/>
      </c>
      <c r="Q25" s="5" t="str">
        <f>IF(P25="","",COUNTIF($P$13:P25,"&lt;&gt;"&amp;""))</f>
        <v/>
      </c>
      <c r="R25" s="5" t="str">
        <f t="shared" si="1"/>
        <v/>
      </c>
      <c r="S25" s="5" t="str">
        <f>IF(IFERROR(INDEX('[1]公式予選（TT）-結果表（貼付）'!$A:$Z,MATCH($A25,'[1]公式予選（TT）-結果表（貼付）'!$A:$A,0),MATCH(S$11,'[1]公式予選（TT）-結果表（貼付）'!$1:$1,0)),"")=0,"",IFERROR(INDEX('[1]公式予選（TT）-結果表（貼付）'!$A:$Z,MATCH($A25,'[1]公式予選（TT）-結果表（貼付）'!$A:$A,0),MATCH(S$11,'[1]公式予選（TT）-結果表（貼付）'!$1:$1,0)),""))</f>
        <v/>
      </c>
      <c r="T25" s="4"/>
      <c r="U25" s="4"/>
    </row>
    <row r="26" spans="1:21" ht="12.75" customHeight="1" x14ac:dyDescent="0.15">
      <c r="A26" s="29">
        <f>IF(OR('[1]公式予選（TT）-結果表（貼付）'!A15="DNF",'[1]公式予選（TT）-結果表（貼付）'!A15="DNS",'[1]公式予選（TT）-結果表（貼付）'!A15="DQ"),'[1]公式予選（TT）-結果表（貼付）'!A15,IF(MAX('[1]公式予選（TT）-結果表（貼付）'!$A:$A)&gt;A25,A25+1,""))</f>
        <v>14</v>
      </c>
      <c r="B26" s="30">
        <f>IFERROR(INDEX('[1]公式予選（TT）-結果表（貼付）'!A15:$V$50,MATCH($A26,'[1]公式予選（TT）-結果表（貼付）'!A15:$A$50,0),MATCH(公式予選結果表!B$11,'[1]公式予選（TT）-結果表（貼付）'!$1:$1,0)),"")</f>
        <v>38</v>
      </c>
      <c r="C26" s="30"/>
      <c r="D26" s="31" t="str">
        <f>IFERROR(INDEX('[1]公式予選（TT）-結果表（貼付）'!$A:$Z,MATCH($B26,'[1]公式予選（TT）-結果表（貼付）'!$B:$B,0),MATCH(公式予選結果表!D$11,'[1]公式予選（TT）-結果表（貼付）'!$1:$1,0)),"")</f>
        <v>前田 樹</v>
      </c>
      <c r="E26" s="32" t="str">
        <f>IFERROR(INDEX('[1]公式予選（TT）-結果表（貼付）'!$A:$Z,MATCH($B26,'[1]公式予選（TT）-結果表（貼付）'!$B:$B,0),MATCH(公式予選結果表!E$11,'[1]公式予選（TT）-結果表（貼付）'!$1:$1,0)),"")</f>
        <v>KART REPUBLIC/TM</v>
      </c>
      <c r="F26" s="33" t="str">
        <f>IFERROR(INDEX('[1]公式予選（TT）-結果表（貼付）'!$A:$Z,MATCH($B26,'[1]公式予選（TT）-結果表（貼付）'!$B:$B,0),MATCH(公式予選結果表!F$11,'[1]公式予選（TT）-結果表（貼付）'!$1:$1,0)),"")</f>
        <v>Team REGOLITH</v>
      </c>
      <c r="G26" s="34" t="str">
        <f>IFERROR(INDEX('[1]公式予選（TT）-結果表（貼付）'!$A:$Z,MATCH($B26,'[1]公式予選（TT）-結果表（貼付）'!$B:$B,0),MATCH(公式予選結果表!G$11,'[1]公式予選（TT）-結果表（貼付）'!$1:$1,0)),"")</f>
        <v>YH</v>
      </c>
      <c r="H26" s="35">
        <f>IF(A26="DNS","ｽﾀｰﾄ出来ず",IF(A26="DQ","失　格",IFERROR(INDEX('[1]公式予選（TT）-結果表（貼付）'!$A:$Z,MATCH($B26,'[1]公式予選（TT）-結果表（貼付）'!$B:$B,0),MATCH(公式予選結果表!H$11,'[1]公式予選（TT）-結果表（貼付）'!$1:$1,0)),"")))</f>
        <v>48.67</v>
      </c>
      <c r="I26" s="36" t="str">
        <f t="shared" si="0"/>
        <v/>
      </c>
      <c r="J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J$11,'[1]公式予選（TT）-結果表（貼付）'!$1:$1,0)),""))</f>
        <v>0.39600000000000002</v>
      </c>
      <c r="K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K$11,'[1]公式予選（TT）-結果表（貼付）'!$1:$1,0)),""))</f>
        <v>2.5999999999999999E-2</v>
      </c>
      <c r="L26" s="37" t="str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IF(OR('[1]公式予選（TT）-結果表（貼付）'!A15="DNS",'[1]公式予選（TT）-結果表（貼付）'!A15="DQ"),"",IFERROR(INDEX('[1]公式予選（TT）-結果表（貼付）'!$A:$Z,MATCH($B26,'[1]公式予選（TT）-結果表（貼付）'!$B:$B,0),MATCH("In Lap",'[1]公式予選（TT）-結果表（貼付）'!$1:$1,0))&amp;"/"&amp;INDEX('[1]公式予選（TT）-結果表（貼付）'!$A:$Z,MATCH($B26,'[1]公式予選（TT）-結果表（貼付）'!$B:$B,0),MATCH("Laps",'[1]公式予選（TT）-結果表（貼付）'!$1:$1,0)),""))</f>
        <v>4/6</v>
      </c>
      <c r="M26" s="38"/>
      <c r="N26" s="4"/>
      <c r="O26" s="4"/>
      <c r="P26" s="5" t="str">
        <f>IF(IFERROR(INDEX('[1]公式予選（TT）-結果表（貼付）'!$A:$Z,MATCH($B26,'[1]公式予選（TT）-結果表（貼付）'!$B:$B,0),MATCH(P$11,'[1]公式予選（TT）-結果表（貼付）'!$1:$1,0)),"")=0,"",IFERROR(INDEX('[1]公式予選（TT）-結果表（貼付）'!$A:$Z,MATCH($B26,'[1]公式予選（TT）-結果表（貼付）'!$B:$B,0),MATCH(P$11,'[1]公式予選（TT）-結果表（貼付）'!$1:$1,0)),""))</f>
        <v/>
      </c>
      <c r="Q26" s="5" t="str">
        <f>IF(P26="","",COUNTIF($P$13:P26,"&lt;&gt;"&amp;""))</f>
        <v/>
      </c>
      <c r="R26" s="5" t="str">
        <f t="shared" si="1"/>
        <v/>
      </c>
      <c r="S26" s="5" t="str">
        <f>IF(IFERROR(INDEX('[1]公式予選（TT）-結果表（貼付）'!$A:$Z,MATCH($A26,'[1]公式予選（TT）-結果表（貼付）'!$A:$A,0),MATCH(S$11,'[1]公式予選（TT）-結果表（貼付）'!$1:$1,0)),"")=0,"",IFERROR(INDEX('[1]公式予選（TT）-結果表（貼付）'!$A:$Z,MATCH($A26,'[1]公式予選（TT）-結果表（貼付）'!$A:$A,0),MATCH(S$11,'[1]公式予選（TT）-結果表（貼付）'!$1:$1,0)),""))</f>
        <v/>
      </c>
      <c r="T26" s="4"/>
      <c r="U26" s="4"/>
    </row>
    <row r="27" spans="1:21" ht="12.75" customHeight="1" x14ac:dyDescent="0.15">
      <c r="A27" s="29">
        <f>IF(OR('[1]公式予選（TT）-結果表（貼付）'!A16="DNF",'[1]公式予選（TT）-結果表（貼付）'!A16="DNS",'[1]公式予選（TT）-結果表（貼付）'!A16="DQ"),'[1]公式予選（TT）-結果表（貼付）'!A16,IF(MAX('[1]公式予選（TT）-結果表（貼付）'!$A:$A)&gt;A26,A26+1,""))</f>
        <v>15</v>
      </c>
      <c r="B27" s="30">
        <f>IFERROR(INDEX('[1]公式予選（TT）-結果表（貼付）'!A16:$V$50,MATCH($A27,'[1]公式予選（TT）-結果表（貼付）'!A16:$A$50,0),MATCH(公式予選結果表!B$11,'[1]公式予選（TT）-結果表（貼付）'!$1:$1,0)),"")</f>
        <v>66</v>
      </c>
      <c r="C27" s="30"/>
      <c r="D27" s="31" t="str">
        <f>IFERROR(INDEX('[1]公式予選（TT）-結果表（貼付）'!$A:$Z,MATCH($B27,'[1]公式予選（TT）-結果表（貼付）'!$B:$B,0),MATCH(公式予選結果表!D$11,'[1]公式予選（TT）-結果表（貼付）'!$1:$1,0)),"")</f>
        <v>山越陽悠</v>
      </c>
      <c r="E27" s="32" t="str">
        <f>IFERROR(INDEX('[1]公式予選（TT）-結果表（貼付）'!$A:$Z,MATCH($B27,'[1]公式予選（TT）-結果表（貼付）'!$B:$B,0),MATCH(公式予選結果表!E$11,'[1]公式予選（TT）-結果表（貼付）'!$1:$1,0)),"")</f>
        <v>RosaDragoCORSE/TM</v>
      </c>
      <c r="F27" s="33" t="str">
        <f>IFERROR(INDEX('[1]公式予選（TT）-結果表（貼付）'!$A:$Z,MATCH($B27,'[1]公式予選（TT）-結果表（貼付）'!$B:$B,0),MATCH(公式予選結果表!F$11,'[1]公式予選（TT）-結果表（貼付）'!$1:$1,0)),"")</f>
        <v>RosaDragoCORSE</v>
      </c>
      <c r="G27" s="34" t="str">
        <f>IFERROR(INDEX('[1]公式予選（TT）-結果表（貼付）'!$A:$Z,MATCH($B27,'[1]公式予選（TT）-結果表（貼付）'!$B:$B,0),MATCH(公式予選結果表!G$11,'[1]公式予選（TT）-結果表（貼付）'!$1:$1,0)),"")</f>
        <v>YH</v>
      </c>
      <c r="H27" s="35">
        <f>IF(A27="DNS","ｽﾀｰﾄ出来ず",IF(A27="DQ","失　格",IFERROR(INDEX('[1]公式予選（TT）-結果表（貼付）'!$A:$Z,MATCH($B27,'[1]公式予選（TT）-結果表（貼付）'!$B:$B,0),MATCH(公式予選結果表!H$11,'[1]公式予選（TT）-結果表（貼付）'!$1:$1,0)),"")))</f>
        <v>48.738</v>
      </c>
      <c r="I27" s="36" t="str">
        <f t="shared" si="0"/>
        <v/>
      </c>
      <c r="J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J$11,'[1]公式予選（TT）-結果表（貼付）'!$1:$1,0)),""))</f>
        <v>0.46400000000000002</v>
      </c>
      <c r="K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K$11,'[1]公式予選（TT）-結果表（貼付）'!$1:$1,0)),""))</f>
        <v>6.8000000000000005E-2</v>
      </c>
      <c r="L27" s="37" t="str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IF(OR('[1]公式予選（TT）-結果表（貼付）'!A16="DNS",'[1]公式予選（TT）-結果表（貼付）'!A16="DQ"),"",IFERROR(INDEX('[1]公式予選（TT）-結果表（貼付）'!$A:$Z,MATCH($B27,'[1]公式予選（TT）-結果表（貼付）'!$B:$B,0),MATCH("In Lap",'[1]公式予選（TT）-結果表（貼付）'!$1:$1,0))&amp;"/"&amp;INDEX('[1]公式予選（TT）-結果表（貼付）'!$A:$Z,MATCH($B27,'[1]公式予選（TT）-結果表（貼付）'!$B:$B,0),MATCH("Laps",'[1]公式予選（TT）-結果表（貼付）'!$1:$1,0)),""))</f>
        <v>2/6</v>
      </c>
      <c r="M27" s="38"/>
      <c r="N27" s="4"/>
      <c r="O27" s="4"/>
      <c r="P27" s="5" t="str">
        <f>IF(IFERROR(INDEX('[1]公式予選（TT）-結果表（貼付）'!$A:$Z,MATCH($B27,'[1]公式予選（TT）-結果表（貼付）'!$B:$B,0),MATCH(P$11,'[1]公式予選（TT）-結果表（貼付）'!$1:$1,0)),"")=0,"",IFERROR(INDEX('[1]公式予選（TT）-結果表（貼付）'!$A:$Z,MATCH($B27,'[1]公式予選（TT）-結果表（貼付）'!$B:$B,0),MATCH(P$11,'[1]公式予選（TT）-結果表（貼付）'!$1:$1,0)),""))</f>
        <v/>
      </c>
      <c r="Q27" s="5" t="str">
        <f>IF(P27="","",COUNTIF($P$13:P27,"&lt;&gt;"&amp;""))</f>
        <v/>
      </c>
      <c r="R27" s="5" t="str">
        <f t="shared" si="1"/>
        <v/>
      </c>
      <c r="S27" s="5" t="str">
        <f>IF(IFERROR(INDEX('[1]公式予選（TT）-結果表（貼付）'!$A:$Z,MATCH($A27,'[1]公式予選（TT）-結果表（貼付）'!$A:$A,0),MATCH(S$11,'[1]公式予選（TT）-結果表（貼付）'!$1:$1,0)),"")=0,"",IFERROR(INDEX('[1]公式予選（TT）-結果表（貼付）'!$A:$Z,MATCH($A27,'[1]公式予選（TT）-結果表（貼付）'!$A:$A,0),MATCH(S$11,'[1]公式予選（TT）-結果表（貼付）'!$1:$1,0)),""))</f>
        <v/>
      </c>
      <c r="T27" s="4"/>
      <c r="U27" s="4"/>
    </row>
    <row r="28" spans="1:21" ht="12.75" customHeight="1" x14ac:dyDescent="0.15">
      <c r="A28" s="29">
        <f>IF(OR('[1]公式予選（TT）-結果表（貼付）'!A17="DNF",'[1]公式予選（TT）-結果表（貼付）'!A17="DNS",'[1]公式予選（TT）-結果表（貼付）'!A17="DQ"),'[1]公式予選（TT）-結果表（貼付）'!A17,IF(MAX('[1]公式予選（TT）-結果表（貼付）'!$A:$A)&gt;A27,A27+1,""))</f>
        <v>16</v>
      </c>
      <c r="B28" s="30">
        <f>IFERROR(INDEX('[1]公式予選（TT）-結果表（貼付）'!A17:$V$50,MATCH($A28,'[1]公式予選（TT）-結果表（貼付）'!A17:$A$50,0),MATCH(公式予選結果表!B$11,'[1]公式予選（TT）-結果表（貼付）'!$1:$1,0)),"")</f>
        <v>12</v>
      </c>
      <c r="C28" s="30"/>
      <c r="D28" s="31" t="str">
        <f>IFERROR(INDEX('[1]公式予選（TT）-結果表（貼付）'!$A:$Z,MATCH($B28,'[1]公式予選（TT）-結果表（貼付）'!$B:$B,0),MATCH(公式予選結果表!D$11,'[1]公式予選（TT）-結果表（貼付）'!$1:$1,0)),"")</f>
        <v>安堂 祐</v>
      </c>
      <c r="E28" s="32" t="str">
        <f>IFERROR(INDEX('[1]公式予選（TT）-結果表（貼付）'!$A:$Z,MATCH($B28,'[1]公式予選（TT）-結果表（貼付）'!$B:$B,0),MATCH(公式予選結果表!E$11,'[1]公式予選（TT）-結果表（貼付）'!$1:$1,0)),"")</f>
        <v>RosaDragoCORSE/TM</v>
      </c>
      <c r="F28" s="33" t="str">
        <f>IFERROR(INDEX('[1]公式予選（TT）-結果表（貼付）'!$A:$Z,MATCH($B28,'[1]公式予選（TT）-結果表（貼付）'!$B:$B,0),MATCH(公式予選結果表!F$11,'[1]公式予選（TT）-結果表（貼付）'!$1:$1,0)),"")</f>
        <v>RosaDragoCORSE</v>
      </c>
      <c r="G28" s="34" t="str">
        <f>IFERROR(INDEX('[1]公式予選（TT）-結果表（貼付）'!$A:$Z,MATCH($B28,'[1]公式予選（TT）-結果表（貼付）'!$B:$B,0),MATCH(公式予選結果表!G$11,'[1]公式予選（TT）-結果表（貼付）'!$1:$1,0)),"")</f>
        <v>YH</v>
      </c>
      <c r="H28" s="35">
        <f>IF(A28="DNS","ｽﾀｰﾄ出来ず",IF(A28="DQ","失　格",IFERROR(INDEX('[1]公式予選（TT）-結果表（貼付）'!$A:$Z,MATCH($B28,'[1]公式予選（TT）-結果表（貼付）'!$B:$B,0),MATCH(公式予選結果表!H$11,'[1]公式予選（TT）-結果表（貼付）'!$1:$1,0)),"")))</f>
        <v>48.838999999999999</v>
      </c>
      <c r="I28" s="36" t="str">
        <f t="shared" si="0"/>
        <v/>
      </c>
      <c r="J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J$11,'[1]公式予選（TT）-結果表（貼付）'!$1:$1,0)),""))</f>
        <v>0.56499999999999995</v>
      </c>
      <c r="K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K$11,'[1]公式予選（TT）-結果表（貼付）'!$1:$1,0)),""))</f>
        <v>0.10100000000000001</v>
      </c>
      <c r="L28" s="37" t="str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IF(OR('[1]公式予選（TT）-結果表（貼付）'!A17="DNS",'[1]公式予選（TT）-結果表（貼付）'!A17="DQ"),"",IFERROR(INDEX('[1]公式予選（TT）-結果表（貼付）'!$A:$Z,MATCH($B28,'[1]公式予選（TT）-結果表（貼付）'!$B:$B,0),MATCH("In Lap",'[1]公式予選（TT）-結果表（貼付）'!$1:$1,0))&amp;"/"&amp;INDEX('[1]公式予選（TT）-結果表（貼付）'!$A:$Z,MATCH($B28,'[1]公式予選（TT）-結果表（貼付）'!$B:$B,0),MATCH("Laps",'[1]公式予選（TT）-結果表（貼付）'!$1:$1,0)),""))</f>
        <v>5/6</v>
      </c>
      <c r="M28" s="38"/>
      <c r="N28" s="4"/>
      <c r="O28" s="4"/>
      <c r="P28" s="5" t="str">
        <f>IF(IFERROR(INDEX('[1]公式予選（TT）-結果表（貼付）'!$A:$Z,MATCH($B28,'[1]公式予選（TT）-結果表（貼付）'!$B:$B,0),MATCH(P$11,'[1]公式予選（TT）-結果表（貼付）'!$1:$1,0)),"")=0,"",IFERROR(INDEX('[1]公式予選（TT）-結果表（貼付）'!$A:$Z,MATCH($B28,'[1]公式予選（TT）-結果表（貼付）'!$B:$B,0),MATCH(P$11,'[1]公式予選（TT）-結果表（貼付）'!$1:$1,0)),""))</f>
        <v/>
      </c>
      <c r="Q28" s="5" t="str">
        <f>IF(P28="","",COUNTIF($P$13:P28,"&lt;&gt;"&amp;""))</f>
        <v/>
      </c>
      <c r="R28" s="5" t="str">
        <f t="shared" si="1"/>
        <v/>
      </c>
      <c r="S28" s="5" t="str">
        <f>IF(IFERROR(INDEX('[1]公式予選（TT）-結果表（貼付）'!$A:$Z,MATCH($A28,'[1]公式予選（TT）-結果表（貼付）'!$A:$A,0),MATCH(S$11,'[1]公式予選（TT）-結果表（貼付）'!$1:$1,0)),"")=0,"",IFERROR(INDEX('[1]公式予選（TT）-結果表（貼付）'!$A:$Z,MATCH($A28,'[1]公式予選（TT）-結果表（貼付）'!$A:$A,0),MATCH(S$11,'[1]公式予選（TT）-結果表（貼付）'!$1:$1,0)),""))</f>
        <v/>
      </c>
      <c r="T28" s="4"/>
      <c r="U28" s="4"/>
    </row>
    <row r="29" spans="1:21" ht="12.75" customHeight="1" x14ac:dyDescent="0.15">
      <c r="A29" s="29">
        <f>IF(OR('[1]公式予選（TT）-結果表（貼付）'!A18="DNF",'[1]公式予選（TT）-結果表（貼付）'!A18="DNS",'[1]公式予選（TT）-結果表（貼付）'!A18="DQ"),'[1]公式予選（TT）-結果表（貼付）'!A18,IF(MAX('[1]公式予選（TT）-結果表（貼付）'!$A:$A)&gt;A28,A28+1,""))</f>
        <v>17</v>
      </c>
      <c r="B29" s="30">
        <f>IFERROR(INDEX('[1]公式予選（TT）-結果表（貼付）'!A18:$V$50,MATCH($A29,'[1]公式予選（TT）-結果表（貼付）'!A18:$A$50,0),MATCH(公式予選結果表!B$11,'[1]公式予選（TT）-結果表（貼付）'!$1:$1,0)),"")</f>
        <v>58</v>
      </c>
      <c r="C29" s="30"/>
      <c r="D29" s="31" t="str">
        <f>IFERROR(INDEX('[1]公式予選（TT）-結果表（貼付）'!$A:$Z,MATCH($B29,'[1]公式予選（TT）-結果表（貼付）'!$B:$B,0),MATCH(公式予選結果表!D$11,'[1]公式予選（TT）-結果表（貼付）'!$1:$1,0)),"")</f>
        <v>鈴木悠太</v>
      </c>
      <c r="E29" s="32" t="str">
        <f>IFERROR(INDEX('[1]公式予選（TT）-結果表（貼付）'!$A:$Z,MATCH($B29,'[1]公式予選（TT）-結果表（貼付）'!$B:$B,0),MATCH(公式予選結果表!E$11,'[1]公式予選（TT）-結果表（貼付）'!$1:$1,0)),"")</f>
        <v>EXPRIT/TM</v>
      </c>
      <c r="F29" s="33" t="str">
        <f>IFERROR(INDEX('[1]公式予選（TT）-結果表（貼付）'!$A:$Z,MATCH($B29,'[1]公式予選（TT）-結果表（貼付）'!$B:$B,0),MATCH(公式予選結果表!F$11,'[1]公式予選（TT）-結果表（貼付）'!$1:$1,0)),"")</f>
        <v>RT WORLD</v>
      </c>
      <c r="G29" s="34" t="str">
        <f>IFERROR(INDEX('[1]公式予選（TT）-結果表（貼付）'!$A:$Z,MATCH($B29,'[1]公式予選（TT）-結果表（貼付）'!$B:$B,0),MATCH(公式予選結果表!G$11,'[1]公式予選（TT）-結果表（貼付）'!$1:$1,0)),"")</f>
        <v>YH</v>
      </c>
      <c r="H29" s="35">
        <f>IF(A29="DNS","ｽﾀｰﾄ出来ず",IF(A29="DQ","失　格",IFERROR(INDEX('[1]公式予選（TT）-結果表（貼付）'!$A:$Z,MATCH($B29,'[1]公式予選（TT）-結果表（貼付）'!$B:$B,0),MATCH(公式予選結果表!H$11,'[1]公式予選（TT）-結果表（貼付）'!$1:$1,0)),"")))</f>
        <v>48.88</v>
      </c>
      <c r="I29" s="36" t="str">
        <f t="shared" si="0"/>
        <v/>
      </c>
      <c r="J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J$11,'[1]公式予選（TT）-結果表（貼付）'!$1:$1,0)),""))</f>
        <v>0.60599999999999998</v>
      </c>
      <c r="K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K$11,'[1]公式予選（TT）-結果表（貼付）'!$1:$1,0)),""))</f>
        <v>4.1000000000000002E-2</v>
      </c>
      <c r="L29" s="37" t="str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IF(OR('[1]公式予選（TT）-結果表（貼付）'!A18="DNS",'[1]公式予選（TT）-結果表（貼付）'!A18="DQ"),"",IFERROR(INDEX('[1]公式予選（TT）-結果表（貼付）'!$A:$Z,MATCH($B29,'[1]公式予選（TT）-結果表（貼付）'!$B:$B,0),MATCH("In Lap",'[1]公式予選（TT）-結果表（貼付）'!$1:$1,0))&amp;"/"&amp;INDEX('[1]公式予選（TT）-結果表（貼付）'!$A:$Z,MATCH($B29,'[1]公式予選（TT）-結果表（貼付）'!$B:$B,0),MATCH("Laps",'[1]公式予選（TT）-結果表（貼付）'!$1:$1,0)),""))</f>
        <v>2/6</v>
      </c>
      <c r="M29" s="38"/>
      <c r="N29" s="4"/>
      <c r="O29" s="4"/>
      <c r="P29" s="5" t="str">
        <f>IF(IFERROR(INDEX('[1]公式予選（TT）-結果表（貼付）'!$A:$Z,MATCH($B29,'[1]公式予選（TT）-結果表（貼付）'!$B:$B,0),MATCH(P$11,'[1]公式予選（TT）-結果表（貼付）'!$1:$1,0)),"")=0,"",IFERROR(INDEX('[1]公式予選（TT）-結果表（貼付）'!$A:$Z,MATCH($B29,'[1]公式予選（TT）-結果表（貼付）'!$B:$B,0),MATCH(P$11,'[1]公式予選（TT）-結果表（貼付）'!$1:$1,0)),""))</f>
        <v/>
      </c>
      <c r="Q29" s="5" t="str">
        <f>IF(P29="","",COUNTIF($P$13:P29,"&lt;&gt;"&amp;""))</f>
        <v/>
      </c>
      <c r="R29" s="5" t="str">
        <f t="shared" si="1"/>
        <v/>
      </c>
      <c r="S29" s="5" t="str">
        <f>IF(IFERROR(INDEX('[1]公式予選（TT）-結果表（貼付）'!$A:$Z,MATCH($A29,'[1]公式予選（TT）-結果表（貼付）'!$A:$A,0),MATCH(S$11,'[1]公式予選（TT）-結果表（貼付）'!$1:$1,0)),"")=0,"",IFERROR(INDEX('[1]公式予選（TT）-結果表（貼付）'!$A:$Z,MATCH($A29,'[1]公式予選（TT）-結果表（貼付）'!$A:$A,0),MATCH(S$11,'[1]公式予選（TT）-結果表（貼付）'!$1:$1,0)),""))</f>
        <v/>
      </c>
      <c r="T29" s="4"/>
      <c r="U29" s="4"/>
    </row>
    <row r="30" spans="1:21" ht="12.75" customHeight="1" x14ac:dyDescent="0.15">
      <c r="A30" s="29">
        <f>IF(OR('[1]公式予選（TT）-結果表（貼付）'!A19="DNF",'[1]公式予選（TT）-結果表（貼付）'!A19="DNS",'[1]公式予選（TT）-結果表（貼付）'!A19="DQ"),'[1]公式予選（TT）-結果表（貼付）'!A19,IF(MAX('[1]公式予選（TT）-結果表（貼付）'!$A:$A)&gt;A29,A29+1,""))</f>
        <v>18</v>
      </c>
      <c r="B30" s="30">
        <f>IFERROR(INDEX('[1]公式予選（TT）-結果表（貼付）'!A19:$V$50,MATCH($A30,'[1]公式予選（TT）-結果表（貼付）'!A19:$A$50,0),MATCH(公式予選結果表!B$11,'[1]公式予選（TT）-結果表（貼付）'!$1:$1,0)),"")</f>
        <v>27</v>
      </c>
      <c r="C30" s="30"/>
      <c r="D30" s="31" t="str">
        <f>IFERROR(INDEX('[1]公式予選（TT）-結果表（貼付）'!$A:$Z,MATCH($B30,'[1]公式予選（TT）-結果表（貼付）'!$B:$B,0),MATCH(公式予選結果表!D$11,'[1]公式予選（TT）-結果表（貼付）'!$1:$1,0)),"")</f>
        <v>菊池貴博</v>
      </c>
      <c r="E30" s="32" t="str">
        <f>IFERROR(INDEX('[1]公式予選（TT）-結果表（貼付）'!$A:$Z,MATCH($B30,'[1]公式予選（TT）-結果表（貼付）'!$B:$B,0),MATCH(公式予選結果表!E$11,'[1]公式予選（TT）-結果表（貼付）'!$1:$1,0)),"")</f>
        <v>CRG/TM</v>
      </c>
      <c r="F30" s="33" t="str">
        <f>IFERROR(INDEX('[1]公式予選（TT）-結果表（貼付）'!$A:$Z,MATCH($B30,'[1]公式予選（TT）-結果表（貼付）'!$B:$B,0),MATCH(公式予選結果表!F$11,'[1]公式予選（TT）-結果表（貼付）'!$1:$1,0)),"")</f>
        <v>K･SPEED･WIN</v>
      </c>
      <c r="G30" s="34" t="str">
        <f>IFERROR(INDEX('[1]公式予選（TT）-結果表（貼付）'!$A:$Z,MATCH($B30,'[1]公式予選（TT）-結果表（貼付）'!$B:$B,0),MATCH(公式予選結果表!G$11,'[1]公式予選（TT）-結果表（貼付）'!$1:$1,0)),"")</f>
        <v>YH</v>
      </c>
      <c r="H30" s="35">
        <f>IF(A30="DNS","ｽﾀｰﾄ出来ず",IF(A30="DQ","失　格",IFERROR(INDEX('[1]公式予選（TT）-結果表（貼付）'!$A:$Z,MATCH($B30,'[1]公式予選（TT）-結果表（貼付）'!$B:$B,0),MATCH(公式予選結果表!H$11,'[1]公式予選（TT）-結果表（貼付）'!$1:$1,0)),"")))</f>
        <v>48.918999999999997</v>
      </c>
      <c r="I30" s="36" t="str">
        <f t="shared" si="0"/>
        <v/>
      </c>
      <c r="J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J$11,'[1]公式予選（TT）-結果表（貼付）'!$1:$1,0)),""))</f>
        <v>0.64500000000000002</v>
      </c>
      <c r="K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K$11,'[1]公式予選（TT）-結果表（貼付）'!$1:$1,0)),""))</f>
        <v>3.9E-2</v>
      </c>
      <c r="L30" s="37" t="str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IF(OR('[1]公式予選（TT）-結果表（貼付）'!A19="DNS",'[1]公式予選（TT）-結果表（貼付）'!A19="DQ"),"",IFERROR(INDEX('[1]公式予選（TT）-結果表（貼付）'!$A:$Z,MATCH($B30,'[1]公式予選（TT）-結果表（貼付）'!$B:$B,0),MATCH("In Lap",'[1]公式予選（TT）-結果表（貼付）'!$1:$1,0))&amp;"/"&amp;INDEX('[1]公式予選（TT）-結果表（貼付）'!$A:$Z,MATCH($B30,'[1]公式予選（TT）-結果表（貼付）'!$B:$B,0),MATCH("Laps",'[1]公式予選（TT）-結果表（貼付）'!$1:$1,0)),""))</f>
        <v>3/6</v>
      </c>
      <c r="M30" s="38"/>
      <c r="N30" s="4"/>
      <c r="O30" s="4"/>
      <c r="P30" s="5" t="str">
        <f>IF(IFERROR(INDEX('[1]公式予選（TT）-結果表（貼付）'!$A:$Z,MATCH($B30,'[1]公式予選（TT）-結果表（貼付）'!$B:$B,0),MATCH(P$11,'[1]公式予選（TT）-結果表（貼付）'!$1:$1,0)),"")=0,"",IFERROR(INDEX('[1]公式予選（TT）-結果表（貼付）'!$A:$Z,MATCH($B30,'[1]公式予選（TT）-結果表（貼付）'!$B:$B,0),MATCH(P$11,'[1]公式予選（TT）-結果表（貼付）'!$1:$1,0)),""))</f>
        <v/>
      </c>
      <c r="Q30" s="5" t="str">
        <f>IF(P30="","",COUNTIF($P$13:P30,"&lt;&gt;"&amp;""))</f>
        <v/>
      </c>
      <c r="R30" s="5" t="str">
        <f t="shared" si="1"/>
        <v/>
      </c>
      <c r="S30" s="5" t="str">
        <f>IF(IFERROR(INDEX('[1]公式予選（TT）-結果表（貼付）'!$A:$Z,MATCH($A30,'[1]公式予選（TT）-結果表（貼付）'!$A:$A,0),MATCH(S$11,'[1]公式予選（TT）-結果表（貼付）'!$1:$1,0)),"")=0,"",IFERROR(INDEX('[1]公式予選（TT）-結果表（貼付）'!$A:$Z,MATCH($A30,'[1]公式予選（TT）-結果表（貼付）'!$A:$A,0),MATCH(S$11,'[1]公式予選（TT）-結果表（貼付）'!$1:$1,0)),""))</f>
        <v/>
      </c>
      <c r="T30" s="4"/>
      <c r="U30" s="4"/>
    </row>
    <row r="31" spans="1:21" ht="12.75" customHeight="1" x14ac:dyDescent="0.15">
      <c r="A31" s="29">
        <f>IF(OR('[1]公式予選（TT）-結果表（貼付）'!A20="DNF",'[1]公式予選（TT）-結果表（貼付）'!A20="DNS",'[1]公式予選（TT）-結果表（貼付）'!A20="DQ"),'[1]公式予選（TT）-結果表（貼付）'!A20,IF(MAX('[1]公式予選（TT）-結果表（貼付）'!$A:$A)&gt;A30,A30+1,""))</f>
        <v>19</v>
      </c>
      <c r="B31" s="30">
        <f>IFERROR(INDEX('[1]公式予選（TT）-結果表（貼付）'!A20:$V$50,MATCH($A31,'[1]公式予選（TT）-結果表（貼付）'!A20:$A$50,0),MATCH(公式予選結果表!B$11,'[1]公式予選（TT）-結果表（貼付）'!$1:$1,0)),"")</f>
        <v>55</v>
      </c>
      <c r="C31" s="30"/>
      <c r="D31" s="31" t="str">
        <f>IFERROR(INDEX('[1]公式予選（TT）-結果表（貼付）'!$A:$Z,MATCH($B31,'[1]公式予選（TT）-結果表（貼付）'!$B:$B,0),MATCH(公式予選結果表!D$11,'[1]公式予選（TT）-結果表（貼付）'!$1:$1,0)),"")</f>
        <v>藤井翔大</v>
      </c>
      <c r="E31" s="32" t="str">
        <f>IFERROR(INDEX('[1]公式予選（TT）-結果表（貼付）'!$A:$Z,MATCH($B31,'[1]公式予選（TT）-結果表（貼付）'!$B:$B,0),MATCH(公式予選結果表!E$11,'[1]公式予選（TT）-結果表（貼付）'!$1:$1,0)),"")</f>
        <v>DragoCORSE/TM</v>
      </c>
      <c r="F31" s="33" t="str">
        <f>IFERROR(INDEX('[1]公式予選（TT）-結果表（貼付）'!$A:$Z,MATCH($B31,'[1]公式予選（TT）-結果表（貼付）'!$B:$B,0),MATCH(公式予選結果表!F$11,'[1]公式予選（TT）-結果表（貼付）'!$1:$1,0)),"")</f>
        <v>K･SPEED･WIN</v>
      </c>
      <c r="G31" s="34" t="str">
        <f>IFERROR(INDEX('[1]公式予選（TT）-結果表（貼付）'!$A:$Z,MATCH($B31,'[1]公式予選（TT）-結果表（貼付）'!$B:$B,0),MATCH(公式予選結果表!G$11,'[1]公式予選（TT）-結果表（貼付）'!$1:$1,0)),"")</f>
        <v>YH</v>
      </c>
      <c r="H31" s="35">
        <f>IF(A31="DNS","ｽﾀｰﾄ出来ず",IF(A31="DQ","失　格",IFERROR(INDEX('[1]公式予選（TT）-結果表（貼付）'!$A:$Z,MATCH($B31,'[1]公式予選（TT）-結果表（貼付）'!$B:$B,0),MATCH(公式予選結果表!H$11,'[1]公式予選（TT）-結果表（貼付）'!$1:$1,0)),"")))</f>
        <v>48.936999999999998</v>
      </c>
      <c r="I31" s="36" t="str">
        <f t="shared" si="0"/>
        <v/>
      </c>
      <c r="J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J$11,'[1]公式予選（TT）-結果表（貼付）'!$1:$1,0)),""))</f>
        <v>0.66300000000000003</v>
      </c>
      <c r="K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K$11,'[1]公式予選（TT）-結果表（貼付）'!$1:$1,0)),""))</f>
        <v>1.7999999999999999E-2</v>
      </c>
      <c r="L31" s="37" t="str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IF(OR('[1]公式予選（TT）-結果表（貼付）'!A20="DNS",'[1]公式予選（TT）-結果表（貼付）'!A20="DQ"),"",IFERROR(INDEX('[1]公式予選（TT）-結果表（貼付）'!$A:$Z,MATCH($B31,'[1]公式予選（TT）-結果表（貼付）'!$B:$B,0),MATCH("In Lap",'[1]公式予選（TT）-結果表（貼付）'!$1:$1,0))&amp;"/"&amp;INDEX('[1]公式予選（TT）-結果表（貼付）'!$A:$Z,MATCH($B31,'[1]公式予選（TT）-結果表（貼付）'!$B:$B,0),MATCH("Laps",'[1]公式予選（TT）-結果表（貼付）'!$1:$1,0)),""))</f>
        <v>5/6</v>
      </c>
      <c r="M31" s="38"/>
      <c r="N31" s="4"/>
      <c r="O31" s="4"/>
      <c r="P31" s="5" t="str">
        <f>IF(IFERROR(INDEX('[1]公式予選（TT）-結果表（貼付）'!$A:$Z,MATCH($B31,'[1]公式予選（TT）-結果表（貼付）'!$B:$B,0),MATCH(P$11,'[1]公式予選（TT）-結果表（貼付）'!$1:$1,0)),"")=0,"",IFERROR(INDEX('[1]公式予選（TT）-結果表（貼付）'!$A:$Z,MATCH($B31,'[1]公式予選（TT）-結果表（貼付）'!$B:$B,0),MATCH(P$11,'[1]公式予選（TT）-結果表（貼付）'!$1:$1,0)),""))</f>
        <v/>
      </c>
      <c r="Q31" s="5" t="str">
        <f>IF(P31="","",COUNTIF($P$13:P31,"&lt;&gt;"&amp;""))</f>
        <v/>
      </c>
      <c r="R31" s="5" t="str">
        <f t="shared" si="1"/>
        <v/>
      </c>
      <c r="S31" s="5" t="str">
        <f>IF(IFERROR(INDEX('[1]公式予選（TT）-結果表（貼付）'!$A:$Z,MATCH($A31,'[1]公式予選（TT）-結果表（貼付）'!$A:$A,0),MATCH(S$11,'[1]公式予選（TT）-結果表（貼付）'!$1:$1,0)),"")=0,"",IFERROR(INDEX('[1]公式予選（TT）-結果表（貼付）'!$A:$Z,MATCH($A31,'[1]公式予選（TT）-結果表（貼付）'!$A:$A,0),MATCH(S$11,'[1]公式予選（TT）-結果表（貼付）'!$1:$1,0)),""))</f>
        <v/>
      </c>
      <c r="T31" s="4"/>
      <c r="U31" s="4"/>
    </row>
    <row r="32" spans="1:21" ht="12.75" customHeight="1" x14ac:dyDescent="0.15">
      <c r="A32" s="29">
        <f>IF(OR('[1]公式予選（TT）-結果表（貼付）'!A21="DNF",'[1]公式予選（TT）-結果表（貼付）'!A21="DNS",'[1]公式予選（TT）-結果表（貼付）'!A21="DQ"),'[1]公式予選（TT）-結果表（貼付）'!A21,IF(MAX('[1]公式予選（TT）-結果表（貼付）'!$A:$A)&gt;A31,A31+1,""))</f>
        <v>20</v>
      </c>
      <c r="B32" s="30">
        <f>IFERROR(INDEX('[1]公式予選（TT）-結果表（貼付）'!A21:$V$50,MATCH($A32,'[1]公式予選（TT）-結果表（貼付）'!A21:$A$50,0),MATCH(公式予選結果表!B$11,'[1]公式予選（TT）-結果表（貼付）'!$1:$1,0)),"")</f>
        <v>73</v>
      </c>
      <c r="C32" s="30"/>
      <c r="D32" s="31" t="str">
        <f>IFERROR(INDEX('[1]公式予選（TT）-結果表（貼付）'!$A:$Z,MATCH($B32,'[1]公式予選（TT）-結果表（貼付）'!$B:$B,0),MATCH(公式予選結果表!D$11,'[1]公式予選（TT）-結果表（貼付）'!$1:$1,0)),"")</f>
        <v>落合蓮音</v>
      </c>
      <c r="E32" s="32" t="str">
        <f>IFERROR(INDEX('[1]公式予選（TT）-結果表（貼付）'!$A:$Z,MATCH($B32,'[1]公式予選（TT）-結果表（貼付）'!$B:$B,0),MATCH(公式予選結果表!E$11,'[1]公式予選（TT）-結果表（貼付）'!$1:$1,0)),"")</f>
        <v>TONYKART/TM</v>
      </c>
      <c r="F32" s="33" t="str">
        <f>IFERROR(INDEX('[1]公式予選（TT）-結果表（貼付）'!$A:$Z,MATCH($B32,'[1]公式予選（TT）-結果表（貼付）'!$B:$B,0),MATCH(公式予選結果表!F$11,'[1]公式予選（TT）-結果表（貼付）'!$1:$1,0)),"")</f>
        <v>Ash with HOJUST</v>
      </c>
      <c r="G32" s="34" t="str">
        <f>IFERROR(INDEX('[1]公式予選（TT）-結果表（貼付）'!$A:$Z,MATCH($B32,'[1]公式予選（TT）-結果表（貼付）'!$B:$B,0),MATCH(公式予選結果表!G$11,'[1]公式予選（TT）-結果表（貼付）'!$1:$1,0)),"")</f>
        <v>YH</v>
      </c>
      <c r="H32" s="35">
        <f>IF(A32="DNS","ｽﾀｰﾄ出来ず",IF(A32="DQ","失　格",IFERROR(INDEX('[1]公式予選（TT）-結果表（貼付）'!$A:$Z,MATCH($B32,'[1]公式予選（TT）-結果表（貼付）'!$B:$B,0),MATCH(公式予選結果表!H$11,'[1]公式予選（TT）-結果表（貼付）'!$1:$1,0)),"")))</f>
        <v>48.954999999999998</v>
      </c>
      <c r="I32" s="36" t="str">
        <f t="shared" si="0"/>
        <v/>
      </c>
      <c r="J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J$11,'[1]公式予選（TT）-結果表（貼付）'!$1:$1,0)),""))</f>
        <v>0.68100000000000005</v>
      </c>
      <c r="K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K$11,'[1]公式予選（TT）-結果表（貼付）'!$1:$1,0)),""))</f>
        <v>1.7999999999999999E-2</v>
      </c>
      <c r="L32" s="37" t="str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IF(OR('[1]公式予選（TT）-結果表（貼付）'!A21="DNS",'[1]公式予選（TT）-結果表（貼付）'!A21="DQ"),"",IFERROR(INDEX('[1]公式予選（TT）-結果表（貼付）'!$A:$Z,MATCH($B32,'[1]公式予選（TT）-結果表（貼付）'!$B:$B,0),MATCH("In Lap",'[1]公式予選（TT）-結果表（貼付）'!$1:$1,0))&amp;"/"&amp;INDEX('[1]公式予選（TT）-結果表（貼付）'!$A:$Z,MATCH($B32,'[1]公式予選（TT）-結果表（貼付）'!$B:$B,0),MATCH("Laps",'[1]公式予選（TT）-結果表（貼付）'!$1:$1,0)),""))</f>
        <v>4/5</v>
      </c>
      <c r="M32" s="38"/>
      <c r="N32" s="4"/>
      <c r="O32" s="4"/>
      <c r="P32" s="5" t="str">
        <f>IF(IFERROR(INDEX('[1]公式予選（TT）-結果表（貼付）'!$A:$Z,MATCH($B32,'[1]公式予選（TT）-結果表（貼付）'!$B:$B,0),MATCH(P$11,'[1]公式予選（TT）-結果表（貼付）'!$1:$1,0)),"")=0,"",IFERROR(INDEX('[1]公式予選（TT）-結果表（貼付）'!$A:$Z,MATCH($B32,'[1]公式予選（TT）-結果表（貼付）'!$B:$B,0),MATCH(P$11,'[1]公式予選（TT）-結果表（貼付）'!$1:$1,0)),""))</f>
        <v/>
      </c>
      <c r="Q32" s="5" t="str">
        <f>IF(P32="","",COUNTIF($P$13:P32,"&lt;&gt;"&amp;""))</f>
        <v/>
      </c>
      <c r="R32" s="5" t="str">
        <f t="shared" si="1"/>
        <v/>
      </c>
      <c r="S32" s="5" t="str">
        <f>IF(IFERROR(INDEX('[1]公式予選（TT）-結果表（貼付）'!$A:$Z,MATCH($A32,'[1]公式予選（TT）-結果表（貼付）'!$A:$A,0),MATCH(S$11,'[1]公式予選（TT）-結果表（貼付）'!$1:$1,0)),"")=0,"",IFERROR(INDEX('[1]公式予選（TT）-結果表（貼付）'!$A:$Z,MATCH($A32,'[1]公式予選（TT）-結果表（貼付）'!$A:$A,0),MATCH(S$11,'[1]公式予選（TT）-結果表（貼付）'!$1:$1,0)),""))</f>
        <v/>
      </c>
      <c r="T32" s="4"/>
      <c r="U32" s="4"/>
    </row>
    <row r="33" spans="1:21" ht="12.75" customHeight="1" x14ac:dyDescent="0.15">
      <c r="A33" s="29">
        <f>IF(OR('[1]公式予選（TT）-結果表（貼付）'!A22="DNF",'[1]公式予選（TT）-結果表（貼付）'!A22="DNS",'[1]公式予選（TT）-結果表（貼付）'!A22="DQ"),'[1]公式予選（TT）-結果表（貼付）'!A22,IF(MAX('[1]公式予選（TT）-結果表（貼付）'!$A:$A)&gt;A32,A32+1,""))</f>
        <v>21</v>
      </c>
      <c r="B33" s="30">
        <f>IFERROR(INDEX('[1]公式予選（TT）-結果表（貼付）'!A22:$V$50,MATCH($A33,'[1]公式予選（TT）-結果表（貼付）'!A22:$A$50,0),MATCH(公式予選結果表!B$11,'[1]公式予選（TT）-結果表（貼付）'!$1:$1,0)),"")</f>
        <v>11</v>
      </c>
      <c r="C33" s="30"/>
      <c r="D33" s="31" t="str">
        <f>IFERROR(INDEX('[1]公式予選（TT）-結果表（貼付）'!$A:$Z,MATCH($B33,'[1]公式予選（TT）-結果表（貼付）'!$B:$B,0),MATCH(公式予選結果表!D$11,'[1]公式予選（TT）-結果表（貼付）'!$1:$1,0)),"")</f>
        <v>柴原耀介</v>
      </c>
      <c r="E33" s="32" t="str">
        <f>IFERROR(INDEX('[1]公式予選（TT）-結果表（貼付）'!$A:$Z,MATCH($B33,'[1]公式予選（TT）-結果表（貼付）'!$B:$B,0),MATCH(公式予選結果表!E$11,'[1]公式予選（TT）-結果表（貼付）'!$1:$1,0)),"")</f>
        <v>KART REPUBLIC/TM</v>
      </c>
      <c r="F33" s="33" t="str">
        <f>IFERROR(INDEX('[1]公式予選（TT）-結果表（貼付）'!$A:$Z,MATCH($B33,'[1]公式予選（TT）-結果表（貼付）'!$B:$B,0),MATCH(公式予選結果表!F$11,'[1]公式予選（TT）-結果表（貼付）'!$1:$1,0)),"")</f>
        <v>Team REGOLITH</v>
      </c>
      <c r="G33" s="34" t="str">
        <f>IFERROR(INDEX('[1]公式予選（TT）-結果表（貼付）'!$A:$Z,MATCH($B33,'[1]公式予選（TT）-結果表（貼付）'!$B:$B,0),MATCH(公式予選結果表!G$11,'[1]公式予選（TT）-結果表（貼付）'!$1:$1,0)),"")</f>
        <v>TH</v>
      </c>
      <c r="H33" s="35">
        <f>IF(A33="DNS","ｽﾀｰﾄ出来ず",IF(A33="DQ","失　格",IFERROR(INDEX('[1]公式予選（TT）-結果表（貼付）'!$A:$Z,MATCH($B33,'[1]公式予選（TT）-結果表（貼付）'!$B:$B,0),MATCH(公式予選結果表!H$11,'[1]公式予選（TT）-結果表（貼付）'!$1:$1,0)),"")))</f>
        <v>49.067999999999998</v>
      </c>
      <c r="I33" s="36" t="str">
        <f t="shared" si="0"/>
        <v/>
      </c>
      <c r="J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J$11,'[1]公式予選（TT）-結果表（貼付）'!$1:$1,0)),""))</f>
        <v>0.79400000000000004</v>
      </c>
      <c r="K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K$11,'[1]公式予選（TT）-結果表（貼付）'!$1:$1,0)),""))</f>
        <v>0.113</v>
      </c>
      <c r="L33" s="37" t="str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IF(OR('[1]公式予選（TT）-結果表（貼付）'!A22="DNS",'[1]公式予選（TT）-結果表（貼付）'!A22="DQ"),"",IFERROR(INDEX('[1]公式予選（TT）-結果表（貼付）'!$A:$Z,MATCH($B33,'[1]公式予選（TT）-結果表（貼付）'!$B:$B,0),MATCH("In Lap",'[1]公式予選（TT）-結果表（貼付）'!$1:$1,0))&amp;"/"&amp;INDEX('[1]公式予選（TT）-結果表（貼付）'!$A:$Z,MATCH($B33,'[1]公式予選（TT）-結果表（貼付）'!$B:$B,0),MATCH("Laps",'[1]公式予選（TT）-結果表（貼付）'!$1:$1,0)),""))</f>
        <v>2/6</v>
      </c>
      <c r="M33" s="38"/>
      <c r="N33" s="4"/>
      <c r="O33" s="4"/>
      <c r="P33" s="5" t="str">
        <f>IF(IFERROR(INDEX('[1]公式予選（TT）-結果表（貼付）'!$A:$Z,MATCH($B33,'[1]公式予選（TT）-結果表（貼付）'!$B:$B,0),MATCH(P$11,'[1]公式予選（TT）-結果表（貼付）'!$1:$1,0)),"")=0,"",IFERROR(INDEX('[1]公式予選（TT）-結果表（貼付）'!$A:$Z,MATCH($B33,'[1]公式予選（TT）-結果表（貼付）'!$B:$B,0),MATCH(P$11,'[1]公式予選（TT）-結果表（貼付）'!$1:$1,0)),""))</f>
        <v/>
      </c>
      <c r="Q33" s="5" t="str">
        <f>IF(P33="","",COUNTIF($P$13:P33,"&lt;&gt;"&amp;""))</f>
        <v/>
      </c>
      <c r="R33" s="5" t="str">
        <f t="shared" si="1"/>
        <v/>
      </c>
      <c r="S33" s="5" t="str">
        <f>IF(IFERROR(INDEX('[1]公式予選（TT）-結果表（貼付）'!$A:$Z,MATCH($A33,'[1]公式予選（TT）-結果表（貼付）'!$A:$A,0),MATCH(S$11,'[1]公式予選（TT）-結果表（貼付）'!$1:$1,0)),"")=0,"",IFERROR(INDEX('[1]公式予選（TT）-結果表（貼付）'!$A:$Z,MATCH($A33,'[1]公式予選（TT）-結果表（貼付）'!$A:$A,0),MATCH(S$11,'[1]公式予選（TT）-結果表（貼付）'!$1:$1,0)),""))</f>
        <v/>
      </c>
      <c r="T33" s="4"/>
      <c r="U33" s="4"/>
    </row>
    <row r="34" spans="1:21" ht="12.75" customHeight="1" x14ac:dyDescent="0.15">
      <c r="A34" s="29">
        <f>IF(OR('[1]公式予選（TT）-結果表（貼付）'!A23="DNF",'[1]公式予選（TT）-結果表（貼付）'!A23="DNS",'[1]公式予選（TT）-結果表（貼付）'!A23="DQ"),'[1]公式予選（TT）-結果表（貼付）'!A23,IF(MAX('[1]公式予選（TT）-結果表（貼付）'!$A:$A)&gt;A33,A33+1,""))</f>
        <v>22</v>
      </c>
      <c r="B34" s="30">
        <f>IFERROR(INDEX('[1]公式予選（TT）-結果表（貼付）'!A23:$V$50,MATCH($A34,'[1]公式予選（TT）-結果表（貼付）'!A23:$A$50,0),MATCH(公式予選結果表!B$11,'[1]公式予選（TT）-結果表（貼付）'!$1:$1,0)),"")</f>
        <v>29</v>
      </c>
      <c r="C34" s="30"/>
      <c r="D34" s="31" t="str">
        <f>IFERROR(INDEX('[1]公式予選（TT）-結果表（貼付）'!$A:$Z,MATCH($B34,'[1]公式予選（TT）-結果表（貼付）'!$B:$B,0),MATCH(公式予選結果表!D$11,'[1]公式予選（TT）-結果表（貼付）'!$1:$1,0)),"")</f>
        <v>松本拓海</v>
      </c>
      <c r="E34" s="32" t="str">
        <f>IFERROR(INDEX('[1]公式予選（TT）-結果表（貼付）'!$A:$Z,MATCH($B34,'[1]公式予選（TT）-結果表（貼付）'!$B:$B,0),MATCH(公式予選結果表!E$11,'[1]公式予選（TT）-結果表（貼付）'!$1:$1,0)),"")</f>
        <v>RosaDragoCORSE/TM</v>
      </c>
      <c r="F34" s="33" t="str">
        <f>IFERROR(INDEX('[1]公式予選（TT）-結果表（貼付）'!$A:$Z,MATCH($B34,'[1]公式予選（TT）-結果表（貼付）'!$B:$B,0),MATCH(公式予選結果表!F$11,'[1]公式予選（TT）-結果表（貼付）'!$1:$1,0)),"")</f>
        <v>RosaDragoCORSE</v>
      </c>
      <c r="G34" s="34" t="str">
        <f>IFERROR(INDEX('[1]公式予選（TT）-結果表（貼付）'!$A:$Z,MATCH($B34,'[1]公式予選（TT）-結果表（貼付）'!$B:$B,0),MATCH(公式予選結果表!G$11,'[1]公式予選（TT）-結果表（貼付）'!$1:$1,0)),"")</f>
        <v>YH</v>
      </c>
      <c r="H34" s="35">
        <f>IF(A34="DNS","ｽﾀｰﾄ出来ず",IF(A34="DQ","失　格",IFERROR(INDEX('[1]公式予選（TT）-結果表（貼付）'!$A:$Z,MATCH($B34,'[1]公式予選（TT）-結果表（貼付）'!$B:$B,0),MATCH(公式予選結果表!H$11,'[1]公式予選（TT）-結果表（貼付）'!$1:$1,0)),"")))</f>
        <v>50.734000000000002</v>
      </c>
      <c r="I34" s="36" t="str">
        <f t="shared" si="0"/>
        <v/>
      </c>
      <c r="J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J$11,'[1]公式予選（TT）-結果表（貼付）'!$1:$1,0)),""))</f>
        <v>2.46</v>
      </c>
      <c r="K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K$11,'[1]公式予選（TT）-結果表（貼付）'!$1:$1,0)),""))</f>
        <v>1.6659999999999999</v>
      </c>
      <c r="L34" s="37" t="str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IF(OR('[1]公式予選（TT）-結果表（貼付）'!A23="DNS",'[1]公式予選（TT）-結果表（貼付）'!A23="DQ"),"",IFERROR(INDEX('[1]公式予選（TT）-結果表（貼付）'!$A:$Z,MATCH($B34,'[1]公式予選（TT）-結果表（貼付）'!$B:$B,0),MATCH("In Lap",'[1]公式予選（TT）-結果表（貼付）'!$1:$1,0))&amp;"/"&amp;INDEX('[1]公式予選（TT）-結果表（貼付）'!$A:$Z,MATCH($B34,'[1]公式予選（TT）-結果表（貼付）'!$B:$B,0),MATCH("Laps",'[1]公式予選（TT）-結果表（貼付）'!$1:$1,0)),""))</f>
        <v>1/1</v>
      </c>
      <c r="M34" s="7"/>
      <c r="N34" s="4"/>
      <c r="O34" s="4"/>
      <c r="P34" s="5" t="str">
        <f>IF(IFERROR(INDEX('[1]公式予選（TT）-結果表（貼付）'!$A:$Z,MATCH($B34,'[1]公式予選（TT）-結果表（貼付）'!$B:$B,0),MATCH(P$11,'[1]公式予選（TT）-結果表（貼付）'!$1:$1,0)),"")=0,"",IFERROR(INDEX('[1]公式予選（TT）-結果表（貼付）'!$A:$Z,MATCH($B34,'[1]公式予選（TT）-結果表（貼付）'!$B:$B,0),MATCH(P$11,'[1]公式予選（TT）-結果表（貼付）'!$1:$1,0)),""))</f>
        <v/>
      </c>
      <c r="Q34" s="5" t="str">
        <f>IF(P34="","",COUNTIF($P$13:P34,"&lt;&gt;"&amp;""))</f>
        <v/>
      </c>
      <c r="R34" s="5" t="str">
        <f t="shared" si="1"/>
        <v/>
      </c>
      <c r="S34" s="5" t="str">
        <f>IF(IFERROR(INDEX('[1]公式予選（TT）-結果表（貼付）'!$A:$Z,MATCH($A34,'[1]公式予選（TT）-結果表（貼付）'!$A:$A,0),MATCH(S$11,'[1]公式予選（TT）-結果表（貼付）'!$1:$1,0)),"")=0,"",IFERROR(INDEX('[1]公式予選（TT）-結果表（貼付）'!$A:$Z,MATCH($A34,'[1]公式予選（TT）-結果表（貼付）'!$A:$A,0),MATCH(S$11,'[1]公式予選（TT）-結果表（貼付）'!$1:$1,0)),""))</f>
        <v/>
      </c>
      <c r="T34" s="4"/>
      <c r="U34" s="4"/>
    </row>
    <row r="35" spans="1:21" ht="12.75" customHeight="1" x14ac:dyDescent="0.15">
      <c r="A35" s="29" t="str">
        <f>IF(OR('[1]公式予選（TT）-結果表（貼付）'!A24="DNF",'[1]公式予選（TT）-結果表（貼付）'!A24="DNS",'[1]公式予選（TT）-結果表（貼付）'!A24="DQ"),'[1]公式予選（TT）-結果表（貼付）'!A24,IF(MAX('[1]公式予選（TT）-結果表（貼付）'!$A:$A)&gt;A34,A34+1,""))</f>
        <v/>
      </c>
      <c r="B35" s="30" t="str">
        <f>IFERROR(INDEX('[1]公式予選（TT）-結果表（貼付）'!A24:$V$50,MATCH($A35,'[1]公式予選（TT）-結果表（貼付）'!A24:$A$50,0),MATCH(公式予選結果表!B$11,'[1]公式予選（TT）-結果表（貼付）'!$1:$1,0)),"")</f>
        <v/>
      </c>
      <c r="C35" s="30"/>
      <c r="D35" s="31" t="str">
        <f>IFERROR(INDEX('[1]公式予選（TT）-結果表（貼付）'!$A:$Z,MATCH($B35,'[1]公式予選（TT）-結果表（貼付）'!$B:$B,0),MATCH(公式予選結果表!D$11,'[1]公式予選（TT）-結果表（貼付）'!$1:$1,0)),"")</f>
        <v/>
      </c>
      <c r="E35" s="32" t="str">
        <f>IFERROR(INDEX('[1]公式予選（TT）-結果表（貼付）'!$A:$Z,MATCH($B35,'[1]公式予選（TT）-結果表（貼付）'!$B:$B,0),MATCH(公式予選結果表!E$11,'[1]公式予選（TT）-結果表（貼付）'!$1:$1,0)),"")</f>
        <v/>
      </c>
      <c r="F35" s="33" t="str">
        <f>IFERROR(INDEX('[1]公式予選（TT）-結果表（貼付）'!$A:$Z,MATCH($B35,'[1]公式予選（TT）-結果表（貼付）'!$B:$B,0),MATCH(公式予選結果表!F$11,'[1]公式予選（TT）-結果表（貼付）'!$1:$1,0)),"")</f>
        <v/>
      </c>
      <c r="G35" s="34" t="str">
        <f>IFERROR(INDEX('[1]公式予選（TT）-結果表（貼付）'!$A:$Z,MATCH($B35,'[1]公式予選（TT）-結果表（貼付）'!$B:$B,0),MATCH(公式予選結果表!G$11,'[1]公式予選（TT）-結果表（貼付）'!$1:$1,0)),"")</f>
        <v/>
      </c>
      <c r="H35" s="35" t="str">
        <f>IF(A35="DNS","ｽﾀｰﾄ出来ず",IF(A35="DQ","失　格",IFERROR(INDEX('[1]公式予選（TT）-結果表（貼付）'!$A:$Z,MATCH($B35,'[1]公式予選（TT）-結果表（貼付）'!$B:$B,0),MATCH(公式予選結果表!H$11,'[1]公式予選（TT）-結果表（貼付）'!$1:$1,0)),"")))</f>
        <v/>
      </c>
      <c r="I35" s="36" t="str">
        <f t="shared" si="0"/>
        <v/>
      </c>
      <c r="J35" s="39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J$11,'[1]公式予選（TT）-結果表（貼付）'!$1:$1,0)),""))</f>
        <v/>
      </c>
      <c r="K35" s="39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K$11,'[1]公式予選（TT）-結果表（貼付）'!$1:$1,0)),""))</f>
        <v/>
      </c>
      <c r="L35" s="37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IF(OR('[1]公式予選（TT）-結果表（貼付）'!A24="DNS",'[1]公式予選（TT）-結果表（貼付）'!A24="DQ"),"",IFERROR(INDEX('[1]公式予選（TT）-結果表（貼付）'!$A:$Z,MATCH($B35,'[1]公式予選（TT）-結果表（貼付）'!$B:$B,0),MATCH("In Lap",'[1]公式予選（TT）-結果表（貼付）'!$1:$1,0))&amp;"/"&amp;INDEX('[1]公式予選（TT）-結果表（貼付）'!$A:$Z,MATCH($B35,'[1]公式予選（TT）-結果表（貼付）'!$B:$B,0),MATCH("Laps",'[1]公式予選（TT）-結果表（貼付）'!$1:$1,0)),""))</f>
        <v/>
      </c>
      <c r="M35" s="7"/>
      <c r="N35" s="4"/>
      <c r="O35" s="4"/>
      <c r="P35" s="5" t="str">
        <f>IF(IFERROR(INDEX('[1]公式予選（TT）-結果表（貼付）'!$A:$Z,MATCH($B35,'[1]公式予選（TT）-結果表（貼付）'!$B:$B,0),MATCH(P$11,'[1]公式予選（TT）-結果表（貼付）'!$1:$1,0)),"")=0,"",IFERROR(INDEX('[1]公式予選（TT）-結果表（貼付）'!$A:$Z,MATCH($B35,'[1]公式予選（TT）-結果表（貼付）'!$B:$B,0),MATCH(P$11,'[1]公式予選（TT）-結果表（貼付）'!$1:$1,0)),""))</f>
        <v/>
      </c>
      <c r="Q35" s="5" t="str">
        <f>IF(P35="","",COUNTIF($P$13:P35,"&lt;&gt;"&amp;""))</f>
        <v/>
      </c>
      <c r="R35" s="5" t="str">
        <f t="shared" si="1"/>
        <v/>
      </c>
      <c r="S35" s="5" t="str">
        <f>IF(IFERROR(INDEX('[1]公式予選（TT）-結果表（貼付）'!$A:$Z,MATCH($A35,'[1]公式予選（TT）-結果表（貼付）'!$A:$A,0),MATCH(S$11,'[1]公式予選（TT）-結果表（貼付）'!$1:$1,0)),"")=0,"",IFERROR(INDEX('[1]公式予選（TT）-結果表（貼付）'!$A:$Z,MATCH($A35,'[1]公式予選（TT）-結果表（貼付）'!$A:$A,0),MATCH(S$11,'[1]公式予選（TT）-結果表（貼付）'!$1:$1,0)),""))</f>
        <v/>
      </c>
      <c r="T35" s="4"/>
      <c r="U35" s="4"/>
    </row>
    <row r="36" spans="1:21" ht="12.75" customHeight="1" x14ac:dyDescent="0.15">
      <c r="A36" s="29" t="str">
        <f>IF(OR('[1]公式予選（TT）-結果表（貼付）'!A25="DNF",'[1]公式予選（TT）-結果表（貼付）'!A25="DNS",'[1]公式予選（TT）-結果表（貼付）'!A25="DQ"),'[1]公式予選（TT）-結果表（貼付）'!A25,IF(MAX('[1]公式予選（TT）-結果表（貼付）'!$A:$A)&gt;A35,A35+1,""))</f>
        <v/>
      </c>
      <c r="B36" s="30" t="str">
        <f>IFERROR(INDEX('[1]公式予選（TT）-結果表（貼付）'!A25:$V$50,MATCH($A36,'[1]公式予選（TT）-結果表（貼付）'!A25:$A$50,0),MATCH(公式予選結果表!B$11,'[1]公式予選（TT）-結果表（貼付）'!$1:$1,0)),"")</f>
        <v/>
      </c>
      <c r="C36" s="30"/>
      <c r="D36" s="31" t="str">
        <f>IFERROR(INDEX('[1]公式予選（TT）-結果表（貼付）'!$A:$Z,MATCH($B36,'[1]公式予選（TT）-結果表（貼付）'!$B:$B,0),MATCH(公式予選結果表!D$11,'[1]公式予選（TT）-結果表（貼付）'!$1:$1,0)),"")</f>
        <v/>
      </c>
      <c r="E36" s="32" t="str">
        <f>IFERROR(INDEX('[1]公式予選（TT）-結果表（貼付）'!$A:$Z,MATCH($B36,'[1]公式予選（TT）-結果表（貼付）'!$B:$B,0),MATCH(公式予選結果表!E$11,'[1]公式予選（TT）-結果表（貼付）'!$1:$1,0)),"")</f>
        <v/>
      </c>
      <c r="F36" s="33" t="str">
        <f>IFERROR(INDEX('[1]公式予選（TT）-結果表（貼付）'!$A:$Z,MATCH($B36,'[1]公式予選（TT）-結果表（貼付）'!$B:$B,0),MATCH(公式予選結果表!F$11,'[1]公式予選（TT）-結果表（貼付）'!$1:$1,0)),"")</f>
        <v/>
      </c>
      <c r="G36" s="34" t="str">
        <f>IFERROR(INDEX('[1]公式予選（TT）-結果表（貼付）'!$A:$Z,MATCH($B36,'[1]公式予選（TT）-結果表（貼付）'!$B:$B,0),MATCH(公式予選結果表!G$11,'[1]公式予選（TT）-結果表（貼付）'!$1:$1,0)),"")</f>
        <v/>
      </c>
      <c r="H36" s="35" t="str">
        <f>IF(A36="DNS","ｽﾀｰﾄ出来ず",IF(A36="DQ","失　格",IFERROR(INDEX('[1]公式予選（TT）-結果表（貼付）'!$A:$Z,MATCH($B36,'[1]公式予選（TT）-結果表（貼付）'!$B:$B,0),MATCH(公式予選結果表!H$11,'[1]公式予選（TT）-結果表（貼付）'!$1:$1,0)),"")))</f>
        <v/>
      </c>
      <c r="I36" s="36" t="str">
        <f t="shared" si="0"/>
        <v/>
      </c>
      <c r="J36" s="39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J$11,'[1]公式予選（TT）-結果表（貼付）'!$1:$1,0)),""))</f>
        <v/>
      </c>
      <c r="K36" s="39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K$11,'[1]公式予選（TT）-結果表（貼付）'!$1:$1,0)),""))</f>
        <v/>
      </c>
      <c r="L36" s="37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IF(OR('[1]公式予選（TT）-結果表（貼付）'!A25="DNS",'[1]公式予選（TT）-結果表（貼付）'!A25="DQ"),"",IFERROR(INDEX('[1]公式予選（TT）-結果表（貼付）'!$A:$Z,MATCH($B36,'[1]公式予選（TT）-結果表（貼付）'!$B:$B,0),MATCH("In Lap",'[1]公式予選（TT）-結果表（貼付）'!$1:$1,0))&amp;"/"&amp;INDEX('[1]公式予選（TT）-結果表（貼付）'!$A:$Z,MATCH($B36,'[1]公式予選（TT）-結果表（貼付）'!$B:$B,0),MATCH("Laps",'[1]公式予選（TT）-結果表（貼付）'!$1:$1,0)),""))</f>
        <v/>
      </c>
      <c r="M36" s="7"/>
      <c r="N36" s="4"/>
      <c r="O36" s="4"/>
      <c r="P36" s="5" t="str">
        <f>IF(IFERROR(INDEX('[1]公式予選（TT）-結果表（貼付）'!$A:$Z,MATCH($B36,'[1]公式予選（TT）-結果表（貼付）'!$B:$B,0),MATCH(P$11,'[1]公式予選（TT）-結果表（貼付）'!$1:$1,0)),"")=0,"",IFERROR(INDEX('[1]公式予選（TT）-結果表（貼付）'!$A:$Z,MATCH($B36,'[1]公式予選（TT）-結果表（貼付）'!$B:$B,0),MATCH(P$11,'[1]公式予選（TT）-結果表（貼付）'!$1:$1,0)),""))</f>
        <v/>
      </c>
      <c r="Q36" s="5" t="str">
        <f>IF(P36="","",COUNTIF($P$13:P36,"&lt;&gt;"&amp;""))</f>
        <v/>
      </c>
      <c r="R36" s="5" t="str">
        <f t="shared" si="1"/>
        <v/>
      </c>
      <c r="S36" s="5" t="str">
        <f>IF(IFERROR(INDEX('[1]公式予選（TT）-結果表（貼付）'!$A:$Z,MATCH($A36,'[1]公式予選（TT）-結果表（貼付）'!$A:$A,0),MATCH(S$11,'[1]公式予選（TT）-結果表（貼付）'!$1:$1,0)),"")=0,"",IFERROR(INDEX('[1]公式予選（TT）-結果表（貼付）'!$A:$Z,MATCH($A36,'[1]公式予選（TT）-結果表（貼付）'!$A:$A,0),MATCH(S$11,'[1]公式予選（TT）-結果表（貼付）'!$1:$1,0)),""))</f>
        <v/>
      </c>
      <c r="T36" s="4"/>
      <c r="U36" s="4"/>
    </row>
    <row r="37" spans="1:21" ht="12.75" customHeight="1" x14ac:dyDescent="0.15">
      <c r="A37" s="29" t="str">
        <f>IF(OR('[1]公式予選（TT）-結果表（貼付）'!A26="DNF",'[1]公式予選（TT）-結果表（貼付）'!A26="DNS",'[1]公式予選（TT）-結果表（貼付）'!A26="DQ"),'[1]公式予選（TT）-結果表（貼付）'!A26,IF(MAX('[1]公式予選（TT）-結果表（貼付）'!$A:$A)&gt;A36,A36+1,""))</f>
        <v/>
      </c>
      <c r="B37" s="30" t="str">
        <f>IFERROR(INDEX('[1]公式予選（TT）-結果表（貼付）'!A26:$V$50,MATCH($A37,'[1]公式予選（TT）-結果表（貼付）'!A26:$A$50,0),MATCH(公式予選結果表!B$11,'[1]公式予選（TT）-結果表（貼付）'!$1:$1,0)),"")</f>
        <v/>
      </c>
      <c r="C37" s="30"/>
      <c r="D37" s="31" t="str">
        <f>IFERROR(INDEX('[1]公式予選（TT）-結果表（貼付）'!$A:$Z,MATCH($B37,'[1]公式予選（TT）-結果表（貼付）'!$B:$B,0),MATCH(公式予選結果表!D$11,'[1]公式予選（TT）-結果表（貼付）'!$1:$1,0)),"")</f>
        <v/>
      </c>
      <c r="E37" s="32" t="str">
        <f>IFERROR(INDEX('[1]公式予選（TT）-結果表（貼付）'!$A:$Z,MATCH($B37,'[1]公式予選（TT）-結果表（貼付）'!$B:$B,0),MATCH(公式予選結果表!E$11,'[1]公式予選（TT）-結果表（貼付）'!$1:$1,0)),"")</f>
        <v/>
      </c>
      <c r="F37" s="33" t="str">
        <f>IFERROR(INDEX('[1]公式予選（TT）-結果表（貼付）'!$A:$Z,MATCH($B37,'[1]公式予選（TT）-結果表（貼付）'!$B:$B,0),MATCH(公式予選結果表!F$11,'[1]公式予選（TT）-結果表（貼付）'!$1:$1,0)),"")</f>
        <v/>
      </c>
      <c r="G37" s="34" t="str">
        <f>IFERROR(INDEX('[1]公式予選（TT）-結果表（貼付）'!$A:$Z,MATCH($B37,'[1]公式予選（TT）-結果表（貼付）'!$B:$B,0),MATCH(公式予選結果表!G$11,'[1]公式予選（TT）-結果表（貼付）'!$1:$1,0)),"")</f>
        <v/>
      </c>
      <c r="H37" s="35" t="str">
        <f>IF(A37="DNS","ｽﾀｰﾄ出来ず",IF(A37="DQ","失　格",IFERROR(INDEX('[1]公式予選（TT）-結果表（貼付）'!$A:$Z,MATCH($B37,'[1]公式予選（TT）-結果表（貼付）'!$B:$B,0),MATCH(公式予選結果表!H$11,'[1]公式予選（TT）-結果表（貼付）'!$1:$1,0)),"")))</f>
        <v/>
      </c>
      <c r="I37" s="36" t="str">
        <f t="shared" si="0"/>
        <v/>
      </c>
      <c r="J37" s="39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J$11,'[1]公式予選（TT）-結果表（貼付）'!$1:$1,0)),""))</f>
        <v/>
      </c>
      <c r="K37" s="39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K$11,'[1]公式予選（TT）-結果表（貼付）'!$1:$1,0)),""))</f>
        <v/>
      </c>
      <c r="L37" s="37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IF(OR('[1]公式予選（TT）-結果表（貼付）'!A26="DNS",'[1]公式予選（TT）-結果表（貼付）'!A26="DQ"),"",IFERROR(INDEX('[1]公式予選（TT）-結果表（貼付）'!$A:$Z,MATCH($B37,'[1]公式予選（TT）-結果表（貼付）'!$B:$B,0),MATCH("In Lap",'[1]公式予選（TT）-結果表（貼付）'!$1:$1,0))&amp;"/"&amp;INDEX('[1]公式予選（TT）-結果表（貼付）'!$A:$Z,MATCH($B37,'[1]公式予選（TT）-結果表（貼付）'!$B:$B,0),MATCH("Laps",'[1]公式予選（TT）-結果表（貼付）'!$1:$1,0)),""))</f>
        <v/>
      </c>
      <c r="M37" s="7"/>
      <c r="N37" s="4"/>
      <c r="O37" s="4"/>
      <c r="P37" s="5" t="str">
        <f>IF(IFERROR(INDEX('[1]公式予選（TT）-結果表（貼付）'!$A:$Z,MATCH($B37,'[1]公式予選（TT）-結果表（貼付）'!$B:$B,0),MATCH(P$11,'[1]公式予選（TT）-結果表（貼付）'!$1:$1,0)),"")=0,"",IFERROR(INDEX('[1]公式予選（TT）-結果表（貼付）'!$A:$Z,MATCH($B37,'[1]公式予選（TT）-結果表（貼付）'!$B:$B,0),MATCH(P$11,'[1]公式予選（TT）-結果表（貼付）'!$1:$1,0)),""))</f>
        <v/>
      </c>
      <c r="Q37" s="5" t="str">
        <f>IF(P37="","",COUNTIF($P$13:P37,"&lt;&gt;"&amp;""))</f>
        <v/>
      </c>
      <c r="R37" s="5" t="str">
        <f t="shared" si="1"/>
        <v/>
      </c>
      <c r="S37" s="5" t="str">
        <f>IF(IFERROR(INDEX('[1]公式予選（TT）-結果表（貼付）'!$A:$Z,MATCH($A37,'[1]公式予選（TT）-結果表（貼付）'!$A:$A,0),MATCH(S$11,'[1]公式予選（TT）-結果表（貼付）'!$1:$1,0)),"")=0,"",IFERROR(INDEX('[1]公式予選（TT）-結果表（貼付）'!$A:$Z,MATCH($A37,'[1]公式予選（TT）-結果表（貼付）'!$A:$A,0),MATCH(S$11,'[1]公式予選（TT）-結果表（貼付）'!$1:$1,0)),""))</f>
        <v/>
      </c>
      <c r="T37" s="4"/>
      <c r="U37" s="4"/>
    </row>
    <row r="38" spans="1:21" ht="12.75" customHeight="1" x14ac:dyDescent="0.15">
      <c r="A38" s="29" t="str">
        <f>IF(OR('[1]公式予選（TT）-結果表（貼付）'!A27="DNF",'[1]公式予選（TT）-結果表（貼付）'!A27="DNS",'[1]公式予選（TT）-結果表（貼付）'!A27="DQ"),'[1]公式予選（TT）-結果表（貼付）'!A27,IF(MAX('[1]公式予選（TT）-結果表（貼付）'!$A:$A)&gt;A37,A37+1,""))</f>
        <v/>
      </c>
      <c r="B38" s="30" t="str">
        <f>IFERROR(INDEX('[1]公式予選（TT）-結果表（貼付）'!A27:$V$50,MATCH($A38,'[1]公式予選（TT）-結果表（貼付）'!A27:$A$50,0),MATCH(公式予選結果表!B$11,'[1]公式予選（TT）-結果表（貼付）'!$1:$1,0)),"")</f>
        <v/>
      </c>
      <c r="C38" s="30"/>
      <c r="D38" s="31" t="str">
        <f>IFERROR(INDEX('[1]公式予選（TT）-結果表（貼付）'!$A:$Z,MATCH($B38,'[1]公式予選（TT）-結果表（貼付）'!$B:$B,0),MATCH(公式予選結果表!D$11,'[1]公式予選（TT）-結果表（貼付）'!$1:$1,0)),"")</f>
        <v/>
      </c>
      <c r="E38" s="32" t="str">
        <f>IFERROR(INDEX('[1]公式予選（TT）-結果表（貼付）'!$A:$Z,MATCH($B38,'[1]公式予選（TT）-結果表（貼付）'!$B:$B,0),MATCH(公式予選結果表!E$11,'[1]公式予選（TT）-結果表（貼付）'!$1:$1,0)),"")</f>
        <v/>
      </c>
      <c r="F38" s="33" t="str">
        <f>IFERROR(INDEX('[1]公式予選（TT）-結果表（貼付）'!$A:$Z,MATCH($B38,'[1]公式予選（TT）-結果表（貼付）'!$B:$B,0),MATCH(公式予選結果表!F$11,'[1]公式予選（TT）-結果表（貼付）'!$1:$1,0)),"")</f>
        <v/>
      </c>
      <c r="G38" s="34" t="str">
        <f>IFERROR(INDEX('[1]公式予選（TT）-結果表（貼付）'!$A:$Z,MATCH($B38,'[1]公式予選（TT）-結果表（貼付）'!$B:$B,0),MATCH(公式予選結果表!G$11,'[1]公式予選（TT）-結果表（貼付）'!$1:$1,0)),"")</f>
        <v/>
      </c>
      <c r="H38" s="35" t="str">
        <f>IF(A38="DNS","ｽﾀｰﾄ出来ず",IF(A38="DQ","失　格",IFERROR(INDEX('[1]公式予選（TT）-結果表（貼付）'!$A:$Z,MATCH($B38,'[1]公式予選（TT）-結果表（貼付）'!$B:$B,0),MATCH(公式予選結果表!H$11,'[1]公式予選（TT）-結果表（貼付）'!$1:$1,0)),"")))</f>
        <v/>
      </c>
      <c r="I38" s="36" t="str">
        <f t="shared" si="0"/>
        <v/>
      </c>
      <c r="J38" s="39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公式予選結果表!J$11,'[1]公式予選（TT）-結果表（貼付）'!$1:$1,0)),""))</f>
        <v/>
      </c>
      <c r="K38" s="39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公式予選結果表!K$11,'[1]公式予選（TT）-結果表（貼付）'!$1:$1,0)),""))</f>
        <v/>
      </c>
      <c r="L38" s="37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IF(OR('[1]公式予選（TT）-結果表（貼付）'!A27="DNS",'[1]公式予選（TT）-結果表（貼付）'!A27="DQ"),"",IFERROR(INDEX('[1]公式予選（TT）-結果表（貼付）'!$A:$Z,MATCH($B38,'[1]公式予選（TT）-結果表（貼付）'!$B:$B,0),MATCH("In Lap",'[1]公式予選（TT）-結果表（貼付）'!$1:$1,0))&amp;"/"&amp;INDEX('[1]公式予選（TT）-結果表（貼付）'!$A:$Z,MATCH($B38,'[1]公式予選（TT）-結果表（貼付）'!$B:$B,0),MATCH("Laps",'[1]公式予選（TT）-結果表（貼付）'!$1:$1,0)),""))</f>
        <v/>
      </c>
      <c r="M38" s="7"/>
      <c r="N38" s="4"/>
      <c r="O38" s="4"/>
      <c r="P38" s="5" t="str">
        <f>IF(IFERROR(INDEX('[1]公式予選（TT）-結果表（貼付）'!$A:$Z,MATCH($B38,'[1]公式予選（TT）-結果表（貼付）'!$B:$B,0),MATCH(P$11,'[1]公式予選（TT）-結果表（貼付）'!$1:$1,0)),"")=0,"",IFERROR(INDEX('[1]公式予選（TT）-結果表（貼付）'!$A:$Z,MATCH($B38,'[1]公式予選（TT）-結果表（貼付）'!$B:$B,0),MATCH(P$11,'[1]公式予選（TT）-結果表（貼付）'!$1:$1,0)),""))</f>
        <v/>
      </c>
      <c r="Q38" s="5" t="str">
        <f>IF(P38="","",COUNTIF($P$13:P38,"&lt;&gt;"&amp;""))</f>
        <v/>
      </c>
      <c r="R38" s="5" t="str">
        <f t="shared" si="1"/>
        <v/>
      </c>
      <c r="S38" s="5" t="str">
        <f>IF(IFERROR(INDEX('[1]公式予選（TT）-結果表（貼付）'!$A:$Z,MATCH($A38,'[1]公式予選（TT）-結果表（貼付）'!$A:$A,0),MATCH(S$11,'[1]公式予選（TT）-結果表（貼付）'!$1:$1,0)),"")=0,"",IFERROR(INDEX('[1]公式予選（TT）-結果表（貼付）'!$A:$Z,MATCH($A38,'[1]公式予選（TT）-結果表（貼付）'!$A:$A,0),MATCH(S$11,'[1]公式予選（TT）-結果表（貼付）'!$1:$1,0)),""))</f>
        <v/>
      </c>
      <c r="T38" s="4"/>
      <c r="U38" s="4"/>
    </row>
    <row r="39" spans="1:21" ht="12.75" customHeight="1" x14ac:dyDescent="0.15">
      <c r="A39" s="29" t="str">
        <f>IF(OR('[1]公式予選（TT）-結果表（貼付）'!A28="DNF",'[1]公式予選（TT）-結果表（貼付）'!A28="DNS",'[1]公式予選（TT）-結果表（貼付）'!A28="DQ"),'[1]公式予選（TT）-結果表（貼付）'!A28,IF(MAX('[1]公式予選（TT）-結果表（貼付）'!$A:$A)&gt;A38,A38+1,""))</f>
        <v/>
      </c>
      <c r="B39" s="30" t="str">
        <f>IFERROR(INDEX('[1]公式予選（TT）-結果表（貼付）'!A28:$V$50,MATCH($A39,'[1]公式予選（TT）-結果表（貼付）'!A28:$A$50,0),MATCH(公式予選結果表!B$11,'[1]公式予選（TT）-結果表（貼付）'!$1:$1,0)),"")</f>
        <v/>
      </c>
      <c r="C39" s="30"/>
      <c r="D39" s="31" t="str">
        <f>IFERROR(INDEX('[1]公式予選（TT）-結果表（貼付）'!$A:$Z,MATCH($B39,'[1]公式予選（TT）-結果表（貼付）'!$B:$B,0),MATCH(公式予選結果表!D$11,'[1]公式予選（TT）-結果表（貼付）'!$1:$1,0)),"")</f>
        <v/>
      </c>
      <c r="E39" s="32" t="str">
        <f>IFERROR(INDEX('[1]公式予選（TT）-結果表（貼付）'!$A:$Z,MATCH($B39,'[1]公式予選（TT）-結果表（貼付）'!$B:$B,0),MATCH(公式予選結果表!E$11,'[1]公式予選（TT）-結果表（貼付）'!$1:$1,0)),"")</f>
        <v/>
      </c>
      <c r="F39" s="33" t="str">
        <f>IFERROR(INDEX('[1]公式予選（TT）-結果表（貼付）'!$A:$Z,MATCH($B39,'[1]公式予選（TT）-結果表（貼付）'!$B:$B,0),MATCH(公式予選結果表!F$11,'[1]公式予選（TT）-結果表（貼付）'!$1:$1,0)),"")</f>
        <v/>
      </c>
      <c r="G39" s="34" t="str">
        <f>IFERROR(INDEX('[1]公式予選（TT）-結果表（貼付）'!$A:$Z,MATCH($B39,'[1]公式予選（TT）-結果表（貼付）'!$B:$B,0),MATCH(公式予選結果表!G$11,'[1]公式予選（TT）-結果表（貼付）'!$1:$1,0)),"")</f>
        <v/>
      </c>
      <c r="H39" s="35" t="str">
        <f>IF(A39="DNS","ｽﾀｰﾄ出来ず",IF(A39="DQ","失　格",IFERROR(INDEX('[1]公式予選（TT）-結果表（貼付）'!$A:$Z,MATCH($B39,'[1]公式予選（TT）-結果表（貼付）'!$B:$B,0),MATCH(公式予選結果表!H$11,'[1]公式予選（TT）-結果表（貼付）'!$1:$1,0)),"")))</f>
        <v/>
      </c>
      <c r="I39" s="36" t="str">
        <f t="shared" si="0"/>
        <v/>
      </c>
      <c r="J39" s="39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公式予選結果表!J$11,'[1]公式予選（TT）-結果表（貼付）'!$1:$1,0)),""))</f>
        <v/>
      </c>
      <c r="K39" s="39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公式予選結果表!K$11,'[1]公式予選（TT）-結果表（貼付）'!$1:$1,0)),""))</f>
        <v/>
      </c>
      <c r="L39" s="37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IF(OR('[1]公式予選（TT）-結果表（貼付）'!A28="DNS",'[1]公式予選（TT）-結果表（貼付）'!A28="DQ"),"",IFERROR(INDEX('[1]公式予選（TT）-結果表（貼付）'!$A:$Z,MATCH($B39,'[1]公式予選（TT）-結果表（貼付）'!$B:$B,0),MATCH("In Lap",'[1]公式予選（TT）-結果表（貼付）'!$1:$1,0))&amp;"/"&amp;INDEX('[1]公式予選（TT）-結果表（貼付）'!$A:$Z,MATCH($B39,'[1]公式予選（TT）-結果表（貼付）'!$B:$B,0),MATCH("Laps",'[1]公式予選（TT）-結果表（貼付）'!$1:$1,0)),""))</f>
        <v/>
      </c>
      <c r="M39" s="7"/>
      <c r="N39" s="4"/>
      <c r="O39" s="4"/>
      <c r="P39" s="5" t="str">
        <f>IF(IFERROR(INDEX('[1]公式予選（TT）-結果表（貼付）'!$A:$Z,MATCH($B39,'[1]公式予選（TT）-結果表（貼付）'!$B:$B,0),MATCH(P$11,'[1]公式予選（TT）-結果表（貼付）'!$1:$1,0)),"")=0,"",IFERROR(INDEX('[1]公式予選（TT）-結果表（貼付）'!$A:$Z,MATCH($B39,'[1]公式予選（TT）-結果表（貼付）'!$B:$B,0),MATCH(P$11,'[1]公式予選（TT）-結果表（貼付）'!$1:$1,0)),""))</f>
        <v/>
      </c>
      <c r="Q39" s="5" t="str">
        <f>IF(P39="","",COUNTIF($P$13:P39,"&lt;&gt;"&amp;""))</f>
        <v/>
      </c>
      <c r="R39" s="5" t="str">
        <f t="shared" si="1"/>
        <v/>
      </c>
      <c r="S39" s="5" t="str">
        <f>IF(IFERROR(INDEX('[1]公式予選（TT）-結果表（貼付）'!$A:$Z,MATCH($A39,'[1]公式予選（TT）-結果表（貼付）'!$A:$A,0),MATCH(S$11,'[1]公式予選（TT）-結果表（貼付）'!$1:$1,0)),"")=0,"",IFERROR(INDEX('[1]公式予選（TT）-結果表（貼付）'!$A:$Z,MATCH($A39,'[1]公式予選（TT）-結果表（貼付）'!$A:$A,0),MATCH(S$11,'[1]公式予選（TT）-結果表（貼付）'!$1:$1,0)),""))</f>
        <v/>
      </c>
      <c r="T39" s="4"/>
      <c r="U39" s="4"/>
    </row>
    <row r="40" spans="1:21" ht="12.75" customHeight="1" x14ac:dyDescent="0.15">
      <c r="A40" s="29" t="str">
        <f>IF(OR('[1]公式予選（TT）-結果表（貼付）'!A29="DNF",'[1]公式予選（TT）-結果表（貼付）'!A29="DNS",'[1]公式予選（TT）-結果表（貼付）'!A29="DQ"),'[1]公式予選（TT）-結果表（貼付）'!A29,IF(MAX('[1]公式予選（TT）-結果表（貼付）'!$A:$A)&gt;A39,A39+1,""))</f>
        <v/>
      </c>
      <c r="B40" s="30" t="str">
        <f>IFERROR(INDEX('[1]公式予選（TT）-結果表（貼付）'!A29:$V$50,MATCH($A40,'[1]公式予選（TT）-結果表（貼付）'!A29:$A$50,0),MATCH(公式予選結果表!B$11,'[1]公式予選（TT）-結果表（貼付）'!$1:$1,0)),"")</f>
        <v/>
      </c>
      <c r="C40" s="30"/>
      <c r="D40" s="31" t="str">
        <f>IFERROR(INDEX('[1]公式予選（TT）-結果表（貼付）'!$A:$Z,MATCH($B40,'[1]公式予選（TT）-結果表（貼付）'!$B:$B,0),MATCH(公式予選結果表!D$11,'[1]公式予選（TT）-結果表（貼付）'!$1:$1,0)),"")</f>
        <v/>
      </c>
      <c r="E40" s="32" t="str">
        <f>IFERROR(INDEX('[1]公式予選（TT）-結果表（貼付）'!$A:$Z,MATCH($B40,'[1]公式予選（TT）-結果表（貼付）'!$B:$B,0),MATCH(公式予選結果表!E$11,'[1]公式予選（TT）-結果表（貼付）'!$1:$1,0)),"")</f>
        <v/>
      </c>
      <c r="F40" s="33" t="str">
        <f>IFERROR(INDEX('[1]公式予選（TT）-結果表（貼付）'!$A:$Z,MATCH($B40,'[1]公式予選（TT）-結果表（貼付）'!$B:$B,0),MATCH(公式予選結果表!F$11,'[1]公式予選（TT）-結果表（貼付）'!$1:$1,0)),"")</f>
        <v/>
      </c>
      <c r="G40" s="34" t="str">
        <f>IFERROR(INDEX('[1]公式予選（TT）-結果表（貼付）'!$A:$Z,MATCH($B40,'[1]公式予選（TT）-結果表（貼付）'!$B:$B,0),MATCH(公式予選結果表!G$11,'[1]公式予選（TT）-結果表（貼付）'!$1:$1,0)),"")</f>
        <v/>
      </c>
      <c r="H40" s="35" t="str">
        <f>IF(A40="DNS","ｽﾀｰﾄ出来ず",IF(A40="DQ","失　格",IFERROR(INDEX('[1]公式予選（TT）-結果表（貼付）'!$A:$Z,MATCH($B40,'[1]公式予選（TT）-結果表（貼付）'!$B:$B,0),MATCH(公式予選結果表!H$11,'[1]公式予選（TT）-結果表（貼付）'!$1:$1,0)),"")))</f>
        <v/>
      </c>
      <c r="I40" s="36" t="str">
        <f t="shared" si="0"/>
        <v/>
      </c>
      <c r="J40" s="39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J$11,'[1]公式予選（TT）-結果表（貼付）'!$1:$1,0)),""))</f>
        <v/>
      </c>
      <c r="K40" s="39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K$11,'[1]公式予選（TT）-結果表（貼付）'!$1:$1,0)),""))</f>
        <v/>
      </c>
      <c r="L40" s="37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IF(OR('[1]公式予選（TT）-結果表（貼付）'!A29="DNS",'[1]公式予選（TT）-結果表（貼付）'!A29="DQ"),"",IFERROR(INDEX('[1]公式予選（TT）-結果表（貼付）'!$A:$Z,MATCH($B40,'[1]公式予選（TT）-結果表（貼付）'!$B:$B,0),MATCH("In Lap",'[1]公式予選（TT）-結果表（貼付）'!$1:$1,0))&amp;"/"&amp;INDEX('[1]公式予選（TT）-結果表（貼付）'!$A:$Z,MATCH($B40,'[1]公式予選（TT）-結果表（貼付）'!$B:$B,0),MATCH("Laps",'[1]公式予選（TT）-結果表（貼付）'!$1:$1,0)),""))</f>
        <v/>
      </c>
      <c r="M40" s="7"/>
      <c r="N40" s="4"/>
      <c r="O40" s="4"/>
      <c r="P40" s="5" t="str">
        <f>IF(IFERROR(INDEX('[1]公式予選（TT）-結果表（貼付）'!$A:$Z,MATCH($B40,'[1]公式予選（TT）-結果表（貼付）'!$B:$B,0),MATCH(P$11,'[1]公式予選（TT）-結果表（貼付）'!$1:$1,0)),"")=0,"",IFERROR(INDEX('[1]公式予選（TT）-結果表（貼付）'!$A:$Z,MATCH($B40,'[1]公式予選（TT）-結果表（貼付）'!$B:$B,0),MATCH(P$11,'[1]公式予選（TT）-結果表（貼付）'!$1:$1,0)),""))</f>
        <v/>
      </c>
      <c r="Q40" s="5" t="str">
        <f>IF(P40="","",COUNTIF($P$13:P40,"&lt;&gt;"&amp;""))</f>
        <v/>
      </c>
      <c r="R40" s="5" t="str">
        <f t="shared" si="1"/>
        <v/>
      </c>
      <c r="S40" s="5" t="str">
        <f>IF(IFERROR(INDEX('[1]公式予選（TT）-結果表（貼付）'!$A:$Z,MATCH($A40,'[1]公式予選（TT）-結果表（貼付）'!$A:$A,0),MATCH(S$11,'[1]公式予選（TT）-結果表（貼付）'!$1:$1,0)),"")=0,"",IFERROR(INDEX('[1]公式予選（TT）-結果表（貼付）'!$A:$Z,MATCH($A40,'[1]公式予選（TT）-結果表（貼付）'!$A:$A,0),MATCH(S$11,'[1]公式予選（TT）-結果表（貼付）'!$1:$1,0)),""))</f>
        <v/>
      </c>
      <c r="T40" s="4"/>
      <c r="U40" s="4"/>
    </row>
    <row r="41" spans="1:21" ht="12.75" customHeight="1" x14ac:dyDescent="0.15">
      <c r="A41" s="29" t="str">
        <f>IF(OR('[1]公式予選（TT）-結果表（貼付）'!A30="DNF",'[1]公式予選（TT）-結果表（貼付）'!A30="DNS",'[1]公式予選（TT）-結果表（貼付）'!A30="DQ"),'[1]公式予選（TT）-結果表（貼付）'!A30,IF(MAX('[1]公式予選（TT）-結果表（貼付）'!$A:$A)&gt;A40,A40+1,""))</f>
        <v/>
      </c>
      <c r="B41" s="30" t="str">
        <f>IFERROR(INDEX('[1]公式予選（TT）-結果表（貼付）'!A30:$V$50,MATCH($A41,'[1]公式予選（TT）-結果表（貼付）'!A30:$A$50,0),MATCH(公式予選結果表!B$11,'[1]公式予選（TT）-結果表（貼付）'!$1:$1,0)),"")</f>
        <v/>
      </c>
      <c r="C41" s="30"/>
      <c r="D41" s="31" t="str">
        <f>IFERROR(INDEX('[1]公式予選（TT）-結果表（貼付）'!$A:$Z,MATCH($B41,'[1]公式予選（TT）-結果表（貼付）'!$B:$B,0),MATCH(公式予選結果表!D$11,'[1]公式予選（TT）-結果表（貼付）'!$1:$1,0)),"")</f>
        <v/>
      </c>
      <c r="E41" s="32" t="str">
        <f>IFERROR(INDEX('[1]公式予選（TT）-結果表（貼付）'!$A:$Z,MATCH($B41,'[1]公式予選（TT）-結果表（貼付）'!$B:$B,0),MATCH(公式予選結果表!E$11,'[1]公式予選（TT）-結果表（貼付）'!$1:$1,0)),"")</f>
        <v/>
      </c>
      <c r="F41" s="33" t="str">
        <f>IFERROR(INDEX('[1]公式予選（TT）-結果表（貼付）'!$A:$Z,MATCH($B41,'[1]公式予選（TT）-結果表（貼付）'!$B:$B,0),MATCH(公式予選結果表!F$11,'[1]公式予選（TT）-結果表（貼付）'!$1:$1,0)),"")</f>
        <v/>
      </c>
      <c r="G41" s="34" t="str">
        <f>IFERROR(INDEX('[1]公式予選（TT）-結果表（貼付）'!$A:$Z,MATCH($B41,'[1]公式予選（TT）-結果表（貼付）'!$B:$B,0),MATCH(公式予選結果表!G$11,'[1]公式予選（TT）-結果表（貼付）'!$1:$1,0)),"")</f>
        <v/>
      </c>
      <c r="H41" s="35" t="str">
        <f>IF(A41="DNS","ｽﾀｰﾄ出来ず",IF(A41="DQ","失　格",IFERROR(INDEX('[1]公式予選（TT）-結果表（貼付）'!$A:$Z,MATCH($B41,'[1]公式予選（TT）-結果表（貼付）'!$B:$B,0),MATCH(公式予選結果表!H$11,'[1]公式予選（TT）-結果表（貼付）'!$1:$1,0)),"")))</f>
        <v/>
      </c>
      <c r="I41" s="36" t="str">
        <f t="shared" si="0"/>
        <v/>
      </c>
      <c r="J41" s="39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J$11,'[1]公式予選（TT）-結果表（貼付）'!$1:$1,0)),""))</f>
        <v/>
      </c>
      <c r="K41" s="39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K$11,'[1]公式予選（TT）-結果表（貼付）'!$1:$1,0)),""))</f>
        <v/>
      </c>
      <c r="L41" s="37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IF(OR('[1]公式予選（TT）-結果表（貼付）'!A30="DNS",'[1]公式予選（TT）-結果表（貼付）'!A30="DQ"),"",IFERROR(INDEX('[1]公式予選（TT）-結果表（貼付）'!$A:$Z,MATCH($B41,'[1]公式予選（TT）-結果表（貼付）'!$B:$B,0),MATCH("In Lap",'[1]公式予選（TT）-結果表（貼付）'!$1:$1,0))&amp;"/"&amp;INDEX('[1]公式予選（TT）-結果表（貼付）'!$A:$Z,MATCH($B41,'[1]公式予選（TT）-結果表（貼付）'!$B:$B,0),MATCH("Laps",'[1]公式予選（TT）-結果表（貼付）'!$1:$1,0)),""))</f>
        <v/>
      </c>
      <c r="M41" s="7"/>
      <c r="N41" s="4"/>
      <c r="O41" s="4"/>
      <c r="P41" s="5" t="str">
        <f>IF(IFERROR(INDEX('[1]公式予選（TT）-結果表（貼付）'!$A:$Z,MATCH($B41,'[1]公式予選（TT）-結果表（貼付）'!$B:$B,0),MATCH(P$11,'[1]公式予選（TT）-結果表（貼付）'!$1:$1,0)),"")=0,"",IFERROR(INDEX('[1]公式予選（TT）-結果表（貼付）'!$A:$Z,MATCH($B41,'[1]公式予選（TT）-結果表（貼付）'!$B:$B,0),MATCH(P$11,'[1]公式予選（TT）-結果表（貼付）'!$1:$1,0)),""))</f>
        <v/>
      </c>
      <c r="Q41" s="5" t="str">
        <f>IF(P41="","",COUNTIF($P$13:P41,"&lt;&gt;"&amp;""))</f>
        <v/>
      </c>
      <c r="R41" s="5" t="str">
        <f t="shared" si="1"/>
        <v/>
      </c>
      <c r="S41" s="5" t="str">
        <f>IF(IFERROR(INDEX('[1]公式予選（TT）-結果表（貼付）'!$A:$Z,MATCH($A41,'[1]公式予選（TT）-結果表（貼付）'!$A:$A,0),MATCH(S$11,'[1]公式予選（TT）-結果表（貼付）'!$1:$1,0)),"")=0,"",IFERROR(INDEX('[1]公式予選（TT）-結果表（貼付）'!$A:$Z,MATCH($A41,'[1]公式予選（TT）-結果表（貼付）'!$A:$A,0),MATCH(S$11,'[1]公式予選（TT）-結果表（貼付）'!$1:$1,0)),""))</f>
        <v/>
      </c>
      <c r="T41" s="4"/>
      <c r="U41" s="4"/>
    </row>
    <row r="42" spans="1:21" ht="12.75" customHeight="1" x14ac:dyDescent="0.15">
      <c r="A42" s="29" t="str">
        <f>IF(OR('[1]公式予選（TT）-結果表（貼付）'!A31="DNF",'[1]公式予選（TT）-結果表（貼付）'!A31="DNS",'[1]公式予選（TT）-結果表（貼付）'!A31="DQ"),'[1]公式予選（TT）-結果表（貼付）'!A31,IF(MAX('[1]公式予選（TT）-結果表（貼付）'!$A:$A)&gt;A41,A41+1,""))</f>
        <v/>
      </c>
      <c r="B42" s="30" t="str">
        <f>IFERROR(INDEX('[1]公式予選（TT）-結果表（貼付）'!A31:$V$50,MATCH($A42,'[1]公式予選（TT）-結果表（貼付）'!A31:$A$50,0),MATCH(公式予選結果表!B$11,'[1]公式予選（TT）-結果表（貼付）'!$1:$1,0)),"")</f>
        <v/>
      </c>
      <c r="C42" s="30"/>
      <c r="D42" s="31" t="str">
        <f>IFERROR(INDEX('[1]公式予選（TT）-結果表（貼付）'!$A:$Z,MATCH($B42,'[1]公式予選（TT）-結果表（貼付）'!$B:$B,0),MATCH(公式予選結果表!D$11,'[1]公式予選（TT）-結果表（貼付）'!$1:$1,0)),"")</f>
        <v/>
      </c>
      <c r="E42" s="32" t="str">
        <f>IFERROR(INDEX('[1]公式予選（TT）-結果表（貼付）'!$A:$Z,MATCH($B42,'[1]公式予選（TT）-結果表（貼付）'!$B:$B,0),MATCH(公式予選結果表!E$11,'[1]公式予選（TT）-結果表（貼付）'!$1:$1,0)),"")</f>
        <v/>
      </c>
      <c r="F42" s="33" t="str">
        <f>IFERROR(INDEX('[1]公式予選（TT）-結果表（貼付）'!$A:$Z,MATCH($B42,'[1]公式予選（TT）-結果表（貼付）'!$B:$B,0),MATCH(公式予選結果表!F$11,'[1]公式予選（TT）-結果表（貼付）'!$1:$1,0)),"")</f>
        <v/>
      </c>
      <c r="G42" s="34" t="str">
        <f>IFERROR(INDEX('[1]公式予選（TT）-結果表（貼付）'!$A:$Z,MATCH($B42,'[1]公式予選（TT）-結果表（貼付）'!$B:$B,0),MATCH(公式予選結果表!G$11,'[1]公式予選（TT）-結果表（貼付）'!$1:$1,0)),"")</f>
        <v/>
      </c>
      <c r="H42" s="35" t="str">
        <f>IF(A42="DNS","ｽﾀｰﾄ出来ず",IF(A42="DQ","失　格",IFERROR(INDEX('[1]公式予選（TT）-結果表（貼付）'!$A:$Z,MATCH($B42,'[1]公式予選（TT）-結果表（貼付）'!$B:$B,0),MATCH(公式予選結果表!H$11,'[1]公式予選（TT）-結果表（貼付）'!$1:$1,0)),"")))</f>
        <v/>
      </c>
      <c r="I42" s="36" t="str">
        <f t="shared" si="0"/>
        <v/>
      </c>
      <c r="J42" s="39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J$11,'[1]公式予選（TT）-結果表（貼付）'!$1:$1,0)),""))</f>
        <v/>
      </c>
      <c r="K42" s="39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K$11,'[1]公式予選（TT）-結果表（貼付）'!$1:$1,0)),""))</f>
        <v/>
      </c>
      <c r="L42" s="37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IF(OR('[1]公式予選（TT）-結果表（貼付）'!A31="DNS",'[1]公式予選（TT）-結果表（貼付）'!A31="DQ"),"",IFERROR(INDEX('[1]公式予選（TT）-結果表（貼付）'!$A:$Z,MATCH($B42,'[1]公式予選（TT）-結果表（貼付）'!$B:$B,0),MATCH("In Lap",'[1]公式予選（TT）-結果表（貼付）'!$1:$1,0))&amp;"/"&amp;INDEX('[1]公式予選（TT）-結果表（貼付）'!$A:$Z,MATCH($B42,'[1]公式予選（TT）-結果表（貼付）'!$B:$B,0),MATCH("Laps",'[1]公式予選（TT）-結果表（貼付）'!$1:$1,0)),""))</f>
        <v/>
      </c>
      <c r="M42" s="7"/>
      <c r="N42" s="4"/>
      <c r="O42" s="4"/>
      <c r="P42" s="5" t="str">
        <f>IF(IFERROR(INDEX('[1]公式予選（TT）-結果表（貼付）'!$A:$Z,MATCH($B42,'[1]公式予選（TT）-結果表（貼付）'!$B:$B,0),MATCH(P$11,'[1]公式予選（TT）-結果表（貼付）'!$1:$1,0)),"")=0,"",IFERROR(INDEX('[1]公式予選（TT）-結果表（貼付）'!$A:$Z,MATCH($B42,'[1]公式予選（TT）-結果表（貼付）'!$B:$B,0),MATCH(P$11,'[1]公式予選（TT）-結果表（貼付）'!$1:$1,0)),""))</f>
        <v/>
      </c>
      <c r="Q42" s="5" t="str">
        <f>IF(P42="","",COUNTIF($P$13:P42,"&lt;&gt;"&amp;""))</f>
        <v/>
      </c>
      <c r="R42" s="5" t="str">
        <f t="shared" si="1"/>
        <v/>
      </c>
      <c r="S42" s="5" t="str">
        <f>IF(IFERROR(INDEX('[1]公式予選（TT）-結果表（貼付）'!$A:$Z,MATCH($A42,'[1]公式予選（TT）-結果表（貼付）'!$A:$A,0),MATCH(S$11,'[1]公式予選（TT）-結果表（貼付）'!$1:$1,0)),"")=0,"",IFERROR(INDEX('[1]公式予選（TT）-結果表（貼付）'!$A:$Z,MATCH($A42,'[1]公式予選（TT）-結果表（貼付）'!$A:$A,0),MATCH(S$11,'[1]公式予選（TT）-結果表（貼付）'!$1:$1,0)),""))</f>
        <v/>
      </c>
      <c r="T42" s="4"/>
      <c r="U42" s="4"/>
    </row>
    <row r="43" spans="1:21" ht="12.75" customHeight="1" x14ac:dyDescent="0.15">
      <c r="A43" s="29" t="str">
        <f>IF(OR('[1]公式予選（TT）-結果表（貼付）'!A32="DNF",'[1]公式予選（TT）-結果表（貼付）'!A32="DNS",'[1]公式予選（TT）-結果表（貼付）'!A32="DQ"),'[1]公式予選（TT）-結果表（貼付）'!A32,IF(MAX('[1]公式予選（TT）-結果表（貼付）'!$A:$A)&gt;A42,A42+1,""))</f>
        <v/>
      </c>
      <c r="B43" s="30" t="str">
        <f>IFERROR(INDEX('[1]公式予選（TT）-結果表（貼付）'!A32:$V$50,MATCH($A43,'[1]公式予選（TT）-結果表（貼付）'!A32:$A$50,0),MATCH(公式予選結果表!B$11,'[1]公式予選（TT）-結果表（貼付）'!$1:$1,0)),"")</f>
        <v/>
      </c>
      <c r="C43" s="30"/>
      <c r="D43" s="31" t="str">
        <f>IFERROR(INDEX('[1]公式予選（TT）-結果表（貼付）'!$A:$Z,MATCH($B43,'[1]公式予選（TT）-結果表（貼付）'!$B:$B,0),MATCH(公式予選結果表!D$11,'[1]公式予選（TT）-結果表（貼付）'!$1:$1,0)),"")</f>
        <v/>
      </c>
      <c r="E43" s="32" t="str">
        <f>IFERROR(INDEX('[1]公式予選（TT）-結果表（貼付）'!$A:$Z,MATCH($B43,'[1]公式予選（TT）-結果表（貼付）'!$B:$B,0),MATCH(公式予選結果表!E$11,'[1]公式予選（TT）-結果表（貼付）'!$1:$1,0)),"")</f>
        <v/>
      </c>
      <c r="F43" s="33" t="str">
        <f>IFERROR(INDEX('[1]公式予選（TT）-結果表（貼付）'!$A:$Z,MATCH($B43,'[1]公式予選（TT）-結果表（貼付）'!$B:$B,0),MATCH(公式予選結果表!F$11,'[1]公式予選（TT）-結果表（貼付）'!$1:$1,0)),"")</f>
        <v/>
      </c>
      <c r="G43" s="34" t="str">
        <f>IFERROR(INDEX('[1]公式予選（TT）-結果表（貼付）'!$A:$Z,MATCH($B43,'[1]公式予選（TT）-結果表（貼付）'!$B:$B,0),MATCH(公式予選結果表!G$11,'[1]公式予選（TT）-結果表（貼付）'!$1:$1,0)),"")</f>
        <v/>
      </c>
      <c r="H43" s="35" t="str">
        <f>IF(A43="DNS","ｽﾀｰﾄ出来ず",IF(A43="DQ","失　格",IFERROR(INDEX('[1]公式予選（TT）-結果表（貼付）'!$A:$Z,MATCH($B43,'[1]公式予選（TT）-結果表（貼付）'!$B:$B,0),MATCH(公式予選結果表!H$11,'[1]公式予選（TT）-結果表（貼付）'!$1:$1,0)),"")))</f>
        <v/>
      </c>
      <c r="I43" s="36" t="str">
        <f t="shared" si="0"/>
        <v/>
      </c>
      <c r="J43" s="39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J$11,'[1]公式予選（TT）-結果表（貼付）'!$1:$1,0)),""))</f>
        <v/>
      </c>
      <c r="K43" s="39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K$11,'[1]公式予選（TT）-結果表（貼付）'!$1:$1,0)),""))</f>
        <v/>
      </c>
      <c r="L43" s="37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IF(OR('[1]公式予選（TT）-結果表（貼付）'!A32="DNS",'[1]公式予選（TT）-結果表（貼付）'!A32="DQ"),"",IFERROR(INDEX('[1]公式予選（TT）-結果表（貼付）'!$A:$Z,MATCH($B43,'[1]公式予選（TT）-結果表（貼付）'!$B:$B,0),MATCH("In Lap",'[1]公式予選（TT）-結果表（貼付）'!$1:$1,0))&amp;"/"&amp;INDEX('[1]公式予選（TT）-結果表（貼付）'!$A:$Z,MATCH($B43,'[1]公式予選（TT）-結果表（貼付）'!$B:$B,0),MATCH("Laps",'[1]公式予選（TT）-結果表（貼付）'!$1:$1,0)),""))</f>
        <v/>
      </c>
      <c r="M43" s="7"/>
      <c r="N43" s="4"/>
      <c r="O43" s="4"/>
      <c r="P43" s="5" t="str">
        <f>IF(IFERROR(INDEX('[1]公式予選（TT）-結果表（貼付）'!$A:$Z,MATCH($B43,'[1]公式予選（TT）-結果表（貼付）'!$B:$B,0),MATCH(P$11,'[1]公式予選（TT）-結果表（貼付）'!$1:$1,0)),"")=0,"",IFERROR(INDEX('[1]公式予選（TT）-結果表（貼付）'!$A:$Z,MATCH($B43,'[1]公式予選（TT）-結果表（貼付）'!$B:$B,0),MATCH(P$11,'[1]公式予選（TT）-結果表（貼付）'!$1:$1,0)),""))</f>
        <v/>
      </c>
      <c r="Q43" s="5" t="str">
        <f>IF(P43="","",COUNTIF($P$13:P43,"&lt;&gt;"&amp;""))</f>
        <v/>
      </c>
      <c r="R43" s="5" t="str">
        <f t="shared" si="1"/>
        <v/>
      </c>
      <c r="S43" s="5" t="str">
        <f>IF(IFERROR(INDEX('[1]公式予選（TT）-結果表（貼付）'!$A:$Z,MATCH($A43,'[1]公式予選（TT）-結果表（貼付）'!$A:$A,0),MATCH(S$11,'[1]公式予選（TT）-結果表（貼付）'!$1:$1,0)),"")=0,"",IFERROR(INDEX('[1]公式予選（TT）-結果表（貼付）'!$A:$Z,MATCH($A43,'[1]公式予選（TT）-結果表（貼付）'!$A:$A,0),MATCH(S$11,'[1]公式予選（TT）-結果表（貼付）'!$1:$1,0)),""))</f>
        <v/>
      </c>
      <c r="T43" s="4"/>
      <c r="U43" s="4"/>
    </row>
    <row r="44" spans="1:21" ht="12.75" customHeight="1" x14ac:dyDescent="0.15">
      <c r="A44" s="29" t="str">
        <f>IF(OR('[1]公式予選（TT）-結果表（貼付）'!A33="DNF",'[1]公式予選（TT）-結果表（貼付）'!A33="DNS",'[1]公式予選（TT）-結果表（貼付）'!A33="DQ"),'[1]公式予選（TT）-結果表（貼付）'!A33,IF(MAX('[1]公式予選（TT）-結果表（貼付）'!$A:$A)&gt;A43,A43+1,""))</f>
        <v/>
      </c>
      <c r="B44" s="30" t="str">
        <f>IFERROR(INDEX('[1]公式予選（TT）-結果表（貼付）'!A33:$V$50,MATCH($A44,'[1]公式予選（TT）-結果表（貼付）'!A33:$A$50,0),MATCH(公式予選結果表!B$11,'[1]公式予選（TT）-結果表（貼付）'!$1:$1,0)),"")</f>
        <v/>
      </c>
      <c r="C44" s="30"/>
      <c r="D44" s="31" t="str">
        <f>IFERROR(INDEX('[1]公式予選（TT）-結果表（貼付）'!$A:$Z,MATCH($B44,'[1]公式予選（TT）-結果表（貼付）'!$B:$B,0),MATCH(公式予選結果表!D$11,'[1]公式予選（TT）-結果表（貼付）'!$1:$1,0)),"")</f>
        <v/>
      </c>
      <c r="E44" s="32" t="str">
        <f>IFERROR(INDEX('[1]公式予選（TT）-結果表（貼付）'!$A:$Z,MATCH($B44,'[1]公式予選（TT）-結果表（貼付）'!$B:$B,0),MATCH(公式予選結果表!E$11,'[1]公式予選（TT）-結果表（貼付）'!$1:$1,0)),"")</f>
        <v/>
      </c>
      <c r="F44" s="33" t="str">
        <f>IFERROR(INDEX('[1]公式予選（TT）-結果表（貼付）'!$A:$Z,MATCH($B44,'[1]公式予選（TT）-結果表（貼付）'!$B:$B,0),MATCH(公式予選結果表!F$11,'[1]公式予選（TT）-結果表（貼付）'!$1:$1,0)),"")</f>
        <v/>
      </c>
      <c r="G44" s="34" t="str">
        <f>IFERROR(INDEX('[1]公式予選（TT）-結果表（貼付）'!$A:$Z,MATCH($B44,'[1]公式予選（TT）-結果表（貼付）'!$B:$B,0),MATCH(公式予選結果表!G$11,'[1]公式予選（TT）-結果表（貼付）'!$1:$1,0)),"")</f>
        <v/>
      </c>
      <c r="H44" s="35" t="str">
        <f>IF(A44="DNS","ｽﾀｰﾄ出来ず",IF(A44="DQ","失　格",IFERROR(INDEX('[1]公式予選（TT）-結果表（貼付）'!$A:$Z,MATCH($B44,'[1]公式予選（TT）-結果表（貼付）'!$B:$B,0),MATCH(公式予選結果表!H$11,'[1]公式予選（TT）-結果表（貼付）'!$1:$1,0)),"")))</f>
        <v/>
      </c>
      <c r="I44" s="36" t="str">
        <f t="shared" si="0"/>
        <v/>
      </c>
      <c r="J44" s="39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J$11,'[1]公式予選（TT）-結果表（貼付）'!$1:$1,0)),""))</f>
        <v/>
      </c>
      <c r="K44" s="39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K$11,'[1]公式予選（TT）-結果表（貼付）'!$1:$1,0)),""))</f>
        <v/>
      </c>
      <c r="L44" s="37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IF(OR('[1]公式予選（TT）-結果表（貼付）'!A33="DNS",'[1]公式予選（TT）-結果表（貼付）'!A33="DQ"),"",IFERROR(INDEX('[1]公式予選（TT）-結果表（貼付）'!$A:$Z,MATCH($B44,'[1]公式予選（TT）-結果表（貼付）'!$B:$B,0),MATCH("In Lap",'[1]公式予選（TT）-結果表（貼付）'!$1:$1,0))&amp;"/"&amp;INDEX('[1]公式予選（TT）-結果表（貼付）'!$A:$Z,MATCH($B44,'[1]公式予選（TT）-結果表（貼付）'!$B:$B,0),MATCH("Laps",'[1]公式予選（TT）-結果表（貼付）'!$1:$1,0)),""))</f>
        <v/>
      </c>
      <c r="M44" s="7"/>
      <c r="N44" s="4"/>
      <c r="O44" s="4"/>
      <c r="P44" s="5" t="str">
        <f>IF(IFERROR(INDEX('[1]公式予選（TT）-結果表（貼付）'!$A:$Z,MATCH($B44,'[1]公式予選（TT）-結果表（貼付）'!$B:$B,0),MATCH(P$11,'[1]公式予選（TT）-結果表（貼付）'!$1:$1,0)),"")=0,"",IFERROR(INDEX('[1]公式予選（TT）-結果表（貼付）'!$A:$Z,MATCH($B44,'[1]公式予選（TT）-結果表（貼付）'!$B:$B,0),MATCH(P$11,'[1]公式予選（TT）-結果表（貼付）'!$1:$1,0)),""))</f>
        <v/>
      </c>
      <c r="Q44" s="5" t="str">
        <f>IF(P44="","",COUNTIF($P$13:P44,"&lt;&gt;"&amp;""))</f>
        <v/>
      </c>
      <c r="R44" s="5" t="str">
        <f t="shared" si="1"/>
        <v/>
      </c>
      <c r="S44" s="5" t="str">
        <f>IF(IFERROR(INDEX('[1]公式予選（TT）-結果表（貼付）'!$A:$Z,MATCH($A44,'[1]公式予選（TT）-結果表（貼付）'!$A:$A,0),MATCH(S$11,'[1]公式予選（TT）-結果表（貼付）'!$1:$1,0)),"")=0,"",IFERROR(INDEX('[1]公式予選（TT）-結果表（貼付）'!$A:$Z,MATCH($A44,'[1]公式予選（TT）-結果表（貼付）'!$A:$A,0),MATCH(S$11,'[1]公式予選（TT）-結果表（貼付）'!$1:$1,0)),""))</f>
        <v/>
      </c>
      <c r="T44" s="4"/>
      <c r="U44" s="4"/>
    </row>
    <row r="45" spans="1:21" ht="12.75" customHeight="1" x14ac:dyDescent="0.15">
      <c r="A45" s="29" t="str">
        <f>IF(OR('[1]公式予選（TT）-結果表（貼付）'!A34="DNF",'[1]公式予選（TT）-結果表（貼付）'!A34="DNS",'[1]公式予選（TT）-結果表（貼付）'!A34="DQ"),'[1]公式予選（TT）-結果表（貼付）'!A34,IF(MAX('[1]公式予選（TT）-結果表（貼付）'!$A:$A)&gt;A44,A44+1,""))</f>
        <v/>
      </c>
      <c r="B45" s="30" t="str">
        <f>IFERROR(INDEX('[1]公式予選（TT）-結果表（貼付）'!A34:$V$50,MATCH($A45,'[1]公式予選（TT）-結果表（貼付）'!A34:$A$50,0),MATCH(公式予選結果表!B$11,'[1]公式予選（TT）-結果表（貼付）'!$1:$1,0)),"")</f>
        <v/>
      </c>
      <c r="C45" s="30"/>
      <c r="D45" s="31" t="str">
        <f>IFERROR(INDEX('[1]公式予選（TT）-結果表（貼付）'!$A:$Z,MATCH($B45,'[1]公式予選（TT）-結果表（貼付）'!$B:$B,0),MATCH(公式予選結果表!D$11,'[1]公式予選（TT）-結果表（貼付）'!$1:$1,0)),"")</f>
        <v/>
      </c>
      <c r="E45" s="32" t="str">
        <f>IFERROR(INDEX('[1]公式予選（TT）-結果表（貼付）'!$A:$Z,MATCH($B45,'[1]公式予選（TT）-結果表（貼付）'!$B:$B,0),MATCH(公式予選結果表!E$11,'[1]公式予選（TT）-結果表（貼付）'!$1:$1,0)),"")</f>
        <v/>
      </c>
      <c r="F45" s="33" t="str">
        <f>IFERROR(INDEX('[1]公式予選（TT）-結果表（貼付）'!$A:$Z,MATCH($B45,'[1]公式予選（TT）-結果表（貼付）'!$B:$B,0),MATCH(公式予選結果表!F$11,'[1]公式予選（TT）-結果表（貼付）'!$1:$1,0)),"")</f>
        <v/>
      </c>
      <c r="G45" s="34" t="str">
        <f>IFERROR(INDEX('[1]公式予選（TT）-結果表（貼付）'!$A:$Z,MATCH($B45,'[1]公式予選（TT）-結果表（貼付）'!$B:$B,0),MATCH(公式予選結果表!G$11,'[1]公式予選（TT）-結果表（貼付）'!$1:$1,0)),"")</f>
        <v/>
      </c>
      <c r="H45" s="35" t="str">
        <f>IF(A45="DNS","ｽﾀｰﾄ出来ず",IF(A45="DQ","失　格",IFERROR(INDEX('[1]公式予選（TT）-結果表（貼付）'!$A:$Z,MATCH($B45,'[1]公式予選（TT）-結果表（貼付）'!$B:$B,0),MATCH(公式予選結果表!H$11,'[1]公式予選（TT）-結果表（貼付）'!$1:$1,0)),"")))</f>
        <v/>
      </c>
      <c r="I45" s="36" t="str">
        <f t="shared" si="0"/>
        <v/>
      </c>
      <c r="J45" s="39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J$11,'[1]公式予選（TT）-結果表（貼付）'!$1:$1,0)),""))</f>
        <v/>
      </c>
      <c r="K45" s="39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K$11,'[1]公式予選（TT）-結果表（貼付）'!$1:$1,0)),""))</f>
        <v/>
      </c>
      <c r="L45" s="37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IF(OR('[1]公式予選（TT）-結果表（貼付）'!A34="DNS",'[1]公式予選（TT）-結果表（貼付）'!A34="DQ"),"",IFERROR(INDEX('[1]公式予選（TT）-結果表（貼付）'!$A:$Z,MATCH($B45,'[1]公式予選（TT）-結果表（貼付）'!$B:$B,0),MATCH("In Lap",'[1]公式予選（TT）-結果表（貼付）'!$1:$1,0))&amp;"/"&amp;INDEX('[1]公式予選（TT）-結果表（貼付）'!$A:$Z,MATCH($B45,'[1]公式予選（TT）-結果表（貼付）'!$B:$B,0),MATCH("Laps",'[1]公式予選（TT）-結果表（貼付）'!$1:$1,0)),""))</f>
        <v/>
      </c>
      <c r="M45" s="7"/>
      <c r="N45" s="4"/>
      <c r="O45" s="4"/>
      <c r="P45" s="5" t="str">
        <f>IF(IFERROR(INDEX('[1]公式予選（TT）-結果表（貼付）'!$A:$Z,MATCH($B45,'[1]公式予選（TT）-結果表（貼付）'!$B:$B,0),MATCH(P$11,'[1]公式予選（TT）-結果表（貼付）'!$1:$1,0)),"")=0,"",IFERROR(INDEX('[1]公式予選（TT）-結果表（貼付）'!$A:$Z,MATCH($B45,'[1]公式予選（TT）-結果表（貼付）'!$B:$B,0),MATCH(P$11,'[1]公式予選（TT）-結果表（貼付）'!$1:$1,0)),""))</f>
        <v/>
      </c>
      <c r="Q45" s="5" t="str">
        <f>IF(P45="","",COUNTIF($P$13:P45,"&lt;&gt;"&amp;""))</f>
        <v/>
      </c>
      <c r="R45" s="5" t="str">
        <f t="shared" si="1"/>
        <v/>
      </c>
      <c r="S45" s="5" t="str">
        <f>IF(IFERROR(INDEX('[1]公式予選（TT）-結果表（貼付）'!$A:$Z,MATCH($A45,'[1]公式予選（TT）-結果表（貼付）'!$A:$A,0),MATCH(S$11,'[1]公式予選（TT）-結果表（貼付）'!$1:$1,0)),"")=0,"",IFERROR(INDEX('[1]公式予選（TT）-結果表（貼付）'!$A:$Z,MATCH($A45,'[1]公式予選（TT）-結果表（貼付）'!$A:$A,0),MATCH(S$11,'[1]公式予選（TT）-結果表（貼付）'!$1:$1,0)),""))</f>
        <v/>
      </c>
      <c r="T45" s="4"/>
      <c r="U45" s="4"/>
    </row>
    <row r="46" spans="1:21" ht="12.75" customHeight="1" x14ac:dyDescent="0.15">
      <c r="A46" s="29" t="str">
        <f>IF(OR('[1]公式予選（TT）-結果表（貼付）'!A35="DNF",'[1]公式予選（TT）-結果表（貼付）'!A35="DNS",'[1]公式予選（TT）-結果表（貼付）'!A35="DQ"),'[1]公式予選（TT）-結果表（貼付）'!A35,IF(MAX('[1]公式予選（TT）-結果表（貼付）'!$A:$A)&gt;A45,A45+1,""))</f>
        <v/>
      </c>
      <c r="B46" s="30" t="str">
        <f>IFERROR(INDEX('[1]公式予選（TT）-結果表（貼付）'!A35:$V$50,MATCH($A46,'[1]公式予選（TT）-結果表（貼付）'!A35:$A$50,0),MATCH(公式予選結果表!B$11,'[1]公式予選（TT）-結果表（貼付）'!$1:$1,0)),"")</f>
        <v/>
      </c>
      <c r="C46" s="30"/>
      <c r="D46" s="31" t="str">
        <f>IFERROR(INDEX('[1]公式予選（TT）-結果表（貼付）'!$A:$Z,MATCH($B46,'[1]公式予選（TT）-結果表（貼付）'!$B:$B,0),MATCH(公式予選結果表!D$11,'[1]公式予選（TT）-結果表（貼付）'!$1:$1,0)),"")</f>
        <v/>
      </c>
      <c r="E46" s="32" t="str">
        <f>IFERROR(INDEX('[1]公式予選（TT）-結果表（貼付）'!$A:$Z,MATCH($B46,'[1]公式予選（TT）-結果表（貼付）'!$B:$B,0),MATCH(公式予選結果表!E$11,'[1]公式予選（TT）-結果表（貼付）'!$1:$1,0)),"")</f>
        <v/>
      </c>
      <c r="F46" s="33" t="str">
        <f>IFERROR(INDEX('[1]公式予選（TT）-結果表（貼付）'!$A:$Z,MATCH($B46,'[1]公式予選（TT）-結果表（貼付）'!$B:$B,0),MATCH(公式予選結果表!F$11,'[1]公式予選（TT）-結果表（貼付）'!$1:$1,0)),"")</f>
        <v/>
      </c>
      <c r="G46" s="34" t="str">
        <f>IFERROR(INDEX('[1]公式予選（TT）-結果表（貼付）'!$A:$Z,MATCH($B46,'[1]公式予選（TT）-結果表（貼付）'!$B:$B,0),MATCH(公式予選結果表!G$11,'[1]公式予選（TT）-結果表（貼付）'!$1:$1,0)),"")</f>
        <v/>
      </c>
      <c r="H46" s="35" t="str">
        <f>IF(A46="DNS","ｽﾀｰﾄ出来ず",IF(A46="DQ","失　格",IFERROR(INDEX('[1]公式予選（TT）-結果表（貼付）'!$A:$Z,MATCH($B46,'[1]公式予選（TT）-結果表（貼付）'!$B:$B,0),MATCH(公式予選結果表!H$11,'[1]公式予選（TT）-結果表（貼付）'!$1:$1,0)),"")))</f>
        <v/>
      </c>
      <c r="I46" s="36" t="str">
        <f t="shared" si="0"/>
        <v/>
      </c>
      <c r="J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J$11,'[1]公式予選（TT）-結果表（貼付）'!$1:$1,0)),""))</f>
        <v/>
      </c>
      <c r="K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K$11,'[1]公式予選（TT）-結果表（貼付）'!$1:$1,0)),""))</f>
        <v/>
      </c>
      <c r="L46" s="37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IF(OR('[1]公式予選（TT）-結果表（貼付）'!A35="DNS",'[1]公式予選（TT）-結果表（貼付）'!A35="DQ"),"",IFERROR(INDEX('[1]公式予選（TT）-結果表（貼付）'!$A:$Z,MATCH($B46,'[1]公式予選（TT）-結果表（貼付）'!$B:$B,0),MATCH("In Lap",'[1]公式予選（TT）-結果表（貼付）'!$1:$1,0))&amp;"/"&amp;INDEX('[1]公式予選（TT）-結果表（貼付）'!$A:$Z,MATCH($B46,'[1]公式予選（TT）-結果表（貼付）'!$B:$B,0),MATCH("Laps",'[1]公式予選（TT）-結果表（貼付）'!$1:$1,0)),""))</f>
        <v/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9"/>
      <c r="K47" s="39"/>
      <c r="L47" s="37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9"/>
      <c r="K48" s="39"/>
      <c r="L48" s="37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0" t="str">
        <f>IF(COUNTIF(I:I,"R")&gt;=1,"""R"" マークの車は、コースレコードを更新しました。従来のレコードタイムは"&amp;"　"&amp;I11,"")</f>
        <v/>
      </c>
      <c r="B49" s="30"/>
      <c r="C49" s="30"/>
      <c r="D49" s="41"/>
      <c r="E49" s="32"/>
      <c r="F49" s="33"/>
      <c r="G49" s="34"/>
      <c r="H49" s="42"/>
      <c r="I49" s="43"/>
      <c r="J49" s="39"/>
      <c r="K49" s="39"/>
      <c r="L49" s="37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9"/>
      <c r="K50" s="39"/>
      <c r="L50" s="37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4"/>
      <c r="I51" s="13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7" customFormat="1" ht="12.75" customHeight="1" x14ac:dyDescent="0.15">
      <c r="A52" s="45" t="str">
        <f>IF(A53="","","ﾍﾟﾅﾙﾃｨ")</f>
        <v/>
      </c>
      <c r="B52" s="46"/>
      <c r="C52" s="46"/>
      <c r="D52" s="7"/>
      <c r="E52" s="7"/>
      <c r="F52" s="7"/>
      <c r="G52" s="8"/>
      <c r="H52" s="7"/>
      <c r="I52" s="13"/>
      <c r="J52" s="7"/>
      <c r="K52" s="7"/>
      <c r="L52" s="7"/>
      <c r="M52" s="44"/>
      <c r="N52" s="20"/>
      <c r="O52" s="5"/>
      <c r="P52" s="5"/>
      <c r="Q52" s="5"/>
      <c r="R52" s="5"/>
      <c r="S52" s="5"/>
      <c r="T52" s="5"/>
      <c r="U52" s="5"/>
    </row>
    <row r="53" spans="1:21" s="47" customFormat="1" ht="12.75" customHeight="1" x14ac:dyDescent="0.15">
      <c r="A53" s="23" t="str">
        <f>IF(MAX(Q13:Q47)&lt;1,"",1)</f>
        <v/>
      </c>
      <c r="B53" s="47" t="str">
        <f t="shared" ref="B53:B63" si="2">IF(A53="","","No."&amp;INDEX($A$11:$U$47,MATCH($A53,$R$11:$R$47,0),MATCH("No.",$11:$11,0)))</f>
        <v/>
      </c>
      <c r="C53" s="47" t="str">
        <f t="shared" ref="C53:C63" si="3">INDEX($A$11:$U$46,MATCH($A53,$R$11:$R$46,0),MATCH("コメント",$11:$11,0))</f>
        <v/>
      </c>
      <c r="D53" s="7"/>
      <c r="E53" s="7"/>
      <c r="F53" s="7"/>
      <c r="G53" s="8"/>
      <c r="H53" s="7"/>
      <c r="I53" s="13"/>
      <c r="J53" s="7"/>
      <c r="K53" s="7"/>
      <c r="L53" s="7"/>
      <c r="M53" s="44"/>
      <c r="N53" s="20"/>
      <c r="O53" s="5"/>
      <c r="P53" s="5"/>
      <c r="Q53" s="5"/>
      <c r="R53" s="5"/>
      <c r="S53" s="5"/>
      <c r="T53" s="5"/>
      <c r="U53" s="5"/>
    </row>
    <row r="54" spans="1:21" s="47" customFormat="1" ht="12.75" customHeight="1" x14ac:dyDescent="0.15">
      <c r="A54" s="48" t="str">
        <f t="shared" ref="A54:A63" si="4">IF(A53&lt;COUNTIF($R$12:$R$47,"&gt;"&amp;0),A53+1,"")</f>
        <v/>
      </c>
      <c r="B54" s="47" t="str">
        <f t="shared" si="2"/>
        <v/>
      </c>
      <c r="C54" s="47" t="str">
        <f t="shared" si="3"/>
        <v/>
      </c>
      <c r="D54" s="7"/>
      <c r="E54" s="7"/>
      <c r="F54" s="7"/>
      <c r="G54" s="8"/>
      <c r="H54" s="7"/>
      <c r="I54" s="13"/>
      <c r="J54" s="7"/>
      <c r="K54" s="7"/>
      <c r="L54" s="7"/>
      <c r="M54" s="44"/>
      <c r="N54" s="20"/>
      <c r="O54" s="5"/>
      <c r="P54" s="5"/>
      <c r="Q54" s="5"/>
      <c r="R54" s="5"/>
      <c r="S54" s="5"/>
      <c r="T54" s="5"/>
      <c r="U54" s="5"/>
    </row>
    <row r="55" spans="1:21" s="47" customFormat="1" ht="12.75" customHeight="1" x14ac:dyDescent="0.15">
      <c r="A55" s="48" t="str">
        <f t="shared" si="4"/>
        <v/>
      </c>
      <c r="B55" s="47" t="str">
        <f t="shared" si="2"/>
        <v/>
      </c>
      <c r="C55" s="47" t="str">
        <f t="shared" si="3"/>
        <v/>
      </c>
      <c r="D55" s="7"/>
      <c r="E55" s="7"/>
      <c r="F55" s="7"/>
      <c r="G55" s="8"/>
      <c r="H55" s="7"/>
      <c r="I55" s="13"/>
      <c r="J55" s="7"/>
      <c r="K55" s="7"/>
      <c r="L55" s="7"/>
      <c r="M55" s="44"/>
      <c r="N55" s="20"/>
      <c r="O55" s="5"/>
      <c r="P55" s="5"/>
      <c r="Q55" s="5"/>
      <c r="R55" s="5"/>
      <c r="S55" s="5"/>
      <c r="T55" s="5"/>
      <c r="U55" s="5"/>
    </row>
    <row r="56" spans="1:21" s="47" customFormat="1" ht="12.75" customHeight="1" x14ac:dyDescent="0.15">
      <c r="A56" s="48" t="str">
        <f t="shared" si="4"/>
        <v/>
      </c>
      <c r="B56" s="47" t="str">
        <f t="shared" si="2"/>
        <v/>
      </c>
      <c r="C56" s="47" t="str">
        <f t="shared" si="3"/>
        <v/>
      </c>
      <c r="D56" s="7"/>
      <c r="E56" s="7"/>
      <c r="F56" s="7"/>
      <c r="G56" s="8"/>
      <c r="H56" s="7"/>
      <c r="I56" s="13"/>
      <c r="J56" s="7"/>
      <c r="K56" s="7"/>
      <c r="L56" s="7"/>
      <c r="M56" s="44"/>
      <c r="N56" s="20"/>
      <c r="O56" s="5"/>
      <c r="P56" s="5"/>
      <c r="Q56" s="5"/>
      <c r="R56" s="5"/>
      <c r="S56" s="5"/>
      <c r="T56" s="5"/>
      <c r="U56" s="5"/>
    </row>
    <row r="57" spans="1:21" s="47" customFormat="1" ht="12.75" customHeight="1" x14ac:dyDescent="0.15">
      <c r="A57" s="48" t="str">
        <f t="shared" si="4"/>
        <v/>
      </c>
      <c r="B57" s="47" t="str">
        <f t="shared" si="2"/>
        <v/>
      </c>
      <c r="C57" s="47" t="str">
        <f t="shared" si="3"/>
        <v/>
      </c>
      <c r="D57" s="7"/>
      <c r="E57" s="7"/>
      <c r="F57" s="7"/>
      <c r="G57" s="8"/>
      <c r="H57" s="7"/>
      <c r="I57" s="13"/>
      <c r="J57" s="7"/>
      <c r="K57" s="7"/>
      <c r="L57" s="7"/>
      <c r="M57" s="44"/>
      <c r="N57" s="20"/>
      <c r="O57" s="5"/>
      <c r="P57" s="5"/>
      <c r="Q57" s="5"/>
      <c r="R57" s="5"/>
      <c r="S57" s="5"/>
      <c r="T57" s="5"/>
      <c r="U57" s="5"/>
    </row>
    <row r="58" spans="1:21" s="47" customFormat="1" ht="12.75" customHeight="1" x14ac:dyDescent="0.15">
      <c r="A58" s="48" t="str">
        <f t="shared" si="4"/>
        <v/>
      </c>
      <c r="B58" s="47" t="str">
        <f t="shared" si="2"/>
        <v/>
      </c>
      <c r="C58" s="47" t="str">
        <f t="shared" si="3"/>
        <v/>
      </c>
      <c r="D58" s="7"/>
      <c r="E58" s="7"/>
      <c r="F58" s="7"/>
      <c r="G58" s="8"/>
      <c r="H58" s="7"/>
      <c r="I58" s="13"/>
      <c r="J58" s="7"/>
      <c r="K58" s="7"/>
      <c r="L58" s="7"/>
      <c r="M58" s="44"/>
      <c r="N58" s="20"/>
      <c r="O58" s="5"/>
      <c r="P58" s="5"/>
      <c r="Q58" s="5"/>
      <c r="R58" s="5"/>
      <c r="S58" s="5"/>
      <c r="T58" s="5"/>
      <c r="U58" s="5"/>
    </row>
    <row r="59" spans="1:21" s="47" customFormat="1" ht="12.75" customHeight="1" x14ac:dyDescent="0.15">
      <c r="A59" s="48" t="str">
        <f t="shared" si="4"/>
        <v/>
      </c>
      <c r="B59" s="47" t="str">
        <f t="shared" si="2"/>
        <v/>
      </c>
      <c r="C59" s="47" t="str">
        <f t="shared" si="3"/>
        <v/>
      </c>
      <c r="D59" s="7"/>
      <c r="E59" s="7"/>
      <c r="F59" s="7"/>
      <c r="G59" s="8"/>
      <c r="H59" s="7"/>
      <c r="I59" s="13"/>
      <c r="J59" s="7"/>
      <c r="K59" s="7"/>
      <c r="L59" s="7"/>
      <c r="M59" s="44"/>
      <c r="N59" s="20"/>
      <c r="O59" s="5"/>
      <c r="P59" s="5"/>
      <c r="Q59" s="5"/>
      <c r="R59" s="5"/>
      <c r="S59" s="5"/>
      <c r="T59" s="5"/>
      <c r="U59" s="5"/>
    </row>
    <row r="60" spans="1:21" s="47" customFormat="1" ht="12.75" customHeight="1" x14ac:dyDescent="0.15">
      <c r="A60" s="48" t="str">
        <f t="shared" si="4"/>
        <v/>
      </c>
      <c r="B60" s="47" t="str">
        <f t="shared" si="2"/>
        <v/>
      </c>
      <c r="C60" s="47" t="str">
        <f t="shared" si="3"/>
        <v/>
      </c>
      <c r="D60" s="7"/>
      <c r="E60" s="7"/>
      <c r="F60" s="7"/>
      <c r="G60" s="8"/>
      <c r="H60" s="7"/>
      <c r="I60" s="13"/>
      <c r="J60" s="7"/>
      <c r="K60" s="7"/>
      <c r="L60" s="7"/>
      <c r="M60" s="44"/>
      <c r="N60" s="20"/>
      <c r="O60" s="5"/>
      <c r="P60" s="5"/>
      <c r="Q60" s="5"/>
      <c r="R60" s="5"/>
      <c r="S60" s="5"/>
      <c r="T60" s="5"/>
      <c r="U60" s="5"/>
    </row>
    <row r="61" spans="1:21" s="47" customFormat="1" ht="12.75" customHeight="1" x14ac:dyDescent="0.15">
      <c r="A61" s="48" t="str">
        <f t="shared" si="4"/>
        <v/>
      </c>
      <c r="B61" s="47" t="str">
        <f t="shared" si="2"/>
        <v/>
      </c>
      <c r="C61" s="47" t="str">
        <f t="shared" si="3"/>
        <v/>
      </c>
      <c r="D61" s="7"/>
      <c r="E61" s="7"/>
      <c r="F61" s="7"/>
      <c r="G61" s="8"/>
      <c r="H61" s="7"/>
      <c r="I61" s="13"/>
      <c r="J61" s="7"/>
      <c r="K61" s="7"/>
      <c r="L61" s="7"/>
      <c r="M61" s="44"/>
      <c r="N61" s="20"/>
      <c r="O61" s="5"/>
      <c r="P61" s="5"/>
      <c r="Q61" s="5"/>
      <c r="R61" s="5"/>
      <c r="S61" s="5"/>
      <c r="T61" s="5"/>
      <c r="U61" s="5"/>
    </row>
    <row r="62" spans="1:21" s="47" customFormat="1" ht="12.75" customHeight="1" x14ac:dyDescent="0.15">
      <c r="A62" s="48" t="str">
        <f t="shared" si="4"/>
        <v/>
      </c>
      <c r="B62" s="47" t="str">
        <f t="shared" si="2"/>
        <v/>
      </c>
      <c r="C62" s="47" t="str">
        <f t="shared" si="3"/>
        <v/>
      </c>
      <c r="D62" s="7"/>
      <c r="E62" s="7"/>
      <c r="F62" s="7"/>
      <c r="G62" s="8"/>
      <c r="H62" s="7"/>
      <c r="I62" s="13"/>
      <c r="J62" s="7"/>
      <c r="K62" s="7"/>
      <c r="L62" s="7"/>
      <c r="M62" s="44"/>
      <c r="N62" s="20"/>
      <c r="O62" s="5"/>
      <c r="P62" s="5"/>
      <c r="Q62" s="5"/>
      <c r="R62" s="5"/>
      <c r="S62" s="5"/>
      <c r="T62" s="5"/>
      <c r="U62" s="5"/>
    </row>
    <row r="63" spans="1:21" s="47" customFormat="1" ht="12.75" customHeight="1" x14ac:dyDescent="0.15">
      <c r="A63" s="48" t="str">
        <f t="shared" si="4"/>
        <v/>
      </c>
      <c r="B63" s="47" t="str">
        <f t="shared" si="2"/>
        <v/>
      </c>
      <c r="C63" s="47" t="str">
        <f t="shared" si="3"/>
        <v/>
      </c>
      <c r="D63" s="7"/>
      <c r="E63" s="7"/>
      <c r="F63" s="7"/>
      <c r="G63" s="8"/>
      <c r="H63" s="7"/>
      <c r="I63" s="13"/>
      <c r="J63" s="7"/>
      <c r="K63" s="7"/>
      <c r="L63" s="7"/>
      <c r="M63" s="44"/>
      <c r="N63" s="20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tr">
        <f>"審査委員長 ："&amp;" "&amp;[1]各種設定!$D$20</f>
        <v>審査委員長 ： Hideyuki KOMIYAMA</v>
      </c>
      <c r="C64" s="7"/>
      <c r="D64" s="7"/>
      <c r="E64" s="7"/>
      <c r="F64" s="7"/>
      <c r="G64" s="8"/>
      <c r="H64" s="44"/>
      <c r="I64" s="13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4"/>
      <c r="I65" s="13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4"/>
      <c r="I66" s="13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4"/>
      <c r="I67" s="13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4"/>
      <c r="I68" s="13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49"/>
      <c r="B69" s="49"/>
      <c r="C69" s="49"/>
      <c r="D69" s="49"/>
      <c r="E69" s="49"/>
      <c r="F69" s="49"/>
      <c r="G69" s="50"/>
      <c r="H69" s="51"/>
      <c r="I69" s="52"/>
      <c r="J69" s="49"/>
      <c r="K69" s="49"/>
      <c r="L69" s="49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3"/>
      <c r="B70" s="53"/>
      <c r="C70" s="53"/>
      <c r="D70" s="53"/>
      <c r="E70" s="53"/>
      <c r="F70" s="53"/>
      <c r="G70" s="54"/>
      <c r="H70" s="55"/>
      <c r="I70" s="56"/>
      <c r="J70" s="53"/>
      <c r="K70" s="53"/>
      <c r="L70" s="53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4"/>
      <c r="I71" s="13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4"/>
      <c r="I72" s="13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4"/>
      <c r="I73" s="13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4"/>
      <c r="I74" s="13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4"/>
      <c r="I75" s="13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4"/>
      <c r="I76" s="13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4"/>
      <c r="I77" s="13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4"/>
      <c r="I78" s="13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4"/>
      <c r="I79" s="13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4"/>
      <c r="I80" s="13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4"/>
      <c r="I81" s="13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4"/>
      <c r="I82" s="13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4"/>
      <c r="I83" s="13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4"/>
      <c r="I84" s="13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4"/>
      <c r="I85" s="13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4"/>
      <c r="I86" s="13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4"/>
      <c r="I87" s="13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4"/>
      <c r="I88" s="13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4"/>
      <c r="I89" s="13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4"/>
      <c r="I90" s="13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4"/>
      <c r="I91" s="13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4"/>
      <c r="I92" s="13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4"/>
      <c r="I93" s="13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4"/>
      <c r="I94" s="13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4"/>
      <c r="I95" s="13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4"/>
      <c r="I96" s="13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4"/>
      <c r="I97" s="13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4"/>
      <c r="I98" s="13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4"/>
      <c r="I99" s="13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4"/>
      <c r="I100" s="13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4"/>
      <c r="I101" s="13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4"/>
      <c r="I102" s="13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4"/>
      <c r="I103" s="13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4"/>
      <c r="I104" s="13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4"/>
      <c r="I105" s="13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4"/>
      <c r="I106" s="13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4"/>
      <c r="I107" s="13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4"/>
      <c r="I108" s="13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4"/>
      <c r="I109" s="13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4"/>
      <c r="I110" s="13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4"/>
      <c r="I111" s="13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4"/>
      <c r="I112" s="13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4"/>
      <c r="I113" s="13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4"/>
      <c r="I114" s="13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4"/>
      <c r="I115" s="13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4"/>
      <c r="I116" s="13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4"/>
      <c r="I117" s="13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4"/>
      <c r="I118" s="13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4"/>
      <c r="I119" s="13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4"/>
      <c r="I120" s="13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4"/>
      <c r="I121" s="13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4"/>
      <c r="I122" s="13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4"/>
      <c r="I123" s="13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4"/>
      <c r="I124" s="13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4"/>
      <c r="I125" s="13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4"/>
      <c r="I126" s="13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4"/>
      <c r="I127" s="13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4"/>
      <c r="I128" s="13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4"/>
      <c r="I129" s="13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4"/>
      <c r="I130" s="13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4"/>
      <c r="I131" s="13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4"/>
      <c r="I132" s="13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4"/>
      <c r="I133" s="13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4"/>
      <c r="I134" s="13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4"/>
      <c r="I135" s="13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4"/>
      <c r="I136" s="13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4"/>
      <c r="I137" s="13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4"/>
      <c r="I138" s="13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4"/>
      <c r="I139" s="13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4"/>
      <c r="I140" s="13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4"/>
      <c r="I141" s="13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4"/>
      <c r="I142" s="13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4"/>
      <c r="I143" s="13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4"/>
      <c r="I144" s="13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4"/>
      <c r="I145" s="13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4"/>
      <c r="I146" s="13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4"/>
      <c r="I147" s="13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4"/>
      <c r="I148" s="13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4"/>
      <c r="I149" s="13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4"/>
      <c r="I150" s="13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4"/>
      <c r="I151" s="13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4"/>
      <c r="I152" s="13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4"/>
      <c r="I153" s="13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4"/>
      <c r="I154" s="13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4"/>
      <c r="I155" s="13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4"/>
      <c r="I156" s="13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4"/>
      <c r="I157" s="13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4"/>
      <c r="I158" s="13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4"/>
      <c r="I159" s="13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4"/>
      <c r="I160" s="13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4"/>
      <c r="I161" s="13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4"/>
      <c r="I162" s="13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4"/>
      <c r="I163" s="13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4"/>
      <c r="I164" s="13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4"/>
      <c r="I165" s="13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4"/>
      <c r="I166" s="13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4"/>
      <c r="I167" s="13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4"/>
      <c r="I168" s="13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4"/>
      <c r="I169" s="13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4"/>
      <c r="I170" s="13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4"/>
      <c r="I171" s="13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4"/>
      <c r="I172" s="13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4"/>
      <c r="I173" s="13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4"/>
      <c r="I174" s="13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4"/>
      <c r="I175" s="13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4"/>
      <c r="I176" s="13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4"/>
      <c r="I177" s="13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4"/>
      <c r="I178" s="13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4"/>
      <c r="I179" s="13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4"/>
      <c r="I180" s="13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4"/>
      <c r="I181" s="13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4"/>
      <c r="I182" s="13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4"/>
      <c r="I183" s="13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4"/>
      <c r="I184" s="13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4"/>
      <c r="I185" s="13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4"/>
      <c r="I186" s="13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4"/>
      <c r="I187" s="13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4"/>
      <c r="I188" s="13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4"/>
      <c r="I189" s="13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4"/>
      <c r="I190" s="13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4"/>
      <c r="I191" s="13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4"/>
      <c r="I192" s="13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4"/>
      <c r="I193" s="13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4"/>
      <c r="I194" s="13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4"/>
      <c r="I195" s="13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4"/>
      <c r="I196" s="13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4"/>
      <c r="I197" s="13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4"/>
      <c r="I198" s="13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4"/>
      <c r="I199" s="13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4"/>
      <c r="I200" s="13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4"/>
      <c r="I201" s="13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4"/>
      <c r="I202" s="13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4"/>
      <c r="I203" s="13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4"/>
      <c r="I204" s="13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4"/>
      <c r="I205" s="13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4"/>
      <c r="I206" s="13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4"/>
      <c r="I207" s="13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4"/>
      <c r="I208" s="13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4"/>
      <c r="I209" s="13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4"/>
      <c r="I210" s="13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4"/>
      <c r="I211" s="13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4"/>
      <c r="I212" s="13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4"/>
      <c r="I213" s="13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4"/>
      <c r="I214" s="13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4"/>
      <c r="I215" s="13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4"/>
      <c r="I216" s="13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4"/>
      <c r="I217" s="13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4"/>
      <c r="I218" s="13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4"/>
      <c r="I219" s="13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4"/>
      <c r="I220" s="13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4"/>
      <c r="I221" s="13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4"/>
      <c r="I222" s="13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4"/>
      <c r="I223" s="13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4"/>
      <c r="I224" s="13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4"/>
      <c r="I225" s="13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4"/>
      <c r="I226" s="13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4"/>
      <c r="I227" s="13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4"/>
      <c r="I228" s="13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4"/>
      <c r="I229" s="13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4"/>
      <c r="I230" s="13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4"/>
      <c r="I231" s="13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4"/>
      <c r="I232" s="13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4"/>
      <c r="I233" s="13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4"/>
      <c r="I234" s="13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4"/>
      <c r="I235" s="13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4"/>
      <c r="I236" s="13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4"/>
      <c r="I237" s="13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4"/>
      <c r="I238" s="13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4"/>
      <c r="I239" s="13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4"/>
      <c r="I240" s="13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4"/>
      <c r="I241" s="13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4"/>
      <c r="I242" s="13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4"/>
      <c r="I243" s="13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4"/>
      <c r="I244" s="13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4"/>
      <c r="I245" s="13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4"/>
      <c r="I246" s="13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4"/>
      <c r="I247" s="13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4"/>
      <c r="I248" s="13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4"/>
      <c r="I249" s="13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4"/>
      <c r="I250" s="13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4"/>
      <c r="I251" s="13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4"/>
      <c r="I252" s="13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4"/>
      <c r="I253" s="13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4"/>
      <c r="I254" s="13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4"/>
      <c r="I255" s="13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4"/>
      <c r="I256" s="13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4"/>
      <c r="I257" s="13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4"/>
      <c r="I258" s="13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4"/>
      <c r="I259" s="13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4"/>
      <c r="I260" s="13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4"/>
      <c r="I261" s="13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4"/>
      <c r="I262" s="13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4"/>
      <c r="I263" s="13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4"/>
      <c r="I264" s="13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4"/>
      <c r="I265" s="13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4"/>
      <c r="I266" s="13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4"/>
      <c r="I267" s="13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4"/>
      <c r="I268" s="13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4"/>
      <c r="I269" s="13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4"/>
      <c r="I270" s="13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4"/>
      <c r="I271" s="13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4"/>
      <c r="I272" s="13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4"/>
      <c r="I273" s="13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4"/>
      <c r="I274" s="13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4"/>
      <c r="I275" s="13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4"/>
      <c r="I276" s="13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4"/>
      <c r="I277" s="13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4"/>
      <c r="I278" s="13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4"/>
      <c r="I279" s="13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4"/>
      <c r="I280" s="13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4"/>
      <c r="I281" s="13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4"/>
      <c r="I282" s="13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4"/>
      <c r="I283" s="13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4"/>
      <c r="I284" s="13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4"/>
      <c r="I285" s="13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4"/>
      <c r="I286" s="13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4"/>
      <c r="I287" s="13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4"/>
      <c r="I288" s="13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4"/>
      <c r="I289" s="13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4"/>
      <c r="I290" s="13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4"/>
      <c r="I291" s="13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4"/>
      <c r="I292" s="13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4"/>
      <c r="I293" s="13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4"/>
      <c r="I294" s="13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4"/>
      <c r="I295" s="13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4"/>
      <c r="I296" s="13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4"/>
      <c r="I297" s="13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4"/>
      <c r="I298" s="13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4"/>
      <c r="I299" s="13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4"/>
      <c r="I300" s="13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4"/>
      <c r="I301" s="13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4"/>
      <c r="I302" s="13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4"/>
      <c r="I303" s="13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4"/>
      <c r="I304" s="13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4"/>
      <c r="I305" s="13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4"/>
      <c r="I306" s="13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4"/>
      <c r="I307" s="13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4"/>
      <c r="I308" s="13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4"/>
      <c r="I309" s="13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4"/>
      <c r="I310" s="13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4"/>
      <c r="I311" s="13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4"/>
      <c r="I312" s="13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4"/>
      <c r="I313" s="13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4"/>
      <c r="I314" s="13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4"/>
      <c r="I315" s="13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4"/>
      <c r="I316" s="13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4"/>
      <c r="I317" s="13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4"/>
      <c r="I318" s="13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4"/>
      <c r="I319" s="13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4"/>
      <c r="I320" s="13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4"/>
      <c r="I321" s="13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4"/>
      <c r="I322" s="13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4"/>
      <c r="I323" s="13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4"/>
      <c r="I324" s="13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4"/>
      <c r="I325" s="13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4"/>
      <c r="I326" s="13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4"/>
      <c r="I327" s="13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4"/>
      <c r="I328" s="13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4"/>
      <c r="I329" s="13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4"/>
      <c r="I330" s="13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4"/>
      <c r="I331" s="13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4"/>
      <c r="I332" s="13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4"/>
      <c r="I333" s="13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4"/>
      <c r="I334" s="13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4"/>
      <c r="I335" s="13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4"/>
      <c r="I336" s="13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4"/>
      <c r="I337" s="13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4"/>
      <c r="I338" s="13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4"/>
      <c r="I339" s="13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4"/>
      <c r="I340" s="13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4"/>
      <c r="I341" s="13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4"/>
      <c r="I342" s="13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4"/>
      <c r="I343" s="13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4"/>
      <c r="I344" s="13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4"/>
      <c r="I345" s="13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4"/>
      <c r="I346" s="13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4"/>
      <c r="I347" s="13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4"/>
      <c r="I348" s="13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4"/>
      <c r="I349" s="13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4"/>
      <c r="I350" s="13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4"/>
      <c r="I351" s="13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4"/>
      <c r="I352" s="13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4"/>
      <c r="I353" s="13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4"/>
      <c r="I354" s="13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4"/>
      <c r="I355" s="13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4"/>
      <c r="I356" s="13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4"/>
      <c r="I357" s="13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4"/>
      <c r="I358" s="13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4"/>
      <c r="I359" s="13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4"/>
      <c r="I360" s="13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4"/>
      <c r="I361" s="13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4"/>
      <c r="I362" s="13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4"/>
      <c r="I363" s="13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4"/>
      <c r="I364" s="13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4"/>
      <c r="I365" s="13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3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3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3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3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3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3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3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3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3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3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3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3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3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3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3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3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3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3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3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3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3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3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3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3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3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3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3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3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3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3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3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3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3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3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3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3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3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3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3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3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3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3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3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3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3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3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3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3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3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3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3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3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3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3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3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3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3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3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3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3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3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3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3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3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3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3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3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3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3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3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3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3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3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3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3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3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3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3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3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3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3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3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3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3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3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3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3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3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3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3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3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3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3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3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3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3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3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3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3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3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3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3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3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3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3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3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3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3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3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3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3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3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3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3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3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3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3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3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3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3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3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3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3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3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3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3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3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3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3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3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3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3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3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3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3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3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3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3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3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3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mergeCells count="1">
    <mergeCell ref="I6:J6"/>
  </mergeCells>
  <phoneticPr fontId="2"/>
  <conditionalFormatting sqref="A13:A42">
    <cfRule type="expression" dxfId="0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公式予選結果表</vt:lpstr>
      <vt:lpstr>公式予選結果表!Print_Area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2022-07-17T02:17:18Z</dcterms:created>
  <dcterms:modified xsi:type="dcterms:W3CDTF">2022-07-17T02:18:21Z</dcterms:modified>
</cp:coreProperties>
</file>