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結果表　エクセル\"/>
    </mc:Choice>
  </mc:AlternateContent>
  <bookViews>
    <workbookView xWindow="0" yWindow="0" windowWidth="24000" windowHeight="8670"/>
  </bookViews>
  <sheets>
    <sheet name="決勝ヒート - グリッド表" sheetId="1" r:id="rId1"/>
  </sheets>
  <externalReferences>
    <externalReference r:id="rId2"/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0" i="1" l="1"/>
  <c r="H80" i="1"/>
  <c r="C80" i="1"/>
  <c r="K79" i="1"/>
  <c r="F79" i="1"/>
  <c r="I78" i="1"/>
  <c r="H78" i="1"/>
  <c r="D78" i="1"/>
  <c r="C78" i="1"/>
  <c r="H76" i="1"/>
  <c r="C76" i="1"/>
  <c r="K75" i="1"/>
  <c r="F75" i="1"/>
  <c r="I74" i="1"/>
  <c r="H74" i="1"/>
  <c r="D74" i="1"/>
  <c r="C74" i="1"/>
  <c r="H72" i="1"/>
  <c r="C72" i="1"/>
  <c r="K71" i="1"/>
  <c r="F71" i="1"/>
  <c r="I70" i="1"/>
  <c r="H70" i="1"/>
  <c r="D70" i="1"/>
  <c r="C70" i="1"/>
  <c r="B18" i="1"/>
  <c r="I11" i="1"/>
  <c r="D11" i="1"/>
  <c r="E74" i="1" s="1"/>
  <c r="A9" i="1"/>
  <c r="A7" i="1"/>
  <c r="J6" i="1"/>
  <c r="I14" i="1" l="1"/>
  <c r="D18" i="1"/>
  <c r="H20" i="1"/>
  <c r="D14" i="1"/>
  <c r="J14" i="1"/>
  <c r="H16" i="1"/>
  <c r="E18" i="1"/>
  <c r="F19" i="1"/>
  <c r="C22" i="1"/>
  <c r="I22" i="1"/>
  <c r="C24" i="1"/>
  <c r="E26" i="1"/>
  <c r="F27" i="1"/>
  <c r="C30" i="1"/>
  <c r="I30" i="1"/>
  <c r="C32" i="1"/>
  <c r="E34" i="1"/>
  <c r="F35" i="1"/>
  <c r="C38" i="1"/>
  <c r="I38" i="1"/>
  <c r="C40" i="1"/>
  <c r="E42" i="1"/>
  <c r="F43" i="1"/>
  <c r="C46" i="1"/>
  <c r="I46" i="1"/>
  <c r="C48" i="1"/>
  <c r="E50" i="1"/>
  <c r="F51" i="1"/>
  <c r="C54" i="1"/>
  <c r="I54" i="1"/>
  <c r="C56" i="1"/>
  <c r="E58" i="1"/>
  <c r="F59" i="1"/>
  <c r="C62" i="1"/>
  <c r="I62" i="1"/>
  <c r="C64" i="1"/>
  <c r="E66" i="1"/>
  <c r="F67" i="1"/>
  <c r="E78" i="1"/>
  <c r="H18" i="1"/>
  <c r="K19" i="1"/>
  <c r="D22" i="1"/>
  <c r="J22" i="1"/>
  <c r="H24" i="1"/>
  <c r="H26" i="1"/>
  <c r="K27" i="1"/>
  <c r="D30" i="1"/>
  <c r="J30" i="1"/>
  <c r="H32" i="1"/>
  <c r="H34" i="1"/>
  <c r="K35" i="1"/>
  <c r="D38" i="1"/>
  <c r="J38" i="1"/>
  <c r="H40" i="1"/>
  <c r="H42" i="1"/>
  <c r="K43" i="1"/>
  <c r="D46" i="1"/>
  <c r="J46" i="1"/>
  <c r="H48" i="1"/>
  <c r="H50" i="1"/>
  <c r="K51" i="1"/>
  <c r="D54" i="1"/>
  <c r="J54" i="1"/>
  <c r="H56" i="1"/>
  <c r="H58" i="1"/>
  <c r="K59" i="1"/>
  <c r="D62" i="1"/>
  <c r="J62" i="1"/>
  <c r="H64" i="1"/>
  <c r="H66" i="1"/>
  <c r="K67" i="1"/>
  <c r="F15" i="1"/>
  <c r="H14" i="1"/>
  <c r="K15" i="1"/>
  <c r="C18" i="1"/>
  <c r="I18" i="1"/>
  <c r="C20" i="1"/>
  <c r="E22" i="1"/>
  <c r="F23" i="1"/>
  <c r="C26" i="1"/>
  <c r="I26" i="1"/>
  <c r="C28" i="1"/>
  <c r="E30" i="1"/>
  <c r="F31" i="1"/>
  <c r="C34" i="1"/>
  <c r="I34" i="1"/>
  <c r="C36" i="1"/>
  <c r="E38" i="1"/>
  <c r="F39" i="1"/>
  <c r="C42" i="1"/>
  <c r="I42" i="1"/>
  <c r="C44" i="1"/>
  <c r="E46" i="1"/>
  <c r="F47" i="1"/>
  <c r="C50" i="1"/>
  <c r="I50" i="1"/>
  <c r="C52" i="1"/>
  <c r="E54" i="1"/>
  <c r="F55" i="1"/>
  <c r="C58" i="1"/>
  <c r="I58" i="1"/>
  <c r="C60" i="1"/>
  <c r="E62" i="1"/>
  <c r="F63" i="1"/>
  <c r="C66" i="1"/>
  <c r="I66" i="1"/>
  <c r="C68" i="1"/>
  <c r="E70" i="1"/>
  <c r="E14" i="1"/>
  <c r="C14" i="1"/>
  <c r="C16" i="1"/>
  <c r="J18" i="1"/>
  <c r="H22" i="1"/>
  <c r="K23" i="1"/>
  <c r="D26" i="1"/>
  <c r="J26" i="1"/>
  <c r="H28" i="1"/>
  <c r="H30" i="1"/>
  <c r="K31" i="1"/>
  <c r="D34" i="1"/>
  <c r="J34" i="1"/>
  <c r="H36" i="1"/>
  <c r="H38" i="1"/>
  <c r="K39" i="1"/>
  <c r="D42" i="1"/>
  <c r="J42" i="1"/>
  <c r="H44" i="1"/>
  <c r="H46" i="1"/>
  <c r="K47" i="1"/>
  <c r="D50" i="1"/>
  <c r="J50" i="1"/>
  <c r="H52" i="1"/>
  <c r="H54" i="1"/>
  <c r="K55" i="1"/>
  <c r="D58" i="1"/>
  <c r="J58" i="1"/>
  <c r="H60" i="1"/>
  <c r="H62" i="1"/>
  <c r="K63" i="1"/>
  <c r="D66" i="1"/>
  <c r="J66" i="1"/>
  <c r="H68" i="1"/>
</calcChain>
</file>

<file path=xl/sharedStrings.xml><?xml version="1.0" encoding="utf-8"?>
<sst xmlns="http://schemas.openxmlformats.org/spreadsheetml/2006/main" count="4" uniqueCount="4">
  <si>
    <t>:</t>
    <phoneticPr fontId="1"/>
  </si>
  <si>
    <t>国際南コース 1.264Km</t>
  </si>
  <si>
    <t>決勝ヒート グリッド表</t>
    <rPh sb="10" eb="11">
      <t>ヒョウ</t>
    </rPh>
    <phoneticPr fontId="1"/>
  </si>
  <si>
    <t>PP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</si>
</sst>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yyyy\-mm\-dd"/>
    <numFmt numFmtId="177" formatCode=";;;"/>
    <numFmt numFmtId="178" formatCode="[&lt;1]m:ss.000;General"/>
  </numFmts>
  <fonts count="19" x14ac:knownFonts="1"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9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NumberFormat="1" applyFont="1" applyFill="1" applyBorder="1" applyAlignment="1" applyProtection="1"/>
    <xf numFmtId="0" fontId="2" fillId="0" borderId="0" xfId="0" applyFont="1" applyAlignment="1" applyProtection="1">
      <alignment horizontal="left"/>
    </xf>
    <xf numFmtId="0" fontId="3" fillId="0" borderId="0" xfId="0" applyFont="1" applyAlignment="1" applyProtection="1">
      <alignment vertical="center"/>
    </xf>
    <xf numFmtId="176" fontId="3" fillId="0" borderId="0" xfId="0" applyNumberFormat="1" applyFont="1" applyFill="1" applyAlignment="1" applyProtection="1">
      <alignment horizontal="centerContinuous" vertical="center" shrinkToFit="1"/>
    </xf>
    <xf numFmtId="0" fontId="3" fillId="0" borderId="0" xfId="0" applyNumberFormat="1" applyFont="1" applyFill="1" applyBorder="1" applyAlignment="1" applyProtection="1">
      <alignment horizontal="centerContinuous"/>
    </xf>
    <xf numFmtId="0" fontId="4" fillId="0" borderId="0" xfId="0" applyFont="1" applyFill="1" applyAlignment="1" applyProtection="1">
      <alignment horizontal="right"/>
    </xf>
    <xf numFmtId="0" fontId="5" fillId="0" borderId="0" xfId="0" applyFont="1" applyAlignment="1" applyProtection="1">
      <alignment horizontal="left"/>
    </xf>
    <xf numFmtId="0" fontId="3" fillId="0" borderId="0" xfId="0" applyFont="1" applyFill="1" applyAlignment="1" applyProtection="1">
      <alignment vertical="center"/>
    </xf>
    <xf numFmtId="20" fontId="4" fillId="0" borderId="0" xfId="0" quotePrefix="1" applyNumberFormat="1" applyFont="1" applyFill="1" applyAlignment="1" applyProtection="1">
      <alignment horizontal="left"/>
    </xf>
    <xf numFmtId="0" fontId="4" fillId="0" borderId="0" xfId="0" applyFont="1" applyFill="1" applyAlignment="1" applyProtection="1"/>
    <xf numFmtId="0" fontId="4" fillId="0" borderId="0" xfId="0" applyFont="1" applyFill="1" applyAlignment="1" applyProtection="1">
      <alignment vertical="center"/>
    </xf>
    <xf numFmtId="0" fontId="6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right"/>
    </xf>
    <xf numFmtId="0" fontId="5" fillId="0" borderId="0" xfId="0" applyFont="1" applyAlignment="1" applyProtection="1">
      <alignment horizontal="centerContinuous"/>
    </xf>
    <xf numFmtId="0" fontId="3" fillId="0" borderId="0" xfId="0" applyFont="1" applyAlignment="1" applyProtection="1">
      <alignment horizontal="centerContinuous" vertical="center"/>
    </xf>
    <xf numFmtId="177" fontId="3" fillId="0" borderId="0" xfId="0" applyNumberFormat="1" applyFont="1" applyFill="1" applyAlignment="1" applyProtection="1">
      <alignment vertical="center"/>
    </xf>
    <xf numFmtId="177" fontId="8" fillId="0" borderId="0" xfId="0" applyNumberFormat="1" applyFont="1" applyFill="1" applyAlignment="1" applyProtection="1">
      <alignment horizontal="right" vertical="top"/>
    </xf>
    <xf numFmtId="0" fontId="8" fillId="0" borderId="0" xfId="0" applyFont="1" applyFill="1" applyAlignment="1" applyProtection="1">
      <alignment horizontal="right" vertical="top"/>
    </xf>
    <xf numFmtId="0" fontId="8" fillId="0" borderId="0" xfId="0" applyFont="1" applyFill="1" applyAlignment="1" applyProtection="1">
      <alignment horizontal="left" vertical="top"/>
    </xf>
    <xf numFmtId="0" fontId="9" fillId="0" borderId="0" xfId="0" applyFont="1" applyFill="1" applyAlignment="1" applyProtection="1">
      <alignment horizontal="left" vertical="top"/>
    </xf>
    <xf numFmtId="177" fontId="9" fillId="0" borderId="0" xfId="0" applyNumberFormat="1" applyFont="1" applyFill="1" applyAlignment="1" applyProtection="1">
      <alignment horizontal="right" vertical="center"/>
    </xf>
    <xf numFmtId="0" fontId="9" fillId="0" borderId="0" xfId="0" applyFont="1" applyFill="1" applyAlignment="1" applyProtection="1">
      <alignment horizontal="right" vertical="center"/>
    </xf>
    <xf numFmtId="0" fontId="10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left" vertical="center"/>
    </xf>
    <xf numFmtId="0" fontId="10" fillId="0" borderId="0" xfId="0" applyFont="1" applyFill="1" applyAlignment="1" applyProtection="1">
      <alignment horizontal="left" vertical="center"/>
    </xf>
    <xf numFmtId="0" fontId="12" fillId="0" borderId="0" xfId="0" applyFont="1" applyFill="1" applyAlignment="1" applyProtection="1">
      <alignment horizontal="right" vertical="center"/>
    </xf>
    <xf numFmtId="0" fontId="13" fillId="0" borderId="0" xfId="0" applyFont="1" applyFill="1" applyAlignment="1" applyProtection="1">
      <alignment horizontal="right" vertical="center"/>
    </xf>
    <xf numFmtId="0" fontId="0" fillId="0" borderId="0" xfId="0" applyNumberFormat="1" applyFont="1" applyFill="1" applyBorder="1" applyAlignment="1" applyProtection="1">
      <alignment horizontal="right"/>
    </xf>
    <xf numFmtId="0" fontId="14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left" vertical="center" shrinkToFit="1"/>
    </xf>
    <xf numFmtId="0" fontId="11" fillId="0" borderId="1" xfId="0" applyFont="1" applyFill="1" applyBorder="1" applyAlignment="1" applyProtection="1">
      <alignment horizontal="left" vertical="center" shrinkToFit="1"/>
    </xf>
    <xf numFmtId="178" fontId="15" fillId="0" borderId="0" xfId="0" applyNumberFormat="1" applyFont="1" applyFill="1" applyBorder="1" applyAlignment="1" applyProtection="1">
      <alignment horizontal="center" vertical="center" shrinkToFit="1"/>
    </xf>
    <xf numFmtId="0" fontId="13" fillId="0" borderId="0" xfId="0" applyFont="1" applyFill="1" applyAlignment="1" applyProtection="1">
      <alignment horizontal="center" vertical="center" shrinkToFit="1"/>
    </xf>
    <xf numFmtId="0" fontId="10" fillId="0" borderId="0" xfId="0" applyFont="1" applyFill="1" applyBorder="1" applyAlignment="1" applyProtection="1">
      <alignment horizontal="right" vertical="center"/>
    </xf>
    <xf numFmtId="0" fontId="11" fillId="0" borderId="0" xfId="0" applyFont="1" applyFill="1" applyBorder="1" applyAlignment="1" applyProtection="1">
      <alignment horizontal="left" vertical="center"/>
    </xf>
    <xf numFmtId="0" fontId="10" fillId="0" borderId="1" xfId="0" applyFont="1" applyFill="1" applyBorder="1" applyAlignment="1" applyProtection="1">
      <alignment horizontal="left" vertical="center"/>
    </xf>
    <xf numFmtId="0" fontId="16" fillId="0" borderId="0" xfId="0" applyFont="1" applyFill="1" applyBorder="1" applyAlignment="1" applyProtection="1">
      <alignment horizontal="center" vertical="center" shrinkToFit="1"/>
    </xf>
    <xf numFmtId="0" fontId="9" fillId="0" borderId="2" xfId="0" applyFont="1" applyFill="1" applyBorder="1" applyAlignment="1" applyProtection="1">
      <alignment horizontal="centerContinuous" vertical="center"/>
    </xf>
    <xf numFmtId="0" fontId="17" fillId="0" borderId="2" xfId="0" applyFont="1" applyFill="1" applyBorder="1" applyAlignment="1" applyProtection="1">
      <alignment horizontal="centerContinuous" vertical="center"/>
    </xf>
    <xf numFmtId="0" fontId="9" fillId="0" borderId="3" xfId="0" applyFont="1" applyFill="1" applyBorder="1" applyAlignment="1" applyProtection="1">
      <alignment horizontal="centerContinuous" vertical="center"/>
    </xf>
    <xf numFmtId="0" fontId="9" fillId="0" borderId="0" xfId="0" applyFont="1" applyFill="1" applyBorder="1" applyAlignment="1" applyProtection="1">
      <alignment horizontal="center" vertical="center" shrinkToFit="1"/>
    </xf>
    <xf numFmtId="0" fontId="10" fillId="0" borderId="0" xfId="0" applyFont="1" applyFill="1" applyBorder="1" applyAlignment="1" applyProtection="1">
      <alignment horizontal="center" vertical="center" shrinkToFit="1"/>
    </xf>
    <xf numFmtId="0" fontId="8" fillId="0" borderId="0" xfId="0" applyFont="1" applyFill="1" applyAlignment="1" applyProtection="1">
      <alignment horizontal="right" vertical="center"/>
    </xf>
    <xf numFmtId="0" fontId="3" fillId="0" borderId="0" xfId="0" applyFont="1" applyFill="1" applyAlignment="1" applyProtection="1">
      <alignment horizontal="center" vertical="center" shrinkToFit="1"/>
    </xf>
    <xf numFmtId="177" fontId="18" fillId="0" borderId="0" xfId="0" applyNumberFormat="1" applyFont="1" applyFill="1" applyAlignment="1" applyProtection="1">
      <alignment vertical="center"/>
    </xf>
    <xf numFmtId="0" fontId="14" fillId="0" borderId="0" xfId="0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 applyProtection="1">
      <alignment horizontal="left" vertical="center"/>
    </xf>
    <xf numFmtId="0" fontId="9" fillId="0" borderId="0" xfId="0" applyFont="1" applyFill="1" applyBorder="1" applyAlignment="1" applyProtection="1">
      <alignment horizontal="centerContinuous" vertical="center"/>
    </xf>
    <xf numFmtId="0" fontId="17" fillId="0" borderId="0" xfId="0" applyFont="1" applyFill="1" applyBorder="1" applyAlignment="1" applyProtection="1">
      <alignment horizontal="centerContinuous" vertical="center"/>
    </xf>
    <xf numFmtId="0" fontId="10" fillId="0" borderId="0" xfId="0" applyFont="1" applyFill="1" applyAlignment="1" applyProtection="1">
      <alignment horizontal="center" vertical="center" shrinkToFit="1"/>
    </xf>
    <xf numFmtId="0" fontId="0" fillId="0" borderId="2" xfId="0" applyNumberFormat="1" applyFont="1" applyFill="1" applyBorder="1" applyAlignment="1" applyProtection="1"/>
  </cellXfs>
  <cellStyles count="1">
    <cellStyle name="標準" xfId="0" builtinId="0"/>
  </cellStyles>
  <dxfs count="18"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695325</xdr:colOff>
      <xdr:row>10</xdr:row>
      <xdr:rowOff>95250</xdr:rowOff>
    </xdr:from>
    <xdr:to>
      <xdr:col>7</xdr:col>
      <xdr:colOff>133351</xdr:colOff>
      <xdr:row>12</xdr:row>
      <xdr:rowOff>66675</xdr:rowOff>
    </xdr:to>
    <xdr:sp macro="" textlink="">
      <xdr:nvSpPr>
        <xdr:cNvPr id="2" name="二等辺三角形 1"/>
        <xdr:cNvSpPr/>
      </xdr:nvSpPr>
      <xdr:spPr>
        <a:xfrm>
          <a:off x="2895600" y="2095500"/>
          <a:ext cx="1809751" cy="276225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704850</xdr:colOff>
      <xdr:row>10</xdr:row>
      <xdr:rowOff>9526</xdr:rowOff>
    </xdr:from>
    <xdr:to>
      <xdr:col>7</xdr:col>
      <xdr:colOff>142875</xdr:colOff>
      <xdr:row>11</xdr:row>
      <xdr:rowOff>114301</xdr:rowOff>
    </xdr:to>
    <xdr:sp macro="" textlink="">
      <xdr:nvSpPr>
        <xdr:cNvPr id="3" name="二等辺三角形 2"/>
        <xdr:cNvSpPr/>
      </xdr:nvSpPr>
      <xdr:spPr>
        <a:xfrm>
          <a:off x="2905125" y="2009776"/>
          <a:ext cx="1809750" cy="247650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11</xdr:col>
      <xdr:colOff>666750</xdr:colOff>
      <xdr:row>4</xdr:row>
      <xdr:rowOff>182268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01000" cy="944268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96</xdr:row>
      <xdr:rowOff>38100</xdr:rowOff>
    </xdr:from>
    <xdr:to>
      <xdr:col>9</xdr:col>
      <xdr:colOff>351425</xdr:colOff>
      <xdr:row>99</xdr:row>
      <xdr:rowOff>123824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8850" y="12611100"/>
          <a:ext cx="3875675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CT-KEIJI-S\Data\&#12304;&#9733;&#12305;KART&#12288;DATA%202022\0717_&#12459;&#12540;&#12488;Rd4\Obits&#29992;&#32080;&#26524;&#34920;\KART_Result&#65288;YAMAHA%20SS&#65289;202207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AGr-結果表（貼付）"/>
      <sheetName val="公式予選（TT）AGr-結果表（印刷）"/>
      <sheetName val="公式予選（TT）AGr-結果表（印刷） (2)"/>
      <sheetName val="JAF提出用（AGr予選）"/>
      <sheetName val="公式予選（TT）BGr-結果表（貼付）"/>
      <sheetName val="公式予選（TT）BGr-結果表（貼付） (2)"/>
      <sheetName val="公式予選（TT）BGr-結果表（印刷）"/>
      <sheetName val="公式予選（TT）BGr-結果表（印刷） (2)"/>
      <sheetName val="JAF提出用（BGr予選）"/>
      <sheetName val="公式予選（TT）AGr-結果表・グリッド用（貼付）"/>
      <sheetName val="予選ヒートAGr-グリッド表（印刷）"/>
      <sheetName val="公式予選（TT）BGr-結果表・グリッド用（貼付）"/>
      <sheetName val="予選ヒートBGr-グリッド表（印刷）"/>
      <sheetName val="予選ヒートAGr-レース結果表（貼付）"/>
      <sheetName val="予選ヒートAGr-レース結果表（印刷）"/>
      <sheetName val="予選ヒートBGr-レース結果表（貼付）"/>
      <sheetName val="予選ヒートBGr-レース結果表（印刷）"/>
      <sheetName val="予選ヒート2nd-レース結果表・グリッド用（作業用）"/>
      <sheetName val="予選ヒート2nd-レース結果表・グリッド用（整列）"/>
      <sheetName val="2ndヒート - グリッド表（印刷）"/>
      <sheetName val="2ndヒート - レース結果（貼付）"/>
      <sheetName val="2ndヒート - レース暫定結果表（印刷）"/>
      <sheetName val="2ndヒート - レース暫定結果表（印刷） (3)"/>
      <sheetName val="2ndヒート - レース暫定結果表（印刷） (2)"/>
      <sheetName val="決勝ヒート - グリッド表（印刷）"/>
      <sheetName val="決勝ヒート - レース結果（貼付）"/>
      <sheetName val="決勝ヒート - レース暫定結果表（印刷）"/>
      <sheetName val="決勝ヒート - レース暫定結果表（印刷） (3)"/>
      <sheetName val="決勝ヒート - レース暫定結果表（印刷） (2)"/>
      <sheetName val="決勝ヒート - レース正式結果表（印刷）"/>
      <sheetName val="決勝ヒート - レース正式結果表（印刷） (2)"/>
      <sheetName val="JAF提出用（決勝）"/>
    </sheetNames>
    <sheetDataSet>
      <sheetData sheetId="0"/>
      <sheetData sheetId="1">
        <row r="2">
          <cell r="D2" t="str">
            <v>2022 鈴鹿選手権シリーズ第4戦 ｶｰﾄﾚｰｽ IN SUZUKA</v>
          </cell>
        </row>
        <row r="4">
          <cell r="D4" t="str">
            <v>YAMAHA SS</v>
          </cell>
        </row>
        <row r="18">
          <cell r="D18">
            <v>44759</v>
          </cell>
        </row>
        <row r="20">
          <cell r="D20" t="str">
            <v>Hideyuki KOMIYAMA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A1" t="str">
            <v>Pos.</v>
          </cell>
          <cell r="B1" t="str">
            <v>No.</v>
          </cell>
          <cell r="C1" t="str">
            <v>名前</v>
          </cell>
          <cell r="D1" t="str">
            <v>クラス</v>
          </cell>
          <cell r="E1" t="str">
            <v>Laps</v>
          </cell>
          <cell r="F1" t="str">
            <v>Total Time</v>
          </cell>
          <cell r="G1" t="str">
            <v>差</v>
          </cell>
          <cell r="H1" t="str">
            <v>GAP</v>
          </cell>
          <cell r="I1" t="str">
            <v>ポイント</v>
          </cell>
          <cell r="J1" t="str">
            <v>Team</v>
          </cell>
          <cell r="K1" t="str">
            <v>Model/Engine</v>
          </cell>
          <cell r="L1" t="str">
            <v>Tires</v>
          </cell>
          <cell r="M1" t="str">
            <v>Make</v>
          </cell>
          <cell r="N1" t="str">
            <v>ポンダー#</v>
          </cell>
          <cell r="O1" t="str">
            <v>BestLap</v>
          </cell>
          <cell r="P1" t="str">
            <v>In Lap</v>
          </cell>
          <cell r="Q1" t="str">
            <v>ベスト平均時速</v>
          </cell>
          <cell r="R1" t="str">
            <v>2nd Best</v>
          </cell>
          <cell r="S1" t="str">
            <v>S1</v>
          </cell>
          <cell r="T1" t="str">
            <v>S2</v>
          </cell>
          <cell r="U1" t="str">
            <v>Sponsor</v>
          </cell>
        </row>
        <row r="2">
          <cell r="A2">
            <v>1</v>
          </cell>
          <cell r="B2">
            <v>56</v>
          </cell>
          <cell r="C2" t="str">
            <v>角 陽向</v>
          </cell>
          <cell r="D2" t="str">
            <v>YAMAHA SS</v>
          </cell>
          <cell r="E2">
            <v>10</v>
          </cell>
          <cell r="F2">
            <v>6.4878472222222212E-3</v>
          </cell>
          <cell r="I2">
            <v>0</v>
          </cell>
          <cell r="J2" t="str">
            <v>FLAX motor sports</v>
          </cell>
          <cell r="K2" t="str">
            <v>DR Kart/YAMAHA</v>
          </cell>
          <cell r="L2" t="str">
            <v>BS</v>
          </cell>
          <cell r="N2">
            <v>41</v>
          </cell>
          <cell r="O2">
            <v>55.826000000000001</v>
          </cell>
          <cell r="P2">
            <v>3</v>
          </cell>
          <cell r="Q2">
            <v>81.510000000000005</v>
          </cell>
          <cell r="R2">
            <v>55.853000000000002</v>
          </cell>
          <cell r="S2">
            <v>28.335000000000001</v>
          </cell>
          <cell r="T2">
            <v>27.824000000000002</v>
          </cell>
        </row>
        <row r="3">
          <cell r="A3">
            <v>2</v>
          </cell>
          <cell r="B3">
            <v>85</v>
          </cell>
          <cell r="C3" t="str">
            <v>西山 魁</v>
          </cell>
          <cell r="D3" t="str">
            <v>YAMAHA SS</v>
          </cell>
          <cell r="E3">
            <v>10</v>
          </cell>
          <cell r="F3">
            <v>6.4897222222222222E-3</v>
          </cell>
          <cell r="G3">
            <v>0.16200000000000001</v>
          </cell>
          <cell r="H3">
            <v>0.16200000000000001</v>
          </cell>
          <cell r="I3">
            <v>0</v>
          </cell>
          <cell r="J3" t="str">
            <v>team Farina</v>
          </cell>
          <cell r="K3" t="str">
            <v>TONY KART/YAMAHA</v>
          </cell>
          <cell r="L3" t="str">
            <v>BS</v>
          </cell>
          <cell r="N3">
            <v>653</v>
          </cell>
          <cell r="O3">
            <v>55.805</v>
          </cell>
          <cell r="P3">
            <v>5</v>
          </cell>
          <cell r="Q3">
            <v>81.540999999999997</v>
          </cell>
          <cell r="R3">
            <v>55.808999999999997</v>
          </cell>
          <cell r="S3">
            <v>28.373999999999999</v>
          </cell>
          <cell r="T3">
            <v>27.844999999999999</v>
          </cell>
        </row>
        <row r="4">
          <cell r="A4">
            <v>3</v>
          </cell>
          <cell r="B4">
            <v>16</v>
          </cell>
          <cell r="C4" t="str">
            <v>高村 宏弥</v>
          </cell>
          <cell r="D4" t="str">
            <v>YAMAHA SS</v>
          </cell>
          <cell r="E4">
            <v>10</v>
          </cell>
          <cell r="F4">
            <v>6.4921875000000006E-3</v>
          </cell>
          <cell r="G4">
            <v>0.375</v>
          </cell>
          <cell r="H4">
            <v>0.21299999999999999</v>
          </cell>
          <cell r="I4">
            <v>0</v>
          </cell>
          <cell r="J4" t="str">
            <v>Higuchi Racing Team</v>
          </cell>
          <cell r="K4" t="str">
            <v>SWF/YAMAHA</v>
          </cell>
          <cell r="L4" t="str">
            <v>BS</v>
          </cell>
          <cell r="N4">
            <v>634</v>
          </cell>
          <cell r="O4">
            <v>55.673000000000002</v>
          </cell>
          <cell r="P4">
            <v>4</v>
          </cell>
          <cell r="Q4">
            <v>81.733999999999995</v>
          </cell>
          <cell r="R4">
            <v>55.713999999999999</v>
          </cell>
          <cell r="S4">
            <v>28.155999999999999</v>
          </cell>
          <cell r="T4">
            <v>27.896000000000001</v>
          </cell>
        </row>
        <row r="5">
          <cell r="A5">
            <v>4</v>
          </cell>
          <cell r="B5">
            <v>34</v>
          </cell>
          <cell r="C5" t="str">
            <v>岡澤 圭吾</v>
          </cell>
          <cell r="D5" t="str">
            <v>YAMAHA SS</v>
          </cell>
          <cell r="E5">
            <v>10</v>
          </cell>
          <cell r="F5">
            <v>6.4937268518518512E-3</v>
          </cell>
          <cell r="G5">
            <v>0.50800000000000001</v>
          </cell>
          <cell r="H5">
            <v>0.13300000000000001</v>
          </cell>
          <cell r="I5">
            <v>0</v>
          </cell>
          <cell r="J5" t="str">
            <v>HRT with ｶﾛｰﾗ新茨城CSI Racing</v>
          </cell>
          <cell r="K5" t="str">
            <v>KOSMIC/YAMAHA</v>
          </cell>
          <cell r="L5" t="str">
            <v>BS</v>
          </cell>
          <cell r="N5">
            <v>7806499</v>
          </cell>
          <cell r="O5">
            <v>55.628999999999998</v>
          </cell>
          <cell r="P5">
            <v>5</v>
          </cell>
          <cell r="Q5">
            <v>81.799000000000007</v>
          </cell>
          <cell r="R5">
            <v>55.704000000000001</v>
          </cell>
          <cell r="S5">
            <v>28.152000000000001</v>
          </cell>
          <cell r="T5">
            <v>27.766999999999999</v>
          </cell>
        </row>
        <row r="6">
          <cell r="A6">
            <v>5</v>
          </cell>
          <cell r="B6">
            <v>24</v>
          </cell>
          <cell r="C6" t="str">
            <v>田邊 琉揮</v>
          </cell>
          <cell r="D6" t="str">
            <v>YAMAHA SS</v>
          </cell>
          <cell r="E6">
            <v>10</v>
          </cell>
          <cell r="F6">
            <v>6.5087731481481481E-3</v>
          </cell>
          <cell r="G6">
            <v>1.8080000000000001</v>
          </cell>
          <cell r="H6">
            <v>1.3</v>
          </cell>
          <cell r="I6">
            <v>0</v>
          </cell>
          <cell r="J6" t="str">
            <v>TAKAGI PLANNING</v>
          </cell>
          <cell r="K6" t="str">
            <v>EXPRIT/YAMAHA</v>
          </cell>
          <cell r="L6" t="str">
            <v>BS</v>
          </cell>
          <cell r="N6">
            <v>8285120</v>
          </cell>
          <cell r="O6">
            <v>55.719000000000001</v>
          </cell>
          <cell r="P6">
            <v>4</v>
          </cell>
          <cell r="Q6">
            <v>81.667000000000002</v>
          </cell>
          <cell r="R6">
            <v>55.883000000000003</v>
          </cell>
          <cell r="S6">
            <v>28.585999999999999</v>
          </cell>
          <cell r="T6">
            <v>27.872</v>
          </cell>
        </row>
        <row r="7">
          <cell r="A7">
            <v>6</v>
          </cell>
          <cell r="B7">
            <v>50</v>
          </cell>
          <cell r="C7" t="str">
            <v>伊藤 聖七</v>
          </cell>
          <cell r="D7" t="str">
            <v>YAMAHA SS</v>
          </cell>
          <cell r="E7">
            <v>10</v>
          </cell>
          <cell r="F7">
            <v>6.521608796296297E-3</v>
          </cell>
          <cell r="G7">
            <v>2.9169999999999998</v>
          </cell>
          <cell r="H7">
            <v>1.109</v>
          </cell>
          <cell r="I7">
            <v>0</v>
          </cell>
          <cell r="J7" t="str">
            <v>Ash</v>
          </cell>
          <cell r="K7" t="str">
            <v>KOSMIC/YAMAHA</v>
          </cell>
          <cell r="L7" t="str">
            <v>BS</v>
          </cell>
          <cell r="N7">
            <v>6045410</v>
          </cell>
          <cell r="O7">
            <v>55.784999999999997</v>
          </cell>
          <cell r="P7">
            <v>7</v>
          </cell>
          <cell r="Q7">
            <v>81.569999999999993</v>
          </cell>
          <cell r="R7">
            <v>55.801000000000002</v>
          </cell>
          <cell r="S7">
            <v>28.556000000000001</v>
          </cell>
          <cell r="T7">
            <v>28.846</v>
          </cell>
        </row>
        <row r="8">
          <cell r="A8">
            <v>7</v>
          </cell>
          <cell r="B8">
            <v>7</v>
          </cell>
          <cell r="C8" t="str">
            <v>大島 良介</v>
          </cell>
          <cell r="D8" t="str">
            <v>YAMAHA SS</v>
          </cell>
          <cell r="E8">
            <v>10</v>
          </cell>
          <cell r="F8">
            <v>6.5218287037037033E-3</v>
          </cell>
          <cell r="G8">
            <v>2.9359999999999999</v>
          </cell>
          <cell r="H8">
            <v>1.9E-2</v>
          </cell>
          <cell r="I8">
            <v>0</v>
          </cell>
          <cell r="J8" t="str">
            <v>RS-1</v>
          </cell>
          <cell r="K8" t="str">
            <v>ﾄﾆｰ/YAMAHA</v>
          </cell>
          <cell r="L8" t="str">
            <v>BS</v>
          </cell>
          <cell r="N8">
            <v>629</v>
          </cell>
          <cell r="O8">
            <v>55.634</v>
          </cell>
          <cell r="P8">
            <v>4</v>
          </cell>
          <cell r="Q8">
            <v>81.792000000000002</v>
          </cell>
          <cell r="R8">
            <v>55.753999999999998</v>
          </cell>
          <cell r="S8">
            <v>28.917000000000002</v>
          </cell>
          <cell r="T8">
            <v>28.748999999999999</v>
          </cell>
        </row>
        <row r="9">
          <cell r="A9">
            <v>8</v>
          </cell>
          <cell r="B9">
            <v>19</v>
          </cell>
          <cell r="C9" t="str">
            <v>鈴木 恵武</v>
          </cell>
          <cell r="D9" t="str">
            <v>YAMAHA SS</v>
          </cell>
          <cell r="E9">
            <v>10</v>
          </cell>
          <cell r="F9">
            <v>6.5375810185185181E-3</v>
          </cell>
          <cell r="G9">
            <v>4.2969999999999997</v>
          </cell>
          <cell r="H9">
            <v>1.361</v>
          </cell>
          <cell r="I9">
            <v>0</v>
          </cell>
          <cell r="J9" t="str">
            <v>増田ｽﾋﾟｰﾄﾞ with APEX</v>
          </cell>
          <cell r="K9" t="str">
            <v>KOSMIC/YAMAHA</v>
          </cell>
          <cell r="L9" t="str">
            <v>BS</v>
          </cell>
          <cell r="N9">
            <v>635</v>
          </cell>
          <cell r="O9">
            <v>56.061</v>
          </cell>
          <cell r="P9">
            <v>5</v>
          </cell>
          <cell r="Q9">
            <v>81.168999999999997</v>
          </cell>
          <cell r="R9">
            <v>56.07</v>
          </cell>
          <cell r="S9">
            <v>28.536000000000001</v>
          </cell>
          <cell r="T9">
            <v>28.553999999999998</v>
          </cell>
        </row>
        <row r="10">
          <cell r="A10">
            <v>9</v>
          </cell>
          <cell r="B10">
            <v>10</v>
          </cell>
          <cell r="C10" t="str">
            <v>上田 凌成</v>
          </cell>
          <cell r="D10" t="str">
            <v>YAMAHA SS</v>
          </cell>
          <cell r="E10">
            <v>10</v>
          </cell>
          <cell r="F10">
            <v>6.5431712962962969E-3</v>
          </cell>
          <cell r="G10">
            <v>4.78</v>
          </cell>
          <cell r="H10">
            <v>0.48299999999999998</v>
          </cell>
          <cell r="I10">
            <v>0</v>
          </cell>
          <cell r="J10" t="str">
            <v>Phoenix</v>
          </cell>
          <cell r="K10" t="str">
            <v>ｺｽﾐｯｸ/YAMAHA</v>
          </cell>
          <cell r="L10" t="str">
            <v>BS</v>
          </cell>
          <cell r="N10">
            <v>6489592</v>
          </cell>
          <cell r="O10">
            <v>55.856999999999999</v>
          </cell>
          <cell r="P10">
            <v>5</v>
          </cell>
          <cell r="Q10">
            <v>81.465000000000003</v>
          </cell>
          <cell r="R10">
            <v>55.914999999999999</v>
          </cell>
          <cell r="S10">
            <v>28.385999999999999</v>
          </cell>
          <cell r="T10">
            <v>28.946999999999999</v>
          </cell>
        </row>
        <row r="11">
          <cell r="A11">
            <v>10</v>
          </cell>
          <cell r="B11">
            <v>41</v>
          </cell>
          <cell r="C11" t="str">
            <v>春日 龍之介</v>
          </cell>
          <cell r="D11" t="str">
            <v>YAMAHA SS</v>
          </cell>
          <cell r="E11">
            <v>10</v>
          </cell>
          <cell r="F11">
            <v>6.5526736111111115E-3</v>
          </cell>
          <cell r="G11">
            <v>5.601</v>
          </cell>
          <cell r="H11">
            <v>0.82099999999999995</v>
          </cell>
          <cell r="I11">
            <v>0</v>
          </cell>
          <cell r="J11" t="str">
            <v>SPS川口</v>
          </cell>
          <cell r="K11" t="str">
            <v>XENON/YAMAHA</v>
          </cell>
          <cell r="L11" t="str">
            <v>BS</v>
          </cell>
          <cell r="N11">
            <v>640</v>
          </cell>
          <cell r="O11">
            <v>55.655999999999999</v>
          </cell>
          <cell r="P11">
            <v>3</v>
          </cell>
          <cell r="Q11">
            <v>81.759</v>
          </cell>
          <cell r="R11">
            <v>55.768999999999998</v>
          </cell>
          <cell r="S11">
            <v>28.085000000000001</v>
          </cell>
          <cell r="T11">
            <v>27.986000000000001</v>
          </cell>
        </row>
        <row r="12">
          <cell r="A12">
            <v>11</v>
          </cell>
          <cell r="B12">
            <v>53</v>
          </cell>
          <cell r="C12" t="str">
            <v>坂上 真海</v>
          </cell>
          <cell r="D12" t="str">
            <v>YAMAHA SS</v>
          </cell>
          <cell r="E12">
            <v>10</v>
          </cell>
          <cell r="F12">
            <v>6.5537847222222221E-3</v>
          </cell>
          <cell r="G12">
            <v>5.6970000000000001</v>
          </cell>
          <cell r="H12">
            <v>9.6000000000000002E-2</v>
          </cell>
          <cell r="I12">
            <v>0</v>
          </cell>
          <cell r="J12" t="str">
            <v>KR Factory</v>
          </cell>
          <cell r="K12" t="str">
            <v>EXPRIT/YAMAHA</v>
          </cell>
          <cell r="L12" t="str">
            <v>BS</v>
          </cell>
          <cell r="N12">
            <v>646</v>
          </cell>
          <cell r="O12">
            <v>56.048000000000002</v>
          </cell>
          <cell r="P12">
            <v>2</v>
          </cell>
          <cell r="Q12">
            <v>81.188000000000002</v>
          </cell>
          <cell r="R12">
            <v>56.066000000000003</v>
          </cell>
          <cell r="S12">
            <v>28.341999999999999</v>
          </cell>
          <cell r="T12">
            <v>28.16</v>
          </cell>
        </row>
        <row r="13">
          <cell r="A13">
            <v>12</v>
          </cell>
          <cell r="B13">
            <v>48</v>
          </cell>
          <cell r="C13" t="str">
            <v>渡辺 都羽沙</v>
          </cell>
          <cell r="D13" t="str">
            <v>YAMAHA SS</v>
          </cell>
          <cell r="E13">
            <v>10</v>
          </cell>
          <cell r="F13">
            <v>6.5557291666666672E-3</v>
          </cell>
          <cell r="G13">
            <v>5.8650000000000002</v>
          </cell>
          <cell r="H13">
            <v>0.16800000000000001</v>
          </cell>
          <cell r="I13">
            <v>0</v>
          </cell>
          <cell r="J13" t="str">
            <v>TEAM HIRANO</v>
          </cell>
          <cell r="K13" t="str">
            <v>birel/YAMAHA</v>
          </cell>
          <cell r="L13" t="str">
            <v>BS</v>
          </cell>
          <cell r="N13">
            <v>643</v>
          </cell>
          <cell r="O13">
            <v>56.002000000000002</v>
          </cell>
          <cell r="P13">
            <v>5</v>
          </cell>
          <cell r="Q13">
            <v>81.254000000000005</v>
          </cell>
          <cell r="R13">
            <v>56.148000000000003</v>
          </cell>
          <cell r="S13">
            <v>28.370999999999999</v>
          </cell>
          <cell r="T13">
            <v>28.08</v>
          </cell>
        </row>
        <row r="14">
          <cell r="A14">
            <v>13</v>
          </cell>
          <cell r="B14">
            <v>71</v>
          </cell>
          <cell r="C14" t="str">
            <v>上田 優季</v>
          </cell>
          <cell r="D14" t="str">
            <v>YAMAHA SS</v>
          </cell>
          <cell r="E14">
            <v>10</v>
          </cell>
          <cell r="F14">
            <v>6.5585648148148148E-3</v>
          </cell>
          <cell r="G14">
            <v>6.11</v>
          </cell>
          <cell r="H14">
            <v>0.245</v>
          </cell>
          <cell r="I14">
            <v>0</v>
          </cell>
          <cell r="J14" t="str">
            <v>ｶｰﾄｶﾞﾚｰｼﾞｸﾗｯｼｭﾒｲﾄ</v>
          </cell>
          <cell r="K14" t="str">
            <v>CL/YAMAHA</v>
          </cell>
          <cell r="L14" t="str">
            <v>BS</v>
          </cell>
          <cell r="N14">
            <v>649</v>
          </cell>
          <cell r="O14">
            <v>55.527999999999999</v>
          </cell>
          <cell r="P14">
            <v>3</v>
          </cell>
          <cell r="Q14">
            <v>81.947999999999993</v>
          </cell>
          <cell r="R14">
            <v>55.545999999999999</v>
          </cell>
          <cell r="S14">
            <v>28.047000000000001</v>
          </cell>
          <cell r="T14">
            <v>27.498999999999999</v>
          </cell>
        </row>
        <row r="15">
          <cell r="A15">
            <v>14</v>
          </cell>
          <cell r="B15">
            <v>14</v>
          </cell>
          <cell r="C15" t="str">
            <v>藤原 和生</v>
          </cell>
          <cell r="D15" t="str">
            <v>YAMAHA SS</v>
          </cell>
          <cell r="E15">
            <v>10</v>
          </cell>
          <cell r="F15">
            <v>6.5661574074074068E-3</v>
          </cell>
          <cell r="G15">
            <v>6.766</v>
          </cell>
          <cell r="H15">
            <v>0.65600000000000003</v>
          </cell>
          <cell r="I15">
            <v>0</v>
          </cell>
          <cell r="J15" t="str">
            <v>Team MsEnrgy</v>
          </cell>
          <cell r="K15" t="str">
            <v>birelART/YAMAHA</v>
          </cell>
          <cell r="L15" t="str">
            <v>BS</v>
          </cell>
          <cell r="N15">
            <v>633</v>
          </cell>
          <cell r="O15">
            <v>55.956000000000003</v>
          </cell>
          <cell r="P15">
            <v>5</v>
          </cell>
          <cell r="Q15">
            <v>81.320999999999998</v>
          </cell>
          <cell r="R15">
            <v>55.970999999999997</v>
          </cell>
          <cell r="S15">
            <v>28.58</v>
          </cell>
          <cell r="T15">
            <v>27.981000000000002</v>
          </cell>
        </row>
        <row r="16">
          <cell r="A16">
            <v>15</v>
          </cell>
          <cell r="B16">
            <v>9</v>
          </cell>
          <cell r="C16" t="str">
            <v>森 建人</v>
          </cell>
          <cell r="D16" t="str">
            <v>YAMAHA SS</v>
          </cell>
          <cell r="E16">
            <v>10</v>
          </cell>
          <cell r="F16">
            <v>6.5806712962962963E-3</v>
          </cell>
          <cell r="G16">
            <v>8.02</v>
          </cell>
          <cell r="H16">
            <v>1.254</v>
          </cell>
          <cell r="I16">
            <v>0</v>
          </cell>
          <cell r="J16" t="str">
            <v>M TECH SPORTS</v>
          </cell>
          <cell r="K16" t="str">
            <v>ﾄﾞﾗｺﾞｺﾙｾ/YAMAHA</v>
          </cell>
          <cell r="L16" t="str">
            <v>BS</v>
          </cell>
          <cell r="N16">
            <v>631</v>
          </cell>
          <cell r="O16">
            <v>56.006999999999998</v>
          </cell>
          <cell r="P16">
            <v>4</v>
          </cell>
          <cell r="Q16">
            <v>81.247</v>
          </cell>
          <cell r="R16">
            <v>56.027999999999999</v>
          </cell>
          <cell r="S16">
            <v>28.239000000000001</v>
          </cell>
          <cell r="T16">
            <v>27.914999999999999</v>
          </cell>
        </row>
        <row r="17">
          <cell r="A17">
            <v>16</v>
          </cell>
          <cell r="B17">
            <v>22</v>
          </cell>
          <cell r="C17" t="str">
            <v>伊藤 稜真</v>
          </cell>
          <cell r="D17" t="str">
            <v>YAMAHA SS</v>
          </cell>
          <cell r="E17">
            <v>10</v>
          </cell>
          <cell r="F17">
            <v>6.5906018518518518E-3</v>
          </cell>
          <cell r="G17">
            <v>8.8780000000000001</v>
          </cell>
          <cell r="H17">
            <v>0.85799999999999998</v>
          </cell>
          <cell r="I17">
            <v>0</v>
          </cell>
          <cell r="J17" t="str">
            <v>HIGUCHI RacingTeam</v>
          </cell>
          <cell r="K17" t="str">
            <v>SWF/YAMAHA</v>
          </cell>
          <cell r="L17" t="str">
            <v>BS</v>
          </cell>
          <cell r="N17">
            <v>9710696</v>
          </cell>
          <cell r="O17">
            <v>56.26</v>
          </cell>
          <cell r="P17">
            <v>2</v>
          </cell>
          <cell r="Q17">
            <v>80.882000000000005</v>
          </cell>
          <cell r="R17">
            <v>56.601999999999997</v>
          </cell>
          <cell r="S17">
            <v>28.600999999999999</v>
          </cell>
          <cell r="T17">
            <v>28.173999999999999</v>
          </cell>
        </row>
        <row r="18">
          <cell r="A18">
            <v>17</v>
          </cell>
          <cell r="B18">
            <v>52</v>
          </cell>
          <cell r="C18" t="str">
            <v>栗原 空</v>
          </cell>
          <cell r="D18" t="str">
            <v>YAMAHA SS</v>
          </cell>
          <cell r="E18">
            <v>10</v>
          </cell>
          <cell r="F18">
            <v>6.6363310185185188E-3</v>
          </cell>
          <cell r="G18">
            <v>12.829000000000001</v>
          </cell>
          <cell r="H18">
            <v>3.9510000000000001</v>
          </cell>
          <cell r="I18">
            <v>0</v>
          </cell>
          <cell r="J18" t="str">
            <v>SUPER CREW'S</v>
          </cell>
          <cell r="K18" t="str">
            <v>KOSMIC/YAMAHA</v>
          </cell>
          <cell r="L18" t="str">
            <v>BS</v>
          </cell>
          <cell r="N18">
            <v>645</v>
          </cell>
          <cell r="O18">
            <v>56.558</v>
          </cell>
          <cell r="P18">
            <v>5</v>
          </cell>
          <cell r="Q18">
            <v>80.454999999999998</v>
          </cell>
          <cell r="R18">
            <v>56.673000000000002</v>
          </cell>
          <cell r="S18">
            <v>28.661999999999999</v>
          </cell>
          <cell r="T18">
            <v>28.253</v>
          </cell>
        </row>
        <row r="19">
          <cell r="A19">
            <v>18</v>
          </cell>
          <cell r="B19">
            <v>93</v>
          </cell>
          <cell r="C19" t="str">
            <v>吉井 亮仁</v>
          </cell>
          <cell r="D19" t="str">
            <v>YAMAHA SS</v>
          </cell>
          <cell r="E19">
            <v>10</v>
          </cell>
          <cell r="F19">
            <v>6.6371759259259257E-3</v>
          </cell>
          <cell r="G19">
            <v>12.901999999999999</v>
          </cell>
          <cell r="H19">
            <v>7.2999999999999995E-2</v>
          </cell>
          <cell r="I19">
            <v>0</v>
          </cell>
          <cell r="J19" t="str">
            <v>ONE POINT</v>
          </cell>
          <cell r="K19" t="str">
            <v>ﾄﾆｰｶｰﾄ/YAMAHA</v>
          </cell>
          <cell r="L19" t="str">
            <v>BS</v>
          </cell>
          <cell r="N19">
            <v>655</v>
          </cell>
          <cell r="O19">
            <v>56.521999999999998</v>
          </cell>
          <cell r="P19">
            <v>10</v>
          </cell>
          <cell r="Q19">
            <v>80.507000000000005</v>
          </cell>
          <cell r="R19">
            <v>56.636000000000003</v>
          </cell>
          <cell r="S19">
            <v>28.46</v>
          </cell>
          <cell r="T19">
            <v>28.062000000000001</v>
          </cell>
        </row>
        <row r="20">
          <cell r="A20">
            <v>19</v>
          </cell>
          <cell r="B20">
            <v>98</v>
          </cell>
          <cell r="C20" t="str">
            <v>上窪 一輝</v>
          </cell>
          <cell r="D20" t="str">
            <v>YAMAHA SS</v>
          </cell>
          <cell r="E20">
            <v>10</v>
          </cell>
          <cell r="F20">
            <v>6.6461226851851846E-3</v>
          </cell>
          <cell r="G20">
            <v>13.675000000000001</v>
          </cell>
          <cell r="H20">
            <v>0.77300000000000002</v>
          </cell>
          <cell r="I20">
            <v>0</v>
          </cell>
          <cell r="J20" t="str">
            <v>HIGUCHI Racing Team</v>
          </cell>
          <cell r="K20" t="str">
            <v>EXPRIT/YAMAHA</v>
          </cell>
          <cell r="L20" t="str">
            <v>BS</v>
          </cell>
          <cell r="N20">
            <v>5977474</v>
          </cell>
          <cell r="O20">
            <v>56.685000000000002</v>
          </cell>
          <cell r="P20">
            <v>9</v>
          </cell>
          <cell r="Q20">
            <v>80.275000000000006</v>
          </cell>
          <cell r="R20">
            <v>56.872</v>
          </cell>
          <cell r="S20">
            <v>28.574999999999999</v>
          </cell>
          <cell r="T20">
            <v>28.297000000000001</v>
          </cell>
        </row>
        <row r="21">
          <cell r="A21">
            <v>20</v>
          </cell>
          <cell r="B21">
            <v>72</v>
          </cell>
          <cell r="C21" t="str">
            <v>橋本 佳晟</v>
          </cell>
          <cell r="D21" t="str">
            <v>YAMAHA SS</v>
          </cell>
          <cell r="E21">
            <v>10</v>
          </cell>
          <cell r="F21">
            <v>6.7098148148148143E-3</v>
          </cell>
          <cell r="G21">
            <v>19.178000000000001</v>
          </cell>
          <cell r="H21">
            <v>5.5030000000000001</v>
          </cell>
          <cell r="I21">
            <v>0</v>
          </cell>
          <cell r="J21" t="str">
            <v>KC NAGAHARA</v>
          </cell>
          <cell r="K21" t="str">
            <v>CRG/YAMAHA</v>
          </cell>
          <cell r="L21" t="str">
            <v>BS</v>
          </cell>
          <cell r="N21">
            <v>6840373</v>
          </cell>
          <cell r="O21">
            <v>57.116</v>
          </cell>
          <cell r="P21">
            <v>3</v>
          </cell>
          <cell r="Q21">
            <v>79.668999999999997</v>
          </cell>
          <cell r="R21">
            <v>57.402000000000001</v>
          </cell>
          <cell r="S21">
            <v>29.215</v>
          </cell>
          <cell r="T21">
            <v>28.388999999999999</v>
          </cell>
        </row>
        <row r="22">
          <cell r="A22">
            <v>21</v>
          </cell>
          <cell r="B22">
            <v>58</v>
          </cell>
          <cell r="C22" t="str">
            <v>植原 愛月</v>
          </cell>
          <cell r="D22" t="str">
            <v>YAMAHA SS</v>
          </cell>
          <cell r="E22">
            <v>10</v>
          </cell>
          <cell r="F22">
            <v>6.7156481481481477E-3</v>
          </cell>
          <cell r="G22">
            <v>19.681999999999999</v>
          </cell>
          <cell r="H22">
            <v>0.504</v>
          </cell>
          <cell r="I22">
            <v>0</v>
          </cell>
          <cell r="J22" t="str">
            <v>Higuchi Racing Team</v>
          </cell>
          <cell r="K22" t="str">
            <v>ﾋﾞﾚﾙ/YAMAHA</v>
          </cell>
          <cell r="L22" t="str">
            <v>BS</v>
          </cell>
          <cell r="N22">
            <v>4323340</v>
          </cell>
          <cell r="O22">
            <v>56.164999999999999</v>
          </cell>
          <cell r="P22">
            <v>2</v>
          </cell>
          <cell r="Q22">
            <v>81.018000000000001</v>
          </cell>
          <cell r="R22">
            <v>56.433999999999997</v>
          </cell>
          <cell r="S22">
            <v>28.513000000000002</v>
          </cell>
          <cell r="T22">
            <v>27.920999999999999</v>
          </cell>
        </row>
        <row r="23">
          <cell r="A23">
            <v>22</v>
          </cell>
          <cell r="B23">
            <v>47</v>
          </cell>
          <cell r="C23" t="str">
            <v>種田 れい</v>
          </cell>
          <cell r="D23" t="str">
            <v>YAMAHA SS</v>
          </cell>
          <cell r="E23">
            <v>10</v>
          </cell>
          <cell r="F23">
            <v>6.7751273148148146E-3</v>
          </cell>
          <cell r="G23">
            <v>24.821000000000002</v>
          </cell>
          <cell r="H23">
            <v>5.1390000000000002</v>
          </cell>
          <cell r="I23">
            <v>0</v>
          </cell>
          <cell r="J23" t="str">
            <v>FLAXﾓｰﾀｰｽﾎﾟｰﾂ</v>
          </cell>
          <cell r="K23" t="str">
            <v>TONY/YAMAHA</v>
          </cell>
          <cell r="L23" t="str">
            <v>BS</v>
          </cell>
          <cell r="N23">
            <v>14454357</v>
          </cell>
          <cell r="O23">
            <v>57.698999999999998</v>
          </cell>
          <cell r="P23">
            <v>7</v>
          </cell>
          <cell r="Q23">
            <v>78.864000000000004</v>
          </cell>
          <cell r="R23">
            <v>57.792999999999999</v>
          </cell>
          <cell r="S23">
            <v>29.187000000000001</v>
          </cell>
          <cell r="T23">
            <v>28.806000000000001</v>
          </cell>
        </row>
        <row r="24">
          <cell r="A24">
            <v>23</v>
          </cell>
          <cell r="B24">
            <v>82</v>
          </cell>
          <cell r="C24" t="str">
            <v>酒井 翔太</v>
          </cell>
          <cell r="D24" t="str">
            <v>YAMAHA SS</v>
          </cell>
          <cell r="E24">
            <v>10</v>
          </cell>
          <cell r="F24">
            <v>6.9048611111111107E-3</v>
          </cell>
          <cell r="G24">
            <v>36.03</v>
          </cell>
          <cell r="H24">
            <v>11.209</v>
          </cell>
          <cell r="I24">
            <v>0</v>
          </cell>
          <cell r="J24" t="str">
            <v>FIRST GARAGE BEMAX</v>
          </cell>
          <cell r="K24" t="str">
            <v>TONYKART/YAMAHA</v>
          </cell>
          <cell r="L24" t="str">
            <v>BS</v>
          </cell>
          <cell r="N24">
            <v>651</v>
          </cell>
          <cell r="O24">
            <v>56.076000000000001</v>
          </cell>
          <cell r="P24">
            <v>4</v>
          </cell>
          <cell r="Q24">
            <v>81.147000000000006</v>
          </cell>
          <cell r="R24">
            <v>56.869</v>
          </cell>
          <cell r="S24">
            <v>28.899000000000001</v>
          </cell>
          <cell r="T24">
            <v>28.414999999999999</v>
          </cell>
        </row>
      </sheetData>
      <sheetData sheetId="17"/>
      <sheetData sheetId="18">
        <row r="1">
          <cell r="A1" t="str">
            <v>Pos.</v>
          </cell>
          <cell r="B1" t="str">
            <v>No.</v>
          </cell>
          <cell r="C1" t="str">
            <v>名前</v>
          </cell>
          <cell r="D1" t="str">
            <v>クラス</v>
          </cell>
          <cell r="E1" t="str">
            <v>Laps</v>
          </cell>
          <cell r="F1" t="str">
            <v>Total Time</v>
          </cell>
          <cell r="G1" t="str">
            <v>差</v>
          </cell>
          <cell r="H1" t="str">
            <v>GAP</v>
          </cell>
          <cell r="I1" t="str">
            <v>ポイント</v>
          </cell>
          <cell r="J1" t="str">
            <v>Team</v>
          </cell>
          <cell r="K1" t="str">
            <v>Model/Engine</v>
          </cell>
          <cell r="L1" t="str">
            <v>Tires</v>
          </cell>
          <cell r="M1" t="str">
            <v>ポンダー#</v>
          </cell>
          <cell r="N1" t="str">
            <v>BestLap</v>
          </cell>
          <cell r="O1" t="str">
            <v>ベスト平均時速</v>
          </cell>
          <cell r="P1" t="str">
            <v>In Lap</v>
          </cell>
          <cell r="Q1" t="str">
            <v>2nd Best</v>
          </cell>
          <cell r="R1" t="str">
            <v>S1</v>
          </cell>
          <cell r="S1" t="str">
            <v>S2</v>
          </cell>
          <cell r="T1" t="str">
            <v>会員番号</v>
          </cell>
          <cell r="U1" t="str">
            <v>コメント</v>
          </cell>
        </row>
        <row r="2">
          <cell r="A2">
            <v>1</v>
          </cell>
          <cell r="B2">
            <v>8</v>
          </cell>
          <cell r="C2" t="str">
            <v>久富 圭</v>
          </cell>
          <cell r="D2" t="str">
            <v>YAMAHA SS</v>
          </cell>
          <cell r="E2">
            <v>10</v>
          </cell>
          <cell r="F2">
            <v>6.4899768518518518E-3</v>
          </cell>
          <cell r="I2">
            <v>0</v>
          </cell>
          <cell r="J2" t="str">
            <v>Formula Blue Ash</v>
          </cell>
          <cell r="K2" t="str">
            <v>TONYKART/YAMAHA</v>
          </cell>
          <cell r="L2" t="str">
            <v>BS</v>
          </cell>
          <cell r="M2">
            <v>630</v>
          </cell>
          <cell r="N2">
            <v>55.883000000000003</v>
          </cell>
          <cell r="O2">
            <v>81.427000000000007</v>
          </cell>
          <cell r="P2">
            <v>3</v>
          </cell>
          <cell r="Q2">
            <v>56.015999999999998</v>
          </cell>
          <cell r="R2">
            <v>28.312999999999999</v>
          </cell>
          <cell r="S2">
            <v>27.946000000000002</v>
          </cell>
          <cell r="T2" t="str">
            <v>D822eebd4</v>
          </cell>
        </row>
        <row r="3">
          <cell r="A3">
            <v>2</v>
          </cell>
          <cell r="B3">
            <v>88</v>
          </cell>
          <cell r="C3" t="str">
            <v>Quinten Lu</v>
          </cell>
          <cell r="D3" t="str">
            <v>YAMAHA SS</v>
          </cell>
          <cell r="E3">
            <v>10</v>
          </cell>
          <cell r="F3">
            <v>6.5064467592592596E-3</v>
          </cell>
          <cell r="G3">
            <v>1.423</v>
          </cell>
          <cell r="H3">
            <v>1.423</v>
          </cell>
          <cell r="I3">
            <v>0</v>
          </cell>
          <cell r="J3" t="str">
            <v>China Future Speed</v>
          </cell>
          <cell r="K3" t="str">
            <v>EXPRIT/YAMAHA</v>
          </cell>
          <cell r="L3" t="str">
            <v>BS</v>
          </cell>
          <cell r="M3">
            <v>654</v>
          </cell>
          <cell r="N3">
            <v>55.917000000000002</v>
          </cell>
          <cell r="O3">
            <v>81.378</v>
          </cell>
          <cell r="P3">
            <v>5</v>
          </cell>
          <cell r="Q3">
            <v>55.953000000000003</v>
          </cell>
          <cell r="R3">
            <v>28.257000000000001</v>
          </cell>
          <cell r="S3">
            <v>27.7</v>
          </cell>
          <cell r="T3" t="str">
            <v>D6ae54cde</v>
          </cell>
        </row>
        <row r="4">
          <cell r="A4">
            <v>3</v>
          </cell>
          <cell r="B4">
            <v>66</v>
          </cell>
          <cell r="C4" t="str">
            <v>松井 沙麗</v>
          </cell>
          <cell r="D4" t="str">
            <v>YAMAHA SS</v>
          </cell>
          <cell r="E4">
            <v>10</v>
          </cell>
          <cell r="F4">
            <v>6.5110069444444451E-3</v>
          </cell>
          <cell r="G4">
            <v>1.8169999999999999</v>
          </cell>
          <cell r="H4">
            <v>0.39400000000000002</v>
          </cell>
          <cell r="I4">
            <v>0</v>
          </cell>
          <cell r="J4" t="str">
            <v>BEMAX RACING</v>
          </cell>
          <cell r="K4" t="str">
            <v>TONY/YAMAHA</v>
          </cell>
          <cell r="L4" t="str">
            <v>BS</v>
          </cell>
          <cell r="M4">
            <v>785</v>
          </cell>
          <cell r="N4">
            <v>55.668999999999997</v>
          </cell>
          <cell r="O4">
            <v>81.739999999999995</v>
          </cell>
          <cell r="P4">
            <v>5</v>
          </cell>
          <cell r="Q4">
            <v>55.72</v>
          </cell>
          <cell r="R4">
            <v>28.283999999999999</v>
          </cell>
          <cell r="S4">
            <v>27.831</v>
          </cell>
          <cell r="T4" t="str">
            <v>D87832c35</v>
          </cell>
        </row>
        <row r="5">
          <cell r="A5">
            <v>4</v>
          </cell>
          <cell r="B5">
            <v>86</v>
          </cell>
          <cell r="C5" t="str">
            <v>片岡 陽</v>
          </cell>
          <cell r="D5" t="str">
            <v>YAMAHA SS</v>
          </cell>
          <cell r="E5">
            <v>10</v>
          </cell>
          <cell r="F5">
            <v>6.5242013888888893E-3</v>
          </cell>
          <cell r="G5">
            <v>2.9569999999999999</v>
          </cell>
          <cell r="H5">
            <v>1.1399999999999999</v>
          </cell>
          <cell r="I5">
            <v>0</v>
          </cell>
          <cell r="J5" t="str">
            <v>WRT</v>
          </cell>
          <cell r="K5" t="str">
            <v>ﾌﾟﾗｶﾞ/YAMAHA</v>
          </cell>
          <cell r="L5" t="str">
            <v>BS</v>
          </cell>
          <cell r="M5">
            <v>5305793</v>
          </cell>
          <cell r="N5">
            <v>55.969000000000001</v>
          </cell>
          <cell r="O5">
            <v>81.302000000000007</v>
          </cell>
          <cell r="P5">
            <v>3</v>
          </cell>
          <cell r="Q5">
            <v>56.036999999999999</v>
          </cell>
          <cell r="R5">
            <v>28.274000000000001</v>
          </cell>
          <cell r="S5">
            <v>27.885999999999999</v>
          </cell>
          <cell r="T5" t="str">
            <v>Df4f447a4</v>
          </cell>
        </row>
        <row r="6">
          <cell r="A6">
            <v>5</v>
          </cell>
          <cell r="B6">
            <v>44</v>
          </cell>
          <cell r="C6" t="str">
            <v>酒井 龍太郎</v>
          </cell>
          <cell r="D6" t="str">
            <v>YAMAHA SS</v>
          </cell>
          <cell r="E6">
            <v>10</v>
          </cell>
          <cell r="F6">
            <v>6.5324421296296294E-3</v>
          </cell>
          <cell r="G6">
            <v>3.669</v>
          </cell>
          <cell r="H6">
            <v>0.71199999999999997</v>
          </cell>
          <cell r="I6">
            <v>0</v>
          </cell>
          <cell r="J6" t="str">
            <v>ﾐﾂｻﾀﾞ PWG RACING</v>
          </cell>
          <cell r="K6" t="str">
            <v>EXPRIT/YAMAHA</v>
          </cell>
          <cell r="L6" t="str">
            <v>BS</v>
          </cell>
          <cell r="M6">
            <v>9341551</v>
          </cell>
          <cell r="N6">
            <v>55.795999999999999</v>
          </cell>
          <cell r="O6">
            <v>81.554000000000002</v>
          </cell>
          <cell r="P6">
            <v>6</v>
          </cell>
          <cell r="Q6">
            <v>55.814999999999998</v>
          </cell>
          <cell r="R6">
            <v>28.175999999999998</v>
          </cell>
          <cell r="S6">
            <v>27.783000000000001</v>
          </cell>
          <cell r="T6" t="str">
            <v>Dce4293b0</v>
          </cell>
        </row>
        <row r="7">
          <cell r="A7">
            <v>6</v>
          </cell>
          <cell r="B7">
            <v>46</v>
          </cell>
          <cell r="C7" t="str">
            <v>山代 諭和</v>
          </cell>
          <cell r="D7" t="str">
            <v>YAMAHA SS</v>
          </cell>
          <cell r="E7">
            <v>10</v>
          </cell>
          <cell r="F7">
            <v>6.5356018518518515E-3</v>
          </cell>
          <cell r="G7">
            <v>3.9420000000000002</v>
          </cell>
          <cell r="H7">
            <v>0.27300000000000002</v>
          </cell>
          <cell r="I7">
            <v>0</v>
          </cell>
          <cell r="J7" t="str">
            <v>quaranta sei YRTwithGEMINI</v>
          </cell>
          <cell r="K7" t="str">
            <v>EXPRIT/YAMAHA</v>
          </cell>
          <cell r="L7" t="str">
            <v>BS</v>
          </cell>
          <cell r="M7">
            <v>2699050</v>
          </cell>
          <cell r="N7">
            <v>55.968000000000004</v>
          </cell>
          <cell r="O7">
            <v>81.304000000000002</v>
          </cell>
          <cell r="P7">
            <v>3</v>
          </cell>
          <cell r="Q7">
            <v>55.975999999999999</v>
          </cell>
          <cell r="R7">
            <v>28.175999999999998</v>
          </cell>
          <cell r="S7">
            <v>27.8</v>
          </cell>
          <cell r="T7" t="str">
            <v>D41e4f920</v>
          </cell>
        </row>
        <row r="8">
          <cell r="A8">
            <v>7</v>
          </cell>
          <cell r="B8">
            <v>21</v>
          </cell>
          <cell r="C8" t="str">
            <v>栗原 瑞唯</v>
          </cell>
          <cell r="D8" t="str">
            <v>YAMAHA SS</v>
          </cell>
          <cell r="E8">
            <v>10</v>
          </cell>
          <cell r="F8">
            <v>6.5388425925925926E-3</v>
          </cell>
          <cell r="G8">
            <v>4.2220000000000004</v>
          </cell>
          <cell r="H8">
            <v>0.28000000000000003</v>
          </cell>
          <cell r="I8">
            <v>0</v>
          </cell>
          <cell r="J8" t="str">
            <v>SUPER CREW'S</v>
          </cell>
          <cell r="K8" t="str">
            <v>MINATO/YAMAHA</v>
          </cell>
          <cell r="L8" t="str">
            <v>BS</v>
          </cell>
          <cell r="M8">
            <v>637</v>
          </cell>
          <cell r="N8">
            <v>55.89</v>
          </cell>
          <cell r="O8">
            <v>81.417000000000002</v>
          </cell>
          <cell r="P8">
            <v>6</v>
          </cell>
          <cell r="Q8">
            <v>56.033000000000001</v>
          </cell>
          <cell r="R8">
            <v>28.227</v>
          </cell>
          <cell r="S8">
            <v>27.86</v>
          </cell>
          <cell r="T8" t="str">
            <v>Ddc74aee4</v>
          </cell>
        </row>
        <row r="9">
          <cell r="A9">
            <v>8</v>
          </cell>
          <cell r="B9">
            <v>20</v>
          </cell>
          <cell r="C9" t="str">
            <v>中西 凜音</v>
          </cell>
          <cell r="D9" t="str">
            <v>YAMAHA SS</v>
          </cell>
          <cell r="E9">
            <v>10</v>
          </cell>
          <cell r="F9">
            <v>6.5644907407407414E-3</v>
          </cell>
          <cell r="G9">
            <v>6.4379999999999997</v>
          </cell>
          <cell r="H9">
            <v>2.2160000000000002</v>
          </cell>
          <cell r="I9">
            <v>0</v>
          </cell>
          <cell r="J9" t="str">
            <v>ﾁｰﾑﾅｶﾞｵ</v>
          </cell>
          <cell r="K9" t="str">
            <v>Energy/YAMAHA</v>
          </cell>
          <cell r="L9" t="str">
            <v>BS</v>
          </cell>
          <cell r="M9">
            <v>636</v>
          </cell>
          <cell r="N9">
            <v>56.01</v>
          </cell>
          <cell r="O9">
            <v>81.242999999999995</v>
          </cell>
          <cell r="P9">
            <v>3</v>
          </cell>
          <cell r="Q9">
            <v>56.137</v>
          </cell>
          <cell r="R9">
            <v>28.562000000000001</v>
          </cell>
          <cell r="S9">
            <v>28.024999999999999</v>
          </cell>
          <cell r="T9" t="str">
            <v>D9ba767b4</v>
          </cell>
        </row>
        <row r="10">
          <cell r="A10">
            <v>9</v>
          </cell>
          <cell r="B10">
            <v>51</v>
          </cell>
          <cell r="C10" t="str">
            <v>伊藤 楓馬</v>
          </cell>
          <cell r="D10" t="str">
            <v>YAMAHA SS</v>
          </cell>
          <cell r="E10">
            <v>10</v>
          </cell>
          <cell r="F10">
            <v>6.5921875E-3</v>
          </cell>
          <cell r="G10">
            <v>8.8309999999999995</v>
          </cell>
          <cell r="H10">
            <v>2.3929999999999998</v>
          </cell>
          <cell r="I10">
            <v>0</v>
          </cell>
          <cell r="J10" t="str">
            <v>FormationLapRacing</v>
          </cell>
          <cell r="K10" t="str">
            <v>ｺｽﾐｯｸ/YAMAHA</v>
          </cell>
          <cell r="L10" t="str">
            <v>BS</v>
          </cell>
          <cell r="M10">
            <v>644</v>
          </cell>
          <cell r="N10">
            <v>56.386000000000003</v>
          </cell>
          <cell r="O10">
            <v>80.700999999999993</v>
          </cell>
          <cell r="P10">
            <v>3</v>
          </cell>
          <cell r="Q10">
            <v>56.402000000000001</v>
          </cell>
          <cell r="R10">
            <v>28.443999999999999</v>
          </cell>
          <cell r="S10">
            <v>29.05</v>
          </cell>
          <cell r="T10" t="str">
            <v>D6ddf8935</v>
          </cell>
        </row>
        <row r="11">
          <cell r="A11">
            <v>10</v>
          </cell>
          <cell r="B11">
            <v>17</v>
          </cell>
          <cell r="C11" t="str">
            <v>可児 永久</v>
          </cell>
          <cell r="D11" t="str">
            <v>YAMAHA SS</v>
          </cell>
          <cell r="E11">
            <v>10</v>
          </cell>
          <cell r="F11">
            <v>6.5959259259259261E-3</v>
          </cell>
          <cell r="G11">
            <v>9.1539999999999999</v>
          </cell>
          <cell r="H11">
            <v>0.32300000000000001</v>
          </cell>
          <cell r="I11">
            <v>0</v>
          </cell>
          <cell r="J11" t="str">
            <v>Ash KART RACING</v>
          </cell>
          <cell r="K11" t="str">
            <v>KOSMIC/YAMAHA</v>
          </cell>
          <cell r="L11" t="str">
            <v>BS</v>
          </cell>
          <cell r="M11">
            <v>14078470</v>
          </cell>
          <cell r="N11">
            <v>56.430999999999997</v>
          </cell>
          <cell r="O11">
            <v>80.637</v>
          </cell>
          <cell r="P11">
            <v>8</v>
          </cell>
          <cell r="Q11">
            <v>56.457999999999998</v>
          </cell>
          <cell r="R11">
            <v>28.396000000000001</v>
          </cell>
          <cell r="S11">
            <v>28.623999999999999</v>
          </cell>
          <cell r="T11" t="str">
            <v>D71fb59fc</v>
          </cell>
        </row>
        <row r="12">
          <cell r="A12">
            <v>11</v>
          </cell>
          <cell r="B12">
            <v>37</v>
          </cell>
          <cell r="C12" t="str">
            <v>佐藤 琉葵</v>
          </cell>
          <cell r="D12" t="str">
            <v>YAMAHA SS</v>
          </cell>
          <cell r="E12">
            <v>10</v>
          </cell>
          <cell r="F12">
            <v>6.624224537037037E-3</v>
          </cell>
          <cell r="G12">
            <v>11.599</v>
          </cell>
          <cell r="H12">
            <v>2.4449999999999998</v>
          </cell>
          <cell r="I12">
            <v>0</v>
          </cell>
          <cell r="J12" t="str">
            <v>DSM</v>
          </cell>
          <cell r="K12" t="str">
            <v>LN KART/YAMAHA</v>
          </cell>
          <cell r="L12" t="str">
            <v>BS</v>
          </cell>
          <cell r="M12">
            <v>639</v>
          </cell>
          <cell r="N12">
            <v>56.012</v>
          </cell>
          <cell r="O12">
            <v>81.239999999999995</v>
          </cell>
          <cell r="P12">
            <v>5</v>
          </cell>
          <cell r="Q12">
            <v>56.073</v>
          </cell>
          <cell r="R12">
            <v>28.216999999999999</v>
          </cell>
          <cell r="S12">
            <v>27.88</v>
          </cell>
          <cell r="T12" t="str">
            <v>Db79c4674</v>
          </cell>
          <cell r="U12" t="str">
            <v>鈴鹿選手権ｼﾘｰｽﾞ特別規則 競技車両規則第60条～2)(ﾌﾛﾝﾄﾌｪｱﾘﾝｸﾞ)違反により、5秒加算とした。</v>
          </cell>
        </row>
        <row r="13">
          <cell r="A13">
            <v>12</v>
          </cell>
          <cell r="B13">
            <v>45</v>
          </cell>
          <cell r="C13" t="str">
            <v>堀永 陵平</v>
          </cell>
          <cell r="D13" t="str">
            <v>YAMAHA SS</v>
          </cell>
          <cell r="E13">
            <v>10</v>
          </cell>
          <cell r="F13">
            <v>6.62587962962963E-3</v>
          </cell>
          <cell r="G13">
            <v>11.742000000000001</v>
          </cell>
          <cell r="H13">
            <v>0.14299999999999999</v>
          </cell>
          <cell r="I13">
            <v>0</v>
          </cell>
          <cell r="J13" t="str">
            <v>BRAVO-RACING</v>
          </cell>
          <cell r="K13" t="str">
            <v>TONYKART/YAMAHA</v>
          </cell>
          <cell r="L13" t="str">
            <v>BS</v>
          </cell>
          <cell r="M13">
            <v>642</v>
          </cell>
          <cell r="N13">
            <v>56.338999999999999</v>
          </cell>
          <cell r="O13">
            <v>80.768000000000001</v>
          </cell>
          <cell r="P13">
            <v>4</v>
          </cell>
          <cell r="Q13">
            <v>56.582999999999998</v>
          </cell>
          <cell r="R13">
            <v>28.533000000000001</v>
          </cell>
          <cell r="S13">
            <v>28.05</v>
          </cell>
          <cell r="T13" t="str">
            <v>D8991b13b</v>
          </cell>
        </row>
        <row r="14">
          <cell r="A14">
            <v>13</v>
          </cell>
          <cell r="B14">
            <v>57</v>
          </cell>
          <cell r="C14" t="str">
            <v>木戸 琢磨</v>
          </cell>
          <cell r="D14" t="str">
            <v>YAMAHA SS</v>
          </cell>
          <cell r="E14">
            <v>10</v>
          </cell>
          <cell r="F14">
            <v>6.6407754629629638E-3</v>
          </cell>
          <cell r="G14">
            <v>13.029</v>
          </cell>
          <cell r="H14">
            <v>1.2869999999999999</v>
          </cell>
          <cell r="I14">
            <v>0</v>
          </cell>
          <cell r="J14" t="str">
            <v>ATEAM Buzz Motorsport</v>
          </cell>
          <cell r="K14" t="str">
            <v>EXPRIT/YAMAHA</v>
          </cell>
          <cell r="L14" t="str">
            <v>BS</v>
          </cell>
          <cell r="M14">
            <v>647</v>
          </cell>
          <cell r="N14">
            <v>56.652999999999999</v>
          </cell>
          <cell r="O14">
            <v>80.320999999999998</v>
          </cell>
          <cell r="P14">
            <v>8</v>
          </cell>
          <cell r="Q14">
            <v>56.674999999999997</v>
          </cell>
          <cell r="R14">
            <v>28.757000000000001</v>
          </cell>
          <cell r="S14">
            <v>28.341000000000001</v>
          </cell>
          <cell r="T14" t="str">
            <v>Ded14d474</v>
          </cell>
        </row>
        <row r="15">
          <cell r="A15">
            <v>14</v>
          </cell>
          <cell r="B15">
            <v>84</v>
          </cell>
          <cell r="C15" t="str">
            <v>林 零仁</v>
          </cell>
          <cell r="D15" t="str">
            <v>YAMAHA SS</v>
          </cell>
          <cell r="E15">
            <v>10</v>
          </cell>
          <cell r="F15">
            <v>6.6458680555555559E-3</v>
          </cell>
          <cell r="G15">
            <v>13.468999999999999</v>
          </cell>
          <cell r="H15">
            <v>0.44</v>
          </cell>
          <cell r="I15">
            <v>0</v>
          </cell>
          <cell r="J15" t="str">
            <v>ONE POINT</v>
          </cell>
          <cell r="K15" t="str">
            <v>EXPRIT/YAMAHA</v>
          </cell>
          <cell r="L15" t="str">
            <v>BS</v>
          </cell>
          <cell r="M15">
            <v>652</v>
          </cell>
          <cell r="N15">
            <v>56.164999999999999</v>
          </cell>
          <cell r="O15">
            <v>81.018000000000001</v>
          </cell>
          <cell r="P15">
            <v>4</v>
          </cell>
          <cell r="Q15">
            <v>56.371000000000002</v>
          </cell>
          <cell r="R15">
            <v>28.524000000000001</v>
          </cell>
          <cell r="S15">
            <v>27.945</v>
          </cell>
          <cell r="T15" t="str">
            <v>D7b528c4</v>
          </cell>
        </row>
        <row r="16">
          <cell r="A16">
            <v>15</v>
          </cell>
          <cell r="B16">
            <v>27</v>
          </cell>
          <cell r="C16" t="str">
            <v>小松 武史</v>
          </cell>
          <cell r="D16" t="str">
            <v>YAMAHA SS</v>
          </cell>
          <cell r="E16">
            <v>10</v>
          </cell>
          <cell r="F16">
            <v>6.6514699074074072E-3</v>
          </cell>
          <cell r="G16">
            <v>13.952999999999999</v>
          </cell>
          <cell r="H16">
            <v>0.48399999999999999</v>
          </cell>
          <cell r="I16">
            <v>0</v>
          </cell>
          <cell r="J16" t="str">
            <v>TEAM HIRANO</v>
          </cell>
          <cell r="K16" t="str">
            <v>TONYKART/YAMAHA</v>
          </cell>
          <cell r="L16" t="str">
            <v>BS</v>
          </cell>
          <cell r="M16">
            <v>755355</v>
          </cell>
          <cell r="N16">
            <v>56.573</v>
          </cell>
          <cell r="O16">
            <v>80.433999999999997</v>
          </cell>
          <cell r="P16">
            <v>10</v>
          </cell>
          <cell r="Q16">
            <v>56.587000000000003</v>
          </cell>
          <cell r="R16">
            <v>28.52</v>
          </cell>
          <cell r="S16">
            <v>28.053000000000001</v>
          </cell>
          <cell r="T16" t="str">
            <v>D5cbfb429</v>
          </cell>
        </row>
        <row r="17">
          <cell r="A17">
            <v>16</v>
          </cell>
          <cell r="B17">
            <v>42</v>
          </cell>
          <cell r="C17" t="str">
            <v>横山 優之介</v>
          </cell>
          <cell r="D17" t="str">
            <v>YAMAHA SS</v>
          </cell>
          <cell r="E17">
            <v>10</v>
          </cell>
          <cell r="F17">
            <v>6.6526504629629626E-3</v>
          </cell>
          <cell r="G17">
            <v>14.055</v>
          </cell>
          <cell r="H17">
            <v>0.10199999999999999</v>
          </cell>
          <cell r="I17">
            <v>0</v>
          </cell>
          <cell r="J17" t="str">
            <v>SPS川口</v>
          </cell>
          <cell r="K17" t="str">
            <v>Xenon Kart/YAMAHA</v>
          </cell>
          <cell r="L17" t="str">
            <v>BS</v>
          </cell>
          <cell r="M17">
            <v>641</v>
          </cell>
          <cell r="N17">
            <v>56.32</v>
          </cell>
          <cell r="O17">
            <v>80.795000000000002</v>
          </cell>
          <cell r="P17">
            <v>6</v>
          </cell>
          <cell r="Q17">
            <v>56.389000000000003</v>
          </cell>
          <cell r="R17">
            <v>28.768000000000001</v>
          </cell>
          <cell r="S17">
            <v>29.134</v>
          </cell>
          <cell r="T17" t="str">
            <v>D4e89e3d6</v>
          </cell>
          <cell r="U17" t="str">
            <v>鈴鹿選手権ｼﾘｰｽﾞ特別規則 競技車両規則第60条～2)(ﾌﾛﾝﾄﾌｪｱﾘﾝｸﾞ)違反により、5秒加算とした。</v>
          </cell>
        </row>
        <row r="18">
          <cell r="A18">
            <v>17</v>
          </cell>
          <cell r="B18">
            <v>12</v>
          </cell>
          <cell r="C18" t="str">
            <v>福永 航平</v>
          </cell>
          <cell r="D18" t="str">
            <v>YAMAHA SS</v>
          </cell>
          <cell r="E18">
            <v>10</v>
          </cell>
          <cell r="F18">
            <v>6.6624652777777767E-3</v>
          </cell>
          <cell r="G18">
            <v>14.903</v>
          </cell>
          <cell r="H18">
            <v>0.84799999999999998</v>
          </cell>
          <cell r="I18">
            <v>0</v>
          </cell>
          <cell r="J18" t="str">
            <v>Team Ms  Energy</v>
          </cell>
          <cell r="K18" t="str">
            <v>birel ART/YAMAHA</v>
          </cell>
          <cell r="L18" t="str">
            <v>BS</v>
          </cell>
          <cell r="M18">
            <v>632</v>
          </cell>
          <cell r="N18">
            <v>56.32</v>
          </cell>
          <cell r="O18">
            <v>80.795000000000002</v>
          </cell>
          <cell r="P18">
            <v>4</v>
          </cell>
          <cell r="Q18">
            <v>56.442999999999998</v>
          </cell>
          <cell r="R18">
            <v>28.582999999999998</v>
          </cell>
          <cell r="S18">
            <v>28.172999999999998</v>
          </cell>
          <cell r="T18" t="str">
            <v>D394576c0</v>
          </cell>
        </row>
        <row r="19">
          <cell r="A19">
            <v>18</v>
          </cell>
          <cell r="B19">
            <v>38</v>
          </cell>
          <cell r="C19" t="str">
            <v>森 赴人</v>
          </cell>
          <cell r="D19" t="str">
            <v>YAMAHA SS</v>
          </cell>
          <cell r="E19">
            <v>10</v>
          </cell>
          <cell r="F19">
            <v>6.6647685185185178E-3</v>
          </cell>
          <cell r="G19">
            <v>15.102</v>
          </cell>
          <cell r="H19">
            <v>0.19900000000000001</v>
          </cell>
          <cell r="I19">
            <v>0</v>
          </cell>
          <cell r="J19" t="str">
            <v>ﾁｰﾑぶるｰと</v>
          </cell>
          <cell r="K19" t="str">
            <v>PRAGA/YAMAHA</v>
          </cell>
          <cell r="L19" t="str">
            <v>BS</v>
          </cell>
          <cell r="M19">
            <v>5112230</v>
          </cell>
          <cell r="N19">
            <v>56.439</v>
          </cell>
          <cell r="O19">
            <v>80.625</v>
          </cell>
          <cell r="P19">
            <v>4</v>
          </cell>
          <cell r="Q19">
            <v>56.582000000000001</v>
          </cell>
          <cell r="R19">
            <v>28.713999999999999</v>
          </cell>
          <cell r="S19">
            <v>28.16</v>
          </cell>
          <cell r="T19" t="str">
            <v>D6e5ebfa6</v>
          </cell>
        </row>
        <row r="20">
          <cell r="A20">
            <v>19</v>
          </cell>
          <cell r="B20">
            <v>63</v>
          </cell>
          <cell r="C20" t="str">
            <v>田中 響貴</v>
          </cell>
          <cell r="D20" t="str">
            <v>YAMAHA SS</v>
          </cell>
          <cell r="E20">
            <v>10</v>
          </cell>
          <cell r="F20">
            <v>6.682418981481481E-3</v>
          </cell>
          <cell r="G20">
            <v>16.626999999999999</v>
          </cell>
          <cell r="H20">
            <v>1.5249999999999999</v>
          </cell>
          <cell r="I20">
            <v>0</v>
          </cell>
          <cell r="J20" t="str">
            <v>ﾁｰﾑぶるｰと</v>
          </cell>
          <cell r="K20" t="str">
            <v>ﾌﾟﾗｶﾞ/YAMAHA</v>
          </cell>
          <cell r="L20" t="str">
            <v>BS</v>
          </cell>
          <cell r="M20">
            <v>10378257</v>
          </cell>
          <cell r="N20">
            <v>56.787999999999997</v>
          </cell>
          <cell r="O20">
            <v>80.13</v>
          </cell>
          <cell r="P20">
            <v>4</v>
          </cell>
          <cell r="Q20">
            <v>56.914999999999999</v>
          </cell>
          <cell r="R20">
            <v>28.754999999999999</v>
          </cell>
          <cell r="S20">
            <v>28.539000000000001</v>
          </cell>
          <cell r="T20" t="str">
            <v>Dcf3d5a90</v>
          </cell>
        </row>
        <row r="21">
          <cell r="A21">
            <v>20</v>
          </cell>
          <cell r="B21">
            <v>73</v>
          </cell>
          <cell r="C21" t="str">
            <v>花村 結貴</v>
          </cell>
          <cell r="D21" t="str">
            <v>YAMAHA SS</v>
          </cell>
          <cell r="E21">
            <v>10</v>
          </cell>
          <cell r="F21">
            <v>6.7168055555555557E-3</v>
          </cell>
          <cell r="G21">
            <v>19.597999999999999</v>
          </cell>
          <cell r="H21">
            <v>2.9710000000000001</v>
          </cell>
          <cell r="I21">
            <v>0</v>
          </cell>
          <cell r="J21" t="str">
            <v>MatsumotoRacing</v>
          </cell>
          <cell r="K21" t="str">
            <v>EXPRIT/YAMAHA</v>
          </cell>
          <cell r="L21" t="str">
            <v>BS</v>
          </cell>
          <cell r="M21">
            <v>650</v>
          </cell>
          <cell r="N21">
            <v>56.746000000000002</v>
          </cell>
          <cell r="O21">
            <v>80.188999999999993</v>
          </cell>
          <cell r="P21">
            <v>10</v>
          </cell>
          <cell r="Q21">
            <v>56.798999999999999</v>
          </cell>
          <cell r="R21">
            <v>28.677</v>
          </cell>
          <cell r="S21">
            <v>28.068999999999999</v>
          </cell>
          <cell r="T21" t="str">
            <v>D241e4c70</v>
          </cell>
          <cell r="U21" t="str">
            <v>鈴鹿選手権ｼﾘｰｽﾞ特別規則 競技車両規則第60条～2)(ﾌﾛﾝﾄﾌｪｱﾘﾝｸﾞ)違反により、5秒加算とした。</v>
          </cell>
        </row>
        <row r="22">
          <cell r="A22">
            <v>21</v>
          </cell>
          <cell r="B22">
            <v>35</v>
          </cell>
          <cell r="C22" t="str">
            <v>西崎 航平</v>
          </cell>
          <cell r="D22" t="str">
            <v>YAMAHA SS</v>
          </cell>
          <cell r="E22">
            <v>9</v>
          </cell>
          <cell r="F22">
            <v>6.3324768518518504E-3</v>
          </cell>
          <cell r="G22" t="str">
            <v>1 Lap</v>
          </cell>
          <cell r="H22" t="str">
            <v>1 Lap</v>
          </cell>
          <cell r="I22">
            <v>0</v>
          </cell>
          <cell r="J22" t="str">
            <v>ﾍﾞﾛｰﾁｪﾓｰﾀｰｽﾎﾟｰﾂ</v>
          </cell>
          <cell r="K22" t="str">
            <v>birelART/YAMAHA</v>
          </cell>
          <cell r="L22" t="str">
            <v>BS</v>
          </cell>
          <cell r="M22">
            <v>638</v>
          </cell>
          <cell r="N22">
            <v>57.243000000000002</v>
          </cell>
          <cell r="O22">
            <v>79.492999999999995</v>
          </cell>
          <cell r="P22">
            <v>2</v>
          </cell>
          <cell r="Q22">
            <v>57.438000000000002</v>
          </cell>
          <cell r="R22">
            <v>29.652000000000001</v>
          </cell>
          <cell r="T22" t="str">
            <v>D383a74dc</v>
          </cell>
        </row>
        <row r="23">
          <cell r="A23">
            <v>22</v>
          </cell>
          <cell r="B23">
            <v>75</v>
          </cell>
          <cell r="C23" t="str">
            <v>MATSUSHITA MASAKI</v>
          </cell>
          <cell r="D23" t="str">
            <v>YAMAHA SS</v>
          </cell>
          <cell r="E23">
            <v>1</v>
          </cell>
          <cell r="F23">
            <v>59.576000000000001</v>
          </cell>
          <cell r="G23" t="str">
            <v>9 Laps</v>
          </cell>
          <cell r="H23" t="str">
            <v>8 Laps</v>
          </cell>
          <cell r="I23">
            <v>0</v>
          </cell>
          <cell r="J23" t="str">
            <v>T.ｵｷﾂﾏﾂﾀﾞ Powerd by LUCE</v>
          </cell>
          <cell r="K23" t="str">
            <v>MINATO80/YAMAHA</v>
          </cell>
          <cell r="L23" t="str">
            <v>BS</v>
          </cell>
          <cell r="M23">
            <v>5851236</v>
          </cell>
          <cell r="O23" t="str">
            <v>-</v>
          </cell>
          <cell r="P23">
            <v>0</v>
          </cell>
          <cell r="S23">
            <v>28.411999999999999</v>
          </cell>
          <cell r="T23" t="str">
            <v>Da4d5f6d8</v>
          </cell>
        </row>
      </sheetData>
      <sheetData sheetId="19"/>
      <sheetData sheetId="20"/>
      <sheetData sheetId="21"/>
      <sheetData sheetId="22"/>
      <sheetData sheetId="23">
        <row r="1">
          <cell r="A1" t="str">
            <v>Pos.</v>
          </cell>
          <cell r="B1" t="str">
            <v>No.</v>
          </cell>
          <cell r="C1" t="str">
            <v>名前</v>
          </cell>
          <cell r="D1" t="str">
            <v>クラス</v>
          </cell>
          <cell r="E1" t="str">
            <v>Laps</v>
          </cell>
          <cell r="F1" t="str">
            <v>Total Time</v>
          </cell>
          <cell r="G1" t="str">
            <v>差</v>
          </cell>
          <cell r="H1" t="str">
            <v>GAP</v>
          </cell>
          <cell r="I1" t="str">
            <v>ポイント</v>
          </cell>
          <cell r="J1" t="str">
            <v>Team</v>
          </cell>
          <cell r="K1" t="str">
            <v>Model/Engine</v>
          </cell>
          <cell r="L1" t="str">
            <v>Tires</v>
          </cell>
          <cell r="M1" t="str">
            <v>ポンダー#</v>
          </cell>
          <cell r="N1" t="str">
            <v>BestLap</v>
          </cell>
          <cell r="O1" t="str">
            <v>ベスト平均時速</v>
          </cell>
          <cell r="P1" t="str">
            <v>In Lap</v>
          </cell>
          <cell r="Q1" t="str">
            <v>2nd Best</v>
          </cell>
          <cell r="R1" t="str">
            <v>S1</v>
          </cell>
          <cell r="S1" t="str">
            <v>S2</v>
          </cell>
          <cell r="T1" t="str">
            <v>会員番号</v>
          </cell>
          <cell r="U1" t="str">
            <v>コメント</v>
          </cell>
          <cell r="V1" t="str">
            <v>Make</v>
          </cell>
        </row>
        <row r="2">
          <cell r="A2">
            <v>1</v>
          </cell>
          <cell r="B2">
            <v>9</v>
          </cell>
          <cell r="C2" t="str">
            <v>森 建人</v>
          </cell>
          <cell r="D2" t="str">
            <v>YAMAHA SS</v>
          </cell>
          <cell r="E2">
            <v>6</v>
          </cell>
          <cell r="F2">
            <v>3.9295138888888895E-3</v>
          </cell>
          <cell r="I2">
            <v>0</v>
          </cell>
          <cell r="J2" t="str">
            <v>M TECH SPORTS</v>
          </cell>
          <cell r="K2" t="str">
            <v>ﾄﾞﾗｺﾞｺﾙｾ/YAMAHA</v>
          </cell>
          <cell r="L2" t="str">
            <v>BS</v>
          </cell>
          <cell r="M2">
            <v>631</v>
          </cell>
          <cell r="N2">
            <v>56.454999999999998</v>
          </cell>
          <cell r="O2">
            <v>80.602000000000004</v>
          </cell>
          <cell r="P2">
            <v>4</v>
          </cell>
          <cell r="Q2">
            <v>56.48</v>
          </cell>
          <cell r="R2">
            <v>28.478999999999999</v>
          </cell>
          <cell r="S2">
            <v>28.097999999999999</v>
          </cell>
          <cell r="T2" t="str">
            <v>Dc5fdf6e4</v>
          </cell>
        </row>
        <row r="3">
          <cell r="A3">
            <v>2</v>
          </cell>
          <cell r="B3">
            <v>75</v>
          </cell>
          <cell r="C3" t="str">
            <v>MATSUSHITA MASAKI</v>
          </cell>
          <cell r="D3" t="str">
            <v>YAMAHA SS</v>
          </cell>
          <cell r="E3">
            <v>6</v>
          </cell>
          <cell r="F3">
            <v>3.9460532407407404E-3</v>
          </cell>
          <cell r="G3">
            <v>1.429</v>
          </cell>
          <cell r="H3">
            <v>1.429</v>
          </cell>
          <cell r="I3">
            <v>0</v>
          </cell>
          <cell r="J3" t="str">
            <v>T.ｵｷﾂﾏﾂﾀﾞ Powerd by LUCE</v>
          </cell>
          <cell r="K3" t="str">
            <v>MINATO80/YAMAHA</v>
          </cell>
          <cell r="L3" t="str">
            <v>BS</v>
          </cell>
          <cell r="M3">
            <v>5851236</v>
          </cell>
          <cell r="N3">
            <v>56.183999999999997</v>
          </cell>
          <cell r="O3">
            <v>80.991</v>
          </cell>
          <cell r="P3">
            <v>4</v>
          </cell>
          <cell r="Q3">
            <v>56.378</v>
          </cell>
          <cell r="R3">
            <v>28.456</v>
          </cell>
          <cell r="S3">
            <v>27.922000000000001</v>
          </cell>
          <cell r="T3" t="str">
            <v>Da4d5f6d8</v>
          </cell>
        </row>
        <row r="4">
          <cell r="A4">
            <v>3</v>
          </cell>
          <cell r="B4">
            <v>93</v>
          </cell>
          <cell r="C4" t="str">
            <v>吉井 亮仁</v>
          </cell>
          <cell r="D4" t="str">
            <v>YAMAHA SS</v>
          </cell>
          <cell r="E4">
            <v>6</v>
          </cell>
          <cell r="F4">
            <v>3.9495486111111111E-3</v>
          </cell>
          <cell r="G4">
            <v>1.7310000000000001</v>
          </cell>
          <cell r="H4">
            <v>0.30199999999999999</v>
          </cell>
          <cell r="I4">
            <v>0</v>
          </cell>
          <cell r="J4" t="str">
            <v>ONE POINT</v>
          </cell>
          <cell r="K4" t="str">
            <v>ﾄﾆｰｶｰﾄ/YAMAHA</v>
          </cell>
          <cell r="L4" t="str">
            <v>BS</v>
          </cell>
          <cell r="M4">
            <v>655</v>
          </cell>
          <cell r="N4">
            <v>56.423000000000002</v>
          </cell>
          <cell r="O4">
            <v>80.647999999999996</v>
          </cell>
          <cell r="P4">
            <v>6</v>
          </cell>
          <cell r="Q4">
            <v>56.731999999999999</v>
          </cell>
          <cell r="R4">
            <v>28.390999999999998</v>
          </cell>
          <cell r="S4">
            <v>28.032</v>
          </cell>
          <cell r="T4" t="str">
            <v>D576932d1</v>
          </cell>
        </row>
        <row r="5">
          <cell r="A5">
            <v>4</v>
          </cell>
          <cell r="B5">
            <v>12</v>
          </cell>
          <cell r="C5" t="str">
            <v>福永 航平</v>
          </cell>
          <cell r="D5" t="str">
            <v>YAMAHA SS</v>
          </cell>
          <cell r="E5">
            <v>6</v>
          </cell>
          <cell r="F5">
            <v>3.9704745370370371E-3</v>
          </cell>
          <cell r="G5">
            <v>3.5390000000000001</v>
          </cell>
          <cell r="H5">
            <v>1.8080000000000001</v>
          </cell>
          <cell r="I5">
            <v>0</v>
          </cell>
          <cell r="J5" t="str">
            <v>Team Ms  Energy</v>
          </cell>
          <cell r="K5" t="str">
            <v>birel ART/YAMAHA</v>
          </cell>
          <cell r="L5" t="str">
            <v>BS</v>
          </cell>
          <cell r="M5">
            <v>632</v>
          </cell>
          <cell r="N5">
            <v>56.652000000000001</v>
          </cell>
          <cell r="O5">
            <v>80.322000000000003</v>
          </cell>
          <cell r="P5">
            <v>5</v>
          </cell>
          <cell r="Q5">
            <v>56.899000000000001</v>
          </cell>
          <cell r="R5">
            <v>28.744</v>
          </cell>
          <cell r="S5">
            <v>28.212</v>
          </cell>
          <cell r="T5" t="str">
            <v>D394576c0</v>
          </cell>
        </row>
        <row r="6">
          <cell r="A6">
            <v>5</v>
          </cell>
          <cell r="B6">
            <v>52</v>
          </cell>
          <cell r="C6" t="str">
            <v>栗原 空</v>
          </cell>
          <cell r="D6" t="str">
            <v>YAMAHA SS</v>
          </cell>
          <cell r="E6">
            <v>6</v>
          </cell>
          <cell r="F6">
            <v>3.9773958333333337E-3</v>
          </cell>
          <cell r="G6">
            <v>4.1369999999999996</v>
          </cell>
          <cell r="H6">
            <v>0.59799999999999998</v>
          </cell>
          <cell r="I6">
            <v>0</v>
          </cell>
          <cell r="J6" t="str">
            <v>SUPER CREW'S</v>
          </cell>
          <cell r="K6" t="str">
            <v>KOSMIC/YAMAHA</v>
          </cell>
          <cell r="L6" t="str">
            <v>BS</v>
          </cell>
          <cell r="M6">
            <v>645</v>
          </cell>
          <cell r="N6">
            <v>56.679000000000002</v>
          </cell>
          <cell r="O6">
            <v>80.284000000000006</v>
          </cell>
          <cell r="P6">
            <v>3</v>
          </cell>
          <cell r="Q6">
            <v>56.798000000000002</v>
          </cell>
          <cell r="R6">
            <v>28.81</v>
          </cell>
          <cell r="S6">
            <v>28.218</v>
          </cell>
          <cell r="T6" t="str">
            <v>Da5aa1910</v>
          </cell>
        </row>
        <row r="7">
          <cell r="A7">
            <v>6</v>
          </cell>
          <cell r="B7">
            <v>22</v>
          </cell>
          <cell r="C7" t="str">
            <v>伊藤 稜真</v>
          </cell>
          <cell r="D7" t="str">
            <v>YAMAHA SS</v>
          </cell>
          <cell r="E7">
            <v>6</v>
          </cell>
          <cell r="F7">
            <v>3.9794328703703702E-3</v>
          </cell>
          <cell r="G7">
            <v>4.3129999999999997</v>
          </cell>
          <cell r="H7">
            <v>0.17599999999999999</v>
          </cell>
          <cell r="I7">
            <v>0</v>
          </cell>
          <cell r="J7" t="str">
            <v>HIGUCHI RacingTeam</v>
          </cell>
          <cell r="K7" t="str">
            <v>SWF/YAMAHA</v>
          </cell>
          <cell r="L7" t="str">
            <v>BS</v>
          </cell>
          <cell r="M7">
            <v>9710696</v>
          </cell>
          <cell r="N7">
            <v>56.896999999999998</v>
          </cell>
          <cell r="O7">
            <v>79.975999999999999</v>
          </cell>
          <cell r="P7">
            <v>5</v>
          </cell>
          <cell r="Q7">
            <v>57.15</v>
          </cell>
          <cell r="R7">
            <v>28.988</v>
          </cell>
          <cell r="S7">
            <v>28.317</v>
          </cell>
          <cell r="T7" t="str">
            <v>D14015501</v>
          </cell>
        </row>
        <row r="8">
          <cell r="A8">
            <v>7</v>
          </cell>
          <cell r="B8">
            <v>42</v>
          </cell>
          <cell r="C8" t="str">
            <v>横山 優之介</v>
          </cell>
          <cell r="D8" t="str">
            <v>YAMAHA SS</v>
          </cell>
          <cell r="E8">
            <v>6</v>
          </cell>
          <cell r="F8">
            <v>3.9880902777777779E-3</v>
          </cell>
          <cell r="G8">
            <v>5.0609999999999999</v>
          </cell>
          <cell r="H8">
            <v>0.748</v>
          </cell>
          <cell r="I8">
            <v>0</v>
          </cell>
          <cell r="J8" t="str">
            <v>SPS川口</v>
          </cell>
          <cell r="K8" t="str">
            <v>Xenon Kart/YAMAHA</v>
          </cell>
          <cell r="L8" t="str">
            <v>BS</v>
          </cell>
          <cell r="M8">
            <v>641</v>
          </cell>
          <cell r="N8">
            <v>56.768000000000001</v>
          </cell>
          <cell r="O8">
            <v>80.158000000000001</v>
          </cell>
          <cell r="P8">
            <v>3</v>
          </cell>
          <cell r="Q8">
            <v>56.874000000000002</v>
          </cell>
          <cell r="R8">
            <v>28.765000000000001</v>
          </cell>
          <cell r="S8">
            <v>28.109000000000002</v>
          </cell>
          <cell r="T8" t="str">
            <v>D4e89e3d6</v>
          </cell>
        </row>
        <row r="9">
          <cell r="A9">
            <v>8</v>
          </cell>
          <cell r="B9">
            <v>27</v>
          </cell>
          <cell r="C9" t="str">
            <v>小松 武史</v>
          </cell>
          <cell r="D9" t="str">
            <v>YAMAHA SS</v>
          </cell>
          <cell r="E9">
            <v>6</v>
          </cell>
          <cell r="F9">
            <v>3.9958564814814813E-3</v>
          </cell>
          <cell r="G9">
            <v>5.7320000000000002</v>
          </cell>
          <cell r="H9">
            <v>0.67100000000000004</v>
          </cell>
          <cell r="I9">
            <v>0</v>
          </cell>
          <cell r="J9" t="str">
            <v>TEAM HIRANO</v>
          </cell>
          <cell r="K9" t="str">
            <v>TONYKART/YAMAHA</v>
          </cell>
          <cell r="L9" t="str">
            <v>BS</v>
          </cell>
          <cell r="M9">
            <v>755355</v>
          </cell>
          <cell r="N9">
            <v>56.718000000000004</v>
          </cell>
          <cell r="O9">
            <v>80.227999999999994</v>
          </cell>
          <cell r="P9">
            <v>6</v>
          </cell>
          <cell r="Q9">
            <v>56.89</v>
          </cell>
          <cell r="R9">
            <v>28.555</v>
          </cell>
          <cell r="S9">
            <v>28.163</v>
          </cell>
          <cell r="T9" t="str">
            <v>D5cbfb429</v>
          </cell>
        </row>
        <row r="10">
          <cell r="A10">
            <v>9</v>
          </cell>
          <cell r="B10">
            <v>38</v>
          </cell>
          <cell r="C10" t="str">
            <v>森 赴人</v>
          </cell>
          <cell r="D10" t="str">
            <v>YAMAHA SS</v>
          </cell>
          <cell r="E10">
            <v>6</v>
          </cell>
          <cell r="F10">
            <v>4.0006597222222223E-3</v>
          </cell>
          <cell r="G10">
            <v>6.1470000000000002</v>
          </cell>
          <cell r="H10">
            <v>0.41499999999999998</v>
          </cell>
          <cell r="I10">
            <v>0</v>
          </cell>
          <cell r="J10" t="str">
            <v>ﾁｰﾑぶるｰと</v>
          </cell>
          <cell r="K10" t="str">
            <v>PRAGA/YAMAHA</v>
          </cell>
          <cell r="L10" t="str">
            <v>BS</v>
          </cell>
          <cell r="M10">
            <v>5112230</v>
          </cell>
          <cell r="N10">
            <v>56.798999999999999</v>
          </cell>
          <cell r="O10">
            <v>80.114000000000004</v>
          </cell>
          <cell r="P10">
            <v>6</v>
          </cell>
          <cell r="Q10">
            <v>56.951999999999998</v>
          </cell>
          <cell r="R10">
            <v>28.472999999999999</v>
          </cell>
          <cell r="S10">
            <v>28.326000000000001</v>
          </cell>
          <cell r="T10" t="str">
            <v>D6e5ebfa6</v>
          </cell>
        </row>
        <row r="11">
          <cell r="A11">
            <v>10</v>
          </cell>
          <cell r="B11">
            <v>82</v>
          </cell>
          <cell r="C11" t="str">
            <v>酒井 翔太</v>
          </cell>
          <cell r="D11" t="str">
            <v>YAMAHA SS</v>
          </cell>
          <cell r="E11">
            <v>6</v>
          </cell>
          <cell r="F11">
            <v>4.0072800925925927E-3</v>
          </cell>
          <cell r="G11">
            <v>6.7190000000000003</v>
          </cell>
          <cell r="H11">
            <v>0.57199999999999995</v>
          </cell>
          <cell r="I11">
            <v>0</v>
          </cell>
          <cell r="J11" t="str">
            <v>FIRST GARAGE BEMAX</v>
          </cell>
          <cell r="K11" t="str">
            <v>TONYKART/YAMAHA</v>
          </cell>
          <cell r="L11" t="str">
            <v>BS</v>
          </cell>
          <cell r="M11">
            <v>651</v>
          </cell>
          <cell r="N11">
            <v>56.493000000000002</v>
          </cell>
          <cell r="O11">
            <v>80.548000000000002</v>
          </cell>
          <cell r="P11">
            <v>4</v>
          </cell>
          <cell r="Q11">
            <v>56.790999999999997</v>
          </cell>
          <cell r="R11">
            <v>28.504999999999999</v>
          </cell>
          <cell r="S11">
            <v>28.286000000000001</v>
          </cell>
          <cell r="T11" t="str">
            <v>Dfb99b6c5</v>
          </cell>
        </row>
        <row r="12">
          <cell r="A12">
            <v>11</v>
          </cell>
          <cell r="B12">
            <v>63</v>
          </cell>
          <cell r="C12" t="str">
            <v>田中 響貴</v>
          </cell>
          <cell r="D12" t="str">
            <v>YAMAHA SS</v>
          </cell>
          <cell r="E12">
            <v>6</v>
          </cell>
          <cell r="F12">
            <v>4.0199421296296294E-3</v>
          </cell>
          <cell r="G12">
            <v>7.8129999999999997</v>
          </cell>
          <cell r="H12">
            <v>1.0940000000000001</v>
          </cell>
          <cell r="I12">
            <v>0</v>
          </cell>
          <cell r="J12" t="str">
            <v>ﾁｰﾑぶるｰと</v>
          </cell>
          <cell r="K12" t="str">
            <v>ﾌﾟﾗｶﾞ/YAMAHA</v>
          </cell>
          <cell r="L12" t="str">
            <v>BS</v>
          </cell>
          <cell r="M12">
            <v>10378257</v>
          </cell>
          <cell r="N12">
            <v>56.963999999999999</v>
          </cell>
          <cell r="O12">
            <v>79.882000000000005</v>
          </cell>
          <cell r="P12">
            <v>5</v>
          </cell>
          <cell r="Q12">
            <v>57.444000000000003</v>
          </cell>
          <cell r="R12">
            <v>28.7</v>
          </cell>
          <cell r="S12">
            <v>28.824999999999999</v>
          </cell>
          <cell r="T12" t="str">
            <v>Dcf3d5a90</v>
          </cell>
        </row>
        <row r="13">
          <cell r="A13">
            <v>12</v>
          </cell>
          <cell r="B13">
            <v>58</v>
          </cell>
          <cell r="C13" t="str">
            <v>植原 愛月</v>
          </cell>
          <cell r="D13" t="str">
            <v>YAMAHA SS</v>
          </cell>
          <cell r="E13">
            <v>6</v>
          </cell>
          <cell r="F13">
            <v>4.0404050925925928E-3</v>
          </cell>
          <cell r="G13">
            <v>9.5809999999999995</v>
          </cell>
          <cell r="H13">
            <v>1.768</v>
          </cell>
          <cell r="I13">
            <v>0</v>
          </cell>
          <cell r="J13" t="str">
            <v>Higuchi Racing Team</v>
          </cell>
          <cell r="K13" t="str">
            <v>ﾋﾞﾚﾙ/YAMAHA</v>
          </cell>
          <cell r="L13" t="str">
            <v>BS</v>
          </cell>
          <cell r="M13">
            <v>4323340</v>
          </cell>
          <cell r="N13">
            <v>56.563000000000002</v>
          </cell>
          <cell r="O13">
            <v>80.447999999999993</v>
          </cell>
          <cell r="P13">
            <v>6</v>
          </cell>
          <cell r="Q13">
            <v>56.76</v>
          </cell>
          <cell r="R13">
            <v>28.69</v>
          </cell>
          <cell r="S13">
            <v>27.873000000000001</v>
          </cell>
          <cell r="T13" t="str">
            <v>D34d6d238</v>
          </cell>
          <cell r="U13" t="str">
            <v>鈴鹿選手権ｼﾘｰｽﾞ特別規則 競技車両規則第60条～2)(ﾌﾛﾝﾄﾌｪｱﾘﾝｸﾞ)違反により、5秒加算とした。</v>
          </cell>
        </row>
        <row r="14">
          <cell r="A14">
            <v>13</v>
          </cell>
          <cell r="B14">
            <v>73</v>
          </cell>
          <cell r="C14" t="str">
            <v>花村 結貴</v>
          </cell>
          <cell r="D14" t="str">
            <v>YAMAHA SS</v>
          </cell>
          <cell r="E14">
            <v>6</v>
          </cell>
          <cell r="F14">
            <v>4.0509606481481482E-3</v>
          </cell>
          <cell r="G14">
            <v>10.493</v>
          </cell>
          <cell r="H14">
            <v>0.91200000000000003</v>
          </cell>
          <cell r="I14">
            <v>0</v>
          </cell>
          <cell r="J14" t="str">
            <v>MatsumotoRacing</v>
          </cell>
          <cell r="K14" t="str">
            <v>EXPRIT/YAMAHA</v>
          </cell>
          <cell r="L14" t="str">
            <v>BS</v>
          </cell>
          <cell r="M14">
            <v>650</v>
          </cell>
          <cell r="N14">
            <v>56.55</v>
          </cell>
          <cell r="O14">
            <v>80.466999999999999</v>
          </cell>
          <cell r="P14">
            <v>6</v>
          </cell>
          <cell r="Q14">
            <v>56.954999999999998</v>
          </cell>
          <cell r="R14">
            <v>28.498000000000001</v>
          </cell>
          <cell r="S14">
            <v>28.052</v>
          </cell>
          <cell r="T14" t="str">
            <v>D241e4c70</v>
          </cell>
          <cell r="U14" t="str">
            <v>鈴鹿選手権ｼﾘｰｽﾞ特別規則 競技車両規則第60条～2)(ﾌﾛﾝﾄﾌｪｱﾘﾝｸﾞ)違反により、5秒加算とした。</v>
          </cell>
        </row>
        <row r="15">
          <cell r="A15">
            <v>14</v>
          </cell>
          <cell r="B15">
            <v>47</v>
          </cell>
          <cell r="C15" t="str">
            <v>種田 れい</v>
          </cell>
          <cell r="D15" t="str">
            <v>YAMAHA SS</v>
          </cell>
          <cell r="E15">
            <v>6</v>
          </cell>
          <cell r="F15">
            <v>4.0670833333333331E-3</v>
          </cell>
          <cell r="G15">
            <v>11.885999999999999</v>
          </cell>
          <cell r="H15">
            <v>1.393</v>
          </cell>
          <cell r="I15">
            <v>0</v>
          </cell>
          <cell r="J15" t="str">
            <v>FLAXﾓｰﾀｰｽﾎﾟｰﾂ</v>
          </cell>
          <cell r="K15" t="str">
            <v>TONY/YAMAHA</v>
          </cell>
          <cell r="L15" t="str">
            <v>BS</v>
          </cell>
          <cell r="M15">
            <v>14454357</v>
          </cell>
          <cell r="N15">
            <v>57.47</v>
          </cell>
          <cell r="O15">
            <v>79.179000000000002</v>
          </cell>
          <cell r="P15">
            <v>6</v>
          </cell>
          <cell r="Q15">
            <v>57.512</v>
          </cell>
          <cell r="R15">
            <v>29.007000000000001</v>
          </cell>
          <cell r="S15">
            <v>28.463000000000001</v>
          </cell>
          <cell r="T15" t="str">
            <v>D637a8b7</v>
          </cell>
        </row>
        <row r="16">
          <cell r="A16">
            <v>15</v>
          </cell>
          <cell r="B16">
            <v>35</v>
          </cell>
          <cell r="C16" t="str">
            <v>西崎 航平</v>
          </cell>
          <cell r="D16" t="str">
            <v>YAMAHA SS</v>
          </cell>
          <cell r="E16">
            <v>6</v>
          </cell>
          <cell r="F16">
            <v>4.0901388888888888E-3</v>
          </cell>
          <cell r="G16">
            <v>13.878</v>
          </cell>
          <cell r="H16">
            <v>1.992</v>
          </cell>
          <cell r="I16">
            <v>0</v>
          </cell>
          <cell r="J16" t="str">
            <v>ﾍﾞﾛｰﾁｪﾓｰﾀｰｽﾎﾟｰﾂ</v>
          </cell>
          <cell r="K16" t="str">
            <v>birelART/YAMAHA</v>
          </cell>
          <cell r="L16" t="str">
            <v>BS</v>
          </cell>
          <cell r="M16">
            <v>638</v>
          </cell>
          <cell r="N16">
            <v>56.97</v>
          </cell>
          <cell r="O16">
            <v>79.873999999999995</v>
          </cell>
          <cell r="P16">
            <v>2</v>
          </cell>
          <cell r="Q16">
            <v>57.031999999999996</v>
          </cell>
          <cell r="R16">
            <v>29.091000000000001</v>
          </cell>
          <cell r="S16">
            <v>28.367999999999999</v>
          </cell>
          <cell r="T16" t="str">
            <v>D383a74dc</v>
          </cell>
          <cell r="U16" t="str">
            <v>鈴鹿選手権ｼﾘｰｽﾞ特別規則 競技車両規則第60条～2)(ﾌﾛﾝﾄﾌｪｱﾘﾝｸﾞ)違反により、5秒加算とした。</v>
          </cell>
        </row>
        <row r="17">
          <cell r="A17">
            <v>16</v>
          </cell>
          <cell r="B17">
            <v>72</v>
          </cell>
          <cell r="C17" t="str">
            <v>橋本 佳晟</v>
          </cell>
          <cell r="D17" t="str">
            <v>YAMAHA SS</v>
          </cell>
          <cell r="E17">
            <v>6</v>
          </cell>
          <cell r="F17">
            <v>4.0952546296296301E-3</v>
          </cell>
          <cell r="G17">
            <v>14.32</v>
          </cell>
          <cell r="H17">
            <v>0.442</v>
          </cell>
          <cell r="I17">
            <v>0</v>
          </cell>
          <cell r="J17" t="str">
            <v>KC NAGAHARA</v>
          </cell>
          <cell r="K17" t="str">
            <v>CRG/YAMAHA</v>
          </cell>
          <cell r="L17" t="str">
            <v>BS</v>
          </cell>
          <cell r="M17">
            <v>6840373</v>
          </cell>
          <cell r="N17">
            <v>57.558999999999997</v>
          </cell>
          <cell r="O17">
            <v>79.055999999999997</v>
          </cell>
          <cell r="P17">
            <v>5</v>
          </cell>
          <cell r="Q17">
            <v>57.588000000000001</v>
          </cell>
          <cell r="R17">
            <v>29.361999999999998</v>
          </cell>
          <cell r="S17">
            <v>28.63</v>
          </cell>
          <cell r="T17" t="str">
            <v>D63cd706b</v>
          </cell>
          <cell r="U17" t="str">
            <v>鈴鹿選手権ｼﾘｰｽﾞ特別規則 競技車両規則第60条～2)(ﾌﾛﾝﾄﾌｪｱﾘﾝｸﾞ)違反により、5秒加算とした。</v>
          </cell>
        </row>
        <row r="18">
          <cell r="A18">
            <v>17</v>
          </cell>
          <cell r="B18">
            <v>98</v>
          </cell>
          <cell r="C18" t="str">
            <v>上窪 一輝</v>
          </cell>
          <cell r="D18" t="str">
            <v>YAMAHA SS</v>
          </cell>
          <cell r="E18">
            <v>3</v>
          </cell>
          <cell r="F18">
            <v>2.139212962962963E-3</v>
          </cell>
          <cell r="G18" t="str">
            <v>3 Laps</v>
          </cell>
          <cell r="H18" t="str">
            <v>3 Laps</v>
          </cell>
          <cell r="I18">
            <v>0</v>
          </cell>
          <cell r="J18" t="str">
            <v>HIGUCHI Racing Team</v>
          </cell>
          <cell r="K18" t="str">
            <v>EXPRIT/YAMAHA</v>
          </cell>
          <cell r="L18" t="str">
            <v>BS</v>
          </cell>
          <cell r="M18">
            <v>5977474</v>
          </cell>
          <cell r="N18">
            <v>57.939</v>
          </cell>
          <cell r="O18">
            <v>78.537999999999997</v>
          </cell>
          <cell r="P18">
            <v>2</v>
          </cell>
          <cell r="Q18">
            <v>58</v>
          </cell>
          <cell r="R18">
            <v>29.425999999999998</v>
          </cell>
          <cell r="T18" t="str">
            <v>D81c69156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M104"/>
  <sheetViews>
    <sheetView tabSelected="1" topLeftCell="A22" workbookViewId="0">
      <selection activeCell="A69" sqref="A69"/>
    </sheetView>
  </sheetViews>
  <sheetFormatPr defaultRowHeight="11.25" x14ac:dyDescent="0.15"/>
  <cols>
    <col min="1" max="1" width="13.83203125" style="1" customWidth="1"/>
    <col min="2" max="2" width="4" style="1" customWidth="1"/>
    <col min="3" max="3" width="6.83203125" style="1" customWidth="1"/>
    <col min="4" max="7" width="13.83203125" style="1" customWidth="1"/>
    <col min="8" max="8" width="6.83203125" style="1" customWidth="1"/>
    <col min="9" max="12" width="13.83203125" style="1" customWidth="1"/>
    <col min="13" max="13" width="0.5" style="1" customWidth="1"/>
    <col min="14" max="16384" width="9.33203125" style="1"/>
  </cols>
  <sheetData>
    <row r="1" spans="1:13" ht="15" customHeight="1" x14ac:dyDescent="0.15"/>
    <row r="2" spans="1:13" ht="15" customHeight="1" x14ac:dyDescent="0.15"/>
    <row r="3" spans="1:13" ht="15" customHeight="1" x14ac:dyDescent="0.15"/>
    <row r="4" spans="1:13" ht="15" customHeight="1" x14ac:dyDescent="0.15"/>
    <row r="5" spans="1:13" ht="15" customHeight="1" x14ac:dyDescent="0.15"/>
    <row r="6" spans="1:13" ht="15" customHeight="1" x14ac:dyDescent="0.15">
      <c r="A6" s="2"/>
      <c r="B6" s="3"/>
      <c r="C6" s="3"/>
      <c r="D6" s="3"/>
      <c r="E6" s="3"/>
      <c r="F6" s="3"/>
      <c r="G6" s="3"/>
      <c r="H6" s="3"/>
      <c r="I6" s="3"/>
      <c r="J6" s="4">
        <f>+[1]各種設定!D18</f>
        <v>44759</v>
      </c>
      <c r="K6" s="5"/>
      <c r="M6" s="6"/>
    </row>
    <row r="7" spans="1:13" ht="19.5" customHeight="1" x14ac:dyDescent="0.2">
      <c r="A7" s="7" t="str">
        <f>+[1]各種設定!D2</f>
        <v>2022 鈴鹿選手権シリーズ第4戦 ｶｰﾄﾚｰｽ IN SUZUKA</v>
      </c>
      <c r="B7" s="3"/>
      <c r="C7" s="3"/>
      <c r="D7" s="3"/>
      <c r="E7" s="3"/>
      <c r="F7" s="3"/>
      <c r="G7" s="3"/>
      <c r="H7" s="3"/>
      <c r="I7" s="3"/>
      <c r="J7" s="8"/>
      <c r="K7" s="9" t="s">
        <v>0</v>
      </c>
      <c r="L7" s="10"/>
      <c r="M7" s="6"/>
    </row>
    <row r="8" spans="1:13" x14ac:dyDescent="0.15">
      <c r="A8" s="3"/>
      <c r="B8" s="3"/>
      <c r="C8" s="3"/>
      <c r="D8" s="3"/>
      <c r="E8" s="3"/>
      <c r="F8" s="3"/>
      <c r="G8" s="3"/>
      <c r="H8" s="3"/>
      <c r="I8" s="3"/>
      <c r="J8" s="8"/>
      <c r="K8" s="10"/>
      <c r="L8" s="11"/>
      <c r="M8" s="6"/>
    </row>
    <row r="9" spans="1:13" ht="17.25" customHeight="1" x14ac:dyDescent="0.15">
      <c r="A9" s="12" t="str">
        <f>+[1]各種設定!D4</f>
        <v>YAMAHA SS</v>
      </c>
      <c r="B9" s="3"/>
      <c r="C9" s="3"/>
      <c r="D9" s="3"/>
      <c r="E9" s="3"/>
      <c r="F9" s="3"/>
      <c r="G9" s="3"/>
      <c r="H9" s="3"/>
      <c r="I9" s="3"/>
      <c r="J9" s="3"/>
      <c r="K9" s="3"/>
      <c r="L9" s="13" t="s">
        <v>1</v>
      </c>
      <c r="M9" s="3"/>
    </row>
    <row r="10" spans="1:13" ht="19.5" customHeight="1" x14ac:dyDescent="0.2">
      <c r="A10" s="14" t="s">
        <v>2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3"/>
    </row>
    <row r="11" spans="1:13" x14ac:dyDescent="0.15">
      <c r="A11" s="16"/>
      <c r="B11" s="8"/>
      <c r="D11" s="16">
        <f>IFERROR(INDEX('[1]予選ヒートAGr-レース結果表（貼付）'!$A$1:$Z$35,MATCH(1,'[1]予選ヒートAGr-レース結果表（貼付）'!$A:$A,0),MATCH("Total Time",'[1]予選ヒートAGr-レース結果表（貼付）'!$1:$1,0)),"")</f>
        <v>6.4878472222222212E-3</v>
      </c>
      <c r="E11" s="8"/>
      <c r="F11" s="8"/>
      <c r="G11" s="8"/>
      <c r="H11" s="8"/>
      <c r="I11" s="16">
        <f>IFERROR(INDEX('[1]予選ヒートBGr-レース結果表（貼付）'!$A$1:$Z$35,MATCH(1,'[1]予選ヒートBGr-レース結果表（貼付）'!$A:$A,0),MATCH("Total Time",'[1]予選ヒートBGr-レース結果表（貼付）'!$1:$1,0)),"")</f>
        <v>6.4899768518518518E-3</v>
      </c>
      <c r="J11" s="8"/>
      <c r="K11" s="8"/>
      <c r="L11" s="8"/>
      <c r="M11" s="8"/>
    </row>
    <row r="12" spans="1:13" ht="12.75" x14ac:dyDescent="0.15">
      <c r="A12" s="17"/>
      <c r="B12" s="18"/>
      <c r="C12" s="18"/>
      <c r="D12" s="19"/>
      <c r="E12" s="19"/>
      <c r="F12" s="20"/>
      <c r="G12" s="18"/>
      <c r="H12" s="18"/>
      <c r="I12" s="18"/>
      <c r="J12" s="18"/>
      <c r="K12" s="18"/>
      <c r="L12" s="18"/>
      <c r="M12" s="19"/>
    </row>
    <row r="13" spans="1:13" ht="15" customHeight="1" x14ac:dyDescent="0.15">
      <c r="A13" s="21"/>
      <c r="B13" s="22"/>
      <c r="C13" s="23"/>
      <c r="D13" s="24"/>
      <c r="E13" s="25"/>
      <c r="F13" s="25"/>
      <c r="G13" s="23"/>
      <c r="H13" s="26"/>
      <c r="I13" s="27"/>
      <c r="J13" s="27"/>
      <c r="K13" s="27"/>
      <c r="L13" s="27"/>
      <c r="M13" s="20"/>
    </row>
    <row r="14" spans="1:13" ht="15" customHeight="1" x14ac:dyDescent="0.15">
      <c r="A14" s="21">
        <v>1</v>
      </c>
      <c r="B14" s="28" t="s">
        <v>3</v>
      </c>
      <c r="C14" s="29">
        <f>IF($D$11&lt;$I$11,IFERROR(INDEX('[1]予選ヒートAGr-レース結果表（貼付）'!$A:$Z,MATCH($A14,'[1]予選ヒートAGr-レース結果表（貼付）'!$A:$A,0),MATCH("No.",'[1]予選ヒートAGr-レース結果表（貼付）'!$1:$1,0)),""),IFERROR(INDEX('[1]予選ヒートBGr-レース結果表（貼付）'!$A:$Z,MATCH($A14,'[1]予選ヒートBGr-レース結果表（貼付）'!$A:$A,0),MATCH("No.",'[1]予選ヒートBGr-レース結果表（貼付）'!$1:$1,0)),""))</f>
        <v>56</v>
      </c>
      <c r="D14" s="30" t="str">
        <f>IF($D$11&lt;$I$11,IFERROR(INDEX('[1]予選ヒートAGr-レース結果表（貼付）'!$A:$Z,MATCH($A14,'[1]予選ヒートAGr-レース結果表（貼付）'!$A:$A,0),MATCH("名前",'[1]予選ヒートAGr-レース結果表（貼付）'!$1:$1,0)),""),IFERROR(INDEX('[1]予選ヒートBGr-レース結果表（貼付）'!$A:$Z,MATCH($A14,'[1]予選ヒートBGr-レース結果表（貼付）'!$A:$A,0),MATCH("名前",'[1]予選ヒートBGr-レース結果表（貼付）'!$1:$1,0)),""))</f>
        <v>角 陽向</v>
      </c>
      <c r="E14" s="31">
        <f>IF($D$11&lt;$I$11,IFERROR(INDEX('[1]予選ヒートAGr-レース結果表（貼付）'!$A:$Z,MATCH(1,'[1]予選ヒートAGr-レース結果表（貼付）'!$A:$A,0),MATCH("No.",'[1]予選ヒートAGr-レース結果表（貼付）'!$1:$1,0)),""),IFERROR(INDEX('[1]予選ヒートBGr-レース結果表（貼付）'!$A:$Z,MATCH(1,'[1]予選ヒートBGr-レース結果表（貼付）'!$A:$A,0),MATCH("No.",'[1]予選ヒートBGr-レース結果表（貼付）'!$1:$1,0)),""))</f>
        <v>56</v>
      </c>
      <c r="F14" s="32"/>
      <c r="G14" s="1">
        <v>2</v>
      </c>
      <c r="H14" s="29">
        <f>IF($D$11&gt;$I$11,IFERROR(INDEX('[1]予選ヒートAGr-レース結果表（貼付）'!$A:$Z,MATCH($A14,'[1]予選ヒートAGr-レース結果表（貼付）'!$A:$A,0),MATCH("No.",'[1]予選ヒートAGr-レース結果表（貼付）'!$1:$1,0)),""),IFERROR(INDEX('[1]予選ヒートBGr-レース結果表（貼付）'!$A:$Z,MATCH($A14,'[1]予選ヒートBGr-レース結果表（貼付）'!$A:$A,0),MATCH("No.",'[1]予選ヒートBGr-レース結果表（貼付）'!$1:$1,0)),""))</f>
        <v>8</v>
      </c>
      <c r="I14" s="30" t="str">
        <f>IF($D$11&gt;$I$11,IFERROR(INDEX('[1]予選ヒートAGr-レース結果表（貼付）'!$A:$Z,MATCH($A14,'[1]予選ヒートAGr-レース結果表（貼付）'!$A:$A,0),MATCH("名前",'[1]予選ヒートAGr-レース結果表（貼付）'!$1:$1,0)),""),IFERROR(INDEX('[1]予選ヒートBGr-レース結果表（貼付）'!$A:$Z,MATCH($A14,'[1]予選ヒートBGr-レース結果表（貼付）'!$A:$A,0),MATCH("名前",'[1]予選ヒートBGr-レース結果表（貼付）'!$1:$1,0)),""))</f>
        <v>久富 圭</v>
      </c>
      <c r="J14" s="31">
        <f>IF($D$11&lt;$I$11,IFERROR(INDEX('[1]予選ヒートAGr-レース結果表（貼付）'!$A:$Z,MATCH(1,'[1]予選ヒートAGr-レース結果表（貼付）'!$A:$A,0),MATCH("No.",'[1]予選ヒートAGr-レース結果表（貼付）'!$1:$1,0)),""),IFERROR(INDEX('[1]予選ヒートBGr-レース結果表（貼付）'!$A:$Z,MATCH(1,'[1]予選ヒートBGr-レース結果表（貼付）'!$A:$A,0),MATCH("No.",'[1]予選ヒートBGr-レース結果表（貼付）'!$1:$1,0)),""))</f>
        <v>56</v>
      </c>
      <c r="K14" s="32"/>
      <c r="L14" s="33"/>
      <c r="M14" s="20"/>
    </row>
    <row r="15" spans="1:13" ht="6" customHeight="1" x14ac:dyDescent="0.15">
      <c r="A15" s="21"/>
      <c r="B15" s="22"/>
      <c r="C15" s="34"/>
      <c r="D15" s="35"/>
      <c r="E15" s="36"/>
      <c r="F15" s="37" t="str">
        <f>IF($D$11&lt;$I$11,IFERROR(INDEX('[1]予選ヒートAGr-レース結果表（貼付）'!$A:$Z,MATCH($A14,'[1]予選ヒートAGr-レース結果表（貼付）'!$A:$A,0),MATCH("Model/Engine",'[1]予選ヒートAGr-レース結果表（貼付）'!$1:$1,0)),""),IFERROR(INDEX('[1]予選ヒートBGr-レース結果表（貼付）'!$A:$Z,MATCH($A14,'[1]予選ヒートBGr-レース結果表（貼付）'!$A:$A,0),MATCH("Model/Engine",'[1]予選ヒートBGr-レース結果表（貼付）'!$1:$1,0)),""))</f>
        <v>DR Kart/YAMAHA</v>
      </c>
      <c r="G15" s="22"/>
      <c r="H15" s="34"/>
      <c r="I15" s="35"/>
      <c r="J15" s="36"/>
      <c r="K15" s="37" t="str">
        <f>IF($D$11&gt;$I$11,IFERROR(INDEX('[1]予選ヒートAGr-レース結果表（貼付）'!$A:$Z,MATCH($A14,'[1]予選ヒートAGr-レース結果表（貼付）'!$A:$A,0),MATCH("Model/Engine",'[1]予選ヒートAGr-レース結果表（貼付）'!$1:$1,0)),""),IFERROR(INDEX('[1]予選ヒートBGr-レース結果表（貼付）'!$A:$Z,MATCH($A14,'[1]予選ヒートBGr-レース結果表（貼付）'!$A:$A,0),MATCH("Model/Engine",'[1]予選ヒートBGr-レース結果表（貼付）'!$1:$1,0)),""))</f>
        <v>TONYKART/YAMAHA</v>
      </c>
      <c r="L15" s="33"/>
      <c r="M15" s="20"/>
    </row>
    <row r="16" spans="1:13" ht="9.9499999999999993" customHeight="1" x14ac:dyDescent="0.15">
      <c r="A16" s="21"/>
      <c r="B16" s="22"/>
      <c r="C16" s="38" t="str">
        <f>IF($D$11&lt;$I$11,IFERROR(INDEX('[1]予選ヒートAGr-レース結果表（貼付）'!$A:$Z,MATCH($A14,'[1]予選ヒートAGr-レース結果表（貼付）'!$A:$A,0),MATCH("team",'[1]予選ヒートAGr-レース結果表（貼付）'!$1:$1,0)),""),IFERROR(INDEX('[1]予選ヒートBGr-レース結果表（貼付）'!$A:$Z,MATCH($A14,'[1]予選ヒートBGr-レース結果表（貼付）'!$A:$A,0),MATCH("team",'[1]予選ヒートBGr-レース結果表（貼付）'!$1:$1,0)),""))</f>
        <v>FLAX motor sports</v>
      </c>
      <c r="D16" s="39"/>
      <c r="E16" s="40"/>
      <c r="F16" s="41"/>
      <c r="G16" s="22"/>
      <c r="H16" s="38" t="str">
        <f>IF($D$11&gt;$I$11,IFERROR(INDEX('[1]予選ヒートAGr-レース結果表（貼付）'!$A:$Z,MATCH($A14,'[1]予選ヒートAGr-レース結果表（貼付）'!$A:$A,0),MATCH("team",'[1]予選ヒートAGr-レース結果表（貼付）'!$1:$1,0)),""),IFERROR(INDEX('[1]予選ヒートBGr-レース結果表（貼付）'!$A:$Z,MATCH($A14,'[1]予選ヒートBGr-レース結果表（貼付）'!$A:$A,0),MATCH("team",'[1]予選ヒートBGr-レース結果表（貼付）'!$1:$1,0)),""))</f>
        <v>Formula Blue Ash</v>
      </c>
      <c r="I16" s="39"/>
      <c r="J16" s="40"/>
      <c r="K16" s="41"/>
      <c r="L16" s="41"/>
      <c r="M16" s="20"/>
    </row>
    <row r="17" spans="1:13" ht="6" customHeight="1" x14ac:dyDescent="0.15">
      <c r="A17" s="21"/>
      <c r="B17" s="22"/>
      <c r="C17" s="23"/>
      <c r="D17" s="24"/>
      <c r="E17" s="25"/>
      <c r="F17" s="42"/>
      <c r="G17" s="23"/>
      <c r="H17" s="23"/>
      <c r="I17" s="24"/>
      <c r="J17" s="25"/>
      <c r="K17" s="42"/>
      <c r="L17" s="37"/>
      <c r="M17" s="20"/>
    </row>
    <row r="18" spans="1:13" ht="15" customHeight="1" x14ac:dyDescent="0.15">
      <c r="A18" s="21">
        <v>2</v>
      </c>
      <c r="B18" s="1">
        <f>IF(MAX('[1]予選ヒートAGr-レース結果表（貼付）'!A:A)&gt;G14,G14+1,"")</f>
        <v>3</v>
      </c>
      <c r="C18" s="29">
        <f>IF($D$11&lt;$I$11,IFERROR(INDEX('[1]予選ヒートAGr-レース結果表（貼付）'!$A:$Z,MATCH($A18,'[1]予選ヒートAGr-レース結果表（貼付）'!$A:$A,0),MATCH("No.",'[1]予選ヒートAGr-レース結果表（貼付）'!$1:$1,0)),""),IFERROR(INDEX('[1]予選ヒートBGr-レース結果表（貼付）'!$A:$Z,MATCH($A18,'[1]予選ヒートBGr-レース結果表（貼付）'!$A:$A,0),MATCH("No.",'[1]予選ヒートBGr-レース結果表（貼付）'!$1:$1,0)),""))</f>
        <v>85</v>
      </c>
      <c r="D18" s="30" t="str">
        <f>IF($D$11&lt;$I$11,IFERROR(INDEX('[1]予選ヒートAGr-レース結果表（貼付）'!$A:$Z,MATCH($A18,'[1]予選ヒートAGr-レース結果表（貼付）'!$A:$A,0),MATCH("名前",'[1]予選ヒートAGr-レース結果表（貼付）'!$1:$1,0)),""),IFERROR(INDEX('[1]予選ヒートBGr-レース結果表（貼付）'!$A:$Z,MATCH($A18,'[1]予選ヒートBGr-レース結果表（貼付）'!$A:$A,0),MATCH("名前",'[1]予選ヒートBGr-レース結果表（貼付）'!$1:$1,0)),""))</f>
        <v>西山 魁</v>
      </c>
      <c r="E18" s="31">
        <f>IF($D$11&lt;$I$11,IFERROR(INDEX('[1]予選ヒートAGr-レース結果表（貼付）'!$A:$Z,MATCH(1,'[1]予選ヒートAGr-レース結果表（貼付）'!$A:$A,0),MATCH("No.",'[1]予選ヒートAGr-レース結果表（貼付）'!$1:$1,0)),""),IFERROR(INDEX('[1]予選ヒートBGr-レース結果表（貼付）'!$A:$Z,MATCH(1,'[1]予選ヒートBGr-レース結果表（貼付）'!$A:$A,0),MATCH("No.",'[1]予選ヒートBGr-レース結果表（貼付）'!$1:$1,0)),""))</f>
        <v>56</v>
      </c>
      <c r="F18" s="32"/>
      <c r="G18" s="1">
        <v>4</v>
      </c>
      <c r="H18" s="29">
        <f>IF($D$11&gt;$I$11,IFERROR(INDEX('[1]予選ヒートAGr-レース結果表（貼付）'!$A:$Z,MATCH($A18,'[1]予選ヒートAGr-レース結果表（貼付）'!$A:$A,0),MATCH("No.",'[1]予選ヒートAGr-レース結果表（貼付）'!$1:$1,0)),""),IFERROR(INDEX('[1]予選ヒートBGr-レース結果表（貼付）'!$A:$Z,MATCH($A18,'[1]予選ヒートBGr-レース結果表（貼付）'!$A:$A,0),MATCH("No.",'[1]予選ヒートBGr-レース結果表（貼付）'!$1:$1,0)),""))</f>
        <v>88</v>
      </c>
      <c r="I18" s="30" t="str">
        <f>IF($D$11&gt;$I$11,IFERROR(INDEX('[1]予選ヒートAGr-レース結果表（貼付）'!$A:$Z,MATCH($A18,'[1]予選ヒートAGr-レース結果表（貼付）'!$A:$A,0),MATCH("名前",'[1]予選ヒートAGr-レース結果表（貼付）'!$1:$1,0)),""),IFERROR(INDEX('[1]予選ヒートBGr-レース結果表（貼付）'!$A:$Z,MATCH($A18,'[1]予選ヒートBGr-レース結果表（貼付）'!$A:$A,0),MATCH("名前",'[1]予選ヒートBGr-レース結果表（貼付）'!$1:$1,0)),""))</f>
        <v>Quinten Lu</v>
      </c>
      <c r="J18" s="31">
        <f>IF($D$11&lt;$I$11,IFERROR(INDEX('[1]予選ヒートAGr-レース結果表（貼付）'!$A:$Z,MATCH(1,'[1]予選ヒートAGr-レース結果表（貼付）'!$A:$A,0),MATCH("No.",'[1]予選ヒートAGr-レース結果表（貼付）'!$1:$1,0)),""),IFERROR(INDEX('[1]予選ヒートBGr-レース結果表（貼付）'!$A:$Z,MATCH(1,'[1]予選ヒートBGr-レース結果表（貼付）'!$A:$A,0),MATCH("No.",'[1]予選ヒートBGr-レース結果表（貼付）'!$1:$1,0)),""))</f>
        <v>56</v>
      </c>
      <c r="K18" s="32"/>
      <c r="L18" s="42"/>
      <c r="M18" s="20"/>
    </row>
    <row r="19" spans="1:13" ht="6" customHeight="1" x14ac:dyDescent="0.15">
      <c r="A19" s="21"/>
      <c r="B19" s="22"/>
      <c r="C19" s="34"/>
      <c r="D19" s="35"/>
      <c r="E19" s="36"/>
      <c r="F19" s="37" t="str">
        <f>IF($D$11&lt;$I$11,IFERROR(INDEX('[1]予選ヒートAGr-レース結果表（貼付）'!$A:$Z,MATCH($A18,'[1]予選ヒートAGr-レース結果表（貼付）'!$A:$A,0),MATCH("Model/Engine",'[1]予選ヒートAGr-レース結果表（貼付）'!$1:$1,0)),""),IFERROR(INDEX('[1]予選ヒートBGr-レース結果表（貼付）'!$A:$Z,MATCH($A18,'[1]予選ヒートBGr-レース結果表（貼付）'!$A:$A,0),MATCH("Model/Engine",'[1]予選ヒートBGr-レース結果表（貼付）'!$1:$1,0)),""))</f>
        <v>TONY KART/YAMAHA</v>
      </c>
      <c r="G19" s="22"/>
      <c r="H19" s="34"/>
      <c r="I19" s="35"/>
      <c r="J19" s="36"/>
      <c r="K19" s="37" t="str">
        <f>IF($D$11&gt;$I$11,IFERROR(INDEX('[1]予選ヒートAGr-レース結果表（貼付）'!$A:$Z,MATCH($A18,'[1]予選ヒートAGr-レース結果表（貼付）'!$A:$A,0),MATCH("Model/Engine",'[1]予選ヒートAGr-レース結果表（貼付）'!$1:$1,0)),""),IFERROR(INDEX('[1]予選ヒートBGr-レース結果表（貼付）'!$A:$Z,MATCH($A18,'[1]予選ヒートBGr-レース結果表（貼付）'!$A:$A,0),MATCH("Model/Engine",'[1]予選ヒートBGr-レース結果表（貼付）'!$1:$1,0)),""))</f>
        <v>EXPRIT/YAMAHA</v>
      </c>
      <c r="L19" s="33"/>
      <c r="M19" s="20"/>
    </row>
    <row r="20" spans="1:13" ht="9.9499999999999993" customHeight="1" x14ac:dyDescent="0.15">
      <c r="A20" s="21"/>
      <c r="B20" s="22"/>
      <c r="C20" s="38" t="str">
        <f>IF($D$11&lt;$I$11,IFERROR(INDEX('[1]予選ヒートAGr-レース結果表（貼付）'!$A:$Z,MATCH($A18,'[1]予選ヒートAGr-レース結果表（貼付）'!$A:$A,0),MATCH("team",'[1]予選ヒートAGr-レース結果表（貼付）'!$1:$1,0)),""),IFERROR(INDEX('[1]予選ヒートBGr-レース結果表（貼付）'!$A:$Z,MATCH($A18,'[1]予選ヒートBGr-レース結果表（貼付）'!$A:$A,0),MATCH("team",'[1]予選ヒートBGr-レース結果表（貼付）'!$1:$1,0)),""))</f>
        <v>team Farina</v>
      </c>
      <c r="D20" s="39"/>
      <c r="E20" s="40"/>
      <c r="F20" s="41"/>
      <c r="G20" s="22"/>
      <c r="H20" s="38" t="str">
        <f>IF($D$11&gt;$I$11,IFERROR(INDEX('[1]予選ヒートAGr-レース結果表（貼付）'!$A:$Z,MATCH($A18,'[1]予選ヒートAGr-レース結果表（貼付）'!$A:$A,0),MATCH("team",'[1]予選ヒートAGr-レース結果表（貼付）'!$1:$1,0)),""),IFERROR(INDEX('[1]予選ヒートBGr-レース結果表（貼付）'!$A:$Z,MATCH($A18,'[1]予選ヒートBGr-レース結果表（貼付）'!$A:$A,0),MATCH("team",'[1]予選ヒートBGr-レース結果表（貼付）'!$1:$1,0)),""))</f>
        <v>China Future Speed</v>
      </c>
      <c r="I20" s="39"/>
      <c r="J20" s="40"/>
      <c r="K20" s="41"/>
      <c r="L20" s="41"/>
      <c r="M20" s="20"/>
    </row>
    <row r="21" spans="1:13" ht="6" customHeight="1" x14ac:dyDescent="0.15">
      <c r="A21" s="21"/>
      <c r="B21" s="22"/>
      <c r="C21" s="23"/>
      <c r="D21" s="24"/>
      <c r="E21" s="25"/>
      <c r="F21" s="42"/>
      <c r="G21" s="23"/>
      <c r="H21" s="43"/>
      <c r="I21" s="27"/>
      <c r="J21" s="27"/>
      <c r="K21" s="33"/>
      <c r="L21" s="37"/>
      <c r="M21" s="20"/>
    </row>
    <row r="22" spans="1:13" ht="15" customHeight="1" x14ac:dyDescent="0.15">
      <c r="A22" s="21">
        <v>3</v>
      </c>
      <c r="B22" s="1">
        <v>5</v>
      </c>
      <c r="C22" s="29">
        <f>IF($D$11&lt;$I$11,IFERROR(INDEX('[1]予選ヒートAGr-レース結果表（貼付）'!$A:$Z,MATCH($A22,'[1]予選ヒートAGr-レース結果表（貼付）'!$A:$A,0),MATCH("No.",'[1]予選ヒートAGr-レース結果表（貼付）'!$1:$1,0)),""),IFERROR(INDEX('[1]予選ヒートBGr-レース結果表（貼付）'!$A:$Z,MATCH($A22,'[1]予選ヒートBGr-レース結果表（貼付）'!$A:$A,0),MATCH("No.",'[1]予選ヒートBGr-レース結果表（貼付）'!$1:$1,0)),""))</f>
        <v>16</v>
      </c>
      <c r="D22" s="30" t="str">
        <f>IF($D$11&lt;$I$11,IFERROR(INDEX('[1]予選ヒートAGr-レース結果表（貼付）'!$A:$Z,MATCH($A22,'[1]予選ヒートAGr-レース結果表（貼付）'!$A:$A,0),MATCH("名前",'[1]予選ヒートAGr-レース結果表（貼付）'!$1:$1,0)),""),IFERROR(INDEX('[1]予選ヒートBGr-レース結果表（貼付）'!$A:$Z,MATCH($A22,'[1]予選ヒートBGr-レース結果表（貼付）'!$A:$A,0),MATCH("名前",'[1]予選ヒートBGr-レース結果表（貼付）'!$1:$1,0)),""))</f>
        <v>高村 宏弥</v>
      </c>
      <c r="E22" s="31">
        <f>IF($D$11&lt;$I$11,IFERROR(INDEX('[1]予選ヒートAGr-レース結果表（貼付）'!$A:$Z,MATCH(1,'[1]予選ヒートAGr-レース結果表（貼付）'!$A:$A,0),MATCH("No.",'[1]予選ヒートAGr-レース結果表（貼付）'!$1:$1,0)),""),IFERROR(INDEX('[1]予選ヒートBGr-レース結果表（貼付）'!$A:$Z,MATCH(1,'[1]予選ヒートBGr-レース結果表（貼付）'!$A:$A,0),MATCH("No.",'[1]予選ヒートBGr-レース結果表（貼付）'!$1:$1,0)),""))</f>
        <v>56</v>
      </c>
      <c r="F22" s="32"/>
      <c r="G22" s="1">
        <v>6</v>
      </c>
      <c r="H22" s="29">
        <f>IF($D$11&gt;$I$11,IFERROR(INDEX('[1]予選ヒートAGr-レース結果表（貼付）'!$A:$Z,MATCH($A22,'[1]予選ヒートAGr-レース結果表（貼付）'!$A:$A,0),MATCH("No.",'[1]予選ヒートAGr-レース結果表（貼付）'!$1:$1,0)),""),IFERROR(INDEX('[1]予選ヒートBGr-レース結果表（貼付）'!$A:$Z,MATCH($A22,'[1]予選ヒートBGr-レース結果表（貼付）'!$A:$A,0),MATCH("No.",'[1]予選ヒートBGr-レース結果表（貼付）'!$1:$1,0)),""))</f>
        <v>66</v>
      </c>
      <c r="I22" s="30" t="str">
        <f>IF($D$11&gt;$I$11,IFERROR(INDEX('[1]予選ヒートAGr-レース結果表（貼付）'!$A:$Z,MATCH($A22,'[1]予選ヒートAGr-レース結果表（貼付）'!$A:$A,0),MATCH("名前",'[1]予選ヒートAGr-レース結果表（貼付）'!$1:$1,0)),""),IFERROR(INDEX('[1]予選ヒートBGr-レース結果表（貼付）'!$A:$Z,MATCH($A22,'[1]予選ヒートBGr-レース結果表（貼付）'!$A:$A,0),MATCH("名前",'[1]予選ヒートBGr-レース結果表（貼付）'!$1:$1,0)),""))</f>
        <v>松井 沙麗</v>
      </c>
      <c r="J22" s="31">
        <f>IF($D$11&lt;$I$11,IFERROR(INDEX('[1]予選ヒートAGr-レース結果表（貼付）'!$A:$Z,MATCH(1,'[1]予選ヒートAGr-レース結果表（貼付）'!$A:$A,0),MATCH("No.",'[1]予選ヒートAGr-レース結果表（貼付）'!$1:$1,0)),""),IFERROR(INDEX('[1]予選ヒートBGr-レース結果表（貼付）'!$A:$Z,MATCH(1,'[1]予選ヒートBGr-レース結果表（貼付）'!$A:$A,0),MATCH("No.",'[1]予選ヒートBGr-レース結果表（貼付）'!$1:$1,0)),""))</f>
        <v>56</v>
      </c>
      <c r="K22" s="32"/>
      <c r="L22" s="42"/>
      <c r="M22" s="20"/>
    </row>
    <row r="23" spans="1:13" ht="6" customHeight="1" x14ac:dyDescent="0.15">
      <c r="A23" s="21"/>
      <c r="B23" s="22"/>
      <c r="C23" s="34"/>
      <c r="D23" s="35"/>
      <c r="E23" s="36"/>
      <c r="F23" s="37" t="str">
        <f>IF($D$11&lt;$I$11,IFERROR(INDEX('[1]予選ヒートAGr-レース結果表（貼付）'!$A:$Z,MATCH($A22,'[1]予選ヒートAGr-レース結果表（貼付）'!$A:$A,0),MATCH("Model/Engine",'[1]予選ヒートAGr-レース結果表（貼付）'!$1:$1,0)),""),IFERROR(INDEX('[1]予選ヒートBGr-レース結果表（貼付）'!$A:$Z,MATCH($A22,'[1]予選ヒートBGr-レース結果表（貼付）'!$A:$A,0),MATCH("Model/Engine",'[1]予選ヒートBGr-レース結果表（貼付）'!$1:$1,0)),""))</f>
        <v>SWF/YAMAHA</v>
      </c>
      <c r="G23" s="22"/>
      <c r="H23" s="34"/>
      <c r="I23" s="35"/>
      <c r="J23" s="36"/>
      <c r="K23" s="37" t="str">
        <f>IF($D$11&gt;$I$11,IFERROR(INDEX('[1]予選ヒートAGr-レース結果表（貼付）'!$A:$Z,MATCH($A22,'[1]予選ヒートAGr-レース結果表（貼付）'!$A:$A,0),MATCH("Model/Engine",'[1]予選ヒートAGr-レース結果表（貼付）'!$1:$1,0)),""),IFERROR(INDEX('[1]予選ヒートBGr-レース結果表（貼付）'!$A:$Z,MATCH($A22,'[1]予選ヒートBGr-レース結果表（貼付）'!$A:$A,0),MATCH("Model/Engine",'[1]予選ヒートBGr-レース結果表（貼付）'!$1:$1,0)),""))</f>
        <v>TONY/YAMAHA</v>
      </c>
      <c r="L23" s="33"/>
      <c r="M23" s="20"/>
    </row>
    <row r="24" spans="1:13" ht="9.9499999999999993" customHeight="1" x14ac:dyDescent="0.15">
      <c r="A24" s="21"/>
      <c r="B24" s="22"/>
      <c r="C24" s="38" t="str">
        <f>IF($D$11&lt;$I$11,IFERROR(INDEX('[1]予選ヒートAGr-レース結果表（貼付）'!$A:$Z,MATCH($A22,'[1]予選ヒートAGr-レース結果表（貼付）'!$A:$A,0),MATCH("team",'[1]予選ヒートAGr-レース結果表（貼付）'!$1:$1,0)),""),IFERROR(INDEX('[1]予選ヒートBGr-レース結果表（貼付）'!$A:$Z,MATCH($A22,'[1]予選ヒートBGr-レース結果表（貼付）'!$A:$A,0),MATCH("team",'[1]予選ヒートBGr-レース結果表（貼付）'!$1:$1,0)),""))</f>
        <v>Higuchi Racing Team</v>
      </c>
      <c r="D24" s="39"/>
      <c r="E24" s="40"/>
      <c r="F24" s="41"/>
      <c r="G24" s="22"/>
      <c r="H24" s="38" t="str">
        <f>IF($D$11&gt;$I$11,IFERROR(INDEX('[1]予選ヒートAGr-レース結果表（貼付）'!$A:$Z,MATCH($A22,'[1]予選ヒートAGr-レース結果表（貼付）'!$A:$A,0),MATCH("team",'[1]予選ヒートAGr-レース結果表（貼付）'!$1:$1,0)),""),IFERROR(INDEX('[1]予選ヒートBGr-レース結果表（貼付）'!$A:$Z,MATCH($A22,'[1]予選ヒートBGr-レース結果表（貼付）'!$A:$A,0),MATCH("team",'[1]予選ヒートBGr-レース結果表（貼付）'!$1:$1,0)),""))</f>
        <v>BEMAX RACING</v>
      </c>
      <c r="I24" s="39"/>
      <c r="J24" s="40"/>
      <c r="K24" s="41"/>
      <c r="L24" s="41"/>
      <c r="M24" s="20"/>
    </row>
    <row r="25" spans="1:13" ht="6" customHeight="1" x14ac:dyDescent="0.15">
      <c r="A25" s="21"/>
      <c r="B25" s="22"/>
      <c r="C25" s="23"/>
      <c r="D25" s="24"/>
      <c r="E25" s="25"/>
      <c r="F25" s="42"/>
      <c r="G25" s="23"/>
      <c r="H25" s="43"/>
      <c r="I25" s="27"/>
      <c r="J25" s="27"/>
      <c r="K25" s="33"/>
      <c r="L25" s="37"/>
      <c r="M25" s="20"/>
    </row>
    <row r="26" spans="1:13" ht="15" customHeight="1" x14ac:dyDescent="0.15">
      <c r="A26" s="21">
        <v>4</v>
      </c>
      <c r="B26" s="1">
        <v>7</v>
      </c>
      <c r="C26" s="29">
        <f>IF($D$11&lt;$I$11,IFERROR(INDEX('[1]予選ヒートAGr-レース結果表（貼付）'!$A:$Z,MATCH($A26,'[1]予選ヒートAGr-レース結果表（貼付）'!$A:$A,0),MATCH("No.",'[1]予選ヒートAGr-レース結果表（貼付）'!$1:$1,0)),""),IFERROR(INDEX('[1]予選ヒートBGr-レース結果表（貼付）'!$A:$Z,MATCH($A26,'[1]予選ヒートBGr-レース結果表（貼付）'!$A:$A,0),MATCH("No.",'[1]予選ヒートBGr-レース結果表（貼付）'!$1:$1,0)),""))</f>
        <v>34</v>
      </c>
      <c r="D26" s="30" t="str">
        <f>IF($D$11&lt;$I$11,IFERROR(INDEX('[1]予選ヒートAGr-レース結果表（貼付）'!$A:$Z,MATCH($A26,'[1]予選ヒートAGr-レース結果表（貼付）'!$A:$A,0),MATCH("名前",'[1]予選ヒートAGr-レース結果表（貼付）'!$1:$1,0)),""),IFERROR(INDEX('[1]予選ヒートBGr-レース結果表（貼付）'!$A:$Z,MATCH($A26,'[1]予選ヒートBGr-レース結果表（貼付）'!$A:$A,0),MATCH("名前",'[1]予選ヒートBGr-レース結果表（貼付）'!$1:$1,0)),""))</f>
        <v>岡澤 圭吾</v>
      </c>
      <c r="E26" s="31">
        <f>IF($D$11&lt;$I$11,IFERROR(INDEX('[1]予選ヒートAGr-レース結果表（貼付）'!$A:$Z,MATCH(1,'[1]予選ヒートAGr-レース結果表（貼付）'!$A:$A,0),MATCH("No.",'[1]予選ヒートAGr-レース結果表（貼付）'!$1:$1,0)),""),IFERROR(INDEX('[1]予選ヒートBGr-レース結果表（貼付）'!$A:$Z,MATCH(1,'[1]予選ヒートBGr-レース結果表（貼付）'!$A:$A,0),MATCH("No.",'[1]予選ヒートBGr-レース結果表（貼付）'!$1:$1,0)),""))</f>
        <v>56</v>
      </c>
      <c r="F26" s="32"/>
      <c r="G26" s="1">
        <v>8</v>
      </c>
      <c r="H26" s="29">
        <f>IF($D$11&gt;$I$11,IFERROR(INDEX('[1]予選ヒートAGr-レース結果表（貼付）'!$A:$Z,MATCH($A26,'[1]予選ヒートAGr-レース結果表（貼付）'!$A:$A,0),MATCH("No.",'[1]予選ヒートAGr-レース結果表（貼付）'!$1:$1,0)),""),IFERROR(INDEX('[1]予選ヒートBGr-レース結果表（貼付）'!$A:$Z,MATCH($A26,'[1]予選ヒートBGr-レース結果表（貼付）'!$A:$A,0),MATCH("No.",'[1]予選ヒートBGr-レース結果表（貼付）'!$1:$1,0)),""))</f>
        <v>86</v>
      </c>
      <c r="I26" s="30" t="str">
        <f>IF($D$11&gt;$I$11,IFERROR(INDEX('[1]予選ヒートAGr-レース結果表（貼付）'!$A:$Z,MATCH($A26,'[1]予選ヒートAGr-レース結果表（貼付）'!$A:$A,0),MATCH("名前",'[1]予選ヒートAGr-レース結果表（貼付）'!$1:$1,0)),""),IFERROR(INDEX('[1]予選ヒートBGr-レース結果表（貼付）'!$A:$Z,MATCH($A26,'[1]予選ヒートBGr-レース結果表（貼付）'!$A:$A,0),MATCH("名前",'[1]予選ヒートBGr-レース結果表（貼付）'!$1:$1,0)),""))</f>
        <v>片岡 陽</v>
      </c>
      <c r="J26" s="31">
        <f>IF($D$11&lt;$I$11,IFERROR(INDEX('[1]予選ヒートAGr-レース結果表（貼付）'!$A:$Z,MATCH(1,'[1]予選ヒートAGr-レース結果表（貼付）'!$A:$A,0),MATCH("No.",'[1]予選ヒートAGr-レース結果表（貼付）'!$1:$1,0)),""),IFERROR(INDEX('[1]予選ヒートBGr-レース結果表（貼付）'!$A:$Z,MATCH(1,'[1]予選ヒートBGr-レース結果表（貼付）'!$A:$A,0),MATCH("No.",'[1]予選ヒートBGr-レース結果表（貼付）'!$1:$1,0)),""))</f>
        <v>56</v>
      </c>
      <c r="K26" s="32"/>
      <c r="L26" s="42"/>
      <c r="M26" s="20"/>
    </row>
    <row r="27" spans="1:13" ht="6" customHeight="1" x14ac:dyDescent="0.15">
      <c r="A27" s="21"/>
      <c r="B27" s="22"/>
      <c r="C27" s="34"/>
      <c r="D27" s="35"/>
      <c r="E27" s="36"/>
      <c r="F27" s="37" t="str">
        <f>IF($D$11&lt;$I$11,IFERROR(INDEX('[1]予選ヒートAGr-レース結果表（貼付）'!$A:$Z,MATCH($A26,'[1]予選ヒートAGr-レース結果表（貼付）'!$A:$A,0),MATCH("Model/Engine",'[1]予選ヒートAGr-レース結果表（貼付）'!$1:$1,0)),""),IFERROR(INDEX('[1]予選ヒートBGr-レース結果表（貼付）'!$A:$Z,MATCH($A26,'[1]予選ヒートBGr-レース結果表（貼付）'!$A:$A,0),MATCH("Model/Engine",'[1]予選ヒートBGr-レース結果表（貼付）'!$1:$1,0)),""))</f>
        <v>KOSMIC/YAMAHA</v>
      </c>
      <c r="G27" s="22"/>
      <c r="H27" s="34"/>
      <c r="I27" s="35"/>
      <c r="J27" s="36"/>
      <c r="K27" s="37" t="str">
        <f>IF($D$11&gt;$I$11,IFERROR(INDEX('[1]予選ヒートAGr-レース結果表（貼付）'!$A:$Z,MATCH($A26,'[1]予選ヒートAGr-レース結果表（貼付）'!$A:$A,0),MATCH("Model/Engine",'[1]予選ヒートAGr-レース結果表（貼付）'!$1:$1,0)),""),IFERROR(INDEX('[1]予選ヒートBGr-レース結果表（貼付）'!$A:$Z,MATCH($A26,'[1]予選ヒートBGr-レース結果表（貼付）'!$A:$A,0),MATCH("Model/Engine",'[1]予選ヒートBGr-レース結果表（貼付）'!$1:$1,0)),""))</f>
        <v>ﾌﾟﾗｶﾞ/YAMAHA</v>
      </c>
      <c r="L27" s="33"/>
      <c r="M27" s="20"/>
    </row>
    <row r="28" spans="1:13" ht="9.9499999999999993" customHeight="1" x14ac:dyDescent="0.15">
      <c r="A28" s="21"/>
      <c r="B28" s="22"/>
      <c r="C28" s="38" t="str">
        <f>IF($D$11&lt;$I$11,IFERROR(INDEX('[1]予選ヒートAGr-レース結果表（貼付）'!$A:$Z,MATCH($A26,'[1]予選ヒートAGr-レース結果表（貼付）'!$A:$A,0),MATCH("team",'[1]予選ヒートAGr-レース結果表（貼付）'!$1:$1,0)),""),IFERROR(INDEX('[1]予選ヒートBGr-レース結果表（貼付）'!$A:$Z,MATCH($A26,'[1]予選ヒートBGr-レース結果表（貼付）'!$A:$A,0),MATCH("team",'[1]予選ヒートBGr-レース結果表（貼付）'!$1:$1,0)),""))</f>
        <v>HRT with ｶﾛｰﾗ新茨城CSI Racing</v>
      </c>
      <c r="D28" s="39"/>
      <c r="E28" s="40"/>
      <c r="F28" s="41"/>
      <c r="G28" s="22"/>
      <c r="H28" s="38" t="str">
        <f>IF($D$11&gt;$I$11,IFERROR(INDEX('[1]予選ヒートAGr-レース結果表（貼付）'!$A:$Z,MATCH($A26,'[1]予選ヒートAGr-レース結果表（貼付）'!$A:$A,0),MATCH("team",'[1]予選ヒートAGr-レース結果表（貼付）'!$1:$1,0)),""),IFERROR(INDEX('[1]予選ヒートBGr-レース結果表（貼付）'!$A:$Z,MATCH($A26,'[1]予選ヒートBGr-レース結果表（貼付）'!$A:$A,0),MATCH("team",'[1]予選ヒートBGr-レース結果表（貼付）'!$1:$1,0)),""))</f>
        <v>WRT</v>
      </c>
      <c r="I28" s="39"/>
      <c r="J28" s="40"/>
      <c r="K28" s="41"/>
      <c r="L28" s="41"/>
      <c r="M28" s="20"/>
    </row>
    <row r="29" spans="1:13" ht="6" customHeight="1" x14ac:dyDescent="0.15">
      <c r="A29" s="21"/>
      <c r="B29" s="22"/>
      <c r="C29" s="23"/>
      <c r="D29" s="24"/>
      <c r="E29" s="25"/>
      <c r="F29" s="42"/>
      <c r="G29" s="23"/>
      <c r="H29" s="43"/>
      <c r="I29" s="27"/>
      <c r="J29" s="27"/>
      <c r="K29" s="33"/>
      <c r="L29" s="37"/>
      <c r="M29" s="20"/>
    </row>
    <row r="30" spans="1:13" ht="15" customHeight="1" x14ac:dyDescent="0.15">
      <c r="A30" s="21">
        <v>5</v>
      </c>
      <c r="B30" s="1">
        <v>9</v>
      </c>
      <c r="C30" s="29">
        <f>IF($D$11&lt;$I$11,IFERROR(INDEX('[1]予選ヒートAGr-レース結果表（貼付）'!$A:$Z,MATCH($A30,'[1]予選ヒートAGr-レース結果表（貼付）'!$A:$A,0),MATCH("No.",'[1]予選ヒートAGr-レース結果表（貼付）'!$1:$1,0)),""),IFERROR(INDEX('[1]予選ヒートBGr-レース結果表（貼付）'!$A:$Z,MATCH($A30,'[1]予選ヒートBGr-レース結果表（貼付）'!$A:$A,0),MATCH("No.",'[1]予選ヒートBGr-レース結果表（貼付）'!$1:$1,0)),""))</f>
        <v>24</v>
      </c>
      <c r="D30" s="30" t="str">
        <f>IF($D$11&lt;$I$11,IFERROR(INDEX('[1]予選ヒートAGr-レース結果表（貼付）'!$A:$Z,MATCH($A30,'[1]予選ヒートAGr-レース結果表（貼付）'!$A:$A,0),MATCH("名前",'[1]予選ヒートAGr-レース結果表（貼付）'!$1:$1,0)),""),IFERROR(INDEX('[1]予選ヒートBGr-レース結果表（貼付）'!$A:$Z,MATCH($A30,'[1]予選ヒートBGr-レース結果表（貼付）'!$A:$A,0),MATCH("名前",'[1]予選ヒートBGr-レース結果表（貼付）'!$1:$1,0)),""))</f>
        <v>田邊 琉揮</v>
      </c>
      <c r="E30" s="31">
        <f>IF($D$11&lt;$I$11,IFERROR(INDEX('[1]予選ヒートAGr-レース結果表（貼付）'!$A:$Z,MATCH(1,'[1]予選ヒートAGr-レース結果表（貼付）'!$A:$A,0),MATCH("No.",'[1]予選ヒートAGr-レース結果表（貼付）'!$1:$1,0)),""),IFERROR(INDEX('[1]予選ヒートBGr-レース結果表（貼付）'!$A:$Z,MATCH(1,'[1]予選ヒートBGr-レース結果表（貼付）'!$A:$A,0),MATCH("No.",'[1]予選ヒートBGr-レース結果表（貼付）'!$1:$1,0)),""))</f>
        <v>56</v>
      </c>
      <c r="F30" s="32"/>
      <c r="G30" s="1">
        <v>10</v>
      </c>
      <c r="H30" s="29">
        <f>IF($D$11&gt;$I$11,IFERROR(INDEX('[1]予選ヒートAGr-レース結果表（貼付）'!$A:$Z,MATCH($A30,'[1]予選ヒートAGr-レース結果表（貼付）'!$A:$A,0),MATCH("No.",'[1]予選ヒートAGr-レース結果表（貼付）'!$1:$1,0)),""),IFERROR(INDEX('[1]予選ヒートBGr-レース結果表（貼付）'!$A:$Z,MATCH($A30,'[1]予選ヒートBGr-レース結果表（貼付）'!$A:$A,0),MATCH("No.",'[1]予選ヒートBGr-レース結果表（貼付）'!$1:$1,0)),""))</f>
        <v>44</v>
      </c>
      <c r="I30" s="30" t="str">
        <f>IF($D$11&gt;$I$11,IFERROR(INDEX('[1]予選ヒートAGr-レース結果表（貼付）'!$A:$Z,MATCH($A30,'[1]予選ヒートAGr-レース結果表（貼付）'!$A:$A,0),MATCH("名前",'[1]予選ヒートAGr-レース結果表（貼付）'!$1:$1,0)),""),IFERROR(INDEX('[1]予選ヒートBGr-レース結果表（貼付）'!$A:$Z,MATCH($A30,'[1]予選ヒートBGr-レース結果表（貼付）'!$A:$A,0),MATCH("名前",'[1]予選ヒートBGr-レース結果表（貼付）'!$1:$1,0)),""))</f>
        <v>酒井 龍太郎</v>
      </c>
      <c r="J30" s="31">
        <f>IF($D$11&lt;$I$11,IFERROR(INDEX('[1]予選ヒートAGr-レース結果表（貼付）'!$A:$Z,MATCH(1,'[1]予選ヒートAGr-レース結果表（貼付）'!$A:$A,0),MATCH("No.",'[1]予選ヒートAGr-レース結果表（貼付）'!$1:$1,0)),""),IFERROR(INDEX('[1]予選ヒートBGr-レース結果表（貼付）'!$A:$Z,MATCH(1,'[1]予選ヒートBGr-レース結果表（貼付）'!$A:$A,0),MATCH("No.",'[1]予選ヒートBGr-レース結果表（貼付）'!$1:$1,0)),""))</f>
        <v>56</v>
      </c>
      <c r="K30" s="32"/>
      <c r="L30" s="42"/>
      <c r="M30" s="20"/>
    </row>
    <row r="31" spans="1:13" ht="6" customHeight="1" x14ac:dyDescent="0.15">
      <c r="A31" s="21"/>
      <c r="B31" s="22"/>
      <c r="C31" s="34"/>
      <c r="D31" s="35"/>
      <c r="E31" s="36"/>
      <c r="F31" s="37" t="str">
        <f>IF($D$11&lt;$I$11,IFERROR(INDEX('[1]予選ヒートAGr-レース結果表（貼付）'!$A:$Z,MATCH($A30,'[1]予選ヒートAGr-レース結果表（貼付）'!$A:$A,0),MATCH("Model/Engine",'[1]予選ヒートAGr-レース結果表（貼付）'!$1:$1,0)),""),IFERROR(INDEX('[1]予選ヒートBGr-レース結果表（貼付）'!$A:$Z,MATCH($A30,'[1]予選ヒートBGr-レース結果表（貼付）'!$A:$A,0),MATCH("Model/Engine",'[1]予選ヒートBGr-レース結果表（貼付）'!$1:$1,0)),""))</f>
        <v>EXPRIT/YAMAHA</v>
      </c>
      <c r="G31" s="22"/>
      <c r="H31" s="34"/>
      <c r="I31" s="35"/>
      <c r="J31" s="36"/>
      <c r="K31" s="37" t="str">
        <f>IF($D$11&gt;$I$11,IFERROR(INDEX('[1]予選ヒートAGr-レース結果表（貼付）'!$A:$Z,MATCH($A30,'[1]予選ヒートAGr-レース結果表（貼付）'!$A:$A,0),MATCH("Model/Engine",'[1]予選ヒートAGr-レース結果表（貼付）'!$1:$1,0)),""),IFERROR(INDEX('[1]予選ヒートBGr-レース結果表（貼付）'!$A:$Z,MATCH($A30,'[1]予選ヒートBGr-レース結果表（貼付）'!$A:$A,0),MATCH("Model/Engine",'[1]予選ヒートBGr-レース結果表（貼付）'!$1:$1,0)),""))</f>
        <v>EXPRIT/YAMAHA</v>
      </c>
      <c r="L31" s="33"/>
      <c r="M31" s="20"/>
    </row>
    <row r="32" spans="1:13" ht="9.9499999999999993" customHeight="1" x14ac:dyDescent="0.15">
      <c r="A32" s="21"/>
      <c r="B32" s="22"/>
      <c r="C32" s="38" t="str">
        <f>IF($D$11&lt;$I$11,IFERROR(INDEX('[1]予選ヒートAGr-レース結果表（貼付）'!$A:$Z,MATCH($A30,'[1]予選ヒートAGr-レース結果表（貼付）'!$A:$A,0),MATCH("team",'[1]予選ヒートAGr-レース結果表（貼付）'!$1:$1,0)),""),IFERROR(INDEX('[1]予選ヒートBGr-レース結果表（貼付）'!$A:$Z,MATCH($A30,'[1]予選ヒートBGr-レース結果表（貼付）'!$A:$A,0),MATCH("team",'[1]予選ヒートBGr-レース結果表（貼付）'!$1:$1,0)),""))</f>
        <v>TAKAGI PLANNING</v>
      </c>
      <c r="D32" s="39"/>
      <c r="E32" s="40"/>
      <c r="F32" s="41"/>
      <c r="G32" s="22"/>
      <c r="H32" s="38" t="str">
        <f>IF($D$11&gt;$I$11,IFERROR(INDEX('[1]予選ヒートAGr-レース結果表（貼付）'!$A:$Z,MATCH($A30,'[1]予選ヒートAGr-レース結果表（貼付）'!$A:$A,0),MATCH("team",'[1]予選ヒートAGr-レース結果表（貼付）'!$1:$1,0)),""),IFERROR(INDEX('[1]予選ヒートBGr-レース結果表（貼付）'!$A:$Z,MATCH($A30,'[1]予選ヒートBGr-レース結果表（貼付）'!$A:$A,0),MATCH("team",'[1]予選ヒートBGr-レース結果表（貼付）'!$1:$1,0)),""))</f>
        <v>ﾐﾂｻﾀﾞ PWG RACING</v>
      </c>
      <c r="I32" s="39"/>
      <c r="J32" s="40"/>
      <c r="K32" s="41"/>
      <c r="L32" s="41"/>
      <c r="M32" s="20"/>
    </row>
    <row r="33" spans="1:13" ht="6" customHeight="1" x14ac:dyDescent="0.15">
      <c r="A33" s="16"/>
      <c r="B33" s="22"/>
      <c r="C33" s="23"/>
      <c r="D33" s="24"/>
      <c r="E33" s="25"/>
      <c r="F33" s="42"/>
      <c r="G33" s="8"/>
      <c r="H33" s="8"/>
      <c r="I33" s="8"/>
      <c r="J33" s="8"/>
      <c r="K33" s="44"/>
      <c r="L33" s="37"/>
      <c r="M33" s="8"/>
    </row>
    <row r="34" spans="1:13" ht="15" customHeight="1" x14ac:dyDescent="0.15">
      <c r="A34" s="45">
        <v>6</v>
      </c>
      <c r="B34" s="1">
        <v>11</v>
      </c>
      <c r="C34" s="29">
        <f>IF($D$11&lt;$I$11,IFERROR(INDEX('[1]予選ヒートAGr-レース結果表（貼付）'!$A:$Z,MATCH($A34,'[1]予選ヒートAGr-レース結果表（貼付）'!$A:$A,0),MATCH("No.",'[1]予選ヒートAGr-レース結果表（貼付）'!$1:$1,0)),""),IFERROR(INDEX('[1]予選ヒートBGr-レース結果表（貼付）'!$A:$Z,MATCH($A34,'[1]予選ヒートBGr-レース結果表（貼付）'!$A:$A,0),MATCH("No.",'[1]予選ヒートBGr-レース結果表（貼付）'!$1:$1,0)),""))</f>
        <v>50</v>
      </c>
      <c r="D34" s="30" t="str">
        <f>IF($D$11&lt;$I$11,IFERROR(INDEX('[1]予選ヒートAGr-レース結果表（貼付）'!$A:$Z,MATCH($A34,'[1]予選ヒートAGr-レース結果表（貼付）'!$A:$A,0),MATCH("名前",'[1]予選ヒートAGr-レース結果表（貼付）'!$1:$1,0)),""),IFERROR(INDEX('[1]予選ヒートBGr-レース結果表（貼付）'!$A:$Z,MATCH($A34,'[1]予選ヒートBGr-レース結果表（貼付）'!$A:$A,0),MATCH("名前",'[1]予選ヒートBGr-レース結果表（貼付）'!$1:$1,0)),""))</f>
        <v>伊藤 聖七</v>
      </c>
      <c r="E34" s="31">
        <f>IF($D$11&lt;$I$11,IFERROR(INDEX('[1]予選ヒートAGr-レース結果表（貼付）'!$A:$Z,MATCH(1,'[1]予選ヒートAGr-レース結果表（貼付）'!$A:$A,0),MATCH("No.",'[1]予選ヒートAGr-レース結果表（貼付）'!$1:$1,0)),""),IFERROR(INDEX('[1]予選ヒートBGr-レース結果表（貼付）'!$A:$Z,MATCH(1,'[1]予選ヒートBGr-レース結果表（貼付）'!$A:$A,0),MATCH("No.",'[1]予選ヒートBGr-レース結果表（貼付）'!$1:$1,0)),""))</f>
        <v>56</v>
      </c>
      <c r="F34" s="32"/>
      <c r="G34" s="1">
        <v>12</v>
      </c>
      <c r="H34" s="29">
        <f>IF($D$11&gt;$I$11,IFERROR(INDEX('[1]予選ヒートAGr-レース結果表（貼付）'!$A:$Z,MATCH($A34,'[1]予選ヒートAGr-レース結果表（貼付）'!$A:$A,0),MATCH("No.",'[1]予選ヒートAGr-レース結果表（貼付）'!$1:$1,0)),""),IFERROR(INDEX('[1]予選ヒートBGr-レース結果表（貼付）'!$A:$Z,MATCH($A34,'[1]予選ヒートBGr-レース結果表（貼付）'!$A:$A,0),MATCH("No.",'[1]予選ヒートBGr-レース結果表（貼付）'!$1:$1,0)),""))</f>
        <v>46</v>
      </c>
      <c r="I34" s="30" t="str">
        <f>IF($D$11&gt;$I$11,IFERROR(INDEX('[1]予選ヒートAGr-レース結果表（貼付）'!$A:$Z,MATCH($A34,'[1]予選ヒートAGr-レース結果表（貼付）'!$A:$A,0),MATCH("名前",'[1]予選ヒートAGr-レース結果表（貼付）'!$1:$1,0)),""),IFERROR(INDEX('[1]予選ヒートBGr-レース結果表（貼付）'!$A:$Z,MATCH($A34,'[1]予選ヒートBGr-レース結果表（貼付）'!$A:$A,0),MATCH("名前",'[1]予選ヒートBGr-レース結果表（貼付）'!$1:$1,0)),""))</f>
        <v>山代 諭和</v>
      </c>
      <c r="J34" s="31">
        <f>IF($D$11&lt;$I$11,IFERROR(INDEX('[1]予選ヒートAGr-レース結果表（貼付）'!$A:$Z,MATCH(1,'[1]予選ヒートAGr-レース結果表（貼付）'!$A:$A,0),MATCH("No.",'[1]予選ヒートAGr-レース結果表（貼付）'!$1:$1,0)),""),IFERROR(INDEX('[1]予選ヒートBGr-レース結果表（貼付）'!$A:$Z,MATCH(1,'[1]予選ヒートBGr-レース結果表（貼付）'!$A:$A,0),MATCH("No.",'[1]予選ヒートBGr-レース結果表（貼付）'!$1:$1,0)),""))</f>
        <v>56</v>
      </c>
      <c r="K34" s="32"/>
      <c r="L34" s="42"/>
      <c r="M34" s="8"/>
    </row>
    <row r="35" spans="1:13" ht="6" customHeight="1" x14ac:dyDescent="0.15">
      <c r="A35" s="45"/>
      <c r="B35" s="22"/>
      <c r="C35" s="34"/>
      <c r="D35" s="35"/>
      <c r="E35" s="36"/>
      <c r="F35" s="37" t="str">
        <f>IF($D$11&lt;$I$11,IFERROR(INDEX('[1]予選ヒートAGr-レース結果表（貼付）'!$A:$Z,MATCH($A34,'[1]予選ヒートAGr-レース結果表（貼付）'!$A:$A,0),MATCH("Model/Engine",'[1]予選ヒートAGr-レース結果表（貼付）'!$1:$1,0)),""),IFERROR(INDEX('[1]予選ヒートBGr-レース結果表（貼付）'!$A:$Z,MATCH($A34,'[1]予選ヒートBGr-レース結果表（貼付）'!$A:$A,0),MATCH("Model/Engine",'[1]予選ヒートBGr-レース結果表（貼付）'!$1:$1,0)),""))</f>
        <v>KOSMIC/YAMAHA</v>
      </c>
      <c r="G35" s="22"/>
      <c r="H35" s="34"/>
      <c r="I35" s="35"/>
      <c r="J35" s="36"/>
      <c r="K35" s="37" t="str">
        <f>IF($D$11&gt;$I$11,IFERROR(INDEX('[1]予選ヒートAGr-レース結果表（貼付）'!$A:$Z,MATCH($A34,'[1]予選ヒートAGr-レース結果表（貼付）'!$A:$A,0),MATCH("Model/Engine",'[1]予選ヒートAGr-レース結果表（貼付）'!$1:$1,0)),""),IFERROR(INDEX('[1]予選ヒートBGr-レース結果表（貼付）'!$A:$Z,MATCH($A34,'[1]予選ヒートBGr-レース結果表（貼付）'!$A:$A,0),MATCH("Model/Engine",'[1]予選ヒートBGr-レース結果表（貼付）'!$1:$1,0)),""))</f>
        <v>EXPRIT/YAMAHA</v>
      </c>
      <c r="L35" s="44"/>
      <c r="M35" s="8"/>
    </row>
    <row r="36" spans="1:13" ht="9.9499999999999993" customHeight="1" x14ac:dyDescent="0.15">
      <c r="A36" s="45"/>
      <c r="B36" s="22"/>
      <c r="C36" s="38" t="str">
        <f>IF($D$11&lt;$I$11,IFERROR(INDEX('[1]予選ヒートAGr-レース結果表（貼付）'!$A:$Z,MATCH($A34,'[1]予選ヒートAGr-レース結果表（貼付）'!$A:$A,0),MATCH("team",'[1]予選ヒートAGr-レース結果表（貼付）'!$1:$1,0)),""),IFERROR(INDEX('[1]予選ヒートBGr-レース結果表（貼付）'!$A:$Z,MATCH($A34,'[1]予選ヒートBGr-レース結果表（貼付）'!$A:$A,0),MATCH("team",'[1]予選ヒートBGr-レース結果表（貼付）'!$1:$1,0)),""))</f>
        <v>Ash</v>
      </c>
      <c r="D36" s="39"/>
      <c r="E36" s="40"/>
      <c r="F36" s="41"/>
      <c r="G36" s="22"/>
      <c r="H36" s="38" t="str">
        <f>IF($D$11&gt;$I$11,IFERROR(INDEX('[1]予選ヒートAGr-レース結果表（貼付）'!$A:$Z,MATCH($A34,'[1]予選ヒートAGr-レース結果表（貼付）'!$A:$A,0),MATCH("team",'[1]予選ヒートAGr-レース結果表（貼付）'!$1:$1,0)),""),IFERROR(INDEX('[1]予選ヒートBGr-レース結果表（貼付）'!$A:$Z,MATCH($A34,'[1]予選ヒートBGr-レース結果表（貼付）'!$A:$A,0),MATCH("team",'[1]予選ヒートBGr-レース結果表（貼付）'!$1:$1,0)),""))</f>
        <v>quaranta sei YRTwithGEMINI</v>
      </c>
      <c r="I36" s="39"/>
      <c r="J36" s="40"/>
      <c r="K36" s="41"/>
      <c r="L36" s="41"/>
      <c r="M36" s="8"/>
    </row>
    <row r="37" spans="1:13" ht="6" customHeight="1" x14ac:dyDescent="0.15">
      <c r="A37" s="45"/>
      <c r="B37" s="22"/>
      <c r="C37" s="23"/>
      <c r="D37" s="24"/>
      <c r="E37" s="25"/>
      <c r="F37" s="42"/>
      <c r="G37" s="8"/>
      <c r="H37" s="8"/>
      <c r="I37" s="8"/>
      <c r="J37" s="8"/>
      <c r="K37" s="44"/>
      <c r="L37" s="37"/>
      <c r="M37" s="8"/>
    </row>
    <row r="38" spans="1:13" ht="15" customHeight="1" x14ac:dyDescent="0.15">
      <c r="A38" s="45">
        <v>7</v>
      </c>
      <c r="B38" s="1">
        <v>13</v>
      </c>
      <c r="C38" s="29">
        <f>IF($D$11&lt;$I$11,IFERROR(INDEX('[1]予選ヒートAGr-レース結果表（貼付）'!$A:$Z,MATCH($A38,'[1]予選ヒートAGr-レース結果表（貼付）'!$A:$A,0),MATCH("No.",'[1]予選ヒートAGr-レース結果表（貼付）'!$1:$1,0)),""),IFERROR(INDEX('[1]予選ヒートBGr-レース結果表（貼付）'!$A:$Z,MATCH($A38,'[1]予選ヒートBGr-レース結果表（貼付）'!$A:$A,0),MATCH("No.",'[1]予選ヒートBGr-レース結果表（貼付）'!$1:$1,0)),""))</f>
        <v>7</v>
      </c>
      <c r="D38" s="30" t="str">
        <f>IF($D$11&lt;$I$11,IFERROR(INDEX('[1]予選ヒートAGr-レース結果表（貼付）'!$A:$Z,MATCH($A38,'[1]予選ヒートAGr-レース結果表（貼付）'!$A:$A,0),MATCH("名前",'[1]予選ヒートAGr-レース結果表（貼付）'!$1:$1,0)),""),IFERROR(INDEX('[1]予選ヒートBGr-レース結果表（貼付）'!$A:$Z,MATCH($A38,'[1]予選ヒートBGr-レース結果表（貼付）'!$A:$A,0),MATCH("名前",'[1]予選ヒートBGr-レース結果表（貼付）'!$1:$1,0)),""))</f>
        <v>大島 良介</v>
      </c>
      <c r="E38" s="31">
        <f>IF($D$11&lt;$I$11,IFERROR(INDEX('[1]予選ヒートAGr-レース結果表（貼付）'!$A:$Z,MATCH(1,'[1]予選ヒートAGr-レース結果表（貼付）'!$A:$A,0),MATCH("No.",'[1]予選ヒートAGr-レース結果表（貼付）'!$1:$1,0)),""),IFERROR(INDEX('[1]予選ヒートBGr-レース結果表（貼付）'!$A:$Z,MATCH(1,'[1]予選ヒートBGr-レース結果表（貼付）'!$A:$A,0),MATCH("No.",'[1]予選ヒートBGr-レース結果表（貼付）'!$1:$1,0)),""))</f>
        <v>56</v>
      </c>
      <c r="F38" s="32"/>
      <c r="G38" s="1">
        <v>14</v>
      </c>
      <c r="H38" s="29">
        <f>IF($D$11&gt;$I$11,IFERROR(INDEX('[1]予選ヒートAGr-レース結果表（貼付）'!$A:$Z,MATCH($A38,'[1]予選ヒートAGr-レース結果表（貼付）'!$A:$A,0),MATCH("No.",'[1]予選ヒートAGr-レース結果表（貼付）'!$1:$1,0)),""),IFERROR(INDEX('[1]予選ヒートBGr-レース結果表（貼付）'!$A:$Z,MATCH($A38,'[1]予選ヒートBGr-レース結果表（貼付）'!$A:$A,0),MATCH("No.",'[1]予選ヒートBGr-レース結果表（貼付）'!$1:$1,0)),""))</f>
        <v>21</v>
      </c>
      <c r="I38" s="30" t="str">
        <f>IF($D$11&gt;$I$11,IFERROR(INDEX('[1]予選ヒートAGr-レース結果表（貼付）'!$A:$Z,MATCH($A38,'[1]予選ヒートAGr-レース結果表（貼付）'!$A:$A,0),MATCH("名前",'[1]予選ヒートAGr-レース結果表（貼付）'!$1:$1,0)),""),IFERROR(INDEX('[1]予選ヒートBGr-レース結果表（貼付）'!$A:$Z,MATCH($A38,'[1]予選ヒートBGr-レース結果表（貼付）'!$A:$A,0),MATCH("名前",'[1]予選ヒートBGr-レース結果表（貼付）'!$1:$1,0)),""))</f>
        <v>栗原 瑞唯</v>
      </c>
      <c r="J38" s="31">
        <f>IF($D$11&lt;$I$11,IFERROR(INDEX('[1]予選ヒートAGr-レース結果表（貼付）'!$A:$Z,MATCH(1,'[1]予選ヒートAGr-レース結果表（貼付）'!$A:$A,0),MATCH("No.",'[1]予選ヒートAGr-レース結果表（貼付）'!$1:$1,0)),""),IFERROR(INDEX('[1]予選ヒートBGr-レース結果表（貼付）'!$A:$Z,MATCH(1,'[1]予選ヒートBGr-レース結果表（貼付）'!$A:$A,0),MATCH("No.",'[1]予選ヒートBGr-レース結果表（貼付）'!$1:$1,0)),""))</f>
        <v>56</v>
      </c>
      <c r="K38" s="32"/>
      <c r="L38" s="42"/>
      <c r="M38" s="8"/>
    </row>
    <row r="39" spans="1:13" ht="6" customHeight="1" x14ac:dyDescent="0.15">
      <c r="A39" s="16"/>
      <c r="B39" s="22"/>
      <c r="C39" s="34"/>
      <c r="D39" s="35"/>
      <c r="E39" s="36"/>
      <c r="F39" s="37" t="str">
        <f>IF($D$11&lt;$I$11,IFERROR(INDEX('[1]予選ヒートAGr-レース結果表（貼付）'!$A:$Z,MATCH($A38,'[1]予選ヒートAGr-レース結果表（貼付）'!$A:$A,0),MATCH("Model/Engine",'[1]予選ヒートAGr-レース結果表（貼付）'!$1:$1,0)),""),IFERROR(INDEX('[1]予選ヒートBGr-レース結果表（貼付）'!$A:$Z,MATCH($A38,'[1]予選ヒートBGr-レース結果表（貼付）'!$A:$A,0),MATCH("Model/Engine",'[1]予選ヒートBGr-レース結果表（貼付）'!$1:$1,0)),""))</f>
        <v>ﾄﾆｰ/YAMAHA</v>
      </c>
      <c r="G39" s="22"/>
      <c r="H39" s="34"/>
      <c r="I39" s="35"/>
      <c r="J39" s="36"/>
      <c r="K39" s="37" t="str">
        <f>IF($D$11&gt;$I$11,IFERROR(INDEX('[1]予選ヒートAGr-レース結果表（貼付）'!$A:$Z,MATCH($A38,'[1]予選ヒートAGr-レース結果表（貼付）'!$A:$A,0),MATCH("Model/Engine",'[1]予選ヒートAGr-レース結果表（貼付）'!$1:$1,0)),""),IFERROR(INDEX('[1]予選ヒートBGr-レース結果表（貼付）'!$A:$Z,MATCH($A38,'[1]予選ヒートBGr-レース結果表（貼付）'!$A:$A,0),MATCH("Model/Engine",'[1]予選ヒートBGr-レース結果表（貼付）'!$1:$1,0)),""))</f>
        <v>MINATO/YAMAHA</v>
      </c>
      <c r="L39" s="44"/>
      <c r="M39" s="8"/>
    </row>
    <row r="40" spans="1:13" ht="9.9499999999999993" customHeight="1" x14ac:dyDescent="0.15">
      <c r="A40" s="16"/>
      <c r="B40" s="22"/>
      <c r="C40" s="38" t="str">
        <f>IF($D$11&lt;$I$11,IFERROR(INDEX('[1]予選ヒートAGr-レース結果表（貼付）'!$A:$Z,MATCH($A38,'[1]予選ヒートAGr-レース結果表（貼付）'!$A:$A,0),MATCH("team",'[1]予選ヒートAGr-レース結果表（貼付）'!$1:$1,0)),""),IFERROR(INDEX('[1]予選ヒートBGr-レース結果表（貼付）'!$A:$Z,MATCH($A38,'[1]予選ヒートBGr-レース結果表（貼付）'!$A:$A,0),MATCH("team",'[1]予選ヒートBGr-レース結果表（貼付）'!$1:$1,0)),""))</f>
        <v>RS-1</v>
      </c>
      <c r="D40" s="39"/>
      <c r="E40" s="40"/>
      <c r="F40" s="41"/>
      <c r="G40" s="22"/>
      <c r="H40" s="38" t="str">
        <f>IF($D$11&gt;$I$11,IFERROR(INDEX('[1]予選ヒートAGr-レース結果表（貼付）'!$A:$Z,MATCH($A38,'[1]予選ヒートAGr-レース結果表（貼付）'!$A:$A,0),MATCH("team",'[1]予選ヒートAGr-レース結果表（貼付）'!$1:$1,0)),""),IFERROR(INDEX('[1]予選ヒートBGr-レース結果表（貼付）'!$A:$Z,MATCH($A38,'[1]予選ヒートBGr-レース結果表（貼付）'!$A:$A,0),MATCH("team",'[1]予選ヒートBGr-レース結果表（貼付）'!$1:$1,0)),""))</f>
        <v>SUPER CREW'S</v>
      </c>
      <c r="I40" s="39"/>
      <c r="J40" s="40"/>
      <c r="K40" s="41"/>
      <c r="L40" s="41"/>
      <c r="M40" s="8"/>
    </row>
    <row r="41" spans="1:13" ht="6" customHeight="1" x14ac:dyDescent="0.15">
      <c r="A41" s="16"/>
      <c r="B41" s="22"/>
      <c r="C41" s="23"/>
      <c r="D41" s="24"/>
      <c r="E41" s="25"/>
      <c r="F41" s="42"/>
      <c r="G41" s="8"/>
      <c r="H41" s="8"/>
      <c r="I41" s="8"/>
      <c r="J41" s="8"/>
      <c r="K41" s="44"/>
      <c r="L41" s="37"/>
      <c r="M41" s="8"/>
    </row>
    <row r="42" spans="1:13" ht="15" customHeight="1" x14ac:dyDescent="0.15">
      <c r="A42" s="16">
        <v>8</v>
      </c>
      <c r="B42" s="1">
        <v>15</v>
      </c>
      <c r="C42" s="29">
        <f>IF($D$11&lt;$I$11,IFERROR(INDEX('[1]予選ヒートAGr-レース結果表（貼付）'!$A:$Z,MATCH($A42,'[1]予選ヒートAGr-レース結果表（貼付）'!$A:$A,0),MATCH("No.",'[1]予選ヒートAGr-レース結果表（貼付）'!$1:$1,0)),""),IFERROR(INDEX('[1]予選ヒートBGr-レース結果表（貼付）'!$A:$Z,MATCH($A42,'[1]予選ヒートBGr-レース結果表（貼付）'!$A:$A,0),MATCH("No.",'[1]予選ヒートBGr-レース結果表（貼付）'!$1:$1,0)),""))</f>
        <v>19</v>
      </c>
      <c r="D42" s="30" t="str">
        <f>IF($D$11&lt;$I$11,IFERROR(INDEX('[1]予選ヒートAGr-レース結果表（貼付）'!$A:$Z,MATCH($A42,'[1]予選ヒートAGr-レース結果表（貼付）'!$A:$A,0),MATCH("名前",'[1]予選ヒートAGr-レース結果表（貼付）'!$1:$1,0)),""),IFERROR(INDEX('[1]予選ヒートBGr-レース結果表（貼付）'!$A:$Z,MATCH($A42,'[1]予選ヒートBGr-レース結果表（貼付）'!$A:$A,0),MATCH("名前",'[1]予選ヒートBGr-レース結果表（貼付）'!$1:$1,0)),""))</f>
        <v>鈴木 恵武</v>
      </c>
      <c r="E42" s="31">
        <f>IF($D$11&lt;$I$11,IFERROR(INDEX('[1]予選ヒートAGr-レース結果表（貼付）'!$A:$Z,MATCH(1,'[1]予選ヒートAGr-レース結果表（貼付）'!$A:$A,0),MATCH("No.",'[1]予選ヒートAGr-レース結果表（貼付）'!$1:$1,0)),""),IFERROR(INDEX('[1]予選ヒートBGr-レース結果表（貼付）'!$A:$Z,MATCH(1,'[1]予選ヒートBGr-レース結果表（貼付）'!$A:$A,0),MATCH("No.",'[1]予選ヒートBGr-レース結果表（貼付）'!$1:$1,0)),""))</f>
        <v>56</v>
      </c>
      <c r="F42" s="32"/>
      <c r="G42" s="1">
        <v>16</v>
      </c>
      <c r="H42" s="29">
        <f>IF($D$11&gt;$I$11,IFERROR(INDEX('[1]予選ヒートAGr-レース結果表（貼付）'!$A:$Z,MATCH($A42,'[1]予選ヒートAGr-レース結果表（貼付）'!$A:$A,0),MATCH("No.",'[1]予選ヒートAGr-レース結果表（貼付）'!$1:$1,0)),""),IFERROR(INDEX('[1]予選ヒートBGr-レース結果表（貼付）'!$A:$Z,MATCH($A42,'[1]予選ヒートBGr-レース結果表（貼付）'!$A:$A,0),MATCH("No.",'[1]予選ヒートBGr-レース結果表（貼付）'!$1:$1,0)),""))</f>
        <v>20</v>
      </c>
      <c r="I42" s="30" t="str">
        <f>IF($D$11&gt;$I$11,IFERROR(INDEX('[1]予選ヒートAGr-レース結果表（貼付）'!$A:$Z,MATCH($A42,'[1]予選ヒートAGr-レース結果表（貼付）'!$A:$A,0),MATCH("名前",'[1]予選ヒートAGr-レース結果表（貼付）'!$1:$1,0)),""),IFERROR(INDEX('[1]予選ヒートBGr-レース結果表（貼付）'!$A:$Z,MATCH($A42,'[1]予選ヒートBGr-レース結果表（貼付）'!$A:$A,0),MATCH("名前",'[1]予選ヒートBGr-レース結果表（貼付）'!$1:$1,0)),""))</f>
        <v>中西 凜音</v>
      </c>
      <c r="J42" s="31">
        <f>IF($D$11&lt;$I$11,IFERROR(INDEX('[1]予選ヒートAGr-レース結果表（貼付）'!$A:$Z,MATCH(1,'[1]予選ヒートAGr-レース結果表（貼付）'!$A:$A,0),MATCH("No.",'[1]予選ヒートAGr-レース結果表（貼付）'!$1:$1,0)),""),IFERROR(INDEX('[1]予選ヒートBGr-レース結果表（貼付）'!$A:$Z,MATCH(1,'[1]予選ヒートBGr-レース結果表（貼付）'!$A:$A,0),MATCH("No.",'[1]予選ヒートBGr-レース結果表（貼付）'!$1:$1,0)),""))</f>
        <v>56</v>
      </c>
      <c r="K42" s="32"/>
      <c r="L42" s="42"/>
      <c r="M42" s="8"/>
    </row>
    <row r="43" spans="1:13" ht="6" customHeight="1" x14ac:dyDescent="0.15">
      <c r="A43" s="16"/>
      <c r="B43" s="22"/>
      <c r="C43" s="34"/>
      <c r="D43" s="35"/>
      <c r="E43" s="36"/>
      <c r="F43" s="37" t="str">
        <f>IF($D$11&lt;$I$11,IFERROR(INDEX('[1]予選ヒートAGr-レース結果表（貼付）'!$A:$Z,MATCH($A42,'[1]予選ヒートAGr-レース結果表（貼付）'!$A:$A,0),MATCH("Model/Engine",'[1]予選ヒートAGr-レース結果表（貼付）'!$1:$1,0)),""),IFERROR(INDEX('[1]予選ヒートBGr-レース結果表（貼付）'!$A:$Z,MATCH($A42,'[1]予選ヒートBGr-レース結果表（貼付）'!$A:$A,0),MATCH("Model/Engine",'[1]予選ヒートBGr-レース結果表（貼付）'!$1:$1,0)),""))</f>
        <v>KOSMIC/YAMAHA</v>
      </c>
      <c r="G43" s="22"/>
      <c r="H43" s="34"/>
      <c r="I43" s="35"/>
      <c r="J43" s="36"/>
      <c r="K43" s="37" t="str">
        <f>IF($D$11&gt;$I$11,IFERROR(INDEX('[1]予選ヒートAGr-レース結果表（貼付）'!$A:$Z,MATCH($A42,'[1]予選ヒートAGr-レース結果表（貼付）'!$A:$A,0),MATCH("Model/Engine",'[1]予選ヒートAGr-レース結果表（貼付）'!$1:$1,0)),""),IFERROR(INDEX('[1]予選ヒートBGr-レース結果表（貼付）'!$A:$Z,MATCH($A42,'[1]予選ヒートBGr-レース結果表（貼付）'!$A:$A,0),MATCH("Model/Engine",'[1]予選ヒートBGr-レース結果表（貼付）'!$1:$1,0)),""))</f>
        <v>Energy/YAMAHA</v>
      </c>
      <c r="L43" s="44"/>
      <c r="M43" s="8"/>
    </row>
    <row r="44" spans="1:13" ht="9.9499999999999993" customHeight="1" x14ac:dyDescent="0.15">
      <c r="A44" s="16"/>
      <c r="B44" s="22"/>
      <c r="C44" s="38" t="str">
        <f>IF($D$11&lt;$I$11,IFERROR(INDEX('[1]予選ヒートAGr-レース結果表（貼付）'!$A:$Z,MATCH($A42,'[1]予選ヒートAGr-レース結果表（貼付）'!$A:$A,0),MATCH("team",'[1]予選ヒートAGr-レース結果表（貼付）'!$1:$1,0)),""),IFERROR(INDEX('[1]予選ヒートBGr-レース結果表（貼付）'!$A:$Z,MATCH($A42,'[1]予選ヒートBGr-レース結果表（貼付）'!$A:$A,0),MATCH("team",'[1]予選ヒートBGr-レース結果表（貼付）'!$1:$1,0)),""))</f>
        <v>増田ｽﾋﾟｰﾄﾞ with APEX</v>
      </c>
      <c r="D44" s="39"/>
      <c r="E44" s="40"/>
      <c r="F44" s="41"/>
      <c r="G44" s="22"/>
      <c r="H44" s="38" t="str">
        <f>IF($D$11&gt;$I$11,IFERROR(INDEX('[1]予選ヒートAGr-レース結果表（貼付）'!$A:$Z,MATCH($A42,'[1]予選ヒートAGr-レース結果表（貼付）'!$A:$A,0),MATCH("team",'[1]予選ヒートAGr-レース結果表（貼付）'!$1:$1,0)),""),IFERROR(INDEX('[1]予選ヒートBGr-レース結果表（貼付）'!$A:$Z,MATCH($A42,'[1]予選ヒートBGr-レース結果表（貼付）'!$A:$A,0),MATCH("team",'[1]予選ヒートBGr-レース結果表（貼付）'!$1:$1,0)),""))</f>
        <v>ﾁｰﾑﾅｶﾞｵ</v>
      </c>
      <c r="I44" s="39"/>
      <c r="J44" s="40"/>
      <c r="K44" s="41"/>
      <c r="L44" s="41"/>
      <c r="M44" s="8"/>
    </row>
    <row r="45" spans="1:13" ht="6" customHeight="1" x14ac:dyDescent="0.15">
      <c r="A45" s="16"/>
      <c r="B45" s="22"/>
      <c r="C45" s="23"/>
      <c r="D45" s="24"/>
      <c r="E45" s="25"/>
      <c r="F45" s="42"/>
      <c r="G45" s="8"/>
      <c r="H45" s="8"/>
      <c r="I45" s="8"/>
      <c r="J45" s="8"/>
      <c r="K45" s="44"/>
      <c r="L45" s="37"/>
      <c r="M45" s="8"/>
    </row>
    <row r="46" spans="1:13" ht="15" customHeight="1" x14ac:dyDescent="0.15">
      <c r="A46" s="16">
        <v>9</v>
      </c>
      <c r="B46" s="1">
        <v>17</v>
      </c>
      <c r="C46" s="29">
        <f>IF($D$11&lt;$I$11,IFERROR(INDEX('[1]予選ヒートAGr-レース結果表（貼付）'!$A:$Z,MATCH($A46,'[1]予選ヒートAGr-レース結果表（貼付）'!$A:$A,0),MATCH("No.",'[1]予選ヒートAGr-レース結果表（貼付）'!$1:$1,0)),""),IFERROR(INDEX('[1]予選ヒートBGr-レース結果表（貼付）'!$A:$Z,MATCH($A46,'[1]予選ヒートBGr-レース結果表（貼付）'!$A:$A,0),MATCH("No.",'[1]予選ヒートBGr-レース結果表（貼付）'!$1:$1,0)),""))</f>
        <v>10</v>
      </c>
      <c r="D46" s="30" t="str">
        <f>IF($D$11&lt;$I$11,IFERROR(INDEX('[1]予選ヒートAGr-レース結果表（貼付）'!$A:$Z,MATCH($A46,'[1]予選ヒートAGr-レース結果表（貼付）'!$A:$A,0),MATCH("名前",'[1]予選ヒートAGr-レース結果表（貼付）'!$1:$1,0)),""),IFERROR(INDEX('[1]予選ヒートBGr-レース結果表（貼付）'!$A:$Z,MATCH($A46,'[1]予選ヒートBGr-レース結果表（貼付）'!$A:$A,0),MATCH("名前",'[1]予選ヒートBGr-レース結果表（貼付）'!$1:$1,0)),""))</f>
        <v>上田 凌成</v>
      </c>
      <c r="E46" s="31">
        <f>IF($D$11&lt;$I$11,IFERROR(INDEX('[1]予選ヒートAGr-レース結果表（貼付）'!$A:$Z,MATCH(1,'[1]予選ヒートAGr-レース結果表（貼付）'!$A:$A,0),MATCH("No.",'[1]予選ヒートAGr-レース結果表（貼付）'!$1:$1,0)),""),IFERROR(INDEX('[1]予選ヒートBGr-レース結果表（貼付）'!$A:$Z,MATCH(1,'[1]予選ヒートBGr-レース結果表（貼付）'!$A:$A,0),MATCH("No.",'[1]予選ヒートBGr-レース結果表（貼付）'!$1:$1,0)),""))</f>
        <v>56</v>
      </c>
      <c r="F46" s="32"/>
      <c r="G46" s="1">
        <v>18</v>
      </c>
      <c r="H46" s="29">
        <f>IF($D$11&gt;$I$11,IFERROR(INDEX('[1]予選ヒートAGr-レース結果表（貼付）'!$A:$Z,MATCH($A46,'[1]予選ヒートAGr-レース結果表（貼付）'!$A:$A,0),MATCH("No.",'[1]予選ヒートAGr-レース結果表（貼付）'!$1:$1,0)),""),IFERROR(INDEX('[1]予選ヒートBGr-レース結果表（貼付）'!$A:$Z,MATCH($A46,'[1]予選ヒートBGr-レース結果表（貼付）'!$A:$A,0),MATCH("No.",'[1]予選ヒートBGr-レース結果表（貼付）'!$1:$1,0)),""))</f>
        <v>51</v>
      </c>
      <c r="I46" s="30" t="str">
        <f>IF($D$11&gt;$I$11,IFERROR(INDEX('[1]予選ヒートAGr-レース結果表（貼付）'!$A:$Z,MATCH($A46,'[1]予選ヒートAGr-レース結果表（貼付）'!$A:$A,0),MATCH("名前",'[1]予選ヒートAGr-レース結果表（貼付）'!$1:$1,0)),""),IFERROR(INDEX('[1]予選ヒートBGr-レース結果表（貼付）'!$A:$Z,MATCH($A46,'[1]予選ヒートBGr-レース結果表（貼付）'!$A:$A,0),MATCH("名前",'[1]予選ヒートBGr-レース結果表（貼付）'!$1:$1,0)),""))</f>
        <v>伊藤 楓馬</v>
      </c>
      <c r="J46" s="31">
        <f>IF($D$11&lt;$I$11,IFERROR(INDEX('[1]予選ヒートAGr-レース結果表（貼付）'!$A:$Z,MATCH(1,'[1]予選ヒートAGr-レース結果表（貼付）'!$A:$A,0),MATCH("No.",'[1]予選ヒートAGr-レース結果表（貼付）'!$1:$1,0)),""),IFERROR(INDEX('[1]予選ヒートBGr-レース結果表（貼付）'!$A:$Z,MATCH(1,'[1]予選ヒートBGr-レース結果表（貼付）'!$A:$A,0),MATCH("No.",'[1]予選ヒートBGr-レース結果表（貼付）'!$1:$1,0)),""))</f>
        <v>56</v>
      </c>
      <c r="K46" s="32"/>
      <c r="L46" s="42"/>
      <c r="M46" s="8"/>
    </row>
    <row r="47" spans="1:13" ht="6" customHeight="1" x14ac:dyDescent="0.15">
      <c r="A47" s="16"/>
      <c r="B47" s="22"/>
      <c r="C47" s="34"/>
      <c r="D47" s="35"/>
      <c r="E47" s="36"/>
      <c r="F47" s="37" t="str">
        <f>IF($D$11&lt;$I$11,IFERROR(INDEX('[1]予選ヒートAGr-レース結果表（貼付）'!$A:$Z,MATCH($A46,'[1]予選ヒートAGr-レース結果表（貼付）'!$A:$A,0),MATCH("Model/Engine",'[1]予選ヒートAGr-レース結果表（貼付）'!$1:$1,0)),""),IFERROR(INDEX('[1]予選ヒートBGr-レース結果表（貼付）'!$A:$Z,MATCH($A46,'[1]予選ヒートBGr-レース結果表（貼付）'!$A:$A,0),MATCH("Model/Engine",'[1]予選ヒートBGr-レース結果表（貼付）'!$1:$1,0)),""))</f>
        <v>ｺｽﾐｯｸ/YAMAHA</v>
      </c>
      <c r="G47" s="22"/>
      <c r="H47" s="34"/>
      <c r="I47" s="35"/>
      <c r="J47" s="36"/>
      <c r="K47" s="37" t="str">
        <f>IF($D$11&gt;$I$11,IFERROR(INDEX('[1]予選ヒートAGr-レース結果表（貼付）'!$A:$Z,MATCH($A46,'[1]予選ヒートAGr-レース結果表（貼付）'!$A:$A,0),MATCH("Model/Engine",'[1]予選ヒートAGr-レース結果表（貼付）'!$1:$1,0)),""),IFERROR(INDEX('[1]予選ヒートBGr-レース結果表（貼付）'!$A:$Z,MATCH($A46,'[1]予選ヒートBGr-レース結果表（貼付）'!$A:$A,0),MATCH("Model/Engine",'[1]予選ヒートBGr-レース結果表（貼付）'!$1:$1,0)),""))</f>
        <v>ｺｽﾐｯｸ/YAMAHA</v>
      </c>
      <c r="L47" s="44"/>
      <c r="M47" s="8"/>
    </row>
    <row r="48" spans="1:13" ht="9.9499999999999993" customHeight="1" x14ac:dyDescent="0.15">
      <c r="A48" s="16"/>
      <c r="B48" s="22"/>
      <c r="C48" s="38" t="str">
        <f>IF($D$11&lt;$I$11,IFERROR(INDEX('[1]予選ヒートAGr-レース結果表（貼付）'!$A:$Z,MATCH($A46,'[1]予選ヒートAGr-レース結果表（貼付）'!$A:$A,0),MATCH("team",'[1]予選ヒートAGr-レース結果表（貼付）'!$1:$1,0)),""),IFERROR(INDEX('[1]予選ヒートBGr-レース結果表（貼付）'!$A:$Z,MATCH($A46,'[1]予選ヒートBGr-レース結果表（貼付）'!$A:$A,0),MATCH("team",'[1]予選ヒートBGr-レース結果表（貼付）'!$1:$1,0)),""))</f>
        <v>Phoenix</v>
      </c>
      <c r="D48" s="39"/>
      <c r="E48" s="40"/>
      <c r="F48" s="41"/>
      <c r="G48" s="22"/>
      <c r="H48" s="38" t="str">
        <f>IF($D$11&gt;$I$11,IFERROR(INDEX('[1]予選ヒートAGr-レース結果表（貼付）'!$A:$Z,MATCH($A46,'[1]予選ヒートAGr-レース結果表（貼付）'!$A:$A,0),MATCH("team",'[1]予選ヒートAGr-レース結果表（貼付）'!$1:$1,0)),""),IFERROR(INDEX('[1]予選ヒートBGr-レース結果表（貼付）'!$A:$Z,MATCH($A46,'[1]予選ヒートBGr-レース結果表（貼付）'!$A:$A,0),MATCH("team",'[1]予選ヒートBGr-レース結果表（貼付）'!$1:$1,0)),""))</f>
        <v>FormationLapRacing</v>
      </c>
      <c r="I48" s="39"/>
      <c r="J48" s="40"/>
      <c r="K48" s="41"/>
      <c r="L48" s="41"/>
      <c r="M48" s="8"/>
    </row>
    <row r="49" spans="1:13" ht="6" customHeight="1" x14ac:dyDescent="0.15">
      <c r="A49" s="16"/>
      <c r="B49" s="22"/>
      <c r="C49" s="23"/>
      <c r="D49" s="24"/>
      <c r="E49" s="25"/>
      <c r="F49" s="42"/>
      <c r="G49" s="8"/>
      <c r="H49" s="8"/>
      <c r="I49" s="8"/>
      <c r="J49" s="8"/>
      <c r="K49" s="44"/>
      <c r="L49" s="37"/>
      <c r="M49" s="8"/>
    </row>
    <row r="50" spans="1:13" ht="15" customHeight="1" x14ac:dyDescent="0.15">
      <c r="A50" s="16">
        <v>10</v>
      </c>
      <c r="B50" s="1">
        <v>19</v>
      </c>
      <c r="C50" s="29">
        <f>IF($D$11&lt;$I$11,IFERROR(INDEX('[1]予選ヒートAGr-レース結果表（貼付）'!$A:$Z,MATCH($A50,'[1]予選ヒートAGr-レース結果表（貼付）'!$A:$A,0),MATCH("No.",'[1]予選ヒートAGr-レース結果表（貼付）'!$1:$1,0)),""),IFERROR(INDEX('[1]予選ヒートBGr-レース結果表（貼付）'!$A:$Z,MATCH($A50,'[1]予選ヒートBGr-レース結果表（貼付）'!$A:$A,0),MATCH("No.",'[1]予選ヒートBGr-レース結果表（貼付）'!$1:$1,0)),""))</f>
        <v>41</v>
      </c>
      <c r="D50" s="30" t="str">
        <f>IF($D$11&lt;$I$11,IFERROR(INDEX('[1]予選ヒートAGr-レース結果表（貼付）'!$A:$Z,MATCH($A50,'[1]予選ヒートAGr-レース結果表（貼付）'!$A:$A,0),MATCH("名前",'[1]予選ヒートAGr-レース結果表（貼付）'!$1:$1,0)),""),IFERROR(INDEX('[1]予選ヒートBGr-レース結果表（貼付）'!$A:$Z,MATCH($A50,'[1]予選ヒートBGr-レース結果表（貼付）'!$A:$A,0),MATCH("名前",'[1]予選ヒートBGr-レース結果表（貼付）'!$1:$1,0)),""))</f>
        <v>春日 龍之介</v>
      </c>
      <c r="E50" s="31">
        <f>IF($D$11&lt;$I$11,IFERROR(INDEX('[1]予選ヒートAGr-レース結果表（貼付）'!$A:$Z,MATCH(1,'[1]予選ヒートAGr-レース結果表（貼付）'!$A:$A,0),MATCH("No.",'[1]予選ヒートAGr-レース結果表（貼付）'!$1:$1,0)),""),IFERROR(INDEX('[1]予選ヒートBGr-レース結果表（貼付）'!$A:$Z,MATCH(1,'[1]予選ヒートBGr-レース結果表（貼付）'!$A:$A,0),MATCH("No.",'[1]予選ヒートBGr-レース結果表（貼付）'!$1:$1,0)),""))</f>
        <v>56</v>
      </c>
      <c r="F50" s="32"/>
      <c r="G50" s="1">
        <v>20</v>
      </c>
      <c r="H50" s="29">
        <f>IF($D$11&gt;$I$11,IFERROR(INDEX('[1]予選ヒートAGr-レース結果表（貼付）'!$A:$Z,MATCH($A50,'[1]予選ヒートAGr-レース結果表（貼付）'!$A:$A,0),MATCH("No.",'[1]予選ヒートAGr-レース結果表（貼付）'!$1:$1,0)),""),IFERROR(INDEX('[1]予選ヒートBGr-レース結果表（貼付）'!$A:$Z,MATCH($A50,'[1]予選ヒートBGr-レース結果表（貼付）'!$A:$A,0),MATCH("No.",'[1]予選ヒートBGr-レース結果表（貼付）'!$1:$1,0)),""))</f>
        <v>17</v>
      </c>
      <c r="I50" s="30" t="str">
        <f>IF($D$11&gt;$I$11,IFERROR(INDEX('[1]予選ヒートAGr-レース結果表（貼付）'!$A:$Z,MATCH($A50,'[1]予選ヒートAGr-レース結果表（貼付）'!$A:$A,0),MATCH("名前",'[1]予選ヒートAGr-レース結果表（貼付）'!$1:$1,0)),""),IFERROR(INDEX('[1]予選ヒートBGr-レース結果表（貼付）'!$A:$Z,MATCH($A50,'[1]予選ヒートBGr-レース結果表（貼付）'!$A:$A,0),MATCH("名前",'[1]予選ヒートBGr-レース結果表（貼付）'!$1:$1,0)),""))</f>
        <v>可児 永久</v>
      </c>
      <c r="J50" s="31">
        <f>IF($D$11&lt;$I$11,IFERROR(INDEX('[1]予選ヒートAGr-レース結果表（貼付）'!$A:$Z,MATCH(1,'[1]予選ヒートAGr-レース結果表（貼付）'!$A:$A,0),MATCH("No.",'[1]予選ヒートAGr-レース結果表（貼付）'!$1:$1,0)),""),IFERROR(INDEX('[1]予選ヒートBGr-レース結果表（貼付）'!$A:$Z,MATCH(1,'[1]予選ヒートBGr-レース結果表（貼付）'!$A:$A,0),MATCH("No.",'[1]予選ヒートBGr-レース結果表（貼付）'!$1:$1,0)),""))</f>
        <v>56</v>
      </c>
      <c r="K50" s="32"/>
      <c r="L50" s="42"/>
      <c r="M50" s="8"/>
    </row>
    <row r="51" spans="1:13" ht="6" customHeight="1" x14ac:dyDescent="0.15">
      <c r="A51" s="16"/>
      <c r="B51" s="22"/>
      <c r="C51" s="34"/>
      <c r="D51" s="35"/>
      <c r="E51" s="36"/>
      <c r="F51" s="37" t="str">
        <f>IF($D$11&lt;$I$11,IFERROR(INDEX('[1]予選ヒートAGr-レース結果表（貼付）'!$A:$Z,MATCH($A50,'[1]予選ヒートAGr-レース結果表（貼付）'!$A:$A,0),MATCH("Model/Engine",'[1]予選ヒートAGr-レース結果表（貼付）'!$1:$1,0)),""),IFERROR(INDEX('[1]予選ヒートBGr-レース結果表（貼付）'!$A:$Z,MATCH($A50,'[1]予選ヒートBGr-レース結果表（貼付）'!$A:$A,0),MATCH("Model/Engine",'[1]予選ヒートBGr-レース結果表（貼付）'!$1:$1,0)),""))</f>
        <v>XENON/YAMAHA</v>
      </c>
      <c r="G51" s="22"/>
      <c r="H51" s="34"/>
      <c r="I51" s="35"/>
      <c r="J51" s="36"/>
      <c r="K51" s="37" t="str">
        <f>IF($D$11&gt;$I$11,IFERROR(INDEX('[1]予選ヒートAGr-レース結果表（貼付）'!$A:$Z,MATCH($A50,'[1]予選ヒートAGr-レース結果表（貼付）'!$A:$A,0),MATCH("Model/Engine",'[1]予選ヒートAGr-レース結果表（貼付）'!$1:$1,0)),""),IFERROR(INDEX('[1]予選ヒートBGr-レース結果表（貼付）'!$A:$Z,MATCH($A50,'[1]予選ヒートBGr-レース結果表（貼付）'!$A:$A,0),MATCH("Model/Engine",'[1]予選ヒートBGr-レース結果表（貼付）'!$1:$1,0)),""))</f>
        <v>KOSMIC/YAMAHA</v>
      </c>
      <c r="L51" s="44"/>
      <c r="M51" s="8"/>
    </row>
    <row r="52" spans="1:13" ht="9.9499999999999993" customHeight="1" x14ac:dyDescent="0.15">
      <c r="A52" s="16"/>
      <c r="B52" s="22"/>
      <c r="C52" s="38" t="str">
        <f>IF($D$11&lt;$I$11,IFERROR(INDEX('[1]予選ヒートAGr-レース結果表（貼付）'!$A:$Z,MATCH($A50,'[1]予選ヒートAGr-レース結果表（貼付）'!$A:$A,0),MATCH("team",'[1]予選ヒートAGr-レース結果表（貼付）'!$1:$1,0)),""),IFERROR(INDEX('[1]予選ヒートBGr-レース結果表（貼付）'!$A:$Z,MATCH($A50,'[1]予選ヒートBGr-レース結果表（貼付）'!$A:$A,0),MATCH("team",'[1]予選ヒートBGr-レース結果表（貼付）'!$1:$1,0)),""))</f>
        <v>SPS川口</v>
      </c>
      <c r="D52" s="39"/>
      <c r="E52" s="40"/>
      <c r="F52" s="41"/>
      <c r="G52" s="22"/>
      <c r="H52" s="38" t="str">
        <f>IF($D$11&gt;$I$11,IFERROR(INDEX('[1]予選ヒートAGr-レース結果表（貼付）'!$A:$Z,MATCH($A50,'[1]予選ヒートAGr-レース結果表（貼付）'!$A:$A,0),MATCH("team",'[1]予選ヒートAGr-レース結果表（貼付）'!$1:$1,0)),""),IFERROR(INDEX('[1]予選ヒートBGr-レース結果表（貼付）'!$A:$Z,MATCH($A50,'[1]予選ヒートBGr-レース結果表（貼付）'!$A:$A,0),MATCH("team",'[1]予選ヒートBGr-レース結果表（貼付）'!$1:$1,0)),""))</f>
        <v>Ash KART RACING</v>
      </c>
      <c r="I52" s="39"/>
      <c r="J52" s="40"/>
      <c r="K52" s="41"/>
      <c r="L52" s="41"/>
      <c r="M52" s="8"/>
    </row>
    <row r="53" spans="1:13" ht="6" customHeight="1" x14ac:dyDescent="0.15">
      <c r="A53" s="16"/>
      <c r="B53" s="22"/>
      <c r="C53" s="23"/>
      <c r="D53" s="24"/>
      <c r="E53" s="25"/>
      <c r="F53" s="42"/>
      <c r="G53" s="8"/>
      <c r="H53" s="8"/>
      <c r="I53" s="8"/>
      <c r="J53" s="8"/>
      <c r="K53" s="44"/>
      <c r="L53" s="37"/>
      <c r="M53" s="8"/>
    </row>
    <row r="54" spans="1:13" ht="15" customHeight="1" x14ac:dyDescent="0.15">
      <c r="A54" s="16">
        <v>11</v>
      </c>
      <c r="B54" s="1">
        <v>21</v>
      </c>
      <c r="C54" s="29">
        <f>IF($D$11&lt;$I$11,IFERROR(INDEX('[1]予選ヒートAGr-レース結果表（貼付）'!$A:$Z,MATCH($A54,'[1]予選ヒートAGr-レース結果表（貼付）'!$A:$A,0),MATCH("No.",'[1]予選ヒートAGr-レース結果表（貼付）'!$1:$1,0)),""),IFERROR(INDEX('[1]予選ヒートBGr-レース結果表（貼付）'!$A:$Z,MATCH($A54,'[1]予選ヒートBGr-レース結果表（貼付）'!$A:$A,0),MATCH("No.",'[1]予選ヒートBGr-レース結果表（貼付）'!$1:$1,0)),""))</f>
        <v>53</v>
      </c>
      <c r="D54" s="30" t="str">
        <f>IF($D$11&lt;$I$11,IFERROR(INDEX('[1]予選ヒートAGr-レース結果表（貼付）'!$A:$Z,MATCH($A54,'[1]予選ヒートAGr-レース結果表（貼付）'!$A:$A,0),MATCH("名前",'[1]予選ヒートAGr-レース結果表（貼付）'!$1:$1,0)),""),IFERROR(INDEX('[1]予選ヒートBGr-レース結果表（貼付）'!$A:$Z,MATCH($A54,'[1]予選ヒートBGr-レース結果表（貼付）'!$A:$A,0),MATCH("名前",'[1]予選ヒートBGr-レース結果表（貼付）'!$1:$1,0)),""))</f>
        <v>坂上 真海</v>
      </c>
      <c r="E54" s="31">
        <f>IF($D$11&lt;$I$11,IFERROR(INDEX('[1]予選ヒートAGr-レース結果表（貼付）'!$A:$Z,MATCH(1,'[1]予選ヒートAGr-レース結果表（貼付）'!$A:$A,0),MATCH("No.",'[1]予選ヒートAGr-レース結果表（貼付）'!$1:$1,0)),""),IFERROR(INDEX('[1]予選ヒートBGr-レース結果表（貼付）'!$A:$Z,MATCH(1,'[1]予選ヒートBGr-レース結果表（貼付）'!$A:$A,0),MATCH("No.",'[1]予選ヒートBGr-レース結果表（貼付）'!$1:$1,0)),""))</f>
        <v>56</v>
      </c>
      <c r="F54" s="32"/>
      <c r="G54" s="1">
        <v>22</v>
      </c>
      <c r="H54" s="29">
        <f>IF($D$11&gt;$I$11,IFERROR(INDEX('[1]予選ヒートAGr-レース結果表（貼付）'!$A:$Z,MATCH($A54,'[1]予選ヒートAGr-レース結果表（貼付）'!$A:$A,0),MATCH("No.",'[1]予選ヒートAGr-レース結果表（貼付）'!$1:$1,0)),""),IFERROR(INDEX('[1]予選ヒートBGr-レース結果表（貼付）'!$A:$Z,MATCH($A54,'[1]予選ヒートBGr-レース結果表（貼付）'!$A:$A,0),MATCH("No.",'[1]予選ヒートBGr-レース結果表（貼付）'!$1:$1,0)),""))</f>
        <v>37</v>
      </c>
      <c r="I54" s="30" t="str">
        <f>IF($D$11&gt;$I$11,IFERROR(INDEX('[1]予選ヒートAGr-レース結果表（貼付）'!$A:$Z,MATCH($A54,'[1]予選ヒートAGr-レース結果表（貼付）'!$A:$A,0),MATCH("名前",'[1]予選ヒートAGr-レース結果表（貼付）'!$1:$1,0)),""),IFERROR(INDEX('[1]予選ヒートBGr-レース結果表（貼付）'!$A:$Z,MATCH($A54,'[1]予選ヒートBGr-レース結果表（貼付）'!$A:$A,0),MATCH("名前",'[1]予選ヒートBGr-レース結果表（貼付）'!$1:$1,0)),""))</f>
        <v>佐藤 琉葵</v>
      </c>
      <c r="J54" s="31">
        <f>IF($D$11&lt;$I$11,IFERROR(INDEX('[1]予選ヒートAGr-レース結果表（貼付）'!$A:$Z,MATCH(1,'[1]予選ヒートAGr-レース結果表（貼付）'!$A:$A,0),MATCH("No.",'[1]予選ヒートAGr-レース結果表（貼付）'!$1:$1,0)),""),IFERROR(INDEX('[1]予選ヒートBGr-レース結果表（貼付）'!$A:$Z,MATCH(1,'[1]予選ヒートBGr-レース結果表（貼付）'!$A:$A,0),MATCH("No.",'[1]予選ヒートBGr-レース結果表（貼付）'!$1:$1,0)),""))</f>
        <v>56</v>
      </c>
      <c r="K54" s="32"/>
      <c r="L54" s="42"/>
      <c r="M54" s="8"/>
    </row>
    <row r="55" spans="1:13" ht="6" customHeight="1" x14ac:dyDescent="0.15">
      <c r="A55" s="16"/>
      <c r="B55" s="22"/>
      <c r="C55" s="34"/>
      <c r="D55" s="35"/>
      <c r="E55" s="36"/>
      <c r="F55" s="37" t="str">
        <f>IF($D$11&lt;$I$11,IFERROR(INDEX('[1]予選ヒートAGr-レース結果表（貼付）'!$A:$Z,MATCH($A54,'[1]予選ヒートAGr-レース結果表（貼付）'!$A:$A,0),MATCH("Model/Engine",'[1]予選ヒートAGr-レース結果表（貼付）'!$1:$1,0)),""),IFERROR(INDEX('[1]予選ヒートBGr-レース結果表（貼付）'!$A:$Z,MATCH($A54,'[1]予選ヒートBGr-レース結果表（貼付）'!$A:$A,0),MATCH("Model/Engine",'[1]予選ヒートBGr-レース結果表（貼付）'!$1:$1,0)),""))</f>
        <v>EXPRIT/YAMAHA</v>
      </c>
      <c r="G55" s="22"/>
      <c r="H55" s="34"/>
      <c r="I55" s="35"/>
      <c r="J55" s="36"/>
      <c r="K55" s="37" t="str">
        <f>IF($D$11&gt;$I$11,IFERROR(INDEX('[1]予選ヒートAGr-レース結果表（貼付）'!$A:$Z,MATCH($A54,'[1]予選ヒートAGr-レース結果表（貼付）'!$A:$A,0),MATCH("Model/Engine",'[1]予選ヒートAGr-レース結果表（貼付）'!$1:$1,0)),""),IFERROR(INDEX('[1]予選ヒートBGr-レース結果表（貼付）'!$A:$Z,MATCH($A54,'[1]予選ヒートBGr-レース結果表（貼付）'!$A:$A,0),MATCH("Model/Engine",'[1]予選ヒートBGr-レース結果表（貼付）'!$1:$1,0)),""))</f>
        <v>LN KART/YAMAHA</v>
      </c>
      <c r="L55" s="44"/>
      <c r="M55" s="8"/>
    </row>
    <row r="56" spans="1:13" ht="9.9499999999999993" customHeight="1" x14ac:dyDescent="0.15">
      <c r="A56" s="16"/>
      <c r="B56" s="22"/>
      <c r="C56" s="38" t="str">
        <f>IF($D$11&lt;$I$11,IFERROR(INDEX('[1]予選ヒートAGr-レース結果表（貼付）'!$A:$Z,MATCH($A54,'[1]予選ヒートAGr-レース結果表（貼付）'!$A:$A,0),MATCH("team",'[1]予選ヒートAGr-レース結果表（貼付）'!$1:$1,0)),""),IFERROR(INDEX('[1]予選ヒートBGr-レース結果表（貼付）'!$A:$Z,MATCH($A54,'[1]予選ヒートBGr-レース結果表（貼付）'!$A:$A,0),MATCH("team",'[1]予選ヒートBGr-レース結果表（貼付）'!$1:$1,0)),""))</f>
        <v>KR Factory</v>
      </c>
      <c r="D56" s="39"/>
      <c r="E56" s="40"/>
      <c r="F56" s="41"/>
      <c r="G56" s="22"/>
      <c r="H56" s="38" t="str">
        <f>IF($D$11&gt;$I$11,IFERROR(INDEX('[1]予選ヒートAGr-レース結果表（貼付）'!$A:$Z,MATCH($A54,'[1]予選ヒートAGr-レース結果表（貼付）'!$A:$A,0),MATCH("team",'[1]予選ヒートAGr-レース結果表（貼付）'!$1:$1,0)),""),IFERROR(INDEX('[1]予選ヒートBGr-レース結果表（貼付）'!$A:$Z,MATCH($A54,'[1]予選ヒートBGr-レース結果表（貼付）'!$A:$A,0),MATCH("team",'[1]予選ヒートBGr-レース結果表（貼付）'!$1:$1,0)),""))</f>
        <v>DSM</v>
      </c>
      <c r="I56" s="39"/>
      <c r="J56" s="40"/>
      <c r="K56" s="41"/>
      <c r="L56" s="41"/>
      <c r="M56" s="8"/>
    </row>
    <row r="57" spans="1:13" ht="6" customHeight="1" x14ac:dyDescent="0.15">
      <c r="A57" s="16"/>
      <c r="B57" s="22"/>
      <c r="C57" s="23"/>
      <c r="D57" s="24"/>
      <c r="E57" s="25"/>
      <c r="F57" s="42"/>
      <c r="G57" s="8"/>
      <c r="H57" s="8"/>
      <c r="I57" s="8"/>
      <c r="J57" s="8"/>
      <c r="K57" s="44"/>
      <c r="L57" s="37"/>
      <c r="M57" s="8"/>
    </row>
    <row r="58" spans="1:13" ht="15" customHeight="1" x14ac:dyDescent="0.15">
      <c r="A58" s="16">
        <v>12</v>
      </c>
      <c r="B58" s="1">
        <v>23</v>
      </c>
      <c r="C58" s="29">
        <f>IF($D$11&lt;$I$11,IFERROR(INDEX('[1]予選ヒートAGr-レース結果表（貼付）'!$A:$Z,MATCH($A58,'[1]予選ヒートAGr-レース結果表（貼付）'!$A:$A,0),MATCH("No.",'[1]予選ヒートAGr-レース結果表（貼付）'!$1:$1,0)),""),IFERROR(INDEX('[1]予選ヒートBGr-レース結果表（貼付）'!$A:$Z,MATCH($A58,'[1]予選ヒートBGr-レース結果表（貼付）'!$A:$A,0),MATCH("No.",'[1]予選ヒートBGr-レース結果表（貼付）'!$1:$1,0)),""))</f>
        <v>48</v>
      </c>
      <c r="D58" s="30" t="str">
        <f>IF($D$11&lt;$I$11,IFERROR(INDEX('[1]予選ヒートAGr-レース結果表（貼付）'!$A:$Z,MATCH($A58,'[1]予選ヒートAGr-レース結果表（貼付）'!$A:$A,0),MATCH("名前",'[1]予選ヒートAGr-レース結果表（貼付）'!$1:$1,0)),""),IFERROR(INDEX('[1]予選ヒートBGr-レース結果表（貼付）'!$A:$Z,MATCH($A58,'[1]予選ヒートBGr-レース結果表（貼付）'!$A:$A,0),MATCH("名前",'[1]予選ヒートBGr-レース結果表（貼付）'!$1:$1,0)),""))</f>
        <v>渡辺 都羽沙</v>
      </c>
      <c r="E58" s="31">
        <f>IF($D$11&lt;$I$11,IFERROR(INDEX('[1]予選ヒートAGr-レース結果表（貼付）'!$A:$Z,MATCH(1,'[1]予選ヒートAGr-レース結果表（貼付）'!$A:$A,0),MATCH("No.",'[1]予選ヒートAGr-レース結果表（貼付）'!$1:$1,0)),""),IFERROR(INDEX('[1]予選ヒートBGr-レース結果表（貼付）'!$A:$Z,MATCH(1,'[1]予選ヒートBGr-レース結果表（貼付）'!$A:$A,0),MATCH("No.",'[1]予選ヒートBGr-レース結果表（貼付）'!$1:$1,0)),""))</f>
        <v>56</v>
      </c>
      <c r="F58" s="32"/>
      <c r="G58" s="1">
        <v>24</v>
      </c>
      <c r="H58" s="29">
        <f>IF($D$11&gt;$I$11,IFERROR(INDEX('[1]予選ヒートAGr-レース結果表（貼付）'!$A:$Z,MATCH($A58,'[1]予選ヒートAGr-レース結果表（貼付）'!$A:$A,0),MATCH("No.",'[1]予選ヒートAGr-レース結果表（貼付）'!$1:$1,0)),""),IFERROR(INDEX('[1]予選ヒートBGr-レース結果表（貼付）'!$A:$Z,MATCH($A58,'[1]予選ヒートBGr-レース結果表（貼付）'!$A:$A,0),MATCH("No.",'[1]予選ヒートBGr-レース結果表（貼付）'!$1:$1,0)),""))</f>
        <v>45</v>
      </c>
      <c r="I58" s="30" t="str">
        <f>IF($D$11&gt;$I$11,IFERROR(INDEX('[1]予選ヒートAGr-レース結果表（貼付）'!$A:$Z,MATCH($A58,'[1]予選ヒートAGr-レース結果表（貼付）'!$A:$A,0),MATCH("名前",'[1]予選ヒートAGr-レース結果表（貼付）'!$1:$1,0)),""),IFERROR(INDEX('[1]予選ヒートBGr-レース結果表（貼付）'!$A:$Z,MATCH($A58,'[1]予選ヒートBGr-レース結果表（貼付）'!$A:$A,0),MATCH("名前",'[1]予選ヒートBGr-レース結果表（貼付）'!$1:$1,0)),""))</f>
        <v>堀永 陵平</v>
      </c>
      <c r="J58" s="31">
        <f>IF($D$11&lt;$I$11,IFERROR(INDEX('[1]予選ヒートAGr-レース結果表（貼付）'!$A:$Z,MATCH(1,'[1]予選ヒートAGr-レース結果表（貼付）'!$A:$A,0),MATCH("No.",'[1]予選ヒートAGr-レース結果表（貼付）'!$1:$1,0)),""),IFERROR(INDEX('[1]予選ヒートBGr-レース結果表（貼付）'!$A:$Z,MATCH(1,'[1]予選ヒートBGr-レース結果表（貼付）'!$A:$A,0),MATCH("No.",'[1]予選ヒートBGr-レース結果表（貼付）'!$1:$1,0)),""))</f>
        <v>56</v>
      </c>
      <c r="K58" s="32"/>
      <c r="L58" s="42"/>
      <c r="M58" s="8"/>
    </row>
    <row r="59" spans="1:13" ht="6" customHeight="1" x14ac:dyDescent="0.15">
      <c r="A59" s="16"/>
      <c r="B59" s="22"/>
      <c r="C59" s="34"/>
      <c r="D59" s="35"/>
      <c r="E59" s="36"/>
      <c r="F59" s="37" t="str">
        <f>IF($D$11&lt;$I$11,IFERROR(INDEX('[1]予選ヒートAGr-レース結果表（貼付）'!$A:$Z,MATCH($A58,'[1]予選ヒートAGr-レース結果表（貼付）'!$A:$A,0),MATCH("Model/Engine",'[1]予選ヒートAGr-レース結果表（貼付）'!$1:$1,0)),""),IFERROR(INDEX('[1]予選ヒートBGr-レース結果表（貼付）'!$A:$Z,MATCH($A58,'[1]予選ヒートBGr-レース結果表（貼付）'!$A:$A,0),MATCH("Model/Engine",'[1]予選ヒートBGr-レース結果表（貼付）'!$1:$1,0)),""))</f>
        <v>birel/YAMAHA</v>
      </c>
      <c r="G59" s="22"/>
      <c r="H59" s="34"/>
      <c r="I59" s="35"/>
      <c r="J59" s="36"/>
      <c r="K59" s="37" t="str">
        <f>IF($D$11&gt;$I$11,IFERROR(INDEX('[1]予選ヒートAGr-レース結果表（貼付）'!$A:$Z,MATCH($A58,'[1]予選ヒートAGr-レース結果表（貼付）'!$A:$A,0),MATCH("Model/Engine",'[1]予選ヒートAGr-レース結果表（貼付）'!$1:$1,0)),""),IFERROR(INDEX('[1]予選ヒートBGr-レース結果表（貼付）'!$A:$Z,MATCH($A58,'[1]予選ヒートBGr-レース結果表（貼付）'!$A:$A,0),MATCH("Model/Engine",'[1]予選ヒートBGr-レース結果表（貼付）'!$1:$1,0)),""))</f>
        <v>TONYKART/YAMAHA</v>
      </c>
      <c r="L59" s="44"/>
      <c r="M59" s="8"/>
    </row>
    <row r="60" spans="1:13" ht="9.9499999999999993" customHeight="1" x14ac:dyDescent="0.15">
      <c r="A60" s="16"/>
      <c r="B60" s="22"/>
      <c r="C60" s="38" t="str">
        <f>IF($D$11&lt;$I$11,IFERROR(INDEX('[1]予選ヒートAGr-レース結果表（貼付）'!$A:$Z,MATCH($A58,'[1]予選ヒートAGr-レース結果表（貼付）'!$A:$A,0),MATCH("team",'[1]予選ヒートAGr-レース結果表（貼付）'!$1:$1,0)),""),IFERROR(INDEX('[1]予選ヒートBGr-レース結果表（貼付）'!$A:$Z,MATCH($A58,'[1]予選ヒートBGr-レース結果表（貼付）'!$A:$A,0),MATCH("team",'[1]予選ヒートBGr-レース結果表（貼付）'!$1:$1,0)),""))</f>
        <v>TEAM HIRANO</v>
      </c>
      <c r="D60" s="39"/>
      <c r="E60" s="40"/>
      <c r="F60" s="41"/>
      <c r="G60" s="22"/>
      <c r="H60" s="38" t="str">
        <f>IF($D$11&gt;$I$11,IFERROR(INDEX('[1]予選ヒートAGr-レース結果表（貼付）'!$A:$Z,MATCH($A58,'[1]予選ヒートAGr-レース結果表（貼付）'!$A:$A,0),MATCH("team",'[1]予選ヒートAGr-レース結果表（貼付）'!$1:$1,0)),""),IFERROR(INDEX('[1]予選ヒートBGr-レース結果表（貼付）'!$A:$Z,MATCH($A58,'[1]予選ヒートBGr-レース結果表（貼付）'!$A:$A,0),MATCH("team",'[1]予選ヒートBGr-レース結果表（貼付）'!$1:$1,0)),""))</f>
        <v>BRAVO-RACING</v>
      </c>
      <c r="I60" s="39"/>
      <c r="J60" s="40"/>
      <c r="K60" s="41"/>
      <c r="L60" s="41"/>
      <c r="M60" s="8"/>
    </row>
    <row r="61" spans="1:13" ht="6" customHeight="1" x14ac:dyDescent="0.15">
      <c r="A61" s="16"/>
      <c r="B61" s="22"/>
      <c r="C61" s="23"/>
      <c r="D61" s="24"/>
      <c r="E61" s="25"/>
      <c r="F61" s="42"/>
      <c r="G61" s="8"/>
      <c r="H61" s="8"/>
      <c r="I61" s="8"/>
      <c r="J61" s="8"/>
      <c r="K61" s="44"/>
      <c r="L61" s="37"/>
      <c r="M61" s="8"/>
    </row>
    <row r="62" spans="1:13" ht="15" customHeight="1" x14ac:dyDescent="0.15">
      <c r="A62" s="16">
        <v>13</v>
      </c>
      <c r="B62" s="1">
        <v>25</v>
      </c>
      <c r="C62" s="29">
        <f>IF($D$11&lt;$I$11,IFERROR(INDEX('[1]予選ヒートAGr-レース結果表（貼付）'!$A:$Z,MATCH($A62,'[1]予選ヒートAGr-レース結果表（貼付）'!$A:$A,0),MATCH("No.",'[1]予選ヒートAGr-レース結果表（貼付）'!$1:$1,0)),""),IFERROR(INDEX('[1]予選ヒートBGr-レース結果表（貼付）'!$A:$Z,MATCH($A62,'[1]予選ヒートBGr-レース結果表（貼付）'!$A:$A,0),MATCH("No.",'[1]予選ヒートBGr-レース結果表（貼付）'!$1:$1,0)),""))</f>
        <v>71</v>
      </c>
      <c r="D62" s="30" t="str">
        <f>IF($D$11&lt;$I$11,IFERROR(INDEX('[1]予選ヒートAGr-レース結果表（貼付）'!$A:$Z,MATCH($A62,'[1]予選ヒートAGr-レース結果表（貼付）'!$A:$A,0),MATCH("名前",'[1]予選ヒートAGr-レース結果表（貼付）'!$1:$1,0)),""),IFERROR(INDEX('[1]予選ヒートBGr-レース結果表（貼付）'!$A:$Z,MATCH($A62,'[1]予選ヒートBGr-レース結果表（貼付）'!$A:$A,0),MATCH("名前",'[1]予選ヒートBGr-レース結果表（貼付）'!$1:$1,0)),""))</f>
        <v>上田 優季</v>
      </c>
      <c r="E62" s="31">
        <f>IF($D$11&lt;$I$11,IFERROR(INDEX('[1]予選ヒートAGr-レース結果表（貼付）'!$A:$Z,MATCH(1,'[1]予選ヒートAGr-レース結果表（貼付）'!$A:$A,0),MATCH("No.",'[1]予選ヒートAGr-レース結果表（貼付）'!$1:$1,0)),""),IFERROR(INDEX('[1]予選ヒートBGr-レース結果表（貼付）'!$A:$Z,MATCH(1,'[1]予選ヒートBGr-レース結果表（貼付）'!$A:$A,0),MATCH("No.",'[1]予選ヒートBGr-レース結果表（貼付）'!$1:$1,0)),""))</f>
        <v>56</v>
      </c>
      <c r="F62" s="32"/>
      <c r="G62" s="1">
        <v>26</v>
      </c>
      <c r="H62" s="29">
        <f>IF($D$11&gt;$I$11,IFERROR(INDEX('[1]予選ヒートAGr-レース結果表（貼付）'!$A:$Z,MATCH($A62,'[1]予選ヒートAGr-レース結果表（貼付）'!$A:$A,0),MATCH("No.",'[1]予選ヒートAGr-レース結果表（貼付）'!$1:$1,0)),""),IFERROR(INDEX('[1]予選ヒートBGr-レース結果表（貼付）'!$A:$Z,MATCH($A62,'[1]予選ヒートBGr-レース結果表（貼付）'!$A:$A,0),MATCH("No.",'[1]予選ヒートBGr-レース結果表（貼付）'!$1:$1,0)),""))</f>
        <v>57</v>
      </c>
      <c r="I62" s="30" t="str">
        <f>IF($D$11&gt;$I$11,IFERROR(INDEX('[1]予選ヒートAGr-レース結果表（貼付）'!$A:$Z,MATCH($A62,'[1]予選ヒートAGr-レース結果表（貼付）'!$A:$A,0),MATCH("名前",'[1]予選ヒートAGr-レース結果表（貼付）'!$1:$1,0)),""),IFERROR(INDEX('[1]予選ヒートBGr-レース結果表（貼付）'!$A:$Z,MATCH($A62,'[1]予選ヒートBGr-レース結果表（貼付）'!$A:$A,0),MATCH("名前",'[1]予選ヒートBGr-レース結果表（貼付）'!$1:$1,0)),""))</f>
        <v>木戸 琢磨</v>
      </c>
      <c r="J62" s="31">
        <f>IF($D$11&lt;$I$11,IFERROR(INDEX('[1]予選ヒートAGr-レース結果表（貼付）'!$A:$Z,MATCH(1,'[1]予選ヒートAGr-レース結果表（貼付）'!$A:$A,0),MATCH("No.",'[1]予選ヒートAGr-レース結果表（貼付）'!$1:$1,0)),""),IFERROR(INDEX('[1]予選ヒートBGr-レース結果表（貼付）'!$A:$Z,MATCH(1,'[1]予選ヒートBGr-レース結果表（貼付）'!$A:$A,0),MATCH("No.",'[1]予選ヒートBGr-レース結果表（貼付）'!$1:$1,0)),""))</f>
        <v>56</v>
      </c>
      <c r="K62" s="32"/>
      <c r="L62" s="42"/>
      <c r="M62" s="8"/>
    </row>
    <row r="63" spans="1:13" ht="6" customHeight="1" x14ac:dyDescent="0.15">
      <c r="A63" s="16"/>
      <c r="B63" s="22"/>
      <c r="C63" s="34"/>
      <c r="D63" s="35"/>
      <c r="E63" s="36"/>
      <c r="F63" s="37" t="str">
        <f>IF($D$11&lt;$I$11,IFERROR(INDEX('[1]予選ヒートAGr-レース結果表（貼付）'!$A:$Z,MATCH($A62,'[1]予選ヒートAGr-レース結果表（貼付）'!$A:$A,0),MATCH("Model/Engine",'[1]予選ヒートAGr-レース結果表（貼付）'!$1:$1,0)),""),IFERROR(INDEX('[1]予選ヒートBGr-レース結果表（貼付）'!$A:$Z,MATCH($A62,'[1]予選ヒートBGr-レース結果表（貼付）'!$A:$A,0),MATCH("Model/Engine",'[1]予選ヒートBGr-レース結果表（貼付）'!$1:$1,0)),""))</f>
        <v>CL/YAMAHA</v>
      </c>
      <c r="G63" s="22"/>
      <c r="H63" s="34"/>
      <c r="I63" s="35"/>
      <c r="J63" s="36"/>
      <c r="K63" s="37" t="str">
        <f>IF($D$11&gt;$I$11,IFERROR(INDEX('[1]予選ヒートAGr-レース結果表（貼付）'!$A:$Z,MATCH($A62,'[1]予選ヒートAGr-レース結果表（貼付）'!$A:$A,0),MATCH("Model/Engine",'[1]予選ヒートAGr-レース結果表（貼付）'!$1:$1,0)),""),IFERROR(INDEX('[1]予選ヒートBGr-レース結果表（貼付）'!$A:$Z,MATCH($A62,'[1]予選ヒートBGr-レース結果表（貼付）'!$A:$A,0),MATCH("Model/Engine",'[1]予選ヒートBGr-レース結果表（貼付）'!$1:$1,0)),""))</f>
        <v>EXPRIT/YAMAHA</v>
      </c>
      <c r="L63" s="44"/>
      <c r="M63" s="8"/>
    </row>
    <row r="64" spans="1:13" ht="9.9499999999999993" customHeight="1" x14ac:dyDescent="0.15">
      <c r="A64" s="16"/>
      <c r="B64" s="22"/>
      <c r="C64" s="38" t="str">
        <f>IF($D$11&lt;$I$11,IFERROR(INDEX('[1]予選ヒートAGr-レース結果表（貼付）'!$A:$Z,MATCH($A62,'[1]予選ヒートAGr-レース結果表（貼付）'!$A:$A,0),MATCH("team",'[1]予選ヒートAGr-レース結果表（貼付）'!$1:$1,0)),""),IFERROR(INDEX('[1]予選ヒートBGr-レース結果表（貼付）'!$A:$Z,MATCH($A62,'[1]予選ヒートBGr-レース結果表（貼付）'!$A:$A,0),MATCH("team",'[1]予選ヒートBGr-レース結果表（貼付）'!$1:$1,0)),""))</f>
        <v>ｶｰﾄｶﾞﾚｰｼﾞｸﾗｯｼｭﾒｲﾄ</v>
      </c>
      <c r="D64" s="39"/>
      <c r="E64" s="40"/>
      <c r="F64" s="41"/>
      <c r="G64" s="22"/>
      <c r="H64" s="38" t="str">
        <f>IF($D$11&gt;$I$11,IFERROR(INDEX('[1]予選ヒートAGr-レース結果表（貼付）'!$A:$Z,MATCH($A62,'[1]予選ヒートAGr-レース結果表（貼付）'!$A:$A,0),MATCH("team",'[1]予選ヒートAGr-レース結果表（貼付）'!$1:$1,0)),""),IFERROR(INDEX('[1]予選ヒートBGr-レース結果表（貼付）'!$A:$Z,MATCH($A62,'[1]予選ヒートBGr-レース結果表（貼付）'!$A:$A,0),MATCH("team",'[1]予選ヒートBGr-レース結果表（貼付）'!$1:$1,0)),""))</f>
        <v>ATEAM Buzz Motorsport</v>
      </c>
      <c r="I64" s="39"/>
      <c r="J64" s="40"/>
      <c r="K64" s="41"/>
      <c r="L64" s="41"/>
      <c r="M64" s="8"/>
    </row>
    <row r="65" spans="1:13" ht="6" customHeight="1" x14ac:dyDescent="0.15">
      <c r="A65" s="16"/>
      <c r="B65" s="22"/>
      <c r="C65" s="23"/>
      <c r="D65" s="24"/>
      <c r="E65" s="25"/>
      <c r="F65" s="42"/>
      <c r="G65" s="8"/>
      <c r="H65" s="8"/>
      <c r="I65" s="8"/>
      <c r="J65" s="8"/>
      <c r="K65" s="44"/>
      <c r="L65" s="37"/>
      <c r="M65" s="8"/>
    </row>
    <row r="66" spans="1:13" ht="15" customHeight="1" x14ac:dyDescent="0.15">
      <c r="A66" s="16">
        <v>14</v>
      </c>
      <c r="B66" s="1">
        <v>27</v>
      </c>
      <c r="C66" s="29">
        <f>IF($D$11&lt;$I$11,IFERROR(INDEX('[1]予選ヒートAGr-レース結果表（貼付）'!$A:$Z,MATCH($A66,'[1]予選ヒートAGr-レース結果表（貼付）'!$A:$A,0),MATCH("No.",'[1]予選ヒートAGr-レース結果表（貼付）'!$1:$1,0)),""),IFERROR(INDEX('[1]予選ヒートBGr-レース結果表（貼付）'!$A:$Z,MATCH($A66,'[1]予選ヒートBGr-レース結果表（貼付）'!$A:$A,0),MATCH("No.",'[1]予選ヒートBGr-レース結果表（貼付）'!$1:$1,0)),""))</f>
        <v>14</v>
      </c>
      <c r="D66" s="30" t="str">
        <f>IF($D$11&lt;$I$11,IFERROR(INDEX('[1]予選ヒートAGr-レース結果表（貼付）'!$A:$Z,MATCH($A66,'[1]予選ヒートAGr-レース結果表（貼付）'!$A:$A,0),MATCH("名前",'[1]予選ヒートAGr-レース結果表（貼付）'!$1:$1,0)),""),IFERROR(INDEX('[1]予選ヒートBGr-レース結果表（貼付）'!$A:$Z,MATCH($A66,'[1]予選ヒートBGr-レース結果表（貼付）'!$A:$A,0),MATCH("名前",'[1]予選ヒートBGr-レース結果表（貼付）'!$1:$1,0)),""))</f>
        <v>藤原 和生</v>
      </c>
      <c r="E66" s="31">
        <f>IF($D$11&lt;$I$11,IFERROR(INDEX('[1]予選ヒートAGr-レース結果表（貼付）'!$A:$Z,MATCH(1,'[1]予選ヒートAGr-レース結果表（貼付）'!$A:$A,0),MATCH("No.",'[1]予選ヒートAGr-レース結果表（貼付）'!$1:$1,0)),""),IFERROR(INDEX('[1]予選ヒートBGr-レース結果表（貼付）'!$A:$Z,MATCH(1,'[1]予選ヒートBGr-レース結果表（貼付）'!$A:$A,0),MATCH("No.",'[1]予選ヒートBGr-レース結果表（貼付）'!$1:$1,0)),""))</f>
        <v>56</v>
      </c>
      <c r="F66" s="32"/>
      <c r="G66" s="1">
        <v>28</v>
      </c>
      <c r="H66" s="29">
        <f>IF($D$11&gt;$I$11,IFERROR(INDEX('[1]予選ヒートAGr-レース結果表（貼付）'!$A:$Z,MATCH($A66,'[1]予選ヒートAGr-レース結果表（貼付）'!$A:$A,0),MATCH("No.",'[1]予選ヒートAGr-レース結果表（貼付）'!$1:$1,0)),""),IFERROR(INDEX('[1]予選ヒートBGr-レース結果表（貼付）'!$A:$Z,MATCH($A66,'[1]予選ヒートBGr-レース結果表（貼付）'!$A:$A,0),MATCH("No.",'[1]予選ヒートBGr-レース結果表（貼付）'!$1:$1,0)),""))</f>
        <v>84</v>
      </c>
      <c r="I66" s="30" t="str">
        <f>IF($D$11&gt;$I$11,IFERROR(INDEX('[1]予選ヒートAGr-レース結果表（貼付）'!$A:$Z,MATCH($A66,'[1]予選ヒートAGr-レース結果表（貼付）'!$A:$A,0),MATCH("名前",'[1]予選ヒートAGr-レース結果表（貼付）'!$1:$1,0)),""),IFERROR(INDEX('[1]予選ヒートBGr-レース結果表（貼付）'!$A:$Z,MATCH($A66,'[1]予選ヒートBGr-レース結果表（貼付）'!$A:$A,0),MATCH("名前",'[1]予選ヒートBGr-レース結果表（貼付）'!$1:$1,0)),""))</f>
        <v>林 零仁</v>
      </c>
      <c r="J66" s="31">
        <f>IF($D$11&lt;$I$11,IFERROR(INDEX('[1]予選ヒートAGr-レース結果表（貼付）'!$A:$Z,MATCH(1,'[1]予選ヒートAGr-レース結果表（貼付）'!$A:$A,0),MATCH("No.",'[1]予選ヒートAGr-レース結果表（貼付）'!$1:$1,0)),""),IFERROR(INDEX('[1]予選ヒートBGr-レース結果表（貼付）'!$A:$Z,MATCH(1,'[1]予選ヒートBGr-レース結果表（貼付）'!$A:$A,0),MATCH("No.",'[1]予選ヒートBGr-レース結果表（貼付）'!$1:$1,0)),""))</f>
        <v>56</v>
      </c>
      <c r="K66" s="32"/>
      <c r="L66" s="42"/>
      <c r="M66" s="8"/>
    </row>
    <row r="67" spans="1:13" ht="6" customHeight="1" x14ac:dyDescent="0.15">
      <c r="A67" s="16"/>
      <c r="B67" s="22"/>
      <c r="C67" s="34"/>
      <c r="D67" s="35"/>
      <c r="E67" s="36"/>
      <c r="F67" s="37" t="str">
        <f>IF($D$11&lt;$I$11,IFERROR(INDEX('[1]予選ヒートAGr-レース結果表（貼付）'!$A:$Z,MATCH($A66,'[1]予選ヒートAGr-レース結果表（貼付）'!$A:$A,0),MATCH("Model/Engine",'[1]予選ヒートAGr-レース結果表（貼付）'!$1:$1,0)),""),IFERROR(INDEX('[1]予選ヒートBGr-レース結果表（貼付）'!$A:$Z,MATCH($A66,'[1]予選ヒートBGr-レース結果表（貼付）'!$A:$A,0),MATCH("Model/Engine",'[1]予選ヒートBGr-レース結果表（貼付）'!$1:$1,0)),""))</f>
        <v>birelART/YAMAHA</v>
      </c>
      <c r="G67" s="22"/>
      <c r="H67" s="34"/>
      <c r="I67" s="35"/>
      <c r="J67" s="36"/>
      <c r="K67" s="37" t="str">
        <f>IF($D$11&gt;$I$11,IFERROR(INDEX('[1]予選ヒートAGr-レース結果表（貼付）'!$A:$Z,MATCH($A66,'[1]予選ヒートAGr-レース結果表（貼付）'!$A:$A,0),MATCH("Model/Engine",'[1]予選ヒートAGr-レース結果表（貼付）'!$1:$1,0)),""),IFERROR(INDEX('[1]予選ヒートBGr-レース結果表（貼付）'!$A:$Z,MATCH($A66,'[1]予選ヒートBGr-レース結果表（貼付）'!$A:$A,0),MATCH("Model/Engine",'[1]予選ヒートBGr-レース結果表（貼付）'!$1:$1,0)),""))</f>
        <v>EXPRIT/YAMAHA</v>
      </c>
      <c r="L67" s="44"/>
      <c r="M67" s="8"/>
    </row>
    <row r="68" spans="1:13" ht="9.9499999999999993" customHeight="1" x14ac:dyDescent="0.15">
      <c r="A68" s="16"/>
      <c r="B68" s="22"/>
      <c r="C68" s="38" t="str">
        <f>IF($D$11&lt;$I$11,IFERROR(INDEX('[1]予選ヒートAGr-レース結果表（貼付）'!$A:$Z,MATCH($A66,'[1]予選ヒートAGr-レース結果表（貼付）'!$A:$A,0),MATCH("team",'[1]予選ヒートAGr-レース結果表（貼付）'!$1:$1,0)),""),IFERROR(INDEX('[1]予選ヒートBGr-レース結果表（貼付）'!$A:$Z,MATCH($A66,'[1]予選ヒートBGr-レース結果表（貼付）'!$A:$A,0),MATCH("team",'[1]予選ヒートBGr-レース結果表（貼付）'!$1:$1,0)),""))</f>
        <v>Team MsEnrgy</v>
      </c>
      <c r="D68" s="39"/>
      <c r="E68" s="40"/>
      <c r="F68" s="41"/>
      <c r="G68" s="22"/>
      <c r="H68" s="38" t="str">
        <f>IF($D$11&gt;$I$11,IFERROR(INDEX('[1]予選ヒートAGr-レース結果表（貼付）'!$A:$Z,MATCH($A66,'[1]予選ヒートAGr-レース結果表（貼付）'!$A:$A,0),MATCH("team",'[1]予選ヒートAGr-レース結果表（貼付）'!$1:$1,0)),""),IFERROR(INDEX('[1]予選ヒートBGr-レース結果表（貼付）'!$A:$Z,MATCH($A66,'[1]予選ヒートBGr-レース結果表（貼付）'!$A:$A,0),MATCH("team",'[1]予選ヒートBGr-レース結果表（貼付）'!$1:$1,0)),""))</f>
        <v>ONE POINT</v>
      </c>
      <c r="I68" s="39"/>
      <c r="J68" s="40"/>
      <c r="K68" s="41"/>
      <c r="L68" s="41"/>
      <c r="M68" s="8"/>
    </row>
    <row r="69" spans="1:13" ht="6" customHeight="1" x14ac:dyDescent="0.15">
      <c r="A69" s="16"/>
      <c r="B69" s="22"/>
      <c r="C69" s="23"/>
      <c r="D69" s="24"/>
      <c r="E69" s="25"/>
      <c r="F69" s="42"/>
      <c r="G69" s="8"/>
      <c r="H69" s="8"/>
      <c r="I69" s="8"/>
      <c r="J69" s="8"/>
      <c r="K69" s="44"/>
      <c r="L69" s="37"/>
      <c r="M69" s="8"/>
    </row>
    <row r="70" spans="1:13" ht="15" customHeight="1" x14ac:dyDescent="0.15">
      <c r="A70" s="16">
        <v>1</v>
      </c>
      <c r="B70" s="1">
        <v>29</v>
      </c>
      <c r="C70" s="29">
        <f>IFERROR(INDEX('[1]2ndヒート - レース結果（貼付）'!$A:$Z,MATCH($A70,'[1]2ndヒート - レース結果（貼付）'!$A:$A,0),MATCH("No.",'[1]2ndヒート - レース結果（貼付）'!$1:$1,0)),"")</f>
        <v>9</v>
      </c>
      <c r="D70" s="30" t="str">
        <f>IFERROR(INDEX('[1]2ndヒート - レース結果（貼付）'!$A:$Z,MATCH($A70,'[1]2ndヒート - レース結果（貼付）'!$A:$A,0),MATCH("名前",'[1]2ndヒート - レース結果（貼付）'!$1:$1,0)),"")</f>
        <v>森 建人</v>
      </c>
      <c r="E70" s="31">
        <f>IF($D$11&lt;$I$11,IFERROR(INDEX('[1]予選ヒートAGr-レース結果表（貼付）'!$A:$Z,MATCH(1,'[1]予選ヒートAGr-レース結果表（貼付）'!$A:$A,0),MATCH("No.",'[1]予選ヒートAGr-レース結果表（貼付）'!$1:$1,0)),""),IFERROR(INDEX('[1]予選ヒートBGr-レース結果表（貼付）'!$A:$Z,MATCH(1,'[1]予選ヒートBGr-レース結果表（貼付）'!$A:$A,0),MATCH("No.",'[1]予選ヒートBGr-レース結果表（貼付）'!$1:$1,0)),""))</f>
        <v>56</v>
      </c>
      <c r="F70" s="32"/>
      <c r="G70" s="1">
        <v>30</v>
      </c>
      <c r="H70" s="46">
        <f>IFERROR(INDEX('[1]2ndヒート - レース結果（貼付）'!$A:$Z,MATCH($A70+1,'[1]2ndヒート - レース結果（貼付）'!$A:$A,0),MATCH("No.",'[1]2ndヒート - レース結果（貼付）'!$1:$1,0)),"")</f>
        <v>75</v>
      </c>
      <c r="I70" s="30" t="str">
        <f>IFERROR(INDEX('[1]2ndヒート - レース結果（貼付）'!$A:$Z,MATCH($A70+1,'[1]2ndヒート - レース結果（貼付）'!$A:$A,0),MATCH("名前",'[1]2ndヒート - レース結果（貼付）'!$1:$1,0)),"")</f>
        <v>MATSUSHITA MASAKI</v>
      </c>
      <c r="J70" s="30"/>
      <c r="K70" s="32"/>
      <c r="L70" s="42"/>
      <c r="M70" s="8"/>
    </row>
    <row r="71" spans="1:13" ht="6" customHeight="1" x14ac:dyDescent="0.15">
      <c r="A71" s="16"/>
      <c r="B71" s="22"/>
      <c r="C71" s="34"/>
      <c r="D71" s="35"/>
      <c r="E71" s="36"/>
      <c r="F71" s="37" t="str">
        <f>IFERROR(INDEX('[1]2ndヒート - レース結果（貼付）'!$A:$Z,MATCH($A70,'[1]2ndヒート - レース結果（貼付）'!$A:$A,0),MATCH("Model/Engine",'[1]2ndヒート - レース結果（貼付）'!$1:$1,0)),"")</f>
        <v>ﾄﾞﾗｺﾞｺﾙｾ/YAMAHA</v>
      </c>
      <c r="G71" s="22"/>
      <c r="H71" s="34"/>
      <c r="I71" s="35"/>
      <c r="J71" s="47"/>
      <c r="K71" s="37" t="str">
        <f>IFERROR(INDEX('[1]2ndヒート - レース結果（貼付）'!$A:$Z,MATCH($A70+1,'[1]2ndヒート - レース結果（貼付）'!$A:$A,0),MATCH("Model/Engine",'[1]2ndヒート - レース結果（貼付）'!$1:$1,0)),"")</f>
        <v>MINATO80/YAMAHA</v>
      </c>
      <c r="L71" s="44"/>
      <c r="M71" s="8"/>
    </row>
    <row r="72" spans="1:13" ht="9.9499999999999993" customHeight="1" x14ac:dyDescent="0.15">
      <c r="A72" s="16"/>
      <c r="B72" s="22"/>
      <c r="C72" s="38" t="str">
        <f>IFERROR(INDEX('[1]2ndヒート - レース結果（貼付）'!$A:$Z,MATCH($A70,'[1]2ndヒート - レース結果（貼付）'!$A:$A,0),MATCH("team",'[1]2ndヒート - レース結果（貼付）'!$1:$1,0)),"")</f>
        <v>M TECH SPORTS</v>
      </c>
      <c r="D72" s="39"/>
      <c r="E72" s="40"/>
      <c r="F72" s="41"/>
      <c r="G72" s="22"/>
      <c r="H72" s="48" t="str">
        <f>IFERROR(INDEX('[1]2ndヒート - レース結果（貼付）'!$A:$Z,MATCH($A70+1,'[1]2ndヒート - レース結果（貼付）'!$A:$A,0),MATCH("team",'[1]2ndヒート - レース結果（貼付）'!$1:$1,0)),"")</f>
        <v>T.ｵｷﾂﾏﾂﾀﾞ Powerd by LUCE</v>
      </c>
      <c r="I72" s="49"/>
      <c r="J72" s="48"/>
      <c r="K72" s="41"/>
      <c r="L72" s="41"/>
      <c r="M72" s="8"/>
    </row>
    <row r="73" spans="1:13" ht="6" customHeight="1" x14ac:dyDescent="0.15">
      <c r="A73" s="16"/>
      <c r="B73" s="22"/>
      <c r="C73" s="23"/>
      <c r="D73" s="24"/>
      <c r="E73" s="25"/>
      <c r="F73" s="50"/>
      <c r="G73" s="8"/>
      <c r="H73" s="8"/>
      <c r="I73" s="8"/>
      <c r="J73" s="8"/>
      <c r="K73" s="44"/>
      <c r="L73" s="37"/>
      <c r="M73" s="8"/>
    </row>
    <row r="74" spans="1:13" ht="15" customHeight="1" x14ac:dyDescent="0.15">
      <c r="A74" s="16">
        <v>3</v>
      </c>
      <c r="B74" s="1">
        <v>31</v>
      </c>
      <c r="C74" s="29">
        <f>IFERROR(INDEX('[1]2ndヒート - レース結果（貼付）'!$A:$Z,MATCH($A74,'[1]2ndヒート - レース結果（貼付）'!$A:$A,0),MATCH("No.",'[1]2ndヒート - レース結果（貼付）'!$1:$1,0)),"")</f>
        <v>93</v>
      </c>
      <c r="D74" s="30" t="str">
        <f>IFERROR(INDEX('[1]2ndヒート - レース結果（貼付）'!$A:$Z,MATCH($A74,'[1]2ndヒート - レース結果（貼付）'!$A:$A,0),MATCH("名前",'[1]2ndヒート - レース結果（貼付）'!$1:$1,0)),"")</f>
        <v>吉井 亮仁</v>
      </c>
      <c r="E74" s="31">
        <f>IF($D$11&lt;$I$11,IFERROR(INDEX('[1]予選ヒートAGr-レース結果表（貼付）'!$A:$Z,MATCH(1,'[1]予選ヒートAGr-レース結果表（貼付）'!$A:$A,0),MATCH("No.",'[1]予選ヒートAGr-レース結果表（貼付）'!$1:$1,0)),""),IFERROR(INDEX('[1]予選ヒートBGr-レース結果表（貼付）'!$A:$Z,MATCH(1,'[1]予選ヒートBGr-レース結果表（貼付）'!$A:$A,0),MATCH("No.",'[1]予選ヒートBGr-レース結果表（貼付）'!$1:$1,0)),""))</f>
        <v>56</v>
      </c>
      <c r="F74" s="32"/>
      <c r="G74" s="1">
        <v>32</v>
      </c>
      <c r="H74" s="46">
        <f>IFERROR(INDEX('[1]2ndヒート - レース結果（貼付）'!$A:$Z,MATCH($A74+1,'[1]2ndヒート - レース結果（貼付）'!$A:$A,0),MATCH("No.",'[1]2ndヒート - レース結果（貼付）'!$1:$1,0)),"")</f>
        <v>12</v>
      </c>
      <c r="I74" s="30" t="str">
        <f>IFERROR(INDEX('[1]2ndヒート - レース結果（貼付）'!$A:$Z,MATCH($A74+1,'[1]2ndヒート - レース結果（貼付）'!$A:$A,0),MATCH("名前",'[1]2ndヒート - レース結果（貼付）'!$1:$1,0)),"")</f>
        <v>福永 航平</v>
      </c>
      <c r="J74" s="30"/>
      <c r="K74" s="32"/>
      <c r="L74" s="42"/>
      <c r="M74" s="8"/>
    </row>
    <row r="75" spans="1:13" ht="6" customHeight="1" x14ac:dyDescent="0.15">
      <c r="A75" s="16"/>
      <c r="B75" s="22"/>
      <c r="C75" s="34"/>
      <c r="D75" s="35"/>
      <c r="E75" s="36"/>
      <c r="F75" s="37" t="str">
        <f>IFERROR(INDEX('[1]2ndヒート - レース結果（貼付）'!$A:$Z,MATCH($A74,'[1]2ndヒート - レース結果（貼付）'!$A:$A,0),MATCH("Model/Engine",'[1]2ndヒート - レース結果（貼付）'!$1:$1,0)),"")</f>
        <v>ﾄﾆｰｶｰﾄ/YAMAHA</v>
      </c>
      <c r="G75" s="22"/>
      <c r="H75" s="34"/>
      <c r="I75" s="35"/>
      <c r="J75" s="47"/>
      <c r="K75" s="37" t="str">
        <f>IFERROR(INDEX('[1]2ndヒート - レース結果（貼付）'!$A:$Z,MATCH($A74+1,'[1]2ndヒート - レース結果（貼付）'!$A:$A,0),MATCH("Model/Engine",'[1]2ndヒート - レース結果（貼付）'!$1:$1,0)),"")</f>
        <v>birel ART/YAMAHA</v>
      </c>
      <c r="L75" s="44"/>
      <c r="M75" s="8"/>
    </row>
    <row r="76" spans="1:13" ht="9.9499999999999993" customHeight="1" x14ac:dyDescent="0.15">
      <c r="A76" s="16"/>
      <c r="B76" s="22"/>
      <c r="C76" s="38" t="str">
        <f>IFERROR(INDEX('[1]2ndヒート - レース結果（貼付）'!$A:$Z,MATCH($A74,'[1]2ndヒート - レース結果（貼付）'!$A:$A,0),MATCH("team",'[1]2ndヒート - レース結果（貼付）'!$1:$1,0)),"")</f>
        <v>ONE POINT</v>
      </c>
      <c r="D76" s="39"/>
      <c r="E76" s="40"/>
      <c r="F76" s="41"/>
      <c r="G76" s="22"/>
      <c r="H76" s="48" t="str">
        <f>IFERROR(INDEX('[1]2ndヒート - レース結果（貼付）'!$A:$Z,MATCH($A74+1,'[1]2ndヒート - レース結果（貼付）'!$A:$A,0),MATCH("team",'[1]2ndヒート - レース結果（貼付）'!$1:$1,0)),"")</f>
        <v>Team Ms  Energy</v>
      </c>
      <c r="I76" s="49"/>
      <c r="J76" s="48"/>
      <c r="K76" s="41"/>
      <c r="L76" s="41"/>
      <c r="M76" s="8"/>
    </row>
    <row r="77" spans="1:13" ht="6" customHeight="1" x14ac:dyDescent="0.15">
      <c r="A77" s="16"/>
      <c r="B77" s="22"/>
      <c r="C77" s="23"/>
      <c r="D77" s="24"/>
      <c r="E77" s="25"/>
      <c r="F77" s="50"/>
      <c r="G77" s="8"/>
      <c r="H77" s="8"/>
      <c r="I77" s="8"/>
      <c r="J77" s="8"/>
      <c r="K77" s="44"/>
      <c r="L77" s="37"/>
      <c r="M77" s="8"/>
    </row>
    <row r="78" spans="1:13" ht="15" customHeight="1" x14ac:dyDescent="0.15">
      <c r="A78" s="16">
        <v>5</v>
      </c>
      <c r="B78" s="1">
        <v>33</v>
      </c>
      <c r="C78" s="29">
        <f>IFERROR(INDEX('[1]2ndヒート - レース結果（貼付）'!$A:$Z,MATCH($A78,'[1]2ndヒート - レース結果（貼付）'!$A:$A,0),MATCH("No.",'[1]2ndヒート - レース結果（貼付）'!$1:$1,0)),"")</f>
        <v>52</v>
      </c>
      <c r="D78" s="30" t="str">
        <f>IFERROR(INDEX('[1]2ndヒート - レース結果（貼付）'!$A:$Z,MATCH($A78,'[1]2ndヒート - レース結果（貼付）'!$A:$A,0),MATCH("名前",'[1]2ndヒート - レース結果（貼付）'!$1:$1,0)),"")</f>
        <v>栗原 空</v>
      </c>
      <c r="E78" s="31">
        <f>IF($D$11&lt;$I$11,IFERROR(INDEX('[1]予選ヒートAGr-レース結果表（貼付）'!$A:$Z,MATCH(1,'[1]予選ヒートAGr-レース結果表（貼付）'!$A:$A,0),MATCH("No.",'[1]予選ヒートAGr-レース結果表（貼付）'!$1:$1,0)),""),IFERROR(INDEX('[1]予選ヒートBGr-レース結果表（貼付）'!$A:$Z,MATCH(1,'[1]予選ヒートBGr-レース結果表（貼付）'!$A:$A,0),MATCH("No.",'[1]予選ヒートBGr-レース結果表（貼付）'!$1:$1,0)),""))</f>
        <v>56</v>
      </c>
      <c r="F78" s="32"/>
      <c r="G78" s="1">
        <v>34</v>
      </c>
      <c r="H78" s="46">
        <f>IFERROR(INDEX('[1]2ndヒート - レース結果（貼付）'!$A:$Z,MATCH($A78+1,'[1]2ndヒート - レース結果（貼付）'!$A:$A,0),MATCH("No.",'[1]2ndヒート - レース結果（貼付）'!$1:$1,0)),"")</f>
        <v>22</v>
      </c>
      <c r="I78" s="30" t="str">
        <f>IFERROR(INDEX('[1]2ndヒート - レース結果（貼付）'!$A:$Z,MATCH($A78+1,'[1]2ndヒート - レース結果（貼付）'!$A:$A,0),MATCH("名前",'[1]2ndヒート - レース結果（貼付）'!$1:$1,0)),"")</f>
        <v>伊藤 稜真</v>
      </c>
      <c r="J78" s="30"/>
      <c r="K78" s="32"/>
      <c r="L78" s="42"/>
      <c r="M78" s="8"/>
    </row>
    <row r="79" spans="1:13" ht="6" customHeight="1" x14ac:dyDescent="0.15">
      <c r="A79" s="16"/>
      <c r="B79" s="22"/>
      <c r="C79" s="34"/>
      <c r="D79" s="35"/>
      <c r="E79" s="36"/>
      <c r="F79" s="37" t="str">
        <f>IFERROR(INDEX('[1]2ndヒート - レース結果（貼付）'!$A:$Z,MATCH($A78,'[1]2ndヒート - レース結果（貼付）'!$A:$A,0),MATCH("Model/Engine",'[1]2ndヒート - レース結果（貼付）'!$1:$1,0)),"")</f>
        <v>KOSMIC/YAMAHA</v>
      </c>
      <c r="G79" s="22"/>
      <c r="H79" s="34"/>
      <c r="I79" s="35"/>
      <c r="J79" s="47"/>
      <c r="K79" s="37" t="str">
        <f>IFERROR(INDEX('[1]2ndヒート - レース結果（貼付）'!$A:$Z,MATCH($A78+1,'[1]2ndヒート - レース結果（貼付）'!$A:$A,0),MATCH("Model/Engine",'[1]2ndヒート - レース結果（貼付）'!$1:$1,0)),"")</f>
        <v>SWF/YAMAHA</v>
      </c>
      <c r="L79" s="44"/>
      <c r="M79" s="8"/>
    </row>
    <row r="80" spans="1:13" ht="9.9499999999999993" customHeight="1" x14ac:dyDescent="0.15">
      <c r="A80" s="16"/>
      <c r="B80" s="22"/>
      <c r="C80" s="38" t="str">
        <f>IFERROR(INDEX('[1]2ndヒート - レース結果（貼付）'!$A:$Z,MATCH($A78,'[1]2ndヒート - レース結果（貼付）'!$A:$A,0),MATCH("team",'[1]2ndヒート - レース結果（貼付）'!$1:$1,0)),"")</f>
        <v>SUPER CREW'S</v>
      </c>
      <c r="D80" s="39"/>
      <c r="E80" s="40"/>
      <c r="F80" s="41"/>
      <c r="G80" s="22"/>
      <c r="H80" s="48" t="str">
        <f>IFERROR(INDEX('[1]2ndヒート - レース結果（貼付）'!$A:$Z,MATCH($A78+1,'[1]2ndヒート - レース結果（貼付）'!$A:$A,0),MATCH("team",'[1]2ndヒート - レース結果（貼付）'!$1:$1,0)),"")</f>
        <v>HIGUCHI RacingTeam</v>
      </c>
      <c r="I80" s="49"/>
      <c r="J80" s="48"/>
      <c r="K80" s="41"/>
      <c r="L80" s="41"/>
      <c r="M80" s="8"/>
    </row>
    <row r="81" spans="1:13" ht="6" customHeight="1" x14ac:dyDescent="0.15">
      <c r="A81" s="8"/>
      <c r="B81" s="22"/>
      <c r="C81" s="23"/>
      <c r="D81" s="24"/>
      <c r="E81" s="25"/>
      <c r="F81" s="50"/>
      <c r="G81" s="8"/>
      <c r="H81" s="8"/>
      <c r="I81" s="8"/>
      <c r="J81" s="8"/>
      <c r="K81" s="44"/>
      <c r="L81" s="37"/>
      <c r="M81" s="8"/>
    </row>
    <row r="82" spans="1:13" ht="11.25" customHeight="1" x14ac:dyDescent="0.15">
      <c r="A82" s="8"/>
      <c r="B82" s="8"/>
      <c r="C82" s="8"/>
      <c r="D82" s="8"/>
      <c r="E82" s="8"/>
      <c r="F82" s="8"/>
      <c r="L82" s="42"/>
      <c r="M82" s="8"/>
    </row>
    <row r="83" spans="1:13" ht="11.25" customHeight="1" x14ac:dyDescent="0.15">
      <c r="A83" s="8"/>
      <c r="B83" s="8"/>
      <c r="C83" s="8"/>
      <c r="D83" s="8"/>
      <c r="E83" s="8"/>
      <c r="F83" s="8"/>
      <c r="L83" s="42"/>
      <c r="M83" s="8"/>
    </row>
    <row r="84" spans="1:13" ht="11.25" customHeight="1" x14ac:dyDescent="0.15">
      <c r="A84" s="8"/>
      <c r="B84" s="8"/>
      <c r="C84" s="8"/>
      <c r="D84" s="8"/>
      <c r="E84" s="8"/>
      <c r="F84" s="8"/>
      <c r="L84" s="42"/>
      <c r="M84" s="8"/>
    </row>
    <row r="85" spans="1:13" ht="11.25" customHeight="1" x14ac:dyDescent="0.15">
      <c r="A85" s="8"/>
      <c r="B85" s="8"/>
      <c r="C85" s="8"/>
      <c r="D85" s="8"/>
      <c r="E85" s="8"/>
      <c r="F85" s="8"/>
      <c r="L85" s="42"/>
      <c r="M85" s="8"/>
    </row>
    <row r="86" spans="1:13" ht="11.25" customHeight="1" x14ac:dyDescent="0.15">
      <c r="A86" s="8"/>
      <c r="B86" s="8"/>
      <c r="C86" s="8"/>
      <c r="D86" s="8"/>
      <c r="E86" s="8"/>
      <c r="F86" s="8"/>
      <c r="L86" s="42"/>
      <c r="M86" s="8"/>
    </row>
    <row r="87" spans="1:13" ht="11.25" customHeight="1" x14ac:dyDescent="0.15"/>
    <row r="88" spans="1:13" ht="11.25" customHeight="1" x14ac:dyDescent="0.15"/>
    <row r="89" spans="1:13" ht="11.25" customHeight="1" x14ac:dyDescent="0.15"/>
    <row r="90" spans="1:13" ht="11.25" customHeight="1" x14ac:dyDescent="0.15">
      <c r="B90" s="8" t="str">
        <f>"審査委員長 ："&amp;" "&amp;[1]各種設定!$D$20</f>
        <v>審査委員長 ： Hideyuki KOMIYAMA</v>
      </c>
    </row>
    <row r="91" spans="1:13" ht="11.25" customHeight="1" x14ac:dyDescent="0.15"/>
    <row r="92" spans="1:13" ht="11.25" customHeight="1" x14ac:dyDescent="0.15"/>
    <row r="93" spans="1:13" ht="11.25" customHeight="1" x14ac:dyDescent="0.15"/>
    <row r="94" spans="1:13" ht="11.25" customHeight="1" x14ac:dyDescent="0.15"/>
    <row r="95" spans="1:13" ht="11.25" customHeight="1" x14ac:dyDescent="0.15"/>
    <row r="96" spans="1:13" ht="11.25" customHeight="1" x14ac:dyDescent="0.15">
      <c r="A96" s="51"/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</row>
    <row r="97" ht="11.25" customHeight="1" x14ac:dyDescent="0.15"/>
    <row r="98" ht="11.25" customHeight="1" x14ac:dyDescent="0.15"/>
    <row r="99" ht="11.25" customHeight="1" x14ac:dyDescent="0.15"/>
    <row r="100" ht="11.25" customHeight="1" x14ac:dyDescent="0.15"/>
    <row r="101" ht="11.25" customHeight="1" x14ac:dyDescent="0.15"/>
    <row r="102" ht="11.25" customHeight="1" x14ac:dyDescent="0.15"/>
    <row r="103" ht="11.25" customHeight="1" x14ac:dyDescent="0.15"/>
    <row r="104" ht="11.25" customHeight="1" x14ac:dyDescent="0.15"/>
  </sheetData>
  <mergeCells count="34">
    <mergeCell ref="D74:E74"/>
    <mergeCell ref="I74:J74"/>
    <mergeCell ref="D78:E78"/>
    <mergeCell ref="I78:J78"/>
    <mergeCell ref="D62:E62"/>
    <mergeCell ref="I62:J62"/>
    <mergeCell ref="D66:E66"/>
    <mergeCell ref="I66:J66"/>
    <mergeCell ref="D70:E70"/>
    <mergeCell ref="I70:J70"/>
    <mergeCell ref="D50:E50"/>
    <mergeCell ref="I50:J50"/>
    <mergeCell ref="D54:E54"/>
    <mergeCell ref="I54:J54"/>
    <mergeCell ref="D58:E58"/>
    <mergeCell ref="I58:J58"/>
    <mergeCell ref="D38:E38"/>
    <mergeCell ref="I38:J38"/>
    <mergeCell ref="D42:E42"/>
    <mergeCell ref="I42:J42"/>
    <mergeCell ref="D46:E46"/>
    <mergeCell ref="I46:J46"/>
    <mergeCell ref="D26:E26"/>
    <mergeCell ref="I26:J26"/>
    <mergeCell ref="D30:E30"/>
    <mergeCell ref="I30:J30"/>
    <mergeCell ref="D34:E34"/>
    <mergeCell ref="I34:J34"/>
    <mergeCell ref="D14:E14"/>
    <mergeCell ref="I14:J14"/>
    <mergeCell ref="D18:E18"/>
    <mergeCell ref="I18:J18"/>
    <mergeCell ref="D22:E22"/>
    <mergeCell ref="I22:J22"/>
  </mergeCells>
  <phoneticPr fontId="1"/>
  <conditionalFormatting sqref="H72">
    <cfRule type="expression" dxfId="17" priority="18" stopIfTrue="1">
      <formula>H70&lt;&gt;""</formula>
    </cfRule>
  </conditionalFormatting>
  <conditionalFormatting sqref="I72">
    <cfRule type="expression" dxfId="16" priority="17" stopIfTrue="1">
      <formula>H70&lt;&gt;""</formula>
    </cfRule>
  </conditionalFormatting>
  <conditionalFormatting sqref="J72">
    <cfRule type="expression" dxfId="15" priority="16" stopIfTrue="1">
      <formula>H70&lt;&gt;""</formula>
    </cfRule>
  </conditionalFormatting>
  <conditionalFormatting sqref="J71">
    <cfRule type="expression" dxfId="14" priority="15" stopIfTrue="1">
      <formula>H70&lt;&gt;""</formula>
    </cfRule>
  </conditionalFormatting>
  <conditionalFormatting sqref="I70:J70">
    <cfRule type="expression" dxfId="13" priority="14" stopIfTrue="1">
      <formula>H70&lt;&gt;""</formula>
    </cfRule>
  </conditionalFormatting>
  <conditionalFormatting sqref="H70">
    <cfRule type="expression" dxfId="12" priority="13" stopIfTrue="1">
      <formula>H70&lt;&gt;""</formula>
    </cfRule>
  </conditionalFormatting>
  <conditionalFormatting sqref="H80">
    <cfRule type="expression" dxfId="11" priority="6" stopIfTrue="1">
      <formula>H78&lt;&gt;""</formula>
    </cfRule>
  </conditionalFormatting>
  <conditionalFormatting sqref="I80">
    <cfRule type="expression" dxfId="10" priority="5" stopIfTrue="1">
      <formula>H78&lt;&gt;""</formula>
    </cfRule>
  </conditionalFormatting>
  <conditionalFormatting sqref="J80">
    <cfRule type="expression" dxfId="9" priority="4" stopIfTrue="1">
      <formula>H78&lt;&gt;""</formula>
    </cfRule>
  </conditionalFormatting>
  <conditionalFormatting sqref="J79">
    <cfRule type="expression" dxfId="8" priority="3" stopIfTrue="1">
      <formula>H78&lt;&gt;""</formula>
    </cfRule>
  </conditionalFormatting>
  <conditionalFormatting sqref="I78:J78">
    <cfRule type="expression" dxfId="7" priority="2" stopIfTrue="1">
      <formula>H78&lt;&gt;""</formula>
    </cfRule>
  </conditionalFormatting>
  <conditionalFormatting sqref="H78">
    <cfRule type="expression" dxfId="6" priority="1" stopIfTrue="1">
      <formula>H78&lt;&gt;""</formula>
    </cfRule>
  </conditionalFormatting>
  <conditionalFormatting sqref="H76">
    <cfRule type="expression" dxfId="5" priority="12" stopIfTrue="1">
      <formula>H74&lt;&gt;""</formula>
    </cfRule>
  </conditionalFormatting>
  <conditionalFormatting sqref="I76">
    <cfRule type="expression" dxfId="4" priority="11" stopIfTrue="1">
      <formula>H74&lt;&gt;""</formula>
    </cfRule>
  </conditionalFormatting>
  <conditionalFormatting sqref="J76">
    <cfRule type="expression" dxfId="3" priority="10" stopIfTrue="1">
      <formula>H74&lt;&gt;""</formula>
    </cfRule>
  </conditionalFormatting>
  <conditionalFormatting sqref="J75">
    <cfRule type="expression" dxfId="2" priority="9" stopIfTrue="1">
      <formula>H74&lt;&gt;""</formula>
    </cfRule>
  </conditionalFormatting>
  <conditionalFormatting sqref="I74:J74">
    <cfRule type="expression" dxfId="1" priority="8" stopIfTrue="1">
      <formula>H74&lt;&gt;""</formula>
    </cfRule>
  </conditionalFormatting>
  <conditionalFormatting sqref="H74">
    <cfRule type="expression" dxfId="0" priority="7" stopIfTrue="1">
      <formula>H74&lt;&gt;""</formula>
    </cfRule>
  </conditionalFormatting>
  <printOptions horizontalCentered="1"/>
  <pageMargins left="0.15748031496062992" right="0.15748031496062992" top="0" bottom="0" header="0.15748031496062992" footer="0.15748031496062992"/>
  <pageSetup paperSize="9" scale="87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[2]各種設定!#REF!</xm:f>
          </x14:formula1>
          <xm:sqref>L8</xm:sqref>
        </x14:dataValidation>
        <x14:dataValidation type="list" allowBlank="1" showInputMessage="1" showErrorMessage="1">
          <x14:formula1>
            <xm:f>[2]各種設定!#REF!</xm:f>
          </x14:formula1>
          <xm:sqref>L7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決勝ヒート - グリッド表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SKS03</dc:creator>
  <cp:lastModifiedBy>SKS03</cp:lastModifiedBy>
  <dcterms:created xsi:type="dcterms:W3CDTF">2022-07-17T06:19:30Z</dcterms:created>
  <dcterms:modified xsi:type="dcterms:W3CDTF">2022-07-17T06:20:20Z</dcterms:modified>
</cp:coreProperties>
</file>