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0" i="1" l="1"/>
  <c r="H80" i="1"/>
  <c r="C80" i="1"/>
  <c r="K79" i="1"/>
  <c r="F79" i="1"/>
  <c r="I78" i="1"/>
  <c r="H78" i="1"/>
  <c r="E78" i="1"/>
  <c r="D78" i="1"/>
  <c r="C78" i="1"/>
  <c r="H76" i="1"/>
  <c r="C76" i="1"/>
  <c r="K75" i="1"/>
  <c r="F75" i="1"/>
  <c r="I74" i="1"/>
  <c r="H74" i="1"/>
  <c r="D74" i="1"/>
  <c r="C74" i="1"/>
  <c r="H72" i="1"/>
  <c r="C72" i="1"/>
  <c r="K71" i="1"/>
  <c r="F71" i="1"/>
  <c r="I70" i="1"/>
  <c r="H70" i="1"/>
  <c r="D70" i="1"/>
  <c r="C70" i="1"/>
  <c r="F67" i="1"/>
  <c r="E66" i="1"/>
  <c r="C64" i="1"/>
  <c r="I62" i="1"/>
  <c r="C62" i="1"/>
  <c r="F59" i="1"/>
  <c r="E58" i="1"/>
  <c r="C56" i="1"/>
  <c r="I54" i="1"/>
  <c r="C54" i="1"/>
  <c r="F51" i="1"/>
  <c r="E50" i="1"/>
  <c r="C48" i="1"/>
  <c r="I46" i="1"/>
  <c r="C46" i="1"/>
  <c r="F43" i="1"/>
  <c r="E42" i="1"/>
  <c r="C40" i="1"/>
  <c r="I38" i="1"/>
  <c r="C38" i="1"/>
  <c r="F35" i="1"/>
  <c r="E34" i="1"/>
  <c r="C32" i="1"/>
  <c r="I30" i="1"/>
  <c r="C30" i="1"/>
  <c r="F27" i="1"/>
  <c r="E26" i="1"/>
  <c r="C24" i="1"/>
  <c r="I22" i="1"/>
  <c r="C22" i="1"/>
  <c r="F19" i="1"/>
  <c r="E18" i="1"/>
  <c r="B18" i="1"/>
  <c r="H16" i="1"/>
  <c r="J14" i="1"/>
  <c r="D14" i="1"/>
  <c r="I11" i="1"/>
  <c r="D11" i="1"/>
  <c r="E74" i="1" s="1"/>
  <c r="A9" i="1"/>
  <c r="A7" i="1"/>
  <c r="J6" i="1"/>
  <c r="H18" i="1" l="1"/>
  <c r="D22" i="1"/>
  <c r="J22" i="1"/>
  <c r="H24" i="1"/>
  <c r="H26" i="1"/>
  <c r="K27" i="1"/>
  <c r="D30" i="1"/>
  <c r="J30" i="1"/>
  <c r="H32" i="1"/>
  <c r="H34" i="1"/>
  <c r="K35" i="1"/>
  <c r="D38" i="1"/>
  <c r="J38" i="1"/>
  <c r="H40" i="1"/>
  <c r="H42" i="1"/>
  <c r="K43" i="1"/>
  <c r="D46" i="1"/>
  <c r="J46" i="1"/>
  <c r="H48" i="1"/>
  <c r="H50" i="1"/>
  <c r="K51" i="1"/>
  <c r="D54" i="1"/>
  <c r="J54" i="1"/>
  <c r="H56" i="1"/>
  <c r="H58" i="1"/>
  <c r="K59" i="1"/>
  <c r="D62" i="1"/>
  <c r="J62" i="1"/>
  <c r="H64" i="1"/>
  <c r="H66" i="1"/>
  <c r="K67" i="1"/>
  <c r="H14" i="1"/>
  <c r="K15" i="1"/>
  <c r="C18" i="1"/>
  <c r="I18" i="1"/>
  <c r="C20" i="1"/>
  <c r="E22" i="1"/>
  <c r="F23" i="1"/>
  <c r="C26" i="1"/>
  <c r="I26" i="1"/>
  <c r="C28" i="1"/>
  <c r="E30" i="1"/>
  <c r="F31" i="1"/>
  <c r="C34" i="1"/>
  <c r="I34" i="1"/>
  <c r="C36" i="1"/>
  <c r="E38" i="1"/>
  <c r="F39" i="1"/>
  <c r="C42" i="1"/>
  <c r="I42" i="1"/>
  <c r="C44" i="1"/>
  <c r="E46" i="1"/>
  <c r="F47" i="1"/>
  <c r="C50" i="1"/>
  <c r="I50" i="1"/>
  <c r="C52" i="1"/>
  <c r="E54" i="1"/>
  <c r="F55" i="1"/>
  <c r="C58" i="1"/>
  <c r="I58" i="1"/>
  <c r="C60" i="1"/>
  <c r="E62" i="1"/>
  <c r="F63" i="1"/>
  <c r="C66" i="1"/>
  <c r="I66" i="1"/>
  <c r="C68" i="1"/>
  <c r="E70" i="1"/>
  <c r="E14" i="1"/>
  <c r="F15" i="1"/>
  <c r="K19" i="1"/>
  <c r="C14" i="1"/>
  <c r="I14" i="1"/>
  <c r="C16" i="1"/>
  <c r="D18" i="1"/>
  <c r="J18" i="1"/>
  <c r="H20" i="1"/>
  <c r="H22" i="1"/>
  <c r="K23" i="1"/>
  <c r="D26" i="1"/>
  <c r="J26" i="1"/>
  <c r="H28" i="1"/>
  <c r="H30" i="1"/>
  <c r="K31" i="1"/>
  <c r="D34" i="1"/>
  <c r="J34" i="1"/>
  <c r="H36" i="1"/>
  <c r="H38" i="1"/>
  <c r="K39" i="1"/>
  <c r="D42" i="1"/>
  <c r="J42" i="1"/>
  <c r="H44" i="1"/>
  <c r="H46" i="1"/>
  <c r="K47" i="1"/>
  <c r="D50" i="1"/>
  <c r="J50" i="1"/>
  <c r="H52" i="1"/>
  <c r="H54" i="1"/>
  <c r="K55" i="1"/>
  <c r="D58" i="1"/>
  <c r="J58" i="1"/>
  <c r="H60" i="1"/>
  <c r="H62" i="1"/>
  <c r="K63" i="1"/>
  <c r="D66" i="1"/>
  <c r="J66" i="1"/>
  <c r="H68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<sst xmlns="http://schemas.openxmlformats.org/spreadsheetml/2006/main" count="4" uniqueCount="4">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</sst>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:ss.000;General"/>
  </numFmts>
  <fonts count="19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177" fontId="9" fillId="0" borderId="0" xfId="0" applyNumberFormat="1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 shrinkToFit="1"/>
    </xf>
    <xf numFmtId="0" fontId="11" fillId="0" borderId="1" xfId="0" applyFont="1" applyFill="1" applyBorder="1" applyAlignment="1" applyProtection="1">
      <alignment horizontal="left" vertical="center" shrinkToFit="1"/>
    </xf>
    <xf numFmtId="178" fontId="15" fillId="0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centerContinuous" vertical="center"/>
    </xf>
    <xf numFmtId="0" fontId="17" fillId="0" borderId="2" xfId="0" applyFont="1" applyFill="1" applyBorder="1" applyAlignment="1" applyProtection="1">
      <alignment horizontal="centerContinuous" vertical="center"/>
    </xf>
    <xf numFmtId="0" fontId="9" fillId="0" borderId="3" xfId="0" applyFont="1" applyFill="1" applyBorder="1" applyAlignment="1" applyProtection="1">
      <alignment horizontal="centerContinuous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shrinkToFit="1"/>
    </xf>
    <xf numFmtId="177" fontId="18" fillId="0" borderId="0" xfId="0" applyNumberFormat="1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center" vertical="center" shrinkToFit="1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8"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666750</xdr:colOff>
      <xdr:row>4</xdr:row>
      <xdr:rowOff>182268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0" cy="9442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BGr-レース結果表（印刷） (2)"/>
      <sheetName val="予選ヒート2nd-レース結果表・グリッド用（作業用）"/>
      <sheetName val="予選ヒート2nd-レース結果表・グリッド用（作業用） (2)"/>
      <sheetName val="予選ヒート2nd-レース結果表・グリッド用（整列）"/>
      <sheetName val="2ndヒート - グリッド表（印刷）"/>
      <sheetName val="2ndヒート - グリッド表（印刷） (2)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暫定結果表（印刷） (3)"/>
      <sheetName val="決勝ヒート - レース暫定結果表（印刷） (2)"/>
      <sheetName val="決勝ヒート - レース正式結果表（印刷）"/>
      <sheetName val="決勝ヒート - レース正式結果表（印刷） (2)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51</v>
          </cell>
          <cell r="C2" t="str">
            <v>佐々木 克行</v>
          </cell>
          <cell r="D2" t="str">
            <v>SUPER SS</v>
          </cell>
          <cell r="E2">
            <v>10</v>
          </cell>
          <cell r="F2">
            <v>6.5687037037037025E-3</v>
          </cell>
          <cell r="I2">
            <v>0</v>
          </cell>
          <cell r="J2" t="str">
            <v>ｶﾞﾂｶﾞﾂGUTS! ﾋｽﾄﾘｰ</v>
          </cell>
          <cell r="K2" t="str">
            <v>carp/YAMAHA</v>
          </cell>
          <cell r="L2" t="str">
            <v>BS</v>
          </cell>
          <cell r="M2">
            <v>51</v>
          </cell>
          <cell r="N2">
            <v>56.475000000000001</v>
          </cell>
          <cell r="O2">
            <v>80.573999999999998</v>
          </cell>
          <cell r="P2">
            <v>8</v>
          </cell>
          <cell r="Q2">
            <v>56.65</v>
          </cell>
          <cell r="R2">
            <v>28.939</v>
          </cell>
          <cell r="S2">
            <v>28.222999999999999</v>
          </cell>
          <cell r="T2" t="str">
            <v>D1a2c1d58</v>
          </cell>
        </row>
        <row r="3">
          <cell r="A3">
            <v>2</v>
          </cell>
          <cell r="B3">
            <v>1</v>
          </cell>
          <cell r="C3" t="str">
            <v>野嵜 弘樹</v>
          </cell>
          <cell r="D3" t="str">
            <v>SUPER SS</v>
          </cell>
          <cell r="E3">
            <v>10</v>
          </cell>
          <cell r="F3">
            <v>6.5700694444444444E-3</v>
          </cell>
          <cell r="G3">
            <v>0.11799999999999999</v>
          </cell>
          <cell r="H3">
            <v>0.11799999999999999</v>
          </cell>
          <cell r="I3">
            <v>0</v>
          </cell>
          <cell r="J3" t="str">
            <v>ﾓｱｺﾗｰｼﾞｭ TQS</v>
          </cell>
          <cell r="K3" t="str">
            <v>crocpromotion/YAMAHA</v>
          </cell>
          <cell r="L3" t="str">
            <v>BS</v>
          </cell>
          <cell r="M3">
            <v>29</v>
          </cell>
          <cell r="N3">
            <v>56.305</v>
          </cell>
          <cell r="O3">
            <v>80.816999999999993</v>
          </cell>
          <cell r="P3">
            <v>4</v>
          </cell>
          <cell r="Q3">
            <v>56.319000000000003</v>
          </cell>
          <cell r="R3">
            <v>28.734000000000002</v>
          </cell>
          <cell r="S3">
            <v>28.420999999999999</v>
          </cell>
          <cell r="T3" t="str">
            <v>Ded051a1c</v>
          </cell>
        </row>
        <row r="4">
          <cell r="A4">
            <v>3</v>
          </cell>
          <cell r="B4">
            <v>96</v>
          </cell>
          <cell r="C4" t="str">
            <v>大野 弘志</v>
          </cell>
          <cell r="D4" t="str">
            <v>SUPER SS</v>
          </cell>
          <cell r="E4">
            <v>10</v>
          </cell>
          <cell r="F4">
            <v>6.5804050925925934E-3</v>
          </cell>
          <cell r="G4">
            <v>1.0109999999999999</v>
          </cell>
          <cell r="H4">
            <v>0.89300000000000002</v>
          </cell>
          <cell r="I4">
            <v>0</v>
          </cell>
          <cell r="J4" t="str">
            <v>SLT.RT/Team BONJIN</v>
          </cell>
          <cell r="K4" t="str">
            <v>EXPRIT/YAMAHA</v>
          </cell>
          <cell r="L4" t="str">
            <v>BS</v>
          </cell>
          <cell r="M4">
            <v>7857543</v>
          </cell>
          <cell r="N4">
            <v>56.302999999999997</v>
          </cell>
          <cell r="O4">
            <v>80.819999999999993</v>
          </cell>
          <cell r="P4">
            <v>4</v>
          </cell>
          <cell r="Q4">
            <v>56.396999999999998</v>
          </cell>
          <cell r="R4">
            <v>28.893999999999998</v>
          </cell>
          <cell r="S4">
            <v>28.111000000000001</v>
          </cell>
          <cell r="T4" t="str">
            <v>D12df964c</v>
          </cell>
        </row>
        <row r="5">
          <cell r="A5">
            <v>4</v>
          </cell>
          <cell r="B5">
            <v>43</v>
          </cell>
          <cell r="C5" t="str">
            <v>大見 幸正</v>
          </cell>
          <cell r="D5" t="str">
            <v>SUPER SS</v>
          </cell>
          <cell r="E5">
            <v>10</v>
          </cell>
          <cell r="F5">
            <v>6.6412268518518522E-3</v>
          </cell>
          <cell r="G5">
            <v>6.266</v>
          </cell>
          <cell r="H5">
            <v>5.2549999999999999</v>
          </cell>
          <cell r="I5">
            <v>0</v>
          </cell>
          <cell r="J5" t="str">
            <v>T WEST RS</v>
          </cell>
          <cell r="K5" t="str">
            <v>TONY/YAMAHA</v>
          </cell>
          <cell r="L5" t="str">
            <v>BS</v>
          </cell>
          <cell r="M5">
            <v>9252860</v>
          </cell>
          <cell r="N5">
            <v>56.357999999999997</v>
          </cell>
          <cell r="O5">
            <v>80.741</v>
          </cell>
          <cell r="P5">
            <v>4</v>
          </cell>
          <cell r="Q5">
            <v>56.366999999999997</v>
          </cell>
          <cell r="R5">
            <v>28.806999999999999</v>
          </cell>
          <cell r="S5">
            <v>28.265000000000001</v>
          </cell>
          <cell r="T5" t="str">
            <v>D3d1c8520</v>
          </cell>
          <cell r="U5" t="str">
            <v>鈴鹿選手権ｼﾘｰｽﾞ特別規則 競技車両規則第60条～2)(ﾌﾛﾝﾄﾌｪｱﾘﾝｸﾞ)違反により、5秒加算とした。</v>
          </cell>
        </row>
        <row r="6">
          <cell r="A6">
            <v>5</v>
          </cell>
          <cell r="B6">
            <v>3</v>
          </cell>
          <cell r="C6" t="str">
            <v>奥野 安眞</v>
          </cell>
          <cell r="D6" t="str">
            <v>SUPER SS</v>
          </cell>
          <cell r="E6">
            <v>10</v>
          </cell>
          <cell r="F6">
            <v>6.6414120370370368E-3</v>
          </cell>
          <cell r="G6">
            <v>6.282</v>
          </cell>
          <cell r="H6">
            <v>1.6E-2</v>
          </cell>
          <cell r="I6">
            <v>0</v>
          </cell>
          <cell r="J6" t="str">
            <v>F's CLUB</v>
          </cell>
          <cell r="K6" t="str">
            <v>MACH1/YAMAHA</v>
          </cell>
          <cell r="L6" t="str">
            <v>BS</v>
          </cell>
          <cell r="M6">
            <v>30</v>
          </cell>
          <cell r="N6">
            <v>56.585999999999999</v>
          </cell>
          <cell r="O6">
            <v>80.415999999999997</v>
          </cell>
          <cell r="P6">
            <v>9</v>
          </cell>
          <cell r="Q6">
            <v>56.759</v>
          </cell>
          <cell r="R6">
            <v>28.608000000000001</v>
          </cell>
          <cell r="S6">
            <v>28.151</v>
          </cell>
          <cell r="T6" t="str">
            <v>D8de611a6</v>
          </cell>
        </row>
        <row r="7">
          <cell r="A7">
            <v>6</v>
          </cell>
          <cell r="B7">
            <v>15</v>
          </cell>
          <cell r="C7" t="str">
            <v>田中 哲</v>
          </cell>
          <cell r="D7" t="str">
            <v>SUPER SS</v>
          </cell>
          <cell r="E7">
            <v>10</v>
          </cell>
          <cell r="F7">
            <v>6.6439004629629634E-3</v>
          </cell>
          <cell r="G7">
            <v>6.4969999999999999</v>
          </cell>
          <cell r="H7">
            <v>0.215</v>
          </cell>
          <cell r="I7">
            <v>0</v>
          </cell>
          <cell r="J7" t="str">
            <v>Astech</v>
          </cell>
          <cell r="K7" t="str">
            <v>birelART/YAMAHA</v>
          </cell>
          <cell r="L7" t="str">
            <v>BS</v>
          </cell>
          <cell r="M7">
            <v>36</v>
          </cell>
          <cell r="N7">
            <v>56.716000000000001</v>
          </cell>
          <cell r="O7">
            <v>80.230999999999995</v>
          </cell>
          <cell r="P7">
            <v>10</v>
          </cell>
          <cell r="Q7">
            <v>56.828000000000003</v>
          </cell>
          <cell r="R7">
            <v>28.494</v>
          </cell>
          <cell r="S7">
            <v>28.222000000000001</v>
          </cell>
          <cell r="T7" t="str">
            <v>Dd487636f</v>
          </cell>
        </row>
        <row r="8">
          <cell r="A8">
            <v>7</v>
          </cell>
          <cell r="B8">
            <v>31</v>
          </cell>
          <cell r="C8" t="str">
            <v>長内 正人</v>
          </cell>
          <cell r="D8" t="str">
            <v>SUPER SS</v>
          </cell>
          <cell r="E8">
            <v>10</v>
          </cell>
          <cell r="F8">
            <v>6.6521643518518518E-3</v>
          </cell>
          <cell r="G8">
            <v>7.2110000000000003</v>
          </cell>
          <cell r="H8">
            <v>0.71399999999999997</v>
          </cell>
          <cell r="I8">
            <v>0</v>
          </cell>
          <cell r="J8" t="str">
            <v>wellstoneKC with 茂原TC</v>
          </cell>
          <cell r="K8" t="str">
            <v>ビレル/YAMAHA</v>
          </cell>
          <cell r="L8" t="str">
            <v>BS</v>
          </cell>
          <cell r="M8">
            <v>46</v>
          </cell>
          <cell r="N8">
            <v>56.915999999999997</v>
          </cell>
          <cell r="O8">
            <v>79.948999999999998</v>
          </cell>
          <cell r="P8">
            <v>2</v>
          </cell>
          <cell r="Q8">
            <v>56.996000000000002</v>
          </cell>
          <cell r="R8">
            <v>28.643000000000001</v>
          </cell>
          <cell r="S8">
            <v>28.395</v>
          </cell>
          <cell r="T8" t="str">
            <v>D9ae7239f</v>
          </cell>
        </row>
        <row r="9">
          <cell r="A9">
            <v>8</v>
          </cell>
          <cell r="B9">
            <v>12</v>
          </cell>
          <cell r="C9" t="str">
            <v>辻井 啓貴</v>
          </cell>
          <cell r="D9" t="str">
            <v>SUPER SS</v>
          </cell>
          <cell r="E9">
            <v>10</v>
          </cell>
          <cell r="F9">
            <v>6.654189814814815E-3</v>
          </cell>
          <cell r="G9">
            <v>7.3860000000000001</v>
          </cell>
          <cell r="H9">
            <v>0.17499999999999999</v>
          </cell>
          <cell r="I9">
            <v>0</v>
          </cell>
          <cell r="J9" t="str">
            <v>EHRE motorsport</v>
          </cell>
          <cell r="K9" t="str">
            <v>KOSMIC/YAMAHA</v>
          </cell>
          <cell r="L9" t="str">
            <v>BS</v>
          </cell>
          <cell r="M9">
            <v>34</v>
          </cell>
          <cell r="N9">
            <v>56.618000000000002</v>
          </cell>
          <cell r="O9">
            <v>80.37</v>
          </cell>
          <cell r="P9">
            <v>3</v>
          </cell>
          <cell r="Q9">
            <v>57.006999999999998</v>
          </cell>
          <cell r="R9">
            <v>28.62</v>
          </cell>
          <cell r="S9">
            <v>28.474</v>
          </cell>
          <cell r="T9" t="str">
            <v>Dcdc3c490</v>
          </cell>
        </row>
        <row r="10">
          <cell r="A10">
            <v>9</v>
          </cell>
          <cell r="B10">
            <v>9</v>
          </cell>
          <cell r="C10" t="str">
            <v>澤口 宙征</v>
          </cell>
          <cell r="D10" t="str">
            <v>SUPER SS</v>
          </cell>
          <cell r="E10">
            <v>10</v>
          </cell>
          <cell r="F10">
            <v>6.6584490740740736E-3</v>
          </cell>
          <cell r="G10">
            <v>7.7539999999999996</v>
          </cell>
          <cell r="H10">
            <v>0.36799999999999999</v>
          </cell>
          <cell r="I10">
            <v>0</v>
          </cell>
          <cell r="J10" t="str">
            <v>ﾊﾗﾀﾞｶｰﾄｸﾗﾌﾞ</v>
          </cell>
          <cell r="K10" t="str">
            <v>REDSPEED/YAMAHA</v>
          </cell>
          <cell r="L10" t="str">
            <v>BS</v>
          </cell>
          <cell r="M10">
            <v>33</v>
          </cell>
          <cell r="N10">
            <v>56.936</v>
          </cell>
          <cell r="O10">
            <v>79.921000000000006</v>
          </cell>
          <cell r="P10">
            <v>5</v>
          </cell>
          <cell r="Q10">
            <v>56.962000000000003</v>
          </cell>
          <cell r="R10">
            <v>28.824999999999999</v>
          </cell>
          <cell r="S10">
            <v>28.382999999999999</v>
          </cell>
          <cell r="T10" t="str">
            <v>D7ea81f30</v>
          </cell>
        </row>
        <row r="11">
          <cell r="A11">
            <v>10</v>
          </cell>
          <cell r="B11">
            <v>97</v>
          </cell>
          <cell r="C11" t="str">
            <v>喜多 佑気</v>
          </cell>
          <cell r="D11" t="str">
            <v>SUPER SS</v>
          </cell>
          <cell r="E11">
            <v>10</v>
          </cell>
          <cell r="F11">
            <v>6.6604745370370368E-3</v>
          </cell>
          <cell r="G11">
            <v>7.9290000000000003</v>
          </cell>
          <cell r="H11">
            <v>0.17499999999999999</v>
          </cell>
          <cell r="I11">
            <v>0</v>
          </cell>
          <cell r="J11" t="str">
            <v>ｻｰﾃｨｰｽﾞﾚｰｼﾝｸﾞ</v>
          </cell>
          <cell r="K11" t="str">
            <v>mach1/YAMAHA</v>
          </cell>
          <cell r="L11" t="str">
            <v>BS</v>
          </cell>
          <cell r="M11">
            <v>60</v>
          </cell>
          <cell r="N11">
            <v>56.838000000000001</v>
          </cell>
          <cell r="O11">
            <v>80.058999999999997</v>
          </cell>
          <cell r="P11">
            <v>5</v>
          </cell>
          <cell r="Q11">
            <v>56.954999999999998</v>
          </cell>
          <cell r="R11">
            <v>29.012</v>
          </cell>
          <cell r="S11">
            <v>28.225000000000001</v>
          </cell>
          <cell r="T11" t="str">
            <v>Daabe47c2</v>
          </cell>
        </row>
        <row r="12">
          <cell r="A12">
            <v>11</v>
          </cell>
          <cell r="B12">
            <v>53</v>
          </cell>
          <cell r="C12" t="str">
            <v>宮崎 知巳</v>
          </cell>
          <cell r="D12" t="str">
            <v>SUPER SS</v>
          </cell>
          <cell r="E12">
            <v>10</v>
          </cell>
          <cell r="F12">
            <v>6.6650462962962965E-3</v>
          </cell>
          <cell r="G12">
            <v>8.3239999999999998</v>
          </cell>
          <cell r="H12">
            <v>0.39500000000000002</v>
          </cell>
          <cell r="I12">
            <v>0</v>
          </cell>
          <cell r="J12" t="str">
            <v>JACKAL HKC</v>
          </cell>
          <cell r="K12" t="str">
            <v>トニーカート/YAMAHA</v>
          </cell>
          <cell r="L12" t="str">
            <v>BS</v>
          </cell>
          <cell r="M12">
            <v>52</v>
          </cell>
          <cell r="N12">
            <v>56.926000000000002</v>
          </cell>
          <cell r="O12">
            <v>79.935000000000002</v>
          </cell>
          <cell r="P12">
            <v>4</v>
          </cell>
          <cell r="Q12">
            <v>56.951999999999998</v>
          </cell>
          <cell r="R12">
            <v>28.873999999999999</v>
          </cell>
          <cell r="S12">
            <v>28.405999999999999</v>
          </cell>
          <cell r="T12" t="str">
            <v>D7acf850d</v>
          </cell>
        </row>
        <row r="13">
          <cell r="A13">
            <v>12</v>
          </cell>
          <cell r="B13">
            <v>25</v>
          </cell>
          <cell r="C13" t="str">
            <v>髙橋 昌也</v>
          </cell>
          <cell r="D13" t="str">
            <v>SUPER SS</v>
          </cell>
          <cell r="E13">
            <v>10</v>
          </cell>
          <cell r="F13">
            <v>6.6760532407407411E-3</v>
          </cell>
          <cell r="G13">
            <v>9.2750000000000004</v>
          </cell>
          <cell r="H13">
            <v>0.95099999999999996</v>
          </cell>
          <cell r="I13">
            <v>0</v>
          </cell>
          <cell r="J13" t="str">
            <v>RSnakatsuchi</v>
          </cell>
          <cell r="K13" t="str">
            <v>トニーカート/YAMAHA</v>
          </cell>
          <cell r="L13" t="str">
            <v>BS</v>
          </cell>
          <cell r="M13">
            <v>42</v>
          </cell>
          <cell r="N13">
            <v>57.137</v>
          </cell>
          <cell r="O13">
            <v>79.64</v>
          </cell>
          <cell r="P13">
            <v>9</v>
          </cell>
          <cell r="Q13">
            <v>57.171999999999997</v>
          </cell>
          <cell r="R13">
            <v>28.952999999999999</v>
          </cell>
          <cell r="S13">
            <v>28.501999999999999</v>
          </cell>
          <cell r="T13" t="str">
            <v>D1cf2c628</v>
          </cell>
        </row>
        <row r="14">
          <cell r="A14">
            <v>13</v>
          </cell>
          <cell r="B14">
            <v>69</v>
          </cell>
          <cell r="C14" t="str">
            <v>野口 善久</v>
          </cell>
          <cell r="D14" t="str">
            <v>SUPER SS</v>
          </cell>
          <cell r="E14">
            <v>10</v>
          </cell>
          <cell r="F14">
            <v>6.7045717592592591E-3</v>
          </cell>
          <cell r="G14">
            <v>11.739000000000001</v>
          </cell>
          <cell r="H14">
            <v>2.464</v>
          </cell>
          <cell r="I14">
            <v>0</v>
          </cell>
          <cell r="J14" t="str">
            <v>TIA友の会 powered by Sfida</v>
          </cell>
          <cell r="K14" t="str">
            <v>TIA/YAMAHA</v>
          </cell>
          <cell r="L14" t="str">
            <v>BS</v>
          </cell>
          <cell r="M14">
            <v>16343018</v>
          </cell>
          <cell r="N14">
            <v>57.241</v>
          </cell>
          <cell r="O14">
            <v>79.495000000000005</v>
          </cell>
          <cell r="P14">
            <v>9</v>
          </cell>
          <cell r="Q14">
            <v>57.264000000000003</v>
          </cell>
          <cell r="R14">
            <v>28.852</v>
          </cell>
          <cell r="S14">
            <v>28.567</v>
          </cell>
          <cell r="T14" t="str">
            <v>D41f4e814</v>
          </cell>
        </row>
        <row r="15">
          <cell r="A15">
            <v>14</v>
          </cell>
          <cell r="B15">
            <v>41</v>
          </cell>
          <cell r="C15" t="str">
            <v>西口 裕昭</v>
          </cell>
          <cell r="D15" t="str">
            <v>SUPER SS</v>
          </cell>
          <cell r="E15">
            <v>10</v>
          </cell>
          <cell r="F15">
            <v>6.7072222222222221E-3</v>
          </cell>
          <cell r="G15">
            <v>11.968</v>
          </cell>
          <cell r="H15">
            <v>0.22900000000000001</v>
          </cell>
          <cell r="I15">
            <v>0</v>
          </cell>
          <cell r="J15" t="str">
            <v>Msistem</v>
          </cell>
          <cell r="K15" t="str">
            <v>トニーカート/YAMAHA</v>
          </cell>
          <cell r="L15" t="str">
            <v>BS</v>
          </cell>
          <cell r="M15">
            <v>50</v>
          </cell>
          <cell r="N15">
            <v>57.055</v>
          </cell>
          <cell r="O15">
            <v>79.754999999999995</v>
          </cell>
          <cell r="P15">
            <v>7</v>
          </cell>
          <cell r="Q15">
            <v>57.222000000000001</v>
          </cell>
          <cell r="R15">
            <v>28.814</v>
          </cell>
          <cell r="S15">
            <v>28.600999999999999</v>
          </cell>
          <cell r="T15" t="str">
            <v>D5dffe68a</v>
          </cell>
        </row>
        <row r="16">
          <cell r="A16">
            <v>15</v>
          </cell>
          <cell r="B16">
            <v>29</v>
          </cell>
          <cell r="C16" t="str">
            <v>平田 研二</v>
          </cell>
          <cell r="D16" t="str">
            <v>SUPER SS</v>
          </cell>
          <cell r="E16">
            <v>10</v>
          </cell>
          <cell r="F16">
            <v>6.712175925925927E-3</v>
          </cell>
          <cell r="G16">
            <v>12.396000000000001</v>
          </cell>
          <cell r="H16">
            <v>0.42799999999999999</v>
          </cell>
          <cell r="I16">
            <v>0</v>
          </cell>
          <cell r="J16" t="str">
            <v>RS nakatsuchi</v>
          </cell>
          <cell r="K16" t="str">
            <v>CRG/YAMAHA</v>
          </cell>
          <cell r="L16" t="str">
            <v>BS</v>
          </cell>
          <cell r="M16">
            <v>45</v>
          </cell>
          <cell r="N16">
            <v>56.972999999999999</v>
          </cell>
          <cell r="O16">
            <v>79.869</v>
          </cell>
          <cell r="P16">
            <v>9</v>
          </cell>
          <cell r="Q16">
            <v>57.171999999999997</v>
          </cell>
          <cell r="R16">
            <v>28.885000000000002</v>
          </cell>
          <cell r="S16">
            <v>28.417000000000002</v>
          </cell>
          <cell r="T16" t="str">
            <v>D4e99db1a</v>
          </cell>
        </row>
        <row r="17">
          <cell r="A17">
            <v>16</v>
          </cell>
          <cell r="B17">
            <v>95</v>
          </cell>
          <cell r="C17" t="str">
            <v>横田 隆二郎</v>
          </cell>
          <cell r="D17" t="str">
            <v>SUPER SS</v>
          </cell>
          <cell r="E17">
            <v>10</v>
          </cell>
          <cell r="F17">
            <v>6.7165740740740736E-3</v>
          </cell>
          <cell r="G17">
            <v>12.776</v>
          </cell>
          <cell r="H17">
            <v>0.38</v>
          </cell>
          <cell r="I17">
            <v>0</v>
          </cell>
          <cell r="J17" t="str">
            <v>F's CLUB</v>
          </cell>
          <cell r="K17" t="str">
            <v>MACH1/YAMAHA</v>
          </cell>
          <cell r="L17" t="str">
            <v>BS</v>
          </cell>
          <cell r="M17">
            <v>59</v>
          </cell>
          <cell r="N17">
            <v>57.097000000000001</v>
          </cell>
          <cell r="O17">
            <v>79.695999999999998</v>
          </cell>
          <cell r="P17">
            <v>8</v>
          </cell>
          <cell r="Q17">
            <v>57.124000000000002</v>
          </cell>
          <cell r="R17">
            <v>28.773</v>
          </cell>
          <cell r="S17">
            <v>28.350999999999999</v>
          </cell>
          <cell r="T17" t="str">
            <v>Dca5deb8a</v>
          </cell>
        </row>
        <row r="18">
          <cell r="A18">
            <v>17</v>
          </cell>
          <cell r="B18">
            <v>23</v>
          </cell>
          <cell r="C18" t="str">
            <v>藤岡 伸英</v>
          </cell>
          <cell r="D18" t="str">
            <v>SUPER SS</v>
          </cell>
          <cell r="E18">
            <v>10</v>
          </cell>
          <cell r="F18">
            <v>6.7342245370370368E-3</v>
          </cell>
          <cell r="G18">
            <v>14.301</v>
          </cell>
          <cell r="H18">
            <v>1.5249999999999999</v>
          </cell>
          <cell r="I18">
            <v>0</v>
          </cell>
          <cell r="J18" t="str">
            <v>EHRE MOTOR SPORTS</v>
          </cell>
          <cell r="K18" t="str">
            <v>MACHI 1/YAMAHA</v>
          </cell>
          <cell r="L18" t="str">
            <v>BS</v>
          </cell>
          <cell r="M18">
            <v>40</v>
          </cell>
          <cell r="N18">
            <v>57.103000000000002</v>
          </cell>
          <cell r="O18">
            <v>79.688000000000002</v>
          </cell>
          <cell r="P18">
            <v>9</v>
          </cell>
          <cell r="Q18">
            <v>57.216000000000001</v>
          </cell>
          <cell r="R18">
            <v>28.773</v>
          </cell>
          <cell r="S18">
            <v>28.504000000000001</v>
          </cell>
          <cell r="T18" t="str">
            <v>Dbdd75f14</v>
          </cell>
        </row>
        <row r="19">
          <cell r="A19">
            <v>18</v>
          </cell>
          <cell r="B19">
            <v>16</v>
          </cell>
          <cell r="C19" t="str">
            <v>小辻 隼人</v>
          </cell>
          <cell r="D19" t="str">
            <v>SUPER SS</v>
          </cell>
          <cell r="E19">
            <v>10</v>
          </cell>
          <cell r="F19">
            <v>6.7513541666666668E-3</v>
          </cell>
          <cell r="G19">
            <v>15.781000000000001</v>
          </cell>
          <cell r="H19">
            <v>1.48</v>
          </cell>
          <cell r="I19">
            <v>0</v>
          </cell>
          <cell r="J19" t="str">
            <v>TIGRE</v>
          </cell>
          <cell r="K19" t="str">
            <v>CL/YAMAHA</v>
          </cell>
          <cell r="L19" t="str">
            <v>BS</v>
          </cell>
          <cell r="M19">
            <v>37</v>
          </cell>
          <cell r="N19">
            <v>57.09</v>
          </cell>
          <cell r="O19">
            <v>79.706000000000003</v>
          </cell>
          <cell r="P19">
            <v>6</v>
          </cell>
          <cell r="Q19">
            <v>57.137</v>
          </cell>
          <cell r="R19">
            <v>28.783000000000001</v>
          </cell>
          <cell r="S19">
            <v>28.353999999999999</v>
          </cell>
          <cell r="T19" t="str">
            <v>Dc057635</v>
          </cell>
          <cell r="U19" t="str">
            <v>鈴鹿選手権ｼﾘｰｽﾞ特別規則 競技車両規則第60条～2)(ﾌﾛﾝﾄﾌｪｱﾘﾝｸﾞ)違反により、5秒加算とした。</v>
          </cell>
        </row>
        <row r="20">
          <cell r="A20">
            <v>19</v>
          </cell>
          <cell r="B20">
            <v>56</v>
          </cell>
          <cell r="C20" t="str">
            <v>米倉 隆幸</v>
          </cell>
          <cell r="D20" t="str">
            <v>SUPER SS</v>
          </cell>
          <cell r="E20">
            <v>10</v>
          </cell>
          <cell r="F20">
            <v>6.7542245370370369E-3</v>
          </cell>
          <cell r="G20">
            <v>16.029</v>
          </cell>
          <cell r="H20">
            <v>0.248</v>
          </cell>
          <cell r="I20">
            <v>0</v>
          </cell>
          <cell r="J20" t="str">
            <v>T WEST RS</v>
          </cell>
          <cell r="K20" t="str">
            <v>TONY KART/YAMAHA</v>
          </cell>
          <cell r="L20" t="str">
            <v>BS</v>
          </cell>
          <cell r="M20">
            <v>53</v>
          </cell>
          <cell r="N20">
            <v>57.345999999999997</v>
          </cell>
          <cell r="O20">
            <v>79.349999999999994</v>
          </cell>
          <cell r="P20">
            <v>8</v>
          </cell>
          <cell r="Q20">
            <v>57.441000000000003</v>
          </cell>
          <cell r="R20">
            <v>29.114000000000001</v>
          </cell>
          <cell r="S20">
            <v>28.629000000000001</v>
          </cell>
          <cell r="T20" t="str">
            <v>D368cae8</v>
          </cell>
        </row>
        <row r="21">
          <cell r="A21">
            <v>20</v>
          </cell>
          <cell r="B21">
            <v>26</v>
          </cell>
          <cell r="C21" t="str">
            <v>橋本 協一</v>
          </cell>
          <cell r="D21" t="str">
            <v>SUPER SS</v>
          </cell>
          <cell r="E21">
            <v>10</v>
          </cell>
          <cell r="F21">
            <v>6.7560763888888887E-3</v>
          </cell>
          <cell r="G21">
            <v>16.189</v>
          </cell>
          <cell r="H21">
            <v>0.16</v>
          </cell>
          <cell r="I21">
            <v>0</v>
          </cell>
          <cell r="J21" t="str">
            <v>ｻｰﾃｨｰｽﾞﾚｰｼﾝｸﾞ</v>
          </cell>
          <cell r="K21" t="str">
            <v>TECNO/YAMAHA</v>
          </cell>
          <cell r="L21" t="str">
            <v>BS</v>
          </cell>
          <cell r="M21">
            <v>43</v>
          </cell>
          <cell r="N21">
            <v>57.182000000000002</v>
          </cell>
          <cell r="O21">
            <v>79.576999999999998</v>
          </cell>
          <cell r="P21">
            <v>3</v>
          </cell>
          <cell r="Q21">
            <v>57.21</v>
          </cell>
          <cell r="R21">
            <v>28.888000000000002</v>
          </cell>
          <cell r="S21">
            <v>28.666</v>
          </cell>
          <cell r="T21" t="str">
            <v>Dc4708b10</v>
          </cell>
        </row>
        <row r="22">
          <cell r="A22">
            <v>21</v>
          </cell>
          <cell r="B22">
            <v>37</v>
          </cell>
          <cell r="C22" t="str">
            <v>小田 宗孝</v>
          </cell>
          <cell r="D22" t="str">
            <v>SUPER SS</v>
          </cell>
          <cell r="E22">
            <v>10</v>
          </cell>
          <cell r="F22">
            <v>6.7579166666666664E-3</v>
          </cell>
          <cell r="G22">
            <v>16.347999999999999</v>
          </cell>
          <cell r="H22">
            <v>0.159</v>
          </cell>
          <cell r="I22">
            <v>0</v>
          </cell>
          <cell r="J22" t="str">
            <v>HKC年金ﾚｰｻｰｽﾞ</v>
          </cell>
          <cell r="K22" t="str">
            <v>TONYKART/YAMAHA</v>
          </cell>
          <cell r="L22" t="str">
            <v>BS</v>
          </cell>
          <cell r="M22">
            <v>10254899</v>
          </cell>
          <cell r="N22">
            <v>57.234000000000002</v>
          </cell>
          <cell r="O22">
            <v>79.504999999999995</v>
          </cell>
          <cell r="P22">
            <v>4</v>
          </cell>
          <cell r="Q22">
            <v>57.372999999999998</v>
          </cell>
          <cell r="R22">
            <v>29.231999999999999</v>
          </cell>
          <cell r="S22">
            <v>28.608000000000001</v>
          </cell>
          <cell r="T22" t="str">
            <v>D3bc27eb2</v>
          </cell>
        </row>
        <row r="23">
          <cell r="A23">
            <v>22</v>
          </cell>
          <cell r="B23">
            <v>77</v>
          </cell>
          <cell r="C23" t="str">
            <v>三船 祐一</v>
          </cell>
          <cell r="D23" t="str">
            <v>SUPER SS</v>
          </cell>
          <cell r="E23">
            <v>10</v>
          </cell>
          <cell r="F23">
            <v>6.7606597222222226E-3</v>
          </cell>
          <cell r="G23">
            <v>16.585000000000001</v>
          </cell>
          <cell r="H23">
            <v>0.23699999999999999</v>
          </cell>
          <cell r="I23">
            <v>0</v>
          </cell>
          <cell r="J23" t="str">
            <v>Gren Blue RT</v>
          </cell>
          <cell r="K23" t="str">
            <v>crocpromotion/YAMAHA</v>
          </cell>
          <cell r="L23" t="str">
            <v>BS</v>
          </cell>
          <cell r="M23">
            <v>58</v>
          </cell>
          <cell r="N23">
            <v>56.856999999999999</v>
          </cell>
          <cell r="O23">
            <v>80.031999999999996</v>
          </cell>
          <cell r="P23">
            <v>2</v>
          </cell>
          <cell r="Q23">
            <v>56.884999999999998</v>
          </cell>
          <cell r="R23">
            <v>28.602</v>
          </cell>
          <cell r="S23">
            <v>28.544</v>
          </cell>
          <cell r="T23" t="str">
            <v>D34afc6fe</v>
          </cell>
          <cell r="U23" t="str">
            <v>JAF国内ｶｰﾄ競技規則 ｶｰﾄ競技会運営に関する規定 22条(無理な進入)違反により、着順から3位下の順位とする。</v>
          </cell>
        </row>
      </sheetData>
      <sheetData sheetId="15"/>
      <sheetData sheetId="1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40</v>
          </cell>
          <cell r="C2" t="str">
            <v>植田 春樹</v>
          </cell>
          <cell r="D2" t="str">
            <v>SUPER SS</v>
          </cell>
          <cell r="E2">
            <v>10</v>
          </cell>
          <cell r="F2">
            <v>6.5281712962962958E-3</v>
          </cell>
          <cell r="I2">
            <v>0</v>
          </cell>
          <cell r="J2" t="str">
            <v>Msistem</v>
          </cell>
          <cell r="K2" t="str">
            <v>TONYKART/YAMAHA</v>
          </cell>
          <cell r="L2" t="str">
            <v>BS</v>
          </cell>
          <cell r="M2">
            <v>49</v>
          </cell>
          <cell r="N2">
            <v>56.222999999999999</v>
          </cell>
          <cell r="O2">
            <v>80.935000000000002</v>
          </cell>
          <cell r="P2">
            <v>8</v>
          </cell>
          <cell r="Q2">
            <v>56.226999999999997</v>
          </cell>
          <cell r="R2">
            <v>28.332999999999998</v>
          </cell>
          <cell r="S2">
            <v>28.029</v>
          </cell>
          <cell r="T2" t="str">
            <v>De59eeb4c</v>
          </cell>
        </row>
        <row r="3">
          <cell r="A3">
            <v>2</v>
          </cell>
          <cell r="B3">
            <v>28</v>
          </cell>
          <cell r="C3" t="str">
            <v>山東 功佳</v>
          </cell>
          <cell r="D3" t="str">
            <v>SUPER SS</v>
          </cell>
          <cell r="E3">
            <v>10</v>
          </cell>
          <cell r="F3">
            <v>6.5605555555555556E-3</v>
          </cell>
          <cell r="G3">
            <v>2.798</v>
          </cell>
          <cell r="H3">
            <v>2.798</v>
          </cell>
          <cell r="I3">
            <v>0</v>
          </cell>
          <cell r="J3" t="str">
            <v>BRAVO-RACING</v>
          </cell>
          <cell r="K3" t="str">
            <v>KOSMIC/YAMAHA</v>
          </cell>
          <cell r="L3" t="str">
            <v>BS</v>
          </cell>
          <cell r="M3">
            <v>44</v>
          </cell>
          <cell r="N3">
            <v>56.337000000000003</v>
          </cell>
          <cell r="O3">
            <v>80.771000000000001</v>
          </cell>
          <cell r="P3">
            <v>4</v>
          </cell>
          <cell r="Q3">
            <v>56.448999999999998</v>
          </cell>
          <cell r="R3">
            <v>28.59</v>
          </cell>
          <cell r="S3">
            <v>28.099</v>
          </cell>
          <cell r="T3" t="str">
            <v>Df6f89640</v>
          </cell>
        </row>
        <row r="4">
          <cell r="A4">
            <v>3</v>
          </cell>
          <cell r="B4">
            <v>7</v>
          </cell>
          <cell r="C4" t="str">
            <v>光田 拓</v>
          </cell>
          <cell r="D4" t="str">
            <v>SUPER SS</v>
          </cell>
          <cell r="E4">
            <v>10</v>
          </cell>
          <cell r="F4">
            <v>6.5628472222222225E-3</v>
          </cell>
          <cell r="G4">
            <v>2.996</v>
          </cell>
          <cell r="H4">
            <v>0.19800000000000001</v>
          </cell>
          <cell r="I4">
            <v>0</v>
          </cell>
          <cell r="J4" t="str">
            <v>M SISTEM</v>
          </cell>
          <cell r="K4" t="str">
            <v>TONY KART/YAMAHA</v>
          </cell>
          <cell r="L4" t="str">
            <v>BS</v>
          </cell>
          <cell r="M4">
            <v>31</v>
          </cell>
          <cell r="N4">
            <v>56.457999999999998</v>
          </cell>
          <cell r="O4">
            <v>80.597999999999999</v>
          </cell>
          <cell r="P4">
            <v>8</v>
          </cell>
          <cell r="Q4">
            <v>56.472999999999999</v>
          </cell>
          <cell r="R4">
            <v>28.9</v>
          </cell>
          <cell r="S4">
            <v>28.097999999999999</v>
          </cell>
          <cell r="T4" t="str">
            <v>D4c20d4c0</v>
          </cell>
        </row>
        <row r="5">
          <cell r="A5">
            <v>4</v>
          </cell>
          <cell r="B5">
            <v>33</v>
          </cell>
          <cell r="C5" t="str">
            <v>増田 貴久</v>
          </cell>
          <cell r="D5" t="str">
            <v>SUPER SS</v>
          </cell>
          <cell r="E5">
            <v>10</v>
          </cell>
          <cell r="F5">
            <v>6.570474537037037E-3</v>
          </cell>
          <cell r="G5">
            <v>3.6549999999999998</v>
          </cell>
          <cell r="H5">
            <v>0.65900000000000003</v>
          </cell>
          <cell r="I5">
            <v>0</v>
          </cell>
          <cell r="J5" t="str">
            <v>ますかけ</v>
          </cell>
          <cell r="K5" t="str">
            <v>EIKO-Drago/YAMAHA</v>
          </cell>
          <cell r="L5" t="str">
            <v>BS</v>
          </cell>
          <cell r="M5">
            <v>47</v>
          </cell>
          <cell r="N5">
            <v>56.405000000000001</v>
          </cell>
          <cell r="O5">
            <v>80.674000000000007</v>
          </cell>
          <cell r="P5">
            <v>8</v>
          </cell>
          <cell r="Q5">
            <v>56.459000000000003</v>
          </cell>
          <cell r="R5">
            <v>28.486000000000001</v>
          </cell>
          <cell r="S5">
            <v>28.05</v>
          </cell>
          <cell r="T5" t="str">
            <v>Dfa044ca4</v>
          </cell>
        </row>
        <row r="6">
          <cell r="A6">
            <v>5</v>
          </cell>
          <cell r="B6">
            <v>22</v>
          </cell>
          <cell r="C6" t="str">
            <v>清川 善文</v>
          </cell>
          <cell r="D6" t="str">
            <v>SUPER SS</v>
          </cell>
          <cell r="E6">
            <v>10</v>
          </cell>
          <cell r="F6">
            <v>6.6012500000000003E-3</v>
          </cell>
          <cell r="G6">
            <v>6.3140000000000001</v>
          </cell>
          <cell r="H6">
            <v>2.6589999999999998</v>
          </cell>
          <cell r="I6">
            <v>0</v>
          </cell>
          <cell r="J6" t="str">
            <v>ｸﾘｰﾝﾘﾊﾞｰMS withHKC</v>
          </cell>
          <cell r="K6" t="str">
            <v>ＦＡカート/YAMAHA</v>
          </cell>
          <cell r="L6" t="str">
            <v>BS</v>
          </cell>
          <cell r="M6">
            <v>39</v>
          </cell>
          <cell r="N6">
            <v>56.637999999999998</v>
          </cell>
          <cell r="O6">
            <v>80.341999999999999</v>
          </cell>
          <cell r="P6">
            <v>5</v>
          </cell>
          <cell r="Q6">
            <v>56.78</v>
          </cell>
          <cell r="R6">
            <v>28.818999999999999</v>
          </cell>
          <cell r="S6">
            <v>28.283999999999999</v>
          </cell>
          <cell r="T6" t="str">
            <v>D5b67aac</v>
          </cell>
        </row>
        <row r="7">
          <cell r="A7">
            <v>6</v>
          </cell>
          <cell r="B7">
            <v>21</v>
          </cell>
          <cell r="C7" t="str">
            <v>秋山 辰男</v>
          </cell>
          <cell r="D7" t="str">
            <v>SUPER SS</v>
          </cell>
          <cell r="E7">
            <v>10</v>
          </cell>
          <cell r="F7">
            <v>6.6064930555555547E-3</v>
          </cell>
          <cell r="G7">
            <v>6.7670000000000003</v>
          </cell>
          <cell r="H7">
            <v>0.45300000000000001</v>
          </cell>
          <cell r="I7">
            <v>0</v>
          </cell>
          <cell r="J7" t="str">
            <v>Ash with jaja</v>
          </cell>
          <cell r="K7" t="str">
            <v>EXPRIT/YAMAHA</v>
          </cell>
          <cell r="L7" t="str">
            <v>BS</v>
          </cell>
          <cell r="M7">
            <v>9033048</v>
          </cell>
          <cell r="N7">
            <v>56.618000000000002</v>
          </cell>
          <cell r="O7">
            <v>80.37</v>
          </cell>
          <cell r="P7">
            <v>5</v>
          </cell>
          <cell r="Q7">
            <v>56.781999999999996</v>
          </cell>
          <cell r="R7">
            <v>28.907</v>
          </cell>
          <cell r="S7">
            <v>28.419</v>
          </cell>
          <cell r="T7" t="str">
            <v>Ddd344e84</v>
          </cell>
        </row>
        <row r="8">
          <cell r="A8">
            <v>7</v>
          </cell>
          <cell r="B8">
            <v>13</v>
          </cell>
          <cell r="C8" t="str">
            <v>松村 元晃</v>
          </cell>
          <cell r="D8" t="str">
            <v>SUPER SS</v>
          </cell>
          <cell r="E8">
            <v>10</v>
          </cell>
          <cell r="F8">
            <v>6.6384837962962968E-3</v>
          </cell>
          <cell r="G8">
            <v>9.5310000000000006</v>
          </cell>
          <cell r="H8">
            <v>0.115</v>
          </cell>
          <cell r="I8">
            <v>0</v>
          </cell>
          <cell r="J8" t="str">
            <v>ﾊﾗﾀﾞｶｰﾄｸﾗﾌﾞwith上村工房</v>
          </cell>
          <cell r="K8" t="str">
            <v>コスミック/YAMAHA</v>
          </cell>
          <cell r="L8" t="str">
            <v>BS</v>
          </cell>
          <cell r="M8">
            <v>35</v>
          </cell>
          <cell r="N8">
            <v>56.601999999999997</v>
          </cell>
          <cell r="O8">
            <v>80.393000000000001</v>
          </cell>
          <cell r="P8">
            <v>7</v>
          </cell>
          <cell r="Q8">
            <v>56.616</v>
          </cell>
          <cell r="R8">
            <v>28.786000000000001</v>
          </cell>
          <cell r="S8">
            <v>28.145</v>
          </cell>
          <cell r="T8" t="str">
            <v>D75a2a2b8</v>
          </cell>
        </row>
        <row r="9">
          <cell r="A9">
            <v>8</v>
          </cell>
          <cell r="B9">
            <v>71</v>
          </cell>
          <cell r="C9" t="str">
            <v>棚橋 信之</v>
          </cell>
          <cell r="D9" t="str">
            <v>SUPER SS</v>
          </cell>
          <cell r="E9">
            <v>10</v>
          </cell>
          <cell r="F9">
            <v>6.6452546296296294E-3</v>
          </cell>
          <cell r="G9">
            <v>10.116</v>
          </cell>
          <cell r="H9">
            <v>0.58499999999999996</v>
          </cell>
          <cell r="I9">
            <v>0</v>
          </cell>
          <cell r="J9" t="str">
            <v>RT熊+AshﾏﾙｼﾝHSC</v>
          </cell>
          <cell r="K9" t="str">
            <v>TONYKART/YAMAHA</v>
          </cell>
          <cell r="L9" t="str">
            <v>BS</v>
          </cell>
          <cell r="M9">
            <v>57</v>
          </cell>
          <cell r="N9">
            <v>56.834000000000003</v>
          </cell>
          <cell r="O9">
            <v>80.064999999999998</v>
          </cell>
          <cell r="P9">
            <v>7</v>
          </cell>
          <cell r="Q9">
            <v>56.904000000000003</v>
          </cell>
          <cell r="R9">
            <v>28.794</v>
          </cell>
          <cell r="S9">
            <v>28.378</v>
          </cell>
          <cell r="T9" t="str">
            <v>D958a616c</v>
          </cell>
        </row>
        <row r="10">
          <cell r="A10">
            <v>9</v>
          </cell>
          <cell r="B10">
            <v>10</v>
          </cell>
          <cell r="C10" t="str">
            <v>布目 敬詞</v>
          </cell>
          <cell r="D10" t="str">
            <v>SUPER SS</v>
          </cell>
          <cell r="E10">
            <v>10</v>
          </cell>
          <cell r="F10">
            <v>6.6465856481481489E-3</v>
          </cell>
          <cell r="G10">
            <v>10.231</v>
          </cell>
          <cell r="H10">
            <v>0.115</v>
          </cell>
          <cell r="I10">
            <v>0</v>
          </cell>
          <cell r="J10" t="str">
            <v>HIGUCHI Racing TTeam</v>
          </cell>
          <cell r="K10" t="str">
            <v>TONY KART/YAMAHA</v>
          </cell>
          <cell r="L10" t="str">
            <v>BS</v>
          </cell>
          <cell r="M10">
            <v>5950220</v>
          </cell>
          <cell r="N10">
            <v>56.493000000000002</v>
          </cell>
          <cell r="O10">
            <v>80.548000000000002</v>
          </cell>
          <cell r="P10">
            <v>8</v>
          </cell>
          <cell r="Q10">
            <v>56.718000000000004</v>
          </cell>
          <cell r="R10">
            <v>28.756</v>
          </cell>
          <cell r="S10">
            <v>28.38</v>
          </cell>
          <cell r="T10" t="str">
            <v>Dad204920</v>
          </cell>
        </row>
        <row r="11">
          <cell r="A11">
            <v>10</v>
          </cell>
          <cell r="B11">
            <v>18</v>
          </cell>
          <cell r="C11" t="str">
            <v>粟根 健一</v>
          </cell>
          <cell r="D11" t="str">
            <v>SUPER SS</v>
          </cell>
          <cell r="E11">
            <v>10</v>
          </cell>
          <cell r="F11">
            <v>6.6621759259259256E-3</v>
          </cell>
          <cell r="G11">
            <v>11.577999999999999</v>
          </cell>
          <cell r="H11">
            <v>1.347</v>
          </cell>
          <cell r="I11">
            <v>0</v>
          </cell>
          <cell r="J11" t="str">
            <v>ｶｰﾄｶﾞﾚｰｼﾞｸﾗｯｼｭﾒｲﾄ</v>
          </cell>
          <cell r="K11" t="str">
            <v>SWF/YAMAHA</v>
          </cell>
          <cell r="L11" t="str">
            <v>BS</v>
          </cell>
          <cell r="M11">
            <v>38</v>
          </cell>
          <cell r="N11">
            <v>56.603000000000002</v>
          </cell>
          <cell r="O11">
            <v>80.391000000000005</v>
          </cell>
          <cell r="P11">
            <v>4</v>
          </cell>
          <cell r="Q11">
            <v>56.619</v>
          </cell>
          <cell r="R11">
            <v>29.164999999999999</v>
          </cell>
          <cell r="S11">
            <v>28.34</v>
          </cell>
          <cell r="T11" t="str">
            <v>D3e8d6a93</v>
          </cell>
          <cell r="U11" t="str">
            <v>鈴鹿選手権ｼﾘｰｽﾞ特別規則 競技車両規則第60条～2)(ﾌﾛﾝﾄﾌｪｱﾘﾝｸﾞ)違反により、5秒加算とした。</v>
          </cell>
        </row>
        <row r="12">
          <cell r="A12">
            <v>11</v>
          </cell>
          <cell r="B12">
            <v>19</v>
          </cell>
          <cell r="C12" t="str">
            <v>岸 秀行</v>
          </cell>
          <cell r="D12" t="str">
            <v>SUPER SS</v>
          </cell>
          <cell r="E12">
            <v>10</v>
          </cell>
          <cell r="F12">
            <v>6.6371527777777774E-3</v>
          </cell>
          <cell r="G12">
            <v>9.4160000000000004</v>
          </cell>
          <cell r="H12">
            <v>2.649</v>
          </cell>
          <cell r="I12">
            <v>0</v>
          </cell>
          <cell r="J12" t="str">
            <v>ﾁｰﾑﾅｶﾞｵ･大阪鶴見法律事務所</v>
          </cell>
          <cell r="K12" t="str">
            <v>コスミック/YAMAHA</v>
          </cell>
          <cell r="L12" t="str">
            <v>BS</v>
          </cell>
          <cell r="M12">
            <v>4877312</v>
          </cell>
          <cell r="N12">
            <v>56.691000000000003</v>
          </cell>
          <cell r="O12">
            <v>80.266999999999996</v>
          </cell>
          <cell r="P12">
            <v>4</v>
          </cell>
          <cell r="Q12">
            <v>56.725000000000001</v>
          </cell>
          <cell r="R12">
            <v>28.681999999999999</v>
          </cell>
          <cell r="S12">
            <v>28.285</v>
          </cell>
          <cell r="T12" t="str">
            <v>D86ecf058</v>
          </cell>
          <cell r="U12" t="str">
            <v>鈴鹿選手権ｼﾘｰｽﾞ特別規則 第30条～1)(1)ｽﾀｰﾄ違反(ｺﾘﾄﾞｰ違反)により、着順から3位下の順位とする。</v>
          </cell>
        </row>
        <row r="13">
          <cell r="A13">
            <v>12</v>
          </cell>
          <cell r="B13">
            <v>27</v>
          </cell>
          <cell r="C13" t="str">
            <v>大川 浩</v>
          </cell>
          <cell r="D13" t="str">
            <v>SUPER SS</v>
          </cell>
          <cell r="E13">
            <v>10</v>
          </cell>
          <cell r="F13">
            <v>6.6651041666666655E-3</v>
          </cell>
          <cell r="G13">
            <v>11.831</v>
          </cell>
          <cell r="H13">
            <v>0.253</v>
          </cell>
          <cell r="I13">
            <v>0</v>
          </cell>
          <cell r="J13" t="str">
            <v>ﾊﾗﾀﾞｶｰﾄｸﾗﾌﾞ</v>
          </cell>
          <cell r="K13" t="str">
            <v>FA KART/YAMAHA</v>
          </cell>
          <cell r="L13" t="str">
            <v>BS</v>
          </cell>
          <cell r="M13">
            <v>8111339</v>
          </cell>
          <cell r="N13">
            <v>56.804000000000002</v>
          </cell>
          <cell r="O13">
            <v>80.106999999999999</v>
          </cell>
          <cell r="P13">
            <v>5</v>
          </cell>
          <cell r="Q13">
            <v>56.850999999999999</v>
          </cell>
          <cell r="R13">
            <v>28.670999999999999</v>
          </cell>
          <cell r="S13">
            <v>28.312999999999999</v>
          </cell>
          <cell r="T13" t="str">
            <v>D7c1165b5</v>
          </cell>
        </row>
        <row r="14">
          <cell r="A14">
            <v>13</v>
          </cell>
          <cell r="B14">
            <v>8</v>
          </cell>
          <cell r="C14" t="str">
            <v>長谷川 敬</v>
          </cell>
          <cell r="D14" t="str">
            <v>SUPER SS</v>
          </cell>
          <cell r="E14">
            <v>10</v>
          </cell>
          <cell r="F14">
            <v>6.6732870370370366E-3</v>
          </cell>
          <cell r="G14">
            <v>12.538</v>
          </cell>
          <cell r="H14">
            <v>0.70699999999999996</v>
          </cell>
          <cell r="I14">
            <v>0</v>
          </cell>
          <cell r="J14" t="str">
            <v>ﾊﾗﾀﾞｶｰﾄｸﾗﾌﾞ</v>
          </cell>
          <cell r="K14" t="str">
            <v>RED SPEED/YAMAHA</v>
          </cell>
          <cell r="L14" t="str">
            <v>BS</v>
          </cell>
          <cell r="M14">
            <v>32</v>
          </cell>
          <cell r="N14">
            <v>57.091999999999999</v>
          </cell>
          <cell r="O14">
            <v>79.703000000000003</v>
          </cell>
          <cell r="P14">
            <v>8</v>
          </cell>
          <cell r="Q14">
            <v>57.216999999999999</v>
          </cell>
          <cell r="R14">
            <v>29.001999999999999</v>
          </cell>
          <cell r="S14">
            <v>28.279</v>
          </cell>
          <cell r="T14" t="str">
            <v>Dc6c939ce</v>
          </cell>
        </row>
        <row r="15">
          <cell r="A15">
            <v>14</v>
          </cell>
          <cell r="B15">
            <v>86</v>
          </cell>
          <cell r="C15" t="str">
            <v>笠井 雅進</v>
          </cell>
          <cell r="D15" t="str">
            <v>SUPER SS</v>
          </cell>
          <cell r="E15">
            <v>10</v>
          </cell>
          <cell r="F15">
            <v>6.6809143518518519E-3</v>
          </cell>
          <cell r="G15">
            <v>13.196999999999999</v>
          </cell>
          <cell r="H15">
            <v>0.65900000000000003</v>
          </cell>
          <cell r="I15">
            <v>0</v>
          </cell>
          <cell r="J15" t="str">
            <v>ﾊﾗﾀﾞｶｰﾄｸﾗﾌﾞ</v>
          </cell>
          <cell r="K15" t="str">
            <v>KOSMIC/YAMAHA</v>
          </cell>
          <cell r="L15" t="str">
            <v>BS</v>
          </cell>
          <cell r="M15">
            <v>1054152</v>
          </cell>
          <cell r="N15">
            <v>57.036000000000001</v>
          </cell>
          <cell r="O15">
            <v>79.781000000000006</v>
          </cell>
          <cell r="P15">
            <v>4</v>
          </cell>
          <cell r="Q15">
            <v>57.201000000000001</v>
          </cell>
          <cell r="R15">
            <v>28.853000000000002</v>
          </cell>
          <cell r="S15">
            <v>28.582000000000001</v>
          </cell>
          <cell r="T15">
            <v>1576</v>
          </cell>
        </row>
        <row r="16">
          <cell r="A16">
            <v>15</v>
          </cell>
          <cell r="B16">
            <v>14</v>
          </cell>
          <cell r="C16" t="str">
            <v>辻本 稔</v>
          </cell>
          <cell r="D16" t="str">
            <v>SUPER SS</v>
          </cell>
          <cell r="E16">
            <v>10</v>
          </cell>
          <cell r="F16">
            <v>6.6835300925925925E-3</v>
          </cell>
          <cell r="G16">
            <v>13.423</v>
          </cell>
          <cell r="H16">
            <v>0.22600000000000001</v>
          </cell>
          <cell r="I16">
            <v>0</v>
          </cell>
          <cell r="J16" t="str">
            <v>ｻｰﾃｨｰｽﾞﾚｰｼﾝｸﾞ</v>
          </cell>
          <cell r="K16" t="str">
            <v>MACH1/YAMAHA</v>
          </cell>
          <cell r="L16" t="str">
            <v>BS</v>
          </cell>
          <cell r="M16">
            <v>14620682</v>
          </cell>
          <cell r="N16">
            <v>56.966999999999999</v>
          </cell>
          <cell r="O16">
            <v>79.878</v>
          </cell>
          <cell r="P16">
            <v>10</v>
          </cell>
          <cell r="Q16">
            <v>57</v>
          </cell>
          <cell r="R16">
            <v>28.803999999999998</v>
          </cell>
          <cell r="S16">
            <v>28.163</v>
          </cell>
          <cell r="T16" t="str">
            <v>D6ce62034</v>
          </cell>
        </row>
        <row r="17">
          <cell r="A17">
            <v>16</v>
          </cell>
          <cell r="B17">
            <v>90</v>
          </cell>
          <cell r="C17" t="str">
            <v>竹中 敬之</v>
          </cell>
          <cell r="D17" t="str">
            <v>SUPER SS</v>
          </cell>
          <cell r="E17">
            <v>10</v>
          </cell>
          <cell r="F17">
            <v>6.6891435185185179E-3</v>
          </cell>
          <cell r="G17">
            <v>13.907999999999999</v>
          </cell>
          <cell r="H17">
            <v>0.48499999999999999</v>
          </cell>
          <cell r="I17">
            <v>0</v>
          </cell>
          <cell r="J17" t="str">
            <v>ｻｰﾃｨｰｽﾞﾚｰｼﾝｸﾞ</v>
          </cell>
          <cell r="K17" t="str">
            <v>マッハワン/YAMAHA</v>
          </cell>
          <cell r="L17" t="str">
            <v>BS</v>
          </cell>
          <cell r="M17">
            <v>14281735</v>
          </cell>
          <cell r="N17">
            <v>56.951000000000001</v>
          </cell>
          <cell r="O17">
            <v>79.900000000000006</v>
          </cell>
          <cell r="P17">
            <v>9</v>
          </cell>
          <cell r="Q17">
            <v>57.01</v>
          </cell>
          <cell r="R17">
            <v>28.757999999999999</v>
          </cell>
          <cell r="S17">
            <v>28.306999999999999</v>
          </cell>
          <cell r="T17" t="str">
            <v>Db3fac87c</v>
          </cell>
        </row>
        <row r="18">
          <cell r="A18">
            <v>17</v>
          </cell>
          <cell r="B18">
            <v>99</v>
          </cell>
          <cell r="C18" t="str">
            <v>近藤 雄一朗</v>
          </cell>
          <cell r="D18" t="str">
            <v>SUPER SS</v>
          </cell>
          <cell r="E18">
            <v>10</v>
          </cell>
          <cell r="F18">
            <v>6.7200810185185193E-3</v>
          </cell>
          <cell r="G18">
            <v>16.581</v>
          </cell>
          <cell r="H18">
            <v>2.673</v>
          </cell>
          <cell r="I18">
            <v>0</v>
          </cell>
          <cell r="J18" t="str">
            <v>ﾓｱｺﾗｰｼﾞｭTQS</v>
          </cell>
          <cell r="K18" t="str">
            <v>ドラゴコルセ/YAMAHA</v>
          </cell>
          <cell r="L18" t="str">
            <v>BS</v>
          </cell>
          <cell r="M18">
            <v>61</v>
          </cell>
          <cell r="N18">
            <v>57.18</v>
          </cell>
          <cell r="O18">
            <v>79.58</v>
          </cell>
          <cell r="P18">
            <v>6</v>
          </cell>
          <cell r="Q18">
            <v>57.283999999999999</v>
          </cell>
          <cell r="R18">
            <v>29.045999999999999</v>
          </cell>
          <cell r="S18">
            <v>28.623999999999999</v>
          </cell>
          <cell r="T18" t="str">
            <v>D98369806</v>
          </cell>
        </row>
        <row r="19">
          <cell r="A19">
            <v>18</v>
          </cell>
          <cell r="B19">
            <v>57</v>
          </cell>
          <cell r="C19" t="str">
            <v>江崎 昭彦</v>
          </cell>
          <cell r="D19" t="str">
            <v>SUPER SS</v>
          </cell>
          <cell r="E19">
            <v>10</v>
          </cell>
          <cell r="F19">
            <v>6.7222569444444448E-3</v>
          </cell>
          <cell r="G19">
            <v>16.768999999999998</v>
          </cell>
          <cell r="H19">
            <v>0.188</v>
          </cell>
          <cell r="I19">
            <v>0</v>
          </cell>
          <cell r="J19" t="str">
            <v>Ash</v>
          </cell>
          <cell r="K19" t="str">
            <v>KOSMIC/YAMAHA</v>
          </cell>
          <cell r="L19" t="str">
            <v>BS</v>
          </cell>
          <cell r="M19">
            <v>8170816</v>
          </cell>
          <cell r="N19">
            <v>57.127000000000002</v>
          </cell>
          <cell r="O19">
            <v>79.653999999999996</v>
          </cell>
          <cell r="P19">
            <v>4</v>
          </cell>
          <cell r="Q19">
            <v>57.204999999999998</v>
          </cell>
          <cell r="R19">
            <v>28.951000000000001</v>
          </cell>
          <cell r="S19">
            <v>28.547000000000001</v>
          </cell>
          <cell r="T19" t="str">
            <v>Dbb093956</v>
          </cell>
        </row>
        <row r="20">
          <cell r="A20">
            <v>19</v>
          </cell>
          <cell r="B20">
            <v>66</v>
          </cell>
          <cell r="C20" t="str">
            <v>山本 勝之</v>
          </cell>
          <cell r="D20" t="str">
            <v>SUPER SS</v>
          </cell>
          <cell r="E20">
            <v>10</v>
          </cell>
          <cell r="F20">
            <v>6.7276157407407415E-3</v>
          </cell>
          <cell r="G20">
            <v>17.231999999999999</v>
          </cell>
          <cell r="H20">
            <v>0.46300000000000002</v>
          </cell>
          <cell r="I20">
            <v>0</v>
          </cell>
          <cell r="J20" t="str">
            <v>ﾗﾑﾚｰｼﾝｸﾞWITHﾓﾝｷｰﾚﾝﾁ</v>
          </cell>
          <cell r="K20" t="str">
            <v>rozaドラゴコルセ/YAMAHA</v>
          </cell>
          <cell r="L20" t="str">
            <v>BS</v>
          </cell>
          <cell r="M20">
            <v>54</v>
          </cell>
          <cell r="N20">
            <v>57.325000000000003</v>
          </cell>
          <cell r="O20">
            <v>79.379000000000005</v>
          </cell>
          <cell r="P20">
            <v>4</v>
          </cell>
          <cell r="Q20">
            <v>57.497</v>
          </cell>
          <cell r="R20">
            <v>29.303999999999998</v>
          </cell>
          <cell r="S20">
            <v>28.547999999999998</v>
          </cell>
          <cell r="T20" t="str">
            <v>Dcb1d1a43</v>
          </cell>
        </row>
        <row r="21">
          <cell r="A21">
            <v>20</v>
          </cell>
          <cell r="B21">
            <v>36</v>
          </cell>
          <cell r="C21" t="str">
            <v>野嵜 茂</v>
          </cell>
          <cell r="D21" t="str">
            <v>SUPER SS</v>
          </cell>
          <cell r="E21">
            <v>10</v>
          </cell>
          <cell r="F21">
            <v>6.7367708333333333E-3</v>
          </cell>
          <cell r="G21">
            <v>18.023</v>
          </cell>
          <cell r="H21">
            <v>0.79100000000000004</v>
          </cell>
          <cell r="I21">
            <v>0</v>
          </cell>
          <cell r="J21" t="str">
            <v>ﾄﾚﾝﾀｸﾜﾄﾛ鈴鹿</v>
          </cell>
          <cell r="K21" t="str">
            <v>crocpromotion/YAMAHA</v>
          </cell>
          <cell r="L21" t="str">
            <v>BS</v>
          </cell>
          <cell r="M21">
            <v>48</v>
          </cell>
          <cell r="N21">
            <v>57.357999999999997</v>
          </cell>
          <cell r="O21">
            <v>79.332999999999998</v>
          </cell>
          <cell r="P21">
            <v>4</v>
          </cell>
          <cell r="Q21">
            <v>57.378999999999998</v>
          </cell>
          <cell r="R21">
            <v>28.914000000000001</v>
          </cell>
          <cell r="S21">
            <v>28.803999999999998</v>
          </cell>
          <cell r="T21" t="str">
            <v>D83a351c6</v>
          </cell>
        </row>
        <row r="22">
          <cell r="A22">
            <v>21</v>
          </cell>
          <cell r="B22">
            <v>70</v>
          </cell>
          <cell r="C22" t="str">
            <v>大澤 重弘</v>
          </cell>
          <cell r="D22" t="str">
            <v>SUPER SS</v>
          </cell>
          <cell r="E22">
            <v>10</v>
          </cell>
          <cell r="F22">
            <v>6.7433101851851855E-3</v>
          </cell>
          <cell r="G22">
            <v>18.588000000000001</v>
          </cell>
          <cell r="H22">
            <v>0.56499999999999995</v>
          </cell>
          <cell r="I22">
            <v>0</v>
          </cell>
          <cell r="J22" t="str">
            <v>ﾄﾚﾝﾀｸﾜﾄﾛ鈴鹿</v>
          </cell>
          <cell r="K22" t="str">
            <v>エクスプリット/YAMAHA</v>
          </cell>
          <cell r="L22" t="str">
            <v>BS</v>
          </cell>
          <cell r="M22">
            <v>22</v>
          </cell>
          <cell r="N22">
            <v>57.204999999999998</v>
          </cell>
          <cell r="O22">
            <v>79.545000000000002</v>
          </cell>
          <cell r="P22">
            <v>8</v>
          </cell>
          <cell r="Q22">
            <v>57.293999999999997</v>
          </cell>
          <cell r="S22">
            <v>28.614000000000001</v>
          </cell>
          <cell r="T22" t="str">
            <v>D2deb1a0f</v>
          </cell>
        </row>
        <row r="23">
          <cell r="A23">
            <v>22</v>
          </cell>
          <cell r="B23">
            <v>30</v>
          </cell>
          <cell r="C23" t="str">
            <v>平野 伸一</v>
          </cell>
          <cell r="D23" t="str">
            <v>SUPER SS</v>
          </cell>
          <cell r="E23">
            <v>10</v>
          </cell>
          <cell r="F23">
            <v>6.7763888888888882E-3</v>
          </cell>
          <cell r="G23">
            <v>21.446000000000002</v>
          </cell>
          <cell r="H23">
            <v>2.8580000000000001</v>
          </cell>
          <cell r="I23">
            <v>0</v>
          </cell>
          <cell r="J23" t="str">
            <v>ｻｰﾃｨｰｽﾞﾚｰｼﾝｸﾞ</v>
          </cell>
          <cell r="K23" t="str">
            <v>Mach1/YAMAHA</v>
          </cell>
          <cell r="L23" t="str">
            <v>BS</v>
          </cell>
          <cell r="M23">
            <v>15875595</v>
          </cell>
          <cell r="N23">
            <v>56.991</v>
          </cell>
          <cell r="O23">
            <v>79.843999999999994</v>
          </cell>
          <cell r="P23">
            <v>10</v>
          </cell>
          <cell r="Q23">
            <v>57.06</v>
          </cell>
          <cell r="R23">
            <v>28.777000000000001</v>
          </cell>
          <cell r="S23">
            <v>28.213999999999999</v>
          </cell>
          <cell r="T23" t="str">
            <v>D2286a2a4</v>
          </cell>
        </row>
        <row r="24">
          <cell r="A24">
            <v>23</v>
          </cell>
          <cell r="B24">
            <v>68</v>
          </cell>
          <cell r="C24" t="str">
            <v>安藤 直仁</v>
          </cell>
          <cell r="D24" t="str">
            <v>SUPER SS</v>
          </cell>
          <cell r="E24">
            <v>9</v>
          </cell>
          <cell r="F24">
            <v>6.6870370370370365E-3</v>
          </cell>
          <cell r="G24" t="str">
            <v>1 Lap</v>
          </cell>
          <cell r="H24" t="str">
            <v>1 Lap</v>
          </cell>
          <cell r="I24">
            <v>0</v>
          </cell>
          <cell r="J24" t="str">
            <v>Gren Blue RT</v>
          </cell>
          <cell r="K24" t="str">
            <v>KOSMIC/YAMAHA</v>
          </cell>
          <cell r="L24" t="str">
            <v>BS</v>
          </cell>
          <cell r="M24">
            <v>55</v>
          </cell>
          <cell r="N24">
            <v>57.06</v>
          </cell>
          <cell r="O24">
            <v>79.748000000000005</v>
          </cell>
          <cell r="P24">
            <v>9</v>
          </cell>
          <cell r="Q24">
            <v>57.151000000000003</v>
          </cell>
          <cell r="T24" t="str">
            <v>Df9953be2</v>
          </cell>
          <cell r="U24" t="str">
            <v>鈴鹿選手権ｼﾘｰｽﾞ特別規則 競技車両規則第54条)(未登録シャーシ)違反により、当該レース失格とする。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16</v>
          </cell>
          <cell r="C2" t="str">
            <v>小辻 隼人</v>
          </cell>
          <cell r="D2" t="str">
            <v>SUPER SS</v>
          </cell>
          <cell r="E2">
            <v>6</v>
          </cell>
          <cell r="F2">
            <v>4.0153472222222222E-3</v>
          </cell>
          <cell r="I2">
            <v>0</v>
          </cell>
          <cell r="J2" t="str">
            <v>TIGRE</v>
          </cell>
          <cell r="K2" t="str">
            <v>CL/YAMAHA</v>
          </cell>
          <cell r="L2" t="str">
            <v>BS</v>
          </cell>
          <cell r="M2">
            <v>37</v>
          </cell>
          <cell r="N2">
            <v>57.295999999999999</v>
          </cell>
          <cell r="O2">
            <v>79.418999999999997</v>
          </cell>
          <cell r="P2">
            <v>6</v>
          </cell>
          <cell r="Q2">
            <v>57.32</v>
          </cell>
          <cell r="R2">
            <v>28.898</v>
          </cell>
          <cell r="S2">
            <v>28.398</v>
          </cell>
          <cell r="T2" t="str">
            <v>Dc057635</v>
          </cell>
        </row>
        <row r="3">
          <cell r="A3">
            <v>2</v>
          </cell>
          <cell r="B3">
            <v>95</v>
          </cell>
          <cell r="C3" t="str">
            <v>横田 隆二郎</v>
          </cell>
          <cell r="D3" t="str">
            <v>SUPER SS</v>
          </cell>
          <cell r="E3">
            <v>6</v>
          </cell>
          <cell r="F3">
            <v>4.0238773148148143E-3</v>
          </cell>
          <cell r="G3">
            <v>0.73699999999999999</v>
          </cell>
          <cell r="H3">
            <v>0.73699999999999999</v>
          </cell>
          <cell r="I3">
            <v>0</v>
          </cell>
          <cell r="J3" t="str">
            <v>F's CLUB</v>
          </cell>
          <cell r="K3" t="str">
            <v>MACH1/YAMAHA</v>
          </cell>
          <cell r="L3" t="str">
            <v>BS</v>
          </cell>
          <cell r="M3">
            <v>59</v>
          </cell>
          <cell r="N3">
            <v>57.341000000000001</v>
          </cell>
          <cell r="O3">
            <v>79.356999999999999</v>
          </cell>
          <cell r="P3">
            <v>3</v>
          </cell>
          <cell r="Q3">
            <v>57.401000000000003</v>
          </cell>
          <cell r="R3">
            <v>29.027000000000001</v>
          </cell>
          <cell r="S3">
            <v>28.442</v>
          </cell>
          <cell r="T3" t="str">
            <v>Dca5deb8a</v>
          </cell>
        </row>
        <row r="4">
          <cell r="A4">
            <v>3</v>
          </cell>
          <cell r="B4">
            <v>57</v>
          </cell>
          <cell r="C4" t="str">
            <v>江崎 昭彦</v>
          </cell>
          <cell r="D4" t="str">
            <v>SUPER SS</v>
          </cell>
          <cell r="E4">
            <v>6</v>
          </cell>
          <cell r="F4">
            <v>4.0270023148148149E-3</v>
          </cell>
          <cell r="G4">
            <v>1.0069999999999999</v>
          </cell>
          <cell r="H4">
            <v>0.27</v>
          </cell>
          <cell r="I4">
            <v>0</v>
          </cell>
          <cell r="J4" t="str">
            <v>Ash</v>
          </cell>
          <cell r="K4" t="str">
            <v>KOSMIC/YAMAHA</v>
          </cell>
          <cell r="L4" t="str">
            <v>BS</v>
          </cell>
          <cell r="M4">
            <v>8170816</v>
          </cell>
          <cell r="N4">
            <v>57.162999999999997</v>
          </cell>
          <cell r="O4">
            <v>79.603999999999999</v>
          </cell>
          <cell r="P4">
            <v>3</v>
          </cell>
          <cell r="Q4">
            <v>57.253</v>
          </cell>
          <cell r="R4">
            <v>29.077999999999999</v>
          </cell>
          <cell r="S4">
            <v>28.545999999999999</v>
          </cell>
          <cell r="T4" t="str">
            <v>Dbb093956</v>
          </cell>
        </row>
        <row r="5">
          <cell r="A5">
            <v>4</v>
          </cell>
          <cell r="B5">
            <v>14</v>
          </cell>
          <cell r="C5" t="str">
            <v>辻本 稔</v>
          </cell>
          <cell r="D5" t="str">
            <v>SUPER SS</v>
          </cell>
          <cell r="E5">
            <v>6</v>
          </cell>
          <cell r="F5">
            <v>4.0298032407407409E-3</v>
          </cell>
          <cell r="G5">
            <v>1.2490000000000001</v>
          </cell>
          <cell r="H5">
            <v>0.24199999999999999</v>
          </cell>
          <cell r="I5">
            <v>0</v>
          </cell>
          <cell r="J5" t="str">
            <v>ｻｰﾃｨｰｽﾞﾚｰｼﾝｸﾞ</v>
          </cell>
          <cell r="K5" t="str">
            <v>MACH1/YAMAHA</v>
          </cell>
          <cell r="L5" t="str">
            <v>BS</v>
          </cell>
          <cell r="M5">
            <v>14620682</v>
          </cell>
          <cell r="N5">
            <v>57.384999999999998</v>
          </cell>
          <cell r="O5">
            <v>79.296000000000006</v>
          </cell>
          <cell r="P5">
            <v>5</v>
          </cell>
          <cell r="Q5">
            <v>57.531999999999996</v>
          </cell>
          <cell r="R5">
            <v>28.965</v>
          </cell>
          <cell r="S5">
            <v>28.567</v>
          </cell>
          <cell r="T5" t="str">
            <v>D6ce62034</v>
          </cell>
        </row>
        <row r="6">
          <cell r="A6">
            <v>5</v>
          </cell>
          <cell r="B6">
            <v>26</v>
          </cell>
          <cell r="C6" t="str">
            <v>橋本 協一</v>
          </cell>
          <cell r="D6" t="str">
            <v>SUPER SS</v>
          </cell>
          <cell r="E6">
            <v>6</v>
          </cell>
          <cell r="F6">
            <v>4.0506250000000004E-3</v>
          </cell>
          <cell r="G6">
            <v>3.048</v>
          </cell>
          <cell r="H6">
            <v>1.7989999999999999</v>
          </cell>
          <cell r="I6">
            <v>0</v>
          </cell>
          <cell r="J6" t="str">
            <v>ｻｰﾃｨｰｽﾞﾚｰｼﾝｸﾞ</v>
          </cell>
          <cell r="K6" t="str">
            <v>TECNO/YAMAHA</v>
          </cell>
          <cell r="L6" t="str">
            <v>BS</v>
          </cell>
          <cell r="M6">
            <v>43</v>
          </cell>
          <cell r="N6">
            <v>57.14</v>
          </cell>
          <cell r="O6">
            <v>79.635999999999996</v>
          </cell>
          <cell r="P6">
            <v>5</v>
          </cell>
          <cell r="Q6">
            <v>57.276000000000003</v>
          </cell>
          <cell r="R6">
            <v>28.853000000000002</v>
          </cell>
          <cell r="S6">
            <v>28.422999999999998</v>
          </cell>
          <cell r="T6" t="str">
            <v>Dc4708b10</v>
          </cell>
        </row>
        <row r="7">
          <cell r="A7">
            <v>6</v>
          </cell>
          <cell r="B7">
            <v>90</v>
          </cell>
          <cell r="C7" t="str">
            <v>竹中 敬之</v>
          </cell>
          <cell r="D7" t="str">
            <v>SUPER SS</v>
          </cell>
          <cell r="E7">
            <v>6</v>
          </cell>
          <cell r="F7">
            <v>4.0526157407407403E-3</v>
          </cell>
          <cell r="G7">
            <v>3.22</v>
          </cell>
          <cell r="H7">
            <v>0.17199999999999999</v>
          </cell>
          <cell r="I7">
            <v>0</v>
          </cell>
          <cell r="J7" t="str">
            <v>ｻｰﾃｨｰｽﾞﾚｰｼﾝｸﾞ</v>
          </cell>
          <cell r="K7" t="str">
            <v>マッハワン/YAMAHA</v>
          </cell>
          <cell r="L7" t="str">
            <v>BS</v>
          </cell>
          <cell r="M7">
            <v>14281735</v>
          </cell>
          <cell r="N7">
            <v>57.136000000000003</v>
          </cell>
          <cell r="O7">
            <v>79.641999999999996</v>
          </cell>
          <cell r="P7">
            <v>6</v>
          </cell>
          <cell r="Q7">
            <v>57.16</v>
          </cell>
          <cell r="R7">
            <v>28.744</v>
          </cell>
          <cell r="S7">
            <v>28.391999999999999</v>
          </cell>
          <cell r="T7" t="str">
            <v>Db3fac87c</v>
          </cell>
        </row>
        <row r="8">
          <cell r="A8">
            <v>7</v>
          </cell>
          <cell r="B8">
            <v>77</v>
          </cell>
          <cell r="C8" t="str">
            <v>三船 祐一</v>
          </cell>
          <cell r="D8" t="str">
            <v>SUPER SS</v>
          </cell>
          <cell r="E8">
            <v>6</v>
          </cell>
          <cell r="F8">
            <v>4.054675925925926E-3</v>
          </cell>
          <cell r="G8">
            <v>3.3980000000000001</v>
          </cell>
          <cell r="H8">
            <v>0.17799999999999999</v>
          </cell>
          <cell r="I8">
            <v>0</v>
          </cell>
          <cell r="J8" t="str">
            <v>Gren Blue RT</v>
          </cell>
          <cell r="K8" t="str">
            <v>crocpromotion/YAMAHA</v>
          </cell>
          <cell r="L8" t="str">
            <v>BS</v>
          </cell>
          <cell r="M8">
            <v>58</v>
          </cell>
          <cell r="N8">
            <v>57.009</v>
          </cell>
          <cell r="O8">
            <v>79.819000000000003</v>
          </cell>
          <cell r="P8">
            <v>6</v>
          </cell>
          <cell r="Q8">
            <v>57.186</v>
          </cell>
          <cell r="R8">
            <v>28.718</v>
          </cell>
          <cell r="S8">
            <v>28.291</v>
          </cell>
          <cell r="T8" t="str">
            <v>D34afc6fe</v>
          </cell>
        </row>
        <row r="9">
          <cell r="A9">
            <v>8</v>
          </cell>
          <cell r="B9">
            <v>23</v>
          </cell>
          <cell r="C9" t="str">
            <v>藤岡 伸英</v>
          </cell>
          <cell r="D9" t="str">
            <v>SUPER SS</v>
          </cell>
          <cell r="E9">
            <v>6</v>
          </cell>
          <cell r="F9">
            <v>4.0674999999999999E-3</v>
          </cell>
          <cell r="G9">
            <v>4.5060000000000002</v>
          </cell>
          <cell r="H9">
            <v>1.1080000000000001</v>
          </cell>
          <cell r="I9">
            <v>0</v>
          </cell>
          <cell r="J9" t="str">
            <v>EHRE MOTOR SPORTS</v>
          </cell>
          <cell r="K9" t="str">
            <v>MACHI 1/YAMAHA</v>
          </cell>
          <cell r="L9" t="str">
            <v>BS</v>
          </cell>
          <cell r="M9">
            <v>40</v>
          </cell>
          <cell r="N9">
            <v>57.235999999999997</v>
          </cell>
          <cell r="O9">
            <v>79.501999999999995</v>
          </cell>
          <cell r="P9">
            <v>6</v>
          </cell>
          <cell r="Q9">
            <v>57.332000000000001</v>
          </cell>
          <cell r="R9">
            <v>28.919</v>
          </cell>
          <cell r="S9">
            <v>28.317</v>
          </cell>
          <cell r="T9" t="str">
            <v>Dbdd75f14</v>
          </cell>
        </row>
        <row r="10">
          <cell r="A10">
            <v>9</v>
          </cell>
          <cell r="B10">
            <v>99</v>
          </cell>
          <cell r="C10" t="str">
            <v>近藤 雄一朗</v>
          </cell>
          <cell r="D10" t="str">
            <v>SUPER SS</v>
          </cell>
          <cell r="E10">
            <v>6</v>
          </cell>
          <cell r="F10">
            <v>4.0802662037037031E-3</v>
          </cell>
          <cell r="G10">
            <v>5.609</v>
          </cell>
          <cell r="H10">
            <v>1.103</v>
          </cell>
          <cell r="I10">
            <v>0</v>
          </cell>
          <cell r="J10" t="str">
            <v>ﾓｱｺﾗｰｼﾞｭTQS</v>
          </cell>
          <cell r="K10" t="str">
            <v>ドラゴコルセ/YAMAHA</v>
          </cell>
          <cell r="L10" t="str">
            <v>BS</v>
          </cell>
          <cell r="M10">
            <v>61</v>
          </cell>
          <cell r="N10">
            <v>57.411000000000001</v>
          </cell>
          <cell r="O10">
            <v>79.260000000000005</v>
          </cell>
          <cell r="P10">
            <v>6</v>
          </cell>
          <cell r="Q10">
            <v>57.509</v>
          </cell>
          <cell r="R10">
            <v>28.949000000000002</v>
          </cell>
          <cell r="S10">
            <v>28.462</v>
          </cell>
          <cell r="T10" t="str">
            <v>D98369806</v>
          </cell>
        </row>
        <row r="11">
          <cell r="A11">
            <v>10</v>
          </cell>
          <cell r="B11">
            <v>56</v>
          </cell>
          <cell r="C11" t="str">
            <v>米倉 隆幸</v>
          </cell>
          <cell r="D11" t="str">
            <v>SUPER SS</v>
          </cell>
          <cell r="E11">
            <v>6</v>
          </cell>
          <cell r="F11">
            <v>4.0969907407407405E-3</v>
          </cell>
          <cell r="G11">
            <v>7.0540000000000003</v>
          </cell>
          <cell r="H11">
            <v>1.4450000000000001</v>
          </cell>
          <cell r="I11">
            <v>0</v>
          </cell>
          <cell r="J11" t="str">
            <v>T WEST RS</v>
          </cell>
          <cell r="K11" t="str">
            <v>TONY KART/YAMAHA</v>
          </cell>
          <cell r="L11" t="str">
            <v>BS</v>
          </cell>
          <cell r="M11">
            <v>53</v>
          </cell>
          <cell r="N11">
            <v>57.939</v>
          </cell>
          <cell r="O11">
            <v>78.537999999999997</v>
          </cell>
          <cell r="P11">
            <v>6</v>
          </cell>
          <cell r="Q11">
            <v>57.960999999999999</v>
          </cell>
          <cell r="R11">
            <v>29.344000000000001</v>
          </cell>
          <cell r="S11">
            <v>28.594999999999999</v>
          </cell>
          <cell r="T11" t="str">
            <v>D368cae8</v>
          </cell>
        </row>
        <row r="12">
          <cell r="A12">
            <v>11</v>
          </cell>
          <cell r="B12">
            <v>37</v>
          </cell>
          <cell r="C12" t="str">
            <v>小田 宗孝</v>
          </cell>
          <cell r="D12" t="str">
            <v>SUPER SS</v>
          </cell>
          <cell r="E12">
            <v>6</v>
          </cell>
          <cell r="F12">
            <v>4.1043287037037038E-3</v>
          </cell>
          <cell r="G12">
            <v>7.6879999999999997</v>
          </cell>
          <cell r="H12">
            <v>0.63400000000000001</v>
          </cell>
          <cell r="I12">
            <v>0</v>
          </cell>
          <cell r="J12" t="str">
            <v>HKC年金ﾚｰｻｰｽﾞ</v>
          </cell>
          <cell r="K12" t="str">
            <v>TONYKART/YAMAHA</v>
          </cell>
          <cell r="L12" t="str">
            <v>BS</v>
          </cell>
          <cell r="M12">
            <v>10254899</v>
          </cell>
          <cell r="N12">
            <v>57.454000000000001</v>
          </cell>
          <cell r="O12">
            <v>79.200999999999993</v>
          </cell>
          <cell r="P12">
            <v>5</v>
          </cell>
          <cell r="Q12">
            <v>57.548000000000002</v>
          </cell>
          <cell r="R12">
            <v>29.213000000000001</v>
          </cell>
          <cell r="S12">
            <v>28.902000000000001</v>
          </cell>
          <cell r="T12" t="str">
            <v>D3bc27eb2</v>
          </cell>
        </row>
        <row r="13">
          <cell r="A13">
            <v>12</v>
          </cell>
          <cell r="B13">
            <v>70</v>
          </cell>
          <cell r="C13" t="str">
            <v>大澤 重弘</v>
          </cell>
          <cell r="D13" t="str">
            <v>SUPER SS</v>
          </cell>
          <cell r="E13">
            <v>6</v>
          </cell>
          <cell r="F13">
            <v>4.1070370370370366E-3</v>
          </cell>
          <cell r="G13">
            <v>7.9219999999999997</v>
          </cell>
          <cell r="H13">
            <v>0.23400000000000001</v>
          </cell>
          <cell r="I13">
            <v>0</v>
          </cell>
          <cell r="J13" t="str">
            <v>ﾄﾚﾝﾀｸﾜﾄﾛ鈴鹿</v>
          </cell>
          <cell r="K13" t="str">
            <v>エクスプリット/YAMAHA</v>
          </cell>
          <cell r="L13" t="str">
            <v>BS</v>
          </cell>
          <cell r="M13">
            <v>22</v>
          </cell>
          <cell r="N13">
            <v>57.405000000000001</v>
          </cell>
          <cell r="O13">
            <v>79.268000000000001</v>
          </cell>
          <cell r="P13">
            <v>3</v>
          </cell>
          <cell r="Q13">
            <v>57.817999999999998</v>
          </cell>
          <cell r="R13">
            <v>29.370999999999999</v>
          </cell>
          <cell r="S13">
            <v>29.239000000000001</v>
          </cell>
          <cell r="T13" t="str">
            <v>D2deb1a0f</v>
          </cell>
        </row>
        <row r="14">
          <cell r="A14">
            <v>13</v>
          </cell>
          <cell r="B14">
            <v>30</v>
          </cell>
          <cell r="C14" t="str">
            <v>平野 伸一</v>
          </cell>
          <cell r="D14" t="str">
            <v>SUPER SS</v>
          </cell>
          <cell r="E14">
            <v>6</v>
          </cell>
          <cell r="F14">
            <v>4.1604745370370363E-3</v>
          </cell>
          <cell r="G14">
            <v>12.539</v>
          </cell>
          <cell r="H14">
            <v>4.617</v>
          </cell>
          <cell r="I14">
            <v>0</v>
          </cell>
          <cell r="J14" t="str">
            <v>ｻｰﾃｨｰｽﾞﾚｰｼﾝｸﾞ</v>
          </cell>
          <cell r="K14" t="str">
            <v>Mach1/YAMAHA</v>
          </cell>
          <cell r="L14" t="str">
            <v>BS</v>
          </cell>
          <cell r="M14">
            <v>15875595</v>
          </cell>
          <cell r="N14">
            <v>57.142000000000003</v>
          </cell>
          <cell r="O14">
            <v>79.632999999999996</v>
          </cell>
          <cell r="P14">
            <v>5</v>
          </cell>
          <cell r="Q14">
            <v>57.359000000000002</v>
          </cell>
          <cell r="R14">
            <v>29.050999999999998</v>
          </cell>
          <cell r="S14">
            <v>28.308</v>
          </cell>
          <cell r="T14" t="str">
            <v>D2286a2a4</v>
          </cell>
        </row>
        <row r="15">
          <cell r="A15">
            <v>14</v>
          </cell>
          <cell r="B15">
            <v>29</v>
          </cell>
          <cell r="C15" t="str">
            <v>平田 研二</v>
          </cell>
          <cell r="D15" t="str">
            <v>SUPER SS</v>
          </cell>
          <cell r="I15">
            <v>0</v>
          </cell>
          <cell r="J15" t="str">
            <v>RS nakatsuchi</v>
          </cell>
          <cell r="K15" t="str">
            <v>CRG/YAMAHA</v>
          </cell>
          <cell r="L15" t="str">
            <v>BS</v>
          </cell>
          <cell r="M15">
            <v>45</v>
          </cell>
          <cell r="O15" t="str">
            <v>-</v>
          </cell>
          <cell r="P15">
            <v>0</v>
          </cell>
          <cell r="T15" t="str">
            <v>D4e99db1a</v>
          </cell>
        </row>
        <row r="16">
          <cell r="A16">
            <v>15</v>
          </cell>
          <cell r="B16">
            <v>36</v>
          </cell>
          <cell r="C16" t="str">
            <v>野嵜 茂</v>
          </cell>
          <cell r="D16" t="str">
            <v>SUPER SS</v>
          </cell>
          <cell r="I16">
            <v>0</v>
          </cell>
          <cell r="J16" t="str">
            <v>ﾄﾚﾝﾀｸﾜﾄﾛ鈴鹿</v>
          </cell>
          <cell r="K16" t="str">
            <v>crocpromotion/YAMAHA</v>
          </cell>
          <cell r="L16" t="str">
            <v>BS</v>
          </cell>
          <cell r="M16">
            <v>48</v>
          </cell>
          <cell r="O16" t="str">
            <v>-</v>
          </cell>
          <cell r="P16">
            <v>0</v>
          </cell>
          <cell r="T16" t="str">
            <v>D83a351c6</v>
          </cell>
        </row>
        <row r="17">
          <cell r="A17">
            <v>16</v>
          </cell>
          <cell r="B17">
            <v>66</v>
          </cell>
          <cell r="C17" t="str">
            <v>山本 勝之</v>
          </cell>
          <cell r="D17" t="str">
            <v>SUPER SS</v>
          </cell>
          <cell r="I17">
            <v>0</v>
          </cell>
          <cell r="J17" t="str">
            <v>ﾗﾑﾚｰｼﾝｸﾞWITHﾓﾝｷｰﾚﾝﾁ</v>
          </cell>
          <cell r="K17" t="str">
            <v>rozaドラゴコルセ/YAMAHA</v>
          </cell>
          <cell r="L17" t="str">
            <v>BS</v>
          </cell>
          <cell r="M17">
            <v>54</v>
          </cell>
          <cell r="O17" t="str">
            <v>-</v>
          </cell>
          <cell r="P17">
            <v>0</v>
          </cell>
          <cell r="T17" t="str">
            <v>Dcb1d1a43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04"/>
  <sheetViews>
    <sheetView tabSelected="1" topLeftCell="A31" workbookViewId="0">
      <selection activeCell="A67" sqref="A67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f>+[1]各種設定!D18</f>
        <v>44759</v>
      </c>
      <c r="K6" s="5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3"/>
      <c r="C7" s="3"/>
      <c r="D7" s="3"/>
      <c r="E7" s="3"/>
      <c r="F7" s="3"/>
      <c r="G7" s="3"/>
      <c r="H7" s="3"/>
      <c r="I7" s="3"/>
      <c r="J7" s="8"/>
      <c r="K7" s="9" t="s">
        <v>0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tr">
        <f>+[1]各種設定!D4</f>
        <v>SUPER SS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1</v>
      </c>
      <c r="M9" s="3"/>
    </row>
    <row r="10" spans="1:13" ht="19.5" customHeight="1" x14ac:dyDescent="0.2">
      <c r="A10" s="14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16"/>
      <c r="B11" s="8"/>
      <c r="D11" s="16">
        <f>IFERROR(INDEX('[1]予選ヒートAGr-レース結果表（貼付）'!$A$1:$Z$35,MATCH(1,'[1]予選ヒートAGr-レース結果表（貼付）'!$A:$A,0),MATCH("Total Time",'[1]予選ヒートAGr-レース結果表（貼付）'!$1:$1,0)),"")</f>
        <v>6.5687037037037025E-3</v>
      </c>
      <c r="E11" s="8"/>
      <c r="F11" s="8"/>
      <c r="G11" s="8"/>
      <c r="H11" s="8"/>
      <c r="I11" s="16">
        <f>IFERROR(INDEX('[1]予選ヒートBGr-レース結果表（貼付）'!$A$1:$Z$35,MATCH(1,'[1]予選ヒートBGr-レース結果表（貼付）'!$A:$A,0),MATCH("Total Time",'[1]予選ヒートBGr-レース結果表（貼付）'!$1:$1,0)),"")</f>
        <v>6.5281712962962958E-3</v>
      </c>
      <c r="J11" s="8"/>
      <c r="K11" s="8"/>
      <c r="L11" s="8"/>
      <c r="M11" s="8"/>
    </row>
    <row r="12" spans="1:13" ht="12.75" x14ac:dyDescent="0.15">
      <c r="A12" s="17"/>
      <c r="B12" s="18"/>
      <c r="C12" s="18"/>
      <c r="D12" s="19"/>
      <c r="E12" s="19"/>
      <c r="F12" s="20"/>
      <c r="G12" s="18"/>
      <c r="H12" s="18"/>
      <c r="I12" s="18"/>
      <c r="J12" s="18"/>
      <c r="K12" s="18"/>
      <c r="L12" s="18"/>
      <c r="M12" s="19"/>
    </row>
    <row r="13" spans="1:13" ht="15" customHeight="1" x14ac:dyDescent="0.15">
      <c r="A13" s="21"/>
      <c r="B13" s="22"/>
      <c r="C13" s="23"/>
      <c r="D13" s="24"/>
      <c r="E13" s="25"/>
      <c r="F13" s="25"/>
      <c r="G13" s="23"/>
      <c r="H13" s="26"/>
      <c r="I13" s="27"/>
      <c r="J13" s="27"/>
      <c r="K13" s="27"/>
      <c r="L13" s="27"/>
      <c r="M13" s="20"/>
    </row>
    <row r="14" spans="1:13" ht="15" customHeight="1" x14ac:dyDescent="0.15">
      <c r="A14" s="21">
        <v>1</v>
      </c>
      <c r="B14" s="28" t="s">
        <v>3</v>
      </c>
      <c r="C14" s="29">
        <f>IF($D$11&lt;$I$11,IFERROR(INDEX('[1]予選ヒートAGr-レース結果表（貼付）'!$A:$Z,MATCH($A14,'[1]予選ヒートAGr-レース結果表（貼付）'!$A:$A,0),MATCH("No.",'[1]予選ヒートAGr-レース結果表（貼付）'!$1:$1,0)),""),IFERROR(INDEX('[1]予選ヒートBGr-レース結果表（貼付）'!$A:$Z,MATCH($A14,'[1]予選ヒートBGr-レース結果表（貼付）'!$A:$A,0),MATCH("No.",'[1]予選ヒートBGr-レース結果表（貼付）'!$1:$1,0)),""))</f>
        <v>40</v>
      </c>
      <c r="D14" s="30" t="str">
        <f>IF($D$11&lt;$I$11,IFERROR(INDEX('[1]予選ヒートAGr-レース結果表（貼付）'!$A:$Z,MATCH($A14,'[1]予選ヒートAGr-レース結果表（貼付）'!$A:$A,0),MATCH("名前",'[1]予選ヒートAGr-レース結果表（貼付）'!$1:$1,0)),""),IFERROR(INDEX('[1]予選ヒートBGr-レース結果表（貼付）'!$A:$Z,MATCH($A14,'[1]予選ヒートBGr-レース結果表（貼付）'!$A:$A,0),MATCH("名前",'[1]予選ヒートBGr-レース結果表（貼付）'!$1:$1,0)),""))</f>
        <v>植田 春樹</v>
      </c>
      <c r="E1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14" s="32"/>
      <c r="G14" s="1">
        <v>2</v>
      </c>
      <c r="H14" s="29">
        <f>IF($D$11&gt;$I$11,IFERROR(INDEX('[1]予選ヒートAGr-レース結果表（貼付）'!$A:$Z,MATCH($A14,'[1]予選ヒートAGr-レース結果表（貼付）'!$A:$A,0),MATCH("No.",'[1]予選ヒートAGr-レース結果表（貼付）'!$1:$1,0)),""),IFERROR(INDEX('[1]予選ヒートBGr-レース結果表（貼付）'!$A:$Z,MATCH($A14,'[1]予選ヒートBGr-レース結果表（貼付）'!$A:$A,0),MATCH("No.",'[1]予選ヒートBGr-レース結果表（貼付）'!$1:$1,0)),""))</f>
        <v>51</v>
      </c>
      <c r="I14" s="30" t="str">
        <f>IF($D$11&gt;$I$11,IFERROR(INDEX('[1]予選ヒートAGr-レース結果表（貼付）'!$A:$Z,MATCH($A14,'[1]予選ヒートAGr-レース結果表（貼付）'!$A:$A,0),MATCH("名前",'[1]予選ヒートAGr-レース結果表（貼付）'!$1:$1,0)),""),IFERROR(INDEX('[1]予選ヒートBGr-レース結果表（貼付）'!$A:$Z,MATCH($A14,'[1]予選ヒートBGr-レース結果表（貼付）'!$A:$A,0),MATCH("名前",'[1]予選ヒートBGr-レース結果表（貼付）'!$1:$1,0)),""))</f>
        <v>佐々木 克行</v>
      </c>
      <c r="J1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14" s="32"/>
      <c r="L14" s="33"/>
      <c r="M14" s="20"/>
    </row>
    <row r="15" spans="1:13" ht="6" customHeight="1" x14ac:dyDescent="0.15">
      <c r="A15" s="21"/>
      <c r="B15" s="22"/>
      <c r="C15" s="34"/>
      <c r="D15" s="35"/>
      <c r="E15" s="36"/>
      <c r="F15" s="37" t="str">
        <f>IF($D$11&lt;$I$11,IFERROR(INDEX('[1]予選ヒートAGr-レース結果表（貼付）'!$A:$Z,MATCH($A14,'[1]予選ヒートAGr-レース結果表（貼付）'!$A:$A,0),MATCH("Model/Engine",'[1]予選ヒートAGr-レース結果表（貼付）'!$1:$1,0)),""),IFERROR(INDEX('[1]予選ヒートBGr-レース結果表（貼付）'!$A:$Z,MATCH($A14,'[1]予選ヒートBGr-レース結果表（貼付）'!$A:$A,0),MATCH("Model/Engine",'[1]予選ヒートBGr-レース結果表（貼付）'!$1:$1,0)),""))</f>
        <v>TONYKART/YAMAHA</v>
      </c>
      <c r="G15" s="22"/>
      <c r="H15" s="34"/>
      <c r="I15" s="35"/>
      <c r="J15" s="36"/>
      <c r="K15" s="37" t="str">
        <f>IF($D$11&gt;$I$11,IFERROR(INDEX('[1]予選ヒートAGr-レース結果表（貼付）'!$A:$Z,MATCH($A14,'[1]予選ヒートAGr-レース結果表（貼付）'!$A:$A,0),MATCH("Model/Engine",'[1]予選ヒートAGr-レース結果表（貼付）'!$1:$1,0)),""),IFERROR(INDEX('[1]予選ヒートBGr-レース結果表（貼付）'!$A:$Z,MATCH($A14,'[1]予選ヒートBGr-レース結果表（貼付）'!$A:$A,0),MATCH("Model/Engine",'[1]予選ヒートBGr-レース結果表（貼付）'!$1:$1,0)),""))</f>
        <v>carp/YAMAHA</v>
      </c>
      <c r="L15" s="33"/>
      <c r="M15" s="20"/>
    </row>
    <row r="16" spans="1:13" ht="9.9499999999999993" customHeight="1" x14ac:dyDescent="0.15">
      <c r="A16" s="21"/>
      <c r="B16" s="22"/>
      <c r="C16" s="38" t="str">
        <f>IF($D$11&lt;$I$11,IFERROR(INDEX('[1]予選ヒートAGr-レース結果表（貼付）'!$A:$Z,MATCH($A14,'[1]予選ヒートAGr-レース結果表（貼付）'!$A:$A,0),MATCH("team",'[1]予選ヒートAGr-レース結果表（貼付）'!$1:$1,0)),""),IFERROR(INDEX('[1]予選ヒートBGr-レース結果表（貼付）'!$A:$Z,MATCH($A14,'[1]予選ヒートBGr-レース結果表（貼付）'!$A:$A,0),MATCH("team",'[1]予選ヒートBGr-レース結果表（貼付）'!$1:$1,0)),""))</f>
        <v>Msistem</v>
      </c>
      <c r="D16" s="39"/>
      <c r="E16" s="40"/>
      <c r="F16" s="41"/>
      <c r="G16" s="22"/>
      <c r="H16" s="38" t="str">
        <f>IF($D$11&gt;$I$11,IFERROR(INDEX('[1]予選ヒートAGr-レース結果表（貼付）'!$A:$Z,MATCH($A14,'[1]予選ヒートAGr-レース結果表（貼付）'!$A:$A,0),MATCH("team",'[1]予選ヒートAGr-レース結果表（貼付）'!$1:$1,0)),""),IFERROR(INDEX('[1]予選ヒートBGr-レース結果表（貼付）'!$A:$Z,MATCH($A14,'[1]予選ヒートBGr-レース結果表（貼付）'!$A:$A,0),MATCH("team",'[1]予選ヒートBGr-レース結果表（貼付）'!$1:$1,0)),""))</f>
        <v>ｶﾞﾂｶﾞﾂGUTS! ﾋｽﾄﾘｰ</v>
      </c>
      <c r="I16" s="39"/>
      <c r="J16" s="40"/>
      <c r="K16" s="41"/>
      <c r="L16" s="41"/>
      <c r="M16" s="20"/>
    </row>
    <row r="17" spans="1:13" ht="6" customHeight="1" x14ac:dyDescent="0.15">
      <c r="A17" s="21"/>
      <c r="B17" s="22"/>
      <c r="C17" s="23"/>
      <c r="D17" s="24"/>
      <c r="E17" s="25"/>
      <c r="F17" s="42"/>
      <c r="G17" s="23"/>
      <c r="H17" s="23"/>
      <c r="I17" s="24"/>
      <c r="J17" s="25"/>
      <c r="K17" s="42"/>
      <c r="L17" s="37"/>
      <c r="M17" s="20"/>
    </row>
    <row r="18" spans="1:13" ht="15" customHeight="1" x14ac:dyDescent="0.15">
      <c r="A18" s="21">
        <v>2</v>
      </c>
      <c r="B18" s="1">
        <f>IF(MAX('[1]予選ヒートAGr-レース結果表（貼付）'!A:A)&gt;G14,G14+1,"")</f>
        <v>3</v>
      </c>
      <c r="C18" s="29">
        <f>IF($D$11&lt;$I$11,IFERROR(INDEX('[1]予選ヒートAGr-レース結果表（貼付）'!$A:$Z,MATCH($A18,'[1]予選ヒートAGr-レース結果表（貼付）'!$A:$A,0),MATCH("No.",'[1]予選ヒートAGr-レース結果表（貼付）'!$1:$1,0)),""),IFERROR(INDEX('[1]予選ヒートBGr-レース結果表（貼付）'!$A:$Z,MATCH($A18,'[1]予選ヒートBGr-レース結果表（貼付）'!$A:$A,0),MATCH("No.",'[1]予選ヒートBGr-レース結果表（貼付）'!$1:$1,0)),""))</f>
        <v>28</v>
      </c>
      <c r="D18" s="30" t="str">
        <f>IF($D$11&lt;$I$11,IFERROR(INDEX('[1]予選ヒートAGr-レース結果表（貼付）'!$A:$Z,MATCH($A18,'[1]予選ヒートAGr-レース結果表（貼付）'!$A:$A,0),MATCH("名前",'[1]予選ヒートAGr-レース結果表（貼付）'!$1:$1,0)),""),IFERROR(INDEX('[1]予選ヒートBGr-レース結果表（貼付）'!$A:$Z,MATCH($A18,'[1]予選ヒートBGr-レース結果表（貼付）'!$A:$A,0),MATCH("名前",'[1]予選ヒートBGr-レース結果表（貼付）'!$1:$1,0)),""))</f>
        <v>山東 功佳</v>
      </c>
      <c r="E1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18" s="32"/>
      <c r="G18" s="1">
        <v>4</v>
      </c>
      <c r="H18" s="29">
        <f>IF($D$11&gt;$I$11,IFERROR(INDEX('[1]予選ヒートAGr-レース結果表（貼付）'!$A:$Z,MATCH($A18,'[1]予選ヒートAGr-レース結果表（貼付）'!$A:$A,0),MATCH("No.",'[1]予選ヒートAGr-レース結果表（貼付）'!$1:$1,0)),""),IFERROR(INDEX('[1]予選ヒートBGr-レース結果表（貼付）'!$A:$Z,MATCH($A18,'[1]予選ヒートBGr-レース結果表（貼付）'!$A:$A,0),MATCH("No.",'[1]予選ヒートBGr-レース結果表（貼付）'!$1:$1,0)),""))</f>
        <v>1</v>
      </c>
      <c r="I18" s="30" t="str">
        <f>IF($D$11&gt;$I$11,IFERROR(INDEX('[1]予選ヒートAGr-レース結果表（貼付）'!$A:$Z,MATCH($A18,'[1]予選ヒートAGr-レース結果表（貼付）'!$A:$A,0),MATCH("名前",'[1]予選ヒートAGr-レース結果表（貼付）'!$1:$1,0)),""),IFERROR(INDEX('[1]予選ヒートBGr-レース結果表（貼付）'!$A:$Z,MATCH($A18,'[1]予選ヒートBGr-レース結果表（貼付）'!$A:$A,0),MATCH("名前",'[1]予選ヒートBGr-レース結果表（貼付）'!$1:$1,0)),""))</f>
        <v>野嵜 弘樹</v>
      </c>
      <c r="J1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18" s="32"/>
      <c r="L18" s="42"/>
      <c r="M18" s="20"/>
    </row>
    <row r="19" spans="1:13" ht="6" customHeight="1" x14ac:dyDescent="0.15">
      <c r="A19" s="21"/>
      <c r="B19" s="22"/>
      <c r="C19" s="34"/>
      <c r="D19" s="35"/>
      <c r="E19" s="36"/>
      <c r="F19" s="37" t="str">
        <f>IF($D$11&lt;$I$11,IFERROR(INDEX('[1]予選ヒートAGr-レース結果表（貼付）'!$A:$Z,MATCH($A18,'[1]予選ヒートAGr-レース結果表（貼付）'!$A:$A,0),MATCH("Model/Engine",'[1]予選ヒートAGr-レース結果表（貼付）'!$1:$1,0)),""),IFERROR(INDEX('[1]予選ヒートBGr-レース結果表（貼付）'!$A:$Z,MATCH($A18,'[1]予選ヒートBGr-レース結果表（貼付）'!$A:$A,0),MATCH("Model/Engine",'[1]予選ヒートBGr-レース結果表（貼付）'!$1:$1,0)),""))</f>
        <v>KOSMIC/YAMAHA</v>
      </c>
      <c r="G19" s="22"/>
      <c r="H19" s="34"/>
      <c r="I19" s="35"/>
      <c r="J19" s="36"/>
      <c r="K19" s="37" t="str">
        <f>IF($D$11&gt;$I$11,IFERROR(INDEX('[1]予選ヒートAGr-レース結果表（貼付）'!$A:$Z,MATCH($A18,'[1]予選ヒートAGr-レース結果表（貼付）'!$A:$A,0),MATCH("Model/Engine",'[1]予選ヒートAGr-レース結果表（貼付）'!$1:$1,0)),""),IFERROR(INDEX('[1]予選ヒートBGr-レース結果表（貼付）'!$A:$Z,MATCH($A18,'[1]予選ヒートBGr-レース結果表（貼付）'!$A:$A,0),MATCH("Model/Engine",'[1]予選ヒートBGr-レース結果表（貼付）'!$1:$1,0)),""))</f>
        <v>crocpromotion/YAMAHA</v>
      </c>
      <c r="L19" s="33"/>
      <c r="M19" s="20"/>
    </row>
    <row r="20" spans="1:13" ht="9.9499999999999993" customHeight="1" x14ac:dyDescent="0.15">
      <c r="A20" s="21"/>
      <c r="B20" s="22"/>
      <c r="C20" s="38" t="str">
        <f>IF($D$11&lt;$I$11,IFERROR(INDEX('[1]予選ヒートAGr-レース結果表（貼付）'!$A:$Z,MATCH($A18,'[1]予選ヒートAGr-レース結果表（貼付）'!$A:$A,0),MATCH("team",'[1]予選ヒートAGr-レース結果表（貼付）'!$1:$1,0)),""),IFERROR(INDEX('[1]予選ヒートBGr-レース結果表（貼付）'!$A:$Z,MATCH($A18,'[1]予選ヒートBGr-レース結果表（貼付）'!$A:$A,0),MATCH("team",'[1]予選ヒートBGr-レース結果表（貼付）'!$1:$1,0)),""))</f>
        <v>BRAVO-RACING</v>
      </c>
      <c r="D20" s="39"/>
      <c r="E20" s="40"/>
      <c r="F20" s="41"/>
      <c r="G20" s="22"/>
      <c r="H20" s="38" t="str">
        <f>IF($D$11&gt;$I$11,IFERROR(INDEX('[1]予選ヒートAGr-レース結果表（貼付）'!$A:$Z,MATCH($A18,'[1]予選ヒートAGr-レース結果表（貼付）'!$A:$A,0),MATCH("team",'[1]予選ヒートAGr-レース結果表（貼付）'!$1:$1,0)),""),IFERROR(INDEX('[1]予選ヒートBGr-レース結果表（貼付）'!$A:$Z,MATCH($A18,'[1]予選ヒートBGr-レース結果表（貼付）'!$A:$A,0),MATCH("team",'[1]予選ヒートBGr-レース結果表（貼付）'!$1:$1,0)),""))</f>
        <v>ﾓｱｺﾗｰｼﾞｭ TQS</v>
      </c>
      <c r="I20" s="39"/>
      <c r="J20" s="40"/>
      <c r="K20" s="41"/>
      <c r="L20" s="41"/>
      <c r="M20" s="20"/>
    </row>
    <row r="21" spans="1:13" ht="6" customHeight="1" x14ac:dyDescent="0.15">
      <c r="A21" s="21"/>
      <c r="B21" s="22"/>
      <c r="C21" s="23"/>
      <c r="D21" s="24"/>
      <c r="E21" s="25"/>
      <c r="F21" s="42"/>
      <c r="G21" s="23"/>
      <c r="H21" s="43"/>
      <c r="I21" s="27"/>
      <c r="J21" s="27"/>
      <c r="K21" s="33"/>
      <c r="L21" s="37"/>
      <c r="M21" s="20"/>
    </row>
    <row r="22" spans="1:13" ht="15" customHeight="1" x14ac:dyDescent="0.15">
      <c r="A22" s="21">
        <v>3</v>
      </c>
      <c r="B22" s="1">
        <v>5</v>
      </c>
      <c r="C22" s="29">
        <f>IF($D$11&lt;$I$11,IFERROR(INDEX('[1]予選ヒートAGr-レース結果表（貼付）'!$A:$Z,MATCH($A22,'[1]予選ヒートAGr-レース結果表（貼付）'!$A:$A,0),MATCH("No.",'[1]予選ヒートAGr-レース結果表（貼付）'!$1:$1,0)),""),IFERROR(INDEX('[1]予選ヒートBGr-レース結果表（貼付）'!$A:$Z,MATCH($A22,'[1]予選ヒートBGr-レース結果表（貼付）'!$A:$A,0),MATCH("No.",'[1]予選ヒートBGr-レース結果表（貼付）'!$1:$1,0)),""))</f>
        <v>7</v>
      </c>
      <c r="D22" s="30" t="str">
        <f>IF($D$11&lt;$I$11,IFERROR(INDEX('[1]予選ヒートAGr-レース結果表（貼付）'!$A:$Z,MATCH($A22,'[1]予選ヒートAGr-レース結果表（貼付）'!$A:$A,0),MATCH("名前",'[1]予選ヒートAGr-レース結果表（貼付）'!$1:$1,0)),""),IFERROR(INDEX('[1]予選ヒートBGr-レース結果表（貼付）'!$A:$Z,MATCH($A22,'[1]予選ヒートBGr-レース結果表（貼付）'!$A:$A,0),MATCH("名前",'[1]予選ヒートBGr-レース結果表（貼付）'!$1:$1,0)),""))</f>
        <v>光田 拓</v>
      </c>
      <c r="E2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22" s="32"/>
      <c r="G22" s="1">
        <v>6</v>
      </c>
      <c r="H22" s="29">
        <f>IF($D$11&gt;$I$11,IFERROR(INDEX('[1]予選ヒートAGr-レース結果表（貼付）'!$A:$Z,MATCH($A22,'[1]予選ヒートAGr-レース結果表（貼付）'!$A:$A,0),MATCH("No.",'[1]予選ヒートAGr-レース結果表（貼付）'!$1:$1,0)),""),IFERROR(INDEX('[1]予選ヒートBGr-レース結果表（貼付）'!$A:$Z,MATCH($A22,'[1]予選ヒートBGr-レース結果表（貼付）'!$A:$A,0),MATCH("No.",'[1]予選ヒートBGr-レース結果表（貼付）'!$1:$1,0)),""))</f>
        <v>96</v>
      </c>
      <c r="I22" s="30" t="str">
        <f>IF($D$11&gt;$I$11,IFERROR(INDEX('[1]予選ヒートAGr-レース結果表（貼付）'!$A:$Z,MATCH($A22,'[1]予選ヒートAGr-レース結果表（貼付）'!$A:$A,0),MATCH("名前",'[1]予選ヒートAGr-レース結果表（貼付）'!$1:$1,0)),""),IFERROR(INDEX('[1]予選ヒートBGr-レース結果表（貼付）'!$A:$Z,MATCH($A22,'[1]予選ヒートBGr-レース結果表（貼付）'!$A:$A,0),MATCH("名前",'[1]予選ヒートBGr-レース結果表（貼付）'!$1:$1,0)),""))</f>
        <v>大野 弘志</v>
      </c>
      <c r="J2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22" s="32"/>
      <c r="L22" s="42"/>
      <c r="M22" s="20"/>
    </row>
    <row r="23" spans="1:13" ht="6" customHeight="1" x14ac:dyDescent="0.15">
      <c r="A23" s="21"/>
      <c r="B23" s="22"/>
      <c r="C23" s="34"/>
      <c r="D23" s="35"/>
      <c r="E23" s="36"/>
      <c r="F23" s="37" t="str">
        <f>IF($D$11&lt;$I$11,IFERROR(INDEX('[1]予選ヒートAGr-レース結果表（貼付）'!$A:$Z,MATCH($A22,'[1]予選ヒートAGr-レース結果表（貼付）'!$A:$A,0),MATCH("Model/Engine",'[1]予選ヒートAGr-レース結果表（貼付）'!$1:$1,0)),""),IFERROR(INDEX('[1]予選ヒートBGr-レース結果表（貼付）'!$A:$Z,MATCH($A22,'[1]予選ヒートBGr-レース結果表（貼付）'!$A:$A,0),MATCH("Model/Engine",'[1]予選ヒートBGr-レース結果表（貼付）'!$1:$1,0)),""))</f>
        <v>TONY KART/YAMAHA</v>
      </c>
      <c r="G23" s="22"/>
      <c r="H23" s="34"/>
      <c r="I23" s="35"/>
      <c r="J23" s="36"/>
      <c r="K23" s="37" t="str">
        <f>IF($D$11&gt;$I$11,IFERROR(INDEX('[1]予選ヒートAGr-レース結果表（貼付）'!$A:$Z,MATCH($A22,'[1]予選ヒートAGr-レース結果表（貼付）'!$A:$A,0),MATCH("Model/Engine",'[1]予選ヒートAGr-レース結果表（貼付）'!$1:$1,0)),""),IFERROR(INDEX('[1]予選ヒートBGr-レース結果表（貼付）'!$A:$Z,MATCH($A22,'[1]予選ヒートBGr-レース結果表（貼付）'!$A:$A,0),MATCH("Model/Engine",'[1]予選ヒートBGr-レース結果表（貼付）'!$1:$1,0)),""))</f>
        <v>EXPRIT/YAMAHA</v>
      </c>
      <c r="L23" s="33"/>
      <c r="M23" s="20"/>
    </row>
    <row r="24" spans="1:13" ht="9.9499999999999993" customHeight="1" x14ac:dyDescent="0.15">
      <c r="A24" s="21"/>
      <c r="B24" s="22"/>
      <c r="C24" s="38" t="str">
        <f>IF($D$11&lt;$I$11,IFERROR(INDEX('[1]予選ヒートAGr-レース結果表（貼付）'!$A:$Z,MATCH($A22,'[1]予選ヒートAGr-レース結果表（貼付）'!$A:$A,0),MATCH("team",'[1]予選ヒートAGr-レース結果表（貼付）'!$1:$1,0)),""),IFERROR(INDEX('[1]予選ヒートBGr-レース結果表（貼付）'!$A:$Z,MATCH($A22,'[1]予選ヒートBGr-レース結果表（貼付）'!$A:$A,0),MATCH("team",'[1]予選ヒートBGr-レース結果表（貼付）'!$1:$1,0)),""))</f>
        <v>M SISTEM</v>
      </c>
      <c r="D24" s="39"/>
      <c r="E24" s="40"/>
      <c r="F24" s="41"/>
      <c r="G24" s="22"/>
      <c r="H24" s="38" t="str">
        <f>IF($D$11&gt;$I$11,IFERROR(INDEX('[1]予選ヒートAGr-レース結果表（貼付）'!$A:$Z,MATCH($A22,'[1]予選ヒートAGr-レース結果表（貼付）'!$A:$A,0),MATCH("team",'[1]予選ヒートAGr-レース結果表（貼付）'!$1:$1,0)),""),IFERROR(INDEX('[1]予選ヒートBGr-レース結果表（貼付）'!$A:$Z,MATCH($A22,'[1]予選ヒートBGr-レース結果表（貼付）'!$A:$A,0),MATCH("team",'[1]予選ヒートBGr-レース結果表（貼付）'!$1:$1,0)),""))</f>
        <v>SLT.RT/Team BONJIN</v>
      </c>
      <c r="I24" s="39"/>
      <c r="J24" s="40"/>
      <c r="K24" s="41"/>
      <c r="L24" s="41"/>
      <c r="M24" s="20"/>
    </row>
    <row r="25" spans="1:13" ht="6" customHeight="1" x14ac:dyDescent="0.15">
      <c r="A25" s="21"/>
      <c r="B25" s="22"/>
      <c r="C25" s="23"/>
      <c r="D25" s="24"/>
      <c r="E25" s="25"/>
      <c r="F25" s="42"/>
      <c r="G25" s="23"/>
      <c r="H25" s="43"/>
      <c r="I25" s="27"/>
      <c r="J25" s="27"/>
      <c r="K25" s="33"/>
      <c r="L25" s="37"/>
      <c r="M25" s="20"/>
    </row>
    <row r="26" spans="1:13" ht="15" customHeight="1" x14ac:dyDescent="0.15">
      <c r="A26" s="21">
        <v>4</v>
      </c>
      <c r="B26" s="1">
        <v>7</v>
      </c>
      <c r="C26" s="29">
        <f>IF($D$11&lt;$I$11,IFERROR(INDEX('[1]予選ヒートAGr-レース結果表（貼付）'!$A:$Z,MATCH($A26,'[1]予選ヒートAGr-レース結果表（貼付）'!$A:$A,0),MATCH("No.",'[1]予選ヒートAGr-レース結果表（貼付）'!$1:$1,0)),""),IFERROR(INDEX('[1]予選ヒートBGr-レース結果表（貼付）'!$A:$Z,MATCH($A26,'[1]予選ヒートBGr-レース結果表（貼付）'!$A:$A,0),MATCH("No.",'[1]予選ヒートBGr-レース結果表（貼付）'!$1:$1,0)),""))</f>
        <v>33</v>
      </c>
      <c r="D26" s="30" t="str">
        <f>IF($D$11&lt;$I$11,IFERROR(INDEX('[1]予選ヒートAGr-レース結果表（貼付）'!$A:$Z,MATCH($A26,'[1]予選ヒートAGr-レース結果表（貼付）'!$A:$A,0),MATCH("名前",'[1]予選ヒートAGr-レース結果表（貼付）'!$1:$1,0)),""),IFERROR(INDEX('[1]予選ヒートBGr-レース結果表（貼付）'!$A:$Z,MATCH($A26,'[1]予選ヒートBGr-レース結果表（貼付）'!$A:$A,0),MATCH("名前",'[1]予選ヒートBGr-レース結果表（貼付）'!$1:$1,0)),""))</f>
        <v>増田 貴久</v>
      </c>
      <c r="E2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26" s="32"/>
      <c r="G26" s="1">
        <v>8</v>
      </c>
      <c r="H26" s="29">
        <f>IF($D$11&gt;$I$11,IFERROR(INDEX('[1]予選ヒートAGr-レース結果表（貼付）'!$A:$Z,MATCH($A26,'[1]予選ヒートAGr-レース結果表（貼付）'!$A:$A,0),MATCH("No.",'[1]予選ヒートAGr-レース結果表（貼付）'!$1:$1,0)),""),IFERROR(INDEX('[1]予選ヒートBGr-レース結果表（貼付）'!$A:$Z,MATCH($A26,'[1]予選ヒートBGr-レース結果表（貼付）'!$A:$A,0),MATCH("No.",'[1]予選ヒートBGr-レース結果表（貼付）'!$1:$1,0)),""))</f>
        <v>43</v>
      </c>
      <c r="I26" s="30" t="str">
        <f>IF($D$11&gt;$I$11,IFERROR(INDEX('[1]予選ヒートAGr-レース結果表（貼付）'!$A:$Z,MATCH($A26,'[1]予選ヒートAGr-レース結果表（貼付）'!$A:$A,0),MATCH("名前",'[1]予選ヒートAGr-レース結果表（貼付）'!$1:$1,0)),""),IFERROR(INDEX('[1]予選ヒートBGr-レース結果表（貼付）'!$A:$Z,MATCH($A26,'[1]予選ヒートBGr-レース結果表（貼付）'!$A:$A,0),MATCH("名前",'[1]予選ヒートBGr-レース結果表（貼付）'!$1:$1,0)),""))</f>
        <v>大見 幸正</v>
      </c>
      <c r="J2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26" s="32"/>
      <c r="L26" s="42"/>
      <c r="M26" s="20"/>
    </row>
    <row r="27" spans="1:13" ht="6" customHeight="1" x14ac:dyDescent="0.15">
      <c r="A27" s="21"/>
      <c r="B27" s="22"/>
      <c r="C27" s="34"/>
      <c r="D27" s="35"/>
      <c r="E27" s="36"/>
      <c r="F27" s="37" t="str">
        <f>IF($D$11&lt;$I$11,IFERROR(INDEX('[1]予選ヒートAGr-レース結果表（貼付）'!$A:$Z,MATCH($A26,'[1]予選ヒートAGr-レース結果表（貼付）'!$A:$A,0),MATCH("Model/Engine",'[1]予選ヒートAGr-レース結果表（貼付）'!$1:$1,0)),""),IFERROR(INDEX('[1]予選ヒートBGr-レース結果表（貼付）'!$A:$Z,MATCH($A26,'[1]予選ヒートBGr-レース結果表（貼付）'!$A:$A,0),MATCH("Model/Engine",'[1]予選ヒートBGr-レース結果表（貼付）'!$1:$1,0)),""))</f>
        <v>EIKO-Drago/YAMAHA</v>
      </c>
      <c r="G27" s="22"/>
      <c r="H27" s="34"/>
      <c r="I27" s="35"/>
      <c r="J27" s="36"/>
      <c r="K27" s="37" t="str">
        <f>IF($D$11&gt;$I$11,IFERROR(INDEX('[1]予選ヒートAGr-レース結果表（貼付）'!$A:$Z,MATCH($A26,'[1]予選ヒートAGr-レース結果表（貼付）'!$A:$A,0),MATCH("Model/Engine",'[1]予選ヒートAGr-レース結果表（貼付）'!$1:$1,0)),""),IFERROR(INDEX('[1]予選ヒートBGr-レース結果表（貼付）'!$A:$Z,MATCH($A26,'[1]予選ヒートBGr-レース結果表（貼付）'!$A:$A,0),MATCH("Model/Engine",'[1]予選ヒートBGr-レース結果表（貼付）'!$1:$1,0)),""))</f>
        <v>TONY/YAMAHA</v>
      </c>
      <c r="L27" s="33"/>
      <c r="M27" s="20"/>
    </row>
    <row r="28" spans="1:13" ht="9.9499999999999993" customHeight="1" x14ac:dyDescent="0.15">
      <c r="A28" s="21"/>
      <c r="B28" s="22"/>
      <c r="C28" s="38" t="str">
        <f>IF($D$11&lt;$I$11,IFERROR(INDEX('[1]予選ヒートAGr-レース結果表（貼付）'!$A:$Z,MATCH($A26,'[1]予選ヒートAGr-レース結果表（貼付）'!$A:$A,0),MATCH("team",'[1]予選ヒートAGr-レース結果表（貼付）'!$1:$1,0)),""),IFERROR(INDEX('[1]予選ヒートBGr-レース結果表（貼付）'!$A:$Z,MATCH($A26,'[1]予選ヒートBGr-レース結果表（貼付）'!$A:$A,0),MATCH("team",'[1]予選ヒートBGr-レース結果表（貼付）'!$1:$1,0)),""))</f>
        <v>ますかけ</v>
      </c>
      <c r="D28" s="39"/>
      <c r="E28" s="40"/>
      <c r="F28" s="41"/>
      <c r="G28" s="22"/>
      <c r="H28" s="38" t="str">
        <f>IF($D$11&gt;$I$11,IFERROR(INDEX('[1]予選ヒートAGr-レース結果表（貼付）'!$A:$Z,MATCH($A26,'[1]予選ヒートAGr-レース結果表（貼付）'!$A:$A,0),MATCH("team",'[1]予選ヒートAGr-レース結果表（貼付）'!$1:$1,0)),""),IFERROR(INDEX('[1]予選ヒートBGr-レース結果表（貼付）'!$A:$Z,MATCH($A26,'[1]予選ヒートBGr-レース結果表（貼付）'!$A:$A,0),MATCH("team",'[1]予選ヒートBGr-レース結果表（貼付）'!$1:$1,0)),""))</f>
        <v>T WEST RS</v>
      </c>
      <c r="I28" s="39"/>
      <c r="J28" s="40"/>
      <c r="K28" s="41"/>
      <c r="L28" s="41"/>
      <c r="M28" s="20"/>
    </row>
    <row r="29" spans="1:13" ht="6" customHeight="1" x14ac:dyDescent="0.15">
      <c r="A29" s="21"/>
      <c r="B29" s="22"/>
      <c r="C29" s="23"/>
      <c r="D29" s="24"/>
      <c r="E29" s="25"/>
      <c r="F29" s="42"/>
      <c r="G29" s="23"/>
      <c r="H29" s="43"/>
      <c r="I29" s="27"/>
      <c r="J29" s="27"/>
      <c r="K29" s="33"/>
      <c r="L29" s="37"/>
      <c r="M29" s="20"/>
    </row>
    <row r="30" spans="1:13" ht="15" customHeight="1" x14ac:dyDescent="0.15">
      <c r="A30" s="21">
        <v>5</v>
      </c>
      <c r="B30" s="1">
        <v>9</v>
      </c>
      <c r="C30" s="29">
        <f>IF($D$11&lt;$I$11,IFERROR(INDEX('[1]予選ヒートAGr-レース結果表（貼付）'!$A:$Z,MATCH($A30,'[1]予選ヒートAGr-レース結果表（貼付）'!$A:$A,0),MATCH("No.",'[1]予選ヒートAGr-レース結果表（貼付）'!$1:$1,0)),""),IFERROR(INDEX('[1]予選ヒートBGr-レース結果表（貼付）'!$A:$Z,MATCH($A30,'[1]予選ヒートBGr-レース結果表（貼付）'!$A:$A,0),MATCH("No.",'[1]予選ヒートBGr-レース結果表（貼付）'!$1:$1,0)),""))</f>
        <v>22</v>
      </c>
      <c r="D30" s="30" t="str">
        <f>IF($D$11&lt;$I$11,IFERROR(INDEX('[1]予選ヒートAGr-レース結果表（貼付）'!$A:$Z,MATCH($A30,'[1]予選ヒートAGr-レース結果表（貼付）'!$A:$A,0),MATCH("名前",'[1]予選ヒートAGr-レース結果表（貼付）'!$1:$1,0)),""),IFERROR(INDEX('[1]予選ヒートBGr-レース結果表（貼付）'!$A:$Z,MATCH($A30,'[1]予選ヒートBGr-レース結果表（貼付）'!$A:$A,0),MATCH("名前",'[1]予選ヒートBGr-レース結果表（貼付）'!$1:$1,0)),""))</f>
        <v>清川 善文</v>
      </c>
      <c r="E3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30" s="32"/>
      <c r="G30" s="1">
        <v>10</v>
      </c>
      <c r="H30" s="29">
        <f>IF($D$11&gt;$I$11,IFERROR(INDEX('[1]予選ヒートAGr-レース結果表（貼付）'!$A:$Z,MATCH($A30,'[1]予選ヒートAGr-レース結果表（貼付）'!$A:$A,0),MATCH("No.",'[1]予選ヒートAGr-レース結果表（貼付）'!$1:$1,0)),""),IFERROR(INDEX('[1]予選ヒートBGr-レース結果表（貼付）'!$A:$Z,MATCH($A30,'[1]予選ヒートBGr-レース結果表（貼付）'!$A:$A,0),MATCH("No.",'[1]予選ヒートBGr-レース結果表（貼付）'!$1:$1,0)),""))</f>
        <v>3</v>
      </c>
      <c r="I30" s="30" t="str">
        <f>IF($D$11&gt;$I$11,IFERROR(INDEX('[1]予選ヒートAGr-レース結果表（貼付）'!$A:$Z,MATCH($A30,'[1]予選ヒートAGr-レース結果表（貼付）'!$A:$A,0),MATCH("名前",'[1]予選ヒートAGr-レース結果表（貼付）'!$1:$1,0)),""),IFERROR(INDEX('[1]予選ヒートBGr-レース結果表（貼付）'!$A:$Z,MATCH($A30,'[1]予選ヒートBGr-レース結果表（貼付）'!$A:$A,0),MATCH("名前",'[1]予選ヒートBGr-レース結果表（貼付）'!$1:$1,0)),""))</f>
        <v>奥野 安眞</v>
      </c>
      <c r="J3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30" s="32"/>
      <c r="L30" s="42"/>
      <c r="M30" s="20"/>
    </row>
    <row r="31" spans="1:13" ht="6" customHeight="1" x14ac:dyDescent="0.15">
      <c r="A31" s="21"/>
      <c r="B31" s="22"/>
      <c r="C31" s="34"/>
      <c r="D31" s="35"/>
      <c r="E31" s="36"/>
      <c r="F31" s="37" t="str">
        <f>IF($D$11&lt;$I$11,IFERROR(INDEX('[1]予選ヒートAGr-レース結果表（貼付）'!$A:$Z,MATCH($A30,'[1]予選ヒートAGr-レース結果表（貼付）'!$A:$A,0),MATCH("Model/Engine",'[1]予選ヒートAGr-レース結果表（貼付）'!$1:$1,0)),""),IFERROR(INDEX('[1]予選ヒートBGr-レース結果表（貼付）'!$A:$Z,MATCH($A30,'[1]予選ヒートBGr-レース結果表（貼付）'!$A:$A,0),MATCH("Model/Engine",'[1]予選ヒートBGr-レース結果表（貼付）'!$1:$1,0)),""))</f>
        <v>ＦＡカート/YAMAHA</v>
      </c>
      <c r="G31" s="22"/>
      <c r="H31" s="34"/>
      <c r="I31" s="35"/>
      <c r="J31" s="36"/>
      <c r="K31" s="37" t="str">
        <f>IF($D$11&gt;$I$11,IFERROR(INDEX('[1]予選ヒートAGr-レース結果表（貼付）'!$A:$Z,MATCH($A30,'[1]予選ヒートAGr-レース結果表（貼付）'!$A:$A,0),MATCH("Model/Engine",'[1]予選ヒートAGr-レース結果表（貼付）'!$1:$1,0)),""),IFERROR(INDEX('[1]予選ヒートBGr-レース結果表（貼付）'!$A:$Z,MATCH($A30,'[1]予選ヒートBGr-レース結果表（貼付）'!$A:$A,0),MATCH("Model/Engine",'[1]予選ヒートBGr-レース結果表（貼付）'!$1:$1,0)),""))</f>
        <v>MACH1/YAMAHA</v>
      </c>
      <c r="L31" s="33"/>
      <c r="M31" s="20"/>
    </row>
    <row r="32" spans="1:13" ht="9.9499999999999993" customHeight="1" x14ac:dyDescent="0.15">
      <c r="A32" s="21"/>
      <c r="B32" s="22"/>
      <c r="C32" s="38" t="str">
        <f>IF($D$11&lt;$I$11,IFERROR(INDEX('[1]予選ヒートAGr-レース結果表（貼付）'!$A:$Z,MATCH($A30,'[1]予選ヒートAGr-レース結果表（貼付）'!$A:$A,0),MATCH("team",'[1]予選ヒートAGr-レース結果表（貼付）'!$1:$1,0)),""),IFERROR(INDEX('[1]予選ヒートBGr-レース結果表（貼付）'!$A:$Z,MATCH($A30,'[1]予選ヒートBGr-レース結果表（貼付）'!$A:$A,0),MATCH("team",'[1]予選ヒートBGr-レース結果表（貼付）'!$1:$1,0)),""))</f>
        <v>ｸﾘｰﾝﾘﾊﾞｰMS withHKC</v>
      </c>
      <c r="D32" s="39"/>
      <c r="E32" s="40"/>
      <c r="F32" s="41"/>
      <c r="G32" s="22"/>
      <c r="H32" s="38" t="str">
        <f>IF($D$11&gt;$I$11,IFERROR(INDEX('[1]予選ヒートAGr-レース結果表（貼付）'!$A:$Z,MATCH($A30,'[1]予選ヒートAGr-レース結果表（貼付）'!$A:$A,0),MATCH("team",'[1]予選ヒートAGr-レース結果表（貼付）'!$1:$1,0)),""),IFERROR(INDEX('[1]予選ヒートBGr-レース結果表（貼付）'!$A:$Z,MATCH($A30,'[1]予選ヒートBGr-レース結果表（貼付）'!$A:$A,0),MATCH("team",'[1]予選ヒートBGr-レース結果表（貼付）'!$1:$1,0)),""))</f>
        <v>F's CLUB</v>
      </c>
      <c r="I32" s="39"/>
      <c r="J32" s="40"/>
      <c r="K32" s="41"/>
      <c r="L32" s="41"/>
      <c r="M32" s="20"/>
    </row>
    <row r="33" spans="1:13" ht="6" customHeight="1" x14ac:dyDescent="0.15">
      <c r="A33" s="16"/>
      <c r="B33" s="22"/>
      <c r="C33" s="23"/>
      <c r="D33" s="24"/>
      <c r="E33" s="25"/>
      <c r="F33" s="42"/>
      <c r="G33" s="8"/>
      <c r="H33" s="8"/>
      <c r="I33" s="8"/>
      <c r="J33" s="8"/>
      <c r="K33" s="44"/>
      <c r="L33" s="37"/>
      <c r="M33" s="8"/>
    </row>
    <row r="34" spans="1:13" ht="15" customHeight="1" x14ac:dyDescent="0.15">
      <c r="A34" s="45">
        <v>6</v>
      </c>
      <c r="B34" s="1">
        <v>11</v>
      </c>
      <c r="C34" s="29">
        <f>IF($D$11&lt;$I$11,IFERROR(INDEX('[1]予選ヒートAGr-レース結果表（貼付）'!$A:$Z,MATCH($A34,'[1]予選ヒートAGr-レース結果表（貼付）'!$A:$A,0),MATCH("No.",'[1]予選ヒートAGr-レース結果表（貼付）'!$1:$1,0)),""),IFERROR(INDEX('[1]予選ヒートBGr-レース結果表（貼付）'!$A:$Z,MATCH($A34,'[1]予選ヒートBGr-レース結果表（貼付）'!$A:$A,0),MATCH("No.",'[1]予選ヒートBGr-レース結果表（貼付）'!$1:$1,0)),""))</f>
        <v>21</v>
      </c>
      <c r="D34" s="30" t="str">
        <f>IF($D$11&lt;$I$11,IFERROR(INDEX('[1]予選ヒートAGr-レース結果表（貼付）'!$A:$Z,MATCH($A34,'[1]予選ヒートAGr-レース結果表（貼付）'!$A:$A,0),MATCH("名前",'[1]予選ヒートAGr-レース結果表（貼付）'!$1:$1,0)),""),IFERROR(INDEX('[1]予選ヒートBGr-レース結果表（貼付）'!$A:$Z,MATCH($A34,'[1]予選ヒートBGr-レース結果表（貼付）'!$A:$A,0),MATCH("名前",'[1]予選ヒートBGr-レース結果表（貼付）'!$1:$1,0)),""))</f>
        <v>秋山 辰男</v>
      </c>
      <c r="E3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34" s="32"/>
      <c r="G34" s="1">
        <v>12</v>
      </c>
      <c r="H34" s="29">
        <f>IF($D$11&gt;$I$11,IFERROR(INDEX('[1]予選ヒートAGr-レース結果表（貼付）'!$A:$Z,MATCH($A34,'[1]予選ヒートAGr-レース結果表（貼付）'!$A:$A,0),MATCH("No.",'[1]予選ヒートAGr-レース結果表（貼付）'!$1:$1,0)),""),IFERROR(INDEX('[1]予選ヒートBGr-レース結果表（貼付）'!$A:$Z,MATCH($A34,'[1]予選ヒートBGr-レース結果表（貼付）'!$A:$A,0),MATCH("No.",'[1]予選ヒートBGr-レース結果表（貼付）'!$1:$1,0)),""))</f>
        <v>15</v>
      </c>
      <c r="I34" s="30" t="str">
        <f>IF($D$11&gt;$I$11,IFERROR(INDEX('[1]予選ヒートAGr-レース結果表（貼付）'!$A:$Z,MATCH($A34,'[1]予選ヒートAGr-レース結果表（貼付）'!$A:$A,0),MATCH("名前",'[1]予選ヒートAGr-レース結果表（貼付）'!$1:$1,0)),""),IFERROR(INDEX('[1]予選ヒートBGr-レース結果表（貼付）'!$A:$Z,MATCH($A34,'[1]予選ヒートBGr-レース結果表（貼付）'!$A:$A,0),MATCH("名前",'[1]予選ヒートBGr-レース結果表（貼付）'!$1:$1,0)),""))</f>
        <v>田中 哲</v>
      </c>
      <c r="J3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34" s="32"/>
      <c r="L34" s="42"/>
      <c r="M34" s="8"/>
    </row>
    <row r="35" spans="1:13" ht="6" customHeight="1" x14ac:dyDescent="0.15">
      <c r="A35" s="45"/>
      <c r="B35" s="22"/>
      <c r="C35" s="34"/>
      <c r="D35" s="35"/>
      <c r="E35" s="36"/>
      <c r="F35" s="37" t="str">
        <f>IF($D$11&lt;$I$11,IFERROR(INDEX('[1]予選ヒートAGr-レース結果表（貼付）'!$A:$Z,MATCH($A34,'[1]予選ヒートAGr-レース結果表（貼付）'!$A:$A,0),MATCH("Model/Engine",'[1]予選ヒートAGr-レース結果表（貼付）'!$1:$1,0)),""),IFERROR(INDEX('[1]予選ヒートBGr-レース結果表（貼付）'!$A:$Z,MATCH($A34,'[1]予選ヒートBGr-レース結果表（貼付）'!$A:$A,0),MATCH("Model/Engine",'[1]予選ヒートBGr-レース結果表（貼付）'!$1:$1,0)),""))</f>
        <v>EXPRIT/YAMAHA</v>
      </c>
      <c r="G35" s="22"/>
      <c r="H35" s="34"/>
      <c r="I35" s="35"/>
      <c r="J35" s="36"/>
      <c r="K35" s="37" t="str">
        <f>IF($D$11&gt;$I$11,IFERROR(INDEX('[1]予選ヒートAGr-レース結果表（貼付）'!$A:$Z,MATCH($A34,'[1]予選ヒートAGr-レース結果表（貼付）'!$A:$A,0),MATCH("Model/Engine",'[1]予選ヒートAGr-レース結果表（貼付）'!$1:$1,0)),""),IFERROR(INDEX('[1]予選ヒートBGr-レース結果表（貼付）'!$A:$Z,MATCH($A34,'[1]予選ヒートBGr-レース結果表（貼付）'!$A:$A,0),MATCH("Model/Engine",'[1]予選ヒートBGr-レース結果表（貼付）'!$1:$1,0)),""))</f>
        <v>birelART/YAMAHA</v>
      </c>
      <c r="L35" s="44"/>
      <c r="M35" s="8"/>
    </row>
    <row r="36" spans="1:13" ht="9.9499999999999993" customHeight="1" x14ac:dyDescent="0.15">
      <c r="A36" s="45"/>
      <c r="B36" s="22"/>
      <c r="C36" s="38" t="str">
        <f>IF($D$11&lt;$I$11,IFERROR(INDEX('[1]予選ヒートAGr-レース結果表（貼付）'!$A:$Z,MATCH($A34,'[1]予選ヒートAGr-レース結果表（貼付）'!$A:$A,0),MATCH("team",'[1]予選ヒートAGr-レース結果表（貼付）'!$1:$1,0)),""),IFERROR(INDEX('[1]予選ヒートBGr-レース結果表（貼付）'!$A:$Z,MATCH($A34,'[1]予選ヒートBGr-レース結果表（貼付）'!$A:$A,0),MATCH("team",'[1]予選ヒートBGr-レース結果表（貼付）'!$1:$1,0)),""))</f>
        <v>Ash with jaja</v>
      </c>
      <c r="D36" s="39"/>
      <c r="E36" s="40"/>
      <c r="F36" s="41"/>
      <c r="G36" s="22"/>
      <c r="H36" s="38" t="str">
        <f>IF($D$11&gt;$I$11,IFERROR(INDEX('[1]予選ヒートAGr-レース結果表（貼付）'!$A:$Z,MATCH($A34,'[1]予選ヒートAGr-レース結果表（貼付）'!$A:$A,0),MATCH("team",'[1]予選ヒートAGr-レース結果表（貼付）'!$1:$1,0)),""),IFERROR(INDEX('[1]予選ヒートBGr-レース結果表（貼付）'!$A:$Z,MATCH($A34,'[1]予選ヒートBGr-レース結果表（貼付）'!$A:$A,0),MATCH("team",'[1]予選ヒートBGr-レース結果表（貼付）'!$1:$1,0)),""))</f>
        <v>Astech</v>
      </c>
      <c r="I36" s="39"/>
      <c r="J36" s="40"/>
      <c r="K36" s="41"/>
      <c r="L36" s="41"/>
      <c r="M36" s="8"/>
    </row>
    <row r="37" spans="1:13" ht="6" customHeight="1" x14ac:dyDescent="0.15">
      <c r="A37" s="45"/>
      <c r="B37" s="22"/>
      <c r="C37" s="23"/>
      <c r="D37" s="24"/>
      <c r="E37" s="25"/>
      <c r="F37" s="42"/>
      <c r="G37" s="8"/>
      <c r="H37" s="8"/>
      <c r="I37" s="8"/>
      <c r="J37" s="8"/>
      <c r="K37" s="44"/>
      <c r="L37" s="37"/>
      <c r="M37" s="8"/>
    </row>
    <row r="38" spans="1:13" ht="15" customHeight="1" x14ac:dyDescent="0.15">
      <c r="A38" s="45">
        <v>7</v>
      </c>
      <c r="B38" s="1">
        <v>13</v>
      </c>
      <c r="C38" s="29">
        <f>IF($D$11&lt;$I$11,IFERROR(INDEX('[1]予選ヒートAGr-レース結果表（貼付）'!$A:$Z,MATCH($A38,'[1]予選ヒートAGr-レース結果表（貼付）'!$A:$A,0),MATCH("No.",'[1]予選ヒートAGr-レース結果表（貼付）'!$1:$1,0)),""),IFERROR(INDEX('[1]予選ヒートBGr-レース結果表（貼付）'!$A:$Z,MATCH($A38,'[1]予選ヒートBGr-レース結果表（貼付）'!$A:$A,0),MATCH("No.",'[1]予選ヒートBGr-レース結果表（貼付）'!$1:$1,0)),""))</f>
        <v>13</v>
      </c>
      <c r="D38" s="30" t="str">
        <f>IF($D$11&lt;$I$11,IFERROR(INDEX('[1]予選ヒートAGr-レース結果表（貼付）'!$A:$Z,MATCH($A38,'[1]予選ヒートAGr-レース結果表（貼付）'!$A:$A,0),MATCH("名前",'[1]予選ヒートAGr-レース結果表（貼付）'!$1:$1,0)),""),IFERROR(INDEX('[1]予選ヒートBGr-レース結果表（貼付）'!$A:$Z,MATCH($A38,'[1]予選ヒートBGr-レース結果表（貼付）'!$A:$A,0),MATCH("名前",'[1]予選ヒートBGr-レース結果表（貼付）'!$1:$1,0)),""))</f>
        <v>松村 元晃</v>
      </c>
      <c r="E3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38" s="32"/>
      <c r="G38" s="1">
        <v>14</v>
      </c>
      <c r="H38" s="29">
        <f>IF($D$11&gt;$I$11,IFERROR(INDEX('[1]予選ヒートAGr-レース結果表（貼付）'!$A:$Z,MATCH($A38,'[1]予選ヒートAGr-レース結果表（貼付）'!$A:$A,0),MATCH("No.",'[1]予選ヒートAGr-レース結果表（貼付）'!$1:$1,0)),""),IFERROR(INDEX('[1]予選ヒートBGr-レース結果表（貼付）'!$A:$Z,MATCH($A38,'[1]予選ヒートBGr-レース結果表（貼付）'!$A:$A,0),MATCH("No.",'[1]予選ヒートBGr-レース結果表（貼付）'!$1:$1,0)),""))</f>
        <v>31</v>
      </c>
      <c r="I38" s="30" t="str">
        <f>IF($D$11&gt;$I$11,IFERROR(INDEX('[1]予選ヒートAGr-レース結果表（貼付）'!$A:$Z,MATCH($A38,'[1]予選ヒートAGr-レース結果表（貼付）'!$A:$A,0),MATCH("名前",'[1]予選ヒートAGr-レース結果表（貼付）'!$1:$1,0)),""),IFERROR(INDEX('[1]予選ヒートBGr-レース結果表（貼付）'!$A:$Z,MATCH($A38,'[1]予選ヒートBGr-レース結果表（貼付）'!$A:$A,0),MATCH("名前",'[1]予選ヒートBGr-レース結果表（貼付）'!$1:$1,0)),""))</f>
        <v>長内 正人</v>
      </c>
      <c r="J3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38" s="32"/>
      <c r="L38" s="42"/>
      <c r="M38" s="8"/>
    </row>
    <row r="39" spans="1:13" ht="6" customHeight="1" x14ac:dyDescent="0.15">
      <c r="A39" s="16"/>
      <c r="B39" s="22"/>
      <c r="C39" s="34"/>
      <c r="D39" s="35"/>
      <c r="E39" s="36"/>
      <c r="F39" s="37" t="str">
        <f>IF($D$11&lt;$I$11,IFERROR(INDEX('[1]予選ヒートAGr-レース結果表（貼付）'!$A:$Z,MATCH($A38,'[1]予選ヒートAGr-レース結果表（貼付）'!$A:$A,0),MATCH("Model/Engine",'[1]予選ヒートAGr-レース結果表（貼付）'!$1:$1,0)),""),IFERROR(INDEX('[1]予選ヒートBGr-レース結果表（貼付）'!$A:$Z,MATCH($A38,'[1]予選ヒートBGr-レース結果表（貼付）'!$A:$A,0),MATCH("Model/Engine",'[1]予選ヒートBGr-レース結果表（貼付）'!$1:$1,0)),""))</f>
        <v>コスミック/YAMAHA</v>
      </c>
      <c r="G39" s="22"/>
      <c r="H39" s="34"/>
      <c r="I39" s="35"/>
      <c r="J39" s="36"/>
      <c r="K39" s="37" t="str">
        <f>IF($D$11&gt;$I$11,IFERROR(INDEX('[1]予選ヒートAGr-レース結果表（貼付）'!$A:$Z,MATCH($A38,'[1]予選ヒートAGr-レース結果表（貼付）'!$A:$A,0),MATCH("Model/Engine",'[1]予選ヒートAGr-レース結果表（貼付）'!$1:$1,0)),""),IFERROR(INDEX('[1]予選ヒートBGr-レース結果表（貼付）'!$A:$Z,MATCH($A38,'[1]予選ヒートBGr-レース結果表（貼付）'!$A:$A,0),MATCH("Model/Engine",'[1]予選ヒートBGr-レース結果表（貼付）'!$1:$1,0)),""))</f>
        <v>ビレル/YAMAHA</v>
      </c>
      <c r="L39" s="44"/>
      <c r="M39" s="8"/>
    </row>
    <row r="40" spans="1:13" ht="9.9499999999999993" customHeight="1" x14ac:dyDescent="0.15">
      <c r="A40" s="16"/>
      <c r="B40" s="22"/>
      <c r="C40" s="38" t="str">
        <f>IF($D$11&lt;$I$11,IFERROR(INDEX('[1]予選ヒートAGr-レース結果表（貼付）'!$A:$Z,MATCH($A38,'[1]予選ヒートAGr-レース結果表（貼付）'!$A:$A,0),MATCH("team",'[1]予選ヒートAGr-レース結果表（貼付）'!$1:$1,0)),""),IFERROR(INDEX('[1]予選ヒートBGr-レース結果表（貼付）'!$A:$Z,MATCH($A38,'[1]予選ヒートBGr-レース結果表（貼付）'!$A:$A,0),MATCH("team",'[1]予選ヒートBGr-レース結果表（貼付）'!$1:$1,0)),""))</f>
        <v>ﾊﾗﾀﾞｶｰﾄｸﾗﾌﾞwith上村工房</v>
      </c>
      <c r="D40" s="39"/>
      <c r="E40" s="40"/>
      <c r="F40" s="41"/>
      <c r="G40" s="22"/>
      <c r="H40" s="38" t="str">
        <f>IF($D$11&gt;$I$11,IFERROR(INDEX('[1]予選ヒートAGr-レース結果表（貼付）'!$A:$Z,MATCH($A38,'[1]予選ヒートAGr-レース結果表（貼付）'!$A:$A,0),MATCH("team",'[1]予選ヒートAGr-レース結果表（貼付）'!$1:$1,0)),""),IFERROR(INDEX('[1]予選ヒートBGr-レース結果表（貼付）'!$A:$Z,MATCH($A38,'[1]予選ヒートBGr-レース結果表（貼付）'!$A:$A,0),MATCH("team",'[1]予選ヒートBGr-レース結果表（貼付）'!$1:$1,0)),""))</f>
        <v>wellstoneKC with 茂原TC</v>
      </c>
      <c r="I40" s="39"/>
      <c r="J40" s="40"/>
      <c r="K40" s="41"/>
      <c r="L40" s="41"/>
      <c r="M40" s="8"/>
    </row>
    <row r="41" spans="1:13" ht="6" customHeight="1" x14ac:dyDescent="0.15">
      <c r="A41" s="16"/>
      <c r="B41" s="22"/>
      <c r="C41" s="23"/>
      <c r="D41" s="24"/>
      <c r="E41" s="25"/>
      <c r="F41" s="42"/>
      <c r="G41" s="8"/>
      <c r="H41" s="8"/>
      <c r="I41" s="8"/>
      <c r="J41" s="8"/>
      <c r="K41" s="44"/>
      <c r="L41" s="37"/>
      <c r="M41" s="8"/>
    </row>
    <row r="42" spans="1:13" ht="15" customHeight="1" x14ac:dyDescent="0.15">
      <c r="A42" s="16">
        <v>8</v>
      </c>
      <c r="B42" s="1">
        <v>15</v>
      </c>
      <c r="C42" s="29">
        <f>IF($D$11&lt;$I$11,IFERROR(INDEX('[1]予選ヒートAGr-レース結果表（貼付）'!$A:$Z,MATCH($A42,'[1]予選ヒートAGr-レース結果表（貼付）'!$A:$A,0),MATCH("No.",'[1]予選ヒートAGr-レース結果表（貼付）'!$1:$1,0)),""),IFERROR(INDEX('[1]予選ヒートBGr-レース結果表（貼付）'!$A:$Z,MATCH($A42,'[1]予選ヒートBGr-レース結果表（貼付）'!$A:$A,0),MATCH("No.",'[1]予選ヒートBGr-レース結果表（貼付）'!$1:$1,0)),""))</f>
        <v>71</v>
      </c>
      <c r="D42" s="30" t="str">
        <f>IF($D$11&lt;$I$11,IFERROR(INDEX('[1]予選ヒートAGr-レース結果表（貼付）'!$A:$Z,MATCH($A42,'[1]予選ヒートAGr-レース結果表（貼付）'!$A:$A,0),MATCH("名前",'[1]予選ヒートAGr-レース結果表（貼付）'!$1:$1,0)),""),IFERROR(INDEX('[1]予選ヒートBGr-レース結果表（貼付）'!$A:$Z,MATCH($A42,'[1]予選ヒートBGr-レース結果表（貼付）'!$A:$A,0),MATCH("名前",'[1]予選ヒートBGr-レース結果表（貼付）'!$1:$1,0)),""))</f>
        <v>棚橋 信之</v>
      </c>
      <c r="E4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42" s="32"/>
      <c r="G42" s="1">
        <v>16</v>
      </c>
      <c r="H42" s="29">
        <f>IF($D$11&gt;$I$11,IFERROR(INDEX('[1]予選ヒートAGr-レース結果表（貼付）'!$A:$Z,MATCH($A42,'[1]予選ヒートAGr-レース結果表（貼付）'!$A:$A,0),MATCH("No.",'[1]予選ヒートAGr-レース結果表（貼付）'!$1:$1,0)),""),IFERROR(INDEX('[1]予選ヒートBGr-レース結果表（貼付）'!$A:$Z,MATCH($A42,'[1]予選ヒートBGr-レース結果表（貼付）'!$A:$A,0),MATCH("No.",'[1]予選ヒートBGr-レース結果表（貼付）'!$1:$1,0)),""))</f>
        <v>12</v>
      </c>
      <c r="I42" s="30" t="str">
        <f>IF($D$11&gt;$I$11,IFERROR(INDEX('[1]予選ヒートAGr-レース結果表（貼付）'!$A:$Z,MATCH($A42,'[1]予選ヒートAGr-レース結果表（貼付）'!$A:$A,0),MATCH("名前",'[1]予選ヒートAGr-レース結果表（貼付）'!$1:$1,0)),""),IFERROR(INDEX('[1]予選ヒートBGr-レース結果表（貼付）'!$A:$Z,MATCH($A42,'[1]予選ヒートBGr-レース結果表（貼付）'!$A:$A,0),MATCH("名前",'[1]予選ヒートBGr-レース結果表（貼付）'!$1:$1,0)),""))</f>
        <v>辻井 啓貴</v>
      </c>
      <c r="J4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42" s="32"/>
      <c r="L42" s="42"/>
      <c r="M42" s="8"/>
    </row>
    <row r="43" spans="1:13" ht="6" customHeight="1" x14ac:dyDescent="0.15">
      <c r="A43" s="16"/>
      <c r="B43" s="22"/>
      <c r="C43" s="34"/>
      <c r="D43" s="35"/>
      <c r="E43" s="36"/>
      <c r="F43" s="37" t="str">
        <f>IF($D$11&lt;$I$11,IFERROR(INDEX('[1]予選ヒートAGr-レース結果表（貼付）'!$A:$Z,MATCH($A42,'[1]予選ヒートAGr-レース結果表（貼付）'!$A:$A,0),MATCH("Model/Engine",'[1]予選ヒートAGr-レース結果表（貼付）'!$1:$1,0)),""),IFERROR(INDEX('[1]予選ヒートBGr-レース結果表（貼付）'!$A:$Z,MATCH($A42,'[1]予選ヒートBGr-レース結果表（貼付）'!$A:$A,0),MATCH("Model/Engine",'[1]予選ヒートBGr-レース結果表（貼付）'!$1:$1,0)),""))</f>
        <v>TONYKART/YAMAHA</v>
      </c>
      <c r="G43" s="22"/>
      <c r="H43" s="34"/>
      <c r="I43" s="35"/>
      <c r="J43" s="36"/>
      <c r="K43" s="37" t="str">
        <f>IF($D$11&gt;$I$11,IFERROR(INDEX('[1]予選ヒートAGr-レース結果表（貼付）'!$A:$Z,MATCH($A42,'[1]予選ヒートAGr-レース結果表（貼付）'!$A:$A,0),MATCH("Model/Engine",'[1]予選ヒートAGr-レース結果表（貼付）'!$1:$1,0)),""),IFERROR(INDEX('[1]予選ヒートBGr-レース結果表（貼付）'!$A:$Z,MATCH($A42,'[1]予選ヒートBGr-レース結果表（貼付）'!$A:$A,0),MATCH("Model/Engine",'[1]予選ヒートBGr-レース結果表（貼付）'!$1:$1,0)),""))</f>
        <v>KOSMIC/YAMAHA</v>
      </c>
      <c r="L43" s="44"/>
      <c r="M43" s="8"/>
    </row>
    <row r="44" spans="1:13" ht="9.9499999999999993" customHeight="1" x14ac:dyDescent="0.15">
      <c r="A44" s="16"/>
      <c r="B44" s="22"/>
      <c r="C44" s="38" t="str">
        <f>IF($D$11&lt;$I$11,IFERROR(INDEX('[1]予選ヒートAGr-レース結果表（貼付）'!$A:$Z,MATCH($A42,'[1]予選ヒートAGr-レース結果表（貼付）'!$A:$A,0),MATCH("team",'[1]予選ヒートAGr-レース結果表（貼付）'!$1:$1,0)),""),IFERROR(INDEX('[1]予選ヒートBGr-レース結果表（貼付）'!$A:$Z,MATCH($A42,'[1]予選ヒートBGr-レース結果表（貼付）'!$A:$A,0),MATCH("team",'[1]予選ヒートBGr-レース結果表（貼付）'!$1:$1,0)),""))</f>
        <v>RT熊+AshﾏﾙｼﾝHSC</v>
      </c>
      <c r="D44" s="39"/>
      <c r="E44" s="40"/>
      <c r="F44" s="41"/>
      <c r="G44" s="22"/>
      <c r="H44" s="38" t="str">
        <f>IF($D$11&gt;$I$11,IFERROR(INDEX('[1]予選ヒートAGr-レース結果表（貼付）'!$A:$Z,MATCH($A42,'[1]予選ヒートAGr-レース結果表（貼付）'!$A:$A,0),MATCH("team",'[1]予選ヒートAGr-レース結果表（貼付）'!$1:$1,0)),""),IFERROR(INDEX('[1]予選ヒートBGr-レース結果表（貼付）'!$A:$Z,MATCH($A42,'[1]予選ヒートBGr-レース結果表（貼付）'!$A:$A,0),MATCH("team",'[1]予選ヒートBGr-レース結果表（貼付）'!$1:$1,0)),""))</f>
        <v>EHRE motorsport</v>
      </c>
      <c r="I44" s="39"/>
      <c r="J44" s="40"/>
      <c r="K44" s="41"/>
      <c r="L44" s="41"/>
      <c r="M44" s="8"/>
    </row>
    <row r="45" spans="1:13" ht="6" customHeight="1" x14ac:dyDescent="0.15">
      <c r="A45" s="16"/>
      <c r="B45" s="22"/>
      <c r="C45" s="23"/>
      <c r="D45" s="24"/>
      <c r="E45" s="25"/>
      <c r="F45" s="42"/>
      <c r="G45" s="8"/>
      <c r="H45" s="8"/>
      <c r="I45" s="8"/>
      <c r="J45" s="8"/>
      <c r="K45" s="44"/>
      <c r="L45" s="37"/>
      <c r="M45" s="8"/>
    </row>
    <row r="46" spans="1:13" ht="15" customHeight="1" x14ac:dyDescent="0.15">
      <c r="A46" s="16">
        <v>9</v>
      </c>
      <c r="B46" s="1">
        <v>17</v>
      </c>
      <c r="C46" s="29">
        <f>IF($D$11&lt;$I$11,IFERROR(INDEX('[1]予選ヒートAGr-レース結果表（貼付）'!$A:$Z,MATCH($A46,'[1]予選ヒートAGr-レース結果表（貼付）'!$A:$A,0),MATCH("No.",'[1]予選ヒートAGr-レース結果表（貼付）'!$1:$1,0)),""),IFERROR(INDEX('[1]予選ヒートBGr-レース結果表（貼付）'!$A:$Z,MATCH($A46,'[1]予選ヒートBGr-レース結果表（貼付）'!$A:$A,0),MATCH("No.",'[1]予選ヒートBGr-レース結果表（貼付）'!$1:$1,0)),""))</f>
        <v>10</v>
      </c>
      <c r="D46" s="30" t="str">
        <f>IF($D$11&lt;$I$11,IFERROR(INDEX('[1]予選ヒートAGr-レース結果表（貼付）'!$A:$Z,MATCH($A46,'[1]予選ヒートAGr-レース結果表（貼付）'!$A:$A,0),MATCH("名前",'[1]予選ヒートAGr-レース結果表（貼付）'!$1:$1,0)),""),IFERROR(INDEX('[1]予選ヒートBGr-レース結果表（貼付）'!$A:$Z,MATCH($A46,'[1]予選ヒートBGr-レース結果表（貼付）'!$A:$A,0),MATCH("名前",'[1]予選ヒートBGr-レース結果表（貼付）'!$1:$1,0)),""))</f>
        <v>布目 敬詞</v>
      </c>
      <c r="E4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46" s="32"/>
      <c r="G46" s="1">
        <v>18</v>
      </c>
      <c r="H46" s="29">
        <f>IF($D$11&gt;$I$11,IFERROR(INDEX('[1]予選ヒートAGr-レース結果表（貼付）'!$A:$Z,MATCH($A46,'[1]予選ヒートAGr-レース結果表（貼付）'!$A:$A,0),MATCH("No.",'[1]予選ヒートAGr-レース結果表（貼付）'!$1:$1,0)),""),IFERROR(INDEX('[1]予選ヒートBGr-レース結果表（貼付）'!$A:$Z,MATCH($A46,'[1]予選ヒートBGr-レース結果表（貼付）'!$A:$A,0),MATCH("No.",'[1]予選ヒートBGr-レース結果表（貼付）'!$1:$1,0)),""))</f>
        <v>9</v>
      </c>
      <c r="I46" s="30" t="str">
        <f>IF($D$11&gt;$I$11,IFERROR(INDEX('[1]予選ヒートAGr-レース結果表（貼付）'!$A:$Z,MATCH($A46,'[1]予選ヒートAGr-レース結果表（貼付）'!$A:$A,0),MATCH("名前",'[1]予選ヒートAGr-レース結果表（貼付）'!$1:$1,0)),""),IFERROR(INDEX('[1]予選ヒートBGr-レース結果表（貼付）'!$A:$Z,MATCH($A46,'[1]予選ヒートBGr-レース結果表（貼付）'!$A:$A,0),MATCH("名前",'[1]予選ヒートBGr-レース結果表（貼付）'!$1:$1,0)),""))</f>
        <v>澤口 宙征</v>
      </c>
      <c r="J4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46" s="32"/>
      <c r="L46" s="42"/>
      <c r="M46" s="8"/>
    </row>
    <row r="47" spans="1:13" ht="6" customHeight="1" x14ac:dyDescent="0.15">
      <c r="A47" s="16"/>
      <c r="B47" s="22"/>
      <c r="C47" s="34"/>
      <c r="D47" s="35"/>
      <c r="E47" s="36"/>
      <c r="F47" s="37" t="str">
        <f>IF($D$11&lt;$I$11,IFERROR(INDEX('[1]予選ヒートAGr-レース結果表（貼付）'!$A:$Z,MATCH($A46,'[1]予選ヒートAGr-レース結果表（貼付）'!$A:$A,0),MATCH("Model/Engine",'[1]予選ヒートAGr-レース結果表（貼付）'!$1:$1,0)),""),IFERROR(INDEX('[1]予選ヒートBGr-レース結果表（貼付）'!$A:$Z,MATCH($A46,'[1]予選ヒートBGr-レース結果表（貼付）'!$A:$A,0),MATCH("Model/Engine",'[1]予選ヒートBGr-レース結果表（貼付）'!$1:$1,0)),""))</f>
        <v>TONY KART/YAMAHA</v>
      </c>
      <c r="G47" s="22"/>
      <c r="H47" s="34"/>
      <c r="I47" s="35"/>
      <c r="J47" s="36"/>
      <c r="K47" s="37" t="str">
        <f>IF($D$11&gt;$I$11,IFERROR(INDEX('[1]予選ヒートAGr-レース結果表（貼付）'!$A:$Z,MATCH($A46,'[1]予選ヒートAGr-レース結果表（貼付）'!$A:$A,0),MATCH("Model/Engine",'[1]予選ヒートAGr-レース結果表（貼付）'!$1:$1,0)),""),IFERROR(INDEX('[1]予選ヒートBGr-レース結果表（貼付）'!$A:$Z,MATCH($A46,'[1]予選ヒートBGr-レース結果表（貼付）'!$A:$A,0),MATCH("Model/Engine",'[1]予選ヒートBGr-レース結果表（貼付）'!$1:$1,0)),""))</f>
        <v>REDSPEED/YAMAHA</v>
      </c>
      <c r="L47" s="44"/>
      <c r="M47" s="8"/>
    </row>
    <row r="48" spans="1:13" ht="9.9499999999999993" customHeight="1" x14ac:dyDescent="0.15">
      <c r="A48" s="16"/>
      <c r="B48" s="22"/>
      <c r="C48" s="38" t="str">
        <f>IF($D$11&lt;$I$11,IFERROR(INDEX('[1]予選ヒートAGr-レース結果表（貼付）'!$A:$Z,MATCH($A46,'[1]予選ヒートAGr-レース結果表（貼付）'!$A:$A,0),MATCH("team",'[1]予選ヒートAGr-レース結果表（貼付）'!$1:$1,0)),""),IFERROR(INDEX('[1]予選ヒートBGr-レース結果表（貼付）'!$A:$Z,MATCH($A46,'[1]予選ヒートBGr-レース結果表（貼付）'!$A:$A,0),MATCH("team",'[1]予選ヒートBGr-レース結果表（貼付）'!$1:$1,0)),""))</f>
        <v>HIGUCHI Racing TTeam</v>
      </c>
      <c r="D48" s="39"/>
      <c r="E48" s="40"/>
      <c r="F48" s="41"/>
      <c r="G48" s="22"/>
      <c r="H48" s="38" t="str">
        <f>IF($D$11&gt;$I$11,IFERROR(INDEX('[1]予選ヒートAGr-レース結果表（貼付）'!$A:$Z,MATCH($A46,'[1]予選ヒートAGr-レース結果表（貼付）'!$A:$A,0),MATCH("team",'[1]予選ヒートAGr-レース結果表（貼付）'!$1:$1,0)),""),IFERROR(INDEX('[1]予選ヒートBGr-レース結果表（貼付）'!$A:$Z,MATCH($A46,'[1]予選ヒートBGr-レース結果表（貼付）'!$A:$A,0),MATCH("team",'[1]予選ヒートBGr-レース結果表（貼付）'!$1:$1,0)),""))</f>
        <v>ﾊﾗﾀﾞｶｰﾄｸﾗﾌﾞ</v>
      </c>
      <c r="I48" s="39"/>
      <c r="J48" s="40"/>
      <c r="K48" s="41"/>
      <c r="L48" s="41"/>
      <c r="M48" s="8"/>
    </row>
    <row r="49" spans="1:13" ht="6" customHeight="1" x14ac:dyDescent="0.15">
      <c r="A49" s="16"/>
      <c r="B49" s="22"/>
      <c r="C49" s="23"/>
      <c r="D49" s="24"/>
      <c r="E49" s="25"/>
      <c r="F49" s="42"/>
      <c r="G49" s="8"/>
      <c r="H49" s="8"/>
      <c r="I49" s="8"/>
      <c r="J49" s="8"/>
      <c r="K49" s="44"/>
      <c r="L49" s="37"/>
      <c r="M49" s="8"/>
    </row>
    <row r="50" spans="1:13" ht="15" customHeight="1" x14ac:dyDescent="0.15">
      <c r="A50" s="16">
        <v>10</v>
      </c>
      <c r="B50" s="1">
        <v>19</v>
      </c>
      <c r="C50" s="29">
        <f>IF($D$11&lt;$I$11,IFERROR(INDEX('[1]予選ヒートAGr-レース結果表（貼付）'!$A:$Z,MATCH($A50,'[1]予選ヒートAGr-レース結果表（貼付）'!$A:$A,0),MATCH("No.",'[1]予選ヒートAGr-レース結果表（貼付）'!$1:$1,0)),""),IFERROR(INDEX('[1]予選ヒートBGr-レース結果表（貼付）'!$A:$Z,MATCH($A50,'[1]予選ヒートBGr-レース結果表（貼付）'!$A:$A,0),MATCH("No.",'[1]予選ヒートBGr-レース結果表（貼付）'!$1:$1,0)),""))</f>
        <v>18</v>
      </c>
      <c r="D50" s="30" t="str">
        <f>IF($D$11&lt;$I$11,IFERROR(INDEX('[1]予選ヒートAGr-レース結果表（貼付）'!$A:$Z,MATCH($A50,'[1]予選ヒートAGr-レース結果表（貼付）'!$A:$A,0),MATCH("名前",'[1]予選ヒートAGr-レース結果表（貼付）'!$1:$1,0)),""),IFERROR(INDEX('[1]予選ヒートBGr-レース結果表（貼付）'!$A:$Z,MATCH($A50,'[1]予選ヒートBGr-レース結果表（貼付）'!$A:$A,0),MATCH("名前",'[1]予選ヒートBGr-レース結果表（貼付）'!$1:$1,0)),""))</f>
        <v>粟根 健一</v>
      </c>
      <c r="E5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50" s="32"/>
      <c r="G50" s="1">
        <v>20</v>
      </c>
      <c r="H50" s="29">
        <f>IF($D$11&gt;$I$11,IFERROR(INDEX('[1]予選ヒートAGr-レース結果表（貼付）'!$A:$Z,MATCH($A50,'[1]予選ヒートAGr-レース結果表（貼付）'!$A:$A,0),MATCH("No.",'[1]予選ヒートAGr-レース結果表（貼付）'!$1:$1,0)),""),IFERROR(INDEX('[1]予選ヒートBGr-レース結果表（貼付）'!$A:$Z,MATCH($A50,'[1]予選ヒートBGr-レース結果表（貼付）'!$A:$A,0),MATCH("No.",'[1]予選ヒートBGr-レース結果表（貼付）'!$1:$1,0)),""))</f>
        <v>97</v>
      </c>
      <c r="I50" s="30" t="str">
        <f>IF($D$11&gt;$I$11,IFERROR(INDEX('[1]予選ヒートAGr-レース結果表（貼付）'!$A:$Z,MATCH($A50,'[1]予選ヒートAGr-レース結果表（貼付）'!$A:$A,0),MATCH("名前",'[1]予選ヒートAGr-レース結果表（貼付）'!$1:$1,0)),""),IFERROR(INDEX('[1]予選ヒートBGr-レース結果表（貼付）'!$A:$Z,MATCH($A50,'[1]予選ヒートBGr-レース結果表（貼付）'!$A:$A,0),MATCH("名前",'[1]予選ヒートBGr-レース結果表（貼付）'!$1:$1,0)),""))</f>
        <v>喜多 佑気</v>
      </c>
      <c r="J5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50" s="32"/>
      <c r="L50" s="42"/>
      <c r="M50" s="8"/>
    </row>
    <row r="51" spans="1:13" ht="6" customHeight="1" x14ac:dyDescent="0.15">
      <c r="A51" s="16"/>
      <c r="B51" s="22"/>
      <c r="C51" s="34"/>
      <c r="D51" s="35"/>
      <c r="E51" s="36"/>
      <c r="F51" s="37" t="str">
        <f>IF($D$11&lt;$I$11,IFERROR(INDEX('[1]予選ヒートAGr-レース結果表（貼付）'!$A:$Z,MATCH($A50,'[1]予選ヒートAGr-レース結果表（貼付）'!$A:$A,0),MATCH("Model/Engine",'[1]予選ヒートAGr-レース結果表（貼付）'!$1:$1,0)),""),IFERROR(INDEX('[1]予選ヒートBGr-レース結果表（貼付）'!$A:$Z,MATCH($A50,'[1]予選ヒートBGr-レース結果表（貼付）'!$A:$A,0),MATCH("Model/Engine",'[1]予選ヒートBGr-レース結果表（貼付）'!$1:$1,0)),""))</f>
        <v>SWF/YAMAHA</v>
      </c>
      <c r="G51" s="22"/>
      <c r="H51" s="34"/>
      <c r="I51" s="35"/>
      <c r="J51" s="36"/>
      <c r="K51" s="37" t="str">
        <f>IF($D$11&gt;$I$11,IFERROR(INDEX('[1]予選ヒートAGr-レース結果表（貼付）'!$A:$Z,MATCH($A50,'[1]予選ヒートAGr-レース結果表（貼付）'!$A:$A,0),MATCH("Model/Engine",'[1]予選ヒートAGr-レース結果表（貼付）'!$1:$1,0)),""),IFERROR(INDEX('[1]予選ヒートBGr-レース結果表（貼付）'!$A:$Z,MATCH($A50,'[1]予選ヒートBGr-レース結果表（貼付）'!$A:$A,0),MATCH("Model/Engine",'[1]予選ヒートBGr-レース結果表（貼付）'!$1:$1,0)),""))</f>
        <v>mach1/YAMAHA</v>
      </c>
      <c r="L51" s="44"/>
      <c r="M51" s="8"/>
    </row>
    <row r="52" spans="1:13" ht="9.9499999999999993" customHeight="1" x14ac:dyDescent="0.15">
      <c r="A52" s="16"/>
      <c r="B52" s="22"/>
      <c r="C52" s="38" t="str">
        <f>IF($D$11&lt;$I$11,IFERROR(INDEX('[1]予選ヒートAGr-レース結果表（貼付）'!$A:$Z,MATCH($A50,'[1]予選ヒートAGr-レース結果表（貼付）'!$A:$A,0),MATCH("team",'[1]予選ヒートAGr-レース結果表（貼付）'!$1:$1,0)),""),IFERROR(INDEX('[1]予選ヒートBGr-レース結果表（貼付）'!$A:$Z,MATCH($A50,'[1]予選ヒートBGr-レース結果表（貼付）'!$A:$A,0),MATCH("team",'[1]予選ヒートBGr-レース結果表（貼付）'!$1:$1,0)),""))</f>
        <v>ｶｰﾄｶﾞﾚｰｼﾞｸﾗｯｼｭﾒｲﾄ</v>
      </c>
      <c r="D52" s="39"/>
      <c r="E52" s="40"/>
      <c r="F52" s="41"/>
      <c r="G52" s="22"/>
      <c r="H52" s="38" t="str">
        <f>IF($D$11&gt;$I$11,IFERROR(INDEX('[1]予選ヒートAGr-レース結果表（貼付）'!$A:$Z,MATCH($A50,'[1]予選ヒートAGr-レース結果表（貼付）'!$A:$A,0),MATCH("team",'[1]予選ヒートAGr-レース結果表（貼付）'!$1:$1,0)),""),IFERROR(INDEX('[1]予選ヒートBGr-レース結果表（貼付）'!$A:$Z,MATCH($A50,'[1]予選ヒートBGr-レース結果表（貼付）'!$A:$A,0),MATCH("team",'[1]予選ヒートBGr-レース結果表（貼付）'!$1:$1,0)),""))</f>
        <v>ｻｰﾃｨｰｽﾞﾚｰｼﾝｸﾞ</v>
      </c>
      <c r="I52" s="39"/>
      <c r="J52" s="40"/>
      <c r="K52" s="41"/>
      <c r="L52" s="41"/>
      <c r="M52" s="8"/>
    </row>
    <row r="53" spans="1:13" ht="6" customHeight="1" x14ac:dyDescent="0.15">
      <c r="A53" s="16"/>
      <c r="B53" s="22"/>
      <c r="C53" s="23"/>
      <c r="D53" s="24"/>
      <c r="E53" s="25"/>
      <c r="F53" s="42"/>
      <c r="G53" s="8"/>
      <c r="H53" s="8"/>
      <c r="I53" s="8"/>
      <c r="J53" s="8"/>
      <c r="K53" s="44"/>
      <c r="L53" s="37"/>
      <c r="M53" s="8"/>
    </row>
    <row r="54" spans="1:13" ht="15" customHeight="1" x14ac:dyDescent="0.15">
      <c r="A54" s="16">
        <v>11</v>
      </c>
      <c r="B54" s="1">
        <v>21</v>
      </c>
      <c r="C54" s="29">
        <f>IF($D$11&lt;$I$11,IFERROR(INDEX('[1]予選ヒートAGr-レース結果表（貼付）'!$A:$Z,MATCH($A54,'[1]予選ヒートAGr-レース結果表（貼付）'!$A:$A,0),MATCH("No.",'[1]予選ヒートAGr-レース結果表（貼付）'!$1:$1,0)),""),IFERROR(INDEX('[1]予選ヒートBGr-レース結果表（貼付）'!$A:$Z,MATCH($A54,'[1]予選ヒートBGr-レース結果表（貼付）'!$A:$A,0),MATCH("No.",'[1]予選ヒートBGr-レース結果表（貼付）'!$1:$1,0)),""))</f>
        <v>19</v>
      </c>
      <c r="D54" s="30" t="str">
        <f>IF($D$11&lt;$I$11,IFERROR(INDEX('[1]予選ヒートAGr-レース結果表（貼付）'!$A:$Z,MATCH($A54,'[1]予選ヒートAGr-レース結果表（貼付）'!$A:$A,0),MATCH("名前",'[1]予選ヒートAGr-レース結果表（貼付）'!$1:$1,0)),""),IFERROR(INDEX('[1]予選ヒートBGr-レース結果表（貼付）'!$A:$Z,MATCH($A54,'[1]予選ヒートBGr-レース結果表（貼付）'!$A:$A,0),MATCH("名前",'[1]予選ヒートBGr-レース結果表（貼付）'!$1:$1,0)),""))</f>
        <v>岸 秀行</v>
      </c>
      <c r="E5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54" s="32"/>
      <c r="G54" s="1">
        <v>22</v>
      </c>
      <c r="H54" s="29">
        <f>IF($D$11&gt;$I$11,IFERROR(INDEX('[1]予選ヒートAGr-レース結果表（貼付）'!$A:$Z,MATCH($A54,'[1]予選ヒートAGr-レース結果表（貼付）'!$A:$A,0),MATCH("No.",'[1]予選ヒートAGr-レース結果表（貼付）'!$1:$1,0)),""),IFERROR(INDEX('[1]予選ヒートBGr-レース結果表（貼付）'!$A:$Z,MATCH($A54,'[1]予選ヒートBGr-レース結果表（貼付）'!$A:$A,0),MATCH("No.",'[1]予選ヒートBGr-レース結果表（貼付）'!$1:$1,0)),""))</f>
        <v>53</v>
      </c>
      <c r="I54" s="30" t="str">
        <f>IF($D$11&gt;$I$11,IFERROR(INDEX('[1]予選ヒートAGr-レース結果表（貼付）'!$A:$Z,MATCH($A54,'[1]予選ヒートAGr-レース結果表（貼付）'!$A:$A,0),MATCH("名前",'[1]予選ヒートAGr-レース結果表（貼付）'!$1:$1,0)),""),IFERROR(INDEX('[1]予選ヒートBGr-レース結果表（貼付）'!$A:$Z,MATCH($A54,'[1]予選ヒートBGr-レース結果表（貼付）'!$A:$A,0),MATCH("名前",'[1]予選ヒートBGr-レース結果表（貼付）'!$1:$1,0)),""))</f>
        <v>宮崎 知巳</v>
      </c>
      <c r="J5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54" s="32"/>
      <c r="L54" s="42"/>
      <c r="M54" s="8"/>
    </row>
    <row r="55" spans="1:13" ht="6" customHeight="1" x14ac:dyDescent="0.15">
      <c r="A55" s="16"/>
      <c r="B55" s="22"/>
      <c r="C55" s="34"/>
      <c r="D55" s="35"/>
      <c r="E55" s="36"/>
      <c r="F55" s="37" t="str">
        <f>IF($D$11&lt;$I$11,IFERROR(INDEX('[1]予選ヒートAGr-レース結果表（貼付）'!$A:$Z,MATCH($A54,'[1]予選ヒートAGr-レース結果表（貼付）'!$A:$A,0),MATCH("Model/Engine",'[1]予選ヒートAGr-レース結果表（貼付）'!$1:$1,0)),""),IFERROR(INDEX('[1]予選ヒートBGr-レース結果表（貼付）'!$A:$Z,MATCH($A54,'[1]予選ヒートBGr-レース結果表（貼付）'!$A:$A,0),MATCH("Model/Engine",'[1]予選ヒートBGr-レース結果表（貼付）'!$1:$1,0)),""))</f>
        <v>コスミック/YAMAHA</v>
      </c>
      <c r="G55" s="22"/>
      <c r="H55" s="34"/>
      <c r="I55" s="35"/>
      <c r="J55" s="36"/>
      <c r="K55" s="37" t="str">
        <f>IF($D$11&gt;$I$11,IFERROR(INDEX('[1]予選ヒートAGr-レース結果表（貼付）'!$A:$Z,MATCH($A54,'[1]予選ヒートAGr-レース結果表（貼付）'!$A:$A,0),MATCH("Model/Engine",'[1]予選ヒートAGr-レース結果表（貼付）'!$1:$1,0)),""),IFERROR(INDEX('[1]予選ヒートBGr-レース結果表（貼付）'!$A:$Z,MATCH($A54,'[1]予選ヒートBGr-レース結果表（貼付）'!$A:$A,0),MATCH("Model/Engine",'[1]予選ヒートBGr-レース結果表（貼付）'!$1:$1,0)),""))</f>
        <v>トニーカート/YAMAHA</v>
      </c>
      <c r="L55" s="44"/>
      <c r="M55" s="8"/>
    </row>
    <row r="56" spans="1:13" ht="9.9499999999999993" customHeight="1" x14ac:dyDescent="0.15">
      <c r="A56" s="16"/>
      <c r="B56" s="22"/>
      <c r="C56" s="38" t="str">
        <f>IF($D$11&lt;$I$11,IFERROR(INDEX('[1]予選ヒートAGr-レース結果表（貼付）'!$A:$Z,MATCH($A54,'[1]予選ヒートAGr-レース結果表（貼付）'!$A:$A,0),MATCH("team",'[1]予選ヒートAGr-レース結果表（貼付）'!$1:$1,0)),""),IFERROR(INDEX('[1]予選ヒートBGr-レース結果表（貼付）'!$A:$Z,MATCH($A54,'[1]予選ヒートBGr-レース結果表（貼付）'!$A:$A,0),MATCH("team",'[1]予選ヒートBGr-レース結果表（貼付）'!$1:$1,0)),""))</f>
        <v>ﾁｰﾑﾅｶﾞｵ･大阪鶴見法律事務所</v>
      </c>
      <c r="D56" s="39"/>
      <c r="E56" s="40"/>
      <c r="F56" s="41"/>
      <c r="G56" s="22"/>
      <c r="H56" s="38" t="str">
        <f>IF($D$11&gt;$I$11,IFERROR(INDEX('[1]予選ヒートAGr-レース結果表（貼付）'!$A:$Z,MATCH($A54,'[1]予選ヒートAGr-レース結果表（貼付）'!$A:$A,0),MATCH("team",'[1]予選ヒートAGr-レース結果表（貼付）'!$1:$1,0)),""),IFERROR(INDEX('[1]予選ヒートBGr-レース結果表（貼付）'!$A:$Z,MATCH($A54,'[1]予選ヒートBGr-レース結果表（貼付）'!$A:$A,0),MATCH("team",'[1]予選ヒートBGr-レース結果表（貼付）'!$1:$1,0)),""))</f>
        <v>JACKAL HKC</v>
      </c>
      <c r="I56" s="39"/>
      <c r="J56" s="40"/>
      <c r="K56" s="41"/>
      <c r="L56" s="41"/>
      <c r="M56" s="8"/>
    </row>
    <row r="57" spans="1:13" ht="6" customHeight="1" x14ac:dyDescent="0.15">
      <c r="A57" s="16"/>
      <c r="B57" s="22"/>
      <c r="C57" s="23"/>
      <c r="D57" s="24"/>
      <c r="E57" s="25"/>
      <c r="F57" s="42"/>
      <c r="G57" s="8"/>
      <c r="H57" s="8"/>
      <c r="I57" s="8"/>
      <c r="J57" s="8"/>
      <c r="K57" s="44"/>
      <c r="L57" s="37"/>
      <c r="M57" s="8"/>
    </row>
    <row r="58" spans="1:13" ht="15" customHeight="1" x14ac:dyDescent="0.15">
      <c r="A58" s="16">
        <v>12</v>
      </c>
      <c r="B58" s="1">
        <v>23</v>
      </c>
      <c r="C58" s="29">
        <f>IF($D$11&lt;$I$11,IFERROR(INDEX('[1]予選ヒートAGr-レース結果表（貼付）'!$A:$Z,MATCH($A58,'[1]予選ヒートAGr-レース結果表（貼付）'!$A:$A,0),MATCH("No.",'[1]予選ヒートAGr-レース結果表（貼付）'!$1:$1,0)),""),IFERROR(INDEX('[1]予選ヒートBGr-レース結果表（貼付）'!$A:$Z,MATCH($A58,'[1]予選ヒートBGr-レース結果表（貼付）'!$A:$A,0),MATCH("No.",'[1]予選ヒートBGr-レース結果表（貼付）'!$1:$1,0)),""))</f>
        <v>27</v>
      </c>
      <c r="D58" s="30" t="str">
        <f>IF($D$11&lt;$I$11,IFERROR(INDEX('[1]予選ヒートAGr-レース結果表（貼付）'!$A:$Z,MATCH($A58,'[1]予選ヒートAGr-レース結果表（貼付）'!$A:$A,0),MATCH("名前",'[1]予選ヒートAGr-レース結果表（貼付）'!$1:$1,0)),""),IFERROR(INDEX('[1]予選ヒートBGr-レース結果表（貼付）'!$A:$Z,MATCH($A58,'[1]予選ヒートBGr-レース結果表（貼付）'!$A:$A,0),MATCH("名前",'[1]予選ヒートBGr-レース結果表（貼付）'!$1:$1,0)),""))</f>
        <v>大川 浩</v>
      </c>
      <c r="E5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58" s="32"/>
      <c r="G58" s="1">
        <v>24</v>
      </c>
      <c r="H58" s="29">
        <f>IF($D$11&gt;$I$11,IFERROR(INDEX('[1]予選ヒートAGr-レース結果表（貼付）'!$A:$Z,MATCH($A58,'[1]予選ヒートAGr-レース結果表（貼付）'!$A:$A,0),MATCH("No.",'[1]予選ヒートAGr-レース結果表（貼付）'!$1:$1,0)),""),IFERROR(INDEX('[1]予選ヒートBGr-レース結果表（貼付）'!$A:$Z,MATCH($A58,'[1]予選ヒートBGr-レース結果表（貼付）'!$A:$A,0),MATCH("No.",'[1]予選ヒートBGr-レース結果表（貼付）'!$1:$1,0)),""))</f>
        <v>25</v>
      </c>
      <c r="I58" s="30" t="str">
        <f>IF($D$11&gt;$I$11,IFERROR(INDEX('[1]予選ヒートAGr-レース結果表（貼付）'!$A:$Z,MATCH($A58,'[1]予選ヒートAGr-レース結果表（貼付）'!$A:$A,0),MATCH("名前",'[1]予選ヒートAGr-レース結果表（貼付）'!$1:$1,0)),""),IFERROR(INDEX('[1]予選ヒートBGr-レース結果表（貼付）'!$A:$Z,MATCH($A58,'[1]予選ヒートBGr-レース結果表（貼付）'!$A:$A,0),MATCH("名前",'[1]予選ヒートBGr-レース結果表（貼付）'!$1:$1,0)),""))</f>
        <v>髙橋 昌也</v>
      </c>
      <c r="J5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58" s="32"/>
      <c r="L58" s="42"/>
      <c r="M58" s="8"/>
    </row>
    <row r="59" spans="1:13" ht="6" customHeight="1" x14ac:dyDescent="0.15">
      <c r="A59" s="16"/>
      <c r="B59" s="22"/>
      <c r="C59" s="34"/>
      <c r="D59" s="35"/>
      <c r="E59" s="36"/>
      <c r="F59" s="37" t="str">
        <f>IF($D$11&lt;$I$11,IFERROR(INDEX('[1]予選ヒートAGr-レース結果表（貼付）'!$A:$Z,MATCH($A58,'[1]予選ヒートAGr-レース結果表（貼付）'!$A:$A,0),MATCH("Model/Engine",'[1]予選ヒートAGr-レース結果表（貼付）'!$1:$1,0)),""),IFERROR(INDEX('[1]予選ヒートBGr-レース結果表（貼付）'!$A:$Z,MATCH($A58,'[1]予選ヒートBGr-レース結果表（貼付）'!$A:$A,0),MATCH("Model/Engine",'[1]予選ヒートBGr-レース結果表（貼付）'!$1:$1,0)),""))</f>
        <v>FA KART/YAMAHA</v>
      </c>
      <c r="G59" s="22"/>
      <c r="H59" s="34"/>
      <c r="I59" s="35"/>
      <c r="J59" s="36"/>
      <c r="K59" s="37" t="str">
        <f>IF($D$11&gt;$I$11,IFERROR(INDEX('[1]予選ヒートAGr-レース結果表（貼付）'!$A:$Z,MATCH($A58,'[1]予選ヒートAGr-レース結果表（貼付）'!$A:$A,0),MATCH("Model/Engine",'[1]予選ヒートAGr-レース結果表（貼付）'!$1:$1,0)),""),IFERROR(INDEX('[1]予選ヒートBGr-レース結果表（貼付）'!$A:$Z,MATCH($A58,'[1]予選ヒートBGr-レース結果表（貼付）'!$A:$A,0),MATCH("Model/Engine",'[1]予選ヒートBGr-レース結果表（貼付）'!$1:$1,0)),""))</f>
        <v>トニーカート/YAMAHA</v>
      </c>
      <c r="L59" s="44"/>
      <c r="M59" s="8"/>
    </row>
    <row r="60" spans="1:13" ht="9.9499999999999993" customHeight="1" x14ac:dyDescent="0.15">
      <c r="A60" s="16"/>
      <c r="B60" s="22"/>
      <c r="C60" s="38" t="str">
        <f>IF($D$11&lt;$I$11,IFERROR(INDEX('[1]予選ヒートAGr-レース結果表（貼付）'!$A:$Z,MATCH($A58,'[1]予選ヒートAGr-レース結果表（貼付）'!$A:$A,0),MATCH("team",'[1]予選ヒートAGr-レース結果表（貼付）'!$1:$1,0)),""),IFERROR(INDEX('[1]予選ヒートBGr-レース結果表（貼付）'!$A:$Z,MATCH($A58,'[1]予選ヒートBGr-レース結果表（貼付）'!$A:$A,0),MATCH("team",'[1]予選ヒートBGr-レース結果表（貼付）'!$1:$1,0)),""))</f>
        <v>ﾊﾗﾀﾞｶｰﾄｸﾗﾌﾞ</v>
      </c>
      <c r="D60" s="39"/>
      <c r="E60" s="40"/>
      <c r="F60" s="41"/>
      <c r="G60" s="22"/>
      <c r="H60" s="38" t="str">
        <f>IF($D$11&gt;$I$11,IFERROR(INDEX('[1]予選ヒートAGr-レース結果表（貼付）'!$A:$Z,MATCH($A58,'[1]予選ヒートAGr-レース結果表（貼付）'!$A:$A,0),MATCH("team",'[1]予選ヒートAGr-レース結果表（貼付）'!$1:$1,0)),""),IFERROR(INDEX('[1]予選ヒートBGr-レース結果表（貼付）'!$A:$Z,MATCH($A58,'[1]予選ヒートBGr-レース結果表（貼付）'!$A:$A,0),MATCH("team",'[1]予選ヒートBGr-レース結果表（貼付）'!$1:$1,0)),""))</f>
        <v>RSnakatsuchi</v>
      </c>
      <c r="I60" s="39"/>
      <c r="J60" s="40"/>
      <c r="K60" s="41"/>
      <c r="L60" s="41"/>
      <c r="M60" s="8"/>
    </row>
    <row r="61" spans="1:13" ht="6" customHeight="1" x14ac:dyDescent="0.15">
      <c r="A61" s="16"/>
      <c r="B61" s="22"/>
      <c r="C61" s="23"/>
      <c r="D61" s="24"/>
      <c r="E61" s="25"/>
      <c r="F61" s="42"/>
      <c r="G61" s="8"/>
      <c r="H61" s="8"/>
      <c r="I61" s="8"/>
      <c r="J61" s="8"/>
      <c r="K61" s="44"/>
      <c r="L61" s="37"/>
      <c r="M61" s="8"/>
    </row>
    <row r="62" spans="1:13" ht="15" customHeight="1" x14ac:dyDescent="0.15">
      <c r="A62" s="16">
        <v>13</v>
      </c>
      <c r="B62" s="1">
        <v>25</v>
      </c>
      <c r="C62" s="29">
        <f>IF($D$11&lt;$I$11,IFERROR(INDEX('[1]予選ヒートAGr-レース結果表（貼付）'!$A:$Z,MATCH($A62,'[1]予選ヒートAGr-レース結果表（貼付）'!$A:$A,0),MATCH("No.",'[1]予選ヒートAGr-レース結果表（貼付）'!$1:$1,0)),""),IFERROR(INDEX('[1]予選ヒートBGr-レース結果表（貼付）'!$A:$Z,MATCH($A62,'[1]予選ヒートBGr-レース結果表（貼付）'!$A:$A,0),MATCH("No.",'[1]予選ヒートBGr-レース結果表（貼付）'!$1:$1,0)),""))</f>
        <v>8</v>
      </c>
      <c r="D62" s="30" t="str">
        <f>IF($D$11&lt;$I$11,IFERROR(INDEX('[1]予選ヒートAGr-レース結果表（貼付）'!$A:$Z,MATCH($A62,'[1]予選ヒートAGr-レース結果表（貼付）'!$A:$A,0),MATCH("名前",'[1]予選ヒートAGr-レース結果表（貼付）'!$1:$1,0)),""),IFERROR(INDEX('[1]予選ヒートBGr-レース結果表（貼付）'!$A:$Z,MATCH($A62,'[1]予選ヒートBGr-レース結果表（貼付）'!$A:$A,0),MATCH("名前",'[1]予選ヒートBGr-レース結果表（貼付）'!$1:$1,0)),""))</f>
        <v>長谷川 敬</v>
      </c>
      <c r="E6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62" s="32"/>
      <c r="G62" s="1">
        <v>26</v>
      </c>
      <c r="H62" s="29">
        <f>IF($D$11&gt;$I$11,IFERROR(INDEX('[1]予選ヒートAGr-レース結果表（貼付）'!$A:$Z,MATCH($A62,'[1]予選ヒートAGr-レース結果表（貼付）'!$A:$A,0),MATCH("No.",'[1]予選ヒートAGr-レース結果表（貼付）'!$1:$1,0)),""),IFERROR(INDEX('[1]予選ヒートBGr-レース結果表（貼付）'!$A:$Z,MATCH($A62,'[1]予選ヒートBGr-レース結果表（貼付）'!$A:$A,0),MATCH("No.",'[1]予選ヒートBGr-レース結果表（貼付）'!$1:$1,0)),""))</f>
        <v>69</v>
      </c>
      <c r="I62" s="30" t="str">
        <f>IF($D$11&gt;$I$11,IFERROR(INDEX('[1]予選ヒートAGr-レース結果表（貼付）'!$A:$Z,MATCH($A62,'[1]予選ヒートAGr-レース結果表（貼付）'!$A:$A,0),MATCH("名前",'[1]予選ヒートAGr-レース結果表（貼付）'!$1:$1,0)),""),IFERROR(INDEX('[1]予選ヒートBGr-レース結果表（貼付）'!$A:$Z,MATCH($A62,'[1]予選ヒートBGr-レース結果表（貼付）'!$A:$A,0),MATCH("名前",'[1]予選ヒートBGr-レース結果表（貼付）'!$1:$1,0)),""))</f>
        <v>野口 善久</v>
      </c>
      <c r="J6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62" s="32"/>
      <c r="L62" s="42"/>
      <c r="M62" s="8"/>
    </row>
    <row r="63" spans="1:13" ht="6" customHeight="1" x14ac:dyDescent="0.15">
      <c r="A63" s="16"/>
      <c r="B63" s="22"/>
      <c r="C63" s="34"/>
      <c r="D63" s="35"/>
      <c r="E63" s="36"/>
      <c r="F63" s="37" t="str">
        <f>IF($D$11&lt;$I$11,IFERROR(INDEX('[1]予選ヒートAGr-レース結果表（貼付）'!$A:$Z,MATCH($A62,'[1]予選ヒートAGr-レース結果表（貼付）'!$A:$A,0),MATCH("Model/Engine",'[1]予選ヒートAGr-レース結果表（貼付）'!$1:$1,0)),""),IFERROR(INDEX('[1]予選ヒートBGr-レース結果表（貼付）'!$A:$Z,MATCH($A62,'[1]予選ヒートBGr-レース結果表（貼付）'!$A:$A,0),MATCH("Model/Engine",'[1]予選ヒートBGr-レース結果表（貼付）'!$1:$1,0)),""))</f>
        <v>RED SPEED/YAMAHA</v>
      </c>
      <c r="G63" s="22"/>
      <c r="H63" s="34"/>
      <c r="I63" s="35"/>
      <c r="J63" s="36"/>
      <c r="K63" s="37" t="str">
        <f>IF($D$11&gt;$I$11,IFERROR(INDEX('[1]予選ヒートAGr-レース結果表（貼付）'!$A:$Z,MATCH($A62,'[1]予選ヒートAGr-レース結果表（貼付）'!$A:$A,0),MATCH("Model/Engine",'[1]予選ヒートAGr-レース結果表（貼付）'!$1:$1,0)),""),IFERROR(INDEX('[1]予選ヒートBGr-レース結果表（貼付）'!$A:$Z,MATCH($A62,'[1]予選ヒートBGr-レース結果表（貼付）'!$A:$A,0),MATCH("Model/Engine",'[1]予選ヒートBGr-レース結果表（貼付）'!$1:$1,0)),""))</f>
        <v>TIA/YAMAHA</v>
      </c>
      <c r="L63" s="44"/>
      <c r="M63" s="8"/>
    </row>
    <row r="64" spans="1:13" ht="9.9499999999999993" customHeight="1" x14ac:dyDescent="0.15">
      <c r="A64" s="16"/>
      <c r="B64" s="22"/>
      <c r="C64" s="38" t="str">
        <f>IF($D$11&lt;$I$11,IFERROR(INDEX('[1]予選ヒートAGr-レース結果表（貼付）'!$A:$Z,MATCH($A62,'[1]予選ヒートAGr-レース結果表（貼付）'!$A:$A,0),MATCH("team",'[1]予選ヒートAGr-レース結果表（貼付）'!$1:$1,0)),""),IFERROR(INDEX('[1]予選ヒートBGr-レース結果表（貼付）'!$A:$Z,MATCH($A62,'[1]予選ヒートBGr-レース結果表（貼付）'!$A:$A,0),MATCH("team",'[1]予選ヒートBGr-レース結果表（貼付）'!$1:$1,0)),""))</f>
        <v>ﾊﾗﾀﾞｶｰﾄｸﾗﾌﾞ</v>
      </c>
      <c r="D64" s="39"/>
      <c r="E64" s="40"/>
      <c r="F64" s="41"/>
      <c r="G64" s="22"/>
      <c r="H64" s="38" t="str">
        <f>IF($D$11&gt;$I$11,IFERROR(INDEX('[1]予選ヒートAGr-レース結果表（貼付）'!$A:$Z,MATCH($A62,'[1]予選ヒートAGr-レース結果表（貼付）'!$A:$A,0),MATCH("team",'[1]予選ヒートAGr-レース結果表（貼付）'!$1:$1,0)),""),IFERROR(INDEX('[1]予選ヒートBGr-レース結果表（貼付）'!$A:$Z,MATCH($A62,'[1]予選ヒートBGr-レース結果表（貼付）'!$A:$A,0),MATCH("team",'[1]予選ヒートBGr-レース結果表（貼付）'!$1:$1,0)),""))</f>
        <v>TIA友の会 powered by Sfida</v>
      </c>
      <c r="I64" s="39"/>
      <c r="J64" s="40"/>
      <c r="K64" s="41"/>
      <c r="L64" s="41"/>
      <c r="M64" s="8"/>
    </row>
    <row r="65" spans="1:13" ht="6" customHeight="1" x14ac:dyDescent="0.15">
      <c r="A65" s="16"/>
      <c r="B65" s="22"/>
      <c r="C65" s="23"/>
      <c r="D65" s="24"/>
      <c r="E65" s="25"/>
      <c r="F65" s="42"/>
      <c r="G65" s="8"/>
      <c r="H65" s="8"/>
      <c r="I65" s="8"/>
      <c r="J65" s="8"/>
      <c r="K65" s="44"/>
      <c r="L65" s="37"/>
      <c r="M65" s="8"/>
    </row>
    <row r="66" spans="1:13" ht="15" customHeight="1" x14ac:dyDescent="0.15">
      <c r="A66" s="16">
        <v>14</v>
      </c>
      <c r="B66" s="1">
        <v>27</v>
      </c>
      <c r="C66" s="29">
        <f>IF($D$11&lt;$I$11,IFERROR(INDEX('[1]予選ヒートAGr-レース結果表（貼付）'!$A:$Z,MATCH($A66,'[1]予選ヒートAGr-レース結果表（貼付）'!$A:$A,0),MATCH("No.",'[1]予選ヒートAGr-レース結果表（貼付）'!$1:$1,0)),""),IFERROR(INDEX('[1]予選ヒートBGr-レース結果表（貼付）'!$A:$Z,MATCH($A66,'[1]予選ヒートBGr-レース結果表（貼付）'!$A:$A,0),MATCH("No.",'[1]予選ヒートBGr-レース結果表（貼付）'!$1:$1,0)),""))</f>
        <v>86</v>
      </c>
      <c r="D66" s="30" t="str">
        <f>IF($D$11&lt;$I$11,IFERROR(INDEX('[1]予選ヒートAGr-レース結果表（貼付）'!$A:$Z,MATCH($A66,'[1]予選ヒートAGr-レース結果表（貼付）'!$A:$A,0),MATCH("名前",'[1]予選ヒートAGr-レース結果表（貼付）'!$1:$1,0)),""),IFERROR(INDEX('[1]予選ヒートBGr-レース結果表（貼付）'!$A:$Z,MATCH($A66,'[1]予選ヒートBGr-レース結果表（貼付）'!$A:$A,0),MATCH("名前",'[1]予選ヒートBGr-レース結果表（貼付）'!$1:$1,0)),""))</f>
        <v>笠井 雅進</v>
      </c>
      <c r="E6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66" s="32"/>
      <c r="G66" s="1">
        <v>28</v>
      </c>
      <c r="H66" s="29">
        <f>IF($D$11&gt;$I$11,IFERROR(INDEX('[1]予選ヒートAGr-レース結果表（貼付）'!$A:$Z,MATCH($A66,'[1]予選ヒートAGr-レース結果表（貼付）'!$A:$A,0),MATCH("No.",'[1]予選ヒートAGr-レース結果表（貼付）'!$1:$1,0)),""),IFERROR(INDEX('[1]予選ヒートBGr-レース結果表（貼付）'!$A:$Z,MATCH($A66,'[1]予選ヒートBGr-レース結果表（貼付）'!$A:$A,0),MATCH("No.",'[1]予選ヒートBGr-レース結果表（貼付）'!$1:$1,0)),""))</f>
        <v>41</v>
      </c>
      <c r="I66" s="30" t="str">
        <f>IF($D$11&gt;$I$11,IFERROR(INDEX('[1]予選ヒートAGr-レース結果表（貼付）'!$A:$Z,MATCH($A66,'[1]予選ヒートAGr-レース結果表（貼付）'!$A:$A,0),MATCH("名前",'[1]予選ヒートAGr-レース結果表（貼付）'!$1:$1,0)),""),IFERROR(INDEX('[1]予選ヒートBGr-レース結果表（貼付）'!$A:$Z,MATCH($A66,'[1]予選ヒートBGr-レース結果表（貼付）'!$A:$A,0),MATCH("名前",'[1]予選ヒートBGr-レース結果表（貼付）'!$1:$1,0)),""))</f>
        <v>西口 裕昭</v>
      </c>
      <c r="J6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K66" s="32"/>
      <c r="L66" s="42"/>
      <c r="M66" s="8"/>
    </row>
    <row r="67" spans="1:13" ht="6" customHeight="1" x14ac:dyDescent="0.15">
      <c r="A67" s="16"/>
      <c r="B67" s="22"/>
      <c r="C67" s="34"/>
      <c r="D67" s="35"/>
      <c r="E67" s="36"/>
      <c r="F67" s="37" t="str">
        <f>IF($D$11&lt;$I$11,IFERROR(INDEX('[1]予選ヒートAGr-レース結果表（貼付）'!$A:$Z,MATCH($A66,'[1]予選ヒートAGr-レース結果表（貼付）'!$A:$A,0),MATCH("Model/Engine",'[1]予選ヒートAGr-レース結果表（貼付）'!$1:$1,0)),""),IFERROR(INDEX('[1]予選ヒートBGr-レース結果表（貼付）'!$A:$Z,MATCH($A66,'[1]予選ヒートBGr-レース結果表（貼付）'!$A:$A,0),MATCH("Model/Engine",'[1]予選ヒートBGr-レース結果表（貼付）'!$1:$1,0)),""))</f>
        <v>KOSMIC/YAMAHA</v>
      </c>
      <c r="G67" s="22"/>
      <c r="H67" s="34"/>
      <c r="I67" s="35"/>
      <c r="J67" s="36"/>
      <c r="K67" s="37" t="str">
        <f>IF($D$11&gt;$I$11,IFERROR(INDEX('[1]予選ヒートAGr-レース結果表（貼付）'!$A:$Z,MATCH($A66,'[1]予選ヒートAGr-レース結果表（貼付）'!$A:$A,0),MATCH("Model/Engine",'[1]予選ヒートAGr-レース結果表（貼付）'!$1:$1,0)),""),IFERROR(INDEX('[1]予選ヒートBGr-レース結果表（貼付）'!$A:$Z,MATCH($A66,'[1]予選ヒートBGr-レース結果表（貼付）'!$A:$A,0),MATCH("Model/Engine",'[1]予選ヒートBGr-レース結果表（貼付）'!$1:$1,0)),""))</f>
        <v>トニーカート/YAMAHA</v>
      </c>
      <c r="L67" s="44"/>
      <c r="M67" s="8"/>
    </row>
    <row r="68" spans="1:13" ht="9.9499999999999993" customHeight="1" x14ac:dyDescent="0.15">
      <c r="A68" s="16"/>
      <c r="B68" s="22"/>
      <c r="C68" s="38" t="str">
        <f>IF($D$11&lt;$I$11,IFERROR(INDEX('[1]予選ヒートAGr-レース結果表（貼付）'!$A:$Z,MATCH($A66,'[1]予選ヒートAGr-レース結果表（貼付）'!$A:$A,0),MATCH("team",'[1]予選ヒートAGr-レース結果表（貼付）'!$1:$1,0)),""),IFERROR(INDEX('[1]予選ヒートBGr-レース結果表（貼付）'!$A:$Z,MATCH($A66,'[1]予選ヒートBGr-レース結果表（貼付）'!$A:$A,0),MATCH("team",'[1]予選ヒートBGr-レース結果表（貼付）'!$1:$1,0)),""))</f>
        <v>ﾊﾗﾀﾞｶｰﾄｸﾗﾌﾞ</v>
      </c>
      <c r="D68" s="39"/>
      <c r="E68" s="40"/>
      <c r="F68" s="41"/>
      <c r="G68" s="22"/>
      <c r="H68" s="38" t="str">
        <f>IF($D$11&gt;$I$11,IFERROR(INDEX('[1]予選ヒートAGr-レース結果表（貼付）'!$A:$Z,MATCH($A66,'[1]予選ヒートAGr-レース結果表（貼付）'!$A:$A,0),MATCH("team",'[1]予選ヒートAGr-レース結果表（貼付）'!$1:$1,0)),""),IFERROR(INDEX('[1]予選ヒートBGr-レース結果表（貼付）'!$A:$Z,MATCH($A66,'[1]予選ヒートBGr-レース結果表（貼付）'!$A:$A,0),MATCH("team",'[1]予選ヒートBGr-レース結果表（貼付）'!$1:$1,0)),""))</f>
        <v>Msistem</v>
      </c>
      <c r="I68" s="39"/>
      <c r="J68" s="40"/>
      <c r="K68" s="41"/>
      <c r="L68" s="41"/>
      <c r="M68" s="8"/>
    </row>
    <row r="69" spans="1:13" ht="6" customHeight="1" x14ac:dyDescent="0.15">
      <c r="A69" s="16"/>
      <c r="B69" s="22"/>
      <c r="C69" s="23"/>
      <c r="D69" s="24"/>
      <c r="E69" s="25"/>
      <c r="F69" s="42"/>
      <c r="G69" s="8"/>
      <c r="H69" s="8"/>
      <c r="I69" s="8"/>
      <c r="J69" s="8"/>
      <c r="K69" s="44"/>
      <c r="L69" s="37"/>
      <c r="M69" s="8"/>
    </row>
    <row r="70" spans="1:13" ht="15" customHeight="1" x14ac:dyDescent="0.15">
      <c r="A70" s="16">
        <v>1</v>
      </c>
      <c r="B70" s="1">
        <v>29</v>
      </c>
      <c r="C70" s="29">
        <f>IFERROR(INDEX('[1]2ndヒート - レース結果（貼付）'!$A:$Z,MATCH($A70,'[1]2ndヒート - レース結果（貼付）'!$A:$A,0),MATCH("No.",'[1]2ndヒート - レース結果（貼付）'!$1:$1,0)),"")</f>
        <v>16</v>
      </c>
      <c r="D70" s="30" t="str">
        <f>IFERROR(INDEX('[1]2ndヒート - レース結果（貼付）'!$A:$Z,MATCH($A70,'[1]2ndヒート - レース結果（貼付）'!$A:$A,0),MATCH("名前",'[1]2ndヒート - レース結果（貼付）'!$1:$1,0)),"")</f>
        <v>小辻 隼人</v>
      </c>
      <c r="E7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70" s="32"/>
      <c r="G70" s="1">
        <v>30</v>
      </c>
      <c r="H70" s="46">
        <f>IFERROR(INDEX('[1]2ndヒート - レース結果（貼付）'!$A:$Z,MATCH($A70+1,'[1]2ndヒート - レース結果（貼付）'!$A:$A,0),MATCH("No.",'[1]2ndヒート - レース結果（貼付）'!$1:$1,0)),"")</f>
        <v>95</v>
      </c>
      <c r="I70" s="30" t="str">
        <f>IFERROR(INDEX('[1]2ndヒート - レース結果（貼付）'!$A:$Z,MATCH($A70+1,'[1]2ndヒート - レース結果（貼付）'!$A:$A,0),MATCH("名前",'[1]2ndヒート - レース結果（貼付）'!$1:$1,0)),"")</f>
        <v>横田 隆二郎</v>
      </c>
      <c r="J70" s="30"/>
      <c r="K70" s="32"/>
      <c r="L70" s="42"/>
      <c r="M70" s="8"/>
    </row>
    <row r="71" spans="1:13" ht="6" customHeight="1" x14ac:dyDescent="0.15">
      <c r="A71" s="16"/>
      <c r="B71" s="22"/>
      <c r="C71" s="34"/>
      <c r="D71" s="35"/>
      <c r="E71" s="36"/>
      <c r="F71" s="37" t="str">
        <f>IFERROR(INDEX('[1]2ndヒート - レース結果（貼付）'!$A:$Z,MATCH($A70,'[1]2ndヒート - レース結果（貼付）'!$A:$A,0),MATCH("Model/Engine",'[1]2ndヒート - レース結果（貼付）'!$1:$1,0)),"")</f>
        <v>CL/YAMAHA</v>
      </c>
      <c r="G71" s="22"/>
      <c r="H71" s="34"/>
      <c r="I71" s="35"/>
      <c r="J71" s="47"/>
      <c r="K71" s="37" t="str">
        <f>IFERROR(INDEX('[1]2ndヒート - レース結果（貼付）'!$A:$Z,MATCH($A70+1,'[1]2ndヒート - レース結果（貼付）'!$A:$A,0),MATCH("Model/Engine",'[1]2ndヒート - レース結果（貼付）'!$1:$1,0)),"")</f>
        <v>MACH1/YAMAHA</v>
      </c>
      <c r="L71" s="44"/>
      <c r="M71" s="8"/>
    </row>
    <row r="72" spans="1:13" ht="9.9499999999999993" customHeight="1" x14ac:dyDescent="0.15">
      <c r="A72" s="16"/>
      <c r="B72" s="22"/>
      <c r="C72" s="38" t="str">
        <f>IFERROR(INDEX('[1]2ndヒート - レース結果（貼付）'!$A:$Z,MATCH($A70,'[1]2ndヒート - レース結果（貼付）'!$A:$A,0),MATCH("team",'[1]2ndヒート - レース結果（貼付）'!$1:$1,0)),"")</f>
        <v>TIGRE</v>
      </c>
      <c r="D72" s="39"/>
      <c r="E72" s="40"/>
      <c r="F72" s="41"/>
      <c r="G72" s="22"/>
      <c r="H72" s="48" t="str">
        <f>IFERROR(INDEX('[1]2ndヒート - レース結果（貼付）'!$A:$Z,MATCH($A70+1,'[1]2ndヒート - レース結果（貼付）'!$A:$A,0),MATCH("team",'[1]2ndヒート - レース結果（貼付）'!$1:$1,0)),"")</f>
        <v>F's CLUB</v>
      </c>
      <c r="I72" s="49"/>
      <c r="J72" s="48"/>
      <c r="K72" s="41"/>
      <c r="L72" s="41"/>
      <c r="M72" s="8"/>
    </row>
    <row r="73" spans="1:13" ht="6" customHeight="1" x14ac:dyDescent="0.15">
      <c r="A73" s="16"/>
      <c r="B73" s="22"/>
      <c r="C73" s="23"/>
      <c r="D73" s="24"/>
      <c r="E73" s="25"/>
      <c r="F73" s="50"/>
      <c r="G73" s="8"/>
      <c r="H73" s="8"/>
      <c r="I73" s="8"/>
      <c r="J73" s="8"/>
      <c r="K73" s="44"/>
      <c r="L73" s="37"/>
      <c r="M73" s="8"/>
    </row>
    <row r="74" spans="1:13" ht="15" customHeight="1" x14ac:dyDescent="0.15">
      <c r="A74" s="16">
        <v>3</v>
      </c>
      <c r="B74" s="1">
        <v>31</v>
      </c>
      <c r="C74" s="29">
        <f>IFERROR(INDEX('[1]2ndヒート - レース結果（貼付）'!$A:$Z,MATCH($A74,'[1]2ndヒート - レース結果（貼付）'!$A:$A,0),MATCH("No.",'[1]2ndヒート - レース結果（貼付）'!$1:$1,0)),"")</f>
        <v>57</v>
      </c>
      <c r="D74" s="30" t="str">
        <f>IFERROR(INDEX('[1]2ndヒート - レース結果（貼付）'!$A:$Z,MATCH($A74,'[1]2ndヒート - レース結果（貼付）'!$A:$A,0),MATCH("名前",'[1]2ndヒート - レース結果（貼付）'!$1:$1,0)),"")</f>
        <v>江崎 昭彦</v>
      </c>
      <c r="E7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74" s="32"/>
      <c r="G74" s="1">
        <v>32</v>
      </c>
      <c r="H74" s="46">
        <f>IFERROR(INDEX('[1]2ndヒート - レース結果（貼付）'!$A:$Z,MATCH($A74+1,'[1]2ndヒート - レース結果（貼付）'!$A:$A,0),MATCH("No.",'[1]2ndヒート - レース結果（貼付）'!$1:$1,0)),"")</f>
        <v>14</v>
      </c>
      <c r="I74" s="30" t="str">
        <f>IFERROR(INDEX('[1]2ndヒート - レース結果（貼付）'!$A:$Z,MATCH($A74+1,'[1]2ndヒート - レース結果（貼付）'!$A:$A,0),MATCH("名前",'[1]2ndヒート - レース結果（貼付）'!$1:$1,0)),"")</f>
        <v>辻本 稔</v>
      </c>
      <c r="J74" s="30"/>
      <c r="K74" s="32"/>
      <c r="L74" s="42"/>
      <c r="M74" s="8"/>
    </row>
    <row r="75" spans="1:13" ht="6" customHeight="1" x14ac:dyDescent="0.15">
      <c r="A75" s="16"/>
      <c r="B75" s="22"/>
      <c r="C75" s="34"/>
      <c r="D75" s="35"/>
      <c r="E75" s="36"/>
      <c r="F75" s="37" t="str">
        <f>IFERROR(INDEX('[1]2ndヒート - レース結果（貼付）'!$A:$Z,MATCH($A74,'[1]2ndヒート - レース結果（貼付）'!$A:$A,0),MATCH("Model/Engine",'[1]2ndヒート - レース結果（貼付）'!$1:$1,0)),"")</f>
        <v>KOSMIC/YAMAHA</v>
      </c>
      <c r="G75" s="22"/>
      <c r="H75" s="34"/>
      <c r="I75" s="35"/>
      <c r="J75" s="47"/>
      <c r="K75" s="37" t="str">
        <f>IFERROR(INDEX('[1]2ndヒート - レース結果（貼付）'!$A:$Z,MATCH($A74+1,'[1]2ndヒート - レース結果（貼付）'!$A:$A,0),MATCH("Model/Engine",'[1]2ndヒート - レース結果（貼付）'!$1:$1,0)),"")</f>
        <v>MACH1/YAMAHA</v>
      </c>
      <c r="L75" s="44"/>
      <c r="M75" s="8"/>
    </row>
    <row r="76" spans="1:13" ht="9.9499999999999993" customHeight="1" x14ac:dyDescent="0.15">
      <c r="A76" s="16"/>
      <c r="B76" s="22"/>
      <c r="C76" s="38" t="str">
        <f>IFERROR(INDEX('[1]2ndヒート - レース結果（貼付）'!$A:$Z,MATCH($A74,'[1]2ndヒート - レース結果（貼付）'!$A:$A,0),MATCH("team",'[1]2ndヒート - レース結果（貼付）'!$1:$1,0)),"")</f>
        <v>Ash</v>
      </c>
      <c r="D76" s="39"/>
      <c r="E76" s="40"/>
      <c r="F76" s="41"/>
      <c r="G76" s="22"/>
      <c r="H76" s="48" t="str">
        <f>IFERROR(INDEX('[1]2ndヒート - レース結果（貼付）'!$A:$Z,MATCH($A74+1,'[1]2ndヒート - レース結果（貼付）'!$A:$A,0),MATCH("team",'[1]2ndヒート - レース結果（貼付）'!$1:$1,0)),"")</f>
        <v>ｻｰﾃｨｰｽﾞﾚｰｼﾝｸﾞ</v>
      </c>
      <c r="I76" s="49"/>
      <c r="J76" s="48"/>
      <c r="K76" s="41"/>
      <c r="L76" s="41"/>
      <c r="M76" s="8"/>
    </row>
    <row r="77" spans="1:13" ht="6" customHeight="1" x14ac:dyDescent="0.15">
      <c r="A77" s="16"/>
      <c r="B77" s="22"/>
      <c r="C77" s="23"/>
      <c r="D77" s="24"/>
      <c r="E77" s="25"/>
      <c r="F77" s="50"/>
      <c r="G77" s="8"/>
      <c r="H77" s="8"/>
      <c r="I77" s="8"/>
      <c r="J77" s="8"/>
      <c r="K77" s="44"/>
      <c r="L77" s="37"/>
      <c r="M77" s="8"/>
    </row>
    <row r="78" spans="1:13" ht="15" customHeight="1" x14ac:dyDescent="0.15">
      <c r="A78" s="16">
        <v>5</v>
      </c>
      <c r="B78" s="1">
        <v>33</v>
      </c>
      <c r="C78" s="29">
        <f>IFERROR(INDEX('[1]2ndヒート - レース結果（貼付）'!$A:$Z,MATCH($A78,'[1]2ndヒート - レース結果（貼付）'!$A:$A,0),MATCH("No.",'[1]2ndヒート - レース結果（貼付）'!$1:$1,0)),"")</f>
        <v>26</v>
      </c>
      <c r="D78" s="30" t="str">
        <f>IFERROR(INDEX('[1]2ndヒート - レース結果（貼付）'!$A:$Z,MATCH($A78,'[1]2ndヒート - レース結果（貼付）'!$A:$A,0),MATCH("名前",'[1]2ndヒート - レース結果（貼付）'!$1:$1,0)),"")</f>
        <v>橋本 協一</v>
      </c>
      <c r="E7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40</v>
      </c>
      <c r="F78" s="32"/>
      <c r="G78" s="1">
        <v>34</v>
      </c>
      <c r="H78" s="46">
        <f>IFERROR(INDEX('[1]2ndヒート - レース結果（貼付）'!$A:$Z,MATCH($A78+1,'[1]2ndヒート - レース結果（貼付）'!$A:$A,0),MATCH("No.",'[1]2ndヒート - レース結果（貼付）'!$1:$1,0)),"")</f>
        <v>90</v>
      </c>
      <c r="I78" s="30" t="str">
        <f>IFERROR(INDEX('[1]2ndヒート - レース結果（貼付）'!$A:$Z,MATCH($A78+1,'[1]2ndヒート - レース結果（貼付）'!$A:$A,0),MATCH("名前",'[1]2ndヒート - レース結果（貼付）'!$1:$1,0)),"")</f>
        <v>竹中 敬之</v>
      </c>
      <c r="J78" s="30"/>
      <c r="K78" s="32"/>
      <c r="L78" s="42"/>
      <c r="M78" s="8"/>
    </row>
    <row r="79" spans="1:13" ht="6" customHeight="1" x14ac:dyDescent="0.15">
      <c r="A79" s="16"/>
      <c r="B79" s="22"/>
      <c r="C79" s="34"/>
      <c r="D79" s="35"/>
      <c r="E79" s="36"/>
      <c r="F79" s="37" t="str">
        <f>IFERROR(INDEX('[1]2ndヒート - レース結果（貼付）'!$A:$Z,MATCH($A78,'[1]2ndヒート - レース結果（貼付）'!$A:$A,0),MATCH("Model/Engine",'[1]2ndヒート - レース結果（貼付）'!$1:$1,0)),"")</f>
        <v>TECNO/YAMAHA</v>
      </c>
      <c r="G79" s="22"/>
      <c r="H79" s="34"/>
      <c r="I79" s="35"/>
      <c r="J79" s="47"/>
      <c r="K79" s="37" t="str">
        <f>IFERROR(INDEX('[1]2ndヒート - レース結果（貼付）'!$A:$Z,MATCH($A78+1,'[1]2ndヒート - レース結果（貼付）'!$A:$A,0),MATCH("Model/Engine",'[1]2ndヒート - レース結果（貼付）'!$1:$1,0)),"")</f>
        <v>マッハワン/YAMAHA</v>
      </c>
      <c r="L79" s="44"/>
      <c r="M79" s="8"/>
    </row>
    <row r="80" spans="1:13" ht="9.9499999999999993" customHeight="1" x14ac:dyDescent="0.15">
      <c r="A80" s="16"/>
      <c r="B80" s="22"/>
      <c r="C80" s="38" t="str">
        <f>IFERROR(INDEX('[1]2ndヒート - レース結果（貼付）'!$A:$Z,MATCH($A78,'[1]2ndヒート - レース結果（貼付）'!$A:$A,0),MATCH("team",'[1]2ndヒート - レース結果（貼付）'!$1:$1,0)),"")</f>
        <v>ｻｰﾃｨｰｽﾞﾚｰｼﾝｸﾞ</v>
      </c>
      <c r="D80" s="39"/>
      <c r="E80" s="40"/>
      <c r="F80" s="41"/>
      <c r="G80" s="22"/>
      <c r="H80" s="48" t="str">
        <f>IFERROR(INDEX('[1]2ndヒート - レース結果（貼付）'!$A:$Z,MATCH($A78+1,'[1]2ndヒート - レース結果（貼付）'!$A:$A,0),MATCH("team",'[1]2ndヒート - レース結果（貼付）'!$1:$1,0)),"")</f>
        <v>ｻｰﾃｨｰｽﾞﾚｰｼﾝｸﾞ</v>
      </c>
      <c r="I80" s="49"/>
      <c r="J80" s="48"/>
      <c r="K80" s="41"/>
      <c r="L80" s="41"/>
      <c r="M80" s="8"/>
    </row>
    <row r="81" spans="1:13" ht="6" customHeight="1" x14ac:dyDescent="0.15">
      <c r="A81" s="8"/>
      <c r="B81" s="22"/>
      <c r="C81" s="23"/>
      <c r="D81" s="24"/>
      <c r="E81" s="25"/>
      <c r="F81" s="50"/>
      <c r="G81" s="8"/>
      <c r="H81" s="8"/>
      <c r="I81" s="8"/>
      <c r="J81" s="8"/>
      <c r="K81" s="44"/>
      <c r="L81" s="37"/>
      <c r="M81" s="8"/>
    </row>
    <row r="82" spans="1:13" ht="11.25" customHeight="1" x14ac:dyDescent="0.15">
      <c r="A82" s="8"/>
      <c r="B82" s="8"/>
      <c r="C82" s="8"/>
      <c r="D82" s="8"/>
      <c r="E82" s="8"/>
      <c r="F82" s="8"/>
      <c r="L82" s="42"/>
      <c r="M82" s="8"/>
    </row>
    <row r="83" spans="1:13" ht="11.25" customHeight="1" x14ac:dyDescent="0.15">
      <c r="A83" s="8"/>
      <c r="B83" s="8"/>
      <c r="C83" s="8"/>
      <c r="D83" s="8"/>
      <c r="E83" s="8"/>
      <c r="F83" s="8"/>
      <c r="L83" s="42"/>
      <c r="M83" s="8"/>
    </row>
    <row r="84" spans="1:13" ht="11.25" customHeight="1" x14ac:dyDescent="0.15">
      <c r="A84" s="8"/>
      <c r="B84" s="8"/>
      <c r="C84" s="8"/>
      <c r="D84" s="8"/>
      <c r="E84" s="8"/>
      <c r="F84" s="8"/>
      <c r="L84" s="42"/>
      <c r="M84" s="8"/>
    </row>
    <row r="85" spans="1:13" ht="11.25" customHeight="1" x14ac:dyDescent="0.15">
      <c r="A85" s="8"/>
      <c r="B85" s="8"/>
      <c r="C85" s="8"/>
      <c r="D85" s="8"/>
      <c r="E85" s="8"/>
      <c r="F85" s="8"/>
      <c r="L85" s="42"/>
      <c r="M85" s="8"/>
    </row>
    <row r="86" spans="1:13" ht="11.25" customHeight="1" x14ac:dyDescent="0.15">
      <c r="A86" s="8"/>
      <c r="B86" s="8"/>
      <c r="C86" s="8"/>
      <c r="D86" s="8"/>
      <c r="E86" s="8"/>
      <c r="F86" s="8"/>
      <c r="L86" s="42"/>
      <c r="M86" s="8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8" t="str">
        <f>"審査委員長 ："&amp;" "&amp;[1]各種設定!$D$20</f>
        <v>審査委員長 ： Hideyuki KOMIYAMA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17" priority="18" stopIfTrue="1">
      <formula>H70&lt;&gt;""</formula>
    </cfRule>
  </conditionalFormatting>
  <conditionalFormatting sqref="I72">
    <cfRule type="expression" dxfId="16" priority="17" stopIfTrue="1">
      <formula>H70&lt;&gt;""</formula>
    </cfRule>
  </conditionalFormatting>
  <conditionalFormatting sqref="J72">
    <cfRule type="expression" dxfId="15" priority="16" stopIfTrue="1">
      <formula>H70&lt;&gt;""</formula>
    </cfRule>
  </conditionalFormatting>
  <conditionalFormatting sqref="J71">
    <cfRule type="expression" dxfId="14" priority="15" stopIfTrue="1">
      <formula>H70&lt;&gt;""</formula>
    </cfRule>
  </conditionalFormatting>
  <conditionalFormatting sqref="I70:J70">
    <cfRule type="expression" dxfId="13" priority="14" stopIfTrue="1">
      <formula>H70&lt;&gt;""</formula>
    </cfRule>
  </conditionalFormatting>
  <conditionalFormatting sqref="H70">
    <cfRule type="expression" dxfId="12" priority="13" stopIfTrue="1">
      <formula>H70&lt;&gt;""</formula>
    </cfRule>
  </conditionalFormatting>
  <conditionalFormatting sqref="H80">
    <cfRule type="expression" dxfId="11" priority="6" stopIfTrue="1">
      <formula>H78&lt;&gt;""</formula>
    </cfRule>
  </conditionalFormatting>
  <conditionalFormatting sqref="I80">
    <cfRule type="expression" dxfId="10" priority="5" stopIfTrue="1">
      <formula>H78&lt;&gt;""</formula>
    </cfRule>
  </conditionalFormatting>
  <conditionalFormatting sqref="J80">
    <cfRule type="expression" dxfId="9" priority="4" stopIfTrue="1">
      <formula>H78&lt;&gt;""</formula>
    </cfRule>
  </conditionalFormatting>
  <conditionalFormatting sqref="J79">
    <cfRule type="expression" dxfId="8" priority="3" stopIfTrue="1">
      <formula>H78&lt;&gt;""</formula>
    </cfRule>
  </conditionalFormatting>
  <conditionalFormatting sqref="I78:J78">
    <cfRule type="expression" dxfId="7" priority="2" stopIfTrue="1">
      <formula>H78&lt;&gt;""</formula>
    </cfRule>
  </conditionalFormatting>
  <conditionalFormatting sqref="H78">
    <cfRule type="expression" dxfId="6" priority="1" stopIfTrue="1">
      <formula>H78&lt;&gt;""</formula>
    </cfRule>
  </conditionalFormatting>
  <conditionalFormatting sqref="H76">
    <cfRule type="expression" dxfId="5" priority="12" stopIfTrue="1">
      <formula>H74&lt;&gt;""</formula>
    </cfRule>
  </conditionalFormatting>
  <conditionalFormatting sqref="I76">
    <cfRule type="expression" dxfId="4" priority="11" stopIfTrue="1">
      <formula>H74&lt;&gt;""</formula>
    </cfRule>
  </conditionalFormatting>
  <conditionalFormatting sqref="J76">
    <cfRule type="expression" dxfId="3" priority="10" stopIfTrue="1">
      <formula>H74&lt;&gt;""</formula>
    </cfRule>
  </conditionalFormatting>
  <conditionalFormatting sqref="J75">
    <cfRule type="expression" dxfId="2" priority="9" stopIfTrue="1">
      <formula>H74&lt;&gt;""</formula>
    </cfRule>
  </conditionalFormatting>
  <conditionalFormatting sqref="I74:J74">
    <cfRule type="expression" dxfId="1" priority="8" stopIfTrue="1">
      <formula>H74&lt;&gt;""</formula>
    </cfRule>
  </conditionalFormatting>
  <conditionalFormatting sqref="H74">
    <cfRule type="expression" dxfId="0" priority="7" stopIfTrue="1">
      <formula>H74&lt;&gt;""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2022-07-17T06:45:39Z</dcterms:created>
  <dcterms:modified xsi:type="dcterms:W3CDTF">2022-07-17T06:46:16Z</dcterms:modified>
</cp:coreProperties>
</file>