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暫定結果表" sheetId="1" r:id="rId1"/>
  </sheets>
  <externalReferences>
    <externalReference r:id="rId2"/>
    <externalReference r:id="rId3"/>
  </externalReferences>
  <definedNames>
    <definedName name="_xlnm.Print_Area" localSheetId="0">'決勝ヒート - レース暫定結果表'!$A$1:$N$73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5" i="1" l="1"/>
  <c r="S46" i="1"/>
  <c r="L46" i="1"/>
  <c r="I46" i="1"/>
  <c r="H46" i="1"/>
  <c r="A46" i="1"/>
  <c r="A47" i="1" s="1"/>
  <c r="H14" i="1"/>
  <c r="A14" i="1"/>
  <c r="A15" i="1" s="1"/>
  <c r="S13" i="1"/>
  <c r="H13" i="1"/>
  <c r="F13" i="1"/>
  <c r="D13" i="1"/>
  <c r="B13" i="1"/>
  <c r="L13" i="1" s="1"/>
  <c r="M13" i="1" s="1"/>
  <c r="M11" i="1"/>
  <c r="A9" i="1"/>
  <c r="A7" i="1"/>
  <c r="I6" i="1"/>
  <c r="J15" i="1" l="1"/>
  <c r="S15" i="1"/>
  <c r="H15" i="1"/>
  <c r="A16" i="1"/>
  <c r="K15" i="1"/>
  <c r="B15" i="1"/>
  <c r="I15" i="1" s="1"/>
  <c r="E13" i="1"/>
  <c r="I13" i="1"/>
  <c r="J13" i="1" s="1"/>
  <c r="P13" i="1"/>
  <c r="Q13" i="1" s="1"/>
  <c r="U13" i="1"/>
  <c r="S14" i="1"/>
  <c r="J14" i="1"/>
  <c r="M46" i="1"/>
  <c r="G13" i="1"/>
  <c r="B14" i="1"/>
  <c r="K14" i="1"/>
  <c r="J47" i="1"/>
  <c r="S47" i="1"/>
  <c r="H47" i="1"/>
  <c r="K47" i="1"/>
  <c r="B47" i="1"/>
  <c r="J46" i="1"/>
  <c r="B46" i="1"/>
  <c r="K46" i="1"/>
  <c r="R13" i="1" l="1"/>
  <c r="L15" i="1"/>
  <c r="M15" i="1" s="1"/>
  <c r="U47" i="1"/>
  <c r="P47" i="1"/>
  <c r="Q47" i="1" s="1"/>
  <c r="R47" i="1" s="1"/>
  <c r="F47" i="1"/>
  <c r="E47" i="1"/>
  <c r="D47" i="1"/>
  <c r="G47" i="1"/>
  <c r="G14" i="1"/>
  <c r="U14" i="1"/>
  <c r="P14" i="1"/>
  <c r="Q14" i="1" s="1"/>
  <c r="R14" i="1" s="1"/>
  <c r="F14" i="1"/>
  <c r="D14" i="1"/>
  <c r="E14" i="1"/>
  <c r="L14" i="1"/>
  <c r="M14" i="1" s="1"/>
  <c r="U15" i="1"/>
  <c r="P15" i="1"/>
  <c r="Q15" i="1" s="1"/>
  <c r="R15" i="1" s="1"/>
  <c r="F15" i="1"/>
  <c r="E15" i="1"/>
  <c r="D15" i="1"/>
  <c r="G15" i="1"/>
  <c r="I14" i="1"/>
  <c r="S16" i="1"/>
  <c r="I16" i="1"/>
  <c r="H16" i="1"/>
  <c r="A17" i="1"/>
  <c r="K16" i="1"/>
  <c r="B16" i="1"/>
  <c r="J16" i="1"/>
  <c r="I47" i="1"/>
  <c r="G46" i="1"/>
  <c r="U46" i="1"/>
  <c r="P46" i="1"/>
  <c r="Q46" i="1" s="1"/>
  <c r="R46" i="1" s="1"/>
  <c r="F46" i="1"/>
  <c r="E46" i="1"/>
  <c r="D46" i="1"/>
  <c r="L47" i="1"/>
  <c r="M47" i="1" s="1"/>
  <c r="E16" i="1" l="1"/>
  <c r="D16" i="1"/>
  <c r="G16" i="1"/>
  <c r="U16" i="1"/>
  <c r="P16" i="1"/>
  <c r="Q16" i="1" s="1"/>
  <c r="R16" i="1" s="1"/>
  <c r="F16" i="1"/>
  <c r="L16" i="1"/>
  <c r="M16" i="1" s="1"/>
  <c r="H17" i="1"/>
  <c r="A18" i="1"/>
  <c r="K17" i="1"/>
  <c r="B17" i="1"/>
  <c r="J17" i="1"/>
  <c r="S17" i="1"/>
  <c r="I17" i="1"/>
  <c r="A19" i="1" l="1"/>
  <c r="K18" i="1"/>
  <c r="B18" i="1"/>
  <c r="J18" i="1"/>
  <c r="S18" i="1"/>
  <c r="L18" i="1"/>
  <c r="M18" i="1" s="1"/>
  <c r="H18" i="1"/>
  <c r="D17" i="1"/>
  <c r="G17" i="1"/>
  <c r="U17" i="1"/>
  <c r="P17" i="1"/>
  <c r="Q17" i="1" s="1"/>
  <c r="F17" i="1"/>
  <c r="E17" i="1"/>
  <c r="L17" i="1"/>
  <c r="M17" i="1" s="1"/>
  <c r="R17" i="1" l="1"/>
  <c r="U18" i="1"/>
  <c r="P18" i="1"/>
  <c r="Q18" i="1" s="1"/>
  <c r="R18" i="1" s="1"/>
  <c r="G18" i="1"/>
  <c r="F18" i="1"/>
  <c r="E18" i="1"/>
  <c r="D18" i="1"/>
  <c r="I18" i="1"/>
  <c r="A20" i="1"/>
  <c r="J19" i="1"/>
  <c r="S19" i="1"/>
  <c r="K19" i="1"/>
  <c r="B19" i="1"/>
  <c r="I19" i="1" s="1"/>
  <c r="H19" i="1"/>
  <c r="L19" i="1" l="1"/>
  <c r="M19" i="1" s="1"/>
  <c r="J20" i="1"/>
  <c r="S20" i="1"/>
  <c r="H20" i="1"/>
  <c r="K20" i="1"/>
  <c r="A21" i="1"/>
  <c r="B20" i="1"/>
  <c r="U19" i="1"/>
  <c r="P19" i="1"/>
  <c r="Q19" i="1" s="1"/>
  <c r="R19" i="1" s="1"/>
  <c r="F19" i="1"/>
  <c r="E19" i="1"/>
  <c r="G19" i="1"/>
  <c r="D19" i="1"/>
  <c r="U20" i="1" l="1"/>
  <c r="P20" i="1"/>
  <c r="Q20" i="1" s="1"/>
  <c r="R20" i="1" s="1"/>
  <c r="F20" i="1"/>
  <c r="E20" i="1"/>
  <c r="D20" i="1"/>
  <c r="G20" i="1"/>
  <c r="L20" i="1"/>
  <c r="M20" i="1" s="1"/>
  <c r="S21" i="1"/>
  <c r="H21" i="1"/>
  <c r="A22" i="1"/>
  <c r="K21" i="1"/>
  <c r="B21" i="1"/>
  <c r="J21" i="1"/>
  <c r="I20" i="1"/>
  <c r="E21" i="1" l="1"/>
  <c r="D21" i="1"/>
  <c r="G21" i="1"/>
  <c r="F21" i="1"/>
  <c r="U21" i="1"/>
  <c r="P21" i="1"/>
  <c r="Q21" i="1" s="1"/>
  <c r="R21" i="1" s="1"/>
  <c r="L21" i="1"/>
  <c r="M21" i="1" s="1"/>
  <c r="I21" i="1"/>
  <c r="H22" i="1"/>
  <c r="A23" i="1"/>
  <c r="K22" i="1"/>
  <c r="B22" i="1"/>
  <c r="I22" i="1" s="1"/>
  <c r="J22" i="1"/>
  <c r="S22" i="1"/>
  <c r="A24" i="1" l="1"/>
  <c r="K23" i="1"/>
  <c r="B23" i="1"/>
  <c r="J23" i="1"/>
  <c r="S23" i="1"/>
  <c r="I23" i="1"/>
  <c r="H23" i="1"/>
  <c r="L23" i="1"/>
  <c r="M23" i="1" s="1"/>
  <c r="D22" i="1"/>
  <c r="G22" i="1"/>
  <c r="U22" i="1"/>
  <c r="P22" i="1"/>
  <c r="Q22" i="1" s="1"/>
  <c r="F22" i="1"/>
  <c r="E22" i="1"/>
  <c r="L22" i="1"/>
  <c r="M22" i="1" s="1"/>
  <c r="G23" i="1" l="1"/>
  <c r="U23" i="1"/>
  <c r="P23" i="1"/>
  <c r="Q23" i="1" s="1"/>
  <c r="R23" i="1" s="1"/>
  <c r="F23" i="1"/>
  <c r="E23" i="1"/>
  <c r="D23" i="1"/>
  <c r="J24" i="1"/>
  <c r="S24" i="1"/>
  <c r="L24" i="1"/>
  <c r="M24" i="1" s="1"/>
  <c r="H24" i="1"/>
  <c r="A25" i="1"/>
  <c r="B24" i="1"/>
  <c r="K24" i="1"/>
  <c r="U24" i="1" l="1"/>
  <c r="P24" i="1"/>
  <c r="Q24" i="1" s="1"/>
  <c r="F24" i="1"/>
  <c r="E24" i="1"/>
  <c r="D24" i="1"/>
  <c r="G24" i="1"/>
  <c r="I24" i="1"/>
  <c r="S25" i="1"/>
  <c r="H25" i="1"/>
  <c r="A26" i="1"/>
  <c r="K25" i="1"/>
  <c r="B25" i="1"/>
  <c r="J25" i="1"/>
  <c r="H26" i="1" l="1"/>
  <c r="A27" i="1"/>
  <c r="K26" i="1"/>
  <c r="B26" i="1"/>
  <c r="J26" i="1"/>
  <c r="S26" i="1"/>
  <c r="I26" i="1"/>
  <c r="E25" i="1"/>
  <c r="D25" i="1"/>
  <c r="G25" i="1"/>
  <c r="F25" i="1"/>
  <c r="U25" i="1"/>
  <c r="P25" i="1"/>
  <c r="Q25" i="1" s="1"/>
  <c r="R25" i="1" s="1"/>
  <c r="L25" i="1"/>
  <c r="M25" i="1" s="1"/>
  <c r="R24" i="1"/>
  <c r="I25" i="1"/>
  <c r="A28" i="1" l="1"/>
  <c r="K27" i="1"/>
  <c r="B27" i="1"/>
  <c r="J27" i="1"/>
  <c r="S27" i="1"/>
  <c r="I27" i="1"/>
  <c r="L27" i="1"/>
  <c r="M27" i="1" s="1"/>
  <c r="H27" i="1"/>
  <c r="D26" i="1"/>
  <c r="G26" i="1"/>
  <c r="U26" i="1"/>
  <c r="P26" i="1"/>
  <c r="Q26" i="1" s="1"/>
  <c r="R26" i="1" s="1"/>
  <c r="F26" i="1"/>
  <c r="E26" i="1"/>
  <c r="L26" i="1"/>
  <c r="M26" i="1" s="1"/>
  <c r="G27" i="1" l="1"/>
  <c r="U27" i="1"/>
  <c r="P27" i="1"/>
  <c r="Q27" i="1" s="1"/>
  <c r="R27" i="1" s="1"/>
  <c r="F27" i="1"/>
  <c r="E27" i="1"/>
  <c r="D27" i="1"/>
  <c r="J28" i="1"/>
  <c r="S28" i="1"/>
  <c r="H28" i="1"/>
  <c r="A29" i="1"/>
  <c r="B28" i="1"/>
  <c r="L28" i="1" s="1"/>
  <c r="M28" i="1" s="1"/>
  <c r="K28" i="1"/>
  <c r="U28" i="1" l="1"/>
  <c r="P28" i="1"/>
  <c r="Q28" i="1" s="1"/>
  <c r="R28" i="1" s="1"/>
  <c r="F28" i="1"/>
  <c r="E28" i="1"/>
  <c r="D28" i="1"/>
  <c r="G28" i="1"/>
  <c r="I28" i="1"/>
  <c r="A30" i="1"/>
  <c r="K29" i="1"/>
  <c r="H29" i="1"/>
  <c r="S29" i="1"/>
  <c r="B29" i="1"/>
  <c r="J29" i="1"/>
  <c r="J30" i="1" l="1"/>
  <c r="S30" i="1"/>
  <c r="H30" i="1"/>
  <c r="B30" i="1"/>
  <c r="I30" i="1" s="1"/>
  <c r="L30" i="1"/>
  <c r="M30" i="1" s="1"/>
  <c r="A31" i="1"/>
  <c r="K30" i="1"/>
  <c r="P29" i="1"/>
  <c r="Q29" i="1" s="1"/>
  <c r="R29" i="1" s="1"/>
  <c r="E29" i="1"/>
  <c r="U29" i="1"/>
  <c r="D29" i="1"/>
  <c r="G29" i="1"/>
  <c r="F29" i="1"/>
  <c r="I29" i="1"/>
  <c r="L29" i="1"/>
  <c r="M29" i="1" s="1"/>
  <c r="S31" i="1" l="1"/>
  <c r="H31" i="1"/>
  <c r="A32" i="1"/>
  <c r="K31" i="1"/>
  <c r="B31" i="1"/>
  <c r="J31" i="1"/>
  <c r="U30" i="1"/>
  <c r="P30" i="1"/>
  <c r="Q30" i="1" s="1"/>
  <c r="R30" i="1" s="1"/>
  <c r="F30" i="1"/>
  <c r="G30" i="1"/>
  <c r="E30" i="1"/>
  <c r="D30" i="1"/>
  <c r="E31" i="1" l="1"/>
  <c r="D31" i="1"/>
  <c r="G31" i="1"/>
  <c r="P31" i="1"/>
  <c r="Q31" i="1" s="1"/>
  <c r="R31" i="1" s="1"/>
  <c r="F31" i="1"/>
  <c r="U31" i="1"/>
  <c r="L31" i="1"/>
  <c r="M31" i="1" s="1"/>
  <c r="I31" i="1"/>
  <c r="H32" i="1"/>
  <c r="A33" i="1"/>
  <c r="K32" i="1"/>
  <c r="B32" i="1"/>
  <c r="J32" i="1"/>
  <c r="S32" i="1"/>
  <c r="I32" i="1"/>
  <c r="A34" i="1" l="1"/>
  <c r="K33" i="1"/>
  <c r="B33" i="1"/>
  <c r="J33" i="1"/>
  <c r="S33" i="1"/>
  <c r="I33" i="1"/>
  <c r="H33" i="1"/>
  <c r="D32" i="1"/>
  <c r="G32" i="1"/>
  <c r="P32" i="1"/>
  <c r="Q32" i="1" s="1"/>
  <c r="R32" i="1" s="1"/>
  <c r="F32" i="1"/>
  <c r="E32" i="1"/>
  <c r="U32" i="1"/>
  <c r="L32" i="1"/>
  <c r="M32" i="1" s="1"/>
  <c r="G33" i="1" l="1"/>
  <c r="U33" i="1"/>
  <c r="P33" i="1"/>
  <c r="Q33" i="1" s="1"/>
  <c r="R33" i="1" s="1"/>
  <c r="F33" i="1"/>
  <c r="E33" i="1"/>
  <c r="D33" i="1"/>
  <c r="L33" i="1"/>
  <c r="M33" i="1" s="1"/>
  <c r="J34" i="1"/>
  <c r="S34" i="1"/>
  <c r="L34" i="1"/>
  <c r="M34" i="1" s="1"/>
  <c r="A35" i="1"/>
  <c r="K34" i="1"/>
  <c r="B34" i="1"/>
  <c r="H34" i="1"/>
  <c r="S35" i="1" l="1"/>
  <c r="H35" i="1"/>
  <c r="A36" i="1"/>
  <c r="K35" i="1"/>
  <c r="B35" i="1"/>
  <c r="J35" i="1"/>
  <c r="U34" i="1"/>
  <c r="P34" i="1"/>
  <c r="Q34" i="1" s="1"/>
  <c r="R34" i="1" s="1"/>
  <c r="F34" i="1"/>
  <c r="E34" i="1"/>
  <c r="D34" i="1"/>
  <c r="G34" i="1"/>
  <c r="I34" i="1"/>
  <c r="E35" i="1" l="1"/>
  <c r="D35" i="1"/>
  <c r="U35" i="1"/>
  <c r="G35" i="1"/>
  <c r="P35" i="1"/>
  <c r="Q35" i="1" s="1"/>
  <c r="R35" i="1" s="1"/>
  <c r="F35" i="1"/>
  <c r="L35" i="1"/>
  <c r="M35" i="1" s="1"/>
  <c r="I35" i="1"/>
  <c r="H36" i="1"/>
  <c r="A37" i="1"/>
  <c r="K36" i="1"/>
  <c r="B36" i="1"/>
  <c r="J36" i="1"/>
  <c r="S36" i="1"/>
  <c r="I36" i="1"/>
  <c r="A38" i="1" l="1"/>
  <c r="K37" i="1"/>
  <c r="B37" i="1"/>
  <c r="J37" i="1"/>
  <c r="S37" i="1"/>
  <c r="I37" i="1"/>
  <c r="H37" i="1"/>
  <c r="L37" i="1"/>
  <c r="M37" i="1" s="1"/>
  <c r="D36" i="1"/>
  <c r="G36" i="1"/>
  <c r="U36" i="1"/>
  <c r="P36" i="1"/>
  <c r="Q36" i="1" s="1"/>
  <c r="R36" i="1" s="1"/>
  <c r="F36" i="1"/>
  <c r="E36" i="1"/>
  <c r="L36" i="1"/>
  <c r="M36" i="1" s="1"/>
  <c r="G37" i="1" l="1"/>
  <c r="U37" i="1"/>
  <c r="P37" i="1"/>
  <c r="Q37" i="1" s="1"/>
  <c r="R37" i="1" s="1"/>
  <c r="F37" i="1"/>
  <c r="E37" i="1"/>
  <c r="D37" i="1"/>
  <c r="J38" i="1"/>
  <c r="S38" i="1"/>
  <c r="H38" i="1"/>
  <c r="A39" i="1"/>
  <c r="K38" i="1"/>
  <c r="B38" i="1"/>
  <c r="L38" i="1" s="1"/>
  <c r="M38" i="1" s="1"/>
  <c r="S39" i="1" l="1"/>
  <c r="H39" i="1"/>
  <c r="A40" i="1"/>
  <c r="K39" i="1"/>
  <c r="B39" i="1"/>
  <c r="J39" i="1"/>
  <c r="U38" i="1"/>
  <c r="P38" i="1"/>
  <c r="Q38" i="1" s="1"/>
  <c r="R38" i="1" s="1"/>
  <c r="F38" i="1"/>
  <c r="E38" i="1"/>
  <c r="G38" i="1"/>
  <c r="D38" i="1"/>
  <c r="I38" i="1"/>
  <c r="E39" i="1" l="1"/>
  <c r="D39" i="1"/>
  <c r="G39" i="1"/>
  <c r="P39" i="1"/>
  <c r="Q39" i="1" s="1"/>
  <c r="R39" i="1" s="1"/>
  <c r="F39" i="1"/>
  <c r="U39" i="1"/>
  <c r="L39" i="1"/>
  <c r="M39" i="1" s="1"/>
  <c r="I39" i="1"/>
  <c r="H40" i="1"/>
  <c r="A41" i="1"/>
  <c r="K40" i="1"/>
  <c r="B40" i="1"/>
  <c r="J40" i="1"/>
  <c r="S40" i="1"/>
  <c r="I40" i="1"/>
  <c r="A42" i="1" l="1"/>
  <c r="K41" i="1"/>
  <c r="B41" i="1"/>
  <c r="J41" i="1"/>
  <c r="S41" i="1"/>
  <c r="I41" i="1"/>
  <c r="H41" i="1"/>
  <c r="D40" i="1"/>
  <c r="G40" i="1"/>
  <c r="P40" i="1"/>
  <c r="Q40" i="1" s="1"/>
  <c r="R40" i="1" s="1"/>
  <c r="F40" i="1"/>
  <c r="E40" i="1"/>
  <c r="U40" i="1"/>
  <c r="L40" i="1"/>
  <c r="M40" i="1" s="1"/>
  <c r="G41" i="1" l="1"/>
  <c r="U41" i="1"/>
  <c r="P41" i="1"/>
  <c r="Q41" i="1" s="1"/>
  <c r="R41" i="1" s="1"/>
  <c r="F41" i="1"/>
  <c r="E41" i="1"/>
  <c r="D41" i="1"/>
  <c r="L41" i="1"/>
  <c r="M41" i="1" s="1"/>
  <c r="J42" i="1"/>
  <c r="S42" i="1"/>
  <c r="L42" i="1"/>
  <c r="M42" i="1" s="1"/>
  <c r="A43" i="1"/>
  <c r="K42" i="1"/>
  <c r="B42" i="1"/>
  <c r="H42" i="1"/>
  <c r="S43" i="1" l="1"/>
  <c r="H43" i="1"/>
  <c r="A44" i="1"/>
  <c r="K43" i="1"/>
  <c r="B43" i="1"/>
  <c r="J43" i="1"/>
  <c r="U42" i="1"/>
  <c r="P42" i="1"/>
  <c r="Q42" i="1" s="1"/>
  <c r="R42" i="1" s="1"/>
  <c r="F42" i="1"/>
  <c r="E42" i="1"/>
  <c r="D42" i="1"/>
  <c r="G42" i="1"/>
  <c r="I42" i="1"/>
  <c r="E43" i="1" l="1"/>
  <c r="D43" i="1"/>
  <c r="U43" i="1"/>
  <c r="G43" i="1"/>
  <c r="F43" i="1"/>
  <c r="P43" i="1"/>
  <c r="Q43" i="1" s="1"/>
  <c r="R43" i="1" s="1"/>
  <c r="L43" i="1"/>
  <c r="M43" i="1" s="1"/>
  <c r="I43" i="1"/>
  <c r="H44" i="1"/>
  <c r="K44" i="1"/>
  <c r="B44" i="1"/>
  <c r="J44" i="1"/>
  <c r="S44" i="1"/>
  <c r="D44" i="1" l="1"/>
  <c r="G44" i="1"/>
  <c r="U44" i="1"/>
  <c r="P44" i="1"/>
  <c r="Q44" i="1" s="1"/>
  <c r="F44" i="1"/>
  <c r="E44" i="1"/>
  <c r="I44" i="1"/>
  <c r="L44" i="1"/>
  <c r="M44" i="1" s="1"/>
  <c r="A51" i="1" s="1"/>
  <c r="R44" i="1" l="1"/>
  <c r="A54" i="1"/>
  <c r="R22" i="1"/>
  <c r="F49" i="1"/>
  <c r="I49" i="1"/>
  <c r="A55" i="1" l="1"/>
  <c r="A53" i="1"/>
  <c r="C54" i="1"/>
  <c r="B54" i="1"/>
  <c r="H49" i="1"/>
  <c r="E49" i="1"/>
  <c r="D49" i="1"/>
  <c r="B55" i="1" l="1"/>
  <c r="A56" i="1"/>
  <c r="C55" i="1"/>
  <c r="C56" i="1" l="1"/>
  <c r="B56" i="1"/>
  <c r="A57" i="1"/>
  <c r="A58" i="1" l="1"/>
  <c r="C57" i="1"/>
  <c r="B57" i="1"/>
  <c r="A59" i="1" l="1"/>
  <c r="C58" i="1"/>
  <c r="B58" i="1"/>
  <c r="B59" i="1" l="1"/>
  <c r="A60" i="1"/>
  <c r="C59" i="1"/>
  <c r="C60" i="1" l="1"/>
  <c r="B60" i="1"/>
  <c r="A61" i="1"/>
  <c r="A62" i="1" l="1"/>
  <c r="C61" i="1"/>
  <c r="B61" i="1"/>
  <c r="A63" i="1" l="1"/>
  <c r="C62" i="1"/>
  <c r="B62" i="1"/>
  <c r="B63" i="1" l="1"/>
  <c r="A64" i="1"/>
  <c r="C63" i="1"/>
  <c r="C64" i="1" l="1"/>
  <c r="B64" i="1"/>
</calcChain>
</file>

<file path=xl/sharedStrings.xml><?xml version="1.0" encoding="utf-8"?>
<sst xmlns="http://schemas.openxmlformats.org/spreadsheetml/2006/main" count="35" uniqueCount="31">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</sst>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&#12459;&#12487;&#12483;&#12488;%20&#12458;&#12540;&#12503;&#12531;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（印刷） (2)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カデット オープン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37</v>
          </cell>
          <cell r="C2" t="str">
            <v>前田 蒼介</v>
          </cell>
          <cell r="D2" t="str">
            <v>ｶﾃﾞｯﾄｵｰﾌﾟﾝ</v>
          </cell>
          <cell r="E2">
            <v>12</v>
          </cell>
          <cell r="F2">
            <v>8.1493634259259262E-3</v>
          </cell>
          <cell r="I2">
            <v>0</v>
          </cell>
          <cell r="J2" t="str">
            <v>Team REGOLITH</v>
          </cell>
          <cell r="K2" t="str">
            <v>KARTREPUBLIC/YAMAHA</v>
          </cell>
          <cell r="L2" t="str">
            <v>YH</v>
          </cell>
          <cell r="M2">
            <v>24</v>
          </cell>
          <cell r="N2">
            <v>58.057000000000002</v>
          </cell>
          <cell r="O2">
            <v>78.378</v>
          </cell>
          <cell r="P2">
            <v>11</v>
          </cell>
          <cell r="Q2">
            <v>58.125</v>
          </cell>
          <cell r="R2">
            <v>29.468</v>
          </cell>
          <cell r="S2">
            <v>29.187000000000001</v>
          </cell>
          <cell r="T2" t="str">
            <v>D7f9eafe0</v>
          </cell>
        </row>
        <row r="3">
          <cell r="A3">
            <v>2</v>
          </cell>
          <cell r="B3">
            <v>23</v>
          </cell>
          <cell r="C3" t="str">
            <v>柴崎 尊</v>
          </cell>
          <cell r="D3" t="str">
            <v>ｶﾃﾞｯﾄｵｰﾌﾟﾝ</v>
          </cell>
          <cell r="E3">
            <v>12</v>
          </cell>
          <cell r="F3">
            <v>8.1526273148148139E-3</v>
          </cell>
          <cell r="G3">
            <v>0.28199999999999997</v>
          </cell>
          <cell r="H3">
            <v>0.28199999999999997</v>
          </cell>
          <cell r="I3">
            <v>0</v>
          </cell>
          <cell r="J3" t="str">
            <v>HRS JAPAN</v>
          </cell>
          <cell r="K3" t="str">
            <v>ﾊﾟﾛﾘﾝ/YAMAHA</v>
          </cell>
          <cell r="L3" t="str">
            <v>YH</v>
          </cell>
          <cell r="M3">
            <v>797</v>
          </cell>
          <cell r="N3">
            <v>58.000999999999998</v>
          </cell>
          <cell r="O3">
            <v>78.453999999999994</v>
          </cell>
          <cell r="P3">
            <v>7</v>
          </cell>
          <cell r="Q3">
            <v>58.134</v>
          </cell>
          <cell r="R3">
            <v>29.431000000000001</v>
          </cell>
          <cell r="S3">
            <v>29.173999999999999</v>
          </cell>
          <cell r="T3" t="str">
            <v>D857ab6c</v>
          </cell>
        </row>
        <row r="4">
          <cell r="A4">
            <v>3</v>
          </cell>
          <cell r="B4">
            <v>16</v>
          </cell>
          <cell r="C4" t="str">
            <v>横山 輝翔</v>
          </cell>
          <cell r="D4" t="str">
            <v>ｶﾃﾞｯﾄｵｰﾌﾟﾝ</v>
          </cell>
          <cell r="E4">
            <v>12</v>
          </cell>
          <cell r="F4">
            <v>8.1554629629629633E-3</v>
          </cell>
          <cell r="G4">
            <v>0.52700000000000002</v>
          </cell>
          <cell r="H4">
            <v>0.245</v>
          </cell>
          <cell r="I4">
            <v>0</v>
          </cell>
          <cell r="J4" t="str">
            <v>ﾁｰﾑﾅｶﾞｵ</v>
          </cell>
          <cell r="K4" t="str">
            <v>energy/YAMAHA</v>
          </cell>
          <cell r="L4" t="str">
            <v>YH</v>
          </cell>
          <cell r="M4">
            <v>4359071</v>
          </cell>
          <cell r="N4">
            <v>57.953000000000003</v>
          </cell>
          <cell r="O4">
            <v>78.519000000000005</v>
          </cell>
          <cell r="P4">
            <v>7</v>
          </cell>
          <cell r="Q4">
            <v>58.067</v>
          </cell>
          <cell r="R4">
            <v>29.611000000000001</v>
          </cell>
          <cell r="S4">
            <v>29.645</v>
          </cell>
          <cell r="T4" t="str">
            <v>D9d46ba52</v>
          </cell>
        </row>
        <row r="5">
          <cell r="A5">
            <v>4</v>
          </cell>
          <cell r="B5">
            <v>56</v>
          </cell>
          <cell r="C5" t="str">
            <v>南崎 高志</v>
          </cell>
          <cell r="D5" t="str">
            <v>ｶﾃﾞｯﾄｵｰﾌﾟﾝ</v>
          </cell>
          <cell r="E5">
            <v>12</v>
          </cell>
          <cell r="F5">
            <v>8.1576620370370362E-3</v>
          </cell>
          <cell r="G5">
            <v>0.71699999999999997</v>
          </cell>
          <cell r="H5">
            <v>0.19</v>
          </cell>
          <cell r="I5">
            <v>0</v>
          </cell>
          <cell r="J5" t="str">
            <v>ｼﾅｼﾞｰﾘﾝｸｽ</v>
          </cell>
          <cell r="K5" t="str">
            <v>Energy corse/YAMAHA</v>
          </cell>
          <cell r="L5" t="str">
            <v>YH</v>
          </cell>
          <cell r="M5">
            <v>1308199</v>
          </cell>
          <cell r="N5">
            <v>57.901000000000003</v>
          </cell>
          <cell r="O5">
            <v>78.588999999999999</v>
          </cell>
          <cell r="P5">
            <v>7</v>
          </cell>
          <cell r="Q5">
            <v>58.341000000000001</v>
          </cell>
          <cell r="R5">
            <v>29.492000000000001</v>
          </cell>
          <cell r="S5">
            <v>29.69</v>
          </cell>
          <cell r="T5" t="str">
            <v>Db93ab24a</v>
          </cell>
        </row>
        <row r="6">
          <cell r="A6">
            <v>5</v>
          </cell>
          <cell r="B6">
            <v>18</v>
          </cell>
          <cell r="C6" t="str">
            <v>関谷 拓真</v>
          </cell>
          <cell r="D6" t="str">
            <v>ｶﾃﾞｯﾄｵｰﾌﾟﾝ</v>
          </cell>
          <cell r="E6">
            <v>12</v>
          </cell>
          <cell r="F6">
            <v>8.1614120370370382E-3</v>
          </cell>
          <cell r="G6">
            <v>1.0409999999999999</v>
          </cell>
          <cell r="H6">
            <v>0.32400000000000001</v>
          </cell>
          <cell r="I6">
            <v>0</v>
          </cell>
          <cell r="J6" t="str">
            <v>RT WORLD</v>
          </cell>
          <cell r="K6" t="str">
            <v>PAROLIN/YAMAHA</v>
          </cell>
          <cell r="L6" t="str">
            <v>YH</v>
          </cell>
          <cell r="M6">
            <v>3411831</v>
          </cell>
          <cell r="N6">
            <v>58.185000000000002</v>
          </cell>
          <cell r="O6">
            <v>78.206000000000003</v>
          </cell>
          <cell r="P6">
            <v>6</v>
          </cell>
          <cell r="Q6">
            <v>58.206000000000003</v>
          </cell>
          <cell r="R6">
            <v>29.466999999999999</v>
          </cell>
          <cell r="S6">
            <v>28.826000000000001</v>
          </cell>
          <cell r="T6" t="str">
            <v>D68877b11</v>
          </cell>
        </row>
        <row r="7">
          <cell r="A7">
            <v>6</v>
          </cell>
          <cell r="B7">
            <v>21</v>
          </cell>
          <cell r="C7" t="str">
            <v>林 樹生</v>
          </cell>
          <cell r="D7" t="str">
            <v>ｶﾃﾞｯﾄｵｰﾌﾟﾝ</v>
          </cell>
          <cell r="E7">
            <v>12</v>
          </cell>
          <cell r="F7">
            <v>8.1841435185185194E-3</v>
          </cell>
          <cell r="G7">
            <v>3.0049999999999999</v>
          </cell>
          <cell r="H7">
            <v>1.964</v>
          </cell>
          <cell r="I7">
            <v>0</v>
          </cell>
          <cell r="J7" t="str">
            <v>HIGUCHI RACING TEAM</v>
          </cell>
          <cell r="K7" t="str">
            <v>parolin/YAMAHA</v>
          </cell>
          <cell r="L7" t="str">
            <v>YH</v>
          </cell>
          <cell r="M7">
            <v>12402315</v>
          </cell>
          <cell r="N7">
            <v>58.222999999999999</v>
          </cell>
          <cell r="O7">
            <v>78.155000000000001</v>
          </cell>
          <cell r="P7">
            <v>7</v>
          </cell>
          <cell r="Q7">
            <v>58.375</v>
          </cell>
          <cell r="R7">
            <v>29.599</v>
          </cell>
          <cell r="S7">
            <v>28.940999999999999</v>
          </cell>
          <cell r="T7" t="str">
            <v>D7497d7a6</v>
          </cell>
        </row>
        <row r="8">
          <cell r="A8">
            <v>7</v>
          </cell>
          <cell r="B8">
            <v>64</v>
          </cell>
          <cell r="C8" t="str">
            <v>中野 貴介</v>
          </cell>
          <cell r="D8" t="str">
            <v>ｶﾃﾞｯﾄｵｰﾌﾟﾝ</v>
          </cell>
          <cell r="E8">
            <v>12</v>
          </cell>
          <cell r="F8">
            <v>8.2375810185185191E-3</v>
          </cell>
          <cell r="G8">
            <v>7.6219999999999999</v>
          </cell>
          <cell r="H8">
            <v>2.71</v>
          </cell>
          <cell r="I8">
            <v>0</v>
          </cell>
          <cell r="J8" t="str">
            <v>HIGUCHI Racing Team</v>
          </cell>
          <cell r="K8" t="str">
            <v>PAROLIN/YAMAHA</v>
          </cell>
          <cell r="L8" t="str">
            <v>YH</v>
          </cell>
          <cell r="M8">
            <v>26</v>
          </cell>
          <cell r="N8">
            <v>58.57</v>
          </cell>
          <cell r="O8">
            <v>77.691999999999993</v>
          </cell>
          <cell r="P8">
            <v>5</v>
          </cell>
          <cell r="Q8">
            <v>58.588000000000001</v>
          </cell>
          <cell r="R8">
            <v>29.873000000000001</v>
          </cell>
          <cell r="S8">
            <v>29.146999999999998</v>
          </cell>
          <cell r="T8" t="str">
            <v>D53f6de64</v>
          </cell>
        </row>
        <row r="9">
          <cell r="A9">
            <v>8</v>
          </cell>
          <cell r="B9">
            <v>55</v>
          </cell>
          <cell r="C9" t="str">
            <v>石部 旺介</v>
          </cell>
          <cell r="D9" t="str">
            <v>ｶﾃﾞｯﾄｵｰﾌﾟﾝ</v>
          </cell>
          <cell r="E9">
            <v>12</v>
          </cell>
          <cell r="F9">
            <v>8.2439351851851857E-3</v>
          </cell>
          <cell r="G9">
            <v>8.1709999999999994</v>
          </cell>
          <cell r="H9">
            <v>0.54900000000000004</v>
          </cell>
          <cell r="I9">
            <v>0</v>
          </cell>
          <cell r="J9" t="str">
            <v>ERS with SACCESS</v>
          </cell>
          <cell r="K9" t="str">
            <v>birelART/YAMAHA</v>
          </cell>
          <cell r="L9" t="str">
            <v>YH</v>
          </cell>
          <cell r="M9">
            <v>15615352</v>
          </cell>
          <cell r="N9">
            <v>58.18</v>
          </cell>
          <cell r="O9">
            <v>78.212000000000003</v>
          </cell>
          <cell r="P9">
            <v>12</v>
          </cell>
          <cell r="Q9">
            <v>58.491999999999997</v>
          </cell>
          <cell r="R9">
            <v>29.471</v>
          </cell>
          <cell r="S9">
            <v>28.709</v>
          </cell>
          <cell r="T9" t="str">
            <v>Db8316fd3</v>
          </cell>
        </row>
        <row r="10">
          <cell r="A10">
            <v>9</v>
          </cell>
          <cell r="B10">
            <v>39</v>
          </cell>
          <cell r="C10" t="str">
            <v>澤田 龍征</v>
          </cell>
          <cell r="D10" t="str">
            <v>ｶﾃﾞｯﾄｵｰﾌﾟﾝ</v>
          </cell>
          <cell r="E10">
            <v>12</v>
          </cell>
          <cell r="F10">
            <v>8.2600694444444449E-3</v>
          </cell>
          <cell r="G10">
            <v>9.5649999999999995</v>
          </cell>
          <cell r="H10">
            <v>1.3939999999999999</v>
          </cell>
          <cell r="I10">
            <v>0</v>
          </cell>
          <cell r="J10" t="str">
            <v>LUCE MOTOR SPORTS</v>
          </cell>
          <cell r="K10" t="str">
            <v>PAROLIN/YAMAHA</v>
          </cell>
          <cell r="L10" t="str">
            <v>YH</v>
          </cell>
          <cell r="M10">
            <v>4553927</v>
          </cell>
          <cell r="N10">
            <v>58.722999999999999</v>
          </cell>
          <cell r="O10">
            <v>77.489000000000004</v>
          </cell>
          <cell r="P10">
            <v>11</v>
          </cell>
          <cell r="Q10">
            <v>58.816000000000003</v>
          </cell>
          <cell r="R10">
            <v>29.771000000000001</v>
          </cell>
          <cell r="S10">
            <v>29.045000000000002</v>
          </cell>
          <cell r="T10" t="str">
            <v>D8a5fdc85</v>
          </cell>
        </row>
        <row r="11">
          <cell r="A11">
            <v>10</v>
          </cell>
          <cell r="B11">
            <v>94</v>
          </cell>
          <cell r="C11" t="str">
            <v>清永 旺佑</v>
          </cell>
          <cell r="D11" t="str">
            <v>ｶﾃﾞｯﾄｵｰﾌﾟﾝ</v>
          </cell>
          <cell r="E11">
            <v>12</v>
          </cell>
          <cell r="F11">
            <v>8.2062152777777776E-3</v>
          </cell>
          <cell r="G11">
            <v>4.9119999999999999</v>
          </cell>
          <cell r="H11">
            <v>1.907</v>
          </cell>
          <cell r="I11">
            <v>0</v>
          </cell>
          <cell r="J11" t="str">
            <v>HIGUCHI Racing Team</v>
          </cell>
          <cell r="K11" t="str">
            <v>TONY KART/YAMAHA</v>
          </cell>
          <cell r="L11" t="str">
            <v>YH</v>
          </cell>
          <cell r="M11">
            <v>3130852</v>
          </cell>
          <cell r="N11">
            <v>58.396999999999998</v>
          </cell>
          <cell r="O11">
            <v>77.921999999999997</v>
          </cell>
          <cell r="P11">
            <v>9</v>
          </cell>
          <cell r="Q11">
            <v>58.457000000000001</v>
          </cell>
          <cell r="R11">
            <v>29.646000000000001</v>
          </cell>
          <cell r="S11">
            <v>28.914000000000001</v>
          </cell>
          <cell r="T11" t="str">
            <v>D24535a33</v>
          </cell>
          <cell r="U11" t="str">
            <v>鈴鹿選手権ｼﾘｰｽﾞ特別規則 第30条～1)(1)ｽﾀｰﾄ違反(ｺﾘﾄﾞｰ)により、着順から3位下の順位とする。</v>
          </cell>
        </row>
        <row r="12">
          <cell r="A12">
            <v>11</v>
          </cell>
          <cell r="B12">
            <v>26</v>
          </cell>
          <cell r="C12" t="str">
            <v>林 龍輝</v>
          </cell>
          <cell r="D12" t="str">
            <v>ｶﾃﾞｯﾄｵｰﾌﾟﾝ</v>
          </cell>
          <cell r="E12">
            <v>12</v>
          </cell>
          <cell r="F12">
            <v>8.2660532407407405E-3</v>
          </cell>
          <cell r="G12">
            <v>10.082000000000001</v>
          </cell>
          <cell r="H12">
            <v>0.51700000000000002</v>
          </cell>
          <cell r="I12">
            <v>0</v>
          </cell>
          <cell r="J12" t="str">
            <v>ﾊﾗﾀﾞｶｰﾄｸﾗﾌﾞ</v>
          </cell>
          <cell r="K12" t="str">
            <v>EXPRIT/YAMAHA</v>
          </cell>
          <cell r="L12" t="str">
            <v>YH</v>
          </cell>
          <cell r="M12">
            <v>5444022</v>
          </cell>
          <cell r="N12">
            <v>58.511000000000003</v>
          </cell>
          <cell r="O12">
            <v>77.77</v>
          </cell>
          <cell r="P12">
            <v>10</v>
          </cell>
          <cell r="Q12">
            <v>58.57</v>
          </cell>
          <cell r="R12">
            <v>29.72</v>
          </cell>
          <cell r="S12">
            <v>28.85</v>
          </cell>
          <cell r="T12" t="str">
            <v>D8667fd35</v>
          </cell>
        </row>
        <row r="13">
          <cell r="A13">
            <v>12</v>
          </cell>
          <cell r="B13">
            <v>8</v>
          </cell>
          <cell r="C13" t="str">
            <v>森谷 永翔</v>
          </cell>
          <cell r="D13" t="str">
            <v>ｶﾃﾞｯﾄｵｰﾌﾟﾝ</v>
          </cell>
          <cell r="E13">
            <v>12</v>
          </cell>
          <cell r="F13">
            <v>8.2717476851851841E-3</v>
          </cell>
          <cell r="G13">
            <v>10.574</v>
          </cell>
          <cell r="H13">
            <v>0.49199999999999999</v>
          </cell>
          <cell r="I13">
            <v>0</v>
          </cell>
          <cell r="J13" t="str">
            <v>ERSwithSACCESS</v>
          </cell>
          <cell r="K13" t="str">
            <v>ﾊﾟﾛﾘﾝ/YAMAHA</v>
          </cell>
          <cell r="L13" t="str">
            <v>YH</v>
          </cell>
          <cell r="M13">
            <v>13624525</v>
          </cell>
          <cell r="N13">
            <v>58.316000000000003</v>
          </cell>
          <cell r="O13">
            <v>78.03</v>
          </cell>
          <cell r="P13">
            <v>10</v>
          </cell>
          <cell r="Q13">
            <v>58.345999999999997</v>
          </cell>
          <cell r="R13">
            <v>29.922000000000001</v>
          </cell>
          <cell r="S13">
            <v>29.038</v>
          </cell>
          <cell r="T13" t="str">
            <v>Df2cde01f</v>
          </cell>
        </row>
        <row r="14">
          <cell r="A14">
            <v>13</v>
          </cell>
          <cell r="B14">
            <v>82</v>
          </cell>
          <cell r="C14" t="str">
            <v>松居 寿來</v>
          </cell>
          <cell r="D14" t="str">
            <v>ｶﾃﾞｯﾄｵｰﾌﾟﾝ</v>
          </cell>
          <cell r="E14">
            <v>12</v>
          </cell>
          <cell r="F14">
            <v>8.2728240740740731E-3</v>
          </cell>
          <cell r="G14">
            <v>10.667</v>
          </cell>
          <cell r="H14">
            <v>9.2999999999999999E-2</v>
          </cell>
          <cell r="I14">
            <v>0</v>
          </cell>
          <cell r="J14" t="str">
            <v>ｶﾞﾚｰｼﾞC</v>
          </cell>
          <cell r="K14" t="str">
            <v>ﾌﾟﾗｶﾞ/YAMAHA</v>
          </cell>
          <cell r="L14" t="str">
            <v>YH</v>
          </cell>
          <cell r="M14">
            <v>27</v>
          </cell>
          <cell r="N14">
            <v>58.427999999999997</v>
          </cell>
          <cell r="O14">
            <v>77.88</v>
          </cell>
          <cell r="P14">
            <v>11</v>
          </cell>
          <cell r="Q14">
            <v>58.79</v>
          </cell>
          <cell r="R14">
            <v>29.792000000000002</v>
          </cell>
          <cell r="S14">
            <v>29.05</v>
          </cell>
          <cell r="T14" t="str">
            <v>D2f5af78c</v>
          </cell>
        </row>
        <row r="15">
          <cell r="A15">
            <v>14</v>
          </cell>
          <cell r="B15">
            <v>27</v>
          </cell>
          <cell r="C15" t="str">
            <v>三好 天水</v>
          </cell>
          <cell r="D15" t="str">
            <v>ｶﾃﾞｯﾄｵｰﾌﾟﾝ</v>
          </cell>
          <cell r="E15">
            <v>12</v>
          </cell>
          <cell r="F15">
            <v>8.2753819444444446E-3</v>
          </cell>
          <cell r="G15">
            <v>10.888</v>
          </cell>
          <cell r="H15">
            <v>0.221</v>
          </cell>
          <cell r="I15">
            <v>0</v>
          </cell>
          <cell r="J15" t="str">
            <v>ﾊﾗﾀﾞｶｰﾄｸﾗﾌﾞ</v>
          </cell>
          <cell r="K15" t="str">
            <v>KOSMIC/YAMAHA</v>
          </cell>
          <cell r="L15" t="str">
            <v>YH</v>
          </cell>
          <cell r="M15">
            <v>12</v>
          </cell>
          <cell r="N15">
            <v>58.476999999999997</v>
          </cell>
          <cell r="O15">
            <v>77.814999999999998</v>
          </cell>
          <cell r="P15">
            <v>10</v>
          </cell>
          <cell r="Q15">
            <v>58.491999999999997</v>
          </cell>
          <cell r="R15">
            <v>29.524999999999999</v>
          </cell>
          <cell r="S15">
            <v>29.003</v>
          </cell>
          <cell r="T15" t="str">
            <v>D768142af</v>
          </cell>
        </row>
        <row r="16">
          <cell r="A16">
            <v>15</v>
          </cell>
          <cell r="B16">
            <v>42</v>
          </cell>
          <cell r="C16" t="str">
            <v>元田 心絆</v>
          </cell>
          <cell r="D16" t="str">
            <v>ｶﾃﾞｯﾄｵｰﾌﾟﾝ</v>
          </cell>
          <cell r="E16">
            <v>12</v>
          </cell>
          <cell r="F16">
            <v>8.3181828703703716E-3</v>
          </cell>
          <cell r="G16">
            <v>14.586</v>
          </cell>
          <cell r="H16">
            <v>3.698</v>
          </cell>
          <cell r="I16">
            <v>0</v>
          </cell>
          <cell r="K16" t="str">
            <v>TONYKART/YAMAHA</v>
          </cell>
          <cell r="L16" t="str">
            <v>YH</v>
          </cell>
          <cell r="M16">
            <v>15121033</v>
          </cell>
          <cell r="N16">
            <v>58.430999999999997</v>
          </cell>
          <cell r="O16">
            <v>77.876000000000005</v>
          </cell>
          <cell r="P16">
            <v>6</v>
          </cell>
          <cell r="Q16">
            <v>58.633000000000003</v>
          </cell>
          <cell r="R16">
            <v>29.741</v>
          </cell>
          <cell r="S16">
            <v>29.036000000000001</v>
          </cell>
          <cell r="T16" t="str">
            <v>D43dedb70</v>
          </cell>
        </row>
        <row r="17">
          <cell r="A17">
            <v>16</v>
          </cell>
          <cell r="B17">
            <v>72</v>
          </cell>
          <cell r="C17" t="str">
            <v>橋本 凛久</v>
          </cell>
          <cell r="D17" t="str">
            <v>ｶﾃﾞｯﾄｵｰﾌﾟﾝ</v>
          </cell>
          <cell r="E17">
            <v>12</v>
          </cell>
          <cell r="F17">
            <v>8.321840277777777E-3</v>
          </cell>
          <cell r="G17">
            <v>14.901999999999999</v>
          </cell>
          <cell r="H17">
            <v>0.316</v>
          </cell>
          <cell r="I17">
            <v>0</v>
          </cell>
          <cell r="J17" t="str">
            <v>KC NAGAHARA</v>
          </cell>
          <cell r="K17" t="str">
            <v>CRG/YAMAHA</v>
          </cell>
          <cell r="L17" t="str">
            <v>YH</v>
          </cell>
          <cell r="M17">
            <v>10363204</v>
          </cell>
          <cell r="N17">
            <v>58.606999999999999</v>
          </cell>
          <cell r="O17">
            <v>77.643000000000001</v>
          </cell>
          <cell r="P17">
            <v>5</v>
          </cell>
          <cell r="Q17">
            <v>58.725999999999999</v>
          </cell>
          <cell r="R17">
            <v>30.145</v>
          </cell>
          <cell r="S17">
            <v>29.045000000000002</v>
          </cell>
          <cell r="T17" t="str">
            <v>D58fffa17</v>
          </cell>
        </row>
        <row r="18">
          <cell r="A18">
            <v>17</v>
          </cell>
          <cell r="B18">
            <v>10</v>
          </cell>
          <cell r="C18" t="str">
            <v>大川 尚志</v>
          </cell>
          <cell r="D18" t="str">
            <v>ｶﾃﾞｯﾄｵｰﾌﾟﾝ</v>
          </cell>
          <cell r="E18">
            <v>12</v>
          </cell>
          <cell r="F18">
            <v>8.3324999999999996E-3</v>
          </cell>
          <cell r="G18">
            <v>15.823</v>
          </cell>
          <cell r="H18">
            <v>0.92100000000000004</v>
          </cell>
          <cell r="I18">
            <v>0</v>
          </cell>
          <cell r="J18" t="str">
            <v>Formation Lap Racing</v>
          </cell>
          <cell r="K18" t="str">
            <v>puraga/YAMAHA</v>
          </cell>
          <cell r="L18" t="str">
            <v>YH</v>
          </cell>
          <cell r="M18">
            <v>20</v>
          </cell>
          <cell r="N18">
            <v>58.579000000000001</v>
          </cell>
          <cell r="O18">
            <v>77.680000000000007</v>
          </cell>
          <cell r="P18">
            <v>8</v>
          </cell>
          <cell r="Q18">
            <v>58.597999999999999</v>
          </cell>
          <cell r="R18">
            <v>29.611999999999998</v>
          </cell>
          <cell r="S18">
            <v>29.620999999999999</v>
          </cell>
          <cell r="T18" t="str">
            <v>D9f50400</v>
          </cell>
        </row>
        <row r="19">
          <cell r="A19">
            <v>18</v>
          </cell>
          <cell r="B19">
            <v>9</v>
          </cell>
          <cell r="C19" t="str">
            <v>松本 聖生</v>
          </cell>
          <cell r="D19" t="str">
            <v>ｶﾃﾞｯﾄｵｰﾌﾟﾝ</v>
          </cell>
          <cell r="E19">
            <v>12</v>
          </cell>
          <cell r="F19">
            <v>8.3384837962962952E-3</v>
          </cell>
          <cell r="G19">
            <v>16.34</v>
          </cell>
          <cell r="H19">
            <v>0.51700000000000002</v>
          </cell>
          <cell r="I19">
            <v>0</v>
          </cell>
          <cell r="J19" t="str">
            <v>NEXT-ONE Racing</v>
          </cell>
          <cell r="K19" t="str">
            <v>KART REPUBLIC/YAMAHA</v>
          </cell>
          <cell r="L19" t="str">
            <v>YH</v>
          </cell>
          <cell r="M19">
            <v>19</v>
          </cell>
          <cell r="N19">
            <v>58.502000000000002</v>
          </cell>
          <cell r="O19">
            <v>77.781999999999996</v>
          </cell>
          <cell r="P19">
            <v>8</v>
          </cell>
          <cell r="Q19">
            <v>58.543999999999997</v>
          </cell>
          <cell r="R19">
            <v>29.789000000000001</v>
          </cell>
          <cell r="S19">
            <v>29.637</v>
          </cell>
          <cell r="T19" t="str">
            <v>D22bcb4b</v>
          </cell>
        </row>
        <row r="20">
          <cell r="A20">
            <v>19</v>
          </cell>
          <cell r="B20">
            <v>20</v>
          </cell>
          <cell r="C20" t="str">
            <v>成川 綜佑</v>
          </cell>
          <cell r="D20" t="str">
            <v>ｶﾃﾞｯﾄｵｰﾌﾟﾝ</v>
          </cell>
          <cell r="E20">
            <v>12</v>
          </cell>
          <cell r="F20">
            <v>8.3435532407407417E-3</v>
          </cell>
          <cell r="G20">
            <v>16.777999999999999</v>
          </cell>
          <cell r="H20">
            <v>0.438</v>
          </cell>
          <cell r="I20">
            <v>0</v>
          </cell>
          <cell r="J20" t="str">
            <v>KAKIE racing team</v>
          </cell>
          <cell r="K20" t="str">
            <v>KART REPUBLIC/YAMAHA</v>
          </cell>
          <cell r="L20" t="str">
            <v>YH</v>
          </cell>
          <cell r="M20">
            <v>4728256</v>
          </cell>
          <cell r="N20">
            <v>58.564999999999998</v>
          </cell>
          <cell r="O20">
            <v>77.697999999999993</v>
          </cell>
          <cell r="P20">
            <v>6</v>
          </cell>
          <cell r="Q20">
            <v>58.673999999999999</v>
          </cell>
          <cell r="R20">
            <v>30.187000000000001</v>
          </cell>
          <cell r="S20">
            <v>30.710999999999999</v>
          </cell>
          <cell r="T20" t="str">
            <v>D84714f30</v>
          </cell>
        </row>
        <row r="21">
          <cell r="A21">
            <v>20</v>
          </cell>
          <cell r="B21">
            <v>22</v>
          </cell>
          <cell r="C21" t="str">
            <v>刈米 悠人</v>
          </cell>
          <cell r="D21" t="str">
            <v>ｶﾃﾞｯﾄｵｰﾌﾟﾝ</v>
          </cell>
          <cell r="E21">
            <v>12</v>
          </cell>
          <cell r="F21">
            <v>8.3449768518518517E-3</v>
          </cell>
          <cell r="G21">
            <v>16.901</v>
          </cell>
          <cell r="H21">
            <v>0.123</v>
          </cell>
          <cell r="I21">
            <v>0</v>
          </cell>
          <cell r="J21" t="str">
            <v>ぴぃたぁぱん</v>
          </cell>
          <cell r="K21" t="str">
            <v>ｶｰﾄﾘﾊﾟﾌﾞﾘｯｸ/YAMAHA</v>
          </cell>
          <cell r="L21" t="str">
            <v>YH</v>
          </cell>
          <cell r="M21">
            <v>11391506</v>
          </cell>
          <cell r="N21">
            <v>58.524000000000001</v>
          </cell>
          <cell r="O21">
            <v>77.753</v>
          </cell>
          <cell r="P21">
            <v>8</v>
          </cell>
          <cell r="Q21">
            <v>58.77</v>
          </cell>
          <cell r="R21">
            <v>29.832000000000001</v>
          </cell>
          <cell r="S21">
            <v>29.888000000000002</v>
          </cell>
          <cell r="T21" t="str">
            <v>D759c49c0</v>
          </cell>
        </row>
        <row r="22">
          <cell r="A22">
            <v>21</v>
          </cell>
          <cell r="B22">
            <v>63</v>
          </cell>
          <cell r="C22" t="str">
            <v>高木 彪乃介</v>
          </cell>
          <cell r="D22" t="str">
            <v>ｶﾃﾞｯﾄｵｰﾌﾟﾝ</v>
          </cell>
          <cell r="E22">
            <v>12</v>
          </cell>
          <cell r="F22">
            <v>8.3461226851851856E-3</v>
          </cell>
          <cell r="G22">
            <v>17</v>
          </cell>
          <cell r="H22">
            <v>9.9000000000000005E-2</v>
          </cell>
          <cell r="I22">
            <v>0</v>
          </cell>
          <cell r="J22" t="str">
            <v>ATEAM Buzz Motorsport</v>
          </cell>
          <cell r="K22" t="str">
            <v>ﾊﾟﾛﾘﾝ/YAMAHA</v>
          </cell>
          <cell r="L22" t="str">
            <v>YH</v>
          </cell>
          <cell r="M22">
            <v>25</v>
          </cell>
          <cell r="N22">
            <v>58.978000000000002</v>
          </cell>
          <cell r="O22">
            <v>77.153999999999996</v>
          </cell>
          <cell r="P22">
            <v>5</v>
          </cell>
          <cell r="Q22">
            <v>59.012</v>
          </cell>
          <cell r="R22">
            <v>30.353000000000002</v>
          </cell>
          <cell r="S22">
            <v>29.863</v>
          </cell>
          <cell r="T22" t="str">
            <v>Da106653c</v>
          </cell>
        </row>
        <row r="23">
          <cell r="A23">
            <v>22</v>
          </cell>
          <cell r="B23">
            <v>33</v>
          </cell>
          <cell r="C23" t="str">
            <v>今村 昴星</v>
          </cell>
          <cell r="D23" t="str">
            <v>ｶﾃﾞｯﾄｵｰﾌﾟﾝ</v>
          </cell>
          <cell r="E23">
            <v>12</v>
          </cell>
          <cell r="F23">
            <v>8.3492824074074077E-3</v>
          </cell>
          <cell r="G23">
            <v>17.273</v>
          </cell>
          <cell r="H23">
            <v>0.27300000000000002</v>
          </cell>
          <cell r="I23">
            <v>0</v>
          </cell>
          <cell r="J23" t="str">
            <v>HIGUCHI Racing TEAM</v>
          </cell>
          <cell r="K23" t="str">
            <v>PAROLIN/YAMAHA</v>
          </cell>
          <cell r="L23" t="str">
            <v>YH</v>
          </cell>
          <cell r="M23">
            <v>5011096</v>
          </cell>
          <cell r="N23">
            <v>58.503</v>
          </cell>
          <cell r="O23">
            <v>77.781000000000006</v>
          </cell>
          <cell r="P23">
            <v>6</v>
          </cell>
          <cell r="Q23">
            <v>58.886000000000003</v>
          </cell>
          <cell r="R23">
            <v>29.975999999999999</v>
          </cell>
          <cell r="S23">
            <v>29.675000000000001</v>
          </cell>
          <cell r="T23" t="str">
            <v>D8c657bd2</v>
          </cell>
        </row>
        <row r="24">
          <cell r="A24">
            <v>23</v>
          </cell>
          <cell r="B24">
            <v>17</v>
          </cell>
          <cell r="C24" t="str">
            <v>島津 舞央</v>
          </cell>
          <cell r="D24" t="str">
            <v>ｶﾃﾞｯﾄｵｰﾌﾟﾝ</v>
          </cell>
          <cell r="E24">
            <v>12</v>
          </cell>
          <cell r="F24">
            <v>8.3494097222222216E-3</v>
          </cell>
          <cell r="G24">
            <v>17.283999999999999</v>
          </cell>
          <cell r="H24">
            <v>1.0999999999999999E-2</v>
          </cell>
          <cell r="I24">
            <v>0</v>
          </cell>
          <cell r="J24" t="str">
            <v>ぴぃたぁぱん</v>
          </cell>
          <cell r="K24" t="str">
            <v>FALCON/YAMAHA</v>
          </cell>
          <cell r="L24" t="str">
            <v>YH</v>
          </cell>
          <cell r="M24">
            <v>13104447</v>
          </cell>
          <cell r="N24">
            <v>59.015999999999998</v>
          </cell>
          <cell r="O24">
            <v>77.105000000000004</v>
          </cell>
          <cell r="P24">
            <v>4</v>
          </cell>
          <cell r="Q24">
            <v>59.100999999999999</v>
          </cell>
          <cell r="R24">
            <v>29.989000000000001</v>
          </cell>
          <cell r="S24">
            <v>29.806999999999999</v>
          </cell>
          <cell r="T24" t="str">
            <v>D6da06ba0</v>
          </cell>
        </row>
        <row r="25">
          <cell r="A25">
            <v>24</v>
          </cell>
          <cell r="B25">
            <v>91</v>
          </cell>
          <cell r="C25" t="str">
            <v>森 一真</v>
          </cell>
          <cell r="D25" t="str">
            <v>ｶﾃﾞｯﾄｵｰﾌﾟﾝ</v>
          </cell>
          <cell r="E25">
            <v>12</v>
          </cell>
          <cell r="F25">
            <v>8.3516898148148153E-3</v>
          </cell>
          <cell r="G25">
            <v>17.481000000000002</v>
          </cell>
          <cell r="H25">
            <v>0.19700000000000001</v>
          </cell>
          <cell r="I25">
            <v>0</v>
          </cell>
          <cell r="J25" t="str">
            <v>ﾁｰﾑﾅｶﾞｵ</v>
          </cell>
          <cell r="K25" t="str">
            <v>energy corse/YAMAHA</v>
          </cell>
          <cell r="L25" t="str">
            <v>YH</v>
          </cell>
          <cell r="M25">
            <v>3572468</v>
          </cell>
          <cell r="N25">
            <v>58.71</v>
          </cell>
          <cell r="O25">
            <v>77.506</v>
          </cell>
          <cell r="P25">
            <v>8</v>
          </cell>
          <cell r="Q25">
            <v>58.838000000000001</v>
          </cell>
          <cell r="R25">
            <v>29.835000000000001</v>
          </cell>
          <cell r="S25">
            <v>29.753</v>
          </cell>
          <cell r="T25" t="str">
            <v>D274ef4a2</v>
          </cell>
        </row>
        <row r="26">
          <cell r="A26">
            <v>25</v>
          </cell>
          <cell r="B26">
            <v>30</v>
          </cell>
          <cell r="C26" t="str">
            <v>中野 遼</v>
          </cell>
          <cell r="D26" t="str">
            <v>ｶﾃﾞｯﾄｵｰﾌﾟﾝ</v>
          </cell>
          <cell r="E26">
            <v>12</v>
          </cell>
          <cell r="F26">
            <v>8.3528587962962957E-3</v>
          </cell>
          <cell r="G26">
            <v>17.582000000000001</v>
          </cell>
          <cell r="H26">
            <v>0.10100000000000001</v>
          </cell>
          <cell r="I26">
            <v>0</v>
          </cell>
          <cell r="J26" t="str">
            <v>ﾁｰﾑﾅｶﾞｵ</v>
          </cell>
          <cell r="K26" t="str">
            <v>Energy/YAMAHA</v>
          </cell>
          <cell r="L26" t="str">
            <v>YH</v>
          </cell>
          <cell r="M26">
            <v>4540638</v>
          </cell>
          <cell r="N26">
            <v>59.04</v>
          </cell>
          <cell r="O26">
            <v>77.072999999999993</v>
          </cell>
          <cell r="P26">
            <v>6</v>
          </cell>
          <cell r="Q26">
            <v>59.121000000000002</v>
          </cell>
          <cell r="R26">
            <v>29.940999999999999</v>
          </cell>
          <cell r="S26">
            <v>29.356000000000002</v>
          </cell>
          <cell r="T26" t="str">
            <v>D8d6e31e4</v>
          </cell>
        </row>
        <row r="27">
          <cell r="A27">
            <v>26</v>
          </cell>
          <cell r="B27">
            <v>12</v>
          </cell>
          <cell r="C27" t="str">
            <v>大倉 正真</v>
          </cell>
          <cell r="D27" t="str">
            <v>ｶﾃﾞｯﾄｵｰﾌﾟﾝ</v>
          </cell>
          <cell r="E27">
            <v>12</v>
          </cell>
          <cell r="F27">
            <v>8.3651736111111114E-3</v>
          </cell>
          <cell r="G27">
            <v>18.646000000000001</v>
          </cell>
          <cell r="H27">
            <v>1.0640000000000001</v>
          </cell>
          <cell r="I27">
            <v>0</v>
          </cell>
          <cell r="J27" t="str">
            <v>RKT WINNER</v>
          </cell>
          <cell r="K27" t="str">
            <v>TONYKART/YAMAHA</v>
          </cell>
          <cell r="L27" t="str">
            <v>YH</v>
          </cell>
          <cell r="M27">
            <v>21</v>
          </cell>
          <cell r="N27">
            <v>58.704000000000001</v>
          </cell>
          <cell r="O27">
            <v>77.513999999999996</v>
          </cell>
          <cell r="P27">
            <v>5</v>
          </cell>
          <cell r="Q27">
            <v>58.716000000000001</v>
          </cell>
          <cell r="R27">
            <v>29.605</v>
          </cell>
          <cell r="S27">
            <v>29.111000000000001</v>
          </cell>
          <cell r="T27" t="str">
            <v>D6ebdbd2e</v>
          </cell>
        </row>
        <row r="28">
          <cell r="A28">
            <v>27</v>
          </cell>
          <cell r="B28">
            <v>24</v>
          </cell>
          <cell r="C28" t="str">
            <v>道尾 柊哉</v>
          </cell>
          <cell r="D28" t="str">
            <v>ｶﾃﾞｯﾄｵｰﾌﾟﾝ</v>
          </cell>
          <cell r="E28">
            <v>12</v>
          </cell>
          <cell r="F28">
            <v>8.3985069444444446E-3</v>
          </cell>
          <cell r="G28">
            <v>21.526</v>
          </cell>
          <cell r="H28">
            <v>2.88</v>
          </cell>
          <cell r="I28">
            <v>0</v>
          </cell>
          <cell r="J28" t="str">
            <v>ﾊﾗﾀﾞｶｰﾄｸﾗﾌﾞ</v>
          </cell>
          <cell r="K28" t="str">
            <v>FALCON/YAMAHA</v>
          </cell>
          <cell r="L28" t="str">
            <v>YH</v>
          </cell>
          <cell r="M28">
            <v>16444408</v>
          </cell>
          <cell r="N28">
            <v>59.326000000000001</v>
          </cell>
          <cell r="O28">
            <v>76.701999999999998</v>
          </cell>
          <cell r="P28">
            <v>7</v>
          </cell>
          <cell r="Q28">
            <v>59.41</v>
          </cell>
          <cell r="R28">
            <v>30.285</v>
          </cell>
          <cell r="S28">
            <v>29.361999999999998</v>
          </cell>
          <cell r="T28" t="str">
            <v>D778a7612</v>
          </cell>
        </row>
        <row r="29">
          <cell r="A29">
            <v>28</v>
          </cell>
          <cell r="B29">
            <v>99</v>
          </cell>
          <cell r="C29" t="str">
            <v>永井 海吏</v>
          </cell>
          <cell r="D29" t="str">
            <v>ｶﾃﾞｯﾄｵｰﾌﾟﾝ</v>
          </cell>
          <cell r="E29">
            <v>12</v>
          </cell>
          <cell r="F29">
            <v>8.4209259259259272E-3</v>
          </cell>
          <cell r="G29">
            <v>23.463000000000001</v>
          </cell>
          <cell r="H29">
            <v>1.9370000000000001</v>
          </cell>
          <cell r="I29">
            <v>0</v>
          </cell>
          <cell r="J29" t="str">
            <v>ｶｰﾄｶﾞﾚｰｼﾞｸﾗｯｼｭﾒｲﾄ</v>
          </cell>
          <cell r="K29" t="str">
            <v>EXPRIT/YAMAHA</v>
          </cell>
          <cell r="L29" t="str">
            <v>YH</v>
          </cell>
          <cell r="M29">
            <v>28</v>
          </cell>
          <cell r="N29">
            <v>59.491</v>
          </cell>
          <cell r="O29">
            <v>76.489000000000004</v>
          </cell>
          <cell r="P29">
            <v>10</v>
          </cell>
          <cell r="Q29">
            <v>59.604999999999997</v>
          </cell>
          <cell r="R29">
            <v>30.187000000000001</v>
          </cell>
          <cell r="S29">
            <v>29.562000000000001</v>
          </cell>
          <cell r="T29" t="str">
            <v>Dd099db19</v>
          </cell>
        </row>
        <row r="30">
          <cell r="A30">
            <v>29</v>
          </cell>
          <cell r="B30">
            <v>34</v>
          </cell>
          <cell r="C30" t="str">
            <v>手塚 大雅</v>
          </cell>
          <cell r="D30" t="str">
            <v>ｶﾃﾞｯﾄｵｰﾌﾟﾝ</v>
          </cell>
          <cell r="E30">
            <v>12</v>
          </cell>
          <cell r="F30">
            <v>8.4599074074074073E-3</v>
          </cell>
          <cell r="G30">
            <v>26.831</v>
          </cell>
          <cell r="H30">
            <v>3.3679999999999999</v>
          </cell>
          <cell r="I30">
            <v>0</v>
          </cell>
          <cell r="J30" t="str">
            <v>Zi-Vivre RT</v>
          </cell>
          <cell r="K30" t="str">
            <v>Drago Corse/YAMAHA</v>
          </cell>
          <cell r="L30" t="str">
            <v>YH</v>
          </cell>
          <cell r="M30">
            <v>23</v>
          </cell>
          <cell r="N30">
            <v>58.79</v>
          </cell>
          <cell r="O30">
            <v>77.400999999999996</v>
          </cell>
          <cell r="P30">
            <v>12</v>
          </cell>
          <cell r="Q30">
            <v>58.896000000000001</v>
          </cell>
          <cell r="R30">
            <v>29.693000000000001</v>
          </cell>
          <cell r="S30">
            <v>29.097000000000001</v>
          </cell>
          <cell r="T30" t="str">
            <v>D7e95341b</v>
          </cell>
        </row>
        <row r="31">
          <cell r="A31">
            <v>30</v>
          </cell>
          <cell r="B31">
            <v>44</v>
          </cell>
          <cell r="C31" t="str">
            <v>種田 隆威</v>
          </cell>
          <cell r="D31" t="str">
            <v>ｶﾃﾞｯﾄｵｰﾌﾟﾝ</v>
          </cell>
          <cell r="E31">
            <v>12</v>
          </cell>
          <cell r="F31">
            <v>8.4783564814814808E-3</v>
          </cell>
          <cell r="G31">
            <v>28.425000000000001</v>
          </cell>
          <cell r="H31">
            <v>1.5940000000000001</v>
          </cell>
          <cell r="I31">
            <v>0</v>
          </cell>
          <cell r="J31" t="str">
            <v>FLAXﾓｰﾀｰｽﾎﾟｰﾂ</v>
          </cell>
          <cell r="K31" t="str">
            <v>GLEATEQ/YAMAHA</v>
          </cell>
          <cell r="L31" t="str">
            <v>YH</v>
          </cell>
          <cell r="M31">
            <v>10739758</v>
          </cell>
          <cell r="N31">
            <v>6.9501157407407402E-4</v>
          </cell>
          <cell r="O31">
            <v>75.778000000000006</v>
          </cell>
          <cell r="P31">
            <v>6</v>
          </cell>
          <cell r="Q31">
            <v>6.9634259259259259E-4</v>
          </cell>
          <cell r="R31">
            <v>30.404</v>
          </cell>
          <cell r="S31">
            <v>29.812000000000001</v>
          </cell>
          <cell r="T31" t="str">
            <v>D41c8adc8</v>
          </cell>
        </row>
        <row r="32">
          <cell r="A32">
            <v>31</v>
          </cell>
          <cell r="B32">
            <v>57</v>
          </cell>
          <cell r="C32" t="str">
            <v>石川 大翔</v>
          </cell>
          <cell r="D32" t="str">
            <v>ｶﾃﾞｯﾄｵｰﾌﾟﾝ</v>
          </cell>
          <cell r="E32">
            <v>12</v>
          </cell>
          <cell r="F32">
            <v>8.4940856481481482E-3</v>
          </cell>
          <cell r="G32">
            <v>29.783999999999999</v>
          </cell>
          <cell r="H32">
            <v>1.359</v>
          </cell>
          <cell r="I32">
            <v>0</v>
          </cell>
          <cell r="J32" t="str">
            <v>ぴぃたぁぱん</v>
          </cell>
          <cell r="K32" t="str">
            <v>ﾊﾟﾛﾘﾝ/YAMAHA</v>
          </cell>
          <cell r="L32" t="str">
            <v>YH</v>
          </cell>
          <cell r="M32">
            <v>12781733</v>
          </cell>
          <cell r="N32">
            <v>59.935000000000002</v>
          </cell>
          <cell r="O32">
            <v>75.921999999999997</v>
          </cell>
          <cell r="P32">
            <v>9</v>
          </cell>
          <cell r="Q32">
            <v>6.9579861111111101E-4</v>
          </cell>
          <cell r="R32">
            <v>30.355</v>
          </cell>
          <cell r="S32">
            <v>30.085000000000001</v>
          </cell>
          <cell r="T32" t="str">
            <v>D49dcca60</v>
          </cell>
        </row>
        <row r="33">
          <cell r="A33">
            <v>32</v>
          </cell>
          <cell r="B33">
            <v>11</v>
          </cell>
          <cell r="C33" t="str">
            <v>飯田 一仁</v>
          </cell>
          <cell r="D33" t="str">
            <v>ｶﾃﾞｯﾄｵｰﾌﾟﾝ</v>
          </cell>
          <cell r="E33">
            <v>12</v>
          </cell>
          <cell r="F33">
            <v>8.6199652777777785E-3</v>
          </cell>
          <cell r="G33">
            <v>40.659999999999997</v>
          </cell>
          <cell r="H33">
            <v>10.875999999999999</v>
          </cell>
          <cell r="I33">
            <v>0</v>
          </cell>
          <cell r="J33" t="str">
            <v>ｶｰﾄｶﾞﾚｰｼﾞｸﾗｯｼｭﾒｲﾄ</v>
          </cell>
          <cell r="K33" t="str">
            <v>LNKART/YAMAHA</v>
          </cell>
          <cell r="L33" t="str">
            <v>YH</v>
          </cell>
          <cell r="M33">
            <v>14406513</v>
          </cell>
          <cell r="N33">
            <v>58.779000000000003</v>
          </cell>
          <cell r="O33">
            <v>77.415000000000006</v>
          </cell>
          <cell r="P33">
            <v>5</v>
          </cell>
          <cell r="Q33">
            <v>59.045999999999999</v>
          </cell>
          <cell r="R33">
            <v>29.843</v>
          </cell>
          <cell r="S33">
            <v>29.33</v>
          </cell>
          <cell r="T33" t="str">
            <v>D6fb63d8</v>
          </cell>
          <cell r="U33" t="str">
            <v>鈴鹿選手権ｼﾘｰｽﾞ特別規則 競技車両規則第60条～2)(ﾌﾛﾝﾄﾌｪｱﾘﾝｸﾞ)違反により、5秒加算とした。</v>
          </cell>
        </row>
        <row r="34">
          <cell r="A34" t="str">
            <v>DNS</v>
          </cell>
          <cell r="B34">
            <v>25</v>
          </cell>
          <cell r="C34" t="str">
            <v>寺西 俊稀</v>
          </cell>
          <cell r="D34" t="str">
            <v>ｶﾃﾞｯﾄｵｰﾌﾟﾝ</v>
          </cell>
          <cell r="G34" t="str">
            <v>DNS</v>
          </cell>
          <cell r="I34">
            <v>0</v>
          </cell>
          <cell r="J34" t="str">
            <v>ONEPOINT</v>
          </cell>
          <cell r="K34" t="str">
            <v>ﾊﾟﾛﾘﾝ/YAMAHA</v>
          </cell>
          <cell r="L34" t="str">
            <v>YH</v>
          </cell>
          <cell r="M34">
            <v>4740237</v>
          </cell>
          <cell r="O34" t="str">
            <v>-</v>
          </cell>
          <cell r="P34">
            <v>0</v>
          </cell>
          <cell r="T34" t="str">
            <v>D876cbbd4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topLeftCell="A4" zoomScaleNormal="100" zoomScaleSheetLayoutView="115" workbookViewId="0">
      <selection activeCell="I6" sqref="I6:J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8"/>
    <col min="16" max="20" width="13.33203125" style="68" customWidth="1"/>
    <col min="21" max="21" width="13.33203125" style="68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f>+[1]各種設定!D18</f>
        <v>44759</v>
      </c>
      <c r="J6" s="7"/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tr">
        <f>+[1]各種設定!D2</f>
        <v>2022 鈴鹿選手権シリーズ第4戦 ｶｰﾄﾚｰｽ IN SUZUKA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3</v>
      </c>
      <c r="K8" s="14" t="s">
        <v>4</v>
      </c>
      <c r="L8" s="9"/>
      <c r="M8" s="15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6" t="str">
        <f>+[1]各種設定!D4</f>
        <v>カデット オープン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5</v>
      </c>
      <c r="M9" s="18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2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f>VLOOKUP(A9,[1]コースレコード!$A:$G,3,FALSE)</f>
        <v>55.805999999999997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5"/>
      <c r="D12" s="26" t="s">
        <v>22</v>
      </c>
      <c r="E12" s="26" t="s">
        <v>23</v>
      </c>
      <c r="F12" s="25" t="s">
        <v>10</v>
      </c>
      <c r="G12" s="27" t="s">
        <v>24</v>
      </c>
      <c r="H12" s="25" t="s">
        <v>12</v>
      </c>
      <c r="I12" s="25" t="s">
        <v>13</v>
      </c>
      <c r="J12" s="25" t="s">
        <v>25</v>
      </c>
      <c r="K12" s="25" t="s">
        <v>26</v>
      </c>
      <c r="L12" s="28" t="s">
        <v>27</v>
      </c>
      <c r="M12" s="29"/>
      <c r="N12" s="30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f>IFERROR(INDEX('[1]決勝ヒート - レース結果（貼付）'!A2:$Z$50,MATCH($A13,'[1]決勝ヒート - レース結果（貼付）'!A2:$A$50,0),MATCH('決勝ヒート - レース暫定結果表'!B$11,'[1]決勝ヒート - レース結果（貼付）'!$1:$1,0)),"")</f>
        <v>37</v>
      </c>
      <c r="C13" s="33"/>
      <c r="D13" s="34" t="str">
        <f>IFERROR(INDEX('[1]決勝ヒート - レース結果（貼付）'!$A:$Z,MATCH($B13,'[1]決勝ヒート - レース結果（貼付）'!$B:$B,0),MATCH('決勝ヒート - レース暫定結果表'!D$11,'[1]決勝ヒート - レース結果（貼付）'!$1:$1,0)),"")</f>
        <v>前田 蒼介</v>
      </c>
      <c r="E13" s="35" t="str">
        <f>IFERROR(INDEX('[1]決勝ヒート - レース結果（貼付）'!$A:$Z,MATCH($B13,'[1]決勝ヒート - レース結果（貼付）'!$B:$B,0),MATCH('決勝ヒート - レース暫定結果表'!E$11,'[1]決勝ヒート - レース結果（貼付）'!$1:$1,0)),"")</f>
        <v>KARTREPUBLIC/YAMAHA</v>
      </c>
      <c r="F13" s="36" t="str">
        <f>IFERROR(INDEX('[1]決勝ヒート - レース結果（貼付）'!$A:$Z,MATCH($B13,'[1]決勝ヒート - レース結果（貼付）'!$B:$B,0),MATCH('決勝ヒート - レース暫定結果表'!F$11,'[1]決勝ヒート - レース結果（貼付）'!$1:$1,0)),"")</f>
        <v>Team REGOLITH</v>
      </c>
      <c r="G13" s="37" t="str">
        <f>IFERROR(INDEX('[1]決勝ヒート - レース結果（貼付）'!$A:$Z,MATCH($B13,'[1]決勝ヒート - レース結果（貼付）'!$B:$B,0),MATCH('決勝ヒート - レース暫定結果表'!G$11,'[1]決勝ヒート - レース結果（貼付）'!$1:$1,0)),"")</f>
        <v>YH</v>
      </c>
      <c r="H13" s="38">
        <f>IFERROR(INDEX('[1]決勝ヒート - レース結果（貼付）'!$A:$Z,MATCH($B13,'[1]決勝ヒート - レース結果（貼付）'!$B:$B,0),MATCH('決勝ヒート - レース暫定結果表'!H$11,'[1]決勝ヒート - レース結果（貼付）'!$1:$1,0)),"")</f>
        <v>12</v>
      </c>
      <c r="I13" s="39">
        <f>IF(A13="DNS","ｽﾀｰﾄ出来ず",IF(A13="DQ","失　格",IFERROR(INDEX('[1]決勝ヒート - レース結果（貼付）'!$A:$Z,MATCH($B13,'[1]決勝ヒート - レース結果（貼付）'!$B:$B,0),MATCH('決勝ヒート - レース暫定結果表'!I$11,'[1]決勝ヒート - レース結果（貼付）'!$1:$1,0)),"")))</f>
        <v>8.1493634259259262E-3</v>
      </c>
      <c r="J13" s="40" t="str">
        <f>ROUND((1.264*H13)/(I13*24),2)&amp;"km/h"</f>
        <v>77.55km/h</v>
      </c>
      <c r="K13" s="40"/>
      <c r="L13" s="41">
        <f>IFERROR(INDEX('[1]決勝ヒート - レース結果（貼付）'!$A:$Z,MATCH($B13,'[1]決勝ヒート - レース結果（貼付）'!$B:$B,0),MATCH('決勝ヒート - レース暫定結果表'!L$11,'[1]決勝ヒート - レース結果（貼付）'!$1:$1,0)),"")</f>
        <v>58.057000000000002</v>
      </c>
      <c r="M13" s="42" t="str">
        <f t="shared" ref="M13:M47" si="0">IF(L13&lt;1,"",IF($M$11&gt;L13,"R",""))</f>
        <v/>
      </c>
      <c r="N13" s="43"/>
      <c r="O13" s="4"/>
      <c r="P13" s="4" t="str">
        <f>IF(IFERROR(INDEX('[1]決勝ヒート - レース結果（貼付）'!$A:$Z,MATCH($B13,'[1]決勝ヒート - レース結果（貼付）'!$B:$B,0),MATCH('決勝ヒート - レース暫定結果表'!P$11,'[1]決勝ヒート - レース結果（貼付）'!$1:$1,0)),"")=0,"",IFERROR(INDEX('[1]決勝ヒート - レース結果（貼付）'!$A:$Z,MATCH($B13,'[1]決勝ヒート - レース結果（貼付）'!$B:$B,0),MATCH('決勝ヒート - レース暫定結果表'!P$11,'[1]決勝ヒート - レース結果（貼付）'!$1:$1,0)),""))</f>
        <v/>
      </c>
      <c r="Q13" s="4" t="str">
        <f>IF(P13="","",COUNTIF($P$13:P13,"&lt;&gt;"&amp;""))</f>
        <v/>
      </c>
      <c r="R13" s="4" t="str">
        <f t="shared" ref="R13:R44" si="1">IFERROR(RANK(Q13,$Q$13:$Q$47,1),"")</f>
        <v/>
      </c>
      <c r="S13" s="4" t="str">
        <f>IF(IFERROR(INDEX('[1]決勝ヒート - レース結果（貼付）'!$A:$Z,MATCH($A13,'[1]決勝ヒート - レース結果（貼付）'!$A:$A,0),MATCH('決勝ヒート - レース暫定結果表'!S$11,'[1]決勝ヒート - レース結果（貼付）'!$1:$1,0)),"")=0,"",IFERROR(INDEX('[1]決勝ヒート - レース結果（貼付）'!$A:$Z,MATCH($A13,'[1]決勝ヒート - レース結果（貼付）'!$A:$A,0),MATCH('決勝ヒート - レース暫定結果表'!S$11,'[1]決勝ヒート - レース結果（貼付）'!$1:$1,0)),""))</f>
        <v/>
      </c>
      <c r="T13" s="4"/>
      <c r="U13" s="4">
        <f>IF(IFERROR(INDEX('[1]決勝ヒート - レース結果（貼付）'!$A:$Z,MATCH($B13,'[1]決勝ヒート - レース結果（貼付）'!$B:$B,0),MATCH('決勝ヒート - レース暫定結果表'!U$11,'[1]決勝ヒート - レース結果（貼付）'!$1:$1,0)),"")=0,"",IFERROR(INDEX('[1]決勝ヒート - レース結果（貼付）'!$A:$Z,MATCH($B13,'[1]決勝ヒート - レース結果（貼付）'!$B:$B,0),MATCH('決勝ヒート - レース暫定結果表'!U$11,'[1]決勝ヒート - レース結果（貼付）'!$1:$1,0)),""))</f>
        <v>78.378</v>
      </c>
    </row>
    <row r="14" spans="1:21" ht="12.75" customHeight="1" x14ac:dyDescent="0.2">
      <c r="A14" s="31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2">
        <f>IFERROR(INDEX('[1]決勝ヒート - レース結果（貼付）'!A3:$Z$50,MATCH($A14,'[1]決勝ヒート - レース結果（貼付）'!A3:$A$50,0),MATCH('決勝ヒート - レース暫定結果表'!B$11,'[1]決勝ヒート - レース結果（貼付）'!$1:$1,0)),"")</f>
        <v>23</v>
      </c>
      <c r="C14" s="33"/>
      <c r="D14" s="34" t="str">
        <f>IFERROR(INDEX('[1]決勝ヒート - レース結果（貼付）'!$A:$Z,MATCH($B14,'[1]決勝ヒート - レース結果（貼付）'!$B:$B,0),MATCH('決勝ヒート - レース暫定結果表'!D$11,'[1]決勝ヒート - レース結果（貼付）'!$1:$1,0)),"")</f>
        <v>柴崎 尊</v>
      </c>
      <c r="E14" s="35" t="str">
        <f>IFERROR(INDEX('[1]決勝ヒート - レース結果（貼付）'!$A:$Z,MATCH($B14,'[1]決勝ヒート - レース結果（貼付）'!$B:$B,0),MATCH('決勝ヒート - レース暫定結果表'!E$11,'[1]決勝ヒート - レース結果（貼付）'!$1:$1,0)),"")</f>
        <v>ﾊﾟﾛﾘﾝ/YAMAHA</v>
      </c>
      <c r="F14" s="36" t="str">
        <f>IFERROR(INDEX('[1]決勝ヒート - レース結果（貼付）'!$A:$Z,MATCH($B14,'[1]決勝ヒート - レース結果（貼付）'!$B:$B,0),MATCH('決勝ヒート - レース暫定結果表'!F$11,'[1]決勝ヒート - レース結果（貼付）'!$1:$1,0)),"")</f>
        <v>HRS JAPAN</v>
      </c>
      <c r="G14" s="37" t="str">
        <f>IFERROR(INDEX('[1]決勝ヒート - レース結果（貼付）'!$A:$Z,MATCH($B14,'[1]決勝ヒート - レース結果（貼付）'!$B:$B,0),MATCH('決勝ヒート - レース暫定結果表'!G$11,'[1]決勝ヒート - レース結果（貼付）'!$1:$1,0)),"")</f>
        <v>YH</v>
      </c>
      <c r="H14" s="38">
        <f>IF(A14="DNS","",IF(A14="DQ","",IFERROR(INDEX('[1]決勝ヒート - レース結果（貼付）'!$A:$Z,MATCH($A14,'[1]決勝ヒート - レース結果（貼付）'!$A:$A,0),MATCH('決勝ヒート - レース暫定結果表'!H$11,'[1]決勝ヒート - レース結果（貼付）'!$1:$1,0)),"")))</f>
        <v>12</v>
      </c>
      <c r="I14" s="39">
        <f>IF(A14="DNS","ｽﾀｰﾄ出来ず",IF(A14="DQ","失　格",IFERROR(INDEX('[1]決勝ヒート - レース結果（貼付）'!$A:$Z,MATCH($B14,'[1]決勝ヒート - レース結果（貼付）'!$B:$B,0),MATCH('決勝ヒート - レース暫定結果表'!I$11,'[1]決勝ヒート - レース結果（貼付）'!$1:$1,0)),"")))</f>
        <v>8.1526273148148139E-3</v>
      </c>
      <c r="J14" s="44">
        <f>IF(A14="DNS","",IF(A14="DQ","",IFERROR(INDEX('[1]決勝ヒート - レース結果（貼付）'!$A:$Z,MATCH($A14,'[1]決勝ヒート - レース結果（貼付）'!$A:$A,0),MATCH('決勝ヒート - レース暫定結果表'!J$11,'[1]決勝ヒート - レース結果（貼付）'!$1:$1,0)),"")))</f>
        <v>0.28199999999999997</v>
      </c>
      <c r="K14" s="44">
        <f>IF(A14="DNS","",IF(A14="DQ","",IFERROR(INDEX('[1]決勝ヒート - レース結果（貼付）'!$A:$Z,MATCH($A14,'[1]決勝ヒート - レース結果（貼付）'!$A:$A,0),MATCH('決勝ヒート - レース暫定結果表'!K$11,'[1]決勝ヒート - レース結果（貼付）'!$1:$1,0)),"")))</f>
        <v>0.28199999999999997</v>
      </c>
      <c r="L14" s="41">
        <f>IF(A14="DNS","",IF(A14="DQ","",IFERROR(INDEX('[1]決勝ヒート - レース結果（貼付）'!$A:$Z,MATCH($B14,'[1]決勝ヒート - レース結果（貼付）'!$B:$B,0),MATCH('決勝ヒート - レース暫定結果表'!L$11,'[1]決勝ヒート - レース結果（貼付）'!$1:$1,0)),"")))</f>
        <v>58.000999999999998</v>
      </c>
      <c r="M14" s="42" t="str">
        <f t="shared" si="0"/>
        <v/>
      </c>
      <c r="N14" s="43"/>
      <c r="O14" s="4"/>
      <c r="P14" s="4" t="str">
        <f>IF(IFERROR(INDEX('[1]決勝ヒート - レース結果（貼付）'!$A:$Z,MATCH($B14,'[1]決勝ヒート - レース結果（貼付）'!$B:$B,0),MATCH('決勝ヒート - レース暫定結果表'!P$11,'[1]決勝ヒート - レース結果（貼付）'!$1:$1,0)),"")=0,"",IFERROR(INDEX('[1]決勝ヒート - レース結果（貼付）'!$A:$Z,MATCH($B14,'[1]決勝ヒート - レース結果（貼付）'!$B:$B,0),MATCH('決勝ヒート - レース暫定結果表'!P$11,'[1]決勝ヒート - レース結果（貼付）'!$1:$1,0)),""))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IF(IFERROR(INDEX('[1]決勝ヒート - レース結果（貼付）'!$A:$Z,MATCH($A14,'[1]決勝ヒート - レース結果（貼付）'!$A:$A,0),MATCH('決勝ヒート - レース暫定結果表'!S$11,'[1]決勝ヒート - レース結果（貼付）'!$1:$1,0)),"")=0,"",IFERROR(INDEX('[1]決勝ヒート - レース結果（貼付）'!$A:$Z,MATCH($A14,'[1]決勝ヒート - レース結果（貼付）'!$A:$A,0),MATCH('決勝ヒート - レース暫定結果表'!S$11,'[1]決勝ヒート - レース結果（貼付）'!$1:$1,0)),""))</f>
        <v/>
      </c>
      <c r="T14" s="4"/>
      <c r="U14" s="4">
        <f>IF(IFERROR(INDEX('[1]決勝ヒート - レース結果（貼付）'!$A:$Z,MATCH($B14,'[1]決勝ヒート - レース結果（貼付）'!$B:$B,0),MATCH('決勝ヒート - レース暫定結果表'!U$11,'[1]決勝ヒート - レース結果（貼付）'!$1:$1,0)),"")=0,"",IFERROR(INDEX('[1]決勝ヒート - レース結果（貼付）'!$A:$Z,MATCH($B14,'[1]決勝ヒート - レース結果（貼付）'!$B:$B,0),MATCH('決勝ヒート - レース暫定結果表'!U$11,'[1]決勝ヒート - レース結果（貼付）'!$1:$1,0)),""))</f>
        <v>78.453999999999994</v>
      </c>
    </row>
    <row r="15" spans="1:21" ht="12.75" customHeight="1" x14ac:dyDescent="0.2">
      <c r="A15" s="31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2">
        <f>IFERROR(INDEX('[1]決勝ヒート - レース結果（貼付）'!A4:$Z$50,MATCH($A15,'[1]決勝ヒート - レース結果（貼付）'!A4:$A$50,0),MATCH('決勝ヒート - レース暫定結果表'!B$11,'[1]決勝ヒート - レース結果（貼付）'!$1:$1,0)),"")</f>
        <v>16</v>
      </c>
      <c r="C15" s="33"/>
      <c r="D15" s="34" t="str">
        <f>IFERROR(INDEX('[1]決勝ヒート - レース結果（貼付）'!$A:$Z,MATCH($B15,'[1]決勝ヒート - レース結果（貼付）'!$B:$B,0),MATCH('決勝ヒート - レース暫定結果表'!D$11,'[1]決勝ヒート - レース結果（貼付）'!$1:$1,0)),"")</f>
        <v>横山 輝翔</v>
      </c>
      <c r="E15" s="35" t="str">
        <f>IFERROR(INDEX('[1]決勝ヒート - レース結果（貼付）'!$A:$Z,MATCH($B15,'[1]決勝ヒート - レース結果（貼付）'!$B:$B,0),MATCH('決勝ヒート - レース暫定結果表'!E$11,'[1]決勝ヒート - レース結果（貼付）'!$1:$1,0)),"")</f>
        <v>energy/YAMAHA</v>
      </c>
      <c r="F15" s="36" t="str">
        <f>IFERROR(INDEX('[1]決勝ヒート - レース結果（貼付）'!$A:$Z,MATCH($B15,'[1]決勝ヒート - レース結果（貼付）'!$B:$B,0),MATCH('決勝ヒート - レース暫定結果表'!F$11,'[1]決勝ヒート - レース結果（貼付）'!$1:$1,0)),"")</f>
        <v>ﾁｰﾑﾅｶﾞｵ</v>
      </c>
      <c r="G15" s="37" t="str">
        <f>IFERROR(INDEX('[1]決勝ヒート - レース結果（貼付）'!$A:$Z,MATCH($B15,'[1]決勝ヒート - レース結果（貼付）'!$B:$B,0),MATCH('決勝ヒート - レース暫定結果表'!G$11,'[1]決勝ヒート - レース結果（貼付）'!$1:$1,0)),"")</f>
        <v>YH</v>
      </c>
      <c r="H15" s="38">
        <f>IF(A15="DNS","",IF(A15="DQ","",IFERROR(INDEX('[1]決勝ヒート - レース結果（貼付）'!$A:$Z,MATCH($A15,'[1]決勝ヒート - レース結果（貼付）'!$A:$A,0),MATCH('決勝ヒート - レース暫定結果表'!H$11,'[1]決勝ヒート - レース結果（貼付）'!$1:$1,0)),"")))</f>
        <v>12</v>
      </c>
      <c r="I15" s="39">
        <f>IF(A15="DNS","ｽﾀｰﾄ出来ず",IF(A15="DQ","失　格",IFERROR(INDEX('[1]決勝ヒート - レース結果（貼付）'!$A:$Z,MATCH($B15,'[1]決勝ヒート - レース結果（貼付）'!$B:$B,0),MATCH('決勝ヒート - レース暫定結果表'!I$11,'[1]決勝ヒート - レース結果（貼付）'!$1:$1,0)),"")))</f>
        <v>8.1554629629629633E-3</v>
      </c>
      <c r="J15" s="44">
        <f>IF(A15="DNS","",IF(A15="DQ","",IFERROR(INDEX('[1]決勝ヒート - レース結果（貼付）'!$A:$Z,MATCH($A15,'[1]決勝ヒート - レース結果（貼付）'!$A:$A,0),MATCH('決勝ヒート - レース暫定結果表'!J$11,'[1]決勝ヒート - レース結果（貼付）'!$1:$1,0)),"")))</f>
        <v>0.52700000000000002</v>
      </c>
      <c r="K15" s="44">
        <f>IF(A15="DNS","",IF(A15="DQ","",IFERROR(INDEX('[1]決勝ヒート - レース結果（貼付）'!$A:$Z,MATCH($A15,'[1]決勝ヒート - レース結果（貼付）'!$A:$A,0),MATCH('決勝ヒート - レース暫定結果表'!K$11,'[1]決勝ヒート - レース結果（貼付）'!$1:$1,0)),"")))</f>
        <v>0.245</v>
      </c>
      <c r="L15" s="41">
        <f>IF(A15="DNS","",IF(A15="DQ","",IFERROR(INDEX('[1]決勝ヒート - レース結果（貼付）'!$A:$Z,MATCH($B15,'[1]決勝ヒート - レース結果（貼付）'!$B:$B,0),MATCH('決勝ヒート - レース暫定結果表'!L$11,'[1]決勝ヒート - レース結果（貼付）'!$1:$1,0)),"")))</f>
        <v>57.953000000000003</v>
      </c>
      <c r="M15" s="42" t="str">
        <f t="shared" si="0"/>
        <v/>
      </c>
      <c r="N15" s="43"/>
      <c r="O15" s="4"/>
      <c r="P15" s="4" t="str">
        <f>IF(IFERROR(INDEX('[1]決勝ヒート - レース結果（貼付）'!$A:$Z,MATCH($B15,'[1]決勝ヒート - レース結果（貼付）'!$B:$B,0),MATCH('決勝ヒート - レース暫定結果表'!P$11,'[1]決勝ヒート - レース結果（貼付）'!$1:$1,0)),"")=0,"",IFERROR(INDEX('[1]決勝ヒート - レース結果（貼付）'!$A:$Z,MATCH($B15,'[1]決勝ヒート - レース結果（貼付）'!$B:$B,0),MATCH('決勝ヒート - レース暫定結果表'!P$11,'[1]決勝ヒート - レース結果（貼付）'!$1:$1,0)),""))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IF(IFERROR(INDEX('[1]決勝ヒート - レース結果（貼付）'!$A:$Z,MATCH($A15,'[1]決勝ヒート - レース結果（貼付）'!$A:$A,0),MATCH('決勝ヒート - レース暫定結果表'!S$11,'[1]決勝ヒート - レース結果（貼付）'!$1:$1,0)),"")=0,"",IFERROR(INDEX('[1]決勝ヒート - レース結果（貼付）'!$A:$Z,MATCH($A15,'[1]決勝ヒート - レース結果（貼付）'!$A:$A,0),MATCH('決勝ヒート - レース暫定結果表'!S$11,'[1]決勝ヒート - レース結果（貼付）'!$1:$1,0)),""))</f>
        <v/>
      </c>
      <c r="T15" s="4"/>
      <c r="U15" s="4">
        <f>IF(IFERROR(INDEX('[1]決勝ヒート - レース結果（貼付）'!$A:$Z,MATCH($B15,'[1]決勝ヒート - レース結果（貼付）'!$B:$B,0),MATCH('決勝ヒート - レース暫定結果表'!U$11,'[1]決勝ヒート - レース結果（貼付）'!$1:$1,0)),"")=0,"",IFERROR(INDEX('[1]決勝ヒート - レース結果（貼付）'!$A:$Z,MATCH($B15,'[1]決勝ヒート - レース結果（貼付）'!$B:$B,0),MATCH('決勝ヒート - レース暫定結果表'!U$11,'[1]決勝ヒート - レース結果（貼付）'!$1:$1,0)),""))</f>
        <v>78.519000000000005</v>
      </c>
    </row>
    <row r="16" spans="1:21" ht="12.75" customHeight="1" x14ac:dyDescent="0.2">
      <c r="A16" s="31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2">
        <f>IFERROR(INDEX('[1]決勝ヒート - レース結果（貼付）'!A5:$Z$50,MATCH($A16,'[1]決勝ヒート - レース結果（貼付）'!A5:$A$50,0),MATCH('決勝ヒート - レース暫定結果表'!B$11,'[1]決勝ヒート - レース結果（貼付）'!$1:$1,0)),"")</f>
        <v>56</v>
      </c>
      <c r="C16" s="33"/>
      <c r="D16" s="34" t="str">
        <f>IFERROR(INDEX('[1]決勝ヒート - レース結果（貼付）'!$A:$Z,MATCH($B16,'[1]決勝ヒート - レース結果（貼付）'!$B:$B,0),MATCH('決勝ヒート - レース暫定結果表'!D$11,'[1]決勝ヒート - レース結果（貼付）'!$1:$1,0)),"")</f>
        <v>南崎 高志</v>
      </c>
      <c r="E16" s="35" t="str">
        <f>IFERROR(INDEX('[1]決勝ヒート - レース結果（貼付）'!$A:$Z,MATCH($B16,'[1]決勝ヒート - レース結果（貼付）'!$B:$B,0),MATCH('決勝ヒート - レース暫定結果表'!E$11,'[1]決勝ヒート - レース結果（貼付）'!$1:$1,0)),"")</f>
        <v>Energy corse/YAMAHA</v>
      </c>
      <c r="F16" s="36" t="str">
        <f>IFERROR(INDEX('[1]決勝ヒート - レース結果（貼付）'!$A:$Z,MATCH($B16,'[1]決勝ヒート - レース結果（貼付）'!$B:$B,0),MATCH('決勝ヒート - レース暫定結果表'!F$11,'[1]決勝ヒート - レース結果（貼付）'!$1:$1,0)),"")</f>
        <v>ｼﾅｼﾞｰﾘﾝｸｽ</v>
      </c>
      <c r="G16" s="37" t="str">
        <f>IFERROR(INDEX('[1]決勝ヒート - レース結果（貼付）'!$A:$Z,MATCH($B16,'[1]決勝ヒート - レース結果（貼付）'!$B:$B,0),MATCH('決勝ヒート - レース暫定結果表'!G$11,'[1]決勝ヒート - レース結果（貼付）'!$1:$1,0)),"")</f>
        <v>YH</v>
      </c>
      <c r="H16" s="38">
        <f>IF(A16="DNS","",IF(A16="DQ","",IFERROR(INDEX('[1]決勝ヒート - レース結果（貼付）'!$A:$Z,MATCH($A16,'[1]決勝ヒート - レース結果（貼付）'!$A:$A,0),MATCH('決勝ヒート - レース暫定結果表'!H$11,'[1]決勝ヒート - レース結果（貼付）'!$1:$1,0)),"")))</f>
        <v>12</v>
      </c>
      <c r="I16" s="39">
        <f>IF(A16="DNS","ｽﾀｰﾄ出来ず",IF(A16="DQ","失　格",IFERROR(INDEX('[1]決勝ヒート - レース結果（貼付）'!$A:$Z,MATCH($B16,'[1]決勝ヒート - レース結果（貼付）'!$B:$B,0),MATCH('決勝ヒート - レース暫定結果表'!I$11,'[1]決勝ヒート - レース結果（貼付）'!$1:$1,0)),"")))</f>
        <v>8.1576620370370362E-3</v>
      </c>
      <c r="J16" s="44">
        <f>IF(A16="DNS","",IF(A16="DQ","",IFERROR(INDEX('[1]決勝ヒート - レース結果（貼付）'!$A:$Z,MATCH($A16,'[1]決勝ヒート - レース結果（貼付）'!$A:$A,0),MATCH('決勝ヒート - レース暫定結果表'!J$11,'[1]決勝ヒート - レース結果（貼付）'!$1:$1,0)),"")))</f>
        <v>0.71699999999999997</v>
      </c>
      <c r="K16" s="44">
        <f>IF(A16="DNS","",IF(A16="DQ","",IFERROR(INDEX('[1]決勝ヒート - レース結果（貼付）'!$A:$Z,MATCH($A16,'[1]決勝ヒート - レース結果（貼付）'!$A:$A,0),MATCH('決勝ヒート - レース暫定結果表'!K$11,'[1]決勝ヒート - レース結果（貼付）'!$1:$1,0)),"")))</f>
        <v>0.19</v>
      </c>
      <c r="L16" s="41">
        <f>IF(A16="DNS","",IF(A16="DQ","",IFERROR(INDEX('[1]決勝ヒート - レース結果（貼付）'!$A:$Z,MATCH($B16,'[1]決勝ヒート - レース結果（貼付）'!$B:$B,0),MATCH('決勝ヒート - レース暫定結果表'!L$11,'[1]決勝ヒート - レース結果（貼付）'!$1:$1,0)),"")))</f>
        <v>57.901000000000003</v>
      </c>
      <c r="M16" s="42" t="str">
        <f t="shared" si="0"/>
        <v/>
      </c>
      <c r="N16" s="43"/>
      <c r="O16" s="4"/>
      <c r="P16" s="4" t="str">
        <f>IF(IFERROR(INDEX('[1]決勝ヒート - レース結果（貼付）'!$A:$Z,MATCH($B16,'[1]決勝ヒート - レース結果（貼付）'!$B:$B,0),MATCH('決勝ヒート - レース暫定結果表'!P$11,'[1]決勝ヒート - レース結果（貼付）'!$1:$1,0)),"")=0,"",IFERROR(INDEX('[1]決勝ヒート - レース結果（貼付）'!$A:$Z,MATCH($B16,'[1]決勝ヒート - レース結果（貼付）'!$B:$B,0),MATCH('決勝ヒート - レース暫定結果表'!P$11,'[1]決勝ヒート - レース結果（貼付）'!$1:$1,0)),""))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IF(IFERROR(INDEX('[1]決勝ヒート - レース結果（貼付）'!$A:$Z,MATCH($A16,'[1]決勝ヒート - レース結果（貼付）'!$A:$A,0),MATCH('決勝ヒート - レース暫定結果表'!S$11,'[1]決勝ヒート - レース結果（貼付）'!$1:$1,0)),"")=0,"",IFERROR(INDEX('[1]決勝ヒート - レース結果（貼付）'!$A:$Z,MATCH($A16,'[1]決勝ヒート - レース結果（貼付）'!$A:$A,0),MATCH('決勝ヒート - レース暫定結果表'!S$11,'[1]決勝ヒート - レース結果（貼付）'!$1:$1,0)),""))</f>
        <v/>
      </c>
      <c r="T16" s="4"/>
      <c r="U16" s="4">
        <f>IF(IFERROR(INDEX('[1]決勝ヒート - レース結果（貼付）'!$A:$Z,MATCH($B16,'[1]決勝ヒート - レース結果（貼付）'!$B:$B,0),MATCH('決勝ヒート - レース暫定結果表'!U$11,'[1]決勝ヒート - レース結果（貼付）'!$1:$1,0)),"")=0,"",IFERROR(INDEX('[1]決勝ヒート - レース結果（貼付）'!$A:$Z,MATCH($B16,'[1]決勝ヒート - レース結果（貼付）'!$B:$B,0),MATCH('決勝ヒート - レース暫定結果表'!U$11,'[1]決勝ヒート - レース結果（貼付）'!$1:$1,0)),""))</f>
        <v>78.588999999999999</v>
      </c>
    </row>
    <row r="17" spans="1:21" ht="12.75" customHeight="1" x14ac:dyDescent="0.2">
      <c r="A17" s="31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2">
        <f>IFERROR(INDEX('[1]決勝ヒート - レース結果（貼付）'!A6:$Z$50,MATCH($A17,'[1]決勝ヒート - レース結果（貼付）'!A6:$A$50,0),MATCH('決勝ヒート - レース暫定結果表'!B$11,'[1]決勝ヒート - レース結果（貼付）'!$1:$1,0)),"")</f>
        <v>18</v>
      </c>
      <c r="C17" s="33"/>
      <c r="D17" s="34" t="str">
        <f>IFERROR(INDEX('[1]決勝ヒート - レース結果（貼付）'!$A:$Z,MATCH($B17,'[1]決勝ヒート - レース結果（貼付）'!$B:$B,0),MATCH('決勝ヒート - レース暫定結果表'!D$11,'[1]決勝ヒート - レース結果（貼付）'!$1:$1,0)),"")</f>
        <v>関谷 拓真</v>
      </c>
      <c r="E17" s="35" t="str">
        <f>IFERROR(INDEX('[1]決勝ヒート - レース結果（貼付）'!$A:$Z,MATCH($B17,'[1]決勝ヒート - レース結果（貼付）'!$B:$B,0),MATCH('決勝ヒート - レース暫定結果表'!E$11,'[1]決勝ヒート - レース結果（貼付）'!$1:$1,0)),"")</f>
        <v>PAROLIN/YAMAHA</v>
      </c>
      <c r="F17" s="36" t="str">
        <f>IFERROR(INDEX('[1]決勝ヒート - レース結果（貼付）'!$A:$Z,MATCH($B17,'[1]決勝ヒート - レース結果（貼付）'!$B:$B,0),MATCH('決勝ヒート - レース暫定結果表'!F$11,'[1]決勝ヒート - レース結果（貼付）'!$1:$1,0)),"")</f>
        <v>RT WORLD</v>
      </c>
      <c r="G17" s="37" t="str">
        <f>IFERROR(INDEX('[1]決勝ヒート - レース結果（貼付）'!$A:$Z,MATCH($B17,'[1]決勝ヒート - レース結果（貼付）'!$B:$B,0),MATCH('決勝ヒート - レース暫定結果表'!G$11,'[1]決勝ヒート - レース結果（貼付）'!$1:$1,0)),"")</f>
        <v>YH</v>
      </c>
      <c r="H17" s="38">
        <f>IF(A17="DNS","",IF(A17="DQ","",IFERROR(INDEX('[1]決勝ヒート - レース結果（貼付）'!$A:$Z,MATCH($A17,'[1]決勝ヒート - レース結果（貼付）'!$A:$A,0),MATCH('決勝ヒート - レース暫定結果表'!H$11,'[1]決勝ヒート - レース結果（貼付）'!$1:$1,0)),"")))</f>
        <v>12</v>
      </c>
      <c r="I17" s="39">
        <f>IF(A17="DNS","ｽﾀｰﾄ出来ず",IF(A17="DQ","失　格",IFERROR(INDEX('[1]決勝ヒート - レース結果（貼付）'!$A:$Z,MATCH($B17,'[1]決勝ヒート - レース結果（貼付）'!$B:$B,0),MATCH('決勝ヒート - レース暫定結果表'!I$11,'[1]決勝ヒート - レース結果（貼付）'!$1:$1,0)),"")))</f>
        <v>8.1614120370370382E-3</v>
      </c>
      <c r="J17" s="44">
        <f>IF(A17="DNS","",IF(A17="DQ","",IFERROR(INDEX('[1]決勝ヒート - レース結果（貼付）'!$A:$Z,MATCH($A17,'[1]決勝ヒート - レース結果（貼付）'!$A:$A,0),MATCH('決勝ヒート - レース暫定結果表'!J$11,'[1]決勝ヒート - レース結果（貼付）'!$1:$1,0)),"")))</f>
        <v>1.0409999999999999</v>
      </c>
      <c r="K17" s="44">
        <f>IF(A17="DNS","",IF(A17="DQ","",IFERROR(INDEX('[1]決勝ヒート - レース結果（貼付）'!$A:$Z,MATCH($A17,'[1]決勝ヒート - レース結果（貼付）'!$A:$A,0),MATCH('決勝ヒート - レース暫定結果表'!K$11,'[1]決勝ヒート - レース結果（貼付）'!$1:$1,0)),"")))</f>
        <v>0.32400000000000001</v>
      </c>
      <c r="L17" s="41">
        <f>IF(A17="DNS","",IF(A17="DQ","",IFERROR(INDEX('[1]決勝ヒート - レース結果（貼付）'!$A:$Z,MATCH($B17,'[1]決勝ヒート - レース結果（貼付）'!$B:$B,0),MATCH('決勝ヒート - レース暫定結果表'!L$11,'[1]決勝ヒート - レース結果（貼付）'!$1:$1,0)),"")))</f>
        <v>58.185000000000002</v>
      </c>
      <c r="M17" s="42" t="str">
        <f t="shared" si="0"/>
        <v/>
      </c>
      <c r="N17" s="43"/>
      <c r="O17" s="4"/>
      <c r="P17" s="4" t="str">
        <f>IF(IFERROR(INDEX('[1]決勝ヒート - レース結果（貼付）'!$A:$Z,MATCH($B17,'[1]決勝ヒート - レース結果（貼付）'!$B:$B,0),MATCH('決勝ヒート - レース暫定結果表'!P$11,'[1]決勝ヒート - レース結果（貼付）'!$1:$1,0)),"")=0,"",IFERROR(INDEX('[1]決勝ヒート - レース結果（貼付）'!$A:$Z,MATCH($B17,'[1]決勝ヒート - レース結果（貼付）'!$B:$B,0),MATCH('決勝ヒート - レース暫定結果表'!P$11,'[1]決勝ヒート - レース結果（貼付）'!$1:$1,0)),""))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IF(IFERROR(INDEX('[1]決勝ヒート - レース結果（貼付）'!$A:$Z,MATCH($A17,'[1]決勝ヒート - レース結果（貼付）'!$A:$A,0),MATCH('決勝ヒート - レース暫定結果表'!S$11,'[1]決勝ヒート - レース結果（貼付）'!$1:$1,0)),"")=0,"",IFERROR(INDEX('[1]決勝ヒート - レース結果（貼付）'!$A:$Z,MATCH($A17,'[1]決勝ヒート - レース結果（貼付）'!$A:$A,0),MATCH('決勝ヒート - レース暫定結果表'!S$11,'[1]決勝ヒート - レース結果（貼付）'!$1:$1,0)),""))</f>
        <v/>
      </c>
      <c r="T17" s="4"/>
      <c r="U17" s="4">
        <f>IF(IFERROR(INDEX('[1]決勝ヒート - レース結果（貼付）'!$A:$Z,MATCH($B17,'[1]決勝ヒート - レース結果（貼付）'!$B:$B,0),MATCH('決勝ヒート - レース暫定結果表'!U$11,'[1]決勝ヒート - レース結果（貼付）'!$1:$1,0)),"")=0,"",IFERROR(INDEX('[1]決勝ヒート - レース結果（貼付）'!$A:$Z,MATCH($B17,'[1]決勝ヒート - レース結果（貼付）'!$B:$B,0),MATCH('決勝ヒート - レース暫定結果表'!U$11,'[1]決勝ヒート - レース結果（貼付）'!$1:$1,0)),""))</f>
        <v>78.206000000000003</v>
      </c>
    </row>
    <row r="18" spans="1:21" ht="12.75" customHeight="1" x14ac:dyDescent="0.2">
      <c r="A18" s="31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2">
        <f>IFERROR(INDEX('[1]決勝ヒート - レース結果（貼付）'!A7:$Z$50,MATCH($A18,'[1]決勝ヒート - レース結果（貼付）'!A7:$A$50,0),MATCH('決勝ヒート - レース暫定結果表'!B$11,'[1]決勝ヒート - レース結果（貼付）'!$1:$1,0)),"")</f>
        <v>21</v>
      </c>
      <c r="C18" s="33"/>
      <c r="D18" s="34" t="str">
        <f>IFERROR(INDEX('[1]決勝ヒート - レース結果（貼付）'!$A:$Z,MATCH($B18,'[1]決勝ヒート - レース結果（貼付）'!$B:$B,0),MATCH('決勝ヒート - レース暫定結果表'!D$11,'[1]決勝ヒート - レース結果（貼付）'!$1:$1,0)),"")</f>
        <v>林 樹生</v>
      </c>
      <c r="E18" s="35" t="str">
        <f>IFERROR(INDEX('[1]決勝ヒート - レース結果（貼付）'!$A:$Z,MATCH($B18,'[1]決勝ヒート - レース結果（貼付）'!$B:$B,0),MATCH('決勝ヒート - レース暫定結果表'!E$11,'[1]決勝ヒート - レース結果（貼付）'!$1:$1,0)),"")</f>
        <v>parolin/YAMAHA</v>
      </c>
      <c r="F18" s="36" t="str">
        <f>IFERROR(INDEX('[1]決勝ヒート - レース結果（貼付）'!$A:$Z,MATCH($B18,'[1]決勝ヒート - レース結果（貼付）'!$B:$B,0),MATCH('決勝ヒート - レース暫定結果表'!F$11,'[1]決勝ヒート - レース結果（貼付）'!$1:$1,0)),"")</f>
        <v>HIGUCHI RACING TEAM</v>
      </c>
      <c r="G18" s="37" t="str">
        <f>IFERROR(INDEX('[1]決勝ヒート - レース結果（貼付）'!$A:$Z,MATCH($B18,'[1]決勝ヒート - レース結果（貼付）'!$B:$B,0),MATCH('決勝ヒート - レース暫定結果表'!G$11,'[1]決勝ヒート - レース結果（貼付）'!$1:$1,0)),"")</f>
        <v>YH</v>
      </c>
      <c r="H18" s="38">
        <f>IF(A18="DNS","",IF(A18="DQ","",IFERROR(INDEX('[1]決勝ヒート - レース結果（貼付）'!$A:$Z,MATCH($A18,'[1]決勝ヒート - レース結果（貼付）'!$A:$A,0),MATCH('決勝ヒート - レース暫定結果表'!H$11,'[1]決勝ヒート - レース結果（貼付）'!$1:$1,0)),"")))</f>
        <v>12</v>
      </c>
      <c r="I18" s="39">
        <f>IF(A18="DNS","ｽﾀｰﾄ出来ず",IF(A18="DQ","失　格",IFERROR(INDEX('[1]決勝ヒート - レース結果（貼付）'!$A:$Z,MATCH($B18,'[1]決勝ヒート - レース結果（貼付）'!$B:$B,0),MATCH('決勝ヒート - レース暫定結果表'!I$11,'[1]決勝ヒート - レース結果（貼付）'!$1:$1,0)),"")))</f>
        <v>8.1841435185185194E-3</v>
      </c>
      <c r="J18" s="44">
        <f>IF(A18="DNS","",IF(A18="DQ","",IFERROR(INDEX('[1]決勝ヒート - レース結果（貼付）'!$A:$Z,MATCH($A18,'[1]決勝ヒート - レース結果（貼付）'!$A:$A,0),MATCH('決勝ヒート - レース暫定結果表'!J$11,'[1]決勝ヒート - レース結果（貼付）'!$1:$1,0)),"")))</f>
        <v>3.0049999999999999</v>
      </c>
      <c r="K18" s="44">
        <f>IF(A18="DNS","",IF(A18="DQ","",IFERROR(INDEX('[1]決勝ヒート - レース結果（貼付）'!$A:$Z,MATCH($A18,'[1]決勝ヒート - レース結果（貼付）'!$A:$A,0),MATCH('決勝ヒート - レース暫定結果表'!K$11,'[1]決勝ヒート - レース結果（貼付）'!$1:$1,0)),"")))</f>
        <v>1.964</v>
      </c>
      <c r="L18" s="41">
        <f>IF(A18="DNS","",IF(A18="DQ","",IFERROR(INDEX('[1]決勝ヒート - レース結果（貼付）'!$A:$Z,MATCH($B18,'[1]決勝ヒート - レース結果（貼付）'!$B:$B,0),MATCH('決勝ヒート - レース暫定結果表'!L$11,'[1]決勝ヒート - レース結果（貼付）'!$1:$1,0)),"")))</f>
        <v>58.222999999999999</v>
      </c>
      <c r="M18" s="42" t="str">
        <f t="shared" si="0"/>
        <v/>
      </c>
      <c r="N18" s="43"/>
      <c r="O18" s="4"/>
      <c r="P18" s="4" t="str">
        <f>IF(IFERROR(INDEX('[1]決勝ヒート - レース結果（貼付）'!$A:$Z,MATCH($B18,'[1]決勝ヒート - レース結果（貼付）'!$B:$B,0),MATCH('決勝ヒート - レース暫定結果表'!P$11,'[1]決勝ヒート - レース結果（貼付）'!$1:$1,0)),"")=0,"",IFERROR(INDEX('[1]決勝ヒート - レース結果（貼付）'!$A:$Z,MATCH($B18,'[1]決勝ヒート - レース結果（貼付）'!$B:$B,0),MATCH('決勝ヒート - レース暫定結果表'!P$11,'[1]決勝ヒート - レース結果（貼付）'!$1:$1,0)),""))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IF(IFERROR(INDEX('[1]決勝ヒート - レース結果（貼付）'!$A:$Z,MATCH($A18,'[1]決勝ヒート - レース結果（貼付）'!$A:$A,0),MATCH('決勝ヒート - レース暫定結果表'!S$11,'[1]決勝ヒート - レース結果（貼付）'!$1:$1,0)),"")=0,"",IFERROR(INDEX('[1]決勝ヒート - レース結果（貼付）'!$A:$Z,MATCH($A18,'[1]決勝ヒート - レース結果（貼付）'!$A:$A,0),MATCH('決勝ヒート - レース暫定結果表'!S$11,'[1]決勝ヒート - レース結果（貼付）'!$1:$1,0)),""))</f>
        <v/>
      </c>
      <c r="T18" s="4"/>
      <c r="U18" s="4">
        <f>IF(IFERROR(INDEX('[1]決勝ヒート - レース結果（貼付）'!$A:$Z,MATCH($B18,'[1]決勝ヒート - レース結果（貼付）'!$B:$B,0),MATCH('決勝ヒート - レース暫定結果表'!U$11,'[1]決勝ヒート - レース結果（貼付）'!$1:$1,0)),"")=0,"",IFERROR(INDEX('[1]決勝ヒート - レース結果（貼付）'!$A:$Z,MATCH($B18,'[1]決勝ヒート - レース結果（貼付）'!$B:$B,0),MATCH('決勝ヒート - レース暫定結果表'!U$11,'[1]決勝ヒート - レース結果（貼付）'!$1:$1,0)),""))</f>
        <v>78.155000000000001</v>
      </c>
    </row>
    <row r="19" spans="1:21" ht="12.75" customHeight="1" x14ac:dyDescent="0.2">
      <c r="A19" s="31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2">
        <f>IFERROR(INDEX('[1]決勝ヒート - レース結果（貼付）'!A8:$Z$50,MATCH($A19,'[1]決勝ヒート - レース結果（貼付）'!A8:$A$50,0),MATCH('決勝ヒート - レース暫定結果表'!B$11,'[1]決勝ヒート - レース結果（貼付）'!$1:$1,0)),"")</f>
        <v>64</v>
      </c>
      <c r="C19" s="33"/>
      <c r="D19" s="34" t="str">
        <f>IFERROR(INDEX('[1]決勝ヒート - レース結果（貼付）'!$A:$Z,MATCH($B19,'[1]決勝ヒート - レース結果（貼付）'!$B:$B,0),MATCH('決勝ヒート - レース暫定結果表'!D$11,'[1]決勝ヒート - レース結果（貼付）'!$1:$1,0)),"")</f>
        <v>中野 貴介</v>
      </c>
      <c r="E19" s="35" t="str">
        <f>IFERROR(INDEX('[1]決勝ヒート - レース結果（貼付）'!$A:$Z,MATCH($B19,'[1]決勝ヒート - レース結果（貼付）'!$B:$B,0),MATCH('決勝ヒート - レース暫定結果表'!E$11,'[1]決勝ヒート - レース結果（貼付）'!$1:$1,0)),"")</f>
        <v>PAROLIN/YAMAHA</v>
      </c>
      <c r="F19" s="36" t="str">
        <f>IFERROR(INDEX('[1]決勝ヒート - レース結果（貼付）'!$A:$Z,MATCH($B19,'[1]決勝ヒート - レース結果（貼付）'!$B:$B,0),MATCH('決勝ヒート - レース暫定結果表'!F$11,'[1]決勝ヒート - レース結果（貼付）'!$1:$1,0)),"")</f>
        <v>HIGUCHI Racing Team</v>
      </c>
      <c r="G19" s="37" t="str">
        <f>IFERROR(INDEX('[1]決勝ヒート - レース結果（貼付）'!$A:$Z,MATCH($B19,'[1]決勝ヒート - レース結果（貼付）'!$B:$B,0),MATCH('決勝ヒート - レース暫定結果表'!G$11,'[1]決勝ヒート - レース結果（貼付）'!$1:$1,0)),"")</f>
        <v>YH</v>
      </c>
      <c r="H19" s="38">
        <f>IF(A19="DNS","",IF(A19="DQ","",IFERROR(INDEX('[1]決勝ヒート - レース結果（貼付）'!$A:$Z,MATCH($A19,'[1]決勝ヒート - レース結果（貼付）'!$A:$A,0),MATCH('決勝ヒート - レース暫定結果表'!H$11,'[1]決勝ヒート - レース結果（貼付）'!$1:$1,0)),"")))</f>
        <v>12</v>
      </c>
      <c r="I19" s="39">
        <f>IF(A19="DNS","ｽﾀｰﾄ出来ず",IF(A19="DQ","失　格",IFERROR(INDEX('[1]決勝ヒート - レース結果（貼付）'!$A:$Z,MATCH($B19,'[1]決勝ヒート - レース結果（貼付）'!$B:$B,0),MATCH('決勝ヒート - レース暫定結果表'!I$11,'[1]決勝ヒート - レース結果（貼付）'!$1:$1,0)),"")))</f>
        <v>8.2375810185185191E-3</v>
      </c>
      <c r="J19" s="44">
        <f>IF(A19="DNS","",IF(A19="DQ","",IFERROR(INDEX('[1]決勝ヒート - レース結果（貼付）'!$A:$Z,MATCH($A19,'[1]決勝ヒート - レース結果（貼付）'!$A:$A,0),MATCH('決勝ヒート - レース暫定結果表'!J$11,'[1]決勝ヒート - レース結果（貼付）'!$1:$1,0)),"")))</f>
        <v>7.6219999999999999</v>
      </c>
      <c r="K19" s="44">
        <f>IF(A19="DNS","",IF(A19="DQ","",IFERROR(INDEX('[1]決勝ヒート - レース結果（貼付）'!$A:$Z,MATCH($A19,'[1]決勝ヒート - レース結果（貼付）'!$A:$A,0),MATCH('決勝ヒート - レース暫定結果表'!K$11,'[1]決勝ヒート - レース結果（貼付）'!$1:$1,0)),"")))</f>
        <v>2.71</v>
      </c>
      <c r="L19" s="41">
        <f>IF(A19="DNS","",IF(A19="DQ","",IFERROR(INDEX('[1]決勝ヒート - レース結果（貼付）'!$A:$Z,MATCH($B19,'[1]決勝ヒート - レース結果（貼付）'!$B:$B,0),MATCH('決勝ヒート - レース暫定結果表'!L$11,'[1]決勝ヒート - レース結果（貼付）'!$1:$1,0)),"")))</f>
        <v>58.57</v>
      </c>
      <c r="M19" s="42" t="str">
        <f t="shared" si="0"/>
        <v/>
      </c>
      <c r="N19" s="43"/>
      <c r="O19" s="4"/>
      <c r="P19" s="4" t="str">
        <f>IF(IFERROR(INDEX('[1]決勝ヒート - レース結果（貼付）'!$A:$Z,MATCH($B19,'[1]決勝ヒート - レース結果（貼付）'!$B:$B,0),MATCH('決勝ヒート - レース暫定結果表'!P$11,'[1]決勝ヒート - レース結果（貼付）'!$1:$1,0)),"")=0,"",IFERROR(INDEX('[1]決勝ヒート - レース結果（貼付）'!$A:$Z,MATCH($B19,'[1]決勝ヒート - レース結果（貼付）'!$B:$B,0),MATCH('決勝ヒート - レース暫定結果表'!P$11,'[1]決勝ヒート - レース結果（貼付）'!$1:$1,0)),""))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IF(IFERROR(INDEX('[1]決勝ヒート - レース結果（貼付）'!$A:$Z,MATCH($A19,'[1]決勝ヒート - レース結果（貼付）'!$A:$A,0),MATCH('決勝ヒート - レース暫定結果表'!S$11,'[1]決勝ヒート - レース結果（貼付）'!$1:$1,0)),"")=0,"",IFERROR(INDEX('[1]決勝ヒート - レース結果（貼付）'!$A:$Z,MATCH($A19,'[1]決勝ヒート - レース結果（貼付）'!$A:$A,0),MATCH('決勝ヒート - レース暫定結果表'!S$11,'[1]決勝ヒート - レース結果（貼付）'!$1:$1,0)),""))</f>
        <v/>
      </c>
      <c r="T19" s="4"/>
      <c r="U19" s="4">
        <f>IF(IFERROR(INDEX('[1]決勝ヒート - レース結果（貼付）'!$A:$Z,MATCH($B19,'[1]決勝ヒート - レース結果（貼付）'!$B:$B,0),MATCH('決勝ヒート - レース暫定結果表'!U$11,'[1]決勝ヒート - レース結果（貼付）'!$1:$1,0)),"")=0,"",IFERROR(INDEX('[1]決勝ヒート - レース結果（貼付）'!$A:$Z,MATCH($B19,'[1]決勝ヒート - レース結果（貼付）'!$B:$B,0),MATCH('決勝ヒート - レース暫定結果表'!U$11,'[1]決勝ヒート - レース結果（貼付）'!$1:$1,0)),""))</f>
        <v>77.691999999999993</v>
      </c>
    </row>
    <row r="20" spans="1:21" ht="12.75" customHeight="1" x14ac:dyDescent="0.2">
      <c r="A20" s="31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2">
        <f>IFERROR(INDEX('[1]決勝ヒート - レース結果（貼付）'!A9:$Z$50,MATCH($A20,'[1]決勝ヒート - レース結果（貼付）'!A9:$A$50,0),MATCH('決勝ヒート - レース暫定結果表'!B$11,'[1]決勝ヒート - レース結果（貼付）'!$1:$1,0)),"")</f>
        <v>55</v>
      </c>
      <c r="C20" s="33"/>
      <c r="D20" s="34" t="str">
        <f>IFERROR(INDEX('[1]決勝ヒート - レース結果（貼付）'!$A:$Z,MATCH($B20,'[1]決勝ヒート - レース結果（貼付）'!$B:$B,0),MATCH('決勝ヒート - レース暫定結果表'!D$11,'[1]決勝ヒート - レース結果（貼付）'!$1:$1,0)),"")</f>
        <v>石部 旺介</v>
      </c>
      <c r="E20" s="35" t="str">
        <f>IFERROR(INDEX('[1]決勝ヒート - レース結果（貼付）'!$A:$Z,MATCH($B20,'[1]決勝ヒート - レース結果（貼付）'!$B:$B,0),MATCH('決勝ヒート - レース暫定結果表'!E$11,'[1]決勝ヒート - レース結果（貼付）'!$1:$1,0)),"")</f>
        <v>birelART/YAMAHA</v>
      </c>
      <c r="F20" s="36" t="str">
        <f>IFERROR(INDEX('[1]決勝ヒート - レース結果（貼付）'!$A:$Z,MATCH($B20,'[1]決勝ヒート - レース結果（貼付）'!$B:$B,0),MATCH('決勝ヒート - レース暫定結果表'!F$11,'[1]決勝ヒート - レース結果（貼付）'!$1:$1,0)),"")</f>
        <v>ERS with SACCESS</v>
      </c>
      <c r="G20" s="37" t="str">
        <f>IFERROR(INDEX('[1]決勝ヒート - レース結果（貼付）'!$A:$Z,MATCH($B20,'[1]決勝ヒート - レース結果（貼付）'!$B:$B,0),MATCH('決勝ヒート - レース暫定結果表'!G$11,'[1]決勝ヒート - レース結果（貼付）'!$1:$1,0)),"")</f>
        <v>YH</v>
      </c>
      <c r="H20" s="38">
        <f>IF(A20="DNS","",IF(A20="DQ","",IFERROR(INDEX('[1]決勝ヒート - レース結果（貼付）'!$A:$Z,MATCH($A20,'[1]決勝ヒート - レース結果（貼付）'!$A:$A,0),MATCH('決勝ヒート - レース暫定結果表'!H$11,'[1]決勝ヒート - レース結果（貼付）'!$1:$1,0)),"")))</f>
        <v>12</v>
      </c>
      <c r="I20" s="39">
        <f>IF(A20="DNS","ｽﾀｰﾄ出来ず",IF(A20="DQ","失　格",IFERROR(INDEX('[1]決勝ヒート - レース結果（貼付）'!$A:$Z,MATCH($B20,'[1]決勝ヒート - レース結果（貼付）'!$B:$B,0),MATCH('決勝ヒート - レース暫定結果表'!I$11,'[1]決勝ヒート - レース結果（貼付）'!$1:$1,0)),"")))</f>
        <v>8.2439351851851857E-3</v>
      </c>
      <c r="J20" s="44">
        <f>IF(A20="DNS","",IF(A20="DQ","",IFERROR(INDEX('[1]決勝ヒート - レース結果（貼付）'!$A:$Z,MATCH($A20,'[1]決勝ヒート - レース結果（貼付）'!$A:$A,0),MATCH('決勝ヒート - レース暫定結果表'!J$11,'[1]決勝ヒート - レース結果（貼付）'!$1:$1,0)),"")))</f>
        <v>8.1709999999999994</v>
      </c>
      <c r="K20" s="44">
        <f>IF(A20="DNS","",IF(A20="DQ","",IFERROR(INDEX('[1]決勝ヒート - レース結果（貼付）'!$A:$Z,MATCH($A20,'[1]決勝ヒート - レース結果（貼付）'!$A:$A,0),MATCH('決勝ヒート - レース暫定結果表'!K$11,'[1]決勝ヒート - レース結果（貼付）'!$1:$1,0)),"")))</f>
        <v>0.54900000000000004</v>
      </c>
      <c r="L20" s="41">
        <f>IF(A20="DNS","",IF(A20="DQ","",IFERROR(INDEX('[1]決勝ヒート - レース結果（貼付）'!$A:$Z,MATCH($B20,'[1]決勝ヒート - レース結果（貼付）'!$B:$B,0),MATCH('決勝ヒート - レース暫定結果表'!L$11,'[1]決勝ヒート - レース結果（貼付）'!$1:$1,0)),"")))</f>
        <v>58.18</v>
      </c>
      <c r="M20" s="42" t="str">
        <f t="shared" si="0"/>
        <v/>
      </c>
      <c r="N20" s="43"/>
      <c r="O20" s="4"/>
      <c r="P20" s="4" t="str">
        <f>IF(IFERROR(INDEX('[1]決勝ヒート - レース結果（貼付）'!$A:$Z,MATCH($B20,'[1]決勝ヒート - レース結果（貼付）'!$B:$B,0),MATCH('決勝ヒート - レース暫定結果表'!P$11,'[1]決勝ヒート - レース結果（貼付）'!$1:$1,0)),"")=0,"",IFERROR(INDEX('[1]決勝ヒート - レース結果（貼付）'!$A:$Z,MATCH($B20,'[1]決勝ヒート - レース結果（貼付）'!$B:$B,0),MATCH('決勝ヒート - レース暫定結果表'!P$11,'[1]決勝ヒート - レース結果（貼付）'!$1:$1,0)),""))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IF(IFERROR(INDEX('[1]決勝ヒート - レース結果（貼付）'!$A:$Z,MATCH($A20,'[1]決勝ヒート - レース結果（貼付）'!$A:$A,0),MATCH('決勝ヒート - レース暫定結果表'!S$11,'[1]決勝ヒート - レース結果（貼付）'!$1:$1,0)),"")=0,"",IFERROR(INDEX('[1]決勝ヒート - レース結果（貼付）'!$A:$Z,MATCH($A20,'[1]決勝ヒート - レース結果（貼付）'!$A:$A,0),MATCH('決勝ヒート - レース暫定結果表'!S$11,'[1]決勝ヒート - レース結果（貼付）'!$1:$1,0)),""))</f>
        <v/>
      </c>
      <c r="T20" s="4"/>
      <c r="U20" s="4">
        <f>IF(IFERROR(INDEX('[1]決勝ヒート - レース結果（貼付）'!$A:$Z,MATCH($B20,'[1]決勝ヒート - レース結果（貼付）'!$B:$B,0),MATCH('決勝ヒート - レース暫定結果表'!U$11,'[1]決勝ヒート - レース結果（貼付）'!$1:$1,0)),"")=0,"",IFERROR(INDEX('[1]決勝ヒート - レース結果（貼付）'!$A:$Z,MATCH($B20,'[1]決勝ヒート - レース結果（貼付）'!$B:$B,0),MATCH('決勝ヒート - レース暫定結果表'!U$11,'[1]決勝ヒート - レース結果（貼付）'!$1:$1,0)),""))</f>
        <v>78.212000000000003</v>
      </c>
    </row>
    <row r="21" spans="1:21" ht="12.75" customHeight="1" x14ac:dyDescent="0.2">
      <c r="A21" s="31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2">
        <f>IFERROR(INDEX('[1]決勝ヒート - レース結果（貼付）'!A10:$Z$50,MATCH($A21,'[1]決勝ヒート - レース結果（貼付）'!A10:$A$50,0),MATCH('決勝ヒート - レース暫定結果表'!B$11,'[1]決勝ヒート - レース結果（貼付）'!$1:$1,0)),"")</f>
        <v>39</v>
      </c>
      <c r="C21" s="33"/>
      <c r="D21" s="34" t="str">
        <f>IFERROR(INDEX('[1]決勝ヒート - レース結果（貼付）'!$A:$Z,MATCH($B21,'[1]決勝ヒート - レース結果（貼付）'!$B:$B,0),MATCH('決勝ヒート - レース暫定結果表'!D$11,'[1]決勝ヒート - レース結果（貼付）'!$1:$1,0)),"")</f>
        <v>澤田 龍征</v>
      </c>
      <c r="E21" s="35" t="str">
        <f>IFERROR(INDEX('[1]決勝ヒート - レース結果（貼付）'!$A:$Z,MATCH($B21,'[1]決勝ヒート - レース結果（貼付）'!$B:$B,0),MATCH('決勝ヒート - レース暫定結果表'!E$11,'[1]決勝ヒート - レース結果（貼付）'!$1:$1,0)),"")</f>
        <v>PAROLIN/YAMAHA</v>
      </c>
      <c r="F21" s="36" t="str">
        <f>IFERROR(INDEX('[1]決勝ヒート - レース結果（貼付）'!$A:$Z,MATCH($B21,'[1]決勝ヒート - レース結果（貼付）'!$B:$B,0),MATCH('決勝ヒート - レース暫定結果表'!F$11,'[1]決勝ヒート - レース結果（貼付）'!$1:$1,0)),"")</f>
        <v>LUCE MOTOR SPORTS</v>
      </c>
      <c r="G21" s="37" t="str">
        <f>IFERROR(INDEX('[1]決勝ヒート - レース結果（貼付）'!$A:$Z,MATCH($B21,'[1]決勝ヒート - レース結果（貼付）'!$B:$B,0),MATCH('決勝ヒート - レース暫定結果表'!G$11,'[1]決勝ヒート - レース結果（貼付）'!$1:$1,0)),"")</f>
        <v>YH</v>
      </c>
      <c r="H21" s="38">
        <f>IF(A21="DNS","",IF(A21="DQ","",IFERROR(INDEX('[1]決勝ヒート - レース結果（貼付）'!$A:$Z,MATCH($A21,'[1]決勝ヒート - レース結果（貼付）'!$A:$A,0),MATCH('決勝ヒート - レース暫定結果表'!H$11,'[1]決勝ヒート - レース結果（貼付）'!$1:$1,0)),"")))</f>
        <v>12</v>
      </c>
      <c r="I21" s="39">
        <f>IF(A21="DNS","ｽﾀｰﾄ出来ず",IF(A21="DQ","失　格",IFERROR(INDEX('[1]決勝ヒート - レース結果（貼付）'!$A:$Z,MATCH($B21,'[1]決勝ヒート - レース結果（貼付）'!$B:$B,0),MATCH('決勝ヒート - レース暫定結果表'!I$11,'[1]決勝ヒート - レース結果（貼付）'!$1:$1,0)),"")))</f>
        <v>8.2600694444444449E-3</v>
      </c>
      <c r="J21" s="44">
        <f>IF(A21="DNS","",IF(A21="DQ","",IFERROR(INDEX('[1]決勝ヒート - レース結果（貼付）'!$A:$Z,MATCH($A21,'[1]決勝ヒート - レース結果（貼付）'!$A:$A,0),MATCH('決勝ヒート - レース暫定結果表'!J$11,'[1]決勝ヒート - レース結果（貼付）'!$1:$1,0)),"")))</f>
        <v>9.5649999999999995</v>
      </c>
      <c r="K21" s="44">
        <f>IF(A21="DNS","",IF(A21="DQ","",IFERROR(INDEX('[1]決勝ヒート - レース結果（貼付）'!$A:$Z,MATCH($A21,'[1]決勝ヒート - レース結果（貼付）'!$A:$A,0),MATCH('決勝ヒート - レース暫定結果表'!K$11,'[1]決勝ヒート - レース結果（貼付）'!$1:$1,0)),"")))</f>
        <v>1.3939999999999999</v>
      </c>
      <c r="L21" s="41">
        <f>IF(A21="DNS","",IF(A21="DQ","",IFERROR(INDEX('[1]決勝ヒート - レース結果（貼付）'!$A:$Z,MATCH($B21,'[1]決勝ヒート - レース結果（貼付）'!$B:$B,0),MATCH('決勝ヒート - レース暫定結果表'!L$11,'[1]決勝ヒート - レース結果（貼付）'!$1:$1,0)),"")))</f>
        <v>58.722999999999999</v>
      </c>
      <c r="M21" s="42" t="str">
        <f t="shared" si="0"/>
        <v/>
      </c>
      <c r="N21" s="43"/>
      <c r="O21" s="4"/>
      <c r="P21" s="4" t="str">
        <f>IF(IFERROR(INDEX('[1]決勝ヒート - レース結果（貼付）'!$A:$Z,MATCH($B21,'[1]決勝ヒート - レース結果（貼付）'!$B:$B,0),MATCH('決勝ヒート - レース暫定結果表'!P$11,'[1]決勝ヒート - レース結果（貼付）'!$1:$1,0)),"")=0,"",IFERROR(INDEX('[1]決勝ヒート - レース結果（貼付）'!$A:$Z,MATCH($B21,'[1]決勝ヒート - レース結果（貼付）'!$B:$B,0),MATCH('決勝ヒート - レース暫定結果表'!P$11,'[1]決勝ヒート - レース結果（貼付）'!$1:$1,0)),""))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IF(IFERROR(INDEX('[1]決勝ヒート - レース結果（貼付）'!$A:$Z,MATCH($A21,'[1]決勝ヒート - レース結果（貼付）'!$A:$A,0),MATCH('決勝ヒート - レース暫定結果表'!S$11,'[1]決勝ヒート - レース結果（貼付）'!$1:$1,0)),"")=0,"",IFERROR(INDEX('[1]決勝ヒート - レース結果（貼付）'!$A:$Z,MATCH($A21,'[1]決勝ヒート - レース結果（貼付）'!$A:$A,0),MATCH('決勝ヒート - レース暫定結果表'!S$11,'[1]決勝ヒート - レース結果（貼付）'!$1:$1,0)),""))</f>
        <v/>
      </c>
      <c r="T21" s="4"/>
      <c r="U21" s="4">
        <f>IF(IFERROR(INDEX('[1]決勝ヒート - レース結果（貼付）'!$A:$Z,MATCH($B21,'[1]決勝ヒート - レース結果（貼付）'!$B:$B,0),MATCH('決勝ヒート - レース暫定結果表'!U$11,'[1]決勝ヒート - レース結果（貼付）'!$1:$1,0)),"")=0,"",IFERROR(INDEX('[1]決勝ヒート - レース結果（貼付）'!$A:$Z,MATCH($B21,'[1]決勝ヒート - レース結果（貼付）'!$B:$B,0),MATCH('決勝ヒート - レース暫定結果表'!U$11,'[1]決勝ヒート - レース結果（貼付）'!$1:$1,0)),""))</f>
        <v>77.489000000000004</v>
      </c>
    </row>
    <row r="22" spans="1:21" ht="12.75" customHeight="1" x14ac:dyDescent="0.2">
      <c r="A22" s="31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2">
        <f>IFERROR(INDEX('[1]決勝ヒート - レース結果（貼付）'!A11:$Z$50,MATCH($A22,'[1]決勝ヒート - レース結果（貼付）'!A11:$A$50,0),MATCH('決勝ヒート - レース暫定結果表'!B$11,'[1]決勝ヒート - レース結果（貼付）'!$1:$1,0)),"")</f>
        <v>94</v>
      </c>
      <c r="C22" s="33"/>
      <c r="D22" s="34" t="str">
        <f>IFERROR(INDEX('[1]決勝ヒート - レース結果（貼付）'!$A:$Z,MATCH($B22,'[1]決勝ヒート - レース結果（貼付）'!$B:$B,0),MATCH('決勝ヒート - レース暫定結果表'!D$11,'[1]決勝ヒート - レース結果（貼付）'!$1:$1,0)),"")</f>
        <v>清永 旺佑</v>
      </c>
      <c r="E22" s="35" t="str">
        <f>IFERROR(INDEX('[1]決勝ヒート - レース結果（貼付）'!$A:$Z,MATCH($B22,'[1]決勝ヒート - レース結果（貼付）'!$B:$B,0),MATCH('決勝ヒート - レース暫定結果表'!E$11,'[1]決勝ヒート - レース結果（貼付）'!$1:$1,0)),"")</f>
        <v>TONY KART/YAMAHA</v>
      </c>
      <c r="F22" s="36" t="str">
        <f>IFERROR(INDEX('[1]決勝ヒート - レース結果（貼付）'!$A:$Z,MATCH($B22,'[1]決勝ヒート - レース結果（貼付）'!$B:$B,0),MATCH('決勝ヒート - レース暫定結果表'!F$11,'[1]決勝ヒート - レース結果（貼付）'!$1:$1,0)),"")</f>
        <v>HIGUCHI Racing Team</v>
      </c>
      <c r="G22" s="37" t="str">
        <f>IFERROR(INDEX('[1]決勝ヒート - レース結果（貼付）'!$A:$Z,MATCH($B22,'[1]決勝ヒート - レース結果（貼付）'!$B:$B,0),MATCH('決勝ヒート - レース暫定結果表'!G$11,'[1]決勝ヒート - レース結果（貼付）'!$1:$1,0)),"")</f>
        <v>YH</v>
      </c>
      <c r="H22" s="38">
        <f>IF(A22="DNS","",IF(A22="DQ","",IFERROR(INDEX('[1]決勝ヒート - レース結果（貼付）'!$A:$Z,MATCH($A22,'[1]決勝ヒート - レース結果（貼付）'!$A:$A,0),MATCH('決勝ヒート - レース暫定結果表'!H$11,'[1]決勝ヒート - レース結果（貼付）'!$1:$1,0)),"")))</f>
        <v>12</v>
      </c>
      <c r="I22" s="39">
        <f>IF(A22="DNS","ｽﾀｰﾄ出来ず",IF(A22="DQ","失　格",IFERROR(INDEX('[1]決勝ヒート - レース結果（貼付）'!$A:$Z,MATCH($B22,'[1]決勝ヒート - レース結果（貼付）'!$B:$B,0),MATCH('決勝ヒート - レース暫定結果表'!I$11,'[1]決勝ヒート - レース結果（貼付）'!$1:$1,0)),"")))</f>
        <v>8.2062152777777776E-3</v>
      </c>
      <c r="J22" s="44">
        <f>IF(A22="DNS","",IF(A22="DQ","",IFERROR(INDEX('[1]決勝ヒート - レース結果（貼付）'!$A:$Z,MATCH($A22,'[1]決勝ヒート - レース結果（貼付）'!$A:$A,0),MATCH('決勝ヒート - レース暫定結果表'!J$11,'[1]決勝ヒート - レース結果（貼付）'!$1:$1,0)),"")))</f>
        <v>4.9119999999999999</v>
      </c>
      <c r="K22" s="44">
        <f>IF(A22="DNS","",IF(A22="DQ","",IFERROR(INDEX('[1]決勝ヒート - レース結果（貼付）'!$A:$Z,MATCH($A22,'[1]決勝ヒート - レース結果（貼付）'!$A:$A,0),MATCH('決勝ヒート - レース暫定結果表'!K$11,'[1]決勝ヒート - レース結果（貼付）'!$1:$1,0)),"")))</f>
        <v>1.907</v>
      </c>
      <c r="L22" s="41">
        <f>IF(A22="DNS","",IF(A22="DQ","",IFERROR(INDEX('[1]決勝ヒート - レース結果（貼付）'!$A:$Z,MATCH($B22,'[1]決勝ヒート - レース結果（貼付）'!$B:$B,0),MATCH('決勝ヒート - レース暫定結果表'!L$11,'[1]決勝ヒート - レース結果（貼付）'!$1:$1,0)),"")))</f>
        <v>58.396999999999998</v>
      </c>
      <c r="M22" s="42" t="str">
        <f t="shared" si="0"/>
        <v/>
      </c>
      <c r="N22" s="43"/>
      <c r="O22" s="4"/>
      <c r="P22" s="4" t="str">
        <f>IF(IFERROR(INDEX('[1]決勝ヒート - レース結果（貼付）'!$A:$Z,MATCH($B22,'[1]決勝ヒート - レース結果（貼付）'!$B:$B,0),MATCH('決勝ヒート - レース暫定結果表'!P$11,'[1]決勝ヒート - レース結果（貼付）'!$1:$1,0)),"")=0,"",IFERROR(INDEX('[1]決勝ヒート - レース結果（貼付）'!$A:$Z,MATCH($B22,'[1]決勝ヒート - レース結果（貼付）'!$B:$B,0),MATCH('決勝ヒート - レース暫定結果表'!P$11,'[1]決勝ヒート - レース結果（貼付）'!$1:$1,0)),""))</f>
        <v>鈴鹿選手権ｼﾘｰｽﾞ特別規則 第30条～1)(1)ｽﾀｰﾄ違反(ｺﾘﾄﾞｰ)により、着順から3位下の順位とする。</v>
      </c>
      <c r="Q22" s="4">
        <f>IF(P22="","",COUNTIF($P$13:P22,"&lt;&gt;"&amp;""))</f>
        <v>10</v>
      </c>
      <c r="R22" s="4">
        <f t="shared" si="1"/>
        <v>1</v>
      </c>
      <c r="S22" s="4" t="str">
        <f>IF(IFERROR(INDEX('[1]決勝ヒート - レース結果（貼付）'!$A:$Z,MATCH($A22,'[1]決勝ヒート - レース結果（貼付）'!$A:$A,0),MATCH('決勝ヒート - レース暫定結果表'!S$11,'[1]決勝ヒート - レース結果（貼付）'!$1:$1,0)),"")=0,"",IFERROR(INDEX('[1]決勝ヒート - レース結果（貼付）'!$A:$Z,MATCH($A22,'[1]決勝ヒート - レース結果（貼付）'!$A:$A,0),MATCH('決勝ヒート - レース暫定結果表'!S$11,'[1]決勝ヒート - レース結果（貼付）'!$1:$1,0)),""))</f>
        <v/>
      </c>
      <c r="T22" s="4"/>
      <c r="U22" s="4">
        <f>IF(IFERROR(INDEX('[1]決勝ヒート - レース結果（貼付）'!$A:$Z,MATCH($B22,'[1]決勝ヒート - レース結果（貼付）'!$B:$B,0),MATCH('決勝ヒート - レース暫定結果表'!U$11,'[1]決勝ヒート - レース結果（貼付）'!$1:$1,0)),"")=0,"",IFERROR(INDEX('[1]決勝ヒート - レース結果（貼付）'!$A:$Z,MATCH($B22,'[1]決勝ヒート - レース結果（貼付）'!$B:$B,0),MATCH('決勝ヒート - レース暫定結果表'!U$11,'[1]決勝ヒート - レース結果（貼付）'!$1:$1,0)),""))</f>
        <v>77.921999999999997</v>
      </c>
    </row>
    <row r="23" spans="1:21" ht="12.75" customHeight="1" x14ac:dyDescent="0.2">
      <c r="A23" s="31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2">
        <f>IFERROR(INDEX('[1]決勝ヒート - レース結果（貼付）'!A12:$Z$50,MATCH($A23,'[1]決勝ヒート - レース結果（貼付）'!A12:$A$50,0),MATCH('決勝ヒート - レース暫定結果表'!B$11,'[1]決勝ヒート - レース結果（貼付）'!$1:$1,0)),"")</f>
        <v>26</v>
      </c>
      <c r="C23" s="33"/>
      <c r="D23" s="34" t="str">
        <f>IFERROR(INDEX('[1]決勝ヒート - レース結果（貼付）'!$A:$Z,MATCH($B23,'[1]決勝ヒート - レース結果（貼付）'!$B:$B,0),MATCH('決勝ヒート - レース暫定結果表'!D$11,'[1]決勝ヒート - レース結果（貼付）'!$1:$1,0)),"")</f>
        <v>林 龍輝</v>
      </c>
      <c r="E23" s="35" t="str">
        <f>IFERROR(INDEX('[1]決勝ヒート - レース結果（貼付）'!$A:$Z,MATCH($B23,'[1]決勝ヒート - レース結果（貼付）'!$B:$B,0),MATCH('決勝ヒート - レース暫定結果表'!E$11,'[1]決勝ヒート - レース結果（貼付）'!$1:$1,0)),"")</f>
        <v>EXPRIT/YAMAHA</v>
      </c>
      <c r="F23" s="36" t="str">
        <f>IFERROR(INDEX('[1]決勝ヒート - レース結果（貼付）'!$A:$Z,MATCH($B23,'[1]決勝ヒート - レース結果（貼付）'!$B:$B,0),MATCH('決勝ヒート - レース暫定結果表'!F$11,'[1]決勝ヒート - レース結果（貼付）'!$1:$1,0)),"")</f>
        <v>ﾊﾗﾀﾞｶｰﾄｸﾗﾌﾞ</v>
      </c>
      <c r="G23" s="37" t="str">
        <f>IFERROR(INDEX('[1]決勝ヒート - レース結果（貼付）'!$A:$Z,MATCH($B23,'[1]決勝ヒート - レース結果（貼付）'!$B:$B,0),MATCH('決勝ヒート - レース暫定結果表'!G$11,'[1]決勝ヒート - レース結果（貼付）'!$1:$1,0)),"")</f>
        <v>YH</v>
      </c>
      <c r="H23" s="38">
        <f>IF(A23="DNS","",IF(A23="DQ","",IFERROR(INDEX('[1]決勝ヒート - レース結果（貼付）'!$A:$Z,MATCH($A23,'[1]決勝ヒート - レース結果（貼付）'!$A:$A,0),MATCH('決勝ヒート - レース暫定結果表'!H$11,'[1]決勝ヒート - レース結果（貼付）'!$1:$1,0)),"")))</f>
        <v>12</v>
      </c>
      <c r="I23" s="39">
        <f>IF(A23="DNS","ｽﾀｰﾄ出来ず",IF(A23="DQ","失　格",IFERROR(INDEX('[1]決勝ヒート - レース結果（貼付）'!$A:$Z,MATCH($B23,'[1]決勝ヒート - レース結果（貼付）'!$B:$B,0),MATCH('決勝ヒート - レース暫定結果表'!I$11,'[1]決勝ヒート - レース結果（貼付）'!$1:$1,0)),"")))</f>
        <v>8.2660532407407405E-3</v>
      </c>
      <c r="J23" s="44">
        <f>IF(A23="DNS","",IF(A23="DQ","",IFERROR(INDEX('[1]決勝ヒート - レース結果（貼付）'!$A:$Z,MATCH($A23,'[1]決勝ヒート - レース結果（貼付）'!$A:$A,0),MATCH('決勝ヒート - レース暫定結果表'!J$11,'[1]決勝ヒート - レース結果（貼付）'!$1:$1,0)),"")))</f>
        <v>10.082000000000001</v>
      </c>
      <c r="K23" s="44">
        <f>IF(A23="DNS","",IF(A23="DQ","",IFERROR(INDEX('[1]決勝ヒート - レース結果（貼付）'!$A:$Z,MATCH($A23,'[1]決勝ヒート - レース結果（貼付）'!$A:$A,0),MATCH('決勝ヒート - レース暫定結果表'!K$11,'[1]決勝ヒート - レース結果（貼付）'!$1:$1,0)),"")))</f>
        <v>0.51700000000000002</v>
      </c>
      <c r="L23" s="41">
        <f>IF(A23="DNS","",IF(A23="DQ","",IFERROR(INDEX('[1]決勝ヒート - レース結果（貼付）'!$A:$Z,MATCH($B23,'[1]決勝ヒート - レース結果（貼付）'!$B:$B,0),MATCH('決勝ヒート - レース暫定結果表'!L$11,'[1]決勝ヒート - レース結果（貼付）'!$1:$1,0)),"")))</f>
        <v>58.511000000000003</v>
      </c>
      <c r="M23" s="42" t="str">
        <f t="shared" si="0"/>
        <v/>
      </c>
      <c r="N23" s="43"/>
      <c r="O23" s="4"/>
      <c r="P23" s="4" t="str">
        <f>IF(IFERROR(INDEX('[1]決勝ヒート - レース結果（貼付）'!$A:$Z,MATCH($B23,'[1]決勝ヒート - レース結果（貼付）'!$B:$B,0),MATCH('決勝ヒート - レース暫定結果表'!P$11,'[1]決勝ヒート - レース結果（貼付）'!$1:$1,0)),"")=0,"",IFERROR(INDEX('[1]決勝ヒート - レース結果（貼付）'!$A:$Z,MATCH($B23,'[1]決勝ヒート - レース結果（貼付）'!$B:$B,0),MATCH('決勝ヒート - レース暫定結果表'!P$11,'[1]決勝ヒート - レース結果（貼付）'!$1:$1,0)),""))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IF(IFERROR(INDEX('[1]決勝ヒート - レース結果（貼付）'!$A:$Z,MATCH($A23,'[1]決勝ヒート - レース結果（貼付）'!$A:$A,0),MATCH('決勝ヒート - レース暫定結果表'!S$11,'[1]決勝ヒート - レース結果（貼付）'!$1:$1,0)),"")=0,"",IFERROR(INDEX('[1]決勝ヒート - レース結果（貼付）'!$A:$Z,MATCH($A23,'[1]決勝ヒート - レース結果（貼付）'!$A:$A,0),MATCH('決勝ヒート - レース暫定結果表'!S$11,'[1]決勝ヒート - レース結果（貼付）'!$1:$1,0)),""))</f>
        <v/>
      </c>
      <c r="T23" s="4"/>
      <c r="U23" s="4">
        <f>IF(IFERROR(INDEX('[1]決勝ヒート - レース結果（貼付）'!$A:$Z,MATCH($B23,'[1]決勝ヒート - レース結果（貼付）'!$B:$B,0),MATCH('決勝ヒート - レース暫定結果表'!U$11,'[1]決勝ヒート - レース結果（貼付）'!$1:$1,0)),"")=0,"",IFERROR(INDEX('[1]決勝ヒート - レース結果（貼付）'!$A:$Z,MATCH($B23,'[1]決勝ヒート - レース結果（貼付）'!$B:$B,0),MATCH('決勝ヒート - レース暫定結果表'!U$11,'[1]決勝ヒート - レース結果（貼付）'!$1:$1,0)),""))</f>
        <v>77.77</v>
      </c>
    </row>
    <row r="24" spans="1:21" ht="12.75" customHeight="1" x14ac:dyDescent="0.2">
      <c r="A24" s="31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2">
        <f>IFERROR(INDEX('[1]決勝ヒート - レース結果（貼付）'!A13:$Z$50,MATCH($A24,'[1]決勝ヒート - レース結果（貼付）'!A13:$A$50,0),MATCH('決勝ヒート - レース暫定結果表'!B$11,'[1]決勝ヒート - レース結果（貼付）'!$1:$1,0)),"")</f>
        <v>8</v>
      </c>
      <c r="C24" s="33"/>
      <c r="D24" s="34" t="str">
        <f>IFERROR(INDEX('[1]決勝ヒート - レース結果（貼付）'!$A:$Z,MATCH($B24,'[1]決勝ヒート - レース結果（貼付）'!$B:$B,0),MATCH('決勝ヒート - レース暫定結果表'!D$11,'[1]決勝ヒート - レース結果（貼付）'!$1:$1,0)),"")</f>
        <v>森谷 永翔</v>
      </c>
      <c r="E24" s="35" t="str">
        <f>IFERROR(INDEX('[1]決勝ヒート - レース結果（貼付）'!$A:$Z,MATCH($B24,'[1]決勝ヒート - レース結果（貼付）'!$B:$B,0),MATCH('決勝ヒート - レース暫定結果表'!E$11,'[1]決勝ヒート - レース結果（貼付）'!$1:$1,0)),"")</f>
        <v>ﾊﾟﾛﾘﾝ/YAMAHA</v>
      </c>
      <c r="F24" s="36" t="str">
        <f>IFERROR(INDEX('[1]決勝ヒート - レース結果（貼付）'!$A:$Z,MATCH($B24,'[1]決勝ヒート - レース結果（貼付）'!$B:$B,0),MATCH('決勝ヒート - レース暫定結果表'!F$11,'[1]決勝ヒート - レース結果（貼付）'!$1:$1,0)),"")</f>
        <v>ERSwithSACCESS</v>
      </c>
      <c r="G24" s="37" t="str">
        <f>IFERROR(INDEX('[1]決勝ヒート - レース結果（貼付）'!$A:$Z,MATCH($B24,'[1]決勝ヒート - レース結果（貼付）'!$B:$B,0),MATCH('決勝ヒート - レース暫定結果表'!G$11,'[1]決勝ヒート - レース結果（貼付）'!$1:$1,0)),"")</f>
        <v>YH</v>
      </c>
      <c r="H24" s="38">
        <f>IF(A24="DNS","",IF(A24="DQ","",IFERROR(INDEX('[1]決勝ヒート - レース結果（貼付）'!$A:$Z,MATCH($A24,'[1]決勝ヒート - レース結果（貼付）'!$A:$A,0),MATCH('決勝ヒート - レース暫定結果表'!H$11,'[1]決勝ヒート - レース結果（貼付）'!$1:$1,0)),"")))</f>
        <v>12</v>
      </c>
      <c r="I24" s="39">
        <f>IF(A24="DNS","ｽﾀｰﾄ出来ず",IF(A24="DQ","失　格",IFERROR(INDEX('[1]決勝ヒート - レース結果（貼付）'!$A:$Z,MATCH($B24,'[1]決勝ヒート - レース結果（貼付）'!$B:$B,0),MATCH('決勝ヒート - レース暫定結果表'!I$11,'[1]決勝ヒート - レース結果（貼付）'!$1:$1,0)),"")))</f>
        <v>8.2717476851851841E-3</v>
      </c>
      <c r="J24" s="44">
        <f>IF(A24="DNS","",IF(A24="DQ","",IFERROR(INDEX('[1]決勝ヒート - レース結果（貼付）'!$A:$Z,MATCH($A24,'[1]決勝ヒート - レース結果（貼付）'!$A:$A,0),MATCH('決勝ヒート - レース暫定結果表'!J$11,'[1]決勝ヒート - レース結果（貼付）'!$1:$1,0)),"")))</f>
        <v>10.574</v>
      </c>
      <c r="K24" s="44">
        <f>IF(A24="DNS","",IF(A24="DQ","",IFERROR(INDEX('[1]決勝ヒート - レース結果（貼付）'!$A:$Z,MATCH($A24,'[1]決勝ヒート - レース結果（貼付）'!$A:$A,0),MATCH('決勝ヒート - レース暫定結果表'!K$11,'[1]決勝ヒート - レース結果（貼付）'!$1:$1,0)),"")))</f>
        <v>0.49199999999999999</v>
      </c>
      <c r="L24" s="41">
        <f>IF(A24="DNS","",IF(A24="DQ","",IFERROR(INDEX('[1]決勝ヒート - レース結果（貼付）'!$A:$Z,MATCH($B24,'[1]決勝ヒート - レース結果（貼付）'!$B:$B,0),MATCH('決勝ヒート - レース暫定結果表'!L$11,'[1]決勝ヒート - レース結果（貼付）'!$1:$1,0)),"")))</f>
        <v>58.316000000000003</v>
      </c>
      <c r="M24" s="42" t="str">
        <f t="shared" si="0"/>
        <v/>
      </c>
      <c r="N24" s="43"/>
      <c r="O24" s="4"/>
      <c r="P24" s="4" t="str">
        <f>IF(IFERROR(INDEX('[1]決勝ヒート - レース結果（貼付）'!$A:$Z,MATCH($B24,'[1]決勝ヒート - レース結果（貼付）'!$B:$B,0),MATCH('決勝ヒート - レース暫定結果表'!P$11,'[1]決勝ヒート - レース結果（貼付）'!$1:$1,0)),"")=0,"",IFERROR(INDEX('[1]決勝ヒート - レース結果（貼付）'!$A:$Z,MATCH($B24,'[1]決勝ヒート - レース結果（貼付）'!$B:$B,0),MATCH('決勝ヒート - レース暫定結果表'!P$11,'[1]決勝ヒート - レース結果（貼付）'!$1:$1,0)),""))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IF(IFERROR(INDEX('[1]決勝ヒート - レース結果（貼付）'!$A:$Z,MATCH($A24,'[1]決勝ヒート - レース結果（貼付）'!$A:$A,0),MATCH('決勝ヒート - レース暫定結果表'!S$11,'[1]決勝ヒート - レース結果（貼付）'!$1:$1,0)),"")=0,"",IFERROR(INDEX('[1]決勝ヒート - レース結果（貼付）'!$A:$Z,MATCH($A24,'[1]決勝ヒート - レース結果（貼付）'!$A:$A,0),MATCH('決勝ヒート - レース暫定結果表'!S$11,'[1]決勝ヒート - レース結果（貼付）'!$1:$1,0)),""))</f>
        <v/>
      </c>
      <c r="T24" s="4"/>
      <c r="U24" s="4">
        <f>IF(IFERROR(INDEX('[1]決勝ヒート - レース結果（貼付）'!$A:$Z,MATCH($B24,'[1]決勝ヒート - レース結果（貼付）'!$B:$B,0),MATCH('決勝ヒート - レース暫定結果表'!U$11,'[1]決勝ヒート - レース結果（貼付）'!$1:$1,0)),"")=0,"",IFERROR(INDEX('[1]決勝ヒート - レース結果（貼付）'!$A:$Z,MATCH($B24,'[1]決勝ヒート - レース結果（貼付）'!$B:$B,0),MATCH('決勝ヒート - レース暫定結果表'!U$11,'[1]決勝ヒート - レース結果（貼付）'!$1:$1,0)),""))</f>
        <v>78.03</v>
      </c>
    </row>
    <row r="25" spans="1:21" ht="12.75" customHeight="1" x14ac:dyDescent="0.2">
      <c r="A25" s="31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2">
        <f>IFERROR(INDEX('[1]決勝ヒート - レース結果（貼付）'!A14:$Z$50,MATCH($A25,'[1]決勝ヒート - レース結果（貼付）'!A14:$A$50,0),MATCH('決勝ヒート - レース暫定結果表'!B$11,'[1]決勝ヒート - レース結果（貼付）'!$1:$1,0)),"")</f>
        <v>82</v>
      </c>
      <c r="C25" s="33"/>
      <c r="D25" s="34" t="str">
        <f>IFERROR(INDEX('[1]決勝ヒート - レース結果（貼付）'!$A:$Z,MATCH($B25,'[1]決勝ヒート - レース結果（貼付）'!$B:$B,0),MATCH('決勝ヒート - レース暫定結果表'!D$11,'[1]決勝ヒート - レース結果（貼付）'!$1:$1,0)),"")</f>
        <v>松居 寿來</v>
      </c>
      <c r="E25" s="35" t="str">
        <f>IFERROR(INDEX('[1]決勝ヒート - レース結果（貼付）'!$A:$Z,MATCH($B25,'[1]決勝ヒート - レース結果（貼付）'!$B:$B,0),MATCH('決勝ヒート - レース暫定結果表'!E$11,'[1]決勝ヒート - レース結果（貼付）'!$1:$1,0)),"")</f>
        <v>ﾌﾟﾗｶﾞ/YAMAHA</v>
      </c>
      <c r="F25" s="36" t="str">
        <f>IFERROR(INDEX('[1]決勝ヒート - レース結果（貼付）'!$A:$Z,MATCH($B25,'[1]決勝ヒート - レース結果（貼付）'!$B:$B,0),MATCH('決勝ヒート - レース暫定結果表'!F$11,'[1]決勝ヒート - レース結果（貼付）'!$1:$1,0)),"")</f>
        <v>ｶﾞﾚｰｼﾞC</v>
      </c>
      <c r="G25" s="37" t="str">
        <f>IFERROR(INDEX('[1]決勝ヒート - レース結果（貼付）'!$A:$Z,MATCH($B25,'[1]決勝ヒート - レース結果（貼付）'!$B:$B,0),MATCH('決勝ヒート - レース暫定結果表'!G$11,'[1]決勝ヒート - レース結果（貼付）'!$1:$1,0)),"")</f>
        <v>YH</v>
      </c>
      <c r="H25" s="38">
        <f>IF(A25="DNS","",IF(A25="DQ","",IFERROR(INDEX('[1]決勝ヒート - レース結果（貼付）'!$A:$Z,MATCH($A25,'[1]決勝ヒート - レース結果（貼付）'!$A:$A,0),MATCH('決勝ヒート - レース暫定結果表'!H$11,'[1]決勝ヒート - レース結果（貼付）'!$1:$1,0)),"")))</f>
        <v>12</v>
      </c>
      <c r="I25" s="39">
        <f>IF(A25="DNS","ｽﾀｰﾄ出来ず",IF(A25="DQ","失　格",IFERROR(INDEX('[1]決勝ヒート - レース結果（貼付）'!$A:$Z,MATCH($B25,'[1]決勝ヒート - レース結果（貼付）'!$B:$B,0),MATCH('決勝ヒート - レース暫定結果表'!I$11,'[1]決勝ヒート - レース結果（貼付）'!$1:$1,0)),"")))</f>
        <v>8.2728240740740731E-3</v>
      </c>
      <c r="J25" s="44">
        <f>IF(A25="DNS","",IF(A25="DQ","",IFERROR(INDEX('[1]決勝ヒート - レース結果（貼付）'!$A:$Z,MATCH($A25,'[1]決勝ヒート - レース結果（貼付）'!$A:$A,0),MATCH('決勝ヒート - レース暫定結果表'!J$11,'[1]決勝ヒート - レース結果（貼付）'!$1:$1,0)),"")))</f>
        <v>10.667</v>
      </c>
      <c r="K25" s="44">
        <f>IF(A25="DNS","",IF(A25="DQ","",IFERROR(INDEX('[1]決勝ヒート - レース結果（貼付）'!$A:$Z,MATCH($A25,'[1]決勝ヒート - レース結果（貼付）'!$A:$A,0),MATCH('決勝ヒート - レース暫定結果表'!K$11,'[1]決勝ヒート - レース結果（貼付）'!$1:$1,0)),"")))</f>
        <v>9.2999999999999999E-2</v>
      </c>
      <c r="L25" s="41">
        <f>IF(A25="DNS","",IF(A25="DQ","",IFERROR(INDEX('[1]決勝ヒート - レース結果（貼付）'!$A:$Z,MATCH($B25,'[1]決勝ヒート - レース結果（貼付）'!$B:$B,0),MATCH('決勝ヒート - レース暫定結果表'!L$11,'[1]決勝ヒート - レース結果（貼付）'!$1:$1,0)),"")))</f>
        <v>58.427999999999997</v>
      </c>
      <c r="M25" s="42" t="str">
        <f t="shared" si="0"/>
        <v/>
      </c>
      <c r="N25" s="43"/>
      <c r="O25" s="4"/>
      <c r="P25" s="4" t="str">
        <f>IF(IFERROR(INDEX('[1]決勝ヒート - レース結果（貼付）'!$A:$Z,MATCH($B25,'[1]決勝ヒート - レース結果（貼付）'!$B:$B,0),MATCH('決勝ヒート - レース暫定結果表'!P$11,'[1]決勝ヒート - レース結果（貼付）'!$1:$1,0)),"")=0,"",IFERROR(INDEX('[1]決勝ヒート - レース結果（貼付）'!$A:$Z,MATCH($B25,'[1]決勝ヒート - レース結果（貼付）'!$B:$B,0),MATCH('決勝ヒート - レース暫定結果表'!P$11,'[1]決勝ヒート - レース結果（貼付）'!$1:$1,0)),""))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IF(IFERROR(INDEX('[1]決勝ヒート - レース結果（貼付）'!$A:$Z,MATCH($A25,'[1]決勝ヒート - レース結果（貼付）'!$A:$A,0),MATCH('決勝ヒート - レース暫定結果表'!S$11,'[1]決勝ヒート - レース結果（貼付）'!$1:$1,0)),"")=0,"",IFERROR(INDEX('[1]決勝ヒート - レース結果（貼付）'!$A:$Z,MATCH($A25,'[1]決勝ヒート - レース結果（貼付）'!$A:$A,0),MATCH('決勝ヒート - レース暫定結果表'!S$11,'[1]決勝ヒート - レース結果（貼付）'!$1:$1,0)),""))</f>
        <v/>
      </c>
      <c r="T25" s="4"/>
      <c r="U25" s="4">
        <f>IF(IFERROR(INDEX('[1]決勝ヒート - レース結果（貼付）'!$A:$Z,MATCH($B25,'[1]決勝ヒート - レース結果（貼付）'!$B:$B,0),MATCH('決勝ヒート - レース暫定結果表'!U$11,'[1]決勝ヒート - レース結果（貼付）'!$1:$1,0)),"")=0,"",IFERROR(INDEX('[1]決勝ヒート - レース結果（貼付）'!$A:$Z,MATCH($B25,'[1]決勝ヒート - レース結果（貼付）'!$B:$B,0),MATCH('決勝ヒート - レース暫定結果表'!U$11,'[1]決勝ヒート - レース結果（貼付）'!$1:$1,0)),""))</f>
        <v>77.88</v>
      </c>
    </row>
    <row r="26" spans="1:21" ht="12.75" customHeight="1" x14ac:dyDescent="0.2">
      <c r="A26" s="31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2">
        <f>IFERROR(INDEX('[1]決勝ヒート - レース結果（貼付）'!A15:$Z$50,MATCH($A26,'[1]決勝ヒート - レース結果（貼付）'!A15:$A$50,0),MATCH('決勝ヒート - レース暫定結果表'!B$11,'[1]決勝ヒート - レース結果（貼付）'!$1:$1,0)),"")</f>
        <v>27</v>
      </c>
      <c r="C26" s="33"/>
      <c r="D26" s="34" t="str">
        <f>IFERROR(INDEX('[1]決勝ヒート - レース結果（貼付）'!$A:$Z,MATCH($B26,'[1]決勝ヒート - レース結果（貼付）'!$B:$B,0),MATCH('決勝ヒート - レース暫定結果表'!D$11,'[1]決勝ヒート - レース結果（貼付）'!$1:$1,0)),"")</f>
        <v>三好 天水</v>
      </c>
      <c r="E26" s="35" t="str">
        <f>IFERROR(INDEX('[1]決勝ヒート - レース結果（貼付）'!$A:$Z,MATCH($B26,'[1]決勝ヒート - レース結果（貼付）'!$B:$B,0),MATCH('決勝ヒート - レース暫定結果表'!E$11,'[1]決勝ヒート - レース結果（貼付）'!$1:$1,0)),"")</f>
        <v>KOSMIC/YAMAHA</v>
      </c>
      <c r="F26" s="36" t="str">
        <f>IFERROR(INDEX('[1]決勝ヒート - レース結果（貼付）'!$A:$Z,MATCH($B26,'[1]決勝ヒート - レース結果（貼付）'!$B:$B,0),MATCH('決勝ヒート - レース暫定結果表'!F$11,'[1]決勝ヒート - レース結果（貼付）'!$1:$1,0)),"")</f>
        <v>ﾊﾗﾀﾞｶｰﾄｸﾗﾌﾞ</v>
      </c>
      <c r="G26" s="37" t="str">
        <f>IFERROR(INDEX('[1]決勝ヒート - レース結果（貼付）'!$A:$Z,MATCH($B26,'[1]決勝ヒート - レース結果（貼付）'!$B:$B,0),MATCH('決勝ヒート - レース暫定結果表'!G$11,'[1]決勝ヒート - レース結果（貼付）'!$1:$1,0)),"")</f>
        <v>YH</v>
      </c>
      <c r="H26" s="38">
        <f>IF(A26="DNS","",IF(A26="DQ","",IFERROR(INDEX('[1]決勝ヒート - レース結果（貼付）'!$A:$Z,MATCH($A26,'[1]決勝ヒート - レース結果（貼付）'!$A:$A,0),MATCH('決勝ヒート - レース暫定結果表'!H$11,'[1]決勝ヒート - レース結果（貼付）'!$1:$1,0)),"")))</f>
        <v>12</v>
      </c>
      <c r="I26" s="39">
        <f>IF(A26="DNS","ｽﾀｰﾄ出来ず",IF(A26="DQ","失　格",IFERROR(INDEX('[1]決勝ヒート - レース結果（貼付）'!$A:$Z,MATCH($B26,'[1]決勝ヒート - レース結果（貼付）'!$B:$B,0),MATCH('決勝ヒート - レース暫定結果表'!I$11,'[1]決勝ヒート - レース結果（貼付）'!$1:$1,0)),"")))</f>
        <v>8.2753819444444446E-3</v>
      </c>
      <c r="J26" s="44">
        <f>IF(A26="DNS","",IF(A26="DQ","",IFERROR(INDEX('[1]決勝ヒート - レース結果（貼付）'!$A:$Z,MATCH($A26,'[1]決勝ヒート - レース結果（貼付）'!$A:$A,0),MATCH('決勝ヒート - レース暫定結果表'!J$11,'[1]決勝ヒート - レース結果（貼付）'!$1:$1,0)),"")))</f>
        <v>10.888</v>
      </c>
      <c r="K26" s="44">
        <f>IF(A26="DNS","",IF(A26="DQ","",IFERROR(INDEX('[1]決勝ヒート - レース結果（貼付）'!$A:$Z,MATCH($A26,'[1]決勝ヒート - レース結果（貼付）'!$A:$A,0),MATCH('決勝ヒート - レース暫定結果表'!K$11,'[1]決勝ヒート - レース結果（貼付）'!$1:$1,0)),"")))</f>
        <v>0.221</v>
      </c>
      <c r="L26" s="41">
        <f>IF(A26="DNS","",IF(A26="DQ","",IFERROR(INDEX('[1]決勝ヒート - レース結果（貼付）'!$A:$Z,MATCH($B26,'[1]決勝ヒート - レース結果（貼付）'!$B:$B,0),MATCH('決勝ヒート - レース暫定結果表'!L$11,'[1]決勝ヒート - レース結果（貼付）'!$1:$1,0)),"")))</f>
        <v>58.476999999999997</v>
      </c>
      <c r="M26" s="42" t="str">
        <f t="shared" si="0"/>
        <v/>
      </c>
      <c r="N26" s="43"/>
      <c r="O26" s="4"/>
      <c r="P26" s="4" t="str">
        <f>IF(IFERROR(INDEX('[1]決勝ヒート - レース結果（貼付）'!$A:$Z,MATCH($B26,'[1]決勝ヒート - レース結果（貼付）'!$B:$B,0),MATCH('決勝ヒート - レース暫定結果表'!P$11,'[1]決勝ヒート - レース結果（貼付）'!$1:$1,0)),"")=0,"",IFERROR(INDEX('[1]決勝ヒート - レース結果（貼付）'!$A:$Z,MATCH($B26,'[1]決勝ヒート - レース結果（貼付）'!$B:$B,0),MATCH('決勝ヒート - レース暫定結果表'!P$11,'[1]決勝ヒート - レース結果（貼付）'!$1:$1,0)),""))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IF(IFERROR(INDEX('[1]決勝ヒート - レース結果（貼付）'!$A:$Z,MATCH($A26,'[1]決勝ヒート - レース結果（貼付）'!$A:$A,0),MATCH('決勝ヒート - レース暫定結果表'!S$11,'[1]決勝ヒート - レース結果（貼付）'!$1:$1,0)),"")=0,"",IFERROR(INDEX('[1]決勝ヒート - レース結果（貼付）'!$A:$Z,MATCH($A26,'[1]決勝ヒート - レース結果（貼付）'!$A:$A,0),MATCH('決勝ヒート - レース暫定結果表'!S$11,'[1]決勝ヒート - レース結果（貼付）'!$1:$1,0)),""))</f>
        <v/>
      </c>
      <c r="T26" s="4"/>
      <c r="U26" s="4">
        <f>IF(IFERROR(INDEX('[1]決勝ヒート - レース結果（貼付）'!$A:$Z,MATCH($B26,'[1]決勝ヒート - レース結果（貼付）'!$B:$B,0),MATCH('決勝ヒート - レース暫定結果表'!U$11,'[1]決勝ヒート - レース結果（貼付）'!$1:$1,0)),"")=0,"",IFERROR(INDEX('[1]決勝ヒート - レース結果（貼付）'!$A:$Z,MATCH($B26,'[1]決勝ヒート - レース結果（貼付）'!$B:$B,0),MATCH('決勝ヒート - レース暫定結果表'!U$11,'[1]決勝ヒート - レース結果（貼付）'!$1:$1,0)),""))</f>
        <v>77.814999999999998</v>
      </c>
    </row>
    <row r="27" spans="1:21" ht="12.75" customHeight="1" x14ac:dyDescent="0.2">
      <c r="A27" s="31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2">
        <f>IFERROR(INDEX('[1]決勝ヒート - レース結果（貼付）'!A16:$Z$50,MATCH($A27,'[1]決勝ヒート - レース結果（貼付）'!A16:$A$50,0),MATCH('決勝ヒート - レース暫定結果表'!B$11,'[1]決勝ヒート - レース結果（貼付）'!$1:$1,0)),"")</f>
        <v>42</v>
      </c>
      <c r="C27" s="33"/>
      <c r="D27" s="34" t="str">
        <f>IFERROR(INDEX('[1]決勝ヒート - レース結果（貼付）'!$A:$Z,MATCH($B27,'[1]決勝ヒート - レース結果（貼付）'!$B:$B,0),MATCH('決勝ヒート - レース暫定結果表'!D$11,'[1]決勝ヒート - レース結果（貼付）'!$1:$1,0)),"")</f>
        <v>元田 心絆</v>
      </c>
      <c r="E27" s="35" t="str">
        <f>IFERROR(INDEX('[1]決勝ヒート - レース結果（貼付）'!$A:$Z,MATCH($B27,'[1]決勝ヒート - レース結果（貼付）'!$B:$B,0),MATCH('決勝ヒート - レース暫定結果表'!E$11,'[1]決勝ヒート - レース結果（貼付）'!$1:$1,0)),"")</f>
        <v>TONYKART/YAMAHA</v>
      </c>
      <c r="F27" s="36">
        <f>IFERROR(INDEX('[1]決勝ヒート - レース結果（貼付）'!$A:$Z,MATCH($B27,'[1]決勝ヒート - レース結果（貼付）'!$B:$B,0),MATCH('決勝ヒート - レース暫定結果表'!F$11,'[1]決勝ヒート - レース結果（貼付）'!$1:$1,0)),"")</f>
        <v>0</v>
      </c>
      <c r="G27" s="37" t="str">
        <f>IFERROR(INDEX('[1]決勝ヒート - レース結果（貼付）'!$A:$Z,MATCH($B27,'[1]決勝ヒート - レース結果（貼付）'!$B:$B,0),MATCH('決勝ヒート - レース暫定結果表'!G$11,'[1]決勝ヒート - レース結果（貼付）'!$1:$1,0)),"")</f>
        <v>YH</v>
      </c>
      <c r="H27" s="38">
        <f>IF(A27="DNS","",IF(A27="DQ","",IFERROR(INDEX('[1]決勝ヒート - レース結果（貼付）'!$A:$Z,MATCH($A27,'[1]決勝ヒート - レース結果（貼付）'!$A:$A,0),MATCH('決勝ヒート - レース暫定結果表'!H$11,'[1]決勝ヒート - レース結果（貼付）'!$1:$1,0)),"")))</f>
        <v>12</v>
      </c>
      <c r="I27" s="39">
        <f>IF(A27="DNS","ｽﾀｰﾄ出来ず",IF(A27="DQ","失　格",IFERROR(INDEX('[1]決勝ヒート - レース結果（貼付）'!$A:$Z,MATCH($B27,'[1]決勝ヒート - レース結果（貼付）'!$B:$B,0),MATCH('決勝ヒート - レース暫定結果表'!I$11,'[1]決勝ヒート - レース結果（貼付）'!$1:$1,0)),"")))</f>
        <v>8.3181828703703716E-3</v>
      </c>
      <c r="J27" s="44">
        <f>IF(A27="DNS","",IF(A27="DQ","",IFERROR(INDEX('[1]決勝ヒート - レース結果（貼付）'!$A:$Z,MATCH($A27,'[1]決勝ヒート - レース結果（貼付）'!$A:$A,0),MATCH('決勝ヒート - レース暫定結果表'!J$11,'[1]決勝ヒート - レース結果（貼付）'!$1:$1,0)),"")))</f>
        <v>14.586</v>
      </c>
      <c r="K27" s="44">
        <f>IF(A27="DNS","",IF(A27="DQ","",IFERROR(INDEX('[1]決勝ヒート - レース結果（貼付）'!$A:$Z,MATCH($A27,'[1]決勝ヒート - レース結果（貼付）'!$A:$A,0),MATCH('決勝ヒート - レース暫定結果表'!K$11,'[1]決勝ヒート - レース結果（貼付）'!$1:$1,0)),"")))</f>
        <v>3.698</v>
      </c>
      <c r="L27" s="41">
        <f>IF(A27="DNS","",IF(A27="DQ","",IFERROR(INDEX('[1]決勝ヒート - レース結果（貼付）'!$A:$Z,MATCH($B27,'[1]決勝ヒート - レース結果（貼付）'!$B:$B,0),MATCH('決勝ヒート - レース暫定結果表'!L$11,'[1]決勝ヒート - レース結果（貼付）'!$1:$1,0)),"")))</f>
        <v>58.430999999999997</v>
      </c>
      <c r="M27" s="42" t="str">
        <f t="shared" si="0"/>
        <v/>
      </c>
      <c r="N27" s="43"/>
      <c r="O27" s="4"/>
      <c r="P27" s="4" t="str">
        <f>IF(IFERROR(INDEX('[1]決勝ヒート - レース結果（貼付）'!$A:$Z,MATCH($B27,'[1]決勝ヒート - レース結果（貼付）'!$B:$B,0),MATCH('決勝ヒート - レース暫定結果表'!P$11,'[1]決勝ヒート - レース結果（貼付）'!$1:$1,0)),"")=0,"",IFERROR(INDEX('[1]決勝ヒート - レース結果（貼付）'!$A:$Z,MATCH($B27,'[1]決勝ヒート - レース結果（貼付）'!$B:$B,0),MATCH('決勝ヒート - レース暫定結果表'!P$11,'[1]決勝ヒート - レース結果（貼付）'!$1:$1,0)),""))</f>
        <v/>
      </c>
      <c r="Q27" s="4" t="str">
        <f>IF(P27="","",COUNTIF($P$13:P27,"&lt;&gt;"&amp;""))</f>
        <v/>
      </c>
      <c r="R27" s="4" t="str">
        <f t="shared" si="1"/>
        <v/>
      </c>
      <c r="S27" s="4" t="str">
        <f>IF(IFERROR(INDEX('[1]決勝ヒート - レース結果（貼付）'!$A:$Z,MATCH($A27,'[1]決勝ヒート - レース結果（貼付）'!$A:$A,0),MATCH('決勝ヒート - レース暫定結果表'!S$11,'[1]決勝ヒート - レース結果（貼付）'!$1:$1,0)),"")=0,"",IFERROR(INDEX('[1]決勝ヒート - レース結果（貼付）'!$A:$Z,MATCH($A27,'[1]決勝ヒート - レース結果（貼付）'!$A:$A,0),MATCH('決勝ヒート - レース暫定結果表'!S$11,'[1]決勝ヒート - レース結果（貼付）'!$1:$1,0)),""))</f>
        <v/>
      </c>
      <c r="T27" s="4"/>
      <c r="U27" s="4">
        <f>IF(IFERROR(INDEX('[1]決勝ヒート - レース結果（貼付）'!$A:$Z,MATCH($B27,'[1]決勝ヒート - レース結果（貼付）'!$B:$B,0),MATCH('決勝ヒート - レース暫定結果表'!U$11,'[1]決勝ヒート - レース結果（貼付）'!$1:$1,0)),"")=0,"",IFERROR(INDEX('[1]決勝ヒート - レース結果（貼付）'!$A:$Z,MATCH($B27,'[1]決勝ヒート - レース結果（貼付）'!$B:$B,0),MATCH('決勝ヒート - レース暫定結果表'!U$11,'[1]決勝ヒート - レース結果（貼付）'!$1:$1,0)),""))</f>
        <v>77.876000000000005</v>
      </c>
    </row>
    <row r="28" spans="1:21" ht="12.75" customHeight="1" x14ac:dyDescent="0.2">
      <c r="A28" s="31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2">
        <f>IFERROR(INDEX('[1]決勝ヒート - レース結果（貼付）'!A17:$Z$50,MATCH($A28,'[1]決勝ヒート - レース結果（貼付）'!A17:$A$50,0),MATCH('決勝ヒート - レース暫定結果表'!B$11,'[1]決勝ヒート - レース結果（貼付）'!$1:$1,0)),"")</f>
        <v>72</v>
      </c>
      <c r="C28" s="33"/>
      <c r="D28" s="34" t="str">
        <f>IFERROR(INDEX('[1]決勝ヒート - レース結果（貼付）'!$A:$Z,MATCH($B28,'[1]決勝ヒート - レース結果（貼付）'!$B:$B,0),MATCH('決勝ヒート - レース暫定結果表'!D$11,'[1]決勝ヒート - レース結果（貼付）'!$1:$1,0)),"")</f>
        <v>橋本 凛久</v>
      </c>
      <c r="E28" s="35" t="str">
        <f>IFERROR(INDEX('[1]決勝ヒート - レース結果（貼付）'!$A:$Z,MATCH($B28,'[1]決勝ヒート - レース結果（貼付）'!$B:$B,0),MATCH('決勝ヒート - レース暫定結果表'!E$11,'[1]決勝ヒート - レース結果（貼付）'!$1:$1,0)),"")</f>
        <v>CRG/YAMAHA</v>
      </c>
      <c r="F28" s="36" t="str">
        <f>IFERROR(INDEX('[1]決勝ヒート - レース結果（貼付）'!$A:$Z,MATCH($B28,'[1]決勝ヒート - レース結果（貼付）'!$B:$B,0),MATCH('決勝ヒート - レース暫定結果表'!F$11,'[1]決勝ヒート - レース結果（貼付）'!$1:$1,0)),"")</f>
        <v>KC NAGAHARA</v>
      </c>
      <c r="G28" s="37" t="str">
        <f>IFERROR(INDEX('[1]決勝ヒート - レース結果（貼付）'!$A:$Z,MATCH($B28,'[1]決勝ヒート - レース結果（貼付）'!$B:$B,0),MATCH('決勝ヒート - レース暫定結果表'!G$11,'[1]決勝ヒート - レース結果（貼付）'!$1:$1,0)),"")</f>
        <v>YH</v>
      </c>
      <c r="H28" s="38">
        <f>IF(A28="DNS","",IF(A28="DQ","",IFERROR(INDEX('[1]決勝ヒート - レース結果（貼付）'!$A:$Z,MATCH($A28,'[1]決勝ヒート - レース結果（貼付）'!$A:$A,0),MATCH('決勝ヒート - レース暫定結果表'!H$11,'[1]決勝ヒート - レース結果（貼付）'!$1:$1,0)),"")))</f>
        <v>12</v>
      </c>
      <c r="I28" s="39">
        <f>IF(A28="DNS","ｽﾀｰﾄ出来ず",IF(A28="DQ","失　格",IFERROR(INDEX('[1]決勝ヒート - レース結果（貼付）'!$A:$Z,MATCH($B28,'[1]決勝ヒート - レース結果（貼付）'!$B:$B,0),MATCH('決勝ヒート - レース暫定結果表'!I$11,'[1]決勝ヒート - レース結果（貼付）'!$1:$1,0)),"")))</f>
        <v>8.321840277777777E-3</v>
      </c>
      <c r="J28" s="44">
        <f>IF(A28="DNS","",IF(A28="DQ","",IFERROR(INDEX('[1]決勝ヒート - レース結果（貼付）'!$A:$Z,MATCH($A28,'[1]決勝ヒート - レース結果（貼付）'!$A:$A,0),MATCH('決勝ヒート - レース暫定結果表'!J$11,'[1]決勝ヒート - レース結果（貼付）'!$1:$1,0)),"")))</f>
        <v>14.901999999999999</v>
      </c>
      <c r="K28" s="44">
        <f>IF(A28="DNS","",IF(A28="DQ","",IFERROR(INDEX('[1]決勝ヒート - レース結果（貼付）'!$A:$Z,MATCH($A28,'[1]決勝ヒート - レース結果（貼付）'!$A:$A,0),MATCH('決勝ヒート - レース暫定結果表'!K$11,'[1]決勝ヒート - レース結果（貼付）'!$1:$1,0)),"")))</f>
        <v>0.316</v>
      </c>
      <c r="L28" s="41">
        <f>IF(A28="DNS","",IF(A28="DQ","",IFERROR(INDEX('[1]決勝ヒート - レース結果（貼付）'!$A:$Z,MATCH($B28,'[1]決勝ヒート - レース結果（貼付）'!$B:$B,0),MATCH('決勝ヒート - レース暫定結果表'!L$11,'[1]決勝ヒート - レース結果（貼付）'!$1:$1,0)),"")))</f>
        <v>58.606999999999999</v>
      </c>
      <c r="M28" s="42" t="str">
        <f t="shared" si="0"/>
        <v/>
      </c>
      <c r="N28" s="43"/>
      <c r="O28" s="4"/>
      <c r="P28" s="4" t="str">
        <f>IF(IFERROR(INDEX('[1]決勝ヒート - レース結果（貼付）'!$A:$Z,MATCH($B28,'[1]決勝ヒート - レース結果（貼付）'!$B:$B,0),MATCH('決勝ヒート - レース暫定結果表'!P$11,'[1]決勝ヒート - レース結果（貼付）'!$1:$1,0)),"")=0,"",IFERROR(INDEX('[1]決勝ヒート - レース結果（貼付）'!$A:$Z,MATCH($B28,'[1]決勝ヒート - レース結果（貼付）'!$B:$B,0),MATCH('決勝ヒート - レース暫定結果表'!P$11,'[1]決勝ヒート - レース結果（貼付）'!$1:$1,0)),""))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IF(IFERROR(INDEX('[1]決勝ヒート - レース結果（貼付）'!$A:$Z,MATCH($A28,'[1]決勝ヒート - レース結果（貼付）'!$A:$A,0),MATCH('決勝ヒート - レース暫定結果表'!S$11,'[1]決勝ヒート - レース結果（貼付）'!$1:$1,0)),"")=0,"",IFERROR(INDEX('[1]決勝ヒート - レース結果（貼付）'!$A:$Z,MATCH($A28,'[1]決勝ヒート - レース結果（貼付）'!$A:$A,0),MATCH('決勝ヒート - レース暫定結果表'!S$11,'[1]決勝ヒート - レース結果（貼付）'!$1:$1,0)),""))</f>
        <v/>
      </c>
      <c r="T28" s="4"/>
      <c r="U28" s="4">
        <f>IF(IFERROR(INDEX('[1]決勝ヒート - レース結果（貼付）'!$A:$Z,MATCH($B28,'[1]決勝ヒート - レース結果（貼付）'!$B:$B,0),MATCH('決勝ヒート - レース暫定結果表'!U$11,'[1]決勝ヒート - レース結果（貼付）'!$1:$1,0)),"")=0,"",IFERROR(INDEX('[1]決勝ヒート - レース結果（貼付）'!$A:$Z,MATCH($B28,'[1]決勝ヒート - レース結果（貼付）'!$B:$B,0),MATCH('決勝ヒート - レース暫定結果表'!U$11,'[1]決勝ヒート - レース結果（貼付）'!$1:$1,0)),""))</f>
        <v>77.643000000000001</v>
      </c>
    </row>
    <row r="29" spans="1:21" ht="12.75" customHeight="1" x14ac:dyDescent="0.2">
      <c r="A29" s="31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2">
        <f>IFERROR(INDEX('[1]決勝ヒート - レース結果（貼付）'!A18:$Z$50,MATCH($A29,'[1]決勝ヒート - レース結果（貼付）'!A18:$A$50,0),MATCH('決勝ヒート - レース暫定結果表'!B$11,'[1]決勝ヒート - レース結果（貼付）'!$1:$1,0)),"")</f>
        <v>10</v>
      </c>
      <c r="C29" s="33"/>
      <c r="D29" s="34" t="str">
        <f>IFERROR(INDEX('[1]決勝ヒート - レース結果（貼付）'!$A:$Z,MATCH($B29,'[1]決勝ヒート - レース結果（貼付）'!$B:$B,0),MATCH('決勝ヒート - レース暫定結果表'!D$11,'[1]決勝ヒート - レース結果（貼付）'!$1:$1,0)),"")</f>
        <v>大川 尚志</v>
      </c>
      <c r="E29" s="35" t="str">
        <f>IFERROR(INDEX('[1]決勝ヒート - レース結果（貼付）'!$A:$Z,MATCH($B29,'[1]決勝ヒート - レース結果（貼付）'!$B:$B,0),MATCH('決勝ヒート - レース暫定結果表'!E$11,'[1]決勝ヒート - レース結果（貼付）'!$1:$1,0)),"")</f>
        <v>puraga/YAMAHA</v>
      </c>
      <c r="F29" s="36" t="str">
        <f>IFERROR(INDEX('[1]決勝ヒート - レース結果（貼付）'!$A:$Z,MATCH($B29,'[1]決勝ヒート - レース結果（貼付）'!$B:$B,0),MATCH('決勝ヒート - レース暫定結果表'!F$11,'[1]決勝ヒート - レース結果（貼付）'!$1:$1,0)),"")</f>
        <v>Formation Lap Racing</v>
      </c>
      <c r="G29" s="37" t="str">
        <f>IFERROR(INDEX('[1]決勝ヒート - レース結果（貼付）'!$A:$Z,MATCH($B29,'[1]決勝ヒート - レース結果（貼付）'!$B:$B,0),MATCH('決勝ヒート - レース暫定結果表'!G$11,'[1]決勝ヒート - レース結果（貼付）'!$1:$1,0)),"")</f>
        <v>YH</v>
      </c>
      <c r="H29" s="38">
        <f>IF(A29="DNS","",IF(A29="DQ","",IFERROR(INDEX('[1]決勝ヒート - レース結果（貼付）'!$A:$Z,MATCH($A29,'[1]決勝ヒート - レース結果（貼付）'!$A:$A,0),MATCH('決勝ヒート - レース暫定結果表'!H$11,'[1]決勝ヒート - レース結果（貼付）'!$1:$1,0)),"")))</f>
        <v>12</v>
      </c>
      <c r="I29" s="39">
        <f>IF(A29="DNS","ｽﾀｰﾄ出来ず",IF(A29="DQ","失　格",IFERROR(INDEX('[1]決勝ヒート - レース結果（貼付）'!$A:$Z,MATCH($B29,'[1]決勝ヒート - レース結果（貼付）'!$B:$B,0),MATCH('決勝ヒート - レース暫定結果表'!I$11,'[1]決勝ヒート - レース結果（貼付）'!$1:$1,0)),"")))</f>
        <v>8.3324999999999996E-3</v>
      </c>
      <c r="J29" s="44">
        <f>IF(A29="DNS","",IF(A29="DQ","",IFERROR(INDEX('[1]決勝ヒート - レース結果（貼付）'!$A:$Z,MATCH($A29,'[1]決勝ヒート - レース結果（貼付）'!$A:$A,0),MATCH('決勝ヒート - レース暫定結果表'!J$11,'[1]決勝ヒート - レース結果（貼付）'!$1:$1,0)),"")))</f>
        <v>15.823</v>
      </c>
      <c r="K29" s="44">
        <f>IF(A29="DNS","",IF(A29="DQ","",IFERROR(INDEX('[1]決勝ヒート - レース結果（貼付）'!$A:$Z,MATCH($A29,'[1]決勝ヒート - レース結果（貼付）'!$A:$A,0),MATCH('決勝ヒート - レース暫定結果表'!K$11,'[1]決勝ヒート - レース結果（貼付）'!$1:$1,0)),"")))</f>
        <v>0.92100000000000004</v>
      </c>
      <c r="L29" s="41">
        <f>IF(A29="DNS","",IF(A29="DQ","",IFERROR(INDEX('[1]決勝ヒート - レース結果（貼付）'!$A:$Z,MATCH($B29,'[1]決勝ヒート - レース結果（貼付）'!$B:$B,0),MATCH('決勝ヒート - レース暫定結果表'!L$11,'[1]決勝ヒート - レース結果（貼付）'!$1:$1,0)),"")))</f>
        <v>58.579000000000001</v>
      </c>
      <c r="M29" s="42" t="str">
        <f t="shared" si="0"/>
        <v/>
      </c>
      <c r="N29" s="43"/>
      <c r="O29" s="4"/>
      <c r="P29" s="4" t="str">
        <f>IF(IFERROR(INDEX('[1]決勝ヒート - レース結果（貼付）'!$A:$Z,MATCH($B29,'[1]決勝ヒート - レース結果（貼付）'!$B:$B,0),MATCH('決勝ヒート - レース暫定結果表'!P$11,'[1]決勝ヒート - レース結果（貼付）'!$1:$1,0)),"")=0,"",IFERROR(INDEX('[1]決勝ヒート - レース結果（貼付）'!$A:$Z,MATCH($B29,'[1]決勝ヒート - レース結果（貼付）'!$B:$B,0),MATCH('決勝ヒート - レース暫定結果表'!P$11,'[1]決勝ヒート - レース結果（貼付）'!$1:$1,0)),""))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IF(IFERROR(INDEX('[1]決勝ヒート - レース結果（貼付）'!$A:$Z,MATCH($A29,'[1]決勝ヒート - レース結果（貼付）'!$A:$A,0),MATCH('決勝ヒート - レース暫定結果表'!S$11,'[1]決勝ヒート - レース結果（貼付）'!$1:$1,0)),"")=0,"",IFERROR(INDEX('[1]決勝ヒート - レース結果（貼付）'!$A:$Z,MATCH($A29,'[1]決勝ヒート - レース結果（貼付）'!$A:$A,0),MATCH('決勝ヒート - レース暫定結果表'!S$11,'[1]決勝ヒート - レース結果（貼付）'!$1:$1,0)),""))</f>
        <v/>
      </c>
      <c r="T29" s="4"/>
      <c r="U29" s="4">
        <f>IF(IFERROR(INDEX('[1]決勝ヒート - レース結果（貼付）'!$A:$Z,MATCH($B29,'[1]決勝ヒート - レース結果（貼付）'!$B:$B,0),MATCH('決勝ヒート - レース暫定結果表'!U$11,'[1]決勝ヒート - レース結果（貼付）'!$1:$1,0)),"")=0,"",IFERROR(INDEX('[1]決勝ヒート - レース結果（貼付）'!$A:$Z,MATCH($B29,'[1]決勝ヒート - レース結果（貼付）'!$B:$B,0),MATCH('決勝ヒート - レース暫定結果表'!U$11,'[1]決勝ヒート - レース結果（貼付）'!$1:$1,0)),""))</f>
        <v>77.680000000000007</v>
      </c>
    </row>
    <row r="30" spans="1:21" ht="12.75" customHeight="1" x14ac:dyDescent="0.2">
      <c r="A30" s="31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2">
        <f>IFERROR(INDEX('[1]決勝ヒート - レース結果（貼付）'!A19:$Z$50,MATCH($A30,'[1]決勝ヒート - レース結果（貼付）'!A19:$A$50,0),MATCH('決勝ヒート - レース暫定結果表'!B$11,'[1]決勝ヒート - レース結果（貼付）'!$1:$1,0)),"")</f>
        <v>9</v>
      </c>
      <c r="C30" s="33"/>
      <c r="D30" s="34" t="str">
        <f>IFERROR(INDEX('[1]決勝ヒート - レース結果（貼付）'!$A:$Z,MATCH($B30,'[1]決勝ヒート - レース結果（貼付）'!$B:$B,0),MATCH('決勝ヒート - レース暫定結果表'!D$11,'[1]決勝ヒート - レース結果（貼付）'!$1:$1,0)),"")</f>
        <v>松本 聖生</v>
      </c>
      <c r="E30" s="35" t="str">
        <f>IFERROR(INDEX('[1]決勝ヒート - レース結果（貼付）'!$A:$Z,MATCH($B30,'[1]決勝ヒート - レース結果（貼付）'!$B:$B,0),MATCH('決勝ヒート - レース暫定結果表'!E$11,'[1]決勝ヒート - レース結果（貼付）'!$1:$1,0)),"")</f>
        <v>KART REPUBLIC/YAMAHA</v>
      </c>
      <c r="F30" s="36" t="str">
        <f>IFERROR(INDEX('[1]決勝ヒート - レース結果（貼付）'!$A:$Z,MATCH($B30,'[1]決勝ヒート - レース結果（貼付）'!$B:$B,0),MATCH('決勝ヒート - レース暫定結果表'!F$11,'[1]決勝ヒート - レース結果（貼付）'!$1:$1,0)),"")</f>
        <v>NEXT-ONE Racing</v>
      </c>
      <c r="G30" s="37" t="str">
        <f>IFERROR(INDEX('[1]決勝ヒート - レース結果（貼付）'!$A:$Z,MATCH($B30,'[1]決勝ヒート - レース結果（貼付）'!$B:$B,0),MATCH('決勝ヒート - レース暫定結果表'!G$11,'[1]決勝ヒート - レース結果（貼付）'!$1:$1,0)),"")</f>
        <v>YH</v>
      </c>
      <c r="H30" s="38">
        <f>IF(A30="DNS","",IF(A30="DQ","",IFERROR(INDEX('[1]決勝ヒート - レース結果（貼付）'!$A:$Z,MATCH($A30,'[1]決勝ヒート - レース結果（貼付）'!$A:$A,0),MATCH('決勝ヒート - レース暫定結果表'!H$11,'[1]決勝ヒート - レース結果（貼付）'!$1:$1,0)),"")))</f>
        <v>12</v>
      </c>
      <c r="I30" s="39">
        <f>IF(A30="DNS","ｽﾀｰﾄ出来ず",IF(A30="DQ","失　格",IFERROR(INDEX('[1]決勝ヒート - レース結果（貼付）'!$A:$Z,MATCH($B30,'[1]決勝ヒート - レース結果（貼付）'!$B:$B,0),MATCH('決勝ヒート - レース暫定結果表'!I$11,'[1]決勝ヒート - レース結果（貼付）'!$1:$1,0)),"")))</f>
        <v>8.3384837962962952E-3</v>
      </c>
      <c r="J30" s="44">
        <f>IF(A30="DNS","",IF(A30="DQ","",IFERROR(INDEX('[1]決勝ヒート - レース結果（貼付）'!$A:$Z,MATCH($A30,'[1]決勝ヒート - レース結果（貼付）'!$A:$A,0),MATCH('決勝ヒート - レース暫定結果表'!J$11,'[1]決勝ヒート - レース結果（貼付）'!$1:$1,0)),"")))</f>
        <v>16.34</v>
      </c>
      <c r="K30" s="44">
        <f>IF(A30="DNS","",IF(A30="DQ","",IFERROR(INDEX('[1]決勝ヒート - レース結果（貼付）'!$A:$Z,MATCH($A30,'[1]決勝ヒート - レース結果（貼付）'!$A:$A,0),MATCH('決勝ヒート - レース暫定結果表'!K$11,'[1]決勝ヒート - レース結果（貼付）'!$1:$1,0)),"")))</f>
        <v>0.51700000000000002</v>
      </c>
      <c r="L30" s="41">
        <f>IF(A30="DNS","",IF(A30="DQ","",IFERROR(INDEX('[1]決勝ヒート - レース結果（貼付）'!$A:$Z,MATCH($B30,'[1]決勝ヒート - レース結果（貼付）'!$B:$B,0),MATCH('決勝ヒート - レース暫定結果表'!L$11,'[1]決勝ヒート - レース結果（貼付）'!$1:$1,0)),"")))</f>
        <v>58.502000000000002</v>
      </c>
      <c r="M30" s="42" t="str">
        <f t="shared" si="0"/>
        <v/>
      </c>
      <c r="N30" s="43"/>
      <c r="O30" s="4"/>
      <c r="P30" s="4" t="str">
        <f>IF(IFERROR(INDEX('[1]決勝ヒート - レース結果（貼付）'!$A:$Z,MATCH($B30,'[1]決勝ヒート - レース結果（貼付）'!$B:$B,0),MATCH('決勝ヒート - レース暫定結果表'!P$11,'[1]決勝ヒート - レース結果（貼付）'!$1:$1,0)),"")=0,"",IFERROR(INDEX('[1]決勝ヒート - レース結果（貼付）'!$A:$Z,MATCH($B30,'[1]決勝ヒート - レース結果（貼付）'!$B:$B,0),MATCH('決勝ヒート - レース暫定結果表'!P$11,'[1]決勝ヒート - レース結果（貼付）'!$1:$1,0)),""))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IF(IFERROR(INDEX('[1]決勝ヒート - レース結果（貼付）'!$A:$Z,MATCH($A30,'[1]決勝ヒート - レース結果（貼付）'!$A:$A,0),MATCH('決勝ヒート - レース暫定結果表'!S$11,'[1]決勝ヒート - レース結果（貼付）'!$1:$1,0)),"")=0,"",IFERROR(INDEX('[1]決勝ヒート - レース結果（貼付）'!$A:$Z,MATCH($A30,'[1]決勝ヒート - レース結果（貼付）'!$A:$A,0),MATCH('決勝ヒート - レース暫定結果表'!S$11,'[1]決勝ヒート - レース結果（貼付）'!$1:$1,0)),""))</f>
        <v/>
      </c>
      <c r="T30" s="4"/>
      <c r="U30" s="4">
        <f>IF(IFERROR(INDEX('[1]決勝ヒート - レース結果（貼付）'!$A:$Z,MATCH($B30,'[1]決勝ヒート - レース結果（貼付）'!$B:$B,0),MATCH('決勝ヒート - レース暫定結果表'!U$11,'[1]決勝ヒート - レース結果（貼付）'!$1:$1,0)),"")=0,"",IFERROR(INDEX('[1]決勝ヒート - レース結果（貼付）'!$A:$Z,MATCH($B30,'[1]決勝ヒート - レース結果（貼付）'!$B:$B,0),MATCH('決勝ヒート - レース暫定結果表'!U$11,'[1]決勝ヒート - レース結果（貼付）'!$1:$1,0)),""))</f>
        <v>77.781999999999996</v>
      </c>
    </row>
    <row r="31" spans="1:21" ht="12.75" customHeight="1" x14ac:dyDescent="0.2">
      <c r="A31" s="31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2">
        <f>IFERROR(INDEX('[1]決勝ヒート - レース結果（貼付）'!A20:$Z$50,MATCH($A31,'[1]決勝ヒート - レース結果（貼付）'!A20:$A$50,0),MATCH('決勝ヒート - レース暫定結果表'!B$11,'[1]決勝ヒート - レース結果（貼付）'!$1:$1,0)),"")</f>
        <v>20</v>
      </c>
      <c r="C31" s="33"/>
      <c r="D31" s="34" t="str">
        <f>IFERROR(INDEX('[1]決勝ヒート - レース結果（貼付）'!$A:$Z,MATCH($B31,'[1]決勝ヒート - レース結果（貼付）'!$B:$B,0),MATCH('決勝ヒート - レース暫定結果表'!D$11,'[1]決勝ヒート - レース結果（貼付）'!$1:$1,0)),"")</f>
        <v>成川 綜佑</v>
      </c>
      <c r="E31" s="35" t="str">
        <f>IFERROR(INDEX('[1]決勝ヒート - レース結果（貼付）'!$A:$Z,MATCH($B31,'[1]決勝ヒート - レース結果（貼付）'!$B:$B,0),MATCH('決勝ヒート - レース暫定結果表'!E$11,'[1]決勝ヒート - レース結果（貼付）'!$1:$1,0)),"")</f>
        <v>KART REPUBLIC/YAMAHA</v>
      </c>
      <c r="F31" s="36" t="str">
        <f>IFERROR(INDEX('[1]決勝ヒート - レース結果（貼付）'!$A:$Z,MATCH($B31,'[1]決勝ヒート - レース結果（貼付）'!$B:$B,0),MATCH('決勝ヒート - レース暫定結果表'!F$11,'[1]決勝ヒート - レース結果（貼付）'!$1:$1,0)),"")</f>
        <v>KAKIE racing team</v>
      </c>
      <c r="G31" s="37" t="str">
        <f>IFERROR(INDEX('[1]決勝ヒート - レース結果（貼付）'!$A:$Z,MATCH($B31,'[1]決勝ヒート - レース結果（貼付）'!$B:$B,0),MATCH('決勝ヒート - レース暫定結果表'!G$11,'[1]決勝ヒート - レース結果（貼付）'!$1:$1,0)),"")</f>
        <v>YH</v>
      </c>
      <c r="H31" s="38">
        <f>IF(A31="DNS","",IF(A31="DQ","",IFERROR(INDEX('[1]決勝ヒート - レース結果（貼付）'!$A:$Z,MATCH($A31,'[1]決勝ヒート - レース結果（貼付）'!$A:$A,0),MATCH('決勝ヒート - レース暫定結果表'!H$11,'[1]決勝ヒート - レース結果（貼付）'!$1:$1,0)),"")))</f>
        <v>12</v>
      </c>
      <c r="I31" s="39">
        <f>IF(A31="DNS","ｽﾀｰﾄ出来ず",IF(A31="DQ","失　格",IFERROR(INDEX('[1]決勝ヒート - レース結果（貼付）'!$A:$Z,MATCH($B31,'[1]決勝ヒート - レース結果（貼付）'!$B:$B,0),MATCH('決勝ヒート - レース暫定結果表'!I$11,'[1]決勝ヒート - レース結果（貼付）'!$1:$1,0)),"")))</f>
        <v>8.3435532407407417E-3</v>
      </c>
      <c r="J31" s="44">
        <f>IF(A31="DNS","",IF(A31="DQ","",IFERROR(INDEX('[1]決勝ヒート - レース結果（貼付）'!$A:$Z,MATCH($A31,'[1]決勝ヒート - レース結果（貼付）'!$A:$A,0),MATCH('決勝ヒート - レース暫定結果表'!J$11,'[1]決勝ヒート - レース結果（貼付）'!$1:$1,0)),"")))</f>
        <v>16.777999999999999</v>
      </c>
      <c r="K31" s="44">
        <f>IF(A31="DNS","",IF(A31="DQ","",IFERROR(INDEX('[1]決勝ヒート - レース結果（貼付）'!$A:$Z,MATCH($A31,'[1]決勝ヒート - レース結果（貼付）'!$A:$A,0),MATCH('決勝ヒート - レース暫定結果表'!K$11,'[1]決勝ヒート - レース結果（貼付）'!$1:$1,0)),"")))</f>
        <v>0.438</v>
      </c>
      <c r="L31" s="41">
        <f>IF(A31="DNS","",IF(A31="DQ","",IFERROR(INDEX('[1]決勝ヒート - レース結果（貼付）'!$A:$Z,MATCH($B31,'[1]決勝ヒート - レース結果（貼付）'!$B:$B,0),MATCH('決勝ヒート - レース暫定結果表'!L$11,'[1]決勝ヒート - レース結果（貼付）'!$1:$1,0)),"")))</f>
        <v>58.564999999999998</v>
      </c>
      <c r="M31" s="42" t="str">
        <f t="shared" si="0"/>
        <v/>
      </c>
      <c r="N31" s="43"/>
      <c r="O31" s="4"/>
      <c r="P31" s="4" t="str">
        <f>IF(IFERROR(INDEX('[1]決勝ヒート - レース結果（貼付）'!$A:$Z,MATCH($B31,'[1]決勝ヒート - レース結果（貼付）'!$B:$B,0),MATCH('決勝ヒート - レース暫定結果表'!P$11,'[1]決勝ヒート - レース結果（貼付）'!$1:$1,0)),"")=0,"",IFERROR(INDEX('[1]決勝ヒート - レース結果（貼付）'!$A:$Z,MATCH($B31,'[1]決勝ヒート - レース結果（貼付）'!$B:$B,0),MATCH('決勝ヒート - レース暫定結果表'!P$11,'[1]決勝ヒート - レース結果（貼付）'!$1:$1,0)),""))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IF(IFERROR(INDEX('[1]決勝ヒート - レース結果（貼付）'!$A:$Z,MATCH($A31,'[1]決勝ヒート - レース結果（貼付）'!$A:$A,0),MATCH('決勝ヒート - レース暫定結果表'!S$11,'[1]決勝ヒート - レース結果（貼付）'!$1:$1,0)),"")=0,"",IFERROR(INDEX('[1]決勝ヒート - レース結果（貼付）'!$A:$Z,MATCH($A31,'[1]決勝ヒート - レース結果（貼付）'!$A:$A,0),MATCH('決勝ヒート - レース暫定結果表'!S$11,'[1]決勝ヒート - レース結果（貼付）'!$1:$1,0)),""))</f>
        <v/>
      </c>
      <c r="T31" s="4"/>
      <c r="U31" s="4">
        <f>IF(IFERROR(INDEX('[1]決勝ヒート - レース結果（貼付）'!$A:$Z,MATCH($B31,'[1]決勝ヒート - レース結果（貼付）'!$B:$B,0),MATCH('決勝ヒート - レース暫定結果表'!U$11,'[1]決勝ヒート - レース結果（貼付）'!$1:$1,0)),"")=0,"",IFERROR(INDEX('[1]決勝ヒート - レース結果（貼付）'!$A:$Z,MATCH($B31,'[1]決勝ヒート - レース結果（貼付）'!$B:$B,0),MATCH('決勝ヒート - レース暫定結果表'!U$11,'[1]決勝ヒート - レース結果（貼付）'!$1:$1,0)),""))</f>
        <v>77.697999999999993</v>
      </c>
    </row>
    <row r="32" spans="1:21" ht="12.75" customHeight="1" x14ac:dyDescent="0.2">
      <c r="A32" s="31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32">
        <f>IFERROR(INDEX('[1]決勝ヒート - レース結果（貼付）'!A21:$Z$50,MATCH($A32,'[1]決勝ヒート - レース結果（貼付）'!A21:$A$50,0),MATCH('決勝ヒート - レース暫定結果表'!B$11,'[1]決勝ヒート - レース結果（貼付）'!$1:$1,0)),"")</f>
        <v>22</v>
      </c>
      <c r="C32" s="33"/>
      <c r="D32" s="34" t="str">
        <f>IFERROR(INDEX('[1]決勝ヒート - レース結果（貼付）'!$A:$Z,MATCH($B32,'[1]決勝ヒート - レース結果（貼付）'!$B:$B,0),MATCH('決勝ヒート - レース暫定結果表'!D$11,'[1]決勝ヒート - レース結果（貼付）'!$1:$1,0)),"")</f>
        <v>刈米 悠人</v>
      </c>
      <c r="E32" s="35" t="str">
        <f>IFERROR(INDEX('[1]決勝ヒート - レース結果（貼付）'!$A:$Z,MATCH($B32,'[1]決勝ヒート - レース結果（貼付）'!$B:$B,0),MATCH('決勝ヒート - レース暫定結果表'!E$11,'[1]決勝ヒート - レース結果（貼付）'!$1:$1,0)),"")</f>
        <v>ｶｰﾄﾘﾊﾟﾌﾞﾘｯｸ/YAMAHA</v>
      </c>
      <c r="F32" s="36" t="str">
        <f>IFERROR(INDEX('[1]決勝ヒート - レース結果（貼付）'!$A:$Z,MATCH($B32,'[1]決勝ヒート - レース結果（貼付）'!$B:$B,0),MATCH('決勝ヒート - レース暫定結果表'!F$11,'[1]決勝ヒート - レース結果（貼付）'!$1:$1,0)),"")</f>
        <v>ぴぃたぁぱん</v>
      </c>
      <c r="G32" s="37" t="str">
        <f>IFERROR(INDEX('[1]決勝ヒート - レース結果（貼付）'!$A:$Z,MATCH($B32,'[1]決勝ヒート - レース結果（貼付）'!$B:$B,0),MATCH('決勝ヒート - レース暫定結果表'!G$11,'[1]決勝ヒート - レース結果（貼付）'!$1:$1,0)),"")</f>
        <v>YH</v>
      </c>
      <c r="H32" s="38">
        <f>IF(A32="DNS","",IF(A32="DQ","",IFERROR(INDEX('[1]決勝ヒート - レース結果（貼付）'!$A:$Z,MATCH($A32,'[1]決勝ヒート - レース結果（貼付）'!$A:$A,0),MATCH('決勝ヒート - レース暫定結果表'!H$11,'[1]決勝ヒート - レース結果（貼付）'!$1:$1,0)),"")))</f>
        <v>12</v>
      </c>
      <c r="I32" s="39">
        <f>IF(A32="DNS","ｽﾀｰﾄ出来ず",IF(A32="DQ","失　格",IFERROR(INDEX('[1]決勝ヒート - レース結果（貼付）'!$A:$Z,MATCH($B32,'[1]決勝ヒート - レース結果（貼付）'!$B:$B,0),MATCH('決勝ヒート - レース暫定結果表'!I$11,'[1]決勝ヒート - レース結果（貼付）'!$1:$1,0)),"")))</f>
        <v>8.3449768518518517E-3</v>
      </c>
      <c r="J32" s="44">
        <f>IF(A32="DNS","",IF(A32="DQ","",IFERROR(INDEX('[1]決勝ヒート - レース結果（貼付）'!$A:$Z,MATCH($A32,'[1]決勝ヒート - レース結果（貼付）'!$A:$A,0),MATCH('決勝ヒート - レース暫定結果表'!J$11,'[1]決勝ヒート - レース結果（貼付）'!$1:$1,0)),"")))</f>
        <v>16.901</v>
      </c>
      <c r="K32" s="44">
        <f>IF(A32="DNS","",IF(A32="DQ","",IFERROR(INDEX('[1]決勝ヒート - レース結果（貼付）'!$A:$Z,MATCH($A32,'[1]決勝ヒート - レース結果（貼付）'!$A:$A,0),MATCH('決勝ヒート - レース暫定結果表'!K$11,'[1]決勝ヒート - レース結果（貼付）'!$1:$1,0)),"")))</f>
        <v>0.123</v>
      </c>
      <c r="L32" s="41">
        <f>IF(A32="DNS","",IF(A32="DQ","",IFERROR(INDEX('[1]決勝ヒート - レース結果（貼付）'!$A:$Z,MATCH($B32,'[1]決勝ヒート - レース結果（貼付）'!$B:$B,0),MATCH('決勝ヒート - レース暫定結果表'!L$11,'[1]決勝ヒート - レース結果（貼付）'!$1:$1,0)),"")))</f>
        <v>58.524000000000001</v>
      </c>
      <c r="M32" s="42" t="str">
        <f t="shared" si="0"/>
        <v/>
      </c>
      <c r="N32" s="43"/>
      <c r="O32" s="4"/>
      <c r="P32" s="4" t="str">
        <f>IF(IFERROR(INDEX('[1]決勝ヒート - レース結果（貼付）'!$A:$Z,MATCH($B32,'[1]決勝ヒート - レース結果（貼付）'!$B:$B,0),MATCH('決勝ヒート - レース暫定結果表'!P$11,'[1]決勝ヒート - レース結果（貼付）'!$1:$1,0)),"")=0,"",IFERROR(INDEX('[1]決勝ヒート - レース結果（貼付）'!$A:$Z,MATCH($B32,'[1]決勝ヒート - レース結果（貼付）'!$B:$B,0),MATCH('決勝ヒート - レース暫定結果表'!P$11,'[1]決勝ヒート - レース結果（貼付）'!$1:$1,0)),""))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IF(IFERROR(INDEX('[1]決勝ヒート - レース結果（貼付）'!$A:$Z,MATCH($A32,'[1]決勝ヒート - レース結果（貼付）'!$A:$A,0),MATCH('決勝ヒート - レース暫定結果表'!S$11,'[1]決勝ヒート - レース結果（貼付）'!$1:$1,0)),"")=0,"",IFERROR(INDEX('[1]決勝ヒート - レース結果（貼付）'!$A:$Z,MATCH($A32,'[1]決勝ヒート - レース結果（貼付）'!$A:$A,0),MATCH('決勝ヒート - レース暫定結果表'!S$11,'[1]決勝ヒート - レース結果（貼付）'!$1:$1,0)),""))</f>
        <v/>
      </c>
      <c r="T32" s="4"/>
      <c r="U32" s="4">
        <f>IF(IFERROR(INDEX('[1]決勝ヒート - レース結果（貼付）'!$A:$Z,MATCH($B32,'[1]決勝ヒート - レース結果（貼付）'!$B:$B,0),MATCH('決勝ヒート - レース暫定結果表'!U$11,'[1]決勝ヒート - レース結果（貼付）'!$1:$1,0)),"")=0,"",IFERROR(INDEX('[1]決勝ヒート - レース結果（貼付）'!$A:$Z,MATCH($B32,'[1]決勝ヒート - レース結果（貼付）'!$B:$B,0),MATCH('決勝ヒート - レース暫定結果表'!U$11,'[1]決勝ヒート - レース結果（貼付）'!$1:$1,0)),""))</f>
        <v>77.753</v>
      </c>
    </row>
    <row r="33" spans="1:21" ht="12.75" customHeight="1" x14ac:dyDescent="0.2">
      <c r="A33" s="31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>21</v>
      </c>
      <c r="B33" s="32">
        <f>IFERROR(INDEX('[1]決勝ヒート - レース結果（貼付）'!A22:$Z$50,MATCH($A33,'[1]決勝ヒート - レース結果（貼付）'!A22:$A$50,0),MATCH('決勝ヒート - レース暫定結果表'!B$11,'[1]決勝ヒート - レース結果（貼付）'!$1:$1,0)),"")</f>
        <v>63</v>
      </c>
      <c r="C33" s="33"/>
      <c r="D33" s="34" t="str">
        <f>IFERROR(INDEX('[1]決勝ヒート - レース結果（貼付）'!$A:$Z,MATCH($B33,'[1]決勝ヒート - レース結果（貼付）'!$B:$B,0),MATCH('決勝ヒート - レース暫定結果表'!D$11,'[1]決勝ヒート - レース結果（貼付）'!$1:$1,0)),"")</f>
        <v>高木 彪乃介</v>
      </c>
      <c r="E33" s="35" t="str">
        <f>IFERROR(INDEX('[1]決勝ヒート - レース結果（貼付）'!$A:$Z,MATCH($B33,'[1]決勝ヒート - レース結果（貼付）'!$B:$B,0),MATCH('決勝ヒート - レース暫定結果表'!E$11,'[1]決勝ヒート - レース結果（貼付）'!$1:$1,0)),"")</f>
        <v>ﾊﾟﾛﾘﾝ/YAMAHA</v>
      </c>
      <c r="F33" s="36" t="str">
        <f>IFERROR(INDEX('[1]決勝ヒート - レース結果（貼付）'!$A:$Z,MATCH($B33,'[1]決勝ヒート - レース結果（貼付）'!$B:$B,0),MATCH('決勝ヒート - レース暫定結果表'!F$11,'[1]決勝ヒート - レース結果（貼付）'!$1:$1,0)),"")</f>
        <v>ATEAM Buzz Motorsport</v>
      </c>
      <c r="G33" s="37" t="str">
        <f>IFERROR(INDEX('[1]決勝ヒート - レース結果（貼付）'!$A:$Z,MATCH($B33,'[1]決勝ヒート - レース結果（貼付）'!$B:$B,0),MATCH('決勝ヒート - レース暫定結果表'!G$11,'[1]決勝ヒート - レース結果（貼付）'!$1:$1,0)),"")</f>
        <v>YH</v>
      </c>
      <c r="H33" s="38">
        <f>IF(A33="DNS","",IF(A33="DQ","",IFERROR(INDEX('[1]決勝ヒート - レース結果（貼付）'!$A:$Z,MATCH($A33,'[1]決勝ヒート - レース結果（貼付）'!$A:$A,0),MATCH('決勝ヒート - レース暫定結果表'!H$11,'[1]決勝ヒート - レース結果（貼付）'!$1:$1,0)),"")))</f>
        <v>12</v>
      </c>
      <c r="I33" s="39">
        <f>IF(A33="DNS","ｽﾀｰﾄ出来ず",IF(A33="DQ","失　格",IFERROR(INDEX('[1]決勝ヒート - レース結果（貼付）'!$A:$Z,MATCH($B33,'[1]決勝ヒート - レース結果（貼付）'!$B:$B,0),MATCH('決勝ヒート - レース暫定結果表'!I$11,'[1]決勝ヒート - レース結果（貼付）'!$1:$1,0)),"")))</f>
        <v>8.3461226851851856E-3</v>
      </c>
      <c r="J33" s="44">
        <f>IF(A33="DNS","",IF(A33="DQ","",IFERROR(INDEX('[1]決勝ヒート - レース結果（貼付）'!$A:$Z,MATCH($A33,'[1]決勝ヒート - レース結果（貼付）'!$A:$A,0),MATCH('決勝ヒート - レース暫定結果表'!J$11,'[1]決勝ヒート - レース結果（貼付）'!$1:$1,0)),"")))</f>
        <v>17</v>
      </c>
      <c r="K33" s="44">
        <f>IF(A33="DNS","",IF(A33="DQ","",IFERROR(INDEX('[1]決勝ヒート - レース結果（貼付）'!$A:$Z,MATCH($A33,'[1]決勝ヒート - レース結果（貼付）'!$A:$A,0),MATCH('決勝ヒート - レース暫定結果表'!K$11,'[1]決勝ヒート - レース結果（貼付）'!$1:$1,0)),"")))</f>
        <v>9.9000000000000005E-2</v>
      </c>
      <c r="L33" s="41">
        <f>IF(A33="DNS","",IF(A33="DQ","",IFERROR(INDEX('[1]決勝ヒート - レース結果（貼付）'!$A:$Z,MATCH($B33,'[1]決勝ヒート - レース結果（貼付）'!$B:$B,0),MATCH('決勝ヒート - レース暫定結果表'!L$11,'[1]決勝ヒート - レース結果（貼付）'!$1:$1,0)),"")))</f>
        <v>58.978000000000002</v>
      </c>
      <c r="M33" s="42" t="str">
        <f t="shared" si="0"/>
        <v/>
      </c>
      <c r="N33" s="43"/>
      <c r="O33" s="4"/>
      <c r="P33" s="4" t="str">
        <f>IF(IFERROR(INDEX('[1]決勝ヒート - レース結果（貼付）'!$A:$Z,MATCH($B33,'[1]決勝ヒート - レース結果（貼付）'!$B:$B,0),MATCH('決勝ヒート - レース暫定結果表'!P$11,'[1]決勝ヒート - レース結果（貼付）'!$1:$1,0)),"")=0,"",IFERROR(INDEX('[1]決勝ヒート - レース結果（貼付）'!$A:$Z,MATCH($B33,'[1]決勝ヒート - レース結果（貼付）'!$B:$B,0),MATCH('決勝ヒート - レース暫定結果表'!P$11,'[1]決勝ヒート - レース結果（貼付）'!$1:$1,0)),""))</f>
        <v/>
      </c>
      <c r="Q33" s="4" t="str">
        <f>IF(P33="","",COUNTIF($P$13:P33,"&lt;&gt;"&amp;""))</f>
        <v/>
      </c>
      <c r="R33" s="4" t="str">
        <f t="shared" si="1"/>
        <v/>
      </c>
      <c r="S33" s="4" t="str">
        <f>IF(IFERROR(INDEX('[1]決勝ヒート - レース結果（貼付）'!$A:$Z,MATCH($A33,'[1]決勝ヒート - レース結果（貼付）'!$A:$A,0),MATCH('決勝ヒート - レース暫定結果表'!S$11,'[1]決勝ヒート - レース結果（貼付）'!$1:$1,0)),"")=0,"",IFERROR(INDEX('[1]決勝ヒート - レース結果（貼付）'!$A:$Z,MATCH($A33,'[1]決勝ヒート - レース結果（貼付）'!$A:$A,0),MATCH('決勝ヒート - レース暫定結果表'!S$11,'[1]決勝ヒート - レース結果（貼付）'!$1:$1,0)),""))</f>
        <v/>
      </c>
      <c r="T33" s="4"/>
      <c r="U33" s="4">
        <f>IF(IFERROR(INDEX('[1]決勝ヒート - レース結果（貼付）'!$A:$Z,MATCH($B33,'[1]決勝ヒート - レース結果（貼付）'!$B:$B,0),MATCH('決勝ヒート - レース暫定結果表'!U$11,'[1]決勝ヒート - レース結果（貼付）'!$1:$1,0)),"")=0,"",IFERROR(INDEX('[1]決勝ヒート - レース結果（貼付）'!$A:$Z,MATCH($B33,'[1]決勝ヒート - レース結果（貼付）'!$B:$B,0),MATCH('決勝ヒート - レース暫定結果表'!U$11,'[1]決勝ヒート - レース結果（貼付）'!$1:$1,0)),""))</f>
        <v>77.153999999999996</v>
      </c>
    </row>
    <row r="34" spans="1:21" ht="12.75" customHeight="1" x14ac:dyDescent="0.2">
      <c r="A34" s="31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>22</v>
      </c>
      <c r="B34" s="32">
        <f>IFERROR(INDEX('[1]決勝ヒート - レース結果（貼付）'!A23:$Z$50,MATCH($A34,'[1]決勝ヒート - レース結果（貼付）'!A23:$A$50,0),MATCH('決勝ヒート - レース暫定結果表'!B$11,'[1]決勝ヒート - レース結果（貼付）'!$1:$1,0)),"")</f>
        <v>33</v>
      </c>
      <c r="C34" s="33"/>
      <c r="D34" s="34" t="str">
        <f>IFERROR(INDEX('[1]決勝ヒート - レース結果（貼付）'!$A:$Z,MATCH($B34,'[1]決勝ヒート - レース結果（貼付）'!$B:$B,0),MATCH('決勝ヒート - レース暫定結果表'!D$11,'[1]決勝ヒート - レース結果（貼付）'!$1:$1,0)),"")</f>
        <v>今村 昴星</v>
      </c>
      <c r="E34" s="35" t="str">
        <f>IFERROR(INDEX('[1]決勝ヒート - レース結果（貼付）'!$A:$Z,MATCH($B34,'[1]決勝ヒート - レース結果（貼付）'!$B:$B,0),MATCH('決勝ヒート - レース暫定結果表'!E$11,'[1]決勝ヒート - レース結果（貼付）'!$1:$1,0)),"")</f>
        <v>PAROLIN/YAMAHA</v>
      </c>
      <c r="F34" s="36" t="str">
        <f>IFERROR(INDEX('[1]決勝ヒート - レース結果（貼付）'!$A:$Z,MATCH($B34,'[1]決勝ヒート - レース結果（貼付）'!$B:$B,0),MATCH('決勝ヒート - レース暫定結果表'!F$11,'[1]決勝ヒート - レース結果（貼付）'!$1:$1,0)),"")</f>
        <v>HIGUCHI Racing TEAM</v>
      </c>
      <c r="G34" s="37" t="str">
        <f>IFERROR(INDEX('[1]決勝ヒート - レース結果（貼付）'!$A:$Z,MATCH($B34,'[1]決勝ヒート - レース結果（貼付）'!$B:$B,0),MATCH('決勝ヒート - レース暫定結果表'!G$11,'[1]決勝ヒート - レース結果（貼付）'!$1:$1,0)),"")</f>
        <v>YH</v>
      </c>
      <c r="H34" s="38">
        <f>IF(A34="DNS","",IF(A34="DQ","",IFERROR(INDEX('[1]決勝ヒート - レース結果（貼付）'!$A:$Z,MATCH($A34,'[1]決勝ヒート - レース結果（貼付）'!$A:$A,0),MATCH('決勝ヒート - レース暫定結果表'!H$11,'[1]決勝ヒート - レース結果（貼付）'!$1:$1,0)),"")))</f>
        <v>12</v>
      </c>
      <c r="I34" s="39">
        <f>IF(A34="DNS","ｽﾀｰﾄ出来ず",IF(A34="DQ","失　格",IFERROR(INDEX('[1]決勝ヒート - レース結果（貼付）'!$A:$Z,MATCH($B34,'[1]決勝ヒート - レース結果（貼付）'!$B:$B,0),MATCH('決勝ヒート - レース暫定結果表'!I$11,'[1]決勝ヒート - レース結果（貼付）'!$1:$1,0)),"")))</f>
        <v>8.3492824074074077E-3</v>
      </c>
      <c r="J34" s="44">
        <f>IF(A34="DNS","",IF(A34="DQ","",IFERROR(INDEX('[1]決勝ヒート - レース結果（貼付）'!$A:$Z,MATCH($A34,'[1]決勝ヒート - レース結果（貼付）'!$A:$A,0),MATCH('決勝ヒート - レース暫定結果表'!J$11,'[1]決勝ヒート - レース結果（貼付）'!$1:$1,0)),"")))</f>
        <v>17.273</v>
      </c>
      <c r="K34" s="44">
        <f>IF(A34="DNS","",IF(A34="DQ","",IFERROR(INDEX('[1]決勝ヒート - レース結果（貼付）'!$A:$Z,MATCH($A34,'[1]決勝ヒート - レース結果（貼付）'!$A:$A,0),MATCH('決勝ヒート - レース暫定結果表'!K$11,'[1]決勝ヒート - レース結果（貼付）'!$1:$1,0)),"")))</f>
        <v>0.27300000000000002</v>
      </c>
      <c r="L34" s="41">
        <f>IF(A34="DNS","",IF(A34="DQ","",IFERROR(INDEX('[1]決勝ヒート - レース結果（貼付）'!$A:$Z,MATCH($B34,'[1]決勝ヒート - レース結果（貼付）'!$B:$B,0),MATCH('決勝ヒート - レース暫定結果表'!L$11,'[1]決勝ヒート - レース結果（貼付）'!$1:$1,0)),"")))</f>
        <v>58.503</v>
      </c>
      <c r="M34" s="42" t="str">
        <f t="shared" si="0"/>
        <v/>
      </c>
      <c r="N34" s="43"/>
      <c r="O34" s="4"/>
      <c r="P34" s="4" t="str">
        <f>IF(IFERROR(INDEX('[1]決勝ヒート - レース結果（貼付）'!$A:$Z,MATCH($B34,'[1]決勝ヒート - レース結果（貼付）'!$B:$B,0),MATCH('決勝ヒート - レース暫定結果表'!P$11,'[1]決勝ヒート - レース結果（貼付）'!$1:$1,0)),"")=0,"",IFERROR(INDEX('[1]決勝ヒート - レース結果（貼付）'!$A:$Z,MATCH($B34,'[1]決勝ヒート - レース結果（貼付）'!$B:$B,0),MATCH('決勝ヒート - レース暫定結果表'!P$11,'[1]決勝ヒート - レース結果（貼付）'!$1:$1,0)),""))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IF(IFERROR(INDEX('[1]決勝ヒート - レース結果（貼付）'!$A:$Z,MATCH($A34,'[1]決勝ヒート - レース結果（貼付）'!$A:$A,0),MATCH('決勝ヒート - レース暫定結果表'!S$11,'[1]決勝ヒート - レース結果（貼付）'!$1:$1,0)),"")=0,"",IFERROR(INDEX('[1]決勝ヒート - レース結果（貼付）'!$A:$Z,MATCH($A34,'[1]決勝ヒート - レース結果（貼付）'!$A:$A,0),MATCH('決勝ヒート - レース暫定結果表'!S$11,'[1]決勝ヒート - レース結果（貼付）'!$1:$1,0)),""))</f>
        <v/>
      </c>
      <c r="T34" s="4"/>
      <c r="U34" s="4">
        <f>IF(IFERROR(INDEX('[1]決勝ヒート - レース結果（貼付）'!$A:$Z,MATCH($B34,'[1]決勝ヒート - レース結果（貼付）'!$B:$B,0),MATCH('決勝ヒート - レース暫定結果表'!U$11,'[1]決勝ヒート - レース結果（貼付）'!$1:$1,0)),"")=0,"",IFERROR(INDEX('[1]決勝ヒート - レース結果（貼付）'!$A:$Z,MATCH($B34,'[1]決勝ヒート - レース結果（貼付）'!$B:$B,0),MATCH('決勝ヒート - レース暫定結果表'!U$11,'[1]決勝ヒート - レース結果（貼付）'!$1:$1,0)),""))</f>
        <v>77.781000000000006</v>
      </c>
    </row>
    <row r="35" spans="1:21" ht="12.75" customHeight="1" x14ac:dyDescent="0.2">
      <c r="A35" s="31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>23</v>
      </c>
      <c r="B35" s="32">
        <f>IFERROR(INDEX('[1]決勝ヒート - レース結果（貼付）'!A24:$Z$50,MATCH($A35,'[1]決勝ヒート - レース結果（貼付）'!A24:$A$50,0),MATCH('決勝ヒート - レース暫定結果表'!B$11,'[1]決勝ヒート - レース結果（貼付）'!$1:$1,0)),"")</f>
        <v>17</v>
      </c>
      <c r="C35" s="33"/>
      <c r="D35" s="34" t="str">
        <f>IFERROR(INDEX('[1]決勝ヒート - レース結果（貼付）'!$A:$Z,MATCH($B35,'[1]決勝ヒート - レース結果（貼付）'!$B:$B,0),MATCH('決勝ヒート - レース暫定結果表'!D$11,'[1]決勝ヒート - レース結果（貼付）'!$1:$1,0)),"")</f>
        <v>島津 舞央</v>
      </c>
      <c r="E35" s="35" t="str">
        <f>IFERROR(INDEX('[1]決勝ヒート - レース結果（貼付）'!$A:$Z,MATCH($B35,'[1]決勝ヒート - レース結果（貼付）'!$B:$B,0),MATCH('決勝ヒート - レース暫定結果表'!E$11,'[1]決勝ヒート - レース結果（貼付）'!$1:$1,0)),"")</f>
        <v>FALCON/YAMAHA</v>
      </c>
      <c r="F35" s="36" t="str">
        <f>IFERROR(INDEX('[1]決勝ヒート - レース結果（貼付）'!$A:$Z,MATCH($B35,'[1]決勝ヒート - レース結果（貼付）'!$B:$B,0),MATCH('決勝ヒート - レース暫定結果表'!F$11,'[1]決勝ヒート - レース結果（貼付）'!$1:$1,0)),"")</f>
        <v>ぴぃたぁぱん</v>
      </c>
      <c r="G35" s="37" t="str">
        <f>IFERROR(INDEX('[1]決勝ヒート - レース結果（貼付）'!$A:$Z,MATCH($B35,'[1]決勝ヒート - レース結果（貼付）'!$B:$B,0),MATCH('決勝ヒート - レース暫定結果表'!G$11,'[1]決勝ヒート - レース結果（貼付）'!$1:$1,0)),"")</f>
        <v>YH</v>
      </c>
      <c r="H35" s="38">
        <f>IF(A35="DNS","",IF(A35="DQ","",IFERROR(INDEX('[1]決勝ヒート - レース結果（貼付）'!$A:$Z,MATCH($A35,'[1]決勝ヒート - レース結果（貼付）'!$A:$A,0),MATCH('決勝ヒート - レース暫定結果表'!H$11,'[1]決勝ヒート - レース結果（貼付）'!$1:$1,0)),"")))</f>
        <v>12</v>
      </c>
      <c r="I35" s="39">
        <f>IF(A35="DNS","ｽﾀｰﾄ出来ず",IF(A35="DQ","失　格",IFERROR(INDEX('[1]決勝ヒート - レース結果（貼付）'!$A:$Z,MATCH($B35,'[1]決勝ヒート - レース結果（貼付）'!$B:$B,0),MATCH('決勝ヒート - レース暫定結果表'!I$11,'[1]決勝ヒート - レース結果（貼付）'!$1:$1,0)),"")))</f>
        <v>8.3494097222222216E-3</v>
      </c>
      <c r="J35" s="44">
        <f>IF(A35="DNS","",IF(A35="DQ","",IFERROR(INDEX('[1]決勝ヒート - レース結果（貼付）'!$A:$Z,MATCH($A35,'[1]決勝ヒート - レース結果（貼付）'!$A:$A,0),MATCH('決勝ヒート - レース暫定結果表'!J$11,'[1]決勝ヒート - レース結果（貼付）'!$1:$1,0)),"")))</f>
        <v>17.283999999999999</v>
      </c>
      <c r="K35" s="44">
        <f>IF(A35="DNS","",IF(A35="DQ","",IFERROR(INDEX('[1]決勝ヒート - レース結果（貼付）'!$A:$Z,MATCH($A35,'[1]決勝ヒート - レース結果（貼付）'!$A:$A,0),MATCH('決勝ヒート - レース暫定結果表'!K$11,'[1]決勝ヒート - レース結果（貼付）'!$1:$1,0)),"")))</f>
        <v>1.0999999999999999E-2</v>
      </c>
      <c r="L35" s="41">
        <f>IF(A35="DNS","",IF(A35="DQ","",IFERROR(INDEX('[1]決勝ヒート - レース結果（貼付）'!$A:$Z,MATCH($B35,'[1]決勝ヒート - レース結果（貼付）'!$B:$B,0),MATCH('決勝ヒート - レース暫定結果表'!L$11,'[1]決勝ヒート - レース結果（貼付）'!$1:$1,0)),"")))</f>
        <v>59.015999999999998</v>
      </c>
      <c r="M35" s="42" t="str">
        <f t="shared" si="0"/>
        <v/>
      </c>
      <c r="N35" s="43"/>
      <c r="O35" s="4"/>
      <c r="P35" s="4" t="str">
        <f>IF(IFERROR(INDEX('[1]決勝ヒート - レース結果（貼付）'!$A:$Z,MATCH($B35,'[1]決勝ヒート - レース結果（貼付）'!$B:$B,0),MATCH('決勝ヒート - レース暫定結果表'!P$11,'[1]決勝ヒート - レース結果（貼付）'!$1:$1,0)),"")=0,"",IFERROR(INDEX('[1]決勝ヒート - レース結果（貼付）'!$A:$Z,MATCH($B35,'[1]決勝ヒート - レース結果（貼付）'!$B:$B,0),MATCH('決勝ヒート - レース暫定結果表'!P$11,'[1]決勝ヒート - レース結果（貼付）'!$1:$1,0)),""))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IF(IFERROR(INDEX('[1]決勝ヒート - レース結果（貼付）'!$A:$Z,MATCH($A35,'[1]決勝ヒート - レース結果（貼付）'!$A:$A,0),MATCH('決勝ヒート - レース暫定結果表'!S$11,'[1]決勝ヒート - レース結果（貼付）'!$1:$1,0)),"")=0,"",IFERROR(INDEX('[1]決勝ヒート - レース結果（貼付）'!$A:$Z,MATCH($A35,'[1]決勝ヒート - レース結果（貼付）'!$A:$A,0),MATCH('決勝ヒート - レース暫定結果表'!S$11,'[1]決勝ヒート - レース結果（貼付）'!$1:$1,0)),""))</f>
        <v/>
      </c>
      <c r="T35" s="4"/>
      <c r="U35" s="4">
        <f>IF(IFERROR(INDEX('[1]決勝ヒート - レース結果（貼付）'!$A:$Z,MATCH($B35,'[1]決勝ヒート - レース結果（貼付）'!$B:$B,0),MATCH('決勝ヒート - レース暫定結果表'!U$11,'[1]決勝ヒート - レース結果（貼付）'!$1:$1,0)),"")=0,"",IFERROR(INDEX('[1]決勝ヒート - レース結果（貼付）'!$A:$Z,MATCH($B35,'[1]決勝ヒート - レース結果（貼付）'!$B:$B,0),MATCH('決勝ヒート - レース暫定結果表'!U$11,'[1]決勝ヒート - レース結果（貼付）'!$1:$1,0)),""))</f>
        <v>77.105000000000004</v>
      </c>
    </row>
    <row r="36" spans="1:21" ht="12.75" customHeight="1" x14ac:dyDescent="0.2">
      <c r="A36" s="31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>24</v>
      </c>
      <c r="B36" s="32">
        <f>IFERROR(INDEX('[1]決勝ヒート - レース結果（貼付）'!A25:$Z$50,MATCH($A36,'[1]決勝ヒート - レース結果（貼付）'!A25:$A$50,0),MATCH('決勝ヒート - レース暫定結果表'!B$11,'[1]決勝ヒート - レース結果（貼付）'!$1:$1,0)),"")</f>
        <v>91</v>
      </c>
      <c r="C36" s="33"/>
      <c r="D36" s="34" t="str">
        <f>IFERROR(INDEX('[1]決勝ヒート - レース結果（貼付）'!$A:$Z,MATCH($B36,'[1]決勝ヒート - レース結果（貼付）'!$B:$B,0),MATCH('決勝ヒート - レース暫定結果表'!D$11,'[1]決勝ヒート - レース結果（貼付）'!$1:$1,0)),"")</f>
        <v>森 一真</v>
      </c>
      <c r="E36" s="35" t="str">
        <f>IFERROR(INDEX('[1]決勝ヒート - レース結果（貼付）'!$A:$Z,MATCH($B36,'[1]決勝ヒート - レース結果（貼付）'!$B:$B,0),MATCH('決勝ヒート - レース暫定結果表'!E$11,'[1]決勝ヒート - レース結果（貼付）'!$1:$1,0)),"")</f>
        <v>energy corse/YAMAHA</v>
      </c>
      <c r="F36" s="36" t="str">
        <f>IFERROR(INDEX('[1]決勝ヒート - レース結果（貼付）'!$A:$Z,MATCH($B36,'[1]決勝ヒート - レース結果（貼付）'!$B:$B,0),MATCH('決勝ヒート - レース暫定結果表'!F$11,'[1]決勝ヒート - レース結果（貼付）'!$1:$1,0)),"")</f>
        <v>ﾁｰﾑﾅｶﾞｵ</v>
      </c>
      <c r="G36" s="37" t="str">
        <f>IFERROR(INDEX('[1]決勝ヒート - レース結果（貼付）'!$A:$Z,MATCH($B36,'[1]決勝ヒート - レース結果（貼付）'!$B:$B,0),MATCH('決勝ヒート - レース暫定結果表'!G$11,'[1]決勝ヒート - レース結果（貼付）'!$1:$1,0)),"")</f>
        <v>YH</v>
      </c>
      <c r="H36" s="38">
        <f>IF(A36="DNS","",IF(A36="DQ","",IFERROR(INDEX('[1]決勝ヒート - レース結果（貼付）'!$A:$Z,MATCH($A36,'[1]決勝ヒート - レース結果（貼付）'!$A:$A,0),MATCH('決勝ヒート - レース暫定結果表'!H$11,'[1]決勝ヒート - レース結果（貼付）'!$1:$1,0)),"")))</f>
        <v>12</v>
      </c>
      <c r="I36" s="39">
        <f>IF(A36="DNS","ｽﾀｰﾄ出来ず",IF(A36="DQ","失　格",IFERROR(INDEX('[1]決勝ヒート - レース結果（貼付）'!$A:$Z,MATCH($B36,'[1]決勝ヒート - レース結果（貼付）'!$B:$B,0),MATCH('決勝ヒート - レース暫定結果表'!I$11,'[1]決勝ヒート - レース結果（貼付）'!$1:$1,0)),"")))</f>
        <v>8.3516898148148153E-3</v>
      </c>
      <c r="J36" s="44">
        <f>IF(A36="DNS","",IF(A36="DQ","",IFERROR(INDEX('[1]決勝ヒート - レース結果（貼付）'!$A:$Z,MATCH($A36,'[1]決勝ヒート - レース結果（貼付）'!$A:$A,0),MATCH('決勝ヒート - レース暫定結果表'!J$11,'[1]決勝ヒート - レース結果（貼付）'!$1:$1,0)),"")))</f>
        <v>17.481000000000002</v>
      </c>
      <c r="K36" s="44">
        <f>IF(A36="DNS","",IF(A36="DQ","",IFERROR(INDEX('[1]決勝ヒート - レース結果（貼付）'!$A:$Z,MATCH($A36,'[1]決勝ヒート - レース結果（貼付）'!$A:$A,0),MATCH('決勝ヒート - レース暫定結果表'!K$11,'[1]決勝ヒート - レース結果（貼付）'!$1:$1,0)),"")))</f>
        <v>0.19700000000000001</v>
      </c>
      <c r="L36" s="41">
        <f>IF(A36="DNS","",IF(A36="DQ","",IFERROR(INDEX('[1]決勝ヒート - レース結果（貼付）'!$A:$Z,MATCH($B36,'[1]決勝ヒート - レース結果（貼付）'!$B:$B,0),MATCH('決勝ヒート - レース暫定結果表'!L$11,'[1]決勝ヒート - レース結果（貼付）'!$1:$1,0)),"")))</f>
        <v>58.71</v>
      </c>
      <c r="M36" s="42" t="str">
        <f t="shared" si="0"/>
        <v/>
      </c>
      <c r="N36" s="43"/>
      <c r="O36" s="4"/>
      <c r="P36" s="4" t="str">
        <f>IF(IFERROR(INDEX('[1]決勝ヒート - レース結果（貼付）'!$A:$Z,MATCH($B36,'[1]決勝ヒート - レース結果（貼付）'!$B:$B,0),MATCH('決勝ヒート - レース暫定結果表'!P$11,'[1]決勝ヒート - レース結果（貼付）'!$1:$1,0)),"")=0,"",IFERROR(INDEX('[1]決勝ヒート - レース結果（貼付）'!$A:$Z,MATCH($B36,'[1]決勝ヒート - レース結果（貼付）'!$B:$B,0),MATCH('決勝ヒート - レース暫定結果表'!P$11,'[1]決勝ヒート - レース結果（貼付）'!$1:$1,0)),""))</f>
        <v/>
      </c>
      <c r="Q36" s="4" t="str">
        <f>IF(P36="","",COUNTIF($P$13:P36,"&lt;&gt;"&amp;""))</f>
        <v/>
      </c>
      <c r="R36" s="4" t="str">
        <f t="shared" si="1"/>
        <v/>
      </c>
      <c r="S36" s="4" t="str">
        <f>IF(IFERROR(INDEX('[1]決勝ヒート - レース結果（貼付）'!$A:$Z,MATCH($A36,'[1]決勝ヒート - レース結果（貼付）'!$A:$A,0),MATCH('決勝ヒート - レース暫定結果表'!S$11,'[1]決勝ヒート - レース結果（貼付）'!$1:$1,0)),"")=0,"",IFERROR(INDEX('[1]決勝ヒート - レース結果（貼付）'!$A:$Z,MATCH($A36,'[1]決勝ヒート - レース結果（貼付）'!$A:$A,0),MATCH('決勝ヒート - レース暫定結果表'!S$11,'[1]決勝ヒート - レース結果（貼付）'!$1:$1,0)),""))</f>
        <v/>
      </c>
      <c r="T36" s="4"/>
      <c r="U36" s="4">
        <f>IF(IFERROR(INDEX('[1]決勝ヒート - レース結果（貼付）'!$A:$Z,MATCH($B36,'[1]決勝ヒート - レース結果（貼付）'!$B:$B,0),MATCH('決勝ヒート - レース暫定結果表'!U$11,'[1]決勝ヒート - レース結果（貼付）'!$1:$1,0)),"")=0,"",IFERROR(INDEX('[1]決勝ヒート - レース結果（貼付）'!$A:$Z,MATCH($B36,'[1]決勝ヒート - レース結果（貼付）'!$B:$B,0),MATCH('決勝ヒート - レース暫定結果表'!U$11,'[1]決勝ヒート - レース結果（貼付）'!$1:$1,0)),""))</f>
        <v>77.506</v>
      </c>
    </row>
    <row r="37" spans="1:21" ht="12.75" customHeight="1" x14ac:dyDescent="0.2">
      <c r="A37" s="31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>25</v>
      </c>
      <c r="B37" s="32">
        <f>IFERROR(INDEX('[1]決勝ヒート - レース結果（貼付）'!A26:$Z$50,MATCH($A37,'[1]決勝ヒート - レース結果（貼付）'!A26:$A$50,0),MATCH('決勝ヒート - レース暫定結果表'!B$11,'[1]決勝ヒート - レース結果（貼付）'!$1:$1,0)),"")</f>
        <v>30</v>
      </c>
      <c r="C37" s="33"/>
      <c r="D37" s="34" t="str">
        <f>IFERROR(INDEX('[1]決勝ヒート - レース結果（貼付）'!$A:$Z,MATCH($B37,'[1]決勝ヒート - レース結果（貼付）'!$B:$B,0),MATCH('決勝ヒート - レース暫定結果表'!D$11,'[1]決勝ヒート - レース結果（貼付）'!$1:$1,0)),"")</f>
        <v>中野 遼</v>
      </c>
      <c r="E37" s="35" t="str">
        <f>IFERROR(INDEX('[1]決勝ヒート - レース結果（貼付）'!$A:$Z,MATCH($B37,'[1]決勝ヒート - レース結果（貼付）'!$B:$B,0),MATCH('決勝ヒート - レース暫定結果表'!E$11,'[1]決勝ヒート - レース結果（貼付）'!$1:$1,0)),"")</f>
        <v>Energy/YAMAHA</v>
      </c>
      <c r="F37" s="36" t="str">
        <f>IFERROR(INDEX('[1]決勝ヒート - レース結果（貼付）'!$A:$Z,MATCH($B37,'[1]決勝ヒート - レース結果（貼付）'!$B:$B,0),MATCH('決勝ヒート - レース暫定結果表'!F$11,'[1]決勝ヒート - レース結果（貼付）'!$1:$1,0)),"")</f>
        <v>ﾁｰﾑﾅｶﾞｵ</v>
      </c>
      <c r="G37" s="37" t="str">
        <f>IFERROR(INDEX('[1]決勝ヒート - レース結果（貼付）'!$A:$Z,MATCH($B37,'[1]決勝ヒート - レース結果（貼付）'!$B:$B,0),MATCH('決勝ヒート - レース暫定結果表'!G$11,'[1]決勝ヒート - レース結果（貼付）'!$1:$1,0)),"")</f>
        <v>YH</v>
      </c>
      <c r="H37" s="38">
        <f>IF(A37="DNS","",IF(A37="DQ","",IFERROR(INDEX('[1]決勝ヒート - レース結果（貼付）'!$A:$Z,MATCH($A37,'[1]決勝ヒート - レース結果（貼付）'!$A:$A,0),MATCH('決勝ヒート - レース暫定結果表'!H$11,'[1]決勝ヒート - レース結果（貼付）'!$1:$1,0)),"")))</f>
        <v>12</v>
      </c>
      <c r="I37" s="39">
        <f>IF(A37="DNS","ｽﾀｰﾄ出来ず",IF(A37="DQ","失　格",IFERROR(INDEX('[1]決勝ヒート - レース結果（貼付）'!$A:$Z,MATCH($B37,'[1]決勝ヒート - レース結果（貼付）'!$B:$B,0),MATCH('決勝ヒート - レース暫定結果表'!I$11,'[1]決勝ヒート - レース結果（貼付）'!$1:$1,0)),"")))</f>
        <v>8.3528587962962957E-3</v>
      </c>
      <c r="J37" s="44">
        <f>IF(A37="DNS","",IF(A37="DQ","",IFERROR(INDEX('[1]決勝ヒート - レース結果（貼付）'!$A:$Z,MATCH($A37,'[1]決勝ヒート - レース結果（貼付）'!$A:$A,0),MATCH('決勝ヒート - レース暫定結果表'!J$11,'[1]決勝ヒート - レース結果（貼付）'!$1:$1,0)),"")))</f>
        <v>17.582000000000001</v>
      </c>
      <c r="K37" s="44">
        <f>IF(A37="DNS","",IF(A37="DQ","",IFERROR(INDEX('[1]決勝ヒート - レース結果（貼付）'!$A:$Z,MATCH($A37,'[1]決勝ヒート - レース結果（貼付）'!$A:$A,0),MATCH('決勝ヒート - レース暫定結果表'!K$11,'[1]決勝ヒート - レース結果（貼付）'!$1:$1,0)),"")))</f>
        <v>0.10100000000000001</v>
      </c>
      <c r="L37" s="41">
        <f>IF(A37="DNS","",IF(A37="DQ","",IFERROR(INDEX('[1]決勝ヒート - レース結果（貼付）'!$A:$Z,MATCH($B37,'[1]決勝ヒート - レース結果（貼付）'!$B:$B,0),MATCH('決勝ヒート - レース暫定結果表'!L$11,'[1]決勝ヒート - レース結果（貼付）'!$1:$1,0)),"")))</f>
        <v>59.04</v>
      </c>
      <c r="M37" s="42" t="str">
        <f t="shared" si="0"/>
        <v/>
      </c>
      <c r="N37" s="43"/>
      <c r="O37" s="4"/>
      <c r="P37" s="4" t="str">
        <f>IF(IFERROR(INDEX('[1]決勝ヒート - レース結果（貼付）'!$A:$Z,MATCH($B37,'[1]決勝ヒート - レース結果（貼付）'!$B:$B,0),MATCH('決勝ヒート - レース暫定結果表'!P$11,'[1]決勝ヒート - レース結果（貼付）'!$1:$1,0)),"")=0,"",IFERROR(INDEX('[1]決勝ヒート - レース結果（貼付）'!$A:$Z,MATCH($B37,'[1]決勝ヒート - レース結果（貼付）'!$B:$B,0),MATCH('決勝ヒート - レース暫定結果表'!P$11,'[1]決勝ヒート - レース結果（貼付）'!$1:$1,0)),""))</f>
        <v/>
      </c>
      <c r="Q37" s="4" t="str">
        <f>IF(P37="","",COUNTIF($P$13:P37,"&lt;&gt;"&amp;""))</f>
        <v/>
      </c>
      <c r="R37" s="4" t="str">
        <f t="shared" si="1"/>
        <v/>
      </c>
      <c r="S37" s="4" t="str">
        <f>IF(IFERROR(INDEX('[1]決勝ヒート - レース結果（貼付）'!$A:$Z,MATCH($A37,'[1]決勝ヒート - レース結果（貼付）'!$A:$A,0),MATCH('決勝ヒート - レース暫定結果表'!S$11,'[1]決勝ヒート - レース結果（貼付）'!$1:$1,0)),"")=0,"",IFERROR(INDEX('[1]決勝ヒート - レース結果（貼付）'!$A:$Z,MATCH($A37,'[1]決勝ヒート - レース結果（貼付）'!$A:$A,0),MATCH('決勝ヒート - レース暫定結果表'!S$11,'[1]決勝ヒート - レース結果（貼付）'!$1:$1,0)),""))</f>
        <v/>
      </c>
      <c r="T37" s="4"/>
      <c r="U37" s="4">
        <f>IF(IFERROR(INDEX('[1]決勝ヒート - レース結果（貼付）'!$A:$Z,MATCH($B37,'[1]決勝ヒート - レース結果（貼付）'!$B:$B,0),MATCH('決勝ヒート - レース暫定結果表'!U$11,'[1]決勝ヒート - レース結果（貼付）'!$1:$1,0)),"")=0,"",IFERROR(INDEX('[1]決勝ヒート - レース結果（貼付）'!$A:$Z,MATCH($B37,'[1]決勝ヒート - レース結果（貼付）'!$B:$B,0),MATCH('決勝ヒート - レース暫定結果表'!U$11,'[1]決勝ヒート - レース結果（貼付）'!$1:$1,0)),""))</f>
        <v>77.072999999999993</v>
      </c>
    </row>
    <row r="38" spans="1:21" ht="12.75" customHeight="1" x14ac:dyDescent="0.2">
      <c r="A38" s="31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レース結果（貼付）'!A:A)&gt;A37,A37+1,""))</f>
        <v>26</v>
      </c>
      <c r="B38" s="32">
        <f>IFERROR(INDEX('[1]決勝ヒート - レース結果（貼付）'!A27:$Z$50,MATCH($A38,'[1]決勝ヒート - レース結果（貼付）'!A27:$A$50,0),MATCH('決勝ヒート - レース暫定結果表'!B$11,'[1]決勝ヒート - レース結果（貼付）'!$1:$1,0)),"")</f>
        <v>12</v>
      </c>
      <c r="C38" s="33"/>
      <c r="D38" s="34" t="str">
        <f>IFERROR(INDEX('[1]決勝ヒート - レース結果（貼付）'!$A:$Z,MATCH($B38,'[1]決勝ヒート - レース結果（貼付）'!$B:$B,0),MATCH('決勝ヒート - レース暫定結果表'!D$11,'[1]決勝ヒート - レース結果（貼付）'!$1:$1,0)),"")</f>
        <v>大倉 正真</v>
      </c>
      <c r="E38" s="35" t="str">
        <f>IFERROR(INDEX('[1]決勝ヒート - レース結果（貼付）'!$A:$Z,MATCH($B38,'[1]決勝ヒート - レース結果（貼付）'!$B:$B,0),MATCH('決勝ヒート - レース暫定結果表'!E$11,'[1]決勝ヒート - レース結果（貼付）'!$1:$1,0)),"")</f>
        <v>TONYKART/YAMAHA</v>
      </c>
      <c r="F38" s="36" t="str">
        <f>IFERROR(INDEX('[1]決勝ヒート - レース結果（貼付）'!$A:$Z,MATCH($B38,'[1]決勝ヒート - レース結果（貼付）'!$B:$B,0),MATCH('決勝ヒート - レース暫定結果表'!F$11,'[1]決勝ヒート - レース結果（貼付）'!$1:$1,0)),"")</f>
        <v>RKT WINNER</v>
      </c>
      <c r="G38" s="37" t="str">
        <f>IFERROR(INDEX('[1]決勝ヒート - レース結果（貼付）'!$A:$Z,MATCH($B38,'[1]決勝ヒート - レース結果（貼付）'!$B:$B,0),MATCH('決勝ヒート - レース暫定結果表'!G$11,'[1]決勝ヒート - レース結果（貼付）'!$1:$1,0)),"")</f>
        <v>YH</v>
      </c>
      <c r="H38" s="38">
        <f>IF(A38="DNS","",IF(A38="DQ","",IFERROR(INDEX('[1]決勝ヒート - レース結果（貼付）'!$A:$Z,MATCH($A38,'[1]決勝ヒート - レース結果（貼付）'!$A:$A,0),MATCH('決勝ヒート - レース暫定結果表'!H$11,'[1]決勝ヒート - レース結果（貼付）'!$1:$1,0)),"")))</f>
        <v>12</v>
      </c>
      <c r="I38" s="39">
        <f>IF(A38="DNS","ｽﾀｰﾄ出来ず",IF(A38="DQ","失　格",IFERROR(INDEX('[1]決勝ヒート - レース結果（貼付）'!$A:$Z,MATCH($B38,'[1]決勝ヒート - レース結果（貼付）'!$B:$B,0),MATCH('決勝ヒート - レース暫定結果表'!I$11,'[1]決勝ヒート - レース結果（貼付）'!$1:$1,0)),"")))</f>
        <v>8.3651736111111114E-3</v>
      </c>
      <c r="J38" s="44">
        <f>IF(A38="DNS","",IF(A38="DQ","",IFERROR(INDEX('[1]決勝ヒート - レース結果（貼付）'!$A:$Z,MATCH($A38,'[1]決勝ヒート - レース結果（貼付）'!$A:$A,0),MATCH('決勝ヒート - レース暫定結果表'!J$11,'[1]決勝ヒート - レース結果（貼付）'!$1:$1,0)),"")))</f>
        <v>18.646000000000001</v>
      </c>
      <c r="K38" s="44">
        <f>IF(A38="DNS","",IF(A38="DQ","",IFERROR(INDEX('[1]決勝ヒート - レース結果（貼付）'!$A:$Z,MATCH($A38,'[1]決勝ヒート - レース結果（貼付）'!$A:$A,0),MATCH('決勝ヒート - レース暫定結果表'!K$11,'[1]決勝ヒート - レース結果（貼付）'!$1:$1,0)),"")))</f>
        <v>1.0640000000000001</v>
      </c>
      <c r="L38" s="41">
        <f>IF(A38="DNS","",IF(A38="DQ","",IFERROR(INDEX('[1]決勝ヒート - レース結果（貼付）'!$A:$Z,MATCH($B38,'[1]決勝ヒート - レース結果（貼付）'!$B:$B,0),MATCH('決勝ヒート - レース暫定結果表'!L$11,'[1]決勝ヒート - レース結果（貼付）'!$1:$1,0)),"")))</f>
        <v>58.704000000000001</v>
      </c>
      <c r="M38" s="42" t="str">
        <f t="shared" si="0"/>
        <v/>
      </c>
      <c r="N38" s="43"/>
      <c r="O38" s="4"/>
      <c r="P38" s="4" t="str">
        <f>IF(IFERROR(INDEX('[1]決勝ヒート - レース結果（貼付）'!$A:$Z,MATCH($B38,'[1]決勝ヒート - レース結果（貼付）'!$B:$B,0),MATCH('決勝ヒート - レース暫定結果表'!P$11,'[1]決勝ヒート - レース結果（貼付）'!$1:$1,0)),"")=0,"",IFERROR(INDEX('[1]決勝ヒート - レース結果（貼付）'!$A:$Z,MATCH($B38,'[1]決勝ヒート - レース結果（貼付）'!$B:$B,0),MATCH('決勝ヒート - レース暫定結果表'!P$11,'[1]決勝ヒート - レース結果（貼付）'!$1:$1,0)),""))</f>
        <v/>
      </c>
      <c r="Q38" s="4" t="str">
        <f>IF(P38="","",COUNTIF($P$13:P38,"&lt;&gt;"&amp;""))</f>
        <v/>
      </c>
      <c r="R38" s="4" t="str">
        <f t="shared" si="1"/>
        <v/>
      </c>
      <c r="S38" s="4" t="str">
        <f>IF(IFERROR(INDEX('[1]決勝ヒート - レース結果（貼付）'!$A:$Z,MATCH($A38,'[1]決勝ヒート - レース結果（貼付）'!$A:$A,0),MATCH('決勝ヒート - レース暫定結果表'!S$11,'[1]決勝ヒート - レース結果（貼付）'!$1:$1,0)),"")=0,"",IFERROR(INDEX('[1]決勝ヒート - レース結果（貼付）'!$A:$Z,MATCH($A38,'[1]決勝ヒート - レース結果（貼付）'!$A:$A,0),MATCH('決勝ヒート - レース暫定結果表'!S$11,'[1]決勝ヒート - レース結果（貼付）'!$1:$1,0)),""))</f>
        <v/>
      </c>
      <c r="T38" s="4"/>
      <c r="U38" s="4">
        <f>IF(IFERROR(INDEX('[1]決勝ヒート - レース結果（貼付）'!$A:$Z,MATCH($B38,'[1]決勝ヒート - レース結果（貼付）'!$B:$B,0),MATCH('決勝ヒート - レース暫定結果表'!U$11,'[1]決勝ヒート - レース結果（貼付）'!$1:$1,0)),"")=0,"",IFERROR(INDEX('[1]決勝ヒート - レース結果（貼付）'!$A:$Z,MATCH($B38,'[1]決勝ヒート - レース結果（貼付）'!$B:$B,0),MATCH('決勝ヒート - レース暫定結果表'!U$11,'[1]決勝ヒート - レース結果（貼付）'!$1:$1,0)),""))</f>
        <v>77.513999999999996</v>
      </c>
    </row>
    <row r="39" spans="1:21" ht="12.75" customHeight="1" x14ac:dyDescent="0.2">
      <c r="A39" s="31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レース結果（貼付）'!A:A)&gt;A38,A38+1,""))</f>
        <v>27</v>
      </c>
      <c r="B39" s="32">
        <f>IFERROR(INDEX('[1]決勝ヒート - レース結果（貼付）'!A28:$Z$50,MATCH($A39,'[1]決勝ヒート - レース結果（貼付）'!A28:$A$50,0),MATCH('決勝ヒート - レース暫定結果表'!B$11,'[1]決勝ヒート - レース結果（貼付）'!$1:$1,0)),"")</f>
        <v>24</v>
      </c>
      <c r="C39" s="33"/>
      <c r="D39" s="34" t="str">
        <f>IFERROR(INDEX('[1]決勝ヒート - レース結果（貼付）'!$A:$Z,MATCH($B39,'[1]決勝ヒート - レース結果（貼付）'!$B:$B,0),MATCH('決勝ヒート - レース暫定結果表'!D$11,'[1]決勝ヒート - レース結果（貼付）'!$1:$1,0)),"")</f>
        <v>道尾 柊哉</v>
      </c>
      <c r="E39" s="35" t="str">
        <f>IFERROR(INDEX('[1]決勝ヒート - レース結果（貼付）'!$A:$Z,MATCH($B39,'[1]決勝ヒート - レース結果（貼付）'!$B:$B,0),MATCH('決勝ヒート - レース暫定結果表'!E$11,'[1]決勝ヒート - レース結果（貼付）'!$1:$1,0)),"")</f>
        <v>FALCON/YAMAHA</v>
      </c>
      <c r="F39" s="36" t="str">
        <f>IFERROR(INDEX('[1]決勝ヒート - レース結果（貼付）'!$A:$Z,MATCH($B39,'[1]決勝ヒート - レース結果（貼付）'!$B:$B,0),MATCH('決勝ヒート - レース暫定結果表'!F$11,'[1]決勝ヒート - レース結果（貼付）'!$1:$1,0)),"")</f>
        <v>ﾊﾗﾀﾞｶｰﾄｸﾗﾌﾞ</v>
      </c>
      <c r="G39" s="37" t="str">
        <f>IFERROR(INDEX('[1]決勝ヒート - レース結果（貼付）'!$A:$Z,MATCH($B39,'[1]決勝ヒート - レース結果（貼付）'!$B:$B,0),MATCH('決勝ヒート - レース暫定結果表'!G$11,'[1]決勝ヒート - レース結果（貼付）'!$1:$1,0)),"")</f>
        <v>YH</v>
      </c>
      <c r="H39" s="38">
        <f>IF(A39="DNS","",IF(A39="DQ","",IFERROR(INDEX('[1]決勝ヒート - レース結果（貼付）'!$A:$Z,MATCH($A39,'[1]決勝ヒート - レース結果（貼付）'!$A:$A,0),MATCH('決勝ヒート - レース暫定結果表'!H$11,'[1]決勝ヒート - レース結果（貼付）'!$1:$1,0)),"")))</f>
        <v>12</v>
      </c>
      <c r="I39" s="39">
        <f>IF(A39="DNS","ｽﾀｰﾄ出来ず",IF(A39="DQ","失　格",IFERROR(INDEX('[1]決勝ヒート - レース結果（貼付）'!$A:$Z,MATCH($B39,'[1]決勝ヒート - レース結果（貼付）'!$B:$B,0),MATCH('決勝ヒート - レース暫定結果表'!I$11,'[1]決勝ヒート - レース結果（貼付）'!$1:$1,0)),"")))</f>
        <v>8.3985069444444446E-3</v>
      </c>
      <c r="J39" s="44">
        <f>IF(A39="DNS","",IF(A39="DQ","",IFERROR(INDEX('[1]決勝ヒート - レース結果（貼付）'!$A:$Z,MATCH($A39,'[1]決勝ヒート - レース結果（貼付）'!$A:$A,0),MATCH('決勝ヒート - レース暫定結果表'!J$11,'[1]決勝ヒート - レース結果（貼付）'!$1:$1,0)),"")))</f>
        <v>21.526</v>
      </c>
      <c r="K39" s="44">
        <f>IF(A39="DNS","",IF(A39="DQ","",IFERROR(INDEX('[1]決勝ヒート - レース結果（貼付）'!$A:$Z,MATCH($A39,'[1]決勝ヒート - レース結果（貼付）'!$A:$A,0),MATCH('決勝ヒート - レース暫定結果表'!K$11,'[1]決勝ヒート - レース結果（貼付）'!$1:$1,0)),"")))</f>
        <v>2.88</v>
      </c>
      <c r="L39" s="41">
        <f>IF(A39="DNS","",IF(A39="DQ","",IFERROR(INDEX('[1]決勝ヒート - レース結果（貼付）'!$A:$Z,MATCH($B39,'[1]決勝ヒート - レース結果（貼付）'!$B:$B,0),MATCH('決勝ヒート - レース暫定結果表'!L$11,'[1]決勝ヒート - レース結果（貼付）'!$1:$1,0)),"")))</f>
        <v>59.326000000000001</v>
      </c>
      <c r="M39" s="42" t="str">
        <f t="shared" si="0"/>
        <v/>
      </c>
      <c r="N39" s="43"/>
      <c r="O39" s="4"/>
      <c r="P39" s="4" t="str">
        <f>IF(IFERROR(INDEX('[1]決勝ヒート - レース結果（貼付）'!$A:$Z,MATCH($B39,'[1]決勝ヒート - レース結果（貼付）'!$B:$B,0),MATCH('決勝ヒート - レース暫定結果表'!P$11,'[1]決勝ヒート - レース結果（貼付）'!$1:$1,0)),"")=0,"",IFERROR(INDEX('[1]決勝ヒート - レース結果（貼付）'!$A:$Z,MATCH($B39,'[1]決勝ヒート - レース結果（貼付）'!$B:$B,0),MATCH('決勝ヒート - レース暫定結果表'!P$11,'[1]決勝ヒート - レース結果（貼付）'!$1:$1,0)),""))</f>
        <v/>
      </c>
      <c r="Q39" s="4" t="str">
        <f>IF(P39="","",COUNTIF($P$13:P39,"&lt;&gt;"&amp;""))</f>
        <v/>
      </c>
      <c r="R39" s="4" t="str">
        <f t="shared" si="1"/>
        <v/>
      </c>
      <c r="S39" s="4" t="str">
        <f>IF(IFERROR(INDEX('[1]決勝ヒート - レース結果（貼付）'!$A:$Z,MATCH($A39,'[1]決勝ヒート - レース結果（貼付）'!$A:$A,0),MATCH('決勝ヒート - レース暫定結果表'!S$11,'[1]決勝ヒート - レース結果（貼付）'!$1:$1,0)),"")=0,"",IFERROR(INDEX('[1]決勝ヒート - レース結果（貼付）'!$A:$Z,MATCH($A39,'[1]決勝ヒート - レース結果（貼付）'!$A:$A,0),MATCH('決勝ヒート - レース暫定結果表'!S$11,'[1]決勝ヒート - レース結果（貼付）'!$1:$1,0)),""))</f>
        <v/>
      </c>
      <c r="T39" s="4"/>
      <c r="U39" s="4">
        <f>IF(IFERROR(INDEX('[1]決勝ヒート - レース結果（貼付）'!$A:$Z,MATCH($B39,'[1]決勝ヒート - レース結果（貼付）'!$B:$B,0),MATCH('決勝ヒート - レース暫定結果表'!U$11,'[1]決勝ヒート - レース結果（貼付）'!$1:$1,0)),"")=0,"",IFERROR(INDEX('[1]決勝ヒート - レース結果（貼付）'!$A:$Z,MATCH($B39,'[1]決勝ヒート - レース結果（貼付）'!$B:$B,0),MATCH('決勝ヒート - レース暫定結果表'!U$11,'[1]決勝ヒート - レース結果（貼付）'!$1:$1,0)),""))</f>
        <v>76.701999999999998</v>
      </c>
    </row>
    <row r="40" spans="1:21" ht="12.75" customHeight="1" x14ac:dyDescent="0.2">
      <c r="A40" s="31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レース結果（貼付）'!A:A)&gt;A39,A39+1,""))</f>
        <v>28</v>
      </c>
      <c r="B40" s="32">
        <f>IFERROR(INDEX('[1]決勝ヒート - レース結果（貼付）'!A29:$Z$50,MATCH($A40,'[1]決勝ヒート - レース結果（貼付）'!A29:$A$50,0),MATCH('決勝ヒート - レース暫定結果表'!B$11,'[1]決勝ヒート - レース結果（貼付）'!$1:$1,0)),"")</f>
        <v>99</v>
      </c>
      <c r="C40" s="33"/>
      <c r="D40" s="34" t="str">
        <f>IFERROR(INDEX('[1]決勝ヒート - レース結果（貼付）'!$A:$Z,MATCH($B40,'[1]決勝ヒート - レース結果（貼付）'!$B:$B,0),MATCH('決勝ヒート - レース暫定結果表'!D$11,'[1]決勝ヒート - レース結果（貼付）'!$1:$1,0)),"")</f>
        <v>永井 海吏</v>
      </c>
      <c r="E40" s="35" t="str">
        <f>IFERROR(INDEX('[1]決勝ヒート - レース結果（貼付）'!$A:$Z,MATCH($B40,'[1]決勝ヒート - レース結果（貼付）'!$B:$B,0),MATCH('決勝ヒート - レース暫定結果表'!E$11,'[1]決勝ヒート - レース結果（貼付）'!$1:$1,0)),"")</f>
        <v>EXPRIT/YAMAHA</v>
      </c>
      <c r="F40" s="36" t="str">
        <f>IFERROR(INDEX('[1]決勝ヒート - レース結果（貼付）'!$A:$Z,MATCH($B40,'[1]決勝ヒート - レース結果（貼付）'!$B:$B,0),MATCH('決勝ヒート - レース暫定結果表'!F$11,'[1]決勝ヒート - レース結果（貼付）'!$1:$1,0)),"")</f>
        <v>ｶｰﾄｶﾞﾚｰｼﾞｸﾗｯｼｭﾒｲﾄ</v>
      </c>
      <c r="G40" s="37" t="str">
        <f>IFERROR(INDEX('[1]決勝ヒート - レース結果（貼付）'!$A:$Z,MATCH($B40,'[1]決勝ヒート - レース結果（貼付）'!$B:$B,0),MATCH('決勝ヒート - レース暫定結果表'!G$11,'[1]決勝ヒート - レース結果（貼付）'!$1:$1,0)),"")</f>
        <v>YH</v>
      </c>
      <c r="H40" s="38">
        <f>IF(A40="DNS","",IF(A40="DQ","",IFERROR(INDEX('[1]決勝ヒート - レース結果（貼付）'!$A:$Z,MATCH($A40,'[1]決勝ヒート - レース結果（貼付）'!$A:$A,0),MATCH('決勝ヒート - レース暫定結果表'!H$11,'[1]決勝ヒート - レース結果（貼付）'!$1:$1,0)),"")))</f>
        <v>12</v>
      </c>
      <c r="I40" s="39">
        <f>IF(A40="DNS","ｽﾀｰﾄ出来ず",IF(A40="DQ","失　格",IFERROR(INDEX('[1]決勝ヒート - レース結果（貼付）'!$A:$Z,MATCH($B40,'[1]決勝ヒート - レース結果（貼付）'!$B:$B,0),MATCH('決勝ヒート - レース暫定結果表'!I$11,'[1]決勝ヒート - レース結果（貼付）'!$1:$1,0)),"")))</f>
        <v>8.4209259259259272E-3</v>
      </c>
      <c r="J40" s="44">
        <f>IF(A40="DNS","",IF(A40="DQ","",IFERROR(INDEX('[1]決勝ヒート - レース結果（貼付）'!$A:$Z,MATCH($A40,'[1]決勝ヒート - レース結果（貼付）'!$A:$A,0),MATCH('決勝ヒート - レース暫定結果表'!J$11,'[1]決勝ヒート - レース結果（貼付）'!$1:$1,0)),"")))</f>
        <v>23.463000000000001</v>
      </c>
      <c r="K40" s="44">
        <f>IF(A40="DNS","",IF(A40="DQ","",IFERROR(INDEX('[1]決勝ヒート - レース結果（貼付）'!$A:$Z,MATCH($A40,'[1]決勝ヒート - レース結果（貼付）'!$A:$A,0),MATCH('決勝ヒート - レース暫定結果表'!K$11,'[1]決勝ヒート - レース結果（貼付）'!$1:$1,0)),"")))</f>
        <v>1.9370000000000001</v>
      </c>
      <c r="L40" s="41">
        <f>IF(A40="DNS","",IF(A40="DQ","",IFERROR(INDEX('[1]決勝ヒート - レース結果（貼付）'!$A:$Z,MATCH($B40,'[1]決勝ヒート - レース結果（貼付）'!$B:$B,0),MATCH('決勝ヒート - レース暫定結果表'!L$11,'[1]決勝ヒート - レース結果（貼付）'!$1:$1,0)),"")))</f>
        <v>59.491</v>
      </c>
      <c r="M40" s="42" t="str">
        <f t="shared" si="0"/>
        <v/>
      </c>
      <c r="N40" s="43"/>
      <c r="O40" s="4"/>
      <c r="P40" s="4" t="str">
        <f>IF(IFERROR(INDEX('[1]決勝ヒート - レース結果（貼付）'!$A:$Z,MATCH($B40,'[1]決勝ヒート - レース結果（貼付）'!$B:$B,0),MATCH('決勝ヒート - レース暫定結果表'!P$11,'[1]決勝ヒート - レース結果（貼付）'!$1:$1,0)),"")=0,"",IFERROR(INDEX('[1]決勝ヒート - レース結果（貼付）'!$A:$Z,MATCH($B40,'[1]決勝ヒート - レース結果（貼付）'!$B:$B,0),MATCH('決勝ヒート - レース暫定結果表'!P$11,'[1]決勝ヒート - レース結果（貼付）'!$1:$1,0)),""))</f>
        <v/>
      </c>
      <c r="Q40" s="4" t="str">
        <f>IF(P40="","",COUNTIF($P$13:P40,"&lt;&gt;"&amp;""))</f>
        <v/>
      </c>
      <c r="R40" s="4" t="str">
        <f t="shared" si="1"/>
        <v/>
      </c>
      <c r="S40" s="4" t="str">
        <f>IF(IFERROR(INDEX('[1]決勝ヒート - レース結果（貼付）'!$A:$Z,MATCH($A40,'[1]決勝ヒート - レース結果（貼付）'!$A:$A,0),MATCH('決勝ヒート - レース暫定結果表'!S$11,'[1]決勝ヒート - レース結果（貼付）'!$1:$1,0)),"")=0,"",IFERROR(INDEX('[1]決勝ヒート - レース結果（貼付）'!$A:$Z,MATCH($A40,'[1]決勝ヒート - レース結果（貼付）'!$A:$A,0),MATCH('決勝ヒート - レース暫定結果表'!S$11,'[1]決勝ヒート - レース結果（貼付）'!$1:$1,0)),""))</f>
        <v/>
      </c>
      <c r="T40" s="4"/>
      <c r="U40" s="4">
        <f>IF(IFERROR(INDEX('[1]決勝ヒート - レース結果（貼付）'!$A:$Z,MATCH($B40,'[1]決勝ヒート - レース結果（貼付）'!$B:$B,0),MATCH('決勝ヒート - レース暫定結果表'!U$11,'[1]決勝ヒート - レース結果（貼付）'!$1:$1,0)),"")=0,"",IFERROR(INDEX('[1]決勝ヒート - レース結果（貼付）'!$A:$Z,MATCH($B40,'[1]決勝ヒート - レース結果（貼付）'!$B:$B,0),MATCH('決勝ヒート - レース暫定結果表'!U$11,'[1]決勝ヒート - レース結果（貼付）'!$1:$1,0)),""))</f>
        <v>76.489000000000004</v>
      </c>
    </row>
    <row r="41" spans="1:21" ht="12.75" customHeight="1" x14ac:dyDescent="0.2">
      <c r="A41" s="31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レース結果（貼付）'!A:A)&gt;A40,A40+1,""))</f>
        <v>29</v>
      </c>
      <c r="B41" s="32">
        <f>IFERROR(INDEX('[1]決勝ヒート - レース結果（貼付）'!A30:$Z$50,MATCH($A41,'[1]決勝ヒート - レース結果（貼付）'!A30:$A$50,0),MATCH('決勝ヒート - レース暫定結果表'!B$11,'[1]決勝ヒート - レース結果（貼付）'!$1:$1,0)),"")</f>
        <v>34</v>
      </c>
      <c r="C41" s="33"/>
      <c r="D41" s="34" t="str">
        <f>IFERROR(INDEX('[1]決勝ヒート - レース結果（貼付）'!$A:$Z,MATCH($B41,'[1]決勝ヒート - レース結果（貼付）'!$B:$B,0),MATCH('決勝ヒート - レース暫定結果表'!D$11,'[1]決勝ヒート - レース結果（貼付）'!$1:$1,0)),"")</f>
        <v>手塚 大雅</v>
      </c>
      <c r="E41" s="35" t="str">
        <f>IFERROR(INDEX('[1]決勝ヒート - レース結果（貼付）'!$A:$Z,MATCH($B41,'[1]決勝ヒート - レース結果（貼付）'!$B:$B,0),MATCH('決勝ヒート - レース暫定結果表'!E$11,'[1]決勝ヒート - レース結果（貼付）'!$1:$1,0)),"")</f>
        <v>Drago Corse/YAMAHA</v>
      </c>
      <c r="F41" s="36" t="str">
        <f>IFERROR(INDEX('[1]決勝ヒート - レース結果（貼付）'!$A:$Z,MATCH($B41,'[1]決勝ヒート - レース結果（貼付）'!$B:$B,0),MATCH('決勝ヒート - レース暫定結果表'!F$11,'[1]決勝ヒート - レース結果（貼付）'!$1:$1,0)),"")</f>
        <v>Zi-Vivre RT</v>
      </c>
      <c r="G41" s="37" t="str">
        <f>IFERROR(INDEX('[1]決勝ヒート - レース結果（貼付）'!$A:$Z,MATCH($B41,'[1]決勝ヒート - レース結果（貼付）'!$B:$B,0),MATCH('決勝ヒート - レース暫定結果表'!G$11,'[1]決勝ヒート - レース結果（貼付）'!$1:$1,0)),"")</f>
        <v>YH</v>
      </c>
      <c r="H41" s="38">
        <f>IF(A41="DNS","",IF(A41="DQ","",IFERROR(INDEX('[1]決勝ヒート - レース結果（貼付）'!$A:$Z,MATCH($A41,'[1]決勝ヒート - レース結果（貼付）'!$A:$A,0),MATCH('決勝ヒート - レース暫定結果表'!H$11,'[1]決勝ヒート - レース結果（貼付）'!$1:$1,0)),"")))</f>
        <v>12</v>
      </c>
      <c r="I41" s="39">
        <f>IF(A41="DNS","ｽﾀｰﾄ出来ず",IF(A41="DQ","失　格",IFERROR(INDEX('[1]決勝ヒート - レース結果（貼付）'!$A:$Z,MATCH($B41,'[1]決勝ヒート - レース結果（貼付）'!$B:$B,0),MATCH('決勝ヒート - レース暫定結果表'!I$11,'[1]決勝ヒート - レース結果（貼付）'!$1:$1,0)),"")))</f>
        <v>8.4599074074074073E-3</v>
      </c>
      <c r="J41" s="44">
        <f>IF(A41="DNS","",IF(A41="DQ","",IFERROR(INDEX('[1]決勝ヒート - レース結果（貼付）'!$A:$Z,MATCH($A41,'[1]決勝ヒート - レース結果（貼付）'!$A:$A,0),MATCH('決勝ヒート - レース暫定結果表'!J$11,'[1]決勝ヒート - レース結果（貼付）'!$1:$1,0)),"")))</f>
        <v>26.831</v>
      </c>
      <c r="K41" s="44">
        <f>IF(A41="DNS","",IF(A41="DQ","",IFERROR(INDEX('[1]決勝ヒート - レース結果（貼付）'!$A:$Z,MATCH($A41,'[1]決勝ヒート - レース結果（貼付）'!$A:$A,0),MATCH('決勝ヒート - レース暫定結果表'!K$11,'[1]決勝ヒート - レース結果（貼付）'!$1:$1,0)),"")))</f>
        <v>3.3679999999999999</v>
      </c>
      <c r="L41" s="41">
        <f>IF(A41="DNS","",IF(A41="DQ","",IFERROR(INDEX('[1]決勝ヒート - レース結果（貼付）'!$A:$Z,MATCH($B41,'[1]決勝ヒート - レース結果（貼付）'!$B:$B,0),MATCH('決勝ヒート - レース暫定結果表'!L$11,'[1]決勝ヒート - レース結果（貼付）'!$1:$1,0)),"")))</f>
        <v>58.79</v>
      </c>
      <c r="M41" s="42" t="str">
        <f t="shared" si="0"/>
        <v/>
      </c>
      <c r="N41" s="43"/>
      <c r="O41" s="4"/>
      <c r="P41" s="4" t="str">
        <f>IF(IFERROR(INDEX('[1]決勝ヒート - レース結果（貼付）'!$A:$Z,MATCH($B41,'[1]決勝ヒート - レース結果（貼付）'!$B:$B,0),MATCH('決勝ヒート - レース暫定結果表'!P$11,'[1]決勝ヒート - レース結果（貼付）'!$1:$1,0)),"")=0,"",IFERROR(INDEX('[1]決勝ヒート - レース結果（貼付）'!$A:$Z,MATCH($B41,'[1]決勝ヒート - レース結果（貼付）'!$B:$B,0),MATCH('決勝ヒート - レース暫定結果表'!P$11,'[1]決勝ヒート - レース結果（貼付）'!$1:$1,0)),""))</f>
        <v/>
      </c>
      <c r="Q41" s="4" t="str">
        <f>IF(P41="","",COUNTIF($P$13:P41,"&lt;&gt;"&amp;""))</f>
        <v/>
      </c>
      <c r="R41" s="4" t="str">
        <f t="shared" si="1"/>
        <v/>
      </c>
      <c r="S41" s="4" t="str">
        <f>IF(IFERROR(INDEX('[1]決勝ヒート - レース結果（貼付）'!$A:$Z,MATCH($A41,'[1]決勝ヒート - レース結果（貼付）'!$A:$A,0),MATCH('決勝ヒート - レース暫定結果表'!S$11,'[1]決勝ヒート - レース結果（貼付）'!$1:$1,0)),"")=0,"",IFERROR(INDEX('[1]決勝ヒート - レース結果（貼付）'!$A:$Z,MATCH($A41,'[1]決勝ヒート - レース結果（貼付）'!$A:$A,0),MATCH('決勝ヒート - レース暫定結果表'!S$11,'[1]決勝ヒート - レース結果（貼付）'!$1:$1,0)),""))</f>
        <v/>
      </c>
      <c r="T41" s="4"/>
      <c r="U41" s="4">
        <f>IF(IFERROR(INDEX('[1]決勝ヒート - レース結果（貼付）'!$A:$Z,MATCH($B41,'[1]決勝ヒート - レース結果（貼付）'!$B:$B,0),MATCH('決勝ヒート - レース暫定結果表'!U$11,'[1]決勝ヒート - レース結果（貼付）'!$1:$1,0)),"")=0,"",IFERROR(INDEX('[1]決勝ヒート - レース結果（貼付）'!$A:$Z,MATCH($B41,'[1]決勝ヒート - レース結果（貼付）'!$B:$B,0),MATCH('決勝ヒート - レース暫定結果表'!U$11,'[1]決勝ヒート - レース結果（貼付）'!$1:$1,0)),""))</f>
        <v>77.400999999999996</v>
      </c>
    </row>
    <row r="42" spans="1:21" ht="12.75" customHeight="1" x14ac:dyDescent="0.2">
      <c r="A42" s="31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レース結果（貼付）'!A:A)&gt;A41,A41+1,""))</f>
        <v>30</v>
      </c>
      <c r="B42" s="32">
        <f>IFERROR(INDEX('[1]決勝ヒート - レース結果（貼付）'!A31:$Z$50,MATCH($A42,'[1]決勝ヒート - レース結果（貼付）'!A31:$A$50,0),MATCH('決勝ヒート - レース暫定結果表'!B$11,'[1]決勝ヒート - レース結果（貼付）'!$1:$1,0)),"")</f>
        <v>44</v>
      </c>
      <c r="C42" s="33"/>
      <c r="D42" s="34" t="str">
        <f>IFERROR(INDEX('[1]決勝ヒート - レース結果（貼付）'!$A:$Z,MATCH($B42,'[1]決勝ヒート - レース結果（貼付）'!$B:$B,0),MATCH('決勝ヒート - レース暫定結果表'!D$11,'[1]決勝ヒート - レース結果（貼付）'!$1:$1,0)),"")</f>
        <v>種田 隆威</v>
      </c>
      <c r="E42" s="35" t="str">
        <f>IFERROR(INDEX('[1]決勝ヒート - レース結果（貼付）'!$A:$Z,MATCH($B42,'[1]決勝ヒート - レース結果（貼付）'!$B:$B,0),MATCH('決勝ヒート - レース暫定結果表'!E$11,'[1]決勝ヒート - レース結果（貼付）'!$1:$1,0)),"")</f>
        <v>GLEATEQ/YAMAHA</v>
      </c>
      <c r="F42" s="36" t="str">
        <f>IFERROR(INDEX('[1]決勝ヒート - レース結果（貼付）'!$A:$Z,MATCH($B42,'[1]決勝ヒート - レース結果（貼付）'!$B:$B,0),MATCH('決勝ヒート - レース暫定結果表'!F$11,'[1]決勝ヒート - レース結果（貼付）'!$1:$1,0)),"")</f>
        <v>FLAXﾓｰﾀｰｽﾎﾟｰﾂ</v>
      </c>
      <c r="G42" s="37" t="str">
        <f>IFERROR(INDEX('[1]決勝ヒート - レース結果（貼付）'!$A:$Z,MATCH($B42,'[1]決勝ヒート - レース結果（貼付）'!$B:$B,0),MATCH('決勝ヒート - レース暫定結果表'!G$11,'[1]決勝ヒート - レース結果（貼付）'!$1:$1,0)),"")</f>
        <v>YH</v>
      </c>
      <c r="H42" s="38">
        <f>IF(A42="DNS","",IF(A42="DQ","",IFERROR(INDEX('[1]決勝ヒート - レース結果（貼付）'!$A:$Z,MATCH($A42,'[1]決勝ヒート - レース結果（貼付）'!$A:$A,0),MATCH('決勝ヒート - レース暫定結果表'!H$11,'[1]決勝ヒート - レース結果（貼付）'!$1:$1,0)),"")))</f>
        <v>12</v>
      </c>
      <c r="I42" s="39">
        <f>IF(A42="DNS","ｽﾀｰﾄ出来ず",IF(A42="DQ","失　格",IFERROR(INDEX('[1]決勝ヒート - レース結果（貼付）'!$A:$Z,MATCH($B42,'[1]決勝ヒート - レース結果（貼付）'!$B:$B,0),MATCH('決勝ヒート - レース暫定結果表'!I$11,'[1]決勝ヒート - レース結果（貼付）'!$1:$1,0)),"")))</f>
        <v>8.4783564814814808E-3</v>
      </c>
      <c r="J42" s="44">
        <f>IF(A42="DNS","",IF(A42="DQ","",IFERROR(INDEX('[1]決勝ヒート - レース結果（貼付）'!$A:$Z,MATCH($A42,'[1]決勝ヒート - レース結果（貼付）'!$A:$A,0),MATCH('決勝ヒート - レース暫定結果表'!J$11,'[1]決勝ヒート - レース結果（貼付）'!$1:$1,0)),"")))</f>
        <v>28.425000000000001</v>
      </c>
      <c r="K42" s="44">
        <f>IF(A42="DNS","",IF(A42="DQ","",IFERROR(INDEX('[1]決勝ヒート - レース結果（貼付）'!$A:$Z,MATCH($A42,'[1]決勝ヒート - レース結果（貼付）'!$A:$A,0),MATCH('決勝ヒート - レース暫定結果表'!K$11,'[1]決勝ヒート - レース結果（貼付）'!$1:$1,0)),"")))</f>
        <v>1.5940000000000001</v>
      </c>
      <c r="L42" s="41">
        <f>IF(A42="DNS","",IF(A42="DQ","",IFERROR(INDEX('[1]決勝ヒート - レース結果（貼付）'!$A:$Z,MATCH($B42,'[1]決勝ヒート - レース結果（貼付）'!$B:$B,0),MATCH('決勝ヒート - レース暫定結果表'!L$11,'[1]決勝ヒート - レース結果（貼付）'!$1:$1,0)),"")))</f>
        <v>6.9501157407407402E-4</v>
      </c>
      <c r="M42" s="42" t="str">
        <f t="shared" si="0"/>
        <v/>
      </c>
      <c r="N42" s="43"/>
      <c r="O42" s="4"/>
      <c r="P42" s="4" t="str">
        <f>IF(IFERROR(INDEX('[1]決勝ヒート - レース結果（貼付）'!$A:$Z,MATCH($B42,'[1]決勝ヒート - レース結果（貼付）'!$B:$B,0),MATCH('決勝ヒート - レース暫定結果表'!P$11,'[1]決勝ヒート - レース結果（貼付）'!$1:$1,0)),"")=0,"",IFERROR(INDEX('[1]決勝ヒート - レース結果（貼付）'!$A:$Z,MATCH($B42,'[1]決勝ヒート - レース結果（貼付）'!$B:$B,0),MATCH('決勝ヒート - レース暫定結果表'!P$11,'[1]決勝ヒート - レース結果（貼付）'!$1:$1,0)),""))</f>
        <v/>
      </c>
      <c r="Q42" s="4" t="str">
        <f>IF(P42="","",COUNTIF($P$13:P42,"&lt;&gt;"&amp;""))</f>
        <v/>
      </c>
      <c r="R42" s="4" t="str">
        <f t="shared" si="1"/>
        <v/>
      </c>
      <c r="S42" s="4" t="str">
        <f>IF(IFERROR(INDEX('[1]決勝ヒート - レース結果（貼付）'!$A:$Z,MATCH($A42,'[1]決勝ヒート - レース結果（貼付）'!$A:$A,0),MATCH('決勝ヒート - レース暫定結果表'!S$11,'[1]決勝ヒート - レース結果（貼付）'!$1:$1,0)),"")=0,"",IFERROR(INDEX('[1]決勝ヒート - レース結果（貼付）'!$A:$Z,MATCH($A42,'[1]決勝ヒート - レース結果（貼付）'!$A:$A,0),MATCH('決勝ヒート - レース暫定結果表'!S$11,'[1]決勝ヒート - レース結果（貼付）'!$1:$1,0)),""))</f>
        <v/>
      </c>
      <c r="T42" s="4"/>
      <c r="U42" s="4">
        <f>IF(IFERROR(INDEX('[1]決勝ヒート - レース結果（貼付）'!$A:$Z,MATCH($B42,'[1]決勝ヒート - レース結果（貼付）'!$B:$B,0),MATCH('決勝ヒート - レース暫定結果表'!U$11,'[1]決勝ヒート - レース結果（貼付）'!$1:$1,0)),"")=0,"",IFERROR(INDEX('[1]決勝ヒート - レース結果（貼付）'!$A:$Z,MATCH($B42,'[1]決勝ヒート - レース結果（貼付）'!$B:$B,0),MATCH('決勝ヒート - レース暫定結果表'!U$11,'[1]決勝ヒート - レース結果（貼付）'!$1:$1,0)),""))</f>
        <v>75.778000000000006</v>
      </c>
    </row>
    <row r="43" spans="1:21" ht="12.75" customHeight="1" x14ac:dyDescent="0.2">
      <c r="A43" s="31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レース結果（貼付）'!A:A)&gt;A42,A42+1,""))</f>
        <v>31</v>
      </c>
      <c r="B43" s="32">
        <f>IFERROR(INDEX('[1]決勝ヒート - レース結果（貼付）'!A32:$Z$50,MATCH($A43,'[1]決勝ヒート - レース結果（貼付）'!A32:$A$50,0),MATCH('決勝ヒート - レース暫定結果表'!B$11,'[1]決勝ヒート - レース結果（貼付）'!$1:$1,0)),"")</f>
        <v>57</v>
      </c>
      <c r="C43" s="33"/>
      <c r="D43" s="34" t="str">
        <f>IFERROR(INDEX('[1]決勝ヒート - レース結果（貼付）'!$A:$Z,MATCH($B43,'[1]決勝ヒート - レース結果（貼付）'!$B:$B,0),MATCH('決勝ヒート - レース暫定結果表'!D$11,'[1]決勝ヒート - レース結果（貼付）'!$1:$1,0)),"")</f>
        <v>石川 大翔</v>
      </c>
      <c r="E43" s="35" t="str">
        <f>IFERROR(INDEX('[1]決勝ヒート - レース結果（貼付）'!$A:$Z,MATCH($B43,'[1]決勝ヒート - レース結果（貼付）'!$B:$B,0),MATCH('決勝ヒート - レース暫定結果表'!E$11,'[1]決勝ヒート - レース結果（貼付）'!$1:$1,0)),"")</f>
        <v>ﾊﾟﾛﾘﾝ/YAMAHA</v>
      </c>
      <c r="F43" s="36" t="str">
        <f>IFERROR(INDEX('[1]決勝ヒート - レース結果（貼付）'!$A:$Z,MATCH($B43,'[1]決勝ヒート - レース結果（貼付）'!$B:$B,0),MATCH('決勝ヒート - レース暫定結果表'!F$11,'[1]決勝ヒート - レース結果（貼付）'!$1:$1,0)),"")</f>
        <v>ぴぃたぁぱん</v>
      </c>
      <c r="G43" s="37" t="str">
        <f>IFERROR(INDEX('[1]決勝ヒート - レース結果（貼付）'!$A:$Z,MATCH($B43,'[1]決勝ヒート - レース結果（貼付）'!$B:$B,0),MATCH('決勝ヒート - レース暫定結果表'!G$11,'[1]決勝ヒート - レース結果（貼付）'!$1:$1,0)),"")</f>
        <v>YH</v>
      </c>
      <c r="H43" s="38">
        <f>IF(A43="DNS","",IF(A43="DQ","",IFERROR(INDEX('[1]決勝ヒート - レース結果（貼付）'!$A:$Z,MATCH($A43,'[1]決勝ヒート - レース結果（貼付）'!$A:$A,0),MATCH('決勝ヒート - レース暫定結果表'!H$11,'[1]決勝ヒート - レース結果（貼付）'!$1:$1,0)),"")))</f>
        <v>12</v>
      </c>
      <c r="I43" s="39">
        <f>IF(A43="DNS","ｽﾀｰﾄ出来ず",IF(A43="DQ","失　格",IFERROR(INDEX('[1]決勝ヒート - レース結果（貼付）'!$A:$Z,MATCH($B43,'[1]決勝ヒート - レース結果（貼付）'!$B:$B,0),MATCH('決勝ヒート - レース暫定結果表'!I$11,'[1]決勝ヒート - レース結果（貼付）'!$1:$1,0)),"")))</f>
        <v>8.4940856481481482E-3</v>
      </c>
      <c r="J43" s="44">
        <f>IF(A43="DNS","",IF(A43="DQ","",IFERROR(INDEX('[1]決勝ヒート - レース結果（貼付）'!$A:$Z,MATCH($A43,'[1]決勝ヒート - レース結果（貼付）'!$A:$A,0),MATCH('決勝ヒート - レース暫定結果表'!J$11,'[1]決勝ヒート - レース結果（貼付）'!$1:$1,0)),"")))</f>
        <v>29.783999999999999</v>
      </c>
      <c r="K43" s="44">
        <f>IF(A43="DNS","",IF(A43="DQ","",IFERROR(INDEX('[1]決勝ヒート - レース結果（貼付）'!$A:$Z,MATCH($A43,'[1]決勝ヒート - レース結果（貼付）'!$A:$A,0),MATCH('決勝ヒート - レース暫定結果表'!K$11,'[1]決勝ヒート - レース結果（貼付）'!$1:$1,0)),"")))</f>
        <v>1.359</v>
      </c>
      <c r="L43" s="41">
        <f>IF(A43="DNS","",IF(A43="DQ","",IFERROR(INDEX('[1]決勝ヒート - レース結果（貼付）'!$A:$Z,MATCH($B43,'[1]決勝ヒート - レース結果（貼付）'!$B:$B,0),MATCH('決勝ヒート - レース暫定結果表'!L$11,'[1]決勝ヒート - レース結果（貼付）'!$1:$1,0)),"")))</f>
        <v>59.935000000000002</v>
      </c>
      <c r="M43" s="42" t="str">
        <f t="shared" si="0"/>
        <v/>
      </c>
      <c r="N43" s="43"/>
      <c r="O43" s="4"/>
      <c r="P43" s="4" t="str">
        <f>IF(IFERROR(INDEX('[1]決勝ヒート - レース結果（貼付）'!$A:$Z,MATCH($B43,'[1]決勝ヒート - レース結果（貼付）'!$B:$B,0),MATCH('決勝ヒート - レース暫定結果表'!P$11,'[1]決勝ヒート - レース結果（貼付）'!$1:$1,0)),"")=0,"",IFERROR(INDEX('[1]決勝ヒート - レース結果（貼付）'!$A:$Z,MATCH($B43,'[1]決勝ヒート - レース結果（貼付）'!$B:$B,0),MATCH('決勝ヒート - レース暫定結果表'!P$11,'[1]決勝ヒート - レース結果（貼付）'!$1:$1,0)),""))</f>
        <v/>
      </c>
      <c r="Q43" s="4" t="str">
        <f>IF(P43="","",COUNTIF($P$13:P43,"&lt;&gt;"&amp;""))</f>
        <v/>
      </c>
      <c r="R43" s="4" t="str">
        <f t="shared" si="1"/>
        <v/>
      </c>
      <c r="S43" s="4" t="str">
        <f>IF(IFERROR(INDEX('[1]決勝ヒート - レース結果（貼付）'!$A:$Z,MATCH($A43,'[1]決勝ヒート - レース結果（貼付）'!$A:$A,0),MATCH('決勝ヒート - レース暫定結果表'!S$11,'[1]決勝ヒート - レース結果（貼付）'!$1:$1,0)),"")=0,"",IFERROR(INDEX('[1]決勝ヒート - レース結果（貼付）'!$A:$Z,MATCH($A43,'[1]決勝ヒート - レース結果（貼付）'!$A:$A,0),MATCH('決勝ヒート - レース暫定結果表'!S$11,'[1]決勝ヒート - レース結果（貼付）'!$1:$1,0)),""))</f>
        <v/>
      </c>
      <c r="T43" s="4"/>
      <c r="U43" s="4">
        <f>IF(IFERROR(INDEX('[1]決勝ヒート - レース結果（貼付）'!$A:$Z,MATCH($B43,'[1]決勝ヒート - レース結果（貼付）'!$B:$B,0),MATCH('決勝ヒート - レース暫定結果表'!U$11,'[1]決勝ヒート - レース結果（貼付）'!$1:$1,0)),"")=0,"",IFERROR(INDEX('[1]決勝ヒート - レース結果（貼付）'!$A:$Z,MATCH($B43,'[1]決勝ヒート - レース結果（貼付）'!$B:$B,0),MATCH('決勝ヒート - レース暫定結果表'!U$11,'[1]決勝ヒート - レース結果（貼付）'!$1:$1,0)),""))</f>
        <v>75.921999999999997</v>
      </c>
    </row>
    <row r="44" spans="1:21" ht="12.75" customHeight="1" x14ac:dyDescent="0.2">
      <c r="A44" s="31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レース結果（貼付）'!A:A)&gt;A43,A43+1,""))</f>
        <v>32</v>
      </c>
      <c r="B44" s="32">
        <f>IFERROR(INDEX('[1]決勝ヒート - レース結果（貼付）'!A33:$Z$50,MATCH($A44,'[1]決勝ヒート - レース結果（貼付）'!A33:$A$50,0),MATCH('決勝ヒート - レース暫定結果表'!B$11,'[1]決勝ヒート - レース結果（貼付）'!$1:$1,0)),"")</f>
        <v>11</v>
      </c>
      <c r="C44" s="33"/>
      <c r="D44" s="34" t="str">
        <f>IFERROR(INDEX('[1]決勝ヒート - レース結果（貼付）'!$A:$Z,MATCH($B44,'[1]決勝ヒート - レース結果（貼付）'!$B:$B,0),MATCH('決勝ヒート - レース暫定結果表'!D$11,'[1]決勝ヒート - レース結果（貼付）'!$1:$1,0)),"")</f>
        <v>飯田 一仁</v>
      </c>
      <c r="E44" s="35" t="str">
        <f>IFERROR(INDEX('[1]決勝ヒート - レース結果（貼付）'!$A:$Z,MATCH($B44,'[1]決勝ヒート - レース結果（貼付）'!$B:$B,0),MATCH('決勝ヒート - レース暫定結果表'!E$11,'[1]決勝ヒート - レース結果（貼付）'!$1:$1,0)),"")</f>
        <v>LNKART/YAMAHA</v>
      </c>
      <c r="F44" s="36" t="str">
        <f>IFERROR(INDEX('[1]決勝ヒート - レース結果（貼付）'!$A:$Z,MATCH($B44,'[1]決勝ヒート - レース結果（貼付）'!$B:$B,0),MATCH('決勝ヒート - レース暫定結果表'!F$11,'[1]決勝ヒート - レース結果（貼付）'!$1:$1,0)),"")</f>
        <v>ｶｰﾄｶﾞﾚｰｼﾞｸﾗｯｼｭﾒｲﾄ</v>
      </c>
      <c r="G44" s="37" t="str">
        <f>IFERROR(INDEX('[1]決勝ヒート - レース結果（貼付）'!$A:$Z,MATCH($B44,'[1]決勝ヒート - レース結果（貼付）'!$B:$B,0),MATCH('決勝ヒート - レース暫定結果表'!G$11,'[1]決勝ヒート - レース結果（貼付）'!$1:$1,0)),"")</f>
        <v>YH</v>
      </c>
      <c r="H44" s="38">
        <f>IF(A44="DNS","",IF(A44="DQ","",IFERROR(INDEX('[1]決勝ヒート - レース結果（貼付）'!$A:$Z,MATCH($A44,'[1]決勝ヒート - レース結果（貼付）'!$A:$A,0),MATCH('決勝ヒート - レース暫定結果表'!H$11,'[1]決勝ヒート - レース結果（貼付）'!$1:$1,0)),"")))</f>
        <v>12</v>
      </c>
      <c r="I44" s="39">
        <f>IF(A44="DNS","ｽﾀｰﾄ出来ず",IF(A44="DQ","失　格",IFERROR(INDEX('[1]決勝ヒート - レース結果（貼付）'!$A:$Z,MATCH($B44,'[1]決勝ヒート - レース結果（貼付）'!$B:$B,0),MATCH('決勝ヒート - レース暫定結果表'!I$11,'[1]決勝ヒート - レース結果（貼付）'!$1:$1,0)),"")))</f>
        <v>8.6199652777777785E-3</v>
      </c>
      <c r="J44" s="44">
        <f>IF(A44="DNS","",IF(A44="DQ","",IFERROR(INDEX('[1]決勝ヒート - レース結果（貼付）'!$A:$Z,MATCH($A44,'[1]決勝ヒート - レース結果（貼付）'!$A:$A,0),MATCH('決勝ヒート - レース暫定結果表'!J$11,'[1]決勝ヒート - レース結果（貼付）'!$1:$1,0)),"")))</f>
        <v>40.659999999999997</v>
      </c>
      <c r="K44" s="44">
        <f>IF(A44="DNS","",IF(A44="DQ","",IFERROR(INDEX('[1]決勝ヒート - レース結果（貼付）'!$A:$Z,MATCH($A44,'[1]決勝ヒート - レース結果（貼付）'!$A:$A,0),MATCH('決勝ヒート - レース暫定結果表'!K$11,'[1]決勝ヒート - レース結果（貼付）'!$1:$1,0)),"")))</f>
        <v>10.875999999999999</v>
      </c>
      <c r="L44" s="41">
        <f>IF(A44="DNS","",IF(A44="DQ","",IFERROR(INDEX('[1]決勝ヒート - レース結果（貼付）'!$A:$Z,MATCH($B44,'[1]決勝ヒート - レース結果（貼付）'!$B:$B,0),MATCH('決勝ヒート - レース暫定結果表'!L$11,'[1]決勝ヒート - レース結果（貼付）'!$1:$1,0)),"")))</f>
        <v>58.779000000000003</v>
      </c>
      <c r="M44" s="42" t="str">
        <f t="shared" si="0"/>
        <v/>
      </c>
      <c r="N44" s="43"/>
      <c r="O44" s="4"/>
      <c r="P44" s="4" t="str">
        <f>IF(IFERROR(INDEX('[1]決勝ヒート - レース結果（貼付）'!$A:$Z,MATCH($B44,'[1]決勝ヒート - レース結果（貼付）'!$B:$B,0),MATCH('決勝ヒート - レース暫定結果表'!P$11,'[1]決勝ヒート - レース結果（貼付）'!$1:$1,0)),"")=0,"",IFERROR(INDEX('[1]決勝ヒート - レース結果（貼付）'!$A:$Z,MATCH($B44,'[1]決勝ヒート - レース結果（貼付）'!$B:$B,0),MATCH('決勝ヒート - レース暫定結果表'!P$11,'[1]決勝ヒート - レース結果（貼付）'!$1:$1,0)),""))</f>
        <v>鈴鹿選手権ｼﾘｰｽﾞ特別規則 競技車両規則第60条～2)(ﾌﾛﾝﾄﾌｪｱﾘﾝｸﾞ)違反により、5秒加算とした。</v>
      </c>
      <c r="Q44" s="4">
        <f>IF(P44="","",COUNTIF($P$13:P44,"&lt;&gt;"&amp;""))</f>
        <v>32</v>
      </c>
      <c r="R44" s="4">
        <f t="shared" si="1"/>
        <v>2</v>
      </c>
      <c r="S44" s="4" t="str">
        <f>IF(IFERROR(INDEX('[1]決勝ヒート - レース結果（貼付）'!$A:$Z,MATCH($A44,'[1]決勝ヒート - レース結果（貼付）'!$A:$A,0),MATCH('決勝ヒート - レース暫定結果表'!S$11,'[1]決勝ヒート - レース結果（貼付）'!$1:$1,0)),"")=0,"",IFERROR(INDEX('[1]決勝ヒート - レース結果（貼付）'!$A:$Z,MATCH($A44,'[1]決勝ヒート - レース結果（貼付）'!$A:$A,0),MATCH('決勝ヒート - レース暫定結果表'!S$11,'[1]決勝ヒート - レース結果（貼付）'!$1:$1,0)),""))</f>
        <v/>
      </c>
      <c r="T44" s="4"/>
      <c r="U44" s="4">
        <f>IF(IFERROR(INDEX('[1]決勝ヒート - レース結果（貼付）'!$A:$Z,MATCH($B44,'[1]決勝ヒート - レース結果（貼付）'!$B:$B,0),MATCH('決勝ヒート - レース暫定結果表'!U$11,'[1]決勝ヒート - レース結果（貼付）'!$1:$1,0)),"")=0,"",IFERROR(INDEX('[1]決勝ヒート - レース結果（貼付）'!$A:$Z,MATCH($B44,'[1]決勝ヒート - レース結果（貼付）'!$B:$B,0),MATCH('決勝ヒート - レース暫定結果表'!U$11,'[1]決勝ヒート - レース結果（貼付）'!$1:$1,0)),""))</f>
        <v>77.415000000000006</v>
      </c>
    </row>
    <row r="45" spans="1:21" s="50" customFormat="1" ht="12.75" customHeight="1" x14ac:dyDescent="0.2">
      <c r="A45" s="45" t="s">
        <v>28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7"/>
      <c r="M45" s="48"/>
      <c r="N45" s="46"/>
      <c r="O45" s="49"/>
      <c r="P45" s="49"/>
      <c r="Q45" s="49"/>
      <c r="R45" s="49"/>
      <c r="S45" s="49"/>
      <c r="T45" s="49"/>
      <c r="U45" s="49"/>
    </row>
    <row r="46" spans="1:21" ht="12.75" customHeight="1" x14ac:dyDescent="0.2">
      <c r="A46" s="31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レース結果（貼付）'!A:A)&gt;A44,A44+1,""))</f>
        <v>DNS</v>
      </c>
      <c r="B46" s="32">
        <f>IFERROR(INDEX('[1]決勝ヒート - レース結果（貼付）'!A34:$Z$50,MATCH($A46,'[1]決勝ヒート - レース結果（貼付）'!A34:$A$50,0),MATCH('決勝ヒート - レース暫定結果表'!B$11,'[1]決勝ヒート - レース結果（貼付）'!$1:$1,0)),"")</f>
        <v>25</v>
      </c>
      <c r="C46" s="33"/>
      <c r="D46" s="34" t="str">
        <f>IFERROR(INDEX('[1]決勝ヒート - レース結果（貼付）'!$A:$Z,MATCH($B46,'[1]決勝ヒート - レース結果（貼付）'!$B:$B,0),MATCH('決勝ヒート - レース暫定結果表'!D$11,'[1]決勝ヒート - レース結果（貼付）'!$1:$1,0)),"")</f>
        <v>寺西 俊稀</v>
      </c>
      <c r="E46" s="35" t="str">
        <f>IFERROR(INDEX('[1]決勝ヒート - レース結果（貼付）'!$A:$Z,MATCH($B46,'[1]決勝ヒート - レース結果（貼付）'!$B:$B,0),MATCH('決勝ヒート - レース暫定結果表'!E$11,'[1]決勝ヒート - レース結果（貼付）'!$1:$1,0)),"")</f>
        <v>ﾊﾟﾛﾘﾝ/YAMAHA</v>
      </c>
      <c r="F46" s="36" t="str">
        <f>IFERROR(INDEX('[1]決勝ヒート - レース結果（貼付）'!$A:$Z,MATCH($B46,'[1]決勝ヒート - レース結果（貼付）'!$B:$B,0),MATCH('決勝ヒート - レース暫定結果表'!F$11,'[1]決勝ヒート - レース結果（貼付）'!$1:$1,0)),"")</f>
        <v>ONEPOINT</v>
      </c>
      <c r="G46" s="37" t="str">
        <f>IFERROR(INDEX('[1]決勝ヒート - レース結果（貼付）'!$A:$Z,MATCH($B46,'[1]決勝ヒート - レース結果（貼付）'!$B:$B,0),MATCH('決勝ヒート - レース暫定結果表'!G$11,'[1]決勝ヒート - レース結果（貼付）'!$1:$1,0)),"")</f>
        <v>YH</v>
      </c>
      <c r="H46" s="38" t="str">
        <f>IF(A46="DNS","",IF(A46="DQ","",IFERROR(INDEX('[1]決勝ヒート - レース結果（貼付）'!$A:$Z,MATCH($A46,'[1]決勝ヒート - レース結果（貼付）'!$A:$A,0),MATCH('決勝ヒート - レース暫定結果表'!H$11,'[1]決勝ヒート - レース結果（貼付）'!$1:$1,0)),"")))</f>
        <v/>
      </c>
      <c r="I46" s="39" t="str">
        <f>IF(A46="DNS","ｽﾀｰﾄ出来ず",IF(A46="DQ","失　格",IFERROR(INDEX('[1]決勝ヒート - レース結果（貼付）'!$A:$Z,MATCH($B46,'[1]決勝ヒート - レース結果（貼付）'!$B:$B,0),MATCH('決勝ヒート - レース暫定結果表'!I$11,'[1]決勝ヒート - レース結果（貼付）'!$1:$1,0)),"")))</f>
        <v>ｽﾀｰﾄ出来ず</v>
      </c>
      <c r="J46" s="44" t="str">
        <f>IF(A46="DNS","",IF(A46="DQ","",IFERROR(INDEX('[1]決勝ヒート - レース結果（貼付）'!$A:$Z,MATCH($A46,'[1]決勝ヒート - レース結果（貼付）'!$A:$A,0),MATCH('決勝ヒート - レース暫定結果表'!J$11,'[1]決勝ヒート - レース結果（貼付）'!$1:$1,0)),"")))</f>
        <v/>
      </c>
      <c r="K46" s="44" t="str">
        <f>IF(A46="DNS","",IF(A46="DQ","",IFERROR(INDEX('[1]決勝ヒート - レース結果（貼付）'!$A:$Z,MATCH($A46,'[1]決勝ヒート - レース結果（貼付）'!$A:$A,0),MATCH('決勝ヒート - レース暫定結果表'!K$11,'[1]決勝ヒート - レース結果（貼付）'!$1:$1,0)),"")))</f>
        <v/>
      </c>
      <c r="L46" s="41" t="str">
        <f>IF(A46="DNS","",IF(A46="DQ","",IFERROR(INDEX('[1]決勝ヒート - レース結果（貼付）'!$A:$Z,MATCH($B46,'[1]決勝ヒート - レース結果（貼付）'!$B:$B,0),MATCH('決勝ヒート - レース暫定結果表'!L$11,'[1]決勝ヒート - レース結果（貼付）'!$1:$1,0)),"")))</f>
        <v/>
      </c>
      <c r="M46" s="42" t="str">
        <f t="shared" si="0"/>
        <v/>
      </c>
      <c r="N46" s="43"/>
      <c r="O46" s="4"/>
      <c r="P46" s="4" t="str">
        <f>IF(IFERROR(INDEX('[1]決勝ヒート - レース結果（貼付）'!$A:$Z,MATCH($B46,'[1]決勝ヒート - レース結果（貼付）'!$B:$B,0),MATCH('決勝ヒート - レース暫定結果表'!P$11,'[1]決勝ヒート - レース結果（貼付）'!$1:$1,0)),"")=0,"",IFERROR(INDEX('[1]決勝ヒート - レース結果（貼付）'!$A:$Z,MATCH($B46,'[1]決勝ヒート - レース結果（貼付）'!$B:$B,0),MATCH('決勝ヒート - レース暫定結果表'!P$11,'[1]決勝ヒート - レース結果（貼付）'!$1:$1,0)),""))</f>
        <v/>
      </c>
      <c r="Q46" s="4" t="str">
        <f>IF(P46="","",COUNTIF($P$13:P46,"&lt;&gt;"&amp;""))</f>
        <v/>
      </c>
      <c r="R46" s="4" t="str">
        <f>IFERROR(RANK(Q46,$Q$13:$Q$47,1),"")</f>
        <v/>
      </c>
      <c r="S46" s="4" t="str">
        <f>IF(IFERROR(INDEX('[1]決勝ヒート - レース結果（貼付）'!$A:$Z,MATCH($A46,'[1]決勝ヒート - レース結果（貼付）'!$A:$A,0),MATCH('決勝ヒート - レース暫定結果表'!S$11,'[1]決勝ヒート - レース結果（貼付）'!$1:$1,0)),"")=0,"",IFERROR(INDEX('[1]決勝ヒート - レース結果（貼付）'!$A:$Z,MATCH($A46,'[1]決勝ヒート - レース結果（貼付）'!$A:$A,0),MATCH('決勝ヒート - レース暫定結果表'!S$11,'[1]決勝ヒート - レース結果（貼付）'!$1:$1,0)),""))</f>
        <v/>
      </c>
      <c r="T46" s="4"/>
      <c r="U46" s="4" t="str">
        <f>IF(IFERROR(INDEX('[1]決勝ヒート - レース結果（貼付）'!$A:$Z,MATCH($B46,'[1]決勝ヒート - レース結果（貼付）'!$B:$B,0),MATCH('決勝ヒート - レース暫定結果表'!U$11,'[1]決勝ヒート - レース結果（貼付）'!$1:$1,0)),"")=0,"",IFERROR(INDEX('[1]決勝ヒート - レース結果（貼付）'!$A:$Z,MATCH($B46,'[1]決勝ヒート - レース結果（貼付）'!$B:$B,0),MATCH('決勝ヒート - レース暫定結果表'!U$11,'[1]決勝ヒート - レース結果（貼付）'!$1:$1,0)),""))</f>
        <v>-</v>
      </c>
    </row>
    <row r="47" spans="1:21" ht="12.75" customHeight="1" x14ac:dyDescent="0.2">
      <c r="A47" s="31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レース結果（貼付）'!A:A)&gt;A46,A46+1,""))</f>
        <v/>
      </c>
      <c r="B47" s="32" t="str">
        <f>IFERROR(INDEX('[1]決勝ヒート - レース結果（貼付）'!A35:$Z$50,MATCH($A47,'[1]決勝ヒート - レース結果（貼付）'!A35:$A$50,0),MATCH('決勝ヒート - レース暫定結果表'!B$11,'[1]決勝ヒート - レース結果（貼付）'!$1:$1,0)),"")</f>
        <v/>
      </c>
      <c r="C47" s="33"/>
      <c r="D47" s="34" t="str">
        <f>IFERROR(INDEX('[1]決勝ヒート - レース結果（貼付）'!$A:$Z,MATCH($B47,'[1]決勝ヒート - レース結果（貼付）'!$B:$B,0),MATCH('決勝ヒート - レース暫定結果表'!D$11,'[1]決勝ヒート - レース結果（貼付）'!$1:$1,0)),"")</f>
        <v/>
      </c>
      <c r="E47" s="35" t="str">
        <f>IFERROR(INDEX('[1]決勝ヒート - レース結果（貼付）'!$A:$Z,MATCH($B47,'[1]決勝ヒート - レース結果（貼付）'!$B:$B,0),MATCH('決勝ヒート - レース暫定結果表'!E$11,'[1]決勝ヒート - レース結果（貼付）'!$1:$1,0)),"")</f>
        <v/>
      </c>
      <c r="F47" s="36" t="str">
        <f>IFERROR(INDEX('[1]決勝ヒート - レース結果（貼付）'!$A:$Z,MATCH($B47,'[1]決勝ヒート - レース結果（貼付）'!$B:$B,0),MATCH('決勝ヒート - レース暫定結果表'!F$11,'[1]決勝ヒート - レース結果（貼付）'!$1:$1,0)),"")</f>
        <v/>
      </c>
      <c r="G47" s="37" t="str">
        <f>IFERROR(INDEX('[1]決勝ヒート - レース結果（貼付）'!$A:$Z,MATCH($B47,'[1]決勝ヒート - レース結果（貼付）'!$B:$B,0),MATCH('決勝ヒート - レース暫定結果表'!G$11,'[1]決勝ヒート - レース結果（貼付）'!$1:$1,0)),"")</f>
        <v/>
      </c>
      <c r="H47" s="38" t="str">
        <f>IF(A47="DNS","",IF(A47="DQ","",IFERROR(INDEX('[1]決勝ヒート - レース結果（貼付）'!$A:$Z,MATCH($A47,'[1]決勝ヒート - レース結果（貼付）'!$A:$A,0),MATCH('決勝ヒート - レース暫定結果表'!H$11,'[1]決勝ヒート - レース結果（貼付）'!$1:$1,0)),"")))</f>
        <v/>
      </c>
      <c r="I47" s="39" t="str">
        <f>IF(A47="DNS","ｽﾀｰﾄ出来ず",IF(A47="DQ","失　格",IFERROR(INDEX('[1]決勝ヒート - レース結果（貼付）'!$A:$Z,MATCH($B47,'[1]決勝ヒート - レース結果（貼付）'!$B:$B,0),MATCH('決勝ヒート - レース暫定結果表'!I$11,'[1]決勝ヒート - レース結果（貼付）'!$1:$1,0)),"")))</f>
        <v/>
      </c>
      <c r="J47" s="44" t="str">
        <f>IF(A47="DNS","",IF(A47="DQ","",IFERROR(INDEX('[1]決勝ヒート - レース結果（貼付）'!$A:$Z,MATCH($A47,'[1]決勝ヒート - レース結果（貼付）'!$A:$A,0),MATCH('決勝ヒート - レース暫定結果表'!J$11,'[1]決勝ヒート - レース結果（貼付）'!$1:$1,0)),"")))</f>
        <v/>
      </c>
      <c r="K47" s="44" t="str">
        <f>IF(A47="DNS","",IF(A47="DQ","",IFERROR(INDEX('[1]決勝ヒート - レース結果（貼付）'!$A:$Z,MATCH($A47,'[1]決勝ヒート - レース結果（貼付）'!$A:$A,0),MATCH('決勝ヒート - レース暫定結果表'!K$11,'[1]決勝ヒート - レース結果（貼付）'!$1:$1,0)),"")))</f>
        <v/>
      </c>
      <c r="L47" s="41" t="str">
        <f>IF(A47="DNS","",IF(A47="DQ","",IFERROR(INDEX('[1]決勝ヒート - レース結果（貼付）'!$A:$Z,MATCH($B47,'[1]決勝ヒート - レース結果（貼付）'!$B:$B,0),MATCH('決勝ヒート - レース暫定結果表'!L$11,'[1]決勝ヒート - レース結果（貼付）'!$1:$1,0)),"")))</f>
        <v/>
      </c>
      <c r="M47" s="42" t="str">
        <f t="shared" si="0"/>
        <v/>
      </c>
      <c r="N47" s="43"/>
      <c r="O47" s="4"/>
      <c r="P47" s="4" t="str">
        <f>IF(IFERROR(INDEX('[1]決勝ヒート - レース結果（貼付）'!$A:$Z,MATCH($B47,'[1]決勝ヒート - レース結果（貼付）'!$B:$B,0),MATCH('決勝ヒート - レース暫定結果表'!P$11,'[1]決勝ヒート - レース結果（貼付）'!$1:$1,0)),"")=0,"",IFERROR(INDEX('[1]決勝ヒート - レース結果（貼付）'!$A:$Z,MATCH($B47,'[1]決勝ヒート - レース結果（貼付）'!$B:$B,0),MATCH('決勝ヒート - レース暫定結果表'!P$11,'[1]決勝ヒート - レース結果（貼付）'!$1:$1,0)),""))</f>
        <v/>
      </c>
      <c r="Q47" s="4" t="str">
        <f>IF(P47="","",COUNTIF($P$13:P47,"&lt;&gt;"&amp;""))</f>
        <v/>
      </c>
      <c r="R47" s="4" t="str">
        <f>IFERROR(RANK(Q47,$Q$13:$Q$47,1),"")</f>
        <v/>
      </c>
      <c r="S47" s="4" t="str">
        <f>IF(IFERROR(INDEX('[1]決勝ヒート - レース結果（貼付）'!$A:$Z,MATCH($A47,'[1]決勝ヒート - レース結果（貼付）'!$A:$A,0),MATCH('決勝ヒート - レース暫定結果表'!S$11,'[1]決勝ヒート - レース結果（貼付）'!$1:$1,0)),"")=0,"",IFERROR(INDEX('[1]決勝ヒート - レース結果（貼付）'!$A:$Z,MATCH($A47,'[1]決勝ヒート - レース結果（貼付）'!$A:$A,0),MATCH('決勝ヒート - レース暫定結果表'!S$11,'[1]決勝ヒート - レース結果（貼付）'!$1:$1,0)),""))</f>
        <v/>
      </c>
      <c r="T47" s="4"/>
      <c r="U47" s="4" t="str">
        <f>IF(IFERROR(INDEX('[1]決勝ヒート - レース結果（貼付）'!$A:$Z,MATCH($B47,'[1]決勝ヒート - レース結果（貼付）'!$B:$B,0),MATCH('決勝ヒート - レース暫定結果表'!U$11,'[1]決勝ヒート - レース結果（貼付）'!$1:$1,0)),"")=0,"",IFERROR(INDEX('[1]決勝ヒート - レース結果（貼付）'!$A:$Z,MATCH($B47,'[1]決勝ヒート - レース結果（貼付）'!$B:$B,0),MATCH('決勝ヒート - レース暫定結果表'!U$11,'[1]決勝ヒート - レース結果（貼付）'!$1:$1,0)),""))</f>
        <v/>
      </c>
    </row>
    <row r="48" spans="1:21" s="50" customFormat="1" ht="12.75" customHeight="1" x14ac:dyDescent="0.2">
      <c r="A48" s="45"/>
      <c r="B48" s="32"/>
      <c r="C48" s="33"/>
      <c r="D48" s="34"/>
      <c r="E48" s="35"/>
      <c r="F48" s="36"/>
      <c r="G48" s="37"/>
      <c r="H48" s="38"/>
      <c r="I48" s="39"/>
      <c r="J48" s="44"/>
      <c r="K48" s="44"/>
      <c r="L48" s="41"/>
      <c r="M48" s="42"/>
      <c r="N48" s="43"/>
      <c r="O48" s="49"/>
      <c r="P48" s="49"/>
      <c r="Q48" s="49"/>
      <c r="R48" s="49"/>
      <c r="S48" s="49"/>
      <c r="T48" s="49"/>
      <c r="U48" s="49"/>
    </row>
    <row r="49" spans="1:21" s="23" customFormat="1" ht="12.75" customHeight="1" x14ac:dyDescent="0.2">
      <c r="A49" s="51" t="s">
        <v>29</v>
      </c>
      <c r="B49" s="6"/>
      <c r="C49" s="6"/>
      <c r="D49" s="52" t="str">
        <f>"No."&amp;IFERROR(INDEX($A11:$Z47,MATCH($I$49,$U$11:$U$47,0),MATCH("No.",$11:$11,0)),"")&amp;"　"&amp;IFERROR(INDEX($A11:$Z47,MATCH($I$49,$U$11:$U$47,0),MATCH("名前",$11:$11,0)),"")</f>
        <v>No.56　南崎 高志</v>
      </c>
      <c r="E49" s="53" t="str">
        <f>IFERROR(INDEX($A11:$Z47,MATCH($I$49,$U$11:$U$47,0),MATCH("team",$11:$11,0)),"")</f>
        <v>ｼﾅｼﾞｰﾘﾝｸｽ</v>
      </c>
      <c r="F49" s="54">
        <f>1.264/MAX($U:$U)*3600</f>
        <v>57.901232996984319</v>
      </c>
      <c r="G49" s="1"/>
      <c r="H49" s="53" t="str">
        <f>INDEX('[1]決勝ヒート - レース結果（貼付）'!$A:$Z,MATCH(INDEX($A12:$Z46,MATCH($I$49,$U$12:$U$46,0),MATCH("No.",$11:$11,0)),'[1]決勝ヒート - レース結果（貼付）'!$B:$B,0),MATCH("In Lap",'[1]決勝ヒート - レース結果（貼付）'!$1:$1,0))&amp;"/"&amp;IFERROR(INDEX($A12:$Z46,MATCH($I$49,$U$12:$U$46,0),MATCH("laps",$11:$11,0)),"")</f>
        <v>7/12</v>
      </c>
      <c r="I49" s="55">
        <f>MAX($U:$U)</f>
        <v>78.588999999999999</v>
      </c>
      <c r="J49" s="56" t="s">
        <v>30</v>
      </c>
      <c r="K49" s="6"/>
      <c r="L49" s="57"/>
      <c r="M49" s="58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6"/>
      <c r="C50" s="6"/>
      <c r="D50" s="59"/>
      <c r="E50" s="53"/>
      <c r="F50" s="54"/>
      <c r="H50" s="53"/>
      <c r="I50" s="55"/>
      <c r="J50" s="56"/>
      <c r="K50" s="6"/>
      <c r="L50" s="57"/>
      <c r="M50" s="18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1" t="str">
        <f>IF(COUNTIF(M:M,"R")&gt;=1,"""R"" マークの車は、コースレコードを更新しました。従来のレコードタイムは"&amp;"　"&amp;M11,"")</f>
        <v/>
      </c>
      <c r="B51" s="6"/>
      <c r="C51" s="6"/>
      <c r="D51" s="59"/>
      <c r="E51" s="53"/>
      <c r="F51" s="54"/>
      <c r="H51" s="53"/>
      <c r="I51" s="55"/>
      <c r="J51" s="56"/>
      <c r="K51" s="6"/>
      <c r="L51" s="57"/>
      <c r="M51" s="18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1"/>
      <c r="B52" s="6"/>
      <c r="C52" s="6"/>
      <c r="D52" s="59"/>
      <c r="E52" s="53"/>
      <c r="F52" s="54"/>
      <c r="H52" s="53"/>
      <c r="I52" s="55"/>
      <c r="J52" s="56"/>
      <c r="K52" s="6"/>
      <c r="L52" s="57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1" t="str">
        <f>IF(A54="","","ﾍﾟﾅﾙﾃｨ")</f>
        <v>ﾍﾟﾅﾙﾃｨ</v>
      </c>
      <c r="B53" s="60"/>
      <c r="C53" s="60"/>
      <c r="D53" s="6"/>
      <c r="E53" s="6"/>
      <c r="F53" s="6"/>
      <c r="G53" s="6"/>
      <c r="H53" s="6"/>
      <c r="I53" s="6"/>
      <c r="J53" s="6"/>
      <c r="K53" s="6"/>
      <c r="L53" s="57"/>
      <c r="M53" s="18"/>
      <c r="N53" s="6"/>
      <c r="O53" s="4"/>
      <c r="P53" s="61"/>
      <c r="Q53" s="61"/>
      <c r="R53" s="4"/>
      <c r="S53" s="4"/>
      <c r="T53" s="4"/>
      <c r="U53" s="4"/>
    </row>
    <row r="54" spans="1:21" ht="12.75" customHeight="1" x14ac:dyDescent="0.15">
      <c r="A54" s="62">
        <f>IF(MAX(Q13:Q47)&lt;1,"",1)</f>
        <v>1</v>
      </c>
      <c r="B54" s="1" t="str">
        <f t="shared" ref="B54:B64" si="2">IF(A54="","","No."&amp;INDEX($A$11:$U$47,MATCH($A54,$R$11:$R$47,0),MATCH("No.",$11:$11,0)))</f>
        <v>No.94</v>
      </c>
      <c r="C54" s="1" t="str">
        <f t="shared" ref="C54:C64" si="3">INDEX($A$11:$U$47,MATCH($A54,$R$11:$R$47,0),MATCH("コメント",$11:$11,0))</f>
        <v>鈴鹿選手権ｼﾘｰｽﾞ特別規則 第30条～1)(1)ｽﾀｰﾄ違反(ｺﾘﾄﾞｰ)により、着順から3位下の順位とする。</v>
      </c>
      <c r="D54" s="6"/>
      <c r="E54" s="6"/>
      <c r="F54" s="6"/>
      <c r="G54" s="6"/>
      <c r="H54" s="6"/>
      <c r="I54" s="6"/>
      <c r="J54" s="6"/>
      <c r="K54" s="6"/>
      <c r="L54" s="57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3">
        <f t="shared" ref="A55:A64" si="4">IF(A54&lt;COUNTIF($R$12:$R$47,"&gt;"&amp;0),A54+1,"")</f>
        <v>2</v>
      </c>
      <c r="B55" s="1" t="str">
        <f t="shared" si="2"/>
        <v>No.11</v>
      </c>
      <c r="C55" s="1" t="str">
        <f t="shared" si="3"/>
        <v>鈴鹿選手権ｼﾘｰｽﾞ特別規則 競技車両規則第60条～2)(ﾌﾛﾝﾄﾌｪｱﾘﾝｸﾞ)違反により、5秒加算とした。</v>
      </c>
      <c r="D55" s="6"/>
      <c r="E55" s="6"/>
      <c r="F55" s="6"/>
      <c r="G55" s="6"/>
      <c r="H55" s="6"/>
      <c r="I55" s="6"/>
      <c r="J55" s="6"/>
      <c r="K55" s="6"/>
      <c r="L55" s="57"/>
      <c r="M55" s="18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 t="str">
        <f t="shared" si="4"/>
        <v/>
      </c>
      <c r="B56" s="1" t="str">
        <f t="shared" si="2"/>
        <v/>
      </c>
      <c r="C56" s="1" t="str">
        <f t="shared" si="3"/>
        <v/>
      </c>
      <c r="D56" s="6"/>
      <c r="E56" s="6"/>
      <c r="F56" s="6"/>
      <c r="G56" s="6"/>
      <c r="H56" s="6"/>
      <c r="I56" s="6"/>
      <c r="J56" s="6"/>
      <c r="K56" s="6"/>
      <c r="L56" s="57"/>
      <c r="M56" s="18"/>
      <c r="N56" s="6"/>
      <c r="O56" s="4"/>
      <c r="P56" s="64"/>
      <c r="Q56" s="4"/>
      <c r="R56" s="4"/>
      <c r="S56" s="4"/>
      <c r="T56" s="4"/>
      <c r="U56" s="4"/>
    </row>
    <row r="57" spans="1:21" ht="12.75" customHeight="1" x14ac:dyDescent="0.15">
      <c r="A57" s="63" t="str">
        <f t="shared" si="4"/>
        <v/>
      </c>
      <c r="B57" s="1" t="str">
        <f t="shared" si="2"/>
        <v/>
      </c>
      <c r="C57" s="1" t="str">
        <f t="shared" si="3"/>
        <v/>
      </c>
      <c r="D57" s="6"/>
      <c r="E57" s="6"/>
      <c r="F57" s="6"/>
      <c r="G57" s="6"/>
      <c r="H57" s="6"/>
      <c r="I57" s="6"/>
      <c r="J57" s="6"/>
      <c r="K57" s="6"/>
      <c r="L57" s="57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 t="str">
        <f t="shared" si="4"/>
        <v/>
      </c>
      <c r="B58" s="1" t="str">
        <f t="shared" si="2"/>
        <v/>
      </c>
      <c r="C58" s="1" t="str">
        <f t="shared" si="3"/>
        <v/>
      </c>
      <c r="D58" s="6"/>
      <c r="E58" s="6"/>
      <c r="F58" s="6"/>
      <c r="G58" s="6"/>
      <c r="H58" s="6"/>
      <c r="I58" s="6"/>
      <c r="J58" s="6"/>
      <c r="K58" s="6"/>
      <c r="L58" s="57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 t="str">
        <f t="shared" si="4"/>
        <v/>
      </c>
      <c r="B59" s="1" t="str">
        <f t="shared" si="2"/>
        <v/>
      </c>
      <c r="C59" s="1" t="str">
        <f t="shared" si="3"/>
        <v/>
      </c>
      <c r="D59" s="6"/>
      <c r="E59" s="6"/>
      <c r="F59" s="6"/>
      <c r="G59" s="6"/>
      <c r="H59" s="6"/>
      <c r="I59" s="6"/>
      <c r="J59" s="6"/>
      <c r="K59" s="6"/>
      <c r="L59" s="57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 t="str">
        <f t="shared" si="4"/>
        <v/>
      </c>
      <c r="B60" s="1" t="str">
        <f t="shared" si="2"/>
        <v/>
      </c>
      <c r="C60" s="1" t="str">
        <f t="shared" si="3"/>
        <v/>
      </c>
      <c r="D60" s="6"/>
      <c r="E60" s="6"/>
      <c r="F60" s="6"/>
      <c r="G60" s="6"/>
      <c r="H60" s="6"/>
      <c r="I60" s="6"/>
      <c r="J60" s="6"/>
      <c r="K60" s="6"/>
      <c r="L60" s="57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tr">
        <f t="shared" si="4"/>
        <v/>
      </c>
      <c r="B61" s="1" t="str">
        <f t="shared" si="2"/>
        <v/>
      </c>
      <c r="C61" s="1" t="str">
        <f t="shared" si="3"/>
        <v/>
      </c>
      <c r="D61" s="6"/>
      <c r="E61" s="6"/>
      <c r="F61" s="6"/>
      <c r="G61" s="6"/>
      <c r="H61" s="6"/>
      <c r="I61" s="6"/>
      <c r="J61" s="6"/>
      <c r="K61" s="6"/>
      <c r="L61" s="57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tr">
        <f t="shared" si="4"/>
        <v/>
      </c>
      <c r="B62" s="1" t="str">
        <f t="shared" si="2"/>
        <v/>
      </c>
      <c r="C62" s="1" t="str">
        <f t="shared" si="3"/>
        <v/>
      </c>
      <c r="D62" s="6"/>
      <c r="E62" s="6"/>
      <c r="F62" s="6"/>
      <c r="G62" s="6"/>
      <c r="H62" s="6"/>
      <c r="I62" s="6"/>
      <c r="J62" s="6"/>
      <c r="K62" s="6"/>
      <c r="L62" s="57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tr">
        <f t="shared" si="4"/>
        <v/>
      </c>
      <c r="B63" s="1" t="str">
        <f t="shared" si="2"/>
        <v/>
      </c>
      <c r="C63" s="1" t="str">
        <f t="shared" si="3"/>
        <v/>
      </c>
      <c r="D63" s="6"/>
      <c r="E63" s="6"/>
      <c r="F63" s="6"/>
      <c r="G63" s="6"/>
      <c r="H63" s="6"/>
      <c r="I63" s="6"/>
      <c r="J63" s="6"/>
      <c r="K63" s="6"/>
      <c r="L63" s="57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3" t="str">
        <f t="shared" si="4"/>
        <v/>
      </c>
      <c r="B64" s="1" t="str">
        <f t="shared" si="2"/>
        <v/>
      </c>
      <c r="C64" s="1" t="str">
        <f t="shared" si="3"/>
        <v/>
      </c>
      <c r="D64" s="6"/>
      <c r="E64" s="6"/>
      <c r="F64" s="6"/>
      <c r="G64" s="6"/>
      <c r="H64" s="6"/>
      <c r="I64" s="6"/>
      <c r="J64" s="6"/>
      <c r="K64" s="6"/>
      <c r="L64" s="57"/>
      <c r="M64" s="18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1"/>
      <c r="B65" s="6" t="str">
        <f>"審査委員長 ："&amp;" "&amp;[1]各種設定!$D$20</f>
        <v>審査委員長 ： Hideyuki KOMIYAMA</v>
      </c>
      <c r="C65" s="6"/>
      <c r="D65" s="6"/>
      <c r="E65" s="6"/>
      <c r="F65" s="6"/>
      <c r="G65" s="6"/>
      <c r="H65" s="6"/>
      <c r="I65" s="6"/>
      <c r="J65" s="6"/>
      <c r="K65" s="6"/>
      <c r="L65" s="57"/>
      <c r="M65" s="18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7"/>
      <c r="M66" s="18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7"/>
      <c r="M67" s="18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7"/>
      <c r="M68" s="18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6"/>
      <c r="M69" s="67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7"/>
      <c r="M70" s="1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7"/>
      <c r="M71" s="18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7"/>
      <c r="M72" s="18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7"/>
      <c r="M73" s="18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7"/>
      <c r="M74" s="18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7"/>
      <c r="M75" s="18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7"/>
      <c r="M76" s="18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7"/>
      <c r="M77" s="18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7"/>
      <c r="M78" s="18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7"/>
      <c r="M79" s="18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7"/>
      <c r="M80" s="18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7"/>
      <c r="M81" s="18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7"/>
      <c r="M82" s="18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7"/>
      <c r="M83" s="18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7"/>
      <c r="M84" s="18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7"/>
      <c r="M85" s="18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7"/>
      <c r="M86" s="18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7"/>
      <c r="M87" s="18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7"/>
      <c r="M88" s="18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7"/>
      <c r="M89" s="18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7"/>
      <c r="M90" s="18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7"/>
      <c r="M91" s="18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7"/>
      <c r="M92" s="18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7"/>
      <c r="M93" s="18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7"/>
      <c r="M94" s="18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7"/>
      <c r="M95" s="18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7"/>
      <c r="M96" s="18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7"/>
      <c r="M97" s="18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7"/>
      <c r="M98" s="18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7"/>
      <c r="M99" s="18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7"/>
      <c r="M100" s="18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7"/>
      <c r="M101" s="18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7"/>
      <c r="M102" s="18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7"/>
      <c r="M103" s="18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7"/>
      <c r="M104" s="18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7"/>
      <c r="M105" s="18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7"/>
      <c r="M106" s="18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7"/>
      <c r="M107" s="18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7"/>
      <c r="M108" s="18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7"/>
      <c r="M109" s="18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7"/>
      <c r="M110" s="18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7"/>
      <c r="M111" s="18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7"/>
      <c r="M112" s="18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7"/>
      <c r="M113" s="18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7"/>
      <c r="M114" s="18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7"/>
      <c r="M115" s="18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7"/>
      <c r="M116" s="18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7"/>
      <c r="M117" s="18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7"/>
      <c r="M118" s="18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7"/>
      <c r="M119" s="18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7"/>
      <c r="M120" s="18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7"/>
      <c r="M121" s="18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7"/>
      <c r="M122" s="18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7"/>
      <c r="M123" s="18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7"/>
      <c r="M124" s="18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7"/>
      <c r="M125" s="18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7"/>
      <c r="M126" s="18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7"/>
      <c r="M127" s="18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7"/>
      <c r="M128" s="18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7"/>
      <c r="M129" s="18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7"/>
      <c r="M130" s="18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7"/>
      <c r="M131" s="18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7"/>
      <c r="M132" s="18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7"/>
      <c r="M133" s="18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7"/>
      <c r="M134" s="18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7"/>
      <c r="M135" s="18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7"/>
      <c r="M136" s="18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7"/>
      <c r="M137" s="18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7"/>
      <c r="M138" s="18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7"/>
      <c r="M139" s="18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7"/>
      <c r="M140" s="18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7"/>
      <c r="M141" s="18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7"/>
      <c r="M142" s="18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7"/>
      <c r="M143" s="18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7"/>
      <c r="M144" s="18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7"/>
      <c r="M145" s="18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7"/>
      <c r="M146" s="18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7"/>
      <c r="M147" s="18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7"/>
      <c r="M148" s="18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7"/>
      <c r="M149" s="18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7"/>
      <c r="M150" s="18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7"/>
      <c r="M151" s="18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7"/>
      <c r="M152" s="18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7"/>
      <c r="M153" s="18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7"/>
      <c r="M154" s="18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7"/>
      <c r="M155" s="18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7"/>
      <c r="M156" s="18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7"/>
      <c r="M157" s="18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7"/>
      <c r="M158" s="18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7"/>
      <c r="M159" s="18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7"/>
      <c r="M160" s="18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7"/>
      <c r="M161" s="18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7"/>
      <c r="M162" s="18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7"/>
      <c r="M163" s="18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7"/>
      <c r="M164" s="18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7"/>
      <c r="M165" s="18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7"/>
      <c r="M166" s="18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7"/>
      <c r="M167" s="18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7"/>
      <c r="M168" s="18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7"/>
      <c r="M169" s="18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7"/>
      <c r="M170" s="18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7"/>
      <c r="M171" s="18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7"/>
      <c r="M172" s="18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7"/>
      <c r="M173" s="18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7"/>
      <c r="M174" s="18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7"/>
      <c r="M175" s="18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7"/>
      <c r="M176" s="18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7"/>
      <c r="M177" s="18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7"/>
      <c r="M178" s="18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7"/>
      <c r="M179" s="18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7"/>
      <c r="M180" s="18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7"/>
      <c r="M181" s="18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7"/>
      <c r="M182" s="18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7"/>
      <c r="M183" s="18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7"/>
      <c r="M184" s="18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7"/>
      <c r="M185" s="18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7"/>
      <c r="M186" s="18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7"/>
      <c r="M187" s="18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7"/>
      <c r="M188" s="18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7"/>
      <c r="M189" s="18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7"/>
      <c r="M190" s="18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7"/>
      <c r="M191" s="18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7"/>
      <c r="M192" s="18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7"/>
      <c r="M193" s="18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7"/>
      <c r="M194" s="18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7"/>
      <c r="M195" s="18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7"/>
      <c r="M196" s="18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7"/>
      <c r="M197" s="18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7"/>
      <c r="M198" s="18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7"/>
      <c r="M199" s="18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7"/>
      <c r="M200" s="18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7"/>
      <c r="M201" s="18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7"/>
      <c r="M202" s="18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7"/>
      <c r="M203" s="18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7"/>
      <c r="M204" s="18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7"/>
      <c r="M205" s="18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7"/>
      <c r="M206" s="18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7"/>
      <c r="M207" s="18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7"/>
      <c r="M208" s="18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7"/>
      <c r="M209" s="18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7"/>
      <c r="M210" s="18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7"/>
      <c r="M211" s="18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7"/>
      <c r="M212" s="18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7"/>
      <c r="M213" s="18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7"/>
      <c r="M214" s="18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7"/>
      <c r="M215" s="18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7"/>
      <c r="M216" s="18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7"/>
      <c r="M217" s="18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7"/>
      <c r="M218" s="18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7"/>
      <c r="M219" s="18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7"/>
      <c r="M220" s="18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7"/>
      <c r="M221" s="18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7"/>
      <c r="M222" s="18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7"/>
      <c r="M223" s="18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7"/>
      <c r="M224" s="18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7"/>
      <c r="M225" s="18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7"/>
      <c r="M226" s="18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7"/>
      <c r="M227" s="18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7"/>
      <c r="M228" s="18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7"/>
      <c r="M229" s="18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7"/>
      <c r="M230" s="18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7"/>
      <c r="M231" s="18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7"/>
      <c r="M232" s="18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7"/>
      <c r="M233" s="18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7"/>
      <c r="M234" s="18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7"/>
      <c r="M235" s="18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7"/>
      <c r="M236" s="18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7"/>
      <c r="M237" s="18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7"/>
      <c r="M238" s="18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7"/>
      <c r="M239" s="18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7"/>
      <c r="M240" s="18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7"/>
      <c r="M241" s="18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7"/>
      <c r="M242" s="18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7"/>
      <c r="M243" s="18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7"/>
      <c r="M244" s="18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7"/>
      <c r="M245" s="18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7"/>
      <c r="M246" s="18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7"/>
      <c r="M247" s="18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7"/>
      <c r="M248" s="18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7"/>
      <c r="M249" s="18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7"/>
      <c r="M250" s="18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7"/>
      <c r="M251" s="18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7"/>
      <c r="M252" s="18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7"/>
      <c r="M253" s="18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7"/>
      <c r="M254" s="18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7"/>
      <c r="M255" s="18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7"/>
      <c r="M256" s="18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7"/>
      <c r="M257" s="18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7"/>
      <c r="M258" s="18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7"/>
      <c r="M259" s="18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7"/>
      <c r="M260" s="18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7"/>
      <c r="M261" s="18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7"/>
      <c r="M262" s="18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7"/>
      <c r="M263" s="18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7"/>
      <c r="M264" s="18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7"/>
      <c r="M265" s="18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7"/>
      <c r="M266" s="18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7"/>
      <c r="M267" s="18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7"/>
      <c r="M268" s="18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7"/>
      <c r="M269" s="18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7"/>
      <c r="M270" s="18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7"/>
      <c r="M271" s="18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7"/>
      <c r="M272" s="18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7"/>
      <c r="M273" s="18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7"/>
      <c r="M274" s="18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7"/>
      <c r="M275" s="18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7"/>
      <c r="M276" s="18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7"/>
      <c r="M277" s="18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7"/>
      <c r="M278" s="18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7"/>
      <c r="M279" s="18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7"/>
      <c r="M280" s="18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7"/>
      <c r="M281" s="18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7"/>
      <c r="M282" s="18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7"/>
      <c r="M283" s="18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7"/>
      <c r="M284" s="18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7"/>
      <c r="M285" s="18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7"/>
      <c r="M286" s="18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7"/>
      <c r="M287" s="18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7"/>
      <c r="M288" s="18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7"/>
      <c r="M289" s="18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7"/>
      <c r="M290" s="18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7"/>
      <c r="M291" s="18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7"/>
      <c r="M292" s="18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7"/>
      <c r="M293" s="18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7"/>
      <c r="M294" s="18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7"/>
      <c r="M295" s="18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7"/>
      <c r="M296" s="18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7"/>
      <c r="M297" s="18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7"/>
      <c r="M298" s="18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7"/>
      <c r="M299" s="18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7"/>
      <c r="M300" s="18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7"/>
      <c r="M301" s="18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7"/>
      <c r="M302" s="18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7"/>
      <c r="M303" s="18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7"/>
      <c r="M304" s="18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7"/>
      <c r="M305" s="18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7"/>
      <c r="M306" s="18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7"/>
      <c r="M307" s="18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7"/>
      <c r="M308" s="18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7"/>
      <c r="M309" s="18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7"/>
      <c r="M310" s="18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7"/>
      <c r="M311" s="18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7"/>
      <c r="M312" s="18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7"/>
      <c r="M313" s="18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7"/>
      <c r="M314" s="18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7"/>
      <c r="M315" s="18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7"/>
      <c r="M316" s="18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7"/>
      <c r="M317" s="18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7"/>
      <c r="M318" s="18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7"/>
      <c r="M319" s="18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7"/>
      <c r="M320" s="18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7"/>
      <c r="M321" s="18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7"/>
      <c r="M322" s="18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7"/>
      <c r="M323" s="18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7"/>
      <c r="M324" s="18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7"/>
      <c r="M325" s="18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7"/>
      <c r="M326" s="18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7"/>
      <c r="M327" s="18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7"/>
      <c r="M328" s="18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7"/>
      <c r="M329" s="18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7"/>
      <c r="M330" s="18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7"/>
      <c r="M331" s="18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7"/>
      <c r="M332" s="18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7"/>
      <c r="M333" s="18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7"/>
      <c r="M334" s="18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7"/>
      <c r="M335" s="18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7"/>
      <c r="M336" s="18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7"/>
      <c r="M337" s="18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7"/>
      <c r="M338" s="18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7"/>
      <c r="M339" s="18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7"/>
      <c r="M340" s="18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7"/>
      <c r="M341" s="18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7"/>
      <c r="M342" s="18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7"/>
      <c r="M343" s="18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7"/>
      <c r="M344" s="18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7"/>
      <c r="M345" s="18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7"/>
      <c r="M346" s="18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7"/>
      <c r="M347" s="18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7"/>
      <c r="M348" s="18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7"/>
      <c r="M349" s="18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7"/>
      <c r="M350" s="18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7"/>
      <c r="M351" s="18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7"/>
      <c r="M352" s="18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7"/>
      <c r="M353" s="18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7"/>
      <c r="M354" s="18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7"/>
      <c r="M355" s="18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7"/>
      <c r="M356" s="18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7"/>
      <c r="M357" s="18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7"/>
      <c r="M358" s="18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7"/>
      <c r="M359" s="18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7"/>
      <c r="M360" s="18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7"/>
      <c r="M361" s="18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7"/>
      <c r="M362" s="18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7"/>
      <c r="M363" s="18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7"/>
      <c r="M364" s="18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7"/>
      <c r="M365" s="18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7"/>
      <c r="M366" s="18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7"/>
      <c r="M367" s="18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7"/>
      <c r="M368" s="18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7"/>
      <c r="M369" s="18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7"/>
      <c r="M370" s="18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7"/>
      <c r="M371" s="18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7"/>
      <c r="M372" s="18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7"/>
      <c r="M373" s="18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7"/>
      <c r="M374" s="18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7"/>
      <c r="M375" s="18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7"/>
      <c r="M376" s="18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7"/>
      <c r="M377" s="18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7"/>
      <c r="M378" s="18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7"/>
      <c r="M379" s="18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7"/>
      <c r="M380" s="18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7"/>
      <c r="M381" s="18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7"/>
      <c r="M382" s="18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7"/>
      <c r="M383" s="18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7"/>
      <c r="M384" s="18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7"/>
      <c r="M385" s="18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7"/>
      <c r="M386" s="18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7"/>
      <c r="M387" s="18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7"/>
      <c r="M388" s="18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7"/>
      <c r="M389" s="18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7"/>
      <c r="M390" s="18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7"/>
      <c r="M391" s="18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7"/>
      <c r="M392" s="18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7"/>
      <c r="M393" s="18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7"/>
      <c r="M394" s="18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7"/>
      <c r="M395" s="18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7"/>
      <c r="M396" s="18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7"/>
      <c r="M397" s="18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7"/>
      <c r="M398" s="18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7"/>
      <c r="M399" s="18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7"/>
      <c r="M400" s="18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7"/>
      <c r="M401" s="18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7"/>
      <c r="M402" s="18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7"/>
      <c r="M403" s="18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7"/>
      <c r="M404" s="18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7"/>
      <c r="M405" s="18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7"/>
      <c r="M406" s="18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7"/>
      <c r="M407" s="18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7"/>
      <c r="M408" s="18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7"/>
      <c r="M409" s="18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7"/>
      <c r="M410" s="18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7"/>
      <c r="M411" s="18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7"/>
      <c r="M412" s="18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7"/>
      <c r="M413" s="18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7"/>
      <c r="M414" s="18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7"/>
      <c r="M415" s="18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7"/>
      <c r="M416" s="18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7"/>
      <c r="M417" s="18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7"/>
      <c r="M418" s="18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7"/>
      <c r="M419" s="18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7"/>
      <c r="M420" s="18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7"/>
      <c r="M421" s="18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7"/>
      <c r="M422" s="18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7"/>
      <c r="M423" s="18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7"/>
      <c r="M424" s="18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7"/>
      <c r="M425" s="18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7"/>
      <c r="M426" s="18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7"/>
      <c r="M427" s="18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7"/>
      <c r="M428" s="18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7"/>
      <c r="M429" s="18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7"/>
      <c r="M430" s="18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7"/>
      <c r="M431" s="18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7"/>
      <c r="M432" s="18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7"/>
      <c r="M433" s="18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7"/>
      <c r="M434" s="18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7"/>
      <c r="M435" s="18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7"/>
      <c r="M436" s="18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7"/>
      <c r="M437" s="18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7"/>
      <c r="M438" s="18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7"/>
      <c r="M439" s="18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7"/>
      <c r="M440" s="18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7"/>
      <c r="M441" s="18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7"/>
      <c r="M442" s="18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7"/>
      <c r="M443" s="18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7"/>
      <c r="M444" s="18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7"/>
      <c r="M445" s="18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7"/>
      <c r="M446" s="18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7"/>
      <c r="M447" s="18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7"/>
      <c r="M448" s="18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7"/>
      <c r="M449" s="18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7"/>
      <c r="M450" s="18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7"/>
      <c r="M451" s="18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7"/>
      <c r="M452" s="18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7"/>
      <c r="M453" s="18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7"/>
      <c r="M454" s="18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7"/>
      <c r="M455" s="18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7"/>
      <c r="M456" s="18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7"/>
      <c r="M457" s="18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7"/>
      <c r="M458" s="18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7"/>
      <c r="M459" s="18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7"/>
      <c r="M460" s="18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7"/>
      <c r="M461" s="18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7"/>
      <c r="M462" s="18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7"/>
      <c r="M463" s="18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7"/>
      <c r="M464" s="18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7"/>
      <c r="M465" s="18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7"/>
      <c r="M466" s="18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7"/>
      <c r="M467" s="18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7"/>
      <c r="M468" s="18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7"/>
      <c r="M469" s="18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7"/>
      <c r="M470" s="18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7"/>
      <c r="M471" s="18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7"/>
      <c r="M472" s="18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7"/>
      <c r="M473" s="18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7"/>
      <c r="M474" s="18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7"/>
      <c r="M475" s="18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7"/>
      <c r="M476" s="18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7"/>
      <c r="M477" s="18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7"/>
      <c r="M478" s="18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7"/>
      <c r="M479" s="18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7"/>
      <c r="M480" s="18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7"/>
      <c r="M481" s="18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7"/>
      <c r="M482" s="18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7"/>
      <c r="M483" s="18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7"/>
      <c r="M484" s="18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7"/>
      <c r="M485" s="18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7"/>
      <c r="M486" s="18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7"/>
      <c r="M487" s="18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7"/>
      <c r="M488" s="18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7"/>
      <c r="M489" s="18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7"/>
      <c r="M490" s="18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7"/>
      <c r="M491" s="18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7"/>
      <c r="M492" s="18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7"/>
      <c r="M493" s="18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7"/>
      <c r="M494" s="18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7"/>
      <c r="M495" s="18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7"/>
      <c r="M496" s="18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7"/>
      <c r="M497" s="18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7"/>
      <c r="M498" s="18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7"/>
      <c r="M499" s="18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7"/>
      <c r="M500" s="18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7"/>
      <c r="M501" s="18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7"/>
      <c r="M502" s="18"/>
      <c r="N502" s="6"/>
      <c r="O502" s="4"/>
      <c r="P502" s="4"/>
      <c r="Q502" s="4"/>
      <c r="R502" s="4"/>
      <c r="S502" s="4"/>
      <c r="T502" s="4"/>
      <c r="U502" s="4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44 A46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</vt:lpstr>
      <vt:lpstr>'決勝ヒート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2022-07-17T06:30:10Z</dcterms:created>
  <dcterms:modified xsi:type="dcterms:W3CDTF">2022-07-17T06:30:40Z</dcterms:modified>
</cp:coreProperties>
</file>