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-120" yWindow="-120" windowWidth="20730" windowHeight="11160" tabRatio="846" firstSheet="19" activeTab="21"/>
  </bookViews>
  <sheets>
    <sheet name="Ver履歴" sheetId="34" r:id="rId1"/>
    <sheet name="各種設定" sheetId="9" r:id="rId2"/>
    <sheet name="コースレコード" sheetId="35" r:id="rId3"/>
    <sheet name="公式予選（TT）1Gr-結果表（貼付）" sheetId="5" r:id="rId4"/>
    <sheet name="公式予選（TT）1Gr-結果表（印刷）" sheetId="6" r:id="rId5"/>
    <sheet name="JAF提出用（1Gr予選）" sheetId="14" r:id="rId6"/>
    <sheet name="公式予選（TT）2Gr-結果表（貼付）" sheetId="16" r:id="rId7"/>
    <sheet name="公式予選（TT）2Gr-結果表（印刷）" sheetId="44" r:id="rId8"/>
    <sheet name="JAF提出用（BGr予選）" sheetId="47" r:id="rId9"/>
    <sheet name="公式予選（TT）1Gr-結果表・グリッド用（貼付）" sheetId="8" r:id="rId10"/>
    <sheet name="予選ヒート1Gr-グリッド表（印刷）" sheetId="7" r:id="rId11"/>
    <sheet name="公式予選（TT）2Gr-結果表・グリッド用（貼付）" sheetId="19" r:id="rId12"/>
    <sheet name="予選ヒートBGr-グリッド表（印刷）" sheetId="39" r:id="rId13"/>
    <sheet name="予選ヒート1Gr-レース結果表（貼付）" sheetId="10" r:id="rId14"/>
    <sheet name="予選ヒート1Gr-レース結果表（印刷）" sheetId="4" r:id="rId15"/>
    <sheet name="予選ヒート2Gr-レース結果表（貼付）" sheetId="21" r:id="rId16"/>
    <sheet name="予選ヒート2Gr-レース結果表（印刷）" sheetId="43" r:id="rId17"/>
    <sheet name="予選ヒート2nd-レース結果表・グリッド用（作業用）" sheetId="48" r:id="rId18"/>
    <sheet name="予選ヒート2nd-レース結果表・グリッド用（整列）" sheetId="23" r:id="rId19"/>
    <sheet name="2ndヒート - グリッド表（印刷）" sheetId="2" r:id="rId20"/>
    <sheet name="2ndヒート - レース結果（貼付）" sheetId="24" r:id="rId21"/>
    <sheet name="2ndヒート - レース暫定結果表（印刷）" sheetId="46" r:id="rId22"/>
    <sheet name="決勝ヒート - グリッド表（印刷）" sheetId="26" r:id="rId23"/>
    <sheet name="決勝ヒート - レース結果（貼付）" sheetId="3" r:id="rId24"/>
    <sheet name="決勝ヒート - レース暫定結果表（印刷）" sheetId="1" r:id="rId25"/>
    <sheet name="決勝ヒート - レース正式結果表（印刷）" sheetId="45" r:id="rId26"/>
    <sheet name="JAF提出用（決勝）" sheetId="15" r:id="rId27"/>
  </sheets>
  <externalReferences>
    <externalReference r:id="rId28"/>
  </externalReferences>
  <definedNames>
    <definedName name="_xlnm.Print_Area" localSheetId="21">'2ndヒート - レース暫定結果表（印刷）'!$A$1:$N$76</definedName>
    <definedName name="_xlnm.Print_Area" localSheetId="24">'決勝ヒート - レース暫定結果表（印刷）'!$A$1:$N$73</definedName>
    <definedName name="_xlnm.Print_Area" localSheetId="25">'決勝ヒート - レース正式結果表（印刷）'!$A$1:$N$73</definedName>
    <definedName name="_xlnm.Print_Area" localSheetId="4">'公式予選（TT）1Gr-結果表（印刷）'!$A$1:$M$72</definedName>
    <definedName name="_xlnm.Print_Area" localSheetId="7">'公式予選（TT）2Gr-結果表（印刷）'!$A$1:$M$72</definedName>
    <definedName name="_xlnm.Print_Area" localSheetId="10">'予選ヒート1Gr-グリッド表（印刷）'!$A$1:$L$97</definedName>
    <definedName name="_xlnm.Print_Area" localSheetId="14">'予選ヒート1Gr-レース結果表（印刷）'!$A$1:$N$78</definedName>
    <definedName name="_xlnm.Print_Area" localSheetId="16">'予選ヒート2Gr-レース結果表（印刷）'!$A$1:$N$78</definedName>
    <definedName name="_xlnm.Print_Area" localSheetId="12">'予選ヒートBGr-グリッド表（印刷）'!$A$1:$L$97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7" i="45" l="1"/>
  <c r="S13" i="45"/>
  <c r="AA50" i="15" l="1"/>
  <c r="U27" i="4" l="1"/>
  <c r="U28" i="4"/>
  <c r="U29" i="4"/>
  <c r="U30" i="4"/>
  <c r="U31" i="4"/>
  <c r="U31" i="43"/>
  <c r="U30" i="43"/>
  <c r="U29" i="43"/>
  <c r="U28" i="43"/>
  <c r="U27" i="43"/>
  <c r="U47" i="1"/>
  <c r="B32" i="48" l="1"/>
  <c r="C32" i="48"/>
  <c r="D32" i="48"/>
  <c r="E32" i="48"/>
  <c r="F32" i="48"/>
  <c r="G32" i="48"/>
  <c r="H32" i="48"/>
  <c r="B2" i="48"/>
  <c r="C2" i="48"/>
  <c r="D2" i="48"/>
  <c r="E2" i="48"/>
  <c r="F2" i="48"/>
  <c r="G2" i="48"/>
  <c r="H2" i="48"/>
  <c r="B33" i="48"/>
  <c r="C33" i="48"/>
  <c r="D33" i="48"/>
  <c r="E33" i="48"/>
  <c r="F33" i="48"/>
  <c r="G33" i="48"/>
  <c r="H33" i="48"/>
  <c r="B34" i="48"/>
  <c r="C34" i="48"/>
  <c r="D34" i="48"/>
  <c r="E34" i="48"/>
  <c r="F34" i="48"/>
  <c r="G34" i="48"/>
  <c r="H34" i="48"/>
  <c r="B35" i="48"/>
  <c r="C35" i="48"/>
  <c r="D35" i="48"/>
  <c r="E35" i="48"/>
  <c r="F35" i="48"/>
  <c r="G35" i="48"/>
  <c r="H35" i="48"/>
  <c r="B36" i="48"/>
  <c r="C36" i="48"/>
  <c r="D36" i="48"/>
  <c r="E36" i="48"/>
  <c r="F36" i="48"/>
  <c r="G36" i="48"/>
  <c r="H36" i="48"/>
  <c r="B37" i="48"/>
  <c r="C37" i="48"/>
  <c r="D37" i="48"/>
  <c r="E37" i="48"/>
  <c r="F37" i="48"/>
  <c r="G37" i="48"/>
  <c r="H37" i="48"/>
  <c r="B38" i="48"/>
  <c r="C38" i="48"/>
  <c r="D38" i="48"/>
  <c r="E38" i="48"/>
  <c r="F38" i="48"/>
  <c r="G38" i="48"/>
  <c r="H38" i="48"/>
  <c r="B39" i="48"/>
  <c r="C39" i="48"/>
  <c r="D39" i="48"/>
  <c r="E39" i="48"/>
  <c r="F39" i="48"/>
  <c r="G39" i="48"/>
  <c r="H39" i="48"/>
  <c r="B40" i="48"/>
  <c r="C40" i="48"/>
  <c r="D40" i="48"/>
  <c r="E40" i="48"/>
  <c r="F40" i="48"/>
  <c r="G40" i="48"/>
  <c r="H40" i="48"/>
  <c r="B41" i="48"/>
  <c r="C41" i="48"/>
  <c r="D41" i="48"/>
  <c r="E41" i="48"/>
  <c r="F41" i="48"/>
  <c r="G41" i="48"/>
  <c r="H41" i="48"/>
  <c r="B42" i="48"/>
  <c r="C42" i="48"/>
  <c r="D42" i="48"/>
  <c r="E42" i="48"/>
  <c r="F42" i="48"/>
  <c r="G42" i="48"/>
  <c r="H42" i="48"/>
  <c r="B43" i="48"/>
  <c r="C43" i="48"/>
  <c r="D43" i="48"/>
  <c r="E43" i="48"/>
  <c r="F43" i="48"/>
  <c r="G43" i="48"/>
  <c r="H43" i="48"/>
  <c r="B44" i="48"/>
  <c r="C44" i="48"/>
  <c r="D44" i="48"/>
  <c r="E44" i="48"/>
  <c r="F44" i="48"/>
  <c r="G44" i="48"/>
  <c r="H44" i="48"/>
  <c r="B45" i="48"/>
  <c r="C45" i="48"/>
  <c r="D45" i="48"/>
  <c r="E45" i="48"/>
  <c r="F45" i="48"/>
  <c r="G45" i="48"/>
  <c r="H45" i="48"/>
  <c r="B46" i="48"/>
  <c r="C46" i="48"/>
  <c r="D46" i="48"/>
  <c r="E46" i="48"/>
  <c r="F46" i="48"/>
  <c r="G46" i="48"/>
  <c r="H46" i="48"/>
  <c r="B47" i="48"/>
  <c r="C47" i="48"/>
  <c r="D47" i="48"/>
  <c r="E47" i="48"/>
  <c r="F47" i="48"/>
  <c r="G47" i="48"/>
  <c r="H47" i="48"/>
  <c r="B48" i="48"/>
  <c r="C48" i="48"/>
  <c r="D48" i="48"/>
  <c r="E48" i="48"/>
  <c r="F48" i="48"/>
  <c r="G48" i="48"/>
  <c r="H48" i="48"/>
  <c r="B49" i="48"/>
  <c r="C49" i="48"/>
  <c r="D49" i="48"/>
  <c r="E49" i="48"/>
  <c r="F49" i="48"/>
  <c r="G49" i="48"/>
  <c r="H49" i="48"/>
  <c r="B50" i="48"/>
  <c r="C50" i="48"/>
  <c r="D50" i="48"/>
  <c r="E50" i="48"/>
  <c r="F50" i="48"/>
  <c r="G50" i="48"/>
  <c r="H50" i="48"/>
  <c r="B51" i="48"/>
  <c r="C51" i="48"/>
  <c r="D51" i="48"/>
  <c r="E51" i="48"/>
  <c r="F51" i="48"/>
  <c r="G51" i="48"/>
  <c r="H51" i="48"/>
  <c r="B52" i="48"/>
  <c r="C52" i="48"/>
  <c r="D52" i="48"/>
  <c r="E52" i="48"/>
  <c r="F52" i="48"/>
  <c r="G52" i="48"/>
  <c r="H52" i="48"/>
  <c r="B3" i="48"/>
  <c r="C3" i="48"/>
  <c r="D3" i="48"/>
  <c r="E3" i="48"/>
  <c r="F3" i="48"/>
  <c r="G3" i="48"/>
  <c r="H3" i="48"/>
  <c r="B4" i="48"/>
  <c r="C4" i="48"/>
  <c r="D4" i="48"/>
  <c r="E4" i="48"/>
  <c r="F4" i="48"/>
  <c r="G4" i="48"/>
  <c r="H4" i="48"/>
  <c r="B5" i="48"/>
  <c r="C5" i="48"/>
  <c r="D5" i="48"/>
  <c r="E5" i="48"/>
  <c r="F5" i="48"/>
  <c r="G5" i="48"/>
  <c r="H5" i="48"/>
  <c r="B6" i="48"/>
  <c r="C6" i="48"/>
  <c r="D6" i="48"/>
  <c r="E6" i="48"/>
  <c r="F6" i="48"/>
  <c r="G6" i="48"/>
  <c r="H6" i="48"/>
  <c r="B7" i="48"/>
  <c r="C7" i="48"/>
  <c r="D7" i="48"/>
  <c r="E7" i="48"/>
  <c r="F7" i="48"/>
  <c r="G7" i="48"/>
  <c r="H7" i="48"/>
  <c r="B8" i="48"/>
  <c r="C8" i="48"/>
  <c r="D8" i="48"/>
  <c r="E8" i="48"/>
  <c r="F8" i="48"/>
  <c r="G8" i="48"/>
  <c r="H8" i="48"/>
  <c r="B9" i="48"/>
  <c r="C9" i="48"/>
  <c r="D9" i="48"/>
  <c r="E9" i="48"/>
  <c r="F9" i="48"/>
  <c r="G9" i="48"/>
  <c r="H9" i="48"/>
  <c r="B10" i="48"/>
  <c r="C10" i="48"/>
  <c r="D10" i="48"/>
  <c r="E10" i="48"/>
  <c r="F10" i="48"/>
  <c r="G10" i="48"/>
  <c r="H10" i="48"/>
  <c r="B11" i="48"/>
  <c r="C11" i="48"/>
  <c r="D11" i="48"/>
  <c r="E11" i="48"/>
  <c r="F11" i="48"/>
  <c r="G11" i="48"/>
  <c r="H11" i="48"/>
  <c r="B12" i="48"/>
  <c r="C12" i="48"/>
  <c r="D12" i="48"/>
  <c r="E12" i="48"/>
  <c r="F12" i="48"/>
  <c r="G12" i="48"/>
  <c r="H12" i="48"/>
  <c r="B13" i="48"/>
  <c r="C13" i="48"/>
  <c r="D13" i="48"/>
  <c r="E13" i="48"/>
  <c r="F13" i="48"/>
  <c r="G13" i="48"/>
  <c r="H13" i="48"/>
  <c r="B14" i="48"/>
  <c r="C14" i="48"/>
  <c r="D14" i="48"/>
  <c r="E14" i="48"/>
  <c r="F14" i="48"/>
  <c r="G14" i="48"/>
  <c r="H14" i="48"/>
  <c r="B15" i="48"/>
  <c r="C15" i="48"/>
  <c r="D15" i="48"/>
  <c r="E15" i="48"/>
  <c r="F15" i="48"/>
  <c r="G15" i="48"/>
  <c r="H15" i="48"/>
  <c r="B16" i="48"/>
  <c r="C16" i="48"/>
  <c r="D16" i="48"/>
  <c r="E16" i="48"/>
  <c r="F16" i="48"/>
  <c r="G16" i="48"/>
  <c r="H16" i="48"/>
  <c r="B17" i="48"/>
  <c r="C17" i="48"/>
  <c r="D17" i="48"/>
  <c r="E17" i="48"/>
  <c r="F17" i="48"/>
  <c r="G17" i="48"/>
  <c r="H17" i="48"/>
  <c r="B18" i="48"/>
  <c r="C18" i="48"/>
  <c r="D18" i="48"/>
  <c r="E18" i="48"/>
  <c r="F18" i="48"/>
  <c r="G18" i="48"/>
  <c r="H18" i="48"/>
  <c r="B19" i="48"/>
  <c r="C19" i="48"/>
  <c r="D19" i="48"/>
  <c r="E19" i="48"/>
  <c r="F19" i="48"/>
  <c r="G19" i="48"/>
  <c r="H19" i="48"/>
  <c r="B20" i="48"/>
  <c r="C20" i="48"/>
  <c r="D20" i="48"/>
  <c r="E20" i="48"/>
  <c r="F20" i="48"/>
  <c r="G20" i="48"/>
  <c r="H20" i="48"/>
  <c r="B21" i="48"/>
  <c r="C21" i="48"/>
  <c r="D21" i="48"/>
  <c r="E21" i="48"/>
  <c r="F21" i="48"/>
  <c r="G21" i="48"/>
  <c r="H21" i="48"/>
  <c r="B22" i="48"/>
  <c r="C22" i="48"/>
  <c r="D22" i="48"/>
  <c r="E22" i="48"/>
  <c r="F22" i="48"/>
  <c r="G22" i="48"/>
  <c r="H22" i="48"/>
  <c r="B32" i="23" l="1"/>
  <c r="F32" i="23" s="1"/>
  <c r="B35" i="23"/>
  <c r="G35" i="23" s="1"/>
  <c r="B4" i="23"/>
  <c r="C4" i="23" s="1"/>
  <c r="B12" i="23"/>
  <c r="F12" i="23" s="1"/>
  <c r="B20" i="23"/>
  <c r="E20" i="23" s="1"/>
  <c r="B28" i="23"/>
  <c r="E28" i="23" s="1"/>
  <c r="B2" i="23"/>
  <c r="F2" i="23" s="1"/>
  <c r="B18" i="23"/>
  <c r="F18" i="23" s="1"/>
  <c r="B34" i="23"/>
  <c r="E34" i="23" s="1"/>
  <c r="B6" i="23"/>
  <c r="E6" i="23" s="1"/>
  <c r="B14" i="23"/>
  <c r="D14" i="23" s="1"/>
  <c r="B22" i="23"/>
  <c r="D22" i="23" s="1"/>
  <c r="B30" i="23"/>
  <c r="D30" i="23" s="1"/>
  <c r="B10" i="23"/>
  <c r="F10" i="23" s="1"/>
  <c r="B26" i="23"/>
  <c r="G26" i="23" s="1"/>
  <c r="B8" i="23"/>
  <c r="D8" i="23" s="1"/>
  <c r="B16" i="23"/>
  <c r="D16" i="23" s="1"/>
  <c r="B24" i="23"/>
  <c r="D24" i="23" s="1"/>
  <c r="C35" i="23"/>
  <c r="G22" i="23"/>
  <c r="E30" i="23"/>
  <c r="C30" i="23"/>
  <c r="G30" i="23"/>
  <c r="E32" i="23"/>
  <c r="C32" i="23"/>
  <c r="G32" i="23"/>
  <c r="D32" i="23"/>
  <c r="F35" i="23"/>
  <c r="G10" i="23"/>
  <c r="G34" i="23"/>
  <c r="H35" i="23"/>
  <c r="F30" i="23"/>
  <c r="B5" i="23"/>
  <c r="B9" i="23"/>
  <c r="B13" i="23"/>
  <c r="B17" i="23"/>
  <c r="B21" i="23"/>
  <c r="B25" i="23"/>
  <c r="B29" i="23"/>
  <c r="B33" i="23"/>
  <c r="B3" i="23"/>
  <c r="B7" i="23"/>
  <c r="B11" i="23"/>
  <c r="B15" i="23"/>
  <c r="B19" i="23"/>
  <c r="B23" i="23"/>
  <c r="B27" i="23"/>
  <c r="B31" i="23"/>
  <c r="G18" i="23" l="1"/>
  <c r="C18" i="23"/>
  <c r="H18" i="23"/>
  <c r="E18" i="23"/>
  <c r="D18" i="23"/>
  <c r="F4" i="23"/>
  <c r="E12" i="23"/>
  <c r="C24" i="23"/>
  <c r="C22" i="23"/>
  <c r="F22" i="23"/>
  <c r="H22" i="23"/>
  <c r="E22" i="23"/>
  <c r="F16" i="23"/>
  <c r="F20" i="23"/>
  <c r="G20" i="23"/>
  <c r="H20" i="23"/>
  <c r="C34" i="23"/>
  <c r="D20" i="23"/>
  <c r="C20" i="23"/>
  <c r="G16" i="23"/>
  <c r="C16" i="23"/>
  <c r="C8" i="23"/>
  <c r="H32" i="23"/>
  <c r="F8" i="23"/>
  <c r="C12" i="23"/>
  <c r="G8" i="23"/>
  <c r="G6" i="23"/>
  <c r="E8" i="23"/>
  <c r="H12" i="23"/>
  <c r="D12" i="23"/>
  <c r="H8" i="23"/>
  <c r="G12" i="23"/>
  <c r="D6" i="23"/>
  <c r="C10" i="23"/>
  <c r="H28" i="23"/>
  <c r="E26" i="23"/>
  <c r="G28" i="23"/>
  <c r="H4" i="23"/>
  <c r="E4" i="23"/>
  <c r="H10" i="23"/>
  <c r="E10" i="23"/>
  <c r="D28" i="23"/>
  <c r="F28" i="23"/>
  <c r="G14" i="23"/>
  <c r="C6" i="23"/>
  <c r="C28" i="23"/>
  <c r="E35" i="23"/>
  <c r="F34" i="23"/>
  <c r="D10" i="23"/>
  <c r="D2" i="23"/>
  <c r="F6" i="23"/>
  <c r="H30" i="23"/>
  <c r="D35" i="23"/>
  <c r="H6" i="23"/>
  <c r="H24" i="23"/>
  <c r="F24" i="23"/>
  <c r="E24" i="23"/>
  <c r="F14" i="23"/>
  <c r="H16" i="23"/>
  <c r="E16" i="23"/>
  <c r="H14" i="23"/>
  <c r="E14" i="23"/>
  <c r="G4" i="23"/>
  <c r="H34" i="23"/>
  <c r="D34" i="23"/>
  <c r="H26" i="23"/>
  <c r="D26" i="23"/>
  <c r="E2" i="23"/>
  <c r="C2" i="23"/>
  <c r="C14" i="23"/>
  <c r="D4" i="23"/>
  <c r="F26" i="23"/>
  <c r="C26" i="23"/>
  <c r="H2" i="23"/>
  <c r="G24" i="23"/>
  <c r="G2" i="23"/>
  <c r="C31" i="23"/>
  <c r="G31" i="23"/>
  <c r="E31" i="23"/>
  <c r="H31" i="23"/>
  <c r="F31" i="23"/>
  <c r="D31" i="23"/>
  <c r="C15" i="23"/>
  <c r="G15" i="23"/>
  <c r="E15" i="23"/>
  <c r="F15" i="23"/>
  <c r="D15" i="23"/>
  <c r="H15" i="23"/>
  <c r="C33" i="23"/>
  <c r="G33" i="23"/>
  <c r="E33" i="23"/>
  <c r="D33" i="23"/>
  <c r="F33" i="23"/>
  <c r="H33" i="23"/>
  <c r="C17" i="23"/>
  <c r="G17" i="23"/>
  <c r="E17" i="23"/>
  <c r="F17" i="23"/>
  <c r="D17" i="23"/>
  <c r="H17" i="23"/>
  <c r="C27" i="23"/>
  <c r="G27" i="23"/>
  <c r="E27" i="23"/>
  <c r="H27" i="23"/>
  <c r="D27" i="23"/>
  <c r="F27" i="23"/>
  <c r="C11" i="23"/>
  <c r="G11" i="23"/>
  <c r="E11" i="23"/>
  <c r="F11" i="23"/>
  <c r="D11" i="23"/>
  <c r="H11" i="23"/>
  <c r="C29" i="23"/>
  <c r="G29" i="23"/>
  <c r="E29" i="23"/>
  <c r="D29" i="23"/>
  <c r="F29" i="23"/>
  <c r="H29" i="23"/>
  <c r="C13" i="23"/>
  <c r="G13" i="23"/>
  <c r="E13" i="23"/>
  <c r="F13" i="23"/>
  <c r="H13" i="23"/>
  <c r="D13" i="23"/>
  <c r="C23" i="23"/>
  <c r="G23" i="23"/>
  <c r="E23" i="23"/>
  <c r="H23" i="23"/>
  <c r="D23" i="23"/>
  <c r="F23" i="23"/>
  <c r="C25" i="23"/>
  <c r="G25" i="23"/>
  <c r="E25" i="23"/>
  <c r="D25" i="23"/>
  <c r="F25" i="23"/>
  <c r="H25" i="23"/>
  <c r="C9" i="23"/>
  <c r="G9" i="23"/>
  <c r="E9" i="23"/>
  <c r="F9" i="23"/>
  <c r="D9" i="23"/>
  <c r="H9" i="23"/>
  <c r="C7" i="23"/>
  <c r="G7" i="23"/>
  <c r="E7" i="23"/>
  <c r="F7" i="23"/>
  <c r="D7" i="23"/>
  <c r="H7" i="23"/>
  <c r="C19" i="23"/>
  <c r="G19" i="23"/>
  <c r="E19" i="23"/>
  <c r="F19" i="23"/>
  <c r="D19" i="23"/>
  <c r="H19" i="23"/>
  <c r="C3" i="23"/>
  <c r="G3" i="23"/>
  <c r="E3" i="23"/>
  <c r="F3" i="23"/>
  <c r="D3" i="23"/>
  <c r="H3" i="23"/>
  <c r="C21" i="23"/>
  <c r="G21" i="23"/>
  <c r="E21" i="23"/>
  <c r="D21" i="23"/>
  <c r="F21" i="23"/>
  <c r="H21" i="23"/>
  <c r="C5" i="23"/>
  <c r="G5" i="23"/>
  <c r="E5" i="23"/>
  <c r="F5" i="23"/>
  <c r="H5" i="23"/>
  <c r="D5" i="23"/>
  <c r="H16" i="39"/>
  <c r="K15" i="39"/>
  <c r="K14" i="39"/>
  <c r="H16" i="7" l="1"/>
  <c r="K15" i="7"/>
  <c r="K14" i="7"/>
  <c r="H13" i="4" l="1"/>
  <c r="G13" i="4"/>
  <c r="F13" i="4"/>
  <c r="E13" i="4"/>
  <c r="D13" i="4"/>
  <c r="B13" i="4"/>
  <c r="U13" i="4" s="1"/>
  <c r="I13" i="43"/>
  <c r="H13" i="43"/>
  <c r="G13" i="43"/>
  <c r="F13" i="43"/>
  <c r="E13" i="43"/>
  <c r="D13" i="43"/>
  <c r="B13" i="43"/>
  <c r="L13" i="43" l="1"/>
  <c r="U13" i="43"/>
  <c r="A16" i="47"/>
  <c r="A17" i="47" s="1"/>
  <c r="A18" i="47" s="1"/>
  <c r="R15" i="47"/>
  <c r="DY12" i="47"/>
  <c r="DY50" i="47" s="1"/>
  <c r="BX12" i="47"/>
  <c r="BX50" i="47" s="1"/>
  <c r="Z50" i="47"/>
  <c r="AH48" i="47"/>
  <c r="AE48" i="47"/>
  <c r="AB48" i="47"/>
  <c r="Y48" i="47"/>
  <c r="V48" i="47"/>
  <c r="S48" i="47"/>
  <c r="DH46" i="47"/>
  <c r="CJ46" i="47"/>
  <c r="CG46" i="47"/>
  <c r="CD46" i="47"/>
  <c r="CA46" i="47"/>
  <c r="BX46" i="47"/>
  <c r="BU46" i="47"/>
  <c r="EQ44" i="47"/>
  <c r="EK44" i="47"/>
  <c r="EB44" i="47"/>
  <c r="EQ42" i="47"/>
  <c r="EK42" i="47"/>
  <c r="EB42" i="47"/>
  <c r="CE42" i="47"/>
  <c r="CB42" i="47"/>
  <c r="BY42" i="47"/>
  <c r="BV42" i="47"/>
  <c r="BS42" i="47"/>
  <c r="BP42" i="47"/>
  <c r="BM42" i="47"/>
  <c r="BJ42" i="47"/>
  <c r="BG42" i="47"/>
  <c r="BD42" i="47"/>
  <c r="BA42" i="47"/>
  <c r="AX42" i="47"/>
  <c r="AU42" i="47"/>
  <c r="AR42" i="47"/>
  <c r="AO42" i="47"/>
  <c r="AL42" i="47"/>
  <c r="AI42" i="47"/>
  <c r="AF42" i="47"/>
  <c r="AC42" i="47"/>
  <c r="Z42" i="47"/>
  <c r="AA12" i="47"/>
  <c r="AH10" i="47"/>
  <c r="AE10" i="47"/>
  <c r="AB10" i="47"/>
  <c r="Y10" i="47"/>
  <c r="V10" i="47"/>
  <c r="S10" i="47"/>
  <c r="DH8" i="47"/>
  <c r="CJ8" i="47"/>
  <c r="CG8" i="47"/>
  <c r="CD8" i="47"/>
  <c r="CA8" i="47"/>
  <c r="BX8" i="47"/>
  <c r="BU8" i="47"/>
  <c r="EQ6" i="47"/>
  <c r="EK6" i="47"/>
  <c r="EB6" i="47"/>
  <c r="EQ4" i="47"/>
  <c r="EK4" i="47"/>
  <c r="EB4" i="47"/>
  <c r="CE4" i="47"/>
  <c r="CB4" i="47"/>
  <c r="BY4" i="47"/>
  <c r="BV4" i="47"/>
  <c r="BS4" i="47"/>
  <c r="BP4" i="47"/>
  <c r="BM4" i="47"/>
  <c r="BJ4" i="47"/>
  <c r="BG4" i="47"/>
  <c r="BD4" i="47"/>
  <c r="BA4" i="47"/>
  <c r="AX4" i="47"/>
  <c r="AU4" i="47"/>
  <c r="AR4" i="47"/>
  <c r="AO4" i="47"/>
  <c r="AL4" i="47"/>
  <c r="AI4" i="47"/>
  <c r="AF4" i="47"/>
  <c r="AC4" i="47"/>
  <c r="Z4" i="47"/>
  <c r="BX12" i="14"/>
  <c r="BX50" i="14" s="1"/>
  <c r="BW15" i="47" l="1"/>
  <c r="BK15" i="47"/>
  <c r="AY15" i="47"/>
  <c r="BU15" i="47"/>
  <c r="BI15" i="47"/>
  <c r="AW15" i="47"/>
  <c r="BS15" i="47"/>
  <c r="BG15" i="47"/>
  <c r="BQ15" i="47"/>
  <c r="BE15" i="47"/>
  <c r="BC15" i="47"/>
  <c r="BA15" i="47"/>
  <c r="BO15" i="47"/>
  <c r="BM15" i="47"/>
  <c r="R16" i="47"/>
  <c r="DN16" i="47" s="1"/>
  <c r="F15" i="47"/>
  <c r="M15" i="47" s="1"/>
  <c r="BY15" i="47"/>
  <c r="CT15" i="47"/>
  <c r="R18" i="47"/>
  <c r="A19" i="47"/>
  <c r="DN15" i="47"/>
  <c r="R17" i="47"/>
  <c r="W15" i="47"/>
  <c r="W16" i="47" l="1"/>
  <c r="F16" i="47"/>
  <c r="M16" i="47" s="1"/>
  <c r="DN17" i="47"/>
  <c r="BO17" i="47"/>
  <c r="BC17" i="47"/>
  <c r="BM17" i="47"/>
  <c r="BA17" i="47"/>
  <c r="BW17" i="47"/>
  <c r="BK17" i="47"/>
  <c r="AY17" i="47"/>
  <c r="BU17" i="47"/>
  <c r="BI17" i="47"/>
  <c r="AW17" i="47"/>
  <c r="BS17" i="47"/>
  <c r="BQ17" i="47"/>
  <c r="BG17" i="47"/>
  <c r="BE17" i="47"/>
  <c r="BS16" i="47"/>
  <c r="BG16" i="47"/>
  <c r="BQ16" i="47"/>
  <c r="BE16" i="47"/>
  <c r="BO16" i="47"/>
  <c r="BC16" i="47"/>
  <c r="BM16" i="47"/>
  <c r="BA16" i="47"/>
  <c r="BK16" i="47"/>
  <c r="BW16" i="47"/>
  <c r="BI16" i="47"/>
  <c r="AW16" i="47"/>
  <c r="AY16" i="47"/>
  <c r="BU16" i="47"/>
  <c r="DN18" i="47"/>
  <c r="BW18" i="47"/>
  <c r="BK18" i="47"/>
  <c r="AY18" i="47"/>
  <c r="BU18" i="47"/>
  <c r="BI18" i="47"/>
  <c r="AW18" i="47"/>
  <c r="BS18" i="47"/>
  <c r="BG18" i="47"/>
  <c r="BQ18" i="47"/>
  <c r="BE18" i="47"/>
  <c r="BM18" i="47"/>
  <c r="BC18" i="47"/>
  <c r="BO18" i="47"/>
  <c r="BA18" i="47"/>
  <c r="BY16" i="47"/>
  <c r="CT16" i="47"/>
  <c r="F17" i="47"/>
  <c r="CT17" i="47"/>
  <c r="BY17" i="47"/>
  <c r="W17" i="47"/>
  <c r="A20" i="47"/>
  <c r="R19" i="47"/>
  <c r="CT18" i="47"/>
  <c r="BY18" i="47"/>
  <c r="F18" i="47"/>
  <c r="W18" i="47"/>
  <c r="BS19" i="47" l="1"/>
  <c r="BG19" i="47"/>
  <c r="BQ19" i="47"/>
  <c r="BE19" i="47"/>
  <c r="BO19" i="47"/>
  <c r="BC19" i="47"/>
  <c r="BM19" i="47"/>
  <c r="BA19" i="47"/>
  <c r="AY19" i="47"/>
  <c r="BK19" i="47"/>
  <c r="AW19" i="47"/>
  <c r="BU19" i="47"/>
  <c r="BW19" i="47"/>
  <c r="BI19" i="47"/>
  <c r="R20" i="47"/>
  <c r="A21" i="47"/>
  <c r="CT19" i="47"/>
  <c r="F19" i="47"/>
  <c r="W19" i="47"/>
  <c r="BY19" i="47"/>
  <c r="DN19" i="47"/>
  <c r="M17" i="47"/>
  <c r="BO20" i="47" l="1"/>
  <c r="BC20" i="47"/>
  <c r="BM20" i="47"/>
  <c r="BA20" i="47"/>
  <c r="BW20" i="47"/>
  <c r="BK20" i="47"/>
  <c r="AY20" i="47"/>
  <c r="BU20" i="47"/>
  <c r="BI20" i="47"/>
  <c r="AW20" i="47"/>
  <c r="BG20" i="47"/>
  <c r="BE20" i="47"/>
  <c r="BS20" i="47"/>
  <c r="BQ20" i="47"/>
  <c r="CT20" i="47"/>
  <c r="W20" i="47"/>
  <c r="F20" i="47"/>
  <c r="BY20" i="47"/>
  <c r="A22" i="47"/>
  <c r="R21" i="47"/>
  <c r="DN20" i="47"/>
  <c r="M18" i="47"/>
  <c r="DN21" i="47" l="1"/>
  <c r="BW21" i="47"/>
  <c r="BK21" i="47"/>
  <c r="AY21" i="47"/>
  <c r="BU21" i="47"/>
  <c r="BI21" i="47"/>
  <c r="AW21" i="47"/>
  <c r="BS21" i="47"/>
  <c r="BG21" i="47"/>
  <c r="BQ21" i="47"/>
  <c r="BE21" i="47"/>
  <c r="BO21" i="47"/>
  <c r="BM21" i="47"/>
  <c r="BC21" i="47"/>
  <c r="BA21" i="47"/>
  <c r="F21" i="47"/>
  <c r="BY21" i="47"/>
  <c r="W21" i="47"/>
  <c r="CT21" i="47"/>
  <c r="R22" i="47"/>
  <c r="A23" i="47"/>
  <c r="M19" i="47"/>
  <c r="BS22" i="47" l="1"/>
  <c r="BG22" i="47"/>
  <c r="BQ22" i="47"/>
  <c r="BE22" i="47"/>
  <c r="BO22" i="47"/>
  <c r="BC22" i="47"/>
  <c r="BM22" i="47"/>
  <c r="BA22" i="47"/>
  <c r="BW22" i="47"/>
  <c r="BU22" i="47"/>
  <c r="BI22" i="47"/>
  <c r="AY22" i="47"/>
  <c r="BK22" i="47"/>
  <c r="AW22" i="47"/>
  <c r="BY22" i="47"/>
  <c r="W22" i="47"/>
  <c r="F22" i="47"/>
  <c r="CT22" i="47"/>
  <c r="R23" i="47"/>
  <c r="A24" i="47"/>
  <c r="DN22" i="47"/>
  <c r="M20" i="47"/>
  <c r="DN23" i="47" l="1"/>
  <c r="BO23" i="47"/>
  <c r="BC23" i="47"/>
  <c r="BM23" i="47"/>
  <c r="BA23" i="47"/>
  <c r="BW23" i="47"/>
  <c r="BK23" i="47"/>
  <c r="AY23" i="47"/>
  <c r="BU23" i="47"/>
  <c r="BI23" i="47"/>
  <c r="AW23" i="47"/>
  <c r="BQ23" i="47"/>
  <c r="BG23" i="47"/>
  <c r="BS23" i="47"/>
  <c r="BE23" i="47"/>
  <c r="A25" i="47"/>
  <c r="R24" i="47"/>
  <c r="F23" i="47"/>
  <c r="CT23" i="47"/>
  <c r="BY23" i="47"/>
  <c r="W23" i="47"/>
  <c r="M21" i="47"/>
  <c r="DN24" i="47" l="1"/>
  <c r="BW24" i="47"/>
  <c r="BK24" i="47"/>
  <c r="AY24" i="47"/>
  <c r="BU24" i="47"/>
  <c r="BI24" i="47"/>
  <c r="AW24" i="47"/>
  <c r="BS24" i="47"/>
  <c r="BG24" i="47"/>
  <c r="BQ24" i="47"/>
  <c r="BE24" i="47"/>
  <c r="BC24" i="47"/>
  <c r="BA24" i="47"/>
  <c r="BO24" i="47"/>
  <c r="BM24" i="47"/>
  <c r="F24" i="47"/>
  <c r="CT24" i="47"/>
  <c r="BY24" i="47"/>
  <c r="W24" i="47"/>
  <c r="R25" i="47"/>
  <c r="A26" i="47"/>
  <c r="M22" i="47"/>
  <c r="BS25" i="47" l="1"/>
  <c r="BG25" i="47"/>
  <c r="BQ25" i="47"/>
  <c r="BE25" i="47"/>
  <c r="BO25" i="47"/>
  <c r="BC25" i="47"/>
  <c r="BM25" i="47"/>
  <c r="BA25" i="47"/>
  <c r="BK25" i="47"/>
  <c r="BI25" i="47"/>
  <c r="BW25" i="47"/>
  <c r="AY25" i="47"/>
  <c r="AW25" i="47"/>
  <c r="BU25" i="47"/>
  <c r="A27" i="47"/>
  <c r="R26" i="47"/>
  <c r="CT25" i="47"/>
  <c r="W25" i="47"/>
  <c r="F25" i="47"/>
  <c r="BY25" i="47"/>
  <c r="DN25" i="47"/>
  <c r="M23" i="47"/>
  <c r="BO26" i="47" l="1"/>
  <c r="BC26" i="47"/>
  <c r="BM26" i="47"/>
  <c r="BA26" i="47"/>
  <c r="BW26" i="47"/>
  <c r="BK26" i="47"/>
  <c r="AY26" i="47"/>
  <c r="BU26" i="47"/>
  <c r="BI26" i="47"/>
  <c r="AW26" i="47"/>
  <c r="BS26" i="47"/>
  <c r="BQ26" i="47"/>
  <c r="BE26" i="47"/>
  <c r="BG26" i="47"/>
  <c r="F26" i="47"/>
  <c r="BY26" i="47"/>
  <c r="W26" i="47"/>
  <c r="CT26" i="47"/>
  <c r="DN26" i="47"/>
  <c r="R27" i="47"/>
  <c r="DN27" i="47" s="1"/>
  <c r="A28" i="47"/>
  <c r="M24" i="47"/>
  <c r="BW27" i="47" l="1"/>
  <c r="BK27" i="47"/>
  <c r="AY27" i="47"/>
  <c r="BU27" i="47"/>
  <c r="BI27" i="47"/>
  <c r="AW27" i="47"/>
  <c r="BS27" i="47"/>
  <c r="BG27" i="47"/>
  <c r="BQ27" i="47"/>
  <c r="BE27" i="47"/>
  <c r="BM27" i="47"/>
  <c r="BO27" i="47"/>
  <c r="BC27" i="47"/>
  <c r="BA27" i="47"/>
  <c r="R28" i="47"/>
  <c r="A29" i="47"/>
  <c r="F27" i="47"/>
  <c r="BY27" i="47"/>
  <c r="CT27" i="47"/>
  <c r="W27" i="47"/>
  <c r="M25" i="47"/>
  <c r="DN28" i="47" l="1"/>
  <c r="BS28" i="47"/>
  <c r="BG28" i="47"/>
  <c r="BQ28" i="47"/>
  <c r="BE28" i="47"/>
  <c r="BO28" i="47"/>
  <c r="BC28" i="47"/>
  <c r="BM28" i="47"/>
  <c r="BA28" i="47"/>
  <c r="AY28" i="47"/>
  <c r="BK28" i="47"/>
  <c r="AW28" i="47"/>
  <c r="BW28" i="47"/>
  <c r="BU28" i="47"/>
  <c r="BI28" i="47"/>
  <c r="R29" i="47"/>
  <c r="A30" i="47"/>
  <c r="W28" i="47"/>
  <c r="CT28" i="47"/>
  <c r="F28" i="47"/>
  <c r="BY28" i="47"/>
  <c r="M26" i="47"/>
  <c r="BO29" i="47" l="1"/>
  <c r="BC29" i="47"/>
  <c r="BM29" i="47"/>
  <c r="BA29" i="47"/>
  <c r="BW29" i="47"/>
  <c r="BK29" i="47"/>
  <c r="AY29" i="47"/>
  <c r="BU29" i="47"/>
  <c r="BI29" i="47"/>
  <c r="AW29" i="47"/>
  <c r="BG29" i="47"/>
  <c r="BE29" i="47"/>
  <c r="BS29" i="47"/>
  <c r="BQ29" i="47"/>
  <c r="A31" i="47"/>
  <c r="R30" i="47"/>
  <c r="W29" i="47"/>
  <c r="CT29" i="47"/>
  <c r="F29" i="47"/>
  <c r="BY29" i="47"/>
  <c r="DN29" i="47"/>
  <c r="M27" i="47"/>
  <c r="DN30" i="47" l="1"/>
  <c r="BW30" i="47"/>
  <c r="BK30" i="47"/>
  <c r="AY30" i="47"/>
  <c r="BU30" i="47"/>
  <c r="BI30" i="47"/>
  <c r="AW30" i="47"/>
  <c r="BS30" i="47"/>
  <c r="BG30" i="47"/>
  <c r="BQ30" i="47"/>
  <c r="BE30" i="47"/>
  <c r="BO30" i="47"/>
  <c r="BM30" i="47"/>
  <c r="BA30" i="47"/>
  <c r="BC30" i="47"/>
  <c r="BY30" i="47"/>
  <c r="W30" i="47"/>
  <c r="CT30" i="47"/>
  <c r="F30" i="47"/>
  <c r="R31" i="47"/>
  <c r="A32" i="47"/>
  <c r="M28" i="47"/>
  <c r="BS31" i="47" l="1"/>
  <c r="BG31" i="47"/>
  <c r="BQ31" i="47"/>
  <c r="BE31" i="47"/>
  <c r="BO31" i="47"/>
  <c r="BC31" i="47"/>
  <c r="BM31" i="47"/>
  <c r="BA31" i="47"/>
  <c r="BW31" i="47"/>
  <c r="BI31" i="47"/>
  <c r="AY31" i="47"/>
  <c r="BU31" i="47"/>
  <c r="BK31" i="47"/>
  <c r="AW31" i="47"/>
  <c r="A33" i="47"/>
  <c r="R32" i="47"/>
  <c r="BY31" i="47"/>
  <c r="W31" i="47"/>
  <c r="CT31" i="47"/>
  <c r="F31" i="47"/>
  <c r="DN31" i="47"/>
  <c r="M29" i="47"/>
  <c r="BO32" i="47" l="1"/>
  <c r="BC32" i="47"/>
  <c r="BM32" i="47"/>
  <c r="BA32" i="47"/>
  <c r="BW32" i="47"/>
  <c r="BK32" i="47"/>
  <c r="AY32" i="47"/>
  <c r="BU32" i="47"/>
  <c r="BI32" i="47"/>
  <c r="AW32" i="47"/>
  <c r="BG32" i="47"/>
  <c r="BS32" i="47"/>
  <c r="BQ32" i="47"/>
  <c r="BE32" i="47"/>
  <c r="CT32" i="47"/>
  <c r="W32" i="47"/>
  <c r="BY32" i="47"/>
  <c r="F32" i="47"/>
  <c r="DN32" i="47"/>
  <c r="R33" i="47"/>
  <c r="A34" i="47"/>
  <c r="M30" i="47"/>
  <c r="DN33" i="47" l="1"/>
  <c r="BW33" i="47"/>
  <c r="BK33" i="47"/>
  <c r="AY33" i="47"/>
  <c r="BU33" i="47"/>
  <c r="BI33" i="47"/>
  <c r="AW33" i="47"/>
  <c r="BS33" i="47"/>
  <c r="BG33" i="47"/>
  <c r="BQ33" i="47"/>
  <c r="BE33" i="47"/>
  <c r="BC33" i="47"/>
  <c r="BA33" i="47"/>
  <c r="BO33" i="47"/>
  <c r="BM33" i="47"/>
  <c r="A35" i="47"/>
  <c r="R34" i="47"/>
  <c r="BY33" i="47"/>
  <c r="W33" i="47"/>
  <c r="F33" i="47"/>
  <c r="CT33" i="47"/>
  <c r="M31" i="47"/>
  <c r="DN34" i="47" l="1"/>
  <c r="BS34" i="47"/>
  <c r="BG34" i="47"/>
  <c r="BQ34" i="47"/>
  <c r="BE34" i="47"/>
  <c r="BO34" i="47"/>
  <c r="BC34" i="47"/>
  <c r="BM34" i="47"/>
  <c r="BA34" i="47"/>
  <c r="BK34" i="47"/>
  <c r="BW34" i="47"/>
  <c r="BI34" i="47"/>
  <c r="AW34" i="47"/>
  <c r="AY34" i="47"/>
  <c r="BU34" i="47"/>
  <c r="W34" i="47"/>
  <c r="F34" i="47"/>
  <c r="BY34" i="47"/>
  <c r="CT34" i="47"/>
  <c r="R35" i="47"/>
  <c r="A36" i="47"/>
  <c r="M32" i="47"/>
  <c r="BO35" i="47" l="1"/>
  <c r="BC35" i="47"/>
  <c r="BM35" i="47"/>
  <c r="BA35" i="47"/>
  <c r="BW35" i="47"/>
  <c r="BK35" i="47"/>
  <c r="AY35" i="47"/>
  <c r="BU35" i="47"/>
  <c r="BI35" i="47"/>
  <c r="AW35" i="47"/>
  <c r="BS35" i="47"/>
  <c r="BE35" i="47"/>
  <c r="BQ35" i="47"/>
  <c r="BG35" i="47"/>
  <c r="A53" i="47"/>
  <c r="R36" i="47"/>
  <c r="BY35" i="47"/>
  <c r="CT35" i="47"/>
  <c r="F35" i="47"/>
  <c r="W35" i="47"/>
  <c r="DN35" i="47"/>
  <c r="M33" i="47"/>
  <c r="DN36" i="47" l="1"/>
  <c r="BW36" i="47"/>
  <c r="BK36" i="47"/>
  <c r="AY36" i="47"/>
  <c r="BU36" i="47"/>
  <c r="BI36" i="47"/>
  <c r="AW36" i="47"/>
  <c r="BS36" i="47"/>
  <c r="BG36" i="47"/>
  <c r="BQ36" i="47"/>
  <c r="BE36" i="47"/>
  <c r="BO36" i="47"/>
  <c r="BM36" i="47"/>
  <c r="BC36" i="47"/>
  <c r="BA36" i="47"/>
  <c r="W36" i="47"/>
  <c r="F36" i="47"/>
  <c r="CT36" i="47"/>
  <c r="BY36" i="47"/>
  <c r="R53" i="47"/>
  <c r="A54" i="47"/>
  <c r="M34" i="47"/>
  <c r="BS53" i="47" l="1"/>
  <c r="BG53" i="47"/>
  <c r="BQ53" i="47"/>
  <c r="BE53" i="47"/>
  <c r="BO53" i="47"/>
  <c r="BC53" i="47"/>
  <c r="BM53" i="47"/>
  <c r="BA53" i="47"/>
  <c r="AY53" i="47"/>
  <c r="AW53" i="47"/>
  <c r="BU53" i="47"/>
  <c r="BK53" i="47"/>
  <c r="BW53" i="47"/>
  <c r="BI53" i="47"/>
  <c r="A55" i="47"/>
  <c r="R54" i="47"/>
  <c r="BY53" i="47"/>
  <c r="W53" i="47"/>
  <c r="F53" i="47"/>
  <c r="CT53" i="47"/>
  <c r="DN53" i="47"/>
  <c r="M35" i="47"/>
  <c r="DN54" i="47" l="1"/>
  <c r="BO54" i="47"/>
  <c r="BC54" i="47"/>
  <c r="BM54" i="47"/>
  <c r="BA54" i="47"/>
  <c r="BW54" i="47"/>
  <c r="BK54" i="47"/>
  <c r="AY54" i="47"/>
  <c r="BU54" i="47"/>
  <c r="BI54" i="47"/>
  <c r="AW54" i="47"/>
  <c r="BG54" i="47"/>
  <c r="BS54" i="47"/>
  <c r="BE54" i="47"/>
  <c r="BQ54" i="47"/>
  <c r="W54" i="47"/>
  <c r="CT54" i="47"/>
  <c r="F54" i="47"/>
  <c r="BY54" i="47"/>
  <c r="R55" i="47"/>
  <c r="A56" i="47"/>
  <c r="M36" i="47"/>
  <c r="BW55" i="47" l="1"/>
  <c r="BK55" i="47"/>
  <c r="AY55" i="47"/>
  <c r="BU55" i="47"/>
  <c r="BI55" i="47"/>
  <c r="AW55" i="47"/>
  <c r="BS55" i="47"/>
  <c r="BG55" i="47"/>
  <c r="BQ55" i="47"/>
  <c r="BE55" i="47"/>
  <c r="BO55" i="47"/>
  <c r="BA55" i="47"/>
  <c r="BM55" i="47"/>
  <c r="BC55" i="47"/>
  <c r="A57" i="47"/>
  <c r="R56" i="47"/>
  <c r="BY55" i="47"/>
  <c r="CT55" i="47"/>
  <c r="F55" i="47"/>
  <c r="W55" i="47"/>
  <c r="DN55" i="47"/>
  <c r="M53" i="47"/>
  <c r="DN56" i="47" l="1"/>
  <c r="BS56" i="47"/>
  <c r="BG56" i="47"/>
  <c r="BQ56" i="47"/>
  <c r="BE56" i="47"/>
  <c r="BO56" i="47"/>
  <c r="BC56" i="47"/>
  <c r="BM56" i="47"/>
  <c r="BA56" i="47"/>
  <c r="BW56" i="47"/>
  <c r="BU56" i="47"/>
  <c r="BK56" i="47"/>
  <c r="BI56" i="47"/>
  <c r="AY56" i="47"/>
  <c r="AW56" i="47"/>
  <c r="W56" i="47"/>
  <c r="CT56" i="47"/>
  <c r="BY56" i="47"/>
  <c r="F56" i="47"/>
  <c r="R57" i="47"/>
  <c r="A58" i="47"/>
  <c r="M54" i="47"/>
  <c r="BO57" i="47" l="1"/>
  <c r="BC57" i="47"/>
  <c r="BM57" i="47"/>
  <c r="BA57" i="47"/>
  <c r="BW57" i="47"/>
  <c r="BK57" i="47"/>
  <c r="AY57" i="47"/>
  <c r="BU57" i="47"/>
  <c r="BI57" i="47"/>
  <c r="AW57" i="47"/>
  <c r="BQ57" i="47"/>
  <c r="BG57" i="47"/>
  <c r="BS57" i="47"/>
  <c r="BE57" i="47"/>
  <c r="A59" i="47"/>
  <c r="R58" i="47"/>
  <c r="BY57" i="47"/>
  <c r="CT57" i="47"/>
  <c r="F57" i="47"/>
  <c r="W57" i="47"/>
  <c r="DN57" i="47"/>
  <c r="M55" i="47"/>
  <c r="BW58" i="47" l="1"/>
  <c r="BK58" i="47"/>
  <c r="AY58" i="47"/>
  <c r="BU58" i="47"/>
  <c r="BI58" i="47"/>
  <c r="AW58" i="47"/>
  <c r="BS58" i="47"/>
  <c r="BG58" i="47"/>
  <c r="BQ58" i="47"/>
  <c r="BE58" i="47"/>
  <c r="BC58" i="47"/>
  <c r="BO58" i="47"/>
  <c r="BA58" i="47"/>
  <c r="BM58" i="47"/>
  <c r="W58" i="47"/>
  <c r="CT58" i="47"/>
  <c r="BY58" i="47"/>
  <c r="F58" i="47"/>
  <c r="DN58" i="47"/>
  <c r="R59" i="47"/>
  <c r="A60" i="47"/>
  <c r="M56" i="47"/>
  <c r="BS59" i="47" l="1"/>
  <c r="BG59" i="47"/>
  <c r="BQ59" i="47"/>
  <c r="BE59" i="47"/>
  <c r="BO59" i="47"/>
  <c r="BC59" i="47"/>
  <c r="BM59" i="47"/>
  <c r="BA59" i="47"/>
  <c r="BK59" i="47"/>
  <c r="AW59" i="47"/>
  <c r="BI59" i="47"/>
  <c r="AY59" i="47"/>
  <c r="BW59" i="47"/>
  <c r="BU59" i="47"/>
  <c r="BY59" i="47"/>
  <c r="CT59" i="47"/>
  <c r="W59" i="47"/>
  <c r="F59" i="47"/>
  <c r="DN59" i="47"/>
  <c r="A61" i="47"/>
  <c r="A62" i="47" s="1"/>
  <c r="R60" i="47"/>
  <c r="M57" i="47"/>
  <c r="DN60" i="47" l="1"/>
  <c r="BO60" i="47"/>
  <c r="BC60" i="47"/>
  <c r="BM60" i="47"/>
  <c r="BA60" i="47"/>
  <c r="BW60" i="47"/>
  <c r="BK60" i="47"/>
  <c r="AY60" i="47"/>
  <c r="BU60" i="47"/>
  <c r="BI60" i="47"/>
  <c r="AW60" i="47"/>
  <c r="BS60" i="47"/>
  <c r="BQ60" i="47"/>
  <c r="BG60" i="47"/>
  <c r="BE60" i="47"/>
  <c r="A63" i="47"/>
  <c r="M62" i="47"/>
  <c r="R62" i="47"/>
  <c r="R61" i="47"/>
  <c r="W60" i="47"/>
  <c r="CT60" i="47"/>
  <c r="F60" i="47"/>
  <c r="BY60" i="47"/>
  <c r="M58" i="47"/>
  <c r="BS62" i="47" l="1"/>
  <c r="BG62" i="47"/>
  <c r="BQ62" i="47"/>
  <c r="BE62" i="47"/>
  <c r="BO62" i="47"/>
  <c r="BC62" i="47"/>
  <c r="BM62" i="47"/>
  <c r="BA62" i="47"/>
  <c r="AY62" i="47"/>
  <c r="AW62" i="47"/>
  <c r="BU62" i="47"/>
  <c r="BW62" i="47"/>
  <c r="BK62" i="47"/>
  <c r="BI62" i="47"/>
  <c r="BW61" i="47"/>
  <c r="BK61" i="47"/>
  <c r="AY61" i="47"/>
  <c r="BU61" i="47"/>
  <c r="BI61" i="47"/>
  <c r="AW61" i="47"/>
  <c r="BS61" i="47"/>
  <c r="BG61" i="47"/>
  <c r="BQ61" i="47"/>
  <c r="BE61" i="47"/>
  <c r="BM61" i="47"/>
  <c r="BC61" i="47"/>
  <c r="BO61" i="47"/>
  <c r="BA61" i="47"/>
  <c r="W62" i="47"/>
  <c r="CT62" i="47"/>
  <c r="F62" i="47"/>
  <c r="BY62" i="47"/>
  <c r="A64" i="47"/>
  <c r="M63" i="47"/>
  <c r="R63" i="47"/>
  <c r="DN62" i="47"/>
  <c r="BY61" i="47"/>
  <c r="F61" i="47"/>
  <c r="CT61" i="47"/>
  <c r="W61" i="47"/>
  <c r="DN61" i="47"/>
  <c r="M59" i="47"/>
  <c r="DN63" i="47" l="1"/>
  <c r="BO63" i="47"/>
  <c r="BC63" i="47"/>
  <c r="BM63" i="47"/>
  <c r="BA63" i="47"/>
  <c r="BW63" i="47"/>
  <c r="BK63" i="47"/>
  <c r="AY63" i="47"/>
  <c r="BU63" i="47"/>
  <c r="BI63" i="47"/>
  <c r="AW63" i="47"/>
  <c r="BG63" i="47"/>
  <c r="BS63" i="47"/>
  <c r="BE63" i="47"/>
  <c r="BQ63" i="47"/>
  <c r="R64" i="47"/>
  <c r="M64" i="47"/>
  <c r="BY63" i="47"/>
  <c r="CT63" i="47"/>
  <c r="W63" i="47"/>
  <c r="F63" i="47"/>
  <c r="M60" i="47"/>
  <c r="BW64" i="47" l="1"/>
  <c r="BK64" i="47"/>
  <c r="AY64" i="47"/>
  <c r="BU64" i="47"/>
  <c r="BI64" i="47"/>
  <c r="AW64" i="47"/>
  <c r="BS64" i="47"/>
  <c r="BG64" i="47"/>
  <c r="BQ64" i="47"/>
  <c r="BE64" i="47"/>
  <c r="BO64" i="47"/>
  <c r="BM64" i="47"/>
  <c r="BC64" i="47"/>
  <c r="BA64" i="47"/>
  <c r="CT64" i="47"/>
  <c r="W64" i="47"/>
  <c r="BY64" i="47"/>
  <c r="F64" i="47"/>
  <c r="DN64" i="47"/>
  <c r="M61" i="47"/>
  <c r="DY12" i="14" l="1"/>
  <c r="DY50" i="14" s="1"/>
  <c r="R15" i="14"/>
  <c r="W15" i="14" l="1"/>
  <c r="BS15" i="14"/>
  <c r="BG15" i="14"/>
  <c r="BM15" i="14"/>
  <c r="BQ15" i="14"/>
  <c r="BE15" i="14"/>
  <c r="BA15" i="14"/>
  <c r="BO15" i="14"/>
  <c r="BC15" i="14"/>
  <c r="BW15" i="14"/>
  <c r="BU15" i="14"/>
  <c r="BI15" i="14"/>
  <c r="AY15" i="14"/>
  <c r="AW15" i="14"/>
  <c r="BK15" i="14"/>
  <c r="BI12" i="15"/>
  <c r="CD12" i="15"/>
  <c r="B13" i="6" l="1"/>
  <c r="B13" i="44"/>
  <c r="A16" i="15" l="1"/>
  <c r="A17" i="15" s="1"/>
  <c r="R15" i="15"/>
  <c r="B13" i="45"/>
  <c r="B13" i="1"/>
  <c r="U13" i="1" s="1"/>
  <c r="U13" i="45" l="1"/>
  <c r="P13" i="45"/>
  <c r="Q13" i="45" s="1"/>
  <c r="A18" i="15"/>
  <c r="BW15" i="15"/>
  <c r="BO15" i="15"/>
  <c r="BG15" i="15"/>
  <c r="AY15" i="15"/>
  <c r="BU15" i="15"/>
  <c r="BM15" i="15"/>
  <c r="BE15" i="15"/>
  <c r="AW15" i="15"/>
  <c r="BS15" i="15"/>
  <c r="BK15" i="15"/>
  <c r="BC15" i="15"/>
  <c r="BI15" i="15"/>
  <c r="BA15" i="15"/>
  <c r="BQ15" i="15"/>
  <c r="DY15" i="15"/>
  <c r="BY15" i="15"/>
  <c r="R16" i="15"/>
  <c r="BY16" i="15" s="1"/>
  <c r="CT15" i="15"/>
  <c r="DN15" i="15"/>
  <c r="W15" i="15"/>
  <c r="R13" i="45" l="1"/>
  <c r="DY16" i="15"/>
  <c r="DN16" i="15"/>
  <c r="W16" i="15"/>
  <c r="CT16" i="15"/>
  <c r="BS16" i="15"/>
  <c r="BK16" i="15"/>
  <c r="BC16" i="15"/>
  <c r="BQ16" i="15"/>
  <c r="BI16" i="15"/>
  <c r="BA16" i="15"/>
  <c r="BW16" i="15"/>
  <c r="BO16" i="15"/>
  <c r="BG16" i="15"/>
  <c r="AY16" i="15"/>
  <c r="BM16" i="15"/>
  <c r="BE16" i="15"/>
  <c r="BU16" i="15"/>
  <c r="AW16" i="15"/>
  <c r="A19" i="15"/>
  <c r="A14" i="6"/>
  <c r="A16" i="14"/>
  <c r="A14" i="44"/>
  <c r="A14" i="4"/>
  <c r="A14" i="43"/>
  <c r="A14" i="1"/>
  <c r="B14" i="1" s="1"/>
  <c r="U14" i="1" s="1"/>
  <c r="A14" i="45"/>
  <c r="B14" i="45" l="1"/>
  <c r="U14" i="45" s="1"/>
  <c r="S14" i="45"/>
  <c r="P14" i="45"/>
  <c r="Q14" i="45" s="1"/>
  <c r="A20" i="15"/>
  <c r="A17" i="14"/>
  <c r="R16" i="14"/>
  <c r="G14" i="43"/>
  <c r="D14" i="43"/>
  <c r="I14" i="43"/>
  <c r="F14" i="43"/>
  <c r="E14" i="43"/>
  <c r="B14" i="43"/>
  <c r="H14" i="43"/>
  <c r="E14" i="4"/>
  <c r="B14" i="4"/>
  <c r="H14" i="4" s="1"/>
  <c r="G14" i="4"/>
  <c r="D14" i="4"/>
  <c r="F14" i="4"/>
  <c r="A15" i="44"/>
  <c r="B15" i="44" s="1"/>
  <c r="B14" i="44"/>
  <c r="A15" i="6"/>
  <c r="B14" i="6"/>
  <c r="A15" i="4"/>
  <c r="A15" i="43"/>
  <c r="A15" i="1"/>
  <c r="B15" i="1" s="1"/>
  <c r="U15" i="1" s="1"/>
  <c r="A15" i="45"/>
  <c r="B15" i="45" l="1"/>
  <c r="U15" i="45" s="1"/>
  <c r="P15" i="45"/>
  <c r="Q15" i="45" s="1"/>
  <c r="R15" i="45" s="1"/>
  <c r="S15" i="45"/>
  <c r="R14" i="45"/>
  <c r="L14" i="43"/>
  <c r="U14" i="43"/>
  <c r="L14" i="4"/>
  <c r="U14" i="4"/>
  <c r="BO16" i="14"/>
  <c r="BC16" i="14"/>
  <c r="BU16" i="14"/>
  <c r="BM16" i="14"/>
  <c r="BA16" i="14"/>
  <c r="BI16" i="14"/>
  <c r="BW16" i="14"/>
  <c r="BK16" i="14"/>
  <c r="AY16" i="14"/>
  <c r="AW16" i="14"/>
  <c r="BQ16" i="14"/>
  <c r="BE16" i="14"/>
  <c r="BS16" i="14"/>
  <c r="BG16" i="14"/>
  <c r="A16" i="44"/>
  <c r="B16" i="44" s="1"/>
  <c r="A21" i="15"/>
  <c r="J14" i="43"/>
  <c r="K14" i="43"/>
  <c r="I14" i="4"/>
  <c r="K14" i="4"/>
  <c r="J14" i="4"/>
  <c r="A18" i="14"/>
  <c r="R17" i="14"/>
  <c r="I15" i="43"/>
  <c r="F15" i="43"/>
  <c r="D15" i="43"/>
  <c r="E15" i="43"/>
  <c r="G15" i="43"/>
  <c r="B15" i="43"/>
  <c r="H15" i="43"/>
  <c r="G15" i="4"/>
  <c r="D15" i="4"/>
  <c r="F15" i="4"/>
  <c r="E15" i="4"/>
  <c r="B15" i="4"/>
  <c r="H15" i="4" s="1"/>
  <c r="A16" i="6"/>
  <c r="B15" i="6"/>
  <c r="A16" i="4"/>
  <c r="A16" i="43"/>
  <c r="A16" i="1"/>
  <c r="B16" i="1" s="1"/>
  <c r="U16" i="1" s="1"/>
  <c r="A16" i="45"/>
  <c r="B16" i="45" l="1"/>
  <c r="U16" i="45" s="1"/>
  <c r="P16" i="45"/>
  <c r="Q16" i="45" s="1"/>
  <c r="S16" i="45"/>
  <c r="L15" i="43"/>
  <c r="U15" i="43"/>
  <c r="L15" i="4"/>
  <c r="U15" i="4"/>
  <c r="A17" i="44"/>
  <c r="B17" i="44" s="1"/>
  <c r="BW17" i="14"/>
  <c r="BK17" i="14"/>
  <c r="AY17" i="14"/>
  <c r="BQ17" i="14"/>
  <c r="BU17" i="14"/>
  <c r="BI17" i="14"/>
  <c r="AW17" i="14"/>
  <c r="BE17" i="14"/>
  <c r="BS17" i="14"/>
  <c r="BG17" i="14"/>
  <c r="BO17" i="14"/>
  <c r="BC17" i="14"/>
  <c r="BA17" i="14"/>
  <c r="BM17" i="14"/>
  <c r="A22" i="15"/>
  <c r="R18" i="14"/>
  <c r="A19" i="14"/>
  <c r="J15" i="43"/>
  <c r="I16" i="43"/>
  <c r="F16" i="43"/>
  <c r="H16" i="43"/>
  <c r="E16" i="43"/>
  <c r="B16" i="43"/>
  <c r="D16" i="43"/>
  <c r="G16" i="43"/>
  <c r="K15" i="43"/>
  <c r="K15" i="4"/>
  <c r="G16" i="4"/>
  <c r="D16" i="4"/>
  <c r="F16" i="4"/>
  <c r="E16" i="4"/>
  <c r="B16" i="4"/>
  <c r="H16" i="4" s="1"/>
  <c r="I15" i="4"/>
  <c r="J15" i="4"/>
  <c r="B16" i="6"/>
  <c r="A17" i="6"/>
  <c r="A17" i="4"/>
  <c r="A17" i="43"/>
  <c r="A17" i="1"/>
  <c r="B17" i="1" s="1"/>
  <c r="U17" i="1" s="1"/>
  <c r="A17" i="45"/>
  <c r="DN17" i="14"/>
  <c r="B65" i="45"/>
  <c r="A9" i="45"/>
  <c r="M11" i="45" s="1"/>
  <c r="A7" i="45"/>
  <c r="J6" i="45"/>
  <c r="S14" i="44"/>
  <c r="S13" i="44"/>
  <c r="P13" i="44"/>
  <c r="Q13" i="44" s="1"/>
  <c r="R13" i="44" s="1"/>
  <c r="B64" i="44"/>
  <c r="A9" i="44"/>
  <c r="I11" i="44" s="1"/>
  <c r="A7" i="44"/>
  <c r="J6" i="44"/>
  <c r="B17" i="45" l="1"/>
  <c r="U17" i="45" s="1"/>
  <c r="S17" i="45"/>
  <c r="P17" i="45"/>
  <c r="Q17" i="45" s="1"/>
  <c r="R17" i="45" s="1"/>
  <c r="R16" i="45"/>
  <c r="A18" i="44"/>
  <c r="B18" i="44" s="1"/>
  <c r="K16" i="43"/>
  <c r="U16" i="43"/>
  <c r="L16" i="4"/>
  <c r="U16" i="4"/>
  <c r="J16" i="43"/>
  <c r="BS18" i="14"/>
  <c r="BG18" i="14"/>
  <c r="AY18" i="14"/>
  <c r="BQ18" i="14"/>
  <c r="BE18" i="14"/>
  <c r="BM18" i="14"/>
  <c r="BK18" i="14"/>
  <c r="BO18" i="14"/>
  <c r="BC18" i="14"/>
  <c r="BA18" i="14"/>
  <c r="BW18" i="14"/>
  <c r="AW18" i="14"/>
  <c r="BU18" i="14"/>
  <c r="BI18" i="14"/>
  <c r="A23" i="15"/>
  <c r="L16" i="43"/>
  <c r="J16" i="4"/>
  <c r="I16" i="4"/>
  <c r="K16" i="4"/>
  <c r="R19" i="14"/>
  <c r="DN19" i="14" s="1"/>
  <c r="A20" i="14"/>
  <c r="I17" i="43"/>
  <c r="H17" i="43"/>
  <c r="E17" i="43"/>
  <c r="F17" i="43"/>
  <c r="D17" i="43"/>
  <c r="B17" i="43"/>
  <c r="G17" i="43"/>
  <c r="F17" i="4"/>
  <c r="G17" i="4"/>
  <c r="E17" i="4"/>
  <c r="B17" i="4"/>
  <c r="H17" i="4" s="1"/>
  <c r="D17" i="4"/>
  <c r="B17" i="6"/>
  <c r="A18" i="6"/>
  <c r="DN16" i="14"/>
  <c r="F16" i="14"/>
  <c r="DN18" i="14"/>
  <c r="F13" i="44"/>
  <c r="L13" i="44"/>
  <c r="H13" i="44"/>
  <c r="I13" i="44" s="1"/>
  <c r="A18" i="4"/>
  <c r="A18" i="43"/>
  <c r="G13" i="45"/>
  <c r="A18" i="1"/>
  <c r="B18" i="1" s="1"/>
  <c r="U18" i="1" s="1"/>
  <c r="A18" i="45"/>
  <c r="BY17" i="14"/>
  <c r="F17" i="14"/>
  <c r="BY16" i="14"/>
  <c r="CT17" i="14"/>
  <c r="CT18" i="14"/>
  <c r="CT16" i="14"/>
  <c r="F18" i="14"/>
  <c r="BY19" i="14"/>
  <c r="W18" i="14"/>
  <c r="W16" i="14"/>
  <c r="W17" i="14"/>
  <c r="BY18" i="14"/>
  <c r="CT19" i="14"/>
  <c r="W19" i="14"/>
  <c r="E13" i="45"/>
  <c r="H13" i="45"/>
  <c r="L13" i="45"/>
  <c r="M13" i="45" s="1"/>
  <c r="F13" i="45"/>
  <c r="D13" i="45"/>
  <c r="I13" i="45"/>
  <c r="E13" i="44"/>
  <c r="E14" i="44"/>
  <c r="G13" i="44"/>
  <c r="D13" i="44"/>
  <c r="J13" i="44"/>
  <c r="S15" i="43"/>
  <c r="S14" i="43"/>
  <c r="S13" i="43"/>
  <c r="C70" i="43"/>
  <c r="A9" i="43"/>
  <c r="M11" i="43" s="1"/>
  <c r="A7" i="43"/>
  <c r="J6" i="43"/>
  <c r="B18" i="45" l="1"/>
  <c r="U18" i="45" s="1"/>
  <c r="P18" i="45"/>
  <c r="Q18" i="45" s="1"/>
  <c r="S18" i="45"/>
  <c r="A19" i="44"/>
  <c r="B19" i="44" s="1"/>
  <c r="L17" i="43"/>
  <c r="U17" i="43"/>
  <c r="L17" i="4"/>
  <c r="U17" i="4"/>
  <c r="F19" i="14"/>
  <c r="BO19" i="14"/>
  <c r="BC19" i="14"/>
  <c r="BI19" i="14"/>
  <c r="BG19" i="14"/>
  <c r="BM19" i="14"/>
  <c r="BA19" i="14"/>
  <c r="BU19" i="14"/>
  <c r="BS19" i="14"/>
  <c r="BW19" i="14"/>
  <c r="BK19" i="14"/>
  <c r="AY19" i="14"/>
  <c r="AW19" i="14"/>
  <c r="BQ19" i="14"/>
  <c r="BE19" i="14"/>
  <c r="A24" i="15"/>
  <c r="R20" i="14"/>
  <c r="A21" i="14"/>
  <c r="J17" i="43"/>
  <c r="H18" i="43"/>
  <c r="E18" i="43"/>
  <c r="B18" i="43"/>
  <c r="G18" i="43"/>
  <c r="D18" i="43"/>
  <c r="I18" i="43"/>
  <c r="F18" i="43"/>
  <c r="K17" i="43"/>
  <c r="F18" i="4"/>
  <c r="E18" i="4"/>
  <c r="B18" i="4"/>
  <c r="H18" i="4" s="1"/>
  <c r="G18" i="4"/>
  <c r="D18" i="4"/>
  <c r="J17" i="4"/>
  <c r="K17" i="4"/>
  <c r="I17" i="4"/>
  <c r="B18" i="6"/>
  <c r="A19" i="6"/>
  <c r="F14" i="44"/>
  <c r="L15" i="44"/>
  <c r="J15" i="44"/>
  <c r="H15" i="44"/>
  <c r="I15" i="44" s="1"/>
  <c r="K15" i="44"/>
  <c r="L14" i="44"/>
  <c r="J14" i="44"/>
  <c r="K14" i="44"/>
  <c r="H14" i="44"/>
  <c r="I14" i="44" s="1"/>
  <c r="P14" i="44"/>
  <c r="Q14" i="44" s="1"/>
  <c r="D14" i="44"/>
  <c r="G14" i="44"/>
  <c r="A19" i="4"/>
  <c r="P13" i="43"/>
  <c r="Q13" i="43" s="1"/>
  <c r="R13" i="43" s="1"/>
  <c r="M13" i="43"/>
  <c r="A19" i="43"/>
  <c r="A19" i="1"/>
  <c r="B19" i="1" s="1"/>
  <c r="U19" i="1" s="1"/>
  <c r="A19" i="45"/>
  <c r="I14" i="45"/>
  <c r="H14" i="45"/>
  <c r="J14" i="45"/>
  <c r="K14" i="45"/>
  <c r="L14" i="45"/>
  <c r="M14" i="45" s="1"/>
  <c r="L15" i="45"/>
  <c r="M15" i="45" s="1"/>
  <c r="K15" i="45"/>
  <c r="J15" i="45"/>
  <c r="H15" i="45"/>
  <c r="I15" i="45"/>
  <c r="J13" i="43"/>
  <c r="E14" i="45"/>
  <c r="D14" i="45"/>
  <c r="G14" i="45"/>
  <c r="F14" i="45"/>
  <c r="G15" i="45"/>
  <c r="F15" i="45"/>
  <c r="D15" i="45"/>
  <c r="E15" i="45"/>
  <c r="J13" i="45"/>
  <c r="DG12" i="15" s="1"/>
  <c r="DG50" i="15" s="1"/>
  <c r="S15" i="44"/>
  <c r="S16" i="44"/>
  <c r="P15" i="44"/>
  <c r="F15" i="44"/>
  <c r="D15" i="44"/>
  <c r="G15" i="44"/>
  <c r="E15" i="44"/>
  <c r="P15" i="43"/>
  <c r="P14" i="43"/>
  <c r="R18" i="45" l="1"/>
  <c r="B19" i="45"/>
  <c r="U19" i="45" s="1"/>
  <c r="P19" i="45"/>
  <c r="Q19" i="45" s="1"/>
  <c r="R19" i="45" s="1"/>
  <c r="S19" i="45"/>
  <c r="A20" i="44"/>
  <c r="B20" i="44" s="1"/>
  <c r="K18" i="43"/>
  <c r="U18" i="43"/>
  <c r="K18" i="4"/>
  <c r="U18" i="4"/>
  <c r="BW20" i="14"/>
  <c r="BK20" i="14"/>
  <c r="AY20" i="14"/>
  <c r="BQ20" i="14"/>
  <c r="BO20" i="14"/>
  <c r="BU20" i="14"/>
  <c r="BI20" i="14"/>
  <c r="AW20" i="14"/>
  <c r="BE20" i="14"/>
  <c r="BS20" i="14"/>
  <c r="BG20" i="14"/>
  <c r="BC20" i="14"/>
  <c r="BM20" i="14"/>
  <c r="BA20" i="14"/>
  <c r="A25" i="15"/>
  <c r="J18" i="43"/>
  <c r="L18" i="43"/>
  <c r="R21" i="14"/>
  <c r="A22" i="14"/>
  <c r="BY20" i="14"/>
  <c r="DN20" i="14"/>
  <c r="F20" i="14"/>
  <c r="W20" i="14"/>
  <c r="CT20" i="14"/>
  <c r="G19" i="43"/>
  <c r="D19" i="43"/>
  <c r="E19" i="43"/>
  <c r="I19" i="43"/>
  <c r="H19" i="43"/>
  <c r="F19" i="43"/>
  <c r="B19" i="43"/>
  <c r="E19" i="4"/>
  <c r="B19" i="4"/>
  <c r="H19" i="4" s="1"/>
  <c r="G19" i="4"/>
  <c r="D19" i="4"/>
  <c r="F19" i="4"/>
  <c r="J18" i="4"/>
  <c r="L18" i="4"/>
  <c r="I18" i="4"/>
  <c r="B19" i="6"/>
  <c r="A20" i="6"/>
  <c r="K16" i="44"/>
  <c r="H16" i="44"/>
  <c r="L16" i="44"/>
  <c r="J16" i="44"/>
  <c r="A21" i="44"/>
  <c r="B21" i="44" s="1"/>
  <c r="A20" i="4"/>
  <c r="A20" i="43"/>
  <c r="A20" i="1"/>
  <c r="B20" i="1" s="1"/>
  <c r="U20" i="1" s="1"/>
  <c r="A20" i="45"/>
  <c r="L16" i="45"/>
  <c r="M16" i="45" s="1"/>
  <c r="K16" i="45"/>
  <c r="J16" i="45"/>
  <c r="I16" i="45"/>
  <c r="H16" i="45"/>
  <c r="G16" i="45"/>
  <c r="D16" i="45"/>
  <c r="E16" i="45"/>
  <c r="F16" i="45"/>
  <c r="E16" i="44"/>
  <c r="G16" i="44"/>
  <c r="F16" i="44"/>
  <c r="D16" i="44"/>
  <c r="P16" i="44"/>
  <c r="S17" i="44"/>
  <c r="Q15" i="44"/>
  <c r="S16" i="43"/>
  <c r="M14" i="43"/>
  <c r="Q14" i="43"/>
  <c r="B20" i="45" l="1"/>
  <c r="U20" i="45" s="1"/>
  <c r="S20" i="45"/>
  <c r="P20" i="45"/>
  <c r="Q20" i="45" s="1"/>
  <c r="R20" i="45" s="1"/>
  <c r="L19" i="43"/>
  <c r="U19" i="43"/>
  <c r="L19" i="4"/>
  <c r="U19" i="4"/>
  <c r="DN21" i="14"/>
  <c r="BS21" i="14"/>
  <c r="BG21" i="14"/>
  <c r="BW21" i="14"/>
  <c r="BQ21" i="14"/>
  <c r="BE21" i="14"/>
  <c r="BM21" i="14"/>
  <c r="AY21" i="14"/>
  <c r="BO21" i="14"/>
  <c r="BC21" i="14"/>
  <c r="BA21" i="14"/>
  <c r="BK21" i="14"/>
  <c r="BU21" i="14"/>
  <c r="AW21" i="14"/>
  <c r="BI21" i="14"/>
  <c r="A26" i="15"/>
  <c r="J19" i="43"/>
  <c r="K19" i="43"/>
  <c r="J19" i="4"/>
  <c r="I19" i="4"/>
  <c r="K19" i="4"/>
  <c r="R22" i="14"/>
  <c r="A23" i="14"/>
  <c r="F21" i="14"/>
  <c r="W21" i="14"/>
  <c r="BY21" i="14"/>
  <c r="CT21" i="14"/>
  <c r="G20" i="43"/>
  <c r="D20" i="43"/>
  <c r="I20" i="43"/>
  <c r="F20" i="43"/>
  <c r="E20" i="43"/>
  <c r="H20" i="43"/>
  <c r="B20" i="43"/>
  <c r="E20" i="4"/>
  <c r="B20" i="4"/>
  <c r="H20" i="4" s="1"/>
  <c r="G20" i="4"/>
  <c r="D20" i="4"/>
  <c r="F20" i="4"/>
  <c r="B20" i="6"/>
  <c r="A21" i="6"/>
  <c r="L17" i="44"/>
  <c r="K17" i="44"/>
  <c r="H17" i="44"/>
  <c r="I17" i="44" s="1"/>
  <c r="J17" i="44"/>
  <c r="A22" i="44"/>
  <c r="B22" i="44" s="1"/>
  <c r="A21" i="4"/>
  <c r="M16" i="43"/>
  <c r="A21" i="43"/>
  <c r="A21" i="1"/>
  <c r="B21" i="1" s="1"/>
  <c r="U21" i="1" s="1"/>
  <c r="A21" i="45"/>
  <c r="L17" i="45"/>
  <c r="M17" i="45" s="1"/>
  <c r="K17" i="45"/>
  <c r="H17" i="45"/>
  <c r="J17" i="45"/>
  <c r="I17" i="45"/>
  <c r="G17" i="45"/>
  <c r="F17" i="45"/>
  <c r="D17" i="45"/>
  <c r="E17" i="45"/>
  <c r="S18" i="44"/>
  <c r="P17" i="44"/>
  <c r="D17" i="44"/>
  <c r="G17" i="44"/>
  <c r="F17" i="44"/>
  <c r="E17" i="44"/>
  <c r="R15" i="44"/>
  <c r="I16" i="44"/>
  <c r="P16" i="43"/>
  <c r="S17" i="43"/>
  <c r="Q15" i="43"/>
  <c r="R15" i="43" s="1"/>
  <c r="M15" i="43"/>
  <c r="R14" i="43"/>
  <c r="B21" i="45" l="1"/>
  <c r="U21" i="45" s="1"/>
  <c r="P21" i="45"/>
  <c r="Q21" i="45" s="1"/>
  <c r="R21" i="45" s="1"/>
  <c r="S21" i="45"/>
  <c r="L20" i="43"/>
  <c r="U20" i="43"/>
  <c r="K20" i="4"/>
  <c r="U20" i="4"/>
  <c r="BO22" i="14"/>
  <c r="BC22" i="14"/>
  <c r="AW22" i="14"/>
  <c r="BS22" i="14"/>
  <c r="BM22" i="14"/>
  <c r="BA22" i="14"/>
  <c r="BU22" i="14"/>
  <c r="BG22" i="14"/>
  <c r="BW22" i="14"/>
  <c r="BK22" i="14"/>
  <c r="AY22" i="14"/>
  <c r="BI22" i="14"/>
  <c r="BE22" i="14"/>
  <c r="BQ22" i="14"/>
  <c r="A27" i="15"/>
  <c r="J20" i="43"/>
  <c r="R23" i="14"/>
  <c r="A24" i="14"/>
  <c r="W22" i="14"/>
  <c r="CT22" i="14"/>
  <c r="DN22" i="14"/>
  <c r="F22" i="14"/>
  <c r="BY22" i="14"/>
  <c r="K20" i="43"/>
  <c r="I21" i="43"/>
  <c r="F21" i="43"/>
  <c r="H21" i="43"/>
  <c r="B21" i="43"/>
  <c r="D21" i="43"/>
  <c r="E21" i="43"/>
  <c r="G21" i="43"/>
  <c r="G21" i="4"/>
  <c r="D21" i="4"/>
  <c r="F21" i="4"/>
  <c r="E21" i="4"/>
  <c r="B21" i="4"/>
  <c r="H21" i="4" s="1"/>
  <c r="J20" i="4"/>
  <c r="I20" i="4"/>
  <c r="L20" i="4"/>
  <c r="B21" i="6"/>
  <c r="A22" i="6"/>
  <c r="J18" i="44"/>
  <c r="H18" i="44"/>
  <c r="L18" i="44"/>
  <c r="K18" i="44"/>
  <c r="A23" i="44"/>
  <c r="B23" i="44" s="1"/>
  <c r="A22" i="4"/>
  <c r="A22" i="43"/>
  <c r="A22" i="1"/>
  <c r="B22" i="1" s="1"/>
  <c r="U22" i="1" s="1"/>
  <c r="K18" i="45"/>
  <c r="H18" i="45"/>
  <c r="J18" i="45"/>
  <c r="I18" i="45"/>
  <c r="L18" i="45"/>
  <c r="M18" i="45" s="1"/>
  <c r="A22" i="45"/>
  <c r="G18" i="45"/>
  <c r="D18" i="45"/>
  <c r="E18" i="45"/>
  <c r="F18" i="45"/>
  <c r="S19" i="44"/>
  <c r="E18" i="44"/>
  <c r="P18" i="44"/>
  <c r="F18" i="44"/>
  <c r="D18" i="44"/>
  <c r="G18" i="44"/>
  <c r="Q16" i="44"/>
  <c r="Q17" i="44"/>
  <c r="P17" i="43"/>
  <c r="M17" i="43"/>
  <c r="S18" i="43"/>
  <c r="Q16" i="43"/>
  <c r="B22" i="45" l="1"/>
  <c r="U22" i="45" s="1"/>
  <c r="S22" i="45"/>
  <c r="P22" i="45"/>
  <c r="Q22" i="45" s="1"/>
  <c r="R22" i="45" s="1"/>
  <c r="L21" i="43"/>
  <c r="U21" i="43"/>
  <c r="L21" i="4"/>
  <c r="U21" i="4"/>
  <c r="DN23" i="14"/>
  <c r="BW23" i="14"/>
  <c r="BK23" i="14"/>
  <c r="AY23" i="14"/>
  <c r="BE23" i="14"/>
  <c r="BU23" i="14"/>
  <c r="BI23" i="14"/>
  <c r="AW23" i="14"/>
  <c r="BO23" i="14"/>
  <c r="BS23" i="14"/>
  <c r="BG23" i="14"/>
  <c r="BQ23" i="14"/>
  <c r="BC23" i="14"/>
  <c r="BM23" i="14"/>
  <c r="BA23" i="14"/>
  <c r="J21" i="43"/>
  <c r="A28" i="15"/>
  <c r="R24" i="14"/>
  <c r="A25" i="14"/>
  <c r="BY23" i="14"/>
  <c r="CT23" i="14"/>
  <c r="F23" i="14"/>
  <c r="W23" i="14"/>
  <c r="I22" i="43"/>
  <c r="F22" i="43"/>
  <c r="H22" i="43"/>
  <c r="E22" i="43"/>
  <c r="B22" i="43"/>
  <c r="G22" i="43"/>
  <c r="D22" i="43"/>
  <c r="K21" i="43"/>
  <c r="I21" i="4"/>
  <c r="J21" i="4"/>
  <c r="G22" i="4"/>
  <c r="D22" i="4"/>
  <c r="F22" i="4"/>
  <c r="E22" i="4"/>
  <c r="B22" i="4"/>
  <c r="H22" i="4" s="1"/>
  <c r="K21" i="4"/>
  <c r="B22" i="6"/>
  <c r="A23" i="6"/>
  <c r="L19" i="44"/>
  <c r="J19" i="44"/>
  <c r="H19" i="44"/>
  <c r="K19" i="44"/>
  <c r="A24" i="44"/>
  <c r="B24" i="44" s="1"/>
  <c r="A23" i="4"/>
  <c r="A23" i="43"/>
  <c r="M18" i="43"/>
  <c r="A23" i="1"/>
  <c r="B23" i="1" s="1"/>
  <c r="U23" i="1" s="1"/>
  <c r="L19" i="45"/>
  <c r="M19" i="45" s="1"/>
  <c r="J19" i="45"/>
  <c r="H19" i="45"/>
  <c r="K19" i="45"/>
  <c r="I19" i="45"/>
  <c r="A23" i="45"/>
  <c r="G19" i="45"/>
  <c r="F19" i="45"/>
  <c r="D19" i="45"/>
  <c r="E19" i="45"/>
  <c r="S20" i="44"/>
  <c r="D19" i="44"/>
  <c r="E19" i="44"/>
  <c r="P19" i="44"/>
  <c r="G19" i="44"/>
  <c r="F19" i="44"/>
  <c r="I18" i="44"/>
  <c r="R16" i="44"/>
  <c r="S19" i="43"/>
  <c r="P18" i="43"/>
  <c r="R16" i="43"/>
  <c r="Q17" i="43"/>
  <c r="B23" i="45" l="1"/>
  <c r="U23" i="45" s="1"/>
  <c r="S23" i="45"/>
  <c r="P23" i="45"/>
  <c r="Q23" i="45" s="1"/>
  <c r="R23" i="45" s="1"/>
  <c r="K22" i="43"/>
  <c r="U22" i="43"/>
  <c r="L22" i="4"/>
  <c r="U22" i="4"/>
  <c r="DN24" i="14"/>
  <c r="BS24" i="14"/>
  <c r="BG24" i="14"/>
  <c r="AY24" i="14"/>
  <c r="BQ24" i="14"/>
  <c r="BE24" i="14"/>
  <c r="BA24" i="14"/>
  <c r="BW24" i="14"/>
  <c r="BO24" i="14"/>
  <c r="BC24" i="14"/>
  <c r="BM24" i="14"/>
  <c r="BK24" i="14"/>
  <c r="BU24" i="14"/>
  <c r="BI24" i="14"/>
  <c r="AW24" i="14"/>
  <c r="A29" i="15"/>
  <c r="K22" i="4"/>
  <c r="J22" i="4"/>
  <c r="I22" i="4"/>
  <c r="R25" i="14"/>
  <c r="A26" i="14"/>
  <c r="F24" i="14"/>
  <c r="BY24" i="14"/>
  <c r="CT24" i="14"/>
  <c r="W24" i="14"/>
  <c r="J22" i="43"/>
  <c r="L22" i="43"/>
  <c r="I23" i="43"/>
  <c r="H23" i="43"/>
  <c r="E23" i="43"/>
  <c r="G23" i="43"/>
  <c r="B23" i="43"/>
  <c r="F23" i="43"/>
  <c r="D23" i="43"/>
  <c r="F23" i="4"/>
  <c r="G23" i="4"/>
  <c r="E23" i="4"/>
  <c r="B23" i="4"/>
  <c r="H23" i="4" s="1"/>
  <c r="D23" i="4"/>
  <c r="B23" i="6"/>
  <c r="A24" i="6"/>
  <c r="A25" i="44"/>
  <c r="B25" i="44" s="1"/>
  <c r="L20" i="44"/>
  <c r="K20" i="44"/>
  <c r="J20" i="44"/>
  <c r="H20" i="44"/>
  <c r="A24" i="4"/>
  <c r="A24" i="43"/>
  <c r="M19" i="43"/>
  <c r="A24" i="1"/>
  <c r="B24" i="1" s="1"/>
  <c r="U24" i="1" s="1"/>
  <c r="K20" i="45"/>
  <c r="J20" i="45"/>
  <c r="I20" i="45"/>
  <c r="H20" i="45"/>
  <c r="L20" i="45"/>
  <c r="M20" i="45" s="1"/>
  <c r="A24" i="45"/>
  <c r="G20" i="45"/>
  <c r="E20" i="45"/>
  <c r="D20" i="45"/>
  <c r="F20" i="45"/>
  <c r="G20" i="44"/>
  <c r="D20" i="44"/>
  <c r="P20" i="44"/>
  <c r="F20" i="44"/>
  <c r="E20" i="44"/>
  <c r="S21" i="44"/>
  <c r="Q19" i="44"/>
  <c r="R19" i="44" s="1"/>
  <c r="I19" i="44"/>
  <c r="Q18" i="44"/>
  <c r="S20" i="43"/>
  <c r="P19" i="43"/>
  <c r="Q18" i="43"/>
  <c r="R18" i="43" s="1"/>
  <c r="B18" i="39"/>
  <c r="C18" i="39" s="1"/>
  <c r="C16" i="39"/>
  <c r="H15" i="39"/>
  <c r="F15" i="39"/>
  <c r="C15" i="39"/>
  <c r="I14" i="39"/>
  <c r="H14" i="39"/>
  <c r="F14" i="39"/>
  <c r="D14" i="39"/>
  <c r="C14" i="39"/>
  <c r="B24" i="45" l="1"/>
  <c r="U24" i="45" s="1"/>
  <c r="S24" i="45"/>
  <c r="P24" i="45"/>
  <c r="Q24" i="45" s="1"/>
  <c r="R24" i="45" s="1"/>
  <c r="L23" i="43"/>
  <c r="U23" i="43"/>
  <c r="L23" i="4"/>
  <c r="U23" i="4"/>
  <c r="BO25" i="14"/>
  <c r="BC25" i="14"/>
  <c r="BU25" i="14"/>
  <c r="AW25" i="14"/>
  <c r="BG25" i="14"/>
  <c r="BM25" i="14"/>
  <c r="BA25" i="14"/>
  <c r="BI25" i="14"/>
  <c r="BW25" i="14"/>
  <c r="BK25" i="14"/>
  <c r="AY25" i="14"/>
  <c r="BS25" i="14"/>
  <c r="BQ25" i="14"/>
  <c r="BE25" i="14"/>
  <c r="A30" i="15"/>
  <c r="J23" i="43"/>
  <c r="J23" i="4"/>
  <c r="I23" i="4"/>
  <c r="G18" i="39"/>
  <c r="H19" i="39" s="1"/>
  <c r="R26" i="14"/>
  <c r="A27" i="14"/>
  <c r="F25" i="14"/>
  <c r="DN25" i="14"/>
  <c r="BY25" i="14"/>
  <c r="W25" i="14"/>
  <c r="CT25" i="14"/>
  <c r="K23" i="43"/>
  <c r="H24" i="43"/>
  <c r="E24" i="43"/>
  <c r="B24" i="43"/>
  <c r="G24" i="43"/>
  <c r="D24" i="43"/>
  <c r="F24" i="43"/>
  <c r="I24" i="43"/>
  <c r="F24" i="4"/>
  <c r="E24" i="4"/>
  <c r="B24" i="4"/>
  <c r="H24" i="4" s="1"/>
  <c r="G24" i="4"/>
  <c r="D24" i="4"/>
  <c r="K23" i="4"/>
  <c r="B24" i="6"/>
  <c r="A25" i="6"/>
  <c r="J21" i="44"/>
  <c r="L21" i="44"/>
  <c r="H21" i="44"/>
  <c r="K21" i="44"/>
  <c r="A26" i="44"/>
  <c r="B26" i="44" s="1"/>
  <c r="A25" i="4"/>
  <c r="A25" i="43"/>
  <c r="A25" i="1"/>
  <c r="B25" i="1" s="1"/>
  <c r="U25" i="1" s="1"/>
  <c r="I21" i="45"/>
  <c r="K21" i="45"/>
  <c r="H21" i="45"/>
  <c r="J21" i="45"/>
  <c r="L21" i="45"/>
  <c r="M21" i="45" s="1"/>
  <c r="A25" i="45"/>
  <c r="G21" i="45"/>
  <c r="F21" i="45"/>
  <c r="D21" i="45"/>
  <c r="E21" i="45"/>
  <c r="P21" i="44"/>
  <c r="F21" i="44"/>
  <c r="G21" i="44"/>
  <c r="E21" i="44"/>
  <c r="D21" i="44"/>
  <c r="S22" i="44"/>
  <c r="Q20" i="44"/>
  <c r="R20" i="44" s="1"/>
  <c r="R18" i="44"/>
  <c r="I20" i="44"/>
  <c r="S21" i="43"/>
  <c r="P20" i="43"/>
  <c r="Q19" i="43"/>
  <c r="R19" i="43" s="1"/>
  <c r="D18" i="39"/>
  <c r="C19" i="39"/>
  <c r="B22" i="39"/>
  <c r="F18" i="39"/>
  <c r="F19" i="39"/>
  <c r="C20" i="39"/>
  <c r="B88" i="39"/>
  <c r="A9" i="39"/>
  <c r="A7" i="39"/>
  <c r="K6" i="39"/>
  <c r="H15" i="7"/>
  <c r="F15" i="7"/>
  <c r="F14" i="7"/>
  <c r="C16" i="7"/>
  <c r="C15" i="7"/>
  <c r="H18" i="39" l="1"/>
  <c r="B25" i="45"/>
  <c r="U25" i="45" s="1"/>
  <c r="S25" i="45"/>
  <c r="P25" i="45"/>
  <c r="Q25" i="45" s="1"/>
  <c r="R25" i="45" s="1"/>
  <c r="I18" i="39"/>
  <c r="K24" i="43"/>
  <c r="U24" i="43"/>
  <c r="K24" i="4"/>
  <c r="U24" i="4"/>
  <c r="BW26" i="14"/>
  <c r="BK26" i="14"/>
  <c r="AY26" i="14"/>
  <c r="BO26" i="14"/>
  <c r="BU26" i="14"/>
  <c r="BI26" i="14"/>
  <c r="AW26" i="14"/>
  <c r="BQ26" i="14"/>
  <c r="BC26" i="14"/>
  <c r="BS26" i="14"/>
  <c r="BG26" i="14"/>
  <c r="BE26" i="14"/>
  <c r="BM26" i="14"/>
  <c r="BA26" i="14"/>
  <c r="A31" i="15"/>
  <c r="L24" i="43"/>
  <c r="J24" i="43"/>
  <c r="K18" i="39"/>
  <c r="H20" i="39"/>
  <c r="K19" i="39"/>
  <c r="R27" i="14"/>
  <c r="A28" i="14"/>
  <c r="CT26" i="14"/>
  <c r="DN26" i="14"/>
  <c r="F26" i="14"/>
  <c r="W26" i="14"/>
  <c r="BY26" i="14"/>
  <c r="G25" i="43"/>
  <c r="D25" i="43"/>
  <c r="I25" i="43"/>
  <c r="H25" i="43"/>
  <c r="F25" i="43"/>
  <c r="B25" i="43"/>
  <c r="E25" i="43"/>
  <c r="J24" i="4"/>
  <c r="L24" i="4"/>
  <c r="E25" i="4"/>
  <c r="B25" i="4"/>
  <c r="H25" i="4" s="1"/>
  <c r="G25" i="4"/>
  <c r="D25" i="4"/>
  <c r="F25" i="4"/>
  <c r="I24" i="4"/>
  <c r="B25" i="6"/>
  <c r="A26" i="6"/>
  <c r="J22" i="44"/>
  <c r="H22" i="44"/>
  <c r="L22" i="44"/>
  <c r="K22" i="44"/>
  <c r="A27" i="44"/>
  <c r="B27" i="44" s="1"/>
  <c r="A26" i="4"/>
  <c r="A26" i="43"/>
  <c r="M21" i="43"/>
  <c r="A26" i="1"/>
  <c r="B26" i="1" s="1"/>
  <c r="U26" i="1" s="1"/>
  <c r="A26" i="45"/>
  <c r="K22" i="45"/>
  <c r="J22" i="45"/>
  <c r="I22" i="45"/>
  <c r="H22" i="45"/>
  <c r="L22" i="45"/>
  <c r="M22" i="45" s="1"/>
  <c r="F22" i="45"/>
  <c r="G22" i="45"/>
  <c r="E22" i="45"/>
  <c r="D22" i="45"/>
  <c r="S23" i="44"/>
  <c r="G22" i="44"/>
  <c r="E22" i="44"/>
  <c r="P22" i="44"/>
  <c r="D22" i="44"/>
  <c r="F22" i="44"/>
  <c r="Q21" i="44"/>
  <c r="I21" i="44"/>
  <c r="P21" i="43"/>
  <c r="S22" i="43"/>
  <c r="M20" i="43"/>
  <c r="Q20" i="43"/>
  <c r="F23" i="39"/>
  <c r="G22" i="39"/>
  <c r="F22" i="39"/>
  <c r="C23" i="39"/>
  <c r="D22" i="39"/>
  <c r="C22" i="39"/>
  <c r="C24" i="39"/>
  <c r="B26" i="45" l="1"/>
  <c r="U26" i="45" s="1"/>
  <c r="P26" i="45"/>
  <c r="Q26" i="45" s="1"/>
  <c r="R26" i="45" s="1"/>
  <c r="S26" i="45"/>
  <c r="L25" i="43"/>
  <c r="U25" i="43"/>
  <c r="L25" i="4"/>
  <c r="U25" i="4"/>
  <c r="BS27" i="14"/>
  <c r="BG27" i="14"/>
  <c r="BA27" i="14"/>
  <c r="BW27" i="14"/>
  <c r="BQ27" i="14"/>
  <c r="BE27" i="14"/>
  <c r="BM27" i="14"/>
  <c r="AY27" i="14"/>
  <c r="BO27" i="14"/>
  <c r="BC27" i="14"/>
  <c r="BK27" i="14"/>
  <c r="BI27" i="14"/>
  <c r="BU27" i="14"/>
  <c r="AW27" i="14"/>
  <c r="A32" i="15"/>
  <c r="J25" i="4"/>
  <c r="K25" i="4"/>
  <c r="K23" i="39"/>
  <c r="H24" i="39"/>
  <c r="K22" i="39"/>
  <c r="R28" i="14"/>
  <c r="A29" i="14"/>
  <c r="BY27" i="14"/>
  <c r="CT27" i="14"/>
  <c r="DN27" i="14"/>
  <c r="F27" i="14"/>
  <c r="W27" i="14"/>
  <c r="G26" i="43"/>
  <c r="D26" i="43"/>
  <c r="I26" i="43"/>
  <c r="F26" i="43"/>
  <c r="E26" i="43"/>
  <c r="H26" i="43"/>
  <c r="B26" i="43"/>
  <c r="J25" i="43"/>
  <c r="K25" i="43"/>
  <c r="I25" i="4"/>
  <c r="E26" i="4"/>
  <c r="B26" i="4"/>
  <c r="H26" i="4" s="1"/>
  <c r="G26" i="4"/>
  <c r="D26" i="4"/>
  <c r="F26" i="4"/>
  <c r="B26" i="6"/>
  <c r="A27" i="6"/>
  <c r="A28" i="44"/>
  <c r="B28" i="44" s="1"/>
  <c r="K23" i="44"/>
  <c r="H23" i="44"/>
  <c r="I23" i="44" s="1"/>
  <c r="J23" i="44"/>
  <c r="L23" i="44"/>
  <c r="A32" i="4"/>
  <c r="A32" i="43"/>
  <c r="A27" i="1"/>
  <c r="B27" i="1" s="1"/>
  <c r="U27" i="1" s="1"/>
  <c r="A27" i="45"/>
  <c r="K23" i="45"/>
  <c r="I23" i="45"/>
  <c r="J23" i="45"/>
  <c r="H23" i="45"/>
  <c r="L23" i="45"/>
  <c r="M23" i="45" s="1"/>
  <c r="F23" i="45"/>
  <c r="G23" i="45"/>
  <c r="E23" i="45"/>
  <c r="D23" i="45"/>
  <c r="P23" i="44"/>
  <c r="F23" i="44"/>
  <c r="D23" i="44"/>
  <c r="G23" i="44"/>
  <c r="E23" i="44"/>
  <c r="S24" i="44"/>
  <c r="I22" i="44"/>
  <c r="Q22" i="44"/>
  <c r="R22" i="44" s="1"/>
  <c r="P22" i="43"/>
  <c r="S23" i="43"/>
  <c r="R20" i="43"/>
  <c r="Q21" i="43"/>
  <c r="H22" i="39"/>
  <c r="H23" i="39"/>
  <c r="B26" i="39"/>
  <c r="I22" i="39"/>
  <c r="B27" i="45" l="1"/>
  <c r="U27" i="45" s="1"/>
  <c r="S27" i="45"/>
  <c r="P27" i="45"/>
  <c r="Q27" i="45" s="1"/>
  <c r="R27" i="45" s="1"/>
  <c r="L26" i="43"/>
  <c r="U26" i="43"/>
  <c r="K26" i="4"/>
  <c r="U26" i="4"/>
  <c r="I26" i="4"/>
  <c r="BO28" i="14"/>
  <c r="BC28" i="14"/>
  <c r="BU28" i="14"/>
  <c r="AW28" i="14"/>
  <c r="BM28" i="14"/>
  <c r="BA28" i="14"/>
  <c r="BI28" i="14"/>
  <c r="BG28" i="14"/>
  <c r="BW28" i="14"/>
  <c r="BK28" i="14"/>
  <c r="AY28" i="14"/>
  <c r="BS28" i="14"/>
  <c r="BQ28" i="14"/>
  <c r="BE28" i="14"/>
  <c r="A33" i="15"/>
  <c r="J26" i="43"/>
  <c r="R29" i="14"/>
  <c r="A30" i="14"/>
  <c r="CT28" i="14"/>
  <c r="F28" i="14"/>
  <c r="DN28" i="14"/>
  <c r="BY28" i="14"/>
  <c r="W28" i="14"/>
  <c r="K26" i="43"/>
  <c r="I32" i="43"/>
  <c r="F32" i="43"/>
  <c r="D32" i="43"/>
  <c r="E32" i="43"/>
  <c r="G32" i="43"/>
  <c r="H32" i="43"/>
  <c r="B32" i="43"/>
  <c r="L26" i="4"/>
  <c r="G32" i="4"/>
  <c r="D32" i="4"/>
  <c r="F32" i="4"/>
  <c r="E32" i="4"/>
  <c r="B32" i="4"/>
  <c r="H32" i="4" s="1"/>
  <c r="J26" i="4"/>
  <c r="B27" i="6"/>
  <c r="A28" i="6"/>
  <c r="A29" i="44"/>
  <c r="B29" i="44" s="1"/>
  <c r="K24" i="44"/>
  <c r="L24" i="44"/>
  <c r="H24" i="44"/>
  <c r="I24" i="44" s="1"/>
  <c r="J24" i="44"/>
  <c r="A33" i="4"/>
  <c r="A33" i="43"/>
  <c r="M23" i="43"/>
  <c r="A28" i="1"/>
  <c r="B28" i="1" s="1"/>
  <c r="U28" i="1" s="1"/>
  <c r="A28" i="45"/>
  <c r="J24" i="45"/>
  <c r="I24" i="45"/>
  <c r="H24" i="45"/>
  <c r="K24" i="45"/>
  <c r="L24" i="45"/>
  <c r="M24" i="45" s="1"/>
  <c r="F24" i="45"/>
  <c r="E24" i="45"/>
  <c r="G24" i="45"/>
  <c r="D24" i="45"/>
  <c r="E24" i="44"/>
  <c r="P24" i="44"/>
  <c r="F24" i="44"/>
  <c r="G24" i="44"/>
  <c r="D24" i="44"/>
  <c r="S25" i="44"/>
  <c r="Q23" i="44"/>
  <c r="R23" i="44" s="1"/>
  <c r="S24" i="43"/>
  <c r="P23" i="43"/>
  <c r="Q22" i="43"/>
  <c r="M22" i="43"/>
  <c r="F27" i="39"/>
  <c r="F26" i="39"/>
  <c r="C26" i="39"/>
  <c r="C27" i="39"/>
  <c r="D26" i="39"/>
  <c r="C28" i="39"/>
  <c r="G26" i="39"/>
  <c r="B28" i="45" l="1"/>
  <c r="U28" i="45" s="1"/>
  <c r="S28" i="45"/>
  <c r="P28" i="45"/>
  <c r="Q28" i="45" s="1"/>
  <c r="R28" i="45" s="1"/>
  <c r="L32" i="43"/>
  <c r="U32" i="43"/>
  <c r="L32" i="4"/>
  <c r="U32" i="4"/>
  <c r="BW29" i="14"/>
  <c r="BK29" i="14"/>
  <c r="AY29" i="14"/>
  <c r="BC29" i="14"/>
  <c r="BU29" i="14"/>
  <c r="BI29" i="14"/>
  <c r="AW29" i="14"/>
  <c r="BQ29" i="14"/>
  <c r="BS29" i="14"/>
  <c r="BG29" i="14"/>
  <c r="BE29" i="14"/>
  <c r="BO29" i="14"/>
  <c r="BM29" i="14"/>
  <c r="BA29" i="14"/>
  <c r="A34" i="15"/>
  <c r="J32" i="4"/>
  <c r="I32" i="4"/>
  <c r="K32" i="4"/>
  <c r="H28" i="39"/>
  <c r="K27" i="39"/>
  <c r="K26" i="39"/>
  <c r="R30" i="14"/>
  <c r="A31" i="14"/>
  <c r="F29" i="14"/>
  <c r="CT29" i="14"/>
  <c r="DN29" i="14"/>
  <c r="BY29" i="14"/>
  <c r="W29" i="14"/>
  <c r="J32" i="43"/>
  <c r="I33" i="43"/>
  <c r="F33" i="43"/>
  <c r="H33" i="43"/>
  <c r="E33" i="43"/>
  <c r="B33" i="43"/>
  <c r="D33" i="43"/>
  <c r="G33" i="43"/>
  <c r="K32" i="43"/>
  <c r="G33" i="4"/>
  <c r="D33" i="4"/>
  <c r="F33" i="4"/>
  <c r="B33" i="4"/>
  <c r="H33" i="4" s="1"/>
  <c r="E33" i="4"/>
  <c r="B28" i="6"/>
  <c r="A29" i="6"/>
  <c r="A30" i="44"/>
  <c r="B30" i="44" s="1"/>
  <c r="K25" i="44"/>
  <c r="J25" i="44"/>
  <c r="H25" i="44"/>
  <c r="I25" i="44" s="1"/>
  <c r="L25" i="44"/>
  <c r="A34" i="4"/>
  <c r="A34" i="43"/>
  <c r="A29" i="1"/>
  <c r="B29" i="1" s="1"/>
  <c r="U29" i="1" s="1"/>
  <c r="L25" i="45"/>
  <c r="M25" i="45" s="1"/>
  <c r="K25" i="45"/>
  <c r="J25" i="45"/>
  <c r="I25" i="45"/>
  <c r="H25" i="45"/>
  <c r="A29" i="45"/>
  <c r="D25" i="45"/>
  <c r="E25" i="45"/>
  <c r="G25" i="45"/>
  <c r="F25" i="45"/>
  <c r="D25" i="44"/>
  <c r="E25" i="44"/>
  <c r="P25" i="44"/>
  <c r="F25" i="44"/>
  <c r="G25" i="44"/>
  <c r="S26" i="44"/>
  <c r="Q24" i="44"/>
  <c r="R24" i="44" s="1"/>
  <c r="P24" i="43"/>
  <c r="M24" i="43"/>
  <c r="S25" i="43"/>
  <c r="Q23" i="43"/>
  <c r="B30" i="39"/>
  <c r="I26" i="39"/>
  <c r="H26" i="39"/>
  <c r="H27" i="39"/>
  <c r="B29" i="45" l="1"/>
  <c r="U29" i="45" s="1"/>
  <c r="S29" i="45"/>
  <c r="P29" i="45"/>
  <c r="Q29" i="45" s="1"/>
  <c r="R29" i="45" s="1"/>
  <c r="K33" i="43"/>
  <c r="U33" i="43"/>
  <c r="L33" i="4"/>
  <c r="U33" i="4"/>
  <c r="BS30" i="14"/>
  <c r="BG30" i="14"/>
  <c r="BA30" i="14"/>
  <c r="BK30" i="14"/>
  <c r="BQ30" i="14"/>
  <c r="BE30" i="14"/>
  <c r="BM30" i="14"/>
  <c r="AY30" i="14"/>
  <c r="BO30" i="14"/>
  <c r="BC30" i="14"/>
  <c r="BW30" i="14"/>
  <c r="AW30" i="14"/>
  <c r="BU30" i="14"/>
  <c r="BI30" i="14"/>
  <c r="A35" i="15"/>
  <c r="J33" i="43"/>
  <c r="L33" i="43"/>
  <c r="R31" i="14"/>
  <c r="A32" i="14"/>
  <c r="F30" i="14"/>
  <c r="DN30" i="14"/>
  <c r="W30" i="14"/>
  <c r="CT30" i="14"/>
  <c r="BY30" i="14"/>
  <c r="I34" i="43"/>
  <c r="H34" i="43"/>
  <c r="E34" i="43"/>
  <c r="F34" i="43"/>
  <c r="D34" i="43"/>
  <c r="G34" i="43"/>
  <c r="B34" i="43"/>
  <c r="K33" i="4"/>
  <c r="J33" i="4"/>
  <c r="F34" i="4"/>
  <c r="E34" i="4"/>
  <c r="B34" i="4"/>
  <c r="H34" i="4" s="1"/>
  <c r="G34" i="4"/>
  <c r="D34" i="4"/>
  <c r="I33" i="4"/>
  <c r="B29" i="6"/>
  <c r="A30" i="6"/>
  <c r="L26" i="44"/>
  <c r="K26" i="44"/>
  <c r="J26" i="44"/>
  <c r="H26" i="44"/>
  <c r="A31" i="44"/>
  <c r="B31" i="44" s="1"/>
  <c r="A35" i="4"/>
  <c r="A35" i="43"/>
  <c r="M25" i="43"/>
  <c r="A30" i="1"/>
  <c r="B30" i="1" s="1"/>
  <c r="U30" i="1" s="1"/>
  <c r="A30" i="45"/>
  <c r="L26" i="45"/>
  <c r="M26" i="45" s="1"/>
  <c r="K26" i="45"/>
  <c r="I26" i="45"/>
  <c r="J26" i="45"/>
  <c r="H26" i="45"/>
  <c r="F26" i="45"/>
  <c r="E26" i="45"/>
  <c r="G26" i="45"/>
  <c r="D26" i="45"/>
  <c r="S27" i="44"/>
  <c r="G26" i="44"/>
  <c r="D26" i="44"/>
  <c r="P26" i="44"/>
  <c r="F26" i="44"/>
  <c r="E26" i="44"/>
  <c r="I26" i="44"/>
  <c r="Q25" i="44"/>
  <c r="R23" i="43"/>
  <c r="S26" i="43"/>
  <c r="P25" i="43"/>
  <c r="Q24" i="43"/>
  <c r="C30" i="39"/>
  <c r="C32" i="39"/>
  <c r="G30" i="39"/>
  <c r="F31" i="39"/>
  <c r="F30" i="39"/>
  <c r="C31" i="39"/>
  <c r="D30" i="39"/>
  <c r="B30" i="45" l="1"/>
  <c r="U30" i="45" s="1"/>
  <c r="S30" i="45"/>
  <c r="P30" i="45"/>
  <c r="Q30" i="45" s="1"/>
  <c r="R30" i="45" s="1"/>
  <c r="L34" i="43"/>
  <c r="U34" i="43"/>
  <c r="L34" i="4"/>
  <c r="U34" i="4"/>
  <c r="DN31" i="14"/>
  <c r="BO31" i="14"/>
  <c r="BC31" i="14"/>
  <c r="AW31" i="14"/>
  <c r="BS31" i="14"/>
  <c r="BM31" i="14"/>
  <c r="BA31" i="14"/>
  <c r="BU31" i="14"/>
  <c r="BG31" i="14"/>
  <c r="BW31" i="14"/>
  <c r="BK31" i="14"/>
  <c r="AY31" i="14"/>
  <c r="BI31" i="14"/>
  <c r="BQ31" i="14"/>
  <c r="BE31" i="14"/>
  <c r="A36" i="15"/>
  <c r="J34" i="43"/>
  <c r="J34" i="4"/>
  <c r="K34" i="4"/>
  <c r="H32" i="39"/>
  <c r="K31" i="39"/>
  <c r="K30" i="39"/>
  <c r="R32" i="14"/>
  <c r="A33" i="14"/>
  <c r="BY31" i="14"/>
  <c r="W31" i="14"/>
  <c r="F31" i="14"/>
  <c r="CT31" i="14"/>
  <c r="H35" i="43"/>
  <c r="E35" i="43"/>
  <c r="B35" i="43"/>
  <c r="G35" i="43"/>
  <c r="D35" i="43"/>
  <c r="I35" i="43"/>
  <c r="F35" i="43"/>
  <c r="K34" i="43"/>
  <c r="I34" i="4"/>
  <c r="F35" i="4"/>
  <c r="E35" i="4"/>
  <c r="B35" i="4"/>
  <c r="H35" i="4" s="1"/>
  <c r="D35" i="4"/>
  <c r="G35" i="4"/>
  <c r="B30" i="6"/>
  <c r="A31" i="6"/>
  <c r="K27" i="44"/>
  <c r="J27" i="44"/>
  <c r="H27" i="44"/>
  <c r="L27" i="44"/>
  <c r="A32" i="44"/>
  <c r="B32" i="44" s="1"/>
  <c r="A36" i="4"/>
  <c r="A36" i="43"/>
  <c r="A31" i="1"/>
  <c r="B31" i="1" s="1"/>
  <c r="U31" i="1" s="1"/>
  <c r="A31" i="45"/>
  <c r="L27" i="45"/>
  <c r="M27" i="45" s="1"/>
  <c r="J27" i="45"/>
  <c r="H27" i="45"/>
  <c r="K27" i="45"/>
  <c r="I27" i="45"/>
  <c r="F27" i="45"/>
  <c r="E27" i="45"/>
  <c r="D27" i="45"/>
  <c r="G27" i="45"/>
  <c r="P27" i="44"/>
  <c r="F27" i="44"/>
  <c r="G27" i="44"/>
  <c r="E27" i="44"/>
  <c r="D27" i="44"/>
  <c r="S28" i="44"/>
  <c r="Q26" i="44"/>
  <c r="R26" i="44" s="1"/>
  <c r="P26" i="43"/>
  <c r="S32" i="43"/>
  <c r="Q25" i="43"/>
  <c r="I30" i="39"/>
  <c r="H30" i="39"/>
  <c r="H31" i="39"/>
  <c r="B34" i="39"/>
  <c r="B31" i="45" l="1"/>
  <c r="U31" i="45" s="1"/>
  <c r="P31" i="45"/>
  <c r="Q31" i="45" s="1"/>
  <c r="R31" i="45" s="1"/>
  <c r="S31" i="45"/>
  <c r="K35" i="43"/>
  <c r="U35" i="43"/>
  <c r="K35" i="4"/>
  <c r="U35" i="4"/>
  <c r="BW32" i="14"/>
  <c r="BK32" i="14"/>
  <c r="AY32" i="14"/>
  <c r="BQ32" i="14"/>
  <c r="BU32" i="14"/>
  <c r="BI32" i="14"/>
  <c r="AW32" i="14"/>
  <c r="BO32" i="14"/>
  <c r="BS32" i="14"/>
  <c r="BG32" i="14"/>
  <c r="BE32" i="14"/>
  <c r="BC32" i="14"/>
  <c r="BM32" i="14"/>
  <c r="BA32" i="14"/>
  <c r="I35" i="4"/>
  <c r="A53" i="15"/>
  <c r="J35" i="43"/>
  <c r="L35" i="43"/>
  <c r="J35" i="4"/>
  <c r="R33" i="14"/>
  <c r="A34" i="14"/>
  <c r="CT32" i="14"/>
  <c r="F32" i="14"/>
  <c r="W32" i="14"/>
  <c r="BY32" i="14"/>
  <c r="DN32" i="14"/>
  <c r="G36" i="43"/>
  <c r="D36" i="43"/>
  <c r="B36" i="43"/>
  <c r="I36" i="43"/>
  <c r="E36" i="43"/>
  <c r="H36" i="43"/>
  <c r="F36" i="43"/>
  <c r="L35" i="4"/>
  <c r="E36" i="4"/>
  <c r="B36" i="4"/>
  <c r="H36" i="4" s="1"/>
  <c r="G36" i="4"/>
  <c r="D36" i="4"/>
  <c r="F36" i="4"/>
  <c r="B31" i="6"/>
  <c r="A32" i="6"/>
  <c r="A33" i="44"/>
  <c r="B33" i="44" s="1"/>
  <c r="L28" i="44"/>
  <c r="K28" i="44"/>
  <c r="J28" i="44"/>
  <c r="H28" i="44"/>
  <c r="A37" i="4"/>
  <c r="A37" i="43"/>
  <c r="M32" i="43"/>
  <c r="A32" i="1"/>
  <c r="B32" i="1" s="1"/>
  <c r="U32" i="1" s="1"/>
  <c r="L28" i="45"/>
  <c r="M28" i="45" s="1"/>
  <c r="K28" i="45"/>
  <c r="J28" i="45"/>
  <c r="H28" i="45"/>
  <c r="I28" i="45"/>
  <c r="A32" i="45"/>
  <c r="F28" i="45"/>
  <c r="D28" i="45"/>
  <c r="G28" i="45"/>
  <c r="E28" i="45"/>
  <c r="S29" i="44"/>
  <c r="G28" i="44"/>
  <c r="P28" i="44"/>
  <c r="F28" i="44"/>
  <c r="E28" i="44"/>
  <c r="D28" i="44"/>
  <c r="Q27" i="44"/>
  <c r="I27" i="44"/>
  <c r="S33" i="43"/>
  <c r="P32" i="43"/>
  <c r="Q26" i="43"/>
  <c r="M26" i="43"/>
  <c r="F35" i="39"/>
  <c r="G34" i="39"/>
  <c r="F34" i="39"/>
  <c r="C35" i="39"/>
  <c r="D34" i="39"/>
  <c r="C34" i="39"/>
  <c r="C36" i="39"/>
  <c r="B32" i="45" l="1"/>
  <c r="U32" i="45" s="1"/>
  <c r="P32" i="45"/>
  <c r="Q32" i="45" s="1"/>
  <c r="R32" i="45" s="1"/>
  <c r="S32" i="45"/>
  <c r="L36" i="43"/>
  <c r="U36" i="43"/>
  <c r="L36" i="4"/>
  <c r="U36" i="4"/>
  <c r="BS33" i="14"/>
  <c r="BG33" i="14"/>
  <c r="BM33" i="14"/>
  <c r="BW33" i="14"/>
  <c r="AY33" i="14"/>
  <c r="BQ33" i="14"/>
  <c r="BE33" i="14"/>
  <c r="BA33" i="14"/>
  <c r="BO33" i="14"/>
  <c r="BC33" i="14"/>
  <c r="BK33" i="14"/>
  <c r="BU33" i="14"/>
  <c r="BI33" i="14"/>
  <c r="AW33" i="14"/>
  <c r="A54" i="15"/>
  <c r="J36" i="43"/>
  <c r="K36" i="43"/>
  <c r="K34" i="39"/>
  <c r="H36" i="39"/>
  <c r="K35" i="39"/>
  <c r="R34" i="14"/>
  <c r="A35" i="14"/>
  <c r="CT33" i="14"/>
  <c r="DN33" i="14"/>
  <c r="F33" i="14"/>
  <c r="W33" i="14"/>
  <c r="BY33" i="14"/>
  <c r="G37" i="43"/>
  <c r="D37" i="43"/>
  <c r="I37" i="43"/>
  <c r="F37" i="43"/>
  <c r="B37" i="43"/>
  <c r="E37" i="43"/>
  <c r="H37" i="43"/>
  <c r="I36" i="4"/>
  <c r="J36" i="4"/>
  <c r="K36" i="4"/>
  <c r="E37" i="4"/>
  <c r="B37" i="4"/>
  <c r="H37" i="4" s="1"/>
  <c r="G37" i="4"/>
  <c r="D37" i="4"/>
  <c r="F37" i="4"/>
  <c r="B32" i="6"/>
  <c r="A33" i="6"/>
  <c r="A34" i="44"/>
  <c r="B34" i="44" s="1"/>
  <c r="L29" i="44"/>
  <c r="K29" i="44"/>
  <c r="J29" i="44"/>
  <c r="H29" i="44"/>
  <c r="A38" i="4"/>
  <c r="A38" i="43"/>
  <c r="A33" i="1"/>
  <c r="B33" i="1" s="1"/>
  <c r="U33" i="1" s="1"/>
  <c r="A33" i="45"/>
  <c r="L29" i="45"/>
  <c r="M29" i="45" s="1"/>
  <c r="K29" i="45"/>
  <c r="J29" i="45"/>
  <c r="I29" i="45"/>
  <c r="H29" i="45"/>
  <c r="D29" i="45"/>
  <c r="G29" i="45"/>
  <c r="F29" i="45"/>
  <c r="E29" i="45"/>
  <c r="S30" i="44"/>
  <c r="P29" i="44"/>
  <c r="F29" i="44"/>
  <c r="E29" i="44"/>
  <c r="D29" i="44"/>
  <c r="G29" i="44"/>
  <c r="Q28" i="44"/>
  <c r="I28" i="44"/>
  <c r="P33" i="43"/>
  <c r="S34" i="43"/>
  <c r="Q32" i="43"/>
  <c r="H34" i="39"/>
  <c r="H35" i="39"/>
  <c r="B38" i="39"/>
  <c r="I34" i="39"/>
  <c r="B33" i="45" l="1"/>
  <c r="U33" i="45" s="1"/>
  <c r="S33" i="45"/>
  <c r="P33" i="45"/>
  <c r="Q33" i="45" s="1"/>
  <c r="R33" i="45" s="1"/>
  <c r="L37" i="43"/>
  <c r="U37" i="43"/>
  <c r="K37" i="4"/>
  <c r="U37" i="4"/>
  <c r="BO34" i="14"/>
  <c r="BC34" i="14"/>
  <c r="BM34" i="14"/>
  <c r="BA34" i="14"/>
  <c r="BI34" i="14"/>
  <c r="BG34" i="14"/>
  <c r="BW34" i="14"/>
  <c r="BK34" i="14"/>
  <c r="AY34" i="14"/>
  <c r="BU34" i="14"/>
  <c r="AW34" i="14"/>
  <c r="BS34" i="14"/>
  <c r="BQ34" i="14"/>
  <c r="BE34" i="14"/>
  <c r="I37" i="4"/>
  <c r="A55" i="15"/>
  <c r="L37" i="4"/>
  <c r="J37" i="4"/>
  <c r="R35" i="14"/>
  <c r="A36" i="14"/>
  <c r="BY34" i="14"/>
  <c r="DN34" i="14"/>
  <c r="F34" i="14"/>
  <c r="W34" i="14"/>
  <c r="CT34" i="14"/>
  <c r="J37" i="43"/>
  <c r="K37" i="43"/>
  <c r="I38" i="43"/>
  <c r="F38" i="43"/>
  <c r="H38" i="43"/>
  <c r="B38" i="43"/>
  <c r="D38" i="43"/>
  <c r="E38" i="43"/>
  <c r="G38" i="43"/>
  <c r="G38" i="4"/>
  <c r="D38" i="4"/>
  <c r="F38" i="4"/>
  <c r="E38" i="4"/>
  <c r="B38" i="4"/>
  <c r="H38" i="4" s="1"/>
  <c r="B33" i="6"/>
  <c r="A34" i="6"/>
  <c r="A35" i="44"/>
  <c r="B35" i="44" s="1"/>
  <c r="K30" i="44"/>
  <c r="J30" i="44"/>
  <c r="H30" i="44"/>
  <c r="L30" i="44"/>
  <c r="A39" i="4"/>
  <c r="A39" i="43"/>
  <c r="A34" i="1"/>
  <c r="B34" i="1" s="1"/>
  <c r="U34" i="1" s="1"/>
  <c r="A34" i="45"/>
  <c r="K30" i="45"/>
  <c r="H30" i="45"/>
  <c r="I30" i="45"/>
  <c r="J30" i="45"/>
  <c r="L30" i="45"/>
  <c r="M30" i="45" s="1"/>
  <c r="D30" i="45"/>
  <c r="F30" i="45"/>
  <c r="E30" i="45"/>
  <c r="G30" i="45"/>
  <c r="S31" i="44"/>
  <c r="E30" i="44"/>
  <c r="D30" i="44"/>
  <c r="P30" i="44"/>
  <c r="F30" i="44"/>
  <c r="G30" i="44"/>
  <c r="I29" i="44"/>
  <c r="R28" i="44"/>
  <c r="Q29" i="44"/>
  <c r="R29" i="44" s="1"/>
  <c r="P34" i="43"/>
  <c r="S35" i="43"/>
  <c r="Q33" i="43"/>
  <c r="R33" i="43" s="1"/>
  <c r="M33" i="43"/>
  <c r="M34" i="43"/>
  <c r="F39" i="39"/>
  <c r="F38" i="39"/>
  <c r="C38" i="39"/>
  <c r="C39" i="39"/>
  <c r="D38" i="39"/>
  <c r="C40" i="39"/>
  <c r="G38" i="39"/>
  <c r="B34" i="45" l="1"/>
  <c r="U34" i="45" s="1"/>
  <c r="S34" i="45"/>
  <c r="P34" i="45"/>
  <c r="Q34" i="45" s="1"/>
  <c r="R34" i="45" s="1"/>
  <c r="L38" i="43"/>
  <c r="U38" i="43"/>
  <c r="L38" i="4"/>
  <c r="U38" i="4"/>
  <c r="BW35" i="14"/>
  <c r="BK35" i="14"/>
  <c r="AY35" i="14"/>
  <c r="BQ35" i="14"/>
  <c r="BC35" i="14"/>
  <c r="BU35" i="14"/>
  <c r="BI35" i="14"/>
  <c r="AW35" i="14"/>
  <c r="BO35" i="14"/>
  <c r="BS35" i="14"/>
  <c r="BG35" i="14"/>
  <c r="BE35" i="14"/>
  <c r="BA35" i="14"/>
  <c r="BM35" i="14"/>
  <c r="A56" i="15"/>
  <c r="K38" i="4"/>
  <c r="K39" i="39"/>
  <c r="H40" i="39"/>
  <c r="K38" i="39"/>
  <c r="R36" i="14"/>
  <c r="A53" i="14"/>
  <c r="BY35" i="14"/>
  <c r="CT35" i="14"/>
  <c r="DN35" i="14"/>
  <c r="W35" i="14"/>
  <c r="F35" i="14"/>
  <c r="J38" i="43"/>
  <c r="I39" i="43"/>
  <c r="F39" i="43"/>
  <c r="H39" i="43"/>
  <c r="E39" i="43"/>
  <c r="B39" i="43"/>
  <c r="G39" i="43"/>
  <c r="D39" i="43"/>
  <c r="K38" i="43"/>
  <c r="G39" i="4"/>
  <c r="D39" i="4"/>
  <c r="F39" i="4"/>
  <c r="E39" i="4"/>
  <c r="B39" i="4"/>
  <c r="H39" i="4" s="1"/>
  <c r="J38" i="4"/>
  <c r="I38" i="4"/>
  <c r="B34" i="6"/>
  <c r="A35" i="6"/>
  <c r="A36" i="44"/>
  <c r="B36" i="44" s="1"/>
  <c r="K31" i="44"/>
  <c r="J31" i="44"/>
  <c r="H31" i="44"/>
  <c r="I31" i="44" s="1"/>
  <c r="L31" i="44"/>
  <c r="A40" i="4"/>
  <c r="A40" i="43"/>
  <c r="M35" i="43"/>
  <c r="A35" i="1"/>
  <c r="B35" i="1" s="1"/>
  <c r="U35" i="1" s="1"/>
  <c r="L31" i="45"/>
  <c r="M31" i="45" s="1"/>
  <c r="K31" i="45"/>
  <c r="J31" i="45"/>
  <c r="H31" i="45"/>
  <c r="I31" i="45"/>
  <c r="A35" i="45"/>
  <c r="G31" i="45"/>
  <c r="D31" i="45"/>
  <c r="E31" i="45"/>
  <c r="F31" i="45"/>
  <c r="D31" i="44"/>
  <c r="E31" i="44"/>
  <c r="G31" i="44"/>
  <c r="F31" i="44"/>
  <c r="P31" i="44"/>
  <c r="S32" i="44"/>
  <c r="I30" i="44"/>
  <c r="Q30" i="44"/>
  <c r="R30" i="44" s="1"/>
  <c r="S36" i="43"/>
  <c r="P35" i="43"/>
  <c r="Q34" i="43"/>
  <c r="B42" i="39"/>
  <c r="I38" i="39"/>
  <c r="H38" i="39"/>
  <c r="H39" i="39"/>
  <c r="B35" i="45" l="1"/>
  <c r="U35" i="45" s="1"/>
  <c r="S35" i="45"/>
  <c r="P35" i="45"/>
  <c r="Q35" i="45" s="1"/>
  <c r="R35" i="45" s="1"/>
  <c r="K39" i="43"/>
  <c r="U39" i="43"/>
  <c r="L39" i="4"/>
  <c r="U39" i="4"/>
  <c r="L39" i="43"/>
  <c r="J39" i="43"/>
  <c r="BS36" i="14"/>
  <c r="BG36" i="14"/>
  <c r="BK36" i="14"/>
  <c r="BQ36" i="14"/>
  <c r="BE36" i="14"/>
  <c r="BM36" i="14"/>
  <c r="BW36" i="14"/>
  <c r="BO36" i="14"/>
  <c r="BC36" i="14"/>
  <c r="BA36" i="14"/>
  <c r="AY36" i="14"/>
  <c r="BI36" i="14"/>
  <c r="AW36" i="14"/>
  <c r="BU36" i="14"/>
  <c r="A57" i="15"/>
  <c r="R53" i="14"/>
  <c r="A54" i="14"/>
  <c r="F36" i="14"/>
  <c r="DN36" i="14"/>
  <c r="CT36" i="14"/>
  <c r="W36" i="14"/>
  <c r="BY36" i="14"/>
  <c r="I40" i="43"/>
  <c r="H40" i="43"/>
  <c r="E40" i="43"/>
  <c r="G40" i="43"/>
  <c r="B40" i="43"/>
  <c r="F40" i="43"/>
  <c r="D40" i="43"/>
  <c r="I39" i="4"/>
  <c r="K39" i="4"/>
  <c r="F40" i="4"/>
  <c r="G40" i="4"/>
  <c r="E40" i="4"/>
  <c r="B40" i="4"/>
  <c r="H40" i="4" s="1"/>
  <c r="D40" i="4"/>
  <c r="J39" i="4"/>
  <c r="B35" i="6"/>
  <c r="A36" i="6"/>
  <c r="J32" i="44"/>
  <c r="H32" i="44"/>
  <c r="I32" i="44" s="1"/>
  <c r="L32" i="44"/>
  <c r="K32" i="44"/>
  <c r="A41" i="4"/>
  <c r="A41" i="43"/>
  <c r="M36" i="43"/>
  <c r="A36" i="1"/>
  <c r="B36" i="1" s="1"/>
  <c r="U36" i="1" s="1"/>
  <c r="L32" i="45"/>
  <c r="M32" i="45" s="1"/>
  <c r="K32" i="45"/>
  <c r="J32" i="45"/>
  <c r="I32" i="45"/>
  <c r="H32" i="45"/>
  <c r="A36" i="45"/>
  <c r="D32" i="45"/>
  <c r="F32" i="45"/>
  <c r="G32" i="45"/>
  <c r="E32" i="45"/>
  <c r="G32" i="44"/>
  <c r="D32" i="44"/>
  <c r="P32" i="44"/>
  <c r="F32" i="44"/>
  <c r="E32" i="44"/>
  <c r="S33" i="44"/>
  <c r="Q31" i="44"/>
  <c r="P36" i="43"/>
  <c r="S37" i="43"/>
  <c r="R34" i="43"/>
  <c r="Q35" i="43"/>
  <c r="R35" i="43" s="1"/>
  <c r="C42" i="39"/>
  <c r="C44" i="39"/>
  <c r="G42" i="39"/>
  <c r="F43" i="39"/>
  <c r="F42" i="39"/>
  <c r="C43" i="39"/>
  <c r="D42" i="39"/>
  <c r="B36" i="45" l="1"/>
  <c r="U36" i="45" s="1"/>
  <c r="P36" i="45"/>
  <c r="Q36" i="45" s="1"/>
  <c r="R36" i="45" s="1"/>
  <c r="S36" i="45"/>
  <c r="L40" i="43"/>
  <c r="U40" i="43"/>
  <c r="L40" i="4"/>
  <c r="U40" i="4"/>
  <c r="BO53" i="14"/>
  <c r="BC53" i="14"/>
  <c r="BU53" i="14"/>
  <c r="AW53" i="14"/>
  <c r="BG53" i="14"/>
  <c r="BM53" i="14"/>
  <c r="BA53" i="14"/>
  <c r="BW53" i="14"/>
  <c r="BK53" i="14"/>
  <c r="AY53" i="14"/>
  <c r="BI53" i="14"/>
  <c r="BS53" i="14"/>
  <c r="BQ53" i="14"/>
  <c r="BE53" i="14"/>
  <c r="A58" i="15"/>
  <c r="J40" i="4"/>
  <c r="I40" i="4"/>
  <c r="K40" i="4"/>
  <c r="H44" i="39"/>
  <c r="K43" i="39"/>
  <c r="K42" i="39"/>
  <c r="R54" i="14"/>
  <c r="A55" i="14"/>
  <c r="BY53" i="14"/>
  <c r="CT53" i="14"/>
  <c r="DN53" i="14"/>
  <c r="W53" i="14"/>
  <c r="F53" i="14"/>
  <c r="J40" i="43"/>
  <c r="K40" i="43"/>
  <c r="H41" i="43"/>
  <c r="E41" i="43"/>
  <c r="B41" i="43"/>
  <c r="G41" i="43"/>
  <c r="D41" i="43"/>
  <c r="F41" i="43"/>
  <c r="I41" i="43"/>
  <c r="F41" i="4"/>
  <c r="E41" i="4"/>
  <c r="B41" i="4"/>
  <c r="H41" i="4" s="1"/>
  <c r="D41" i="4"/>
  <c r="G41" i="4"/>
  <c r="B36" i="6"/>
  <c r="A37" i="6"/>
  <c r="A38" i="44"/>
  <c r="B38" i="44" s="1"/>
  <c r="K33" i="44"/>
  <c r="J33" i="44"/>
  <c r="H33" i="44"/>
  <c r="L33" i="44"/>
  <c r="A42" i="4"/>
  <c r="M37" i="43"/>
  <c r="A42" i="43"/>
  <c r="A37" i="1"/>
  <c r="B37" i="1" s="1"/>
  <c r="U37" i="1" s="1"/>
  <c r="L33" i="45"/>
  <c r="M33" i="45" s="1"/>
  <c r="K33" i="45"/>
  <c r="J33" i="45"/>
  <c r="I33" i="45"/>
  <c r="H33" i="45"/>
  <c r="A37" i="45"/>
  <c r="G33" i="45"/>
  <c r="E33" i="45"/>
  <c r="D33" i="45"/>
  <c r="F33" i="45"/>
  <c r="G33" i="44"/>
  <c r="P33" i="44"/>
  <c r="F33" i="44"/>
  <c r="E33" i="44"/>
  <c r="D33" i="44"/>
  <c r="S34" i="44"/>
  <c r="R31" i="44"/>
  <c r="Q32" i="44"/>
  <c r="R32" i="44" s="1"/>
  <c r="P37" i="43"/>
  <c r="S38" i="43"/>
  <c r="Q36" i="43"/>
  <c r="I42" i="39"/>
  <c r="H42" i="39"/>
  <c r="H43" i="39"/>
  <c r="B46" i="39"/>
  <c r="B37" i="45" l="1"/>
  <c r="U37" i="45" s="1"/>
  <c r="P37" i="45"/>
  <c r="Q37" i="45" s="1"/>
  <c r="R37" i="45" s="1"/>
  <c r="S37" i="45"/>
  <c r="K41" i="43"/>
  <c r="U41" i="43"/>
  <c r="K41" i="4"/>
  <c r="U41" i="4"/>
  <c r="BW54" i="14"/>
  <c r="BK54" i="14"/>
  <c r="AY54" i="14"/>
  <c r="BO54" i="14"/>
  <c r="BU54" i="14"/>
  <c r="BI54" i="14"/>
  <c r="AW54" i="14"/>
  <c r="BE54" i="14"/>
  <c r="BC54" i="14"/>
  <c r="BS54" i="14"/>
  <c r="BG54" i="14"/>
  <c r="BQ54" i="14"/>
  <c r="BM54" i="14"/>
  <c r="BA54" i="14"/>
  <c r="L41" i="43"/>
  <c r="A59" i="15"/>
  <c r="J41" i="43"/>
  <c r="R55" i="14"/>
  <c r="A56" i="14"/>
  <c r="W54" i="14"/>
  <c r="DN54" i="14"/>
  <c r="BY54" i="14"/>
  <c r="CT54" i="14"/>
  <c r="F54" i="14"/>
  <c r="G42" i="43"/>
  <c r="D42" i="43"/>
  <c r="H42" i="43"/>
  <c r="F42" i="43"/>
  <c r="I42" i="43"/>
  <c r="B42" i="43"/>
  <c r="E42" i="43"/>
  <c r="E42" i="4"/>
  <c r="B42" i="4"/>
  <c r="H42" i="4" s="1"/>
  <c r="G42" i="4"/>
  <c r="D42" i="4"/>
  <c r="F42" i="4"/>
  <c r="L41" i="4"/>
  <c r="I41" i="4"/>
  <c r="J41" i="4"/>
  <c r="B37" i="6"/>
  <c r="A38" i="6"/>
  <c r="L34" i="44"/>
  <c r="K34" i="44"/>
  <c r="J34" i="44"/>
  <c r="H34" i="44"/>
  <c r="A39" i="44"/>
  <c r="B39" i="44" s="1"/>
  <c r="A43" i="4"/>
  <c r="A43" i="43"/>
  <c r="A38" i="1"/>
  <c r="B38" i="1" s="1"/>
  <c r="U38" i="1" s="1"/>
  <c r="K34" i="45"/>
  <c r="H34" i="45"/>
  <c r="I34" i="45"/>
  <c r="J34" i="45"/>
  <c r="L34" i="45"/>
  <c r="M34" i="45" s="1"/>
  <c r="A38" i="45"/>
  <c r="D34" i="45"/>
  <c r="F34" i="45"/>
  <c r="G34" i="45"/>
  <c r="E34" i="45"/>
  <c r="G34" i="44"/>
  <c r="P34" i="44"/>
  <c r="F34" i="44"/>
  <c r="E34" i="44"/>
  <c r="D34" i="44"/>
  <c r="S35" i="44"/>
  <c r="Q33" i="44"/>
  <c r="R33" i="44" s="1"/>
  <c r="I33" i="44"/>
  <c r="R36" i="43"/>
  <c r="S39" i="43"/>
  <c r="P38" i="43"/>
  <c r="Q37" i="43"/>
  <c r="G46" i="39"/>
  <c r="F47" i="39"/>
  <c r="F46" i="39"/>
  <c r="C47" i="39"/>
  <c r="D46" i="39"/>
  <c r="C46" i="39"/>
  <c r="C48" i="39"/>
  <c r="B38" i="45" l="1"/>
  <c r="U38" i="45" s="1"/>
  <c r="S38" i="45"/>
  <c r="P38" i="45"/>
  <c r="Q38" i="45" s="1"/>
  <c r="R38" i="45" s="1"/>
  <c r="L42" i="43"/>
  <c r="U42" i="43"/>
  <c r="L42" i="4"/>
  <c r="U42" i="4"/>
  <c r="BS55" i="14"/>
  <c r="BG55" i="14"/>
  <c r="BA55" i="14"/>
  <c r="BW55" i="14"/>
  <c r="BQ55" i="14"/>
  <c r="BE55" i="14"/>
  <c r="BM55" i="14"/>
  <c r="BK55" i="14"/>
  <c r="BO55" i="14"/>
  <c r="BC55" i="14"/>
  <c r="AY55" i="14"/>
  <c r="BU55" i="14"/>
  <c r="BI55" i="14"/>
  <c r="AW55" i="14"/>
  <c r="A60" i="15"/>
  <c r="K42" i="4"/>
  <c r="J42" i="4"/>
  <c r="I42" i="4"/>
  <c r="H48" i="39"/>
  <c r="K47" i="39"/>
  <c r="K46" i="39"/>
  <c r="R56" i="14"/>
  <c r="A57" i="14"/>
  <c r="CT55" i="14"/>
  <c r="W55" i="14"/>
  <c r="DN55" i="14"/>
  <c r="F55" i="14"/>
  <c r="BY55" i="14"/>
  <c r="G43" i="43"/>
  <c r="D43" i="43"/>
  <c r="I43" i="43"/>
  <c r="F43" i="43"/>
  <c r="E43" i="43"/>
  <c r="H43" i="43"/>
  <c r="B43" i="43"/>
  <c r="K42" i="43"/>
  <c r="J42" i="43"/>
  <c r="E43" i="4"/>
  <c r="B43" i="4"/>
  <c r="H43" i="4" s="1"/>
  <c r="G43" i="4"/>
  <c r="D43" i="4"/>
  <c r="F43" i="4"/>
  <c r="B38" i="6"/>
  <c r="A39" i="6"/>
  <c r="L35" i="44"/>
  <c r="J35" i="44"/>
  <c r="K35" i="44"/>
  <c r="H35" i="44"/>
  <c r="A40" i="44"/>
  <c r="B40" i="44" s="1"/>
  <c r="A44" i="4"/>
  <c r="A44" i="43"/>
  <c r="A39" i="1"/>
  <c r="B39" i="1" s="1"/>
  <c r="U39" i="1" s="1"/>
  <c r="K35" i="45"/>
  <c r="I35" i="45"/>
  <c r="H35" i="45"/>
  <c r="J35" i="45"/>
  <c r="L35" i="45"/>
  <c r="M35" i="45" s="1"/>
  <c r="A39" i="45"/>
  <c r="G35" i="45"/>
  <c r="F35" i="45"/>
  <c r="E35" i="45"/>
  <c r="D35" i="45"/>
  <c r="P35" i="44"/>
  <c r="F35" i="44"/>
  <c r="E35" i="44"/>
  <c r="D35" i="44"/>
  <c r="G35" i="44"/>
  <c r="S36" i="44"/>
  <c r="Q34" i="44"/>
  <c r="R34" i="44" s="1"/>
  <c r="I34" i="44"/>
  <c r="S40" i="43"/>
  <c r="P39" i="43"/>
  <c r="R37" i="43"/>
  <c r="Q38" i="43"/>
  <c r="M38" i="43"/>
  <c r="H46" i="39"/>
  <c r="H47" i="39"/>
  <c r="B50" i="39"/>
  <c r="I46" i="39"/>
  <c r="B39" i="45" l="1"/>
  <c r="U39" i="45" s="1"/>
  <c r="S39" i="45"/>
  <c r="P39" i="45"/>
  <c r="Q39" i="45" s="1"/>
  <c r="R39" i="45" s="1"/>
  <c r="L43" i="43"/>
  <c r="U43" i="43"/>
  <c r="K43" i="4"/>
  <c r="U43" i="4"/>
  <c r="BO56" i="14"/>
  <c r="BC56" i="14"/>
  <c r="BM56" i="14"/>
  <c r="BA56" i="14"/>
  <c r="BI56" i="14"/>
  <c r="BG56" i="14"/>
  <c r="BW56" i="14"/>
  <c r="BK56" i="14"/>
  <c r="AY56" i="14"/>
  <c r="BU56" i="14"/>
  <c r="AW56" i="14"/>
  <c r="BS56" i="14"/>
  <c r="BE56" i="14"/>
  <c r="BQ56" i="14"/>
  <c r="L43" i="4"/>
  <c r="A61" i="15"/>
  <c r="J43" i="43"/>
  <c r="R57" i="14"/>
  <c r="A58" i="14"/>
  <c r="W56" i="14"/>
  <c r="BY56" i="14"/>
  <c r="DN56" i="14"/>
  <c r="F56" i="14"/>
  <c r="CT56" i="14"/>
  <c r="I44" i="43"/>
  <c r="F44" i="43"/>
  <c r="D44" i="43"/>
  <c r="B44" i="43"/>
  <c r="E44" i="43"/>
  <c r="G44" i="43"/>
  <c r="H44" i="43"/>
  <c r="K43" i="43"/>
  <c r="I43" i="4"/>
  <c r="J43" i="4"/>
  <c r="G44" i="4"/>
  <c r="D44" i="4"/>
  <c r="F44" i="4"/>
  <c r="E44" i="4"/>
  <c r="B44" i="4"/>
  <c r="H44" i="4" s="1"/>
  <c r="B39" i="6"/>
  <c r="A40" i="6"/>
  <c r="K36" i="44"/>
  <c r="J36" i="44"/>
  <c r="H36" i="44"/>
  <c r="I36" i="44" s="1"/>
  <c r="L36" i="44"/>
  <c r="A41" i="44"/>
  <c r="B41" i="44" s="1"/>
  <c r="A45" i="4"/>
  <c r="A45" i="43"/>
  <c r="A40" i="1"/>
  <c r="B40" i="1" s="1"/>
  <c r="U40" i="1" s="1"/>
  <c r="L39" i="1"/>
  <c r="A40" i="45"/>
  <c r="K36" i="45"/>
  <c r="J36" i="45"/>
  <c r="I36" i="45"/>
  <c r="H36" i="45"/>
  <c r="L36" i="45"/>
  <c r="M36" i="45" s="1"/>
  <c r="D36" i="45"/>
  <c r="F36" i="45"/>
  <c r="E36" i="45"/>
  <c r="G36" i="45"/>
  <c r="S37" i="44"/>
  <c r="E36" i="44"/>
  <c r="D36" i="44"/>
  <c r="P36" i="44"/>
  <c r="F36" i="44"/>
  <c r="G36" i="44"/>
  <c r="Q35" i="44"/>
  <c r="I35" i="44"/>
  <c r="P40" i="43"/>
  <c r="S41" i="43"/>
  <c r="Q39" i="43"/>
  <c r="R39" i="43" s="1"/>
  <c r="M39" i="43"/>
  <c r="F51" i="39"/>
  <c r="F50" i="39"/>
  <c r="C51" i="39"/>
  <c r="D50" i="39"/>
  <c r="C50" i="39"/>
  <c r="C52" i="39"/>
  <c r="G50" i="39"/>
  <c r="B40" i="45" l="1"/>
  <c r="U40" i="45" s="1"/>
  <c r="S40" i="45"/>
  <c r="P40" i="45"/>
  <c r="Q40" i="45" s="1"/>
  <c r="R40" i="45" s="1"/>
  <c r="L44" i="43"/>
  <c r="U44" i="43"/>
  <c r="L44" i="4"/>
  <c r="U44" i="4"/>
  <c r="BW57" i="14"/>
  <c r="BK57" i="14"/>
  <c r="AY57" i="14"/>
  <c r="BQ57" i="14"/>
  <c r="BC57" i="14"/>
  <c r="BU57" i="14"/>
  <c r="BI57" i="14"/>
  <c r="AW57" i="14"/>
  <c r="BE57" i="14"/>
  <c r="BO57" i="14"/>
  <c r="BS57" i="14"/>
  <c r="BG57" i="14"/>
  <c r="BM57" i="14"/>
  <c r="BA57" i="14"/>
  <c r="I44" i="4"/>
  <c r="A62" i="15"/>
  <c r="J44" i="43"/>
  <c r="K44" i="4"/>
  <c r="J44" i="4"/>
  <c r="K50" i="39"/>
  <c r="H52" i="39"/>
  <c r="K51" i="39"/>
  <c r="R58" i="14"/>
  <c r="A59" i="14"/>
  <c r="F57" i="14"/>
  <c r="M57" i="14" s="1"/>
  <c r="BY57" i="14"/>
  <c r="W57" i="14"/>
  <c r="CT57" i="14"/>
  <c r="DN57" i="14"/>
  <c r="I45" i="43"/>
  <c r="F45" i="43"/>
  <c r="H45" i="43"/>
  <c r="E45" i="43"/>
  <c r="B45" i="43"/>
  <c r="D45" i="43"/>
  <c r="G45" i="43"/>
  <c r="K44" i="43"/>
  <c r="G45" i="4"/>
  <c r="D45" i="4"/>
  <c r="F45" i="4"/>
  <c r="E45" i="4"/>
  <c r="B45" i="4"/>
  <c r="H45" i="4" s="1"/>
  <c r="B40" i="6"/>
  <c r="A41" i="6"/>
  <c r="A42" i="44"/>
  <c r="B42" i="44" s="1"/>
  <c r="A46" i="4"/>
  <c r="A46" i="43"/>
  <c r="H39" i="1"/>
  <c r="I39" i="1"/>
  <c r="J39" i="1"/>
  <c r="A41" i="1"/>
  <c r="B41" i="1" s="1"/>
  <c r="U41" i="1" s="1"/>
  <c r="J40" i="1"/>
  <c r="K39" i="1"/>
  <c r="A41" i="45"/>
  <c r="K37" i="45"/>
  <c r="H37" i="45"/>
  <c r="J37" i="45"/>
  <c r="L37" i="45"/>
  <c r="M37" i="45" s="1"/>
  <c r="I37" i="45"/>
  <c r="G37" i="45"/>
  <c r="D37" i="45"/>
  <c r="F37" i="45"/>
  <c r="E37" i="45"/>
  <c r="P37" i="44"/>
  <c r="S38" i="44"/>
  <c r="Q36" i="44"/>
  <c r="R36" i="44" s="1"/>
  <c r="P41" i="43"/>
  <c r="S42" i="43"/>
  <c r="Q40" i="43"/>
  <c r="R40" i="43" s="1"/>
  <c r="M40" i="43"/>
  <c r="B54" i="39"/>
  <c r="I50" i="39"/>
  <c r="H50" i="39"/>
  <c r="H51" i="39"/>
  <c r="B41" i="45" l="1"/>
  <c r="U41" i="45" s="1"/>
  <c r="P41" i="45"/>
  <c r="Q41" i="45" s="1"/>
  <c r="R41" i="45" s="1"/>
  <c r="S41" i="45"/>
  <c r="K45" i="43"/>
  <c r="U45" i="43"/>
  <c r="L45" i="4"/>
  <c r="U45" i="4"/>
  <c r="BS58" i="14"/>
  <c r="BG58" i="14"/>
  <c r="BK58" i="14"/>
  <c r="BQ58" i="14"/>
  <c r="BE58" i="14"/>
  <c r="BM58" i="14"/>
  <c r="BW58" i="14"/>
  <c r="BO58" i="14"/>
  <c r="BC58" i="14"/>
  <c r="BA58" i="14"/>
  <c r="AY58" i="14"/>
  <c r="BU58" i="14"/>
  <c r="BI58" i="14"/>
  <c r="AW58" i="14"/>
  <c r="A63" i="15"/>
  <c r="R59" i="14"/>
  <c r="A60" i="14"/>
  <c r="W58" i="14"/>
  <c r="BY58" i="14"/>
  <c r="DN58" i="14"/>
  <c r="F58" i="14"/>
  <c r="CT58" i="14"/>
  <c r="L45" i="43"/>
  <c r="J45" i="43"/>
  <c r="I46" i="43"/>
  <c r="H46" i="43"/>
  <c r="E46" i="43"/>
  <c r="B46" i="43"/>
  <c r="F46" i="43"/>
  <c r="D46" i="43"/>
  <c r="G46" i="43"/>
  <c r="I45" i="4"/>
  <c r="F46" i="4"/>
  <c r="E46" i="4"/>
  <c r="B46" i="4"/>
  <c r="H46" i="4" s="1"/>
  <c r="G46" i="4"/>
  <c r="D46" i="4"/>
  <c r="J45" i="4"/>
  <c r="K45" i="4"/>
  <c r="B41" i="6"/>
  <c r="A42" i="6"/>
  <c r="A43" i="44"/>
  <c r="L38" i="44"/>
  <c r="K38" i="44"/>
  <c r="J38" i="44"/>
  <c r="H38" i="44"/>
  <c r="A47" i="4"/>
  <c r="A47" i="43"/>
  <c r="H40" i="1"/>
  <c r="K40" i="1"/>
  <c r="L40" i="1"/>
  <c r="I40" i="1"/>
  <c r="A42" i="1"/>
  <c r="B42" i="1" s="1"/>
  <c r="U42" i="1" s="1"/>
  <c r="J41" i="1"/>
  <c r="A42" i="45"/>
  <c r="K38" i="45"/>
  <c r="I38" i="45"/>
  <c r="H38" i="45"/>
  <c r="J38" i="45"/>
  <c r="L38" i="45"/>
  <c r="M38" i="45" s="1"/>
  <c r="D38" i="45"/>
  <c r="F38" i="45"/>
  <c r="G38" i="45"/>
  <c r="E38" i="45"/>
  <c r="G38" i="44"/>
  <c r="D38" i="44"/>
  <c r="E38" i="44"/>
  <c r="F38" i="44"/>
  <c r="P38" i="44"/>
  <c r="S39" i="44"/>
  <c r="Q37" i="44"/>
  <c r="P42" i="43"/>
  <c r="S43" i="43"/>
  <c r="M42" i="43"/>
  <c r="M41" i="43"/>
  <c r="Q41" i="43"/>
  <c r="C54" i="39"/>
  <c r="C56" i="39"/>
  <c r="G54" i="39"/>
  <c r="F55" i="39"/>
  <c r="F54" i="39"/>
  <c r="C55" i="39"/>
  <c r="D54" i="39"/>
  <c r="B42" i="45" l="1"/>
  <c r="U42" i="45" s="1"/>
  <c r="P42" i="45"/>
  <c r="Q42" i="45" s="1"/>
  <c r="R42" i="45" s="1"/>
  <c r="S42" i="45"/>
  <c r="L46" i="43"/>
  <c r="U46" i="43"/>
  <c r="L46" i="4"/>
  <c r="U46" i="4"/>
  <c r="I46" i="4"/>
  <c r="BO59" i="14"/>
  <c r="BC59" i="14"/>
  <c r="AW59" i="14"/>
  <c r="BS59" i="14"/>
  <c r="BM59" i="14"/>
  <c r="BA59" i="14"/>
  <c r="BU59" i="14"/>
  <c r="BW59" i="14"/>
  <c r="BK59" i="14"/>
  <c r="AY59" i="14"/>
  <c r="BI59" i="14"/>
  <c r="BG59" i="14"/>
  <c r="BQ59" i="14"/>
  <c r="BE59" i="14"/>
  <c r="A64" i="15"/>
  <c r="J46" i="43"/>
  <c r="K55" i="39"/>
  <c r="H56" i="39"/>
  <c r="K54" i="39"/>
  <c r="B43" i="44"/>
  <c r="A44" i="44"/>
  <c r="R60" i="14"/>
  <c r="A61" i="14"/>
  <c r="BY59" i="14"/>
  <c r="DN59" i="14"/>
  <c r="W59" i="14"/>
  <c r="CT59" i="14"/>
  <c r="F59" i="14"/>
  <c r="M59" i="14" s="1"/>
  <c r="K46" i="43"/>
  <c r="H47" i="43"/>
  <c r="E47" i="43"/>
  <c r="B47" i="43"/>
  <c r="G47" i="43"/>
  <c r="D47" i="43"/>
  <c r="F47" i="43"/>
  <c r="I47" i="43"/>
  <c r="J46" i="4"/>
  <c r="K46" i="4"/>
  <c r="F47" i="4"/>
  <c r="E47" i="4"/>
  <c r="B47" i="4"/>
  <c r="H47" i="4" s="1"/>
  <c r="G47" i="4"/>
  <c r="D47" i="4"/>
  <c r="B42" i="6"/>
  <c r="A43" i="6"/>
  <c r="H39" i="44"/>
  <c r="L39" i="44"/>
  <c r="K39" i="44"/>
  <c r="J39" i="44"/>
  <c r="A48" i="4"/>
  <c r="A48" i="43"/>
  <c r="K41" i="1"/>
  <c r="L41" i="1"/>
  <c r="A43" i="1"/>
  <c r="I42" i="1"/>
  <c r="H41" i="1"/>
  <c r="I41" i="1"/>
  <c r="A43" i="45"/>
  <c r="L39" i="45"/>
  <c r="M39" i="45" s="1"/>
  <c r="J39" i="45"/>
  <c r="I39" i="45"/>
  <c r="K39" i="45"/>
  <c r="H39" i="45"/>
  <c r="G39" i="45"/>
  <c r="E39" i="45"/>
  <c r="D39" i="45"/>
  <c r="F39" i="45"/>
  <c r="G39" i="44"/>
  <c r="P39" i="44"/>
  <c r="F39" i="44"/>
  <c r="E39" i="44"/>
  <c r="D39" i="44"/>
  <c r="S40" i="44"/>
  <c r="I38" i="44"/>
  <c r="Q38" i="44"/>
  <c r="P43" i="43"/>
  <c r="M43" i="43"/>
  <c r="S44" i="43"/>
  <c r="Q42" i="43"/>
  <c r="I54" i="39"/>
  <c r="H54" i="39"/>
  <c r="H55" i="39"/>
  <c r="B58" i="39"/>
  <c r="A49" i="4" l="1"/>
  <c r="B49" i="4" s="1"/>
  <c r="S43" i="45"/>
  <c r="P43" i="45"/>
  <c r="Q43" i="45" s="1"/>
  <c r="R43" i="45" s="1"/>
  <c r="K47" i="43"/>
  <c r="U47" i="43"/>
  <c r="K47" i="4"/>
  <c r="U47" i="4"/>
  <c r="F49" i="4"/>
  <c r="D49" i="4"/>
  <c r="E49" i="4"/>
  <c r="A50" i="4"/>
  <c r="BW60" i="14"/>
  <c r="BK60" i="14"/>
  <c r="AY60" i="14"/>
  <c r="BU60" i="14"/>
  <c r="BI60" i="14"/>
  <c r="AW60" i="14"/>
  <c r="BQ60" i="14"/>
  <c r="BC60" i="14"/>
  <c r="BS60" i="14"/>
  <c r="BG60" i="14"/>
  <c r="BE60" i="14"/>
  <c r="BO60" i="14"/>
  <c r="BM60" i="14"/>
  <c r="BA60" i="14"/>
  <c r="B43" i="45"/>
  <c r="U43" i="45" s="1"/>
  <c r="A44" i="45"/>
  <c r="B43" i="1"/>
  <c r="A44" i="1"/>
  <c r="J47" i="43"/>
  <c r="L47" i="43"/>
  <c r="A45" i="44"/>
  <c r="B44" i="44"/>
  <c r="J44" i="44" s="1"/>
  <c r="B43" i="6"/>
  <c r="A44" i="6"/>
  <c r="R61" i="14"/>
  <c r="A62" i="14"/>
  <c r="W60" i="14"/>
  <c r="BY60" i="14"/>
  <c r="DN60" i="14"/>
  <c r="CT60" i="14"/>
  <c r="F60" i="14"/>
  <c r="M60" i="14" s="1"/>
  <c r="G48" i="43"/>
  <c r="D48" i="43"/>
  <c r="I48" i="43"/>
  <c r="E48" i="43"/>
  <c r="B48" i="43"/>
  <c r="H48" i="43"/>
  <c r="F48" i="43"/>
  <c r="I47" i="4"/>
  <c r="E48" i="4"/>
  <c r="B48" i="4"/>
  <c r="H48" i="4" s="1"/>
  <c r="G48" i="4"/>
  <c r="D48" i="4"/>
  <c r="F48" i="4"/>
  <c r="L47" i="4"/>
  <c r="J47" i="4"/>
  <c r="J40" i="44"/>
  <c r="H40" i="44"/>
  <c r="L40" i="44"/>
  <c r="K40" i="44"/>
  <c r="A49" i="43"/>
  <c r="A50" i="43" s="1"/>
  <c r="J42" i="1"/>
  <c r="H42" i="1"/>
  <c r="K42" i="1"/>
  <c r="L42" i="1"/>
  <c r="L40" i="45"/>
  <c r="M40" i="45" s="1"/>
  <c r="K40" i="45"/>
  <c r="J40" i="45"/>
  <c r="H40" i="45"/>
  <c r="I40" i="45"/>
  <c r="D40" i="45"/>
  <c r="F40" i="45"/>
  <c r="G40" i="45"/>
  <c r="E40" i="45"/>
  <c r="G40" i="44"/>
  <c r="P40" i="44"/>
  <c r="F40" i="44"/>
  <c r="E40" i="44"/>
  <c r="D40" i="44"/>
  <c r="S41" i="44"/>
  <c r="Q39" i="44"/>
  <c r="R39" i="44" s="1"/>
  <c r="I39" i="44"/>
  <c r="S45" i="43"/>
  <c r="P44" i="43"/>
  <c r="Q43" i="43"/>
  <c r="G58" i="39"/>
  <c r="F59" i="39"/>
  <c r="F58" i="39"/>
  <c r="C59" i="39"/>
  <c r="D58" i="39"/>
  <c r="C58" i="39"/>
  <c r="C60" i="39"/>
  <c r="G49" i="4" l="1"/>
  <c r="H49" i="4"/>
  <c r="S44" i="45"/>
  <c r="P44" i="45"/>
  <c r="Q44" i="45" s="1"/>
  <c r="R44" i="45" s="1"/>
  <c r="L48" i="43"/>
  <c r="U48" i="43"/>
  <c r="I49" i="4"/>
  <c r="U49" i="4"/>
  <c r="L48" i="4"/>
  <c r="U48" i="4"/>
  <c r="I43" i="1"/>
  <c r="U43" i="1"/>
  <c r="J49" i="4"/>
  <c r="L49" i="4"/>
  <c r="K49" i="4"/>
  <c r="G50" i="4"/>
  <c r="A51" i="4"/>
  <c r="E50" i="4"/>
  <c r="F50" i="4"/>
  <c r="B50" i="4"/>
  <c r="H50" i="4" s="1"/>
  <c r="D50" i="4"/>
  <c r="BS61" i="14"/>
  <c r="BG61" i="14"/>
  <c r="BK61" i="14"/>
  <c r="BQ61" i="14"/>
  <c r="BE61" i="14"/>
  <c r="BM61" i="14"/>
  <c r="BW61" i="14"/>
  <c r="AY61" i="14"/>
  <c r="BO61" i="14"/>
  <c r="BC61" i="14"/>
  <c r="BA61" i="14"/>
  <c r="BI61" i="14"/>
  <c r="AW61" i="14"/>
  <c r="BU61" i="14"/>
  <c r="B44" i="1"/>
  <c r="A45" i="1"/>
  <c r="A45" i="45"/>
  <c r="B44" i="45"/>
  <c r="U44" i="45" s="1"/>
  <c r="I50" i="43"/>
  <c r="D50" i="43"/>
  <c r="F50" i="43"/>
  <c r="E50" i="43"/>
  <c r="A51" i="43"/>
  <c r="A52" i="43" s="1"/>
  <c r="G50" i="43"/>
  <c r="H50" i="43"/>
  <c r="B50" i="43"/>
  <c r="S50" i="43"/>
  <c r="H60" i="39"/>
  <c r="K59" i="39"/>
  <c r="K58" i="39"/>
  <c r="L44" i="44"/>
  <c r="K44" i="44"/>
  <c r="H44" i="44"/>
  <c r="A46" i="44"/>
  <c r="B45" i="44"/>
  <c r="L45" i="44" s="1"/>
  <c r="S45" i="44"/>
  <c r="R62" i="14"/>
  <c r="A63" i="14"/>
  <c r="M62" i="14"/>
  <c r="BY61" i="14"/>
  <c r="F61" i="14"/>
  <c r="W61" i="14"/>
  <c r="CT61" i="14"/>
  <c r="DN61" i="14"/>
  <c r="A45" i="6"/>
  <c r="B44" i="6"/>
  <c r="K44" i="6" s="1"/>
  <c r="G49" i="43"/>
  <c r="D49" i="43"/>
  <c r="I49" i="43"/>
  <c r="F49" i="43"/>
  <c r="E49" i="43"/>
  <c r="B49" i="43"/>
  <c r="H49" i="43"/>
  <c r="J48" i="43"/>
  <c r="K48" i="43"/>
  <c r="K48" i="4"/>
  <c r="I48" i="4"/>
  <c r="J48" i="4"/>
  <c r="K41" i="44"/>
  <c r="J41" i="44"/>
  <c r="H41" i="44"/>
  <c r="L41" i="44"/>
  <c r="K43" i="1"/>
  <c r="J43" i="1"/>
  <c r="L43" i="1"/>
  <c r="H43" i="1"/>
  <c r="L41" i="45"/>
  <c r="M41" i="45" s="1"/>
  <c r="K41" i="45"/>
  <c r="H41" i="45"/>
  <c r="J41" i="45"/>
  <c r="I41" i="45"/>
  <c r="G41" i="45"/>
  <c r="D41" i="45"/>
  <c r="F41" i="45"/>
  <c r="E41" i="45"/>
  <c r="S42" i="44"/>
  <c r="P41" i="44"/>
  <c r="F41" i="44"/>
  <c r="E41" i="44"/>
  <c r="D41" i="44"/>
  <c r="G41" i="44"/>
  <c r="Q40" i="44"/>
  <c r="R40" i="44" s="1"/>
  <c r="I40" i="44"/>
  <c r="S46" i="43"/>
  <c r="P45" i="43"/>
  <c r="Q44" i="43"/>
  <c r="M44" i="43"/>
  <c r="H58" i="39"/>
  <c r="H59" i="39"/>
  <c r="B62" i="39"/>
  <c r="I58" i="39"/>
  <c r="S45" i="45" l="1"/>
  <c r="P45" i="45"/>
  <c r="Q45" i="45" s="1"/>
  <c r="R45" i="45" s="1"/>
  <c r="P50" i="43"/>
  <c r="U50" i="43"/>
  <c r="L49" i="43"/>
  <c r="U49" i="43"/>
  <c r="L50" i="4"/>
  <c r="U50" i="4"/>
  <c r="I44" i="1"/>
  <c r="U44" i="1"/>
  <c r="K44" i="45"/>
  <c r="E51" i="4"/>
  <c r="G51" i="4"/>
  <c r="A52" i="4"/>
  <c r="F51" i="4"/>
  <c r="B51" i="4"/>
  <c r="H51" i="4" s="1"/>
  <c r="D51" i="4"/>
  <c r="K50" i="4"/>
  <c r="I50" i="4"/>
  <c r="J50" i="4"/>
  <c r="D52" i="43"/>
  <c r="I52" i="43"/>
  <c r="E52" i="43"/>
  <c r="B52" i="43"/>
  <c r="H52" i="43"/>
  <c r="G52" i="43"/>
  <c r="F52" i="43"/>
  <c r="BW62" i="14"/>
  <c r="BU62" i="14"/>
  <c r="BS62" i="14"/>
  <c r="BQ62" i="14"/>
  <c r="BO62" i="14"/>
  <c r="BC62" i="14"/>
  <c r="BM62" i="14"/>
  <c r="BA62" i="14"/>
  <c r="BI62" i="14"/>
  <c r="BK62" i="14"/>
  <c r="AY62" i="14"/>
  <c r="AW62" i="14"/>
  <c r="BG62" i="14"/>
  <c r="BE62" i="14"/>
  <c r="DN62" i="14"/>
  <c r="I44" i="45"/>
  <c r="H44" i="45"/>
  <c r="J44" i="45"/>
  <c r="K44" i="1"/>
  <c r="E44" i="45"/>
  <c r="D44" i="45"/>
  <c r="F44" i="45"/>
  <c r="G44" i="45"/>
  <c r="L44" i="45"/>
  <c r="M44" i="45" s="1"/>
  <c r="J44" i="1"/>
  <c r="L44" i="1"/>
  <c r="H44" i="1"/>
  <c r="A46" i="1"/>
  <c r="B45" i="1"/>
  <c r="A46" i="45"/>
  <c r="B45" i="45"/>
  <c r="U45" i="45" s="1"/>
  <c r="J49" i="43"/>
  <c r="J50" i="43"/>
  <c r="K50" i="43"/>
  <c r="K49" i="43"/>
  <c r="L50" i="43"/>
  <c r="M50" i="43" s="1"/>
  <c r="B51" i="43"/>
  <c r="G51" i="43"/>
  <c r="I51" i="43"/>
  <c r="H51" i="43"/>
  <c r="F51" i="43"/>
  <c r="E51" i="43"/>
  <c r="D51" i="43"/>
  <c r="S51" i="43"/>
  <c r="J44" i="6"/>
  <c r="H44" i="6"/>
  <c r="L44" i="6"/>
  <c r="J45" i="44"/>
  <c r="H45" i="44"/>
  <c r="I45" i="44" s="1"/>
  <c r="K45" i="44"/>
  <c r="F45" i="44"/>
  <c r="D45" i="44"/>
  <c r="G45" i="44"/>
  <c r="E45" i="44"/>
  <c r="P45" i="44"/>
  <c r="Q45" i="44" s="1"/>
  <c r="R45" i="44" s="1"/>
  <c r="B46" i="44"/>
  <c r="H46" i="44" s="1"/>
  <c r="I46" i="44" s="1"/>
  <c r="S46" i="44"/>
  <c r="A46" i="6"/>
  <c r="B46" i="6" s="1"/>
  <c r="B45" i="6"/>
  <c r="J45" i="6" s="1"/>
  <c r="A64" i="14"/>
  <c r="R63" i="14"/>
  <c r="DN63" i="14" s="1"/>
  <c r="M63" i="14"/>
  <c r="W62" i="14"/>
  <c r="CT62" i="14"/>
  <c r="F62" i="14"/>
  <c r="BY62" i="14"/>
  <c r="K42" i="44"/>
  <c r="L42" i="44"/>
  <c r="J42" i="44"/>
  <c r="H42" i="44"/>
  <c r="M46" i="43"/>
  <c r="L42" i="45"/>
  <c r="M42" i="45" s="1"/>
  <c r="I42" i="45"/>
  <c r="K42" i="45"/>
  <c r="H42" i="45"/>
  <c r="J42" i="45"/>
  <c r="D42" i="45"/>
  <c r="F42" i="45"/>
  <c r="G42" i="45"/>
  <c r="E42" i="45"/>
  <c r="E42" i="44"/>
  <c r="D42" i="44"/>
  <c r="P42" i="44"/>
  <c r="F42" i="44"/>
  <c r="G42" i="44"/>
  <c r="S43" i="44"/>
  <c r="I41" i="44"/>
  <c r="Q41" i="44"/>
  <c r="S47" i="43"/>
  <c r="P46" i="43"/>
  <c r="Q45" i="43"/>
  <c r="M45" i="43"/>
  <c r="F63" i="39"/>
  <c r="F62" i="39"/>
  <c r="C63" i="39"/>
  <c r="D62" i="39"/>
  <c r="C62" i="39"/>
  <c r="C64" i="39"/>
  <c r="G62" i="39"/>
  <c r="P46" i="45" l="1"/>
  <c r="Q46" i="45" s="1"/>
  <c r="S46" i="45"/>
  <c r="K52" i="43"/>
  <c r="U52" i="43"/>
  <c r="P51" i="43"/>
  <c r="U51" i="43"/>
  <c r="K51" i="4"/>
  <c r="U51" i="4"/>
  <c r="L45" i="6"/>
  <c r="J45" i="1"/>
  <c r="U45" i="1"/>
  <c r="I45" i="45"/>
  <c r="J51" i="4"/>
  <c r="L51" i="4"/>
  <c r="G52" i="4"/>
  <c r="B52" i="4"/>
  <c r="H52" i="4" s="1"/>
  <c r="D52" i="4"/>
  <c r="F52" i="4"/>
  <c r="E52" i="4"/>
  <c r="I51" i="4"/>
  <c r="J52" i="43"/>
  <c r="L52" i="43"/>
  <c r="M52" i="43" s="1"/>
  <c r="BS63" i="14"/>
  <c r="BG63" i="14"/>
  <c r="BQ63" i="14"/>
  <c r="BE63" i="14"/>
  <c r="BO63" i="14"/>
  <c r="BC63" i="14"/>
  <c r="BM63" i="14"/>
  <c r="BA63" i="14"/>
  <c r="BW63" i="14"/>
  <c r="AY63" i="14"/>
  <c r="BU63" i="14"/>
  <c r="BK63" i="14"/>
  <c r="BI63" i="14"/>
  <c r="AW63" i="14"/>
  <c r="B46" i="1"/>
  <c r="I45" i="1"/>
  <c r="H45" i="1"/>
  <c r="G45" i="45"/>
  <c r="D45" i="45"/>
  <c r="E45" i="45"/>
  <c r="F45" i="45"/>
  <c r="K45" i="45"/>
  <c r="B46" i="45"/>
  <c r="U46" i="45" s="1"/>
  <c r="L45" i="1"/>
  <c r="L45" i="45"/>
  <c r="M45" i="45" s="1"/>
  <c r="H45" i="45"/>
  <c r="J45" i="45"/>
  <c r="K45" i="1"/>
  <c r="L51" i="43"/>
  <c r="M51" i="43" s="1"/>
  <c r="J51" i="43"/>
  <c r="K51" i="43"/>
  <c r="H64" i="39"/>
  <c r="K63" i="39"/>
  <c r="K62" i="39"/>
  <c r="L46" i="44"/>
  <c r="K46" i="44"/>
  <c r="J46" i="44"/>
  <c r="G46" i="44"/>
  <c r="D46" i="44"/>
  <c r="P46" i="44"/>
  <c r="F46" i="44"/>
  <c r="E46" i="44"/>
  <c r="CT63" i="14"/>
  <c r="F63" i="14"/>
  <c r="W63" i="14"/>
  <c r="BY63" i="14"/>
  <c r="F45" i="6"/>
  <c r="G45" i="6"/>
  <c r="E45" i="6"/>
  <c r="D45" i="6"/>
  <c r="R64" i="14"/>
  <c r="M64" i="14"/>
  <c r="H45" i="6"/>
  <c r="K45" i="6"/>
  <c r="K43" i="44"/>
  <c r="J43" i="44"/>
  <c r="H43" i="44"/>
  <c r="I43" i="44" s="1"/>
  <c r="L43" i="44"/>
  <c r="L43" i="45"/>
  <c r="M43" i="45" s="1"/>
  <c r="K43" i="45"/>
  <c r="J43" i="45"/>
  <c r="I43" i="45"/>
  <c r="H43" i="45"/>
  <c r="G43" i="45"/>
  <c r="D43" i="45"/>
  <c r="F43" i="45"/>
  <c r="E43" i="45"/>
  <c r="S44" i="44"/>
  <c r="D43" i="44"/>
  <c r="E43" i="44"/>
  <c r="G43" i="44"/>
  <c r="P43" i="44"/>
  <c r="F43" i="44"/>
  <c r="R41" i="44"/>
  <c r="Q42" i="44"/>
  <c r="I42" i="44"/>
  <c r="P47" i="43"/>
  <c r="S48" i="43"/>
  <c r="Q46" i="43"/>
  <c r="B66" i="39"/>
  <c r="I62" i="39"/>
  <c r="H62" i="39"/>
  <c r="H63" i="39"/>
  <c r="R46" i="45" l="1"/>
  <c r="A54" i="45"/>
  <c r="I53" i="43"/>
  <c r="F53" i="43"/>
  <c r="K52" i="4"/>
  <c r="U52" i="4"/>
  <c r="H46" i="1"/>
  <c r="U46" i="1"/>
  <c r="L46" i="45"/>
  <c r="M46" i="45" s="1"/>
  <c r="A51" i="45" s="1"/>
  <c r="H46" i="45"/>
  <c r="J52" i="4"/>
  <c r="I52" i="4"/>
  <c r="L52" i="4"/>
  <c r="I46" i="45"/>
  <c r="K46" i="45"/>
  <c r="DN64" i="14"/>
  <c r="BO64" i="14"/>
  <c r="BC64" i="14"/>
  <c r="BM64" i="14"/>
  <c r="BA64" i="14"/>
  <c r="BW64" i="14"/>
  <c r="BK64" i="14"/>
  <c r="AY64" i="14"/>
  <c r="BU64" i="14"/>
  <c r="BI64" i="14"/>
  <c r="AW64" i="14"/>
  <c r="BQ64" i="14"/>
  <c r="BG64" i="14"/>
  <c r="BS64" i="14"/>
  <c r="BE64" i="14"/>
  <c r="J46" i="45"/>
  <c r="K46" i="1"/>
  <c r="L46" i="1"/>
  <c r="G46" i="45"/>
  <c r="F46" i="45"/>
  <c r="D46" i="45"/>
  <c r="E46" i="45"/>
  <c r="I46" i="1"/>
  <c r="J46" i="1"/>
  <c r="CT64" i="14"/>
  <c r="F64" i="14"/>
  <c r="W64" i="14"/>
  <c r="BY64" i="14"/>
  <c r="M48" i="43"/>
  <c r="G44" i="44"/>
  <c r="D44" i="44"/>
  <c r="P44" i="44"/>
  <c r="Q44" i="44" s="1"/>
  <c r="R44" i="44" s="1"/>
  <c r="F44" i="44"/>
  <c r="E44" i="44"/>
  <c r="I44" i="44"/>
  <c r="A49" i="44" s="1"/>
  <c r="P48" i="43"/>
  <c r="S49" i="43"/>
  <c r="Q47" i="43"/>
  <c r="M47" i="43"/>
  <c r="C66" i="39"/>
  <c r="C68" i="39"/>
  <c r="G66" i="39"/>
  <c r="F67" i="39"/>
  <c r="F66" i="39"/>
  <c r="C67" i="39"/>
  <c r="D66" i="39"/>
  <c r="A55" i="45" l="1"/>
  <c r="B54" i="45"/>
  <c r="C54" i="45"/>
  <c r="A53" i="45"/>
  <c r="H53" i="43"/>
  <c r="E53" i="43"/>
  <c r="D53" i="43"/>
  <c r="I53" i="4"/>
  <c r="F53" i="4"/>
  <c r="F49" i="1"/>
  <c r="I49" i="1"/>
  <c r="F49" i="45"/>
  <c r="EJ12" i="15" s="1"/>
  <c r="EJ50" i="15" s="1"/>
  <c r="I49" i="45"/>
  <c r="K66" i="39"/>
  <c r="H68" i="39"/>
  <c r="K67" i="39"/>
  <c r="M49" i="43"/>
  <c r="A55" i="43" s="1"/>
  <c r="Q43" i="44"/>
  <c r="Q46" i="44"/>
  <c r="R37" i="44" s="1"/>
  <c r="P49" i="43"/>
  <c r="Q50" i="43" s="1"/>
  <c r="Q48" i="43"/>
  <c r="I66" i="39"/>
  <c r="H66" i="39"/>
  <c r="H67" i="39"/>
  <c r="B70" i="39"/>
  <c r="B55" i="45" l="1"/>
  <c r="C55" i="45"/>
  <c r="A56" i="45"/>
  <c r="H53" i="4"/>
  <c r="D53" i="4"/>
  <c r="E53" i="4"/>
  <c r="H49" i="45"/>
  <c r="D49" i="45"/>
  <c r="E49" i="45"/>
  <c r="Q51" i="43"/>
  <c r="F66" i="15"/>
  <c r="F65" i="15"/>
  <c r="M66" i="15"/>
  <c r="R14" i="44"/>
  <c r="R27" i="44"/>
  <c r="R35" i="44"/>
  <c r="R46" i="44"/>
  <c r="A53" i="44"/>
  <c r="R17" i="44"/>
  <c r="R21" i="44"/>
  <c r="R25" i="44"/>
  <c r="R38" i="44"/>
  <c r="R43" i="44"/>
  <c r="R42" i="44"/>
  <c r="Q49" i="43"/>
  <c r="R24" i="43" s="1"/>
  <c r="G70" i="39"/>
  <c r="F71" i="39"/>
  <c r="F70" i="39"/>
  <c r="C71" i="39"/>
  <c r="D70" i="39"/>
  <c r="C70" i="39"/>
  <c r="C72" i="39"/>
  <c r="B56" i="45" l="1"/>
  <c r="A57" i="45"/>
  <c r="C56" i="45"/>
  <c r="R51" i="43"/>
  <c r="R43" i="43"/>
  <c r="R42" i="43"/>
  <c r="R44" i="43"/>
  <c r="R50" i="43"/>
  <c r="R47" i="43"/>
  <c r="R48" i="43"/>
  <c r="R45" i="43"/>
  <c r="R46" i="43"/>
  <c r="R38" i="43"/>
  <c r="F67" i="15"/>
  <c r="M67" i="15"/>
  <c r="R21" i="43"/>
  <c r="R25" i="43"/>
  <c r="K71" i="39"/>
  <c r="H72" i="39"/>
  <c r="K70" i="39"/>
  <c r="C53" i="44"/>
  <c r="M66" i="47" s="1"/>
  <c r="B53" i="44"/>
  <c r="F66" i="47" s="1"/>
  <c r="A54" i="44"/>
  <c r="A52" i="44"/>
  <c r="F65" i="47" s="1"/>
  <c r="R17" i="43"/>
  <c r="R26" i="43"/>
  <c r="R41" i="43"/>
  <c r="R49" i="43"/>
  <c r="A58" i="43"/>
  <c r="R22" i="43"/>
  <c r="R32" i="43"/>
  <c r="H70" i="39"/>
  <c r="H71" i="39"/>
  <c r="B74" i="39"/>
  <c r="I70" i="39"/>
  <c r="A58" i="45" l="1"/>
  <c r="B57" i="45"/>
  <c r="C57" i="45"/>
  <c r="M68" i="15"/>
  <c r="F68" i="15"/>
  <c r="C58" i="43"/>
  <c r="B58" i="43"/>
  <c r="C54" i="44"/>
  <c r="M67" i="47" s="1"/>
  <c r="B54" i="44"/>
  <c r="F67" i="47" s="1"/>
  <c r="A55" i="44"/>
  <c r="A57" i="43"/>
  <c r="A59" i="43"/>
  <c r="F75" i="39"/>
  <c r="F74" i="39"/>
  <c r="C75" i="39"/>
  <c r="D74" i="39"/>
  <c r="C74" i="39"/>
  <c r="C76" i="39"/>
  <c r="G74" i="39"/>
  <c r="B58" i="45" l="1"/>
  <c r="A59" i="45"/>
  <c r="C58" i="45"/>
  <c r="F69" i="15"/>
  <c r="M69" i="15"/>
  <c r="H76" i="39"/>
  <c r="K75" i="39"/>
  <c r="K74" i="39"/>
  <c r="C59" i="43"/>
  <c r="B59" i="43"/>
  <c r="C55" i="44"/>
  <c r="M68" i="47" s="1"/>
  <c r="B55" i="44"/>
  <c r="F68" i="47" s="1"/>
  <c r="A56" i="44"/>
  <c r="A60" i="43"/>
  <c r="B78" i="39"/>
  <c r="I74" i="39"/>
  <c r="H74" i="39"/>
  <c r="H75" i="39"/>
  <c r="A60" i="45" l="1"/>
  <c r="B59" i="45"/>
  <c r="C59" i="45"/>
  <c r="M70" i="15"/>
  <c r="F70" i="15"/>
  <c r="B60" i="43"/>
  <c r="C60" i="43"/>
  <c r="C56" i="44"/>
  <c r="M69" i="47" s="1"/>
  <c r="B56" i="44"/>
  <c r="F69" i="47" s="1"/>
  <c r="A57" i="44"/>
  <c r="A61" i="43"/>
  <c r="C78" i="39"/>
  <c r="C80" i="39"/>
  <c r="G78" i="39"/>
  <c r="F79" i="39"/>
  <c r="F78" i="39"/>
  <c r="C79" i="39"/>
  <c r="D78" i="39"/>
  <c r="C60" i="45" l="1"/>
  <c r="B60" i="45"/>
  <c r="A61" i="45"/>
  <c r="M71" i="15"/>
  <c r="F71" i="15"/>
  <c r="H80" i="39"/>
  <c r="K79" i="39"/>
  <c r="K78" i="39"/>
  <c r="C61" i="43"/>
  <c r="B61" i="43"/>
  <c r="C57" i="44"/>
  <c r="M70" i="47" s="1"/>
  <c r="B57" i="44"/>
  <c r="F70" i="47" s="1"/>
  <c r="A58" i="44"/>
  <c r="A62" i="43"/>
  <c r="I78" i="39"/>
  <c r="H78" i="39"/>
  <c r="H79" i="39"/>
  <c r="A62" i="45" l="1"/>
  <c r="B61" i="45"/>
  <c r="C61" i="45"/>
  <c r="F72" i="15"/>
  <c r="M72" i="15"/>
  <c r="C62" i="43"/>
  <c r="B62" i="43"/>
  <c r="C58" i="44"/>
  <c r="M71" i="47" s="1"/>
  <c r="B58" i="44"/>
  <c r="F71" i="47" s="1"/>
  <c r="A59" i="44"/>
  <c r="A63" i="43"/>
  <c r="A63" i="45" l="1"/>
  <c r="B62" i="45"/>
  <c r="C62" i="45"/>
  <c r="F73" i="15"/>
  <c r="M73" i="15"/>
  <c r="C63" i="43"/>
  <c r="B63" i="43"/>
  <c r="C59" i="44"/>
  <c r="M72" i="47" s="1"/>
  <c r="B59" i="44"/>
  <c r="F72" i="47" s="1"/>
  <c r="A60" i="44"/>
  <c r="A64" i="43"/>
  <c r="B63" i="45" l="1"/>
  <c r="C63" i="45"/>
  <c r="A64" i="45"/>
  <c r="M74" i="15"/>
  <c r="F74" i="15"/>
  <c r="C64" i="43"/>
  <c r="B64" i="43"/>
  <c r="C60" i="44"/>
  <c r="M73" i="47" s="1"/>
  <c r="B60" i="44"/>
  <c r="F73" i="47" s="1"/>
  <c r="A61" i="44"/>
  <c r="A65" i="43"/>
  <c r="C64" i="45" l="1"/>
  <c r="B64" i="45"/>
  <c r="C65" i="43"/>
  <c r="B65" i="43"/>
  <c r="C61" i="44"/>
  <c r="M74" i="47" s="1"/>
  <c r="B61" i="44"/>
  <c r="F74" i="47" s="1"/>
  <c r="A62" i="44"/>
  <c r="A66" i="43"/>
  <c r="C66" i="43" l="1"/>
  <c r="B66" i="43"/>
  <c r="C62" i="44"/>
  <c r="B62" i="44"/>
  <c r="A63" i="44"/>
  <c r="A67" i="43"/>
  <c r="C67" i="43" l="1"/>
  <c r="B67" i="43"/>
  <c r="C63" i="44"/>
  <c r="B63" i="44"/>
  <c r="A68" i="43"/>
  <c r="D1" i="9"/>
  <c r="B68" i="43" l="1"/>
  <c r="C68" i="43"/>
  <c r="B18" i="2"/>
  <c r="C20" i="2" s="1"/>
  <c r="H16" i="2"/>
  <c r="C16" i="2"/>
  <c r="K15" i="2"/>
  <c r="F15" i="2"/>
  <c r="I14" i="2"/>
  <c r="H14" i="2"/>
  <c r="D14" i="2"/>
  <c r="C14" i="2"/>
  <c r="H80" i="26"/>
  <c r="C80" i="26"/>
  <c r="K79" i="26"/>
  <c r="F79" i="26"/>
  <c r="I78" i="26"/>
  <c r="H78" i="26"/>
  <c r="D78" i="26"/>
  <c r="C78" i="26"/>
  <c r="H76" i="26"/>
  <c r="C76" i="26"/>
  <c r="K75" i="26"/>
  <c r="F75" i="26"/>
  <c r="I74" i="26"/>
  <c r="H74" i="26"/>
  <c r="D74" i="26"/>
  <c r="C74" i="26"/>
  <c r="H72" i="26"/>
  <c r="C72" i="26"/>
  <c r="K71" i="26"/>
  <c r="F71" i="26"/>
  <c r="I70" i="26"/>
  <c r="H70" i="26"/>
  <c r="D70" i="26"/>
  <c r="C70" i="26"/>
  <c r="F19" i="2" l="1"/>
  <c r="G18" i="2"/>
  <c r="C18" i="2"/>
  <c r="D18" i="2"/>
  <c r="I11" i="26"/>
  <c r="D11" i="26"/>
  <c r="B18" i="26"/>
  <c r="H60" i="26" l="1"/>
  <c r="H66" i="26"/>
  <c r="E78" i="26"/>
  <c r="I66" i="26"/>
  <c r="H68" i="26"/>
  <c r="E74" i="26"/>
  <c r="K67" i="26"/>
  <c r="E70" i="26"/>
  <c r="J66" i="26"/>
  <c r="K35" i="26"/>
  <c r="K23" i="26"/>
  <c r="I30" i="26"/>
  <c r="I42" i="26"/>
  <c r="H48" i="26"/>
  <c r="H56" i="26"/>
  <c r="J62" i="26"/>
  <c r="H34" i="26"/>
  <c r="H22" i="26"/>
  <c r="H30" i="26"/>
  <c r="K39" i="26"/>
  <c r="K47" i="26"/>
  <c r="I54" i="26"/>
  <c r="I62" i="26"/>
  <c r="H36" i="26"/>
  <c r="H24" i="26"/>
  <c r="J30" i="26"/>
  <c r="J42" i="26"/>
  <c r="H50" i="26"/>
  <c r="H58" i="26"/>
  <c r="K63" i="26"/>
  <c r="I14" i="26"/>
  <c r="J18" i="26"/>
  <c r="H26" i="26"/>
  <c r="H38" i="26"/>
  <c r="K43" i="26"/>
  <c r="K51" i="26"/>
  <c r="I58" i="26"/>
  <c r="K15" i="26"/>
  <c r="K19" i="26"/>
  <c r="I26" i="26"/>
  <c r="I38" i="26"/>
  <c r="H44" i="26"/>
  <c r="H52" i="26"/>
  <c r="J58" i="26"/>
  <c r="H16" i="26"/>
  <c r="H20" i="26"/>
  <c r="H28" i="26"/>
  <c r="J38" i="26"/>
  <c r="J46" i="26"/>
  <c r="H54" i="26"/>
  <c r="H62" i="26"/>
  <c r="K19" i="2"/>
  <c r="I18" i="2"/>
  <c r="B22" i="2"/>
  <c r="H18" i="2"/>
  <c r="H20" i="2"/>
  <c r="I34" i="26"/>
  <c r="H18" i="26"/>
  <c r="I22" i="26"/>
  <c r="J26" i="26"/>
  <c r="K31" i="26"/>
  <c r="H40" i="26"/>
  <c r="H46" i="26"/>
  <c r="I50" i="26"/>
  <c r="J54" i="26"/>
  <c r="K59" i="26"/>
  <c r="H64" i="26"/>
  <c r="J34" i="26"/>
  <c r="I18" i="26"/>
  <c r="J22" i="26"/>
  <c r="K27" i="26"/>
  <c r="H32" i="26"/>
  <c r="H42" i="26"/>
  <c r="I46" i="26"/>
  <c r="J50" i="26"/>
  <c r="K55" i="26"/>
  <c r="D14" i="26"/>
  <c r="C24" i="26"/>
  <c r="D34" i="26"/>
  <c r="F43" i="26"/>
  <c r="C54" i="26"/>
  <c r="E62" i="26"/>
  <c r="H14" i="26"/>
  <c r="C20" i="26"/>
  <c r="E34" i="26"/>
  <c r="C44" i="26"/>
  <c r="F63" i="26"/>
  <c r="F15" i="26"/>
  <c r="C22" i="26"/>
  <c r="D26" i="26"/>
  <c r="E30" i="26"/>
  <c r="F35" i="26"/>
  <c r="C40" i="26"/>
  <c r="C46" i="26"/>
  <c r="D50" i="26"/>
  <c r="E54" i="26"/>
  <c r="F59" i="26"/>
  <c r="C64" i="26"/>
  <c r="D30" i="26"/>
  <c r="C50" i="26"/>
  <c r="E58" i="26"/>
  <c r="E14" i="26"/>
  <c r="C18" i="26"/>
  <c r="E26" i="26"/>
  <c r="C36" i="26"/>
  <c r="D46" i="26"/>
  <c r="C60" i="26"/>
  <c r="J14" i="26"/>
  <c r="D18" i="26"/>
  <c r="E22" i="26"/>
  <c r="F27" i="26"/>
  <c r="C32" i="26"/>
  <c r="C38" i="26"/>
  <c r="D42" i="26"/>
  <c r="E46" i="26"/>
  <c r="F51" i="26"/>
  <c r="C56" i="26"/>
  <c r="C62" i="26"/>
  <c r="D66" i="26"/>
  <c r="F19" i="26"/>
  <c r="C30" i="26"/>
  <c r="E38" i="26"/>
  <c r="C48" i="26"/>
  <c r="D58" i="26"/>
  <c r="F67" i="26"/>
  <c r="C16" i="26"/>
  <c r="C26" i="26"/>
  <c r="F39" i="26"/>
  <c r="D54" i="26"/>
  <c r="C68" i="26"/>
  <c r="D22" i="26"/>
  <c r="F31" i="26"/>
  <c r="C42" i="26"/>
  <c r="E50" i="26"/>
  <c r="F55" i="26"/>
  <c r="C66" i="26"/>
  <c r="C14" i="26"/>
  <c r="E18" i="26"/>
  <c r="F23" i="26"/>
  <c r="C28" i="26"/>
  <c r="C34" i="26"/>
  <c r="D38" i="26"/>
  <c r="E42" i="26"/>
  <c r="F47" i="26"/>
  <c r="C52" i="26"/>
  <c r="C58" i="26"/>
  <c r="D62" i="26"/>
  <c r="E66" i="26"/>
  <c r="G22" i="2" l="1"/>
  <c r="C24" i="2"/>
  <c r="F23" i="2"/>
  <c r="D22" i="2"/>
  <c r="C22" i="2"/>
  <c r="B26" i="2" l="1"/>
  <c r="H22" i="2"/>
  <c r="H24" i="2"/>
  <c r="K23" i="2"/>
  <c r="I22" i="2"/>
  <c r="Z50" i="14"/>
  <c r="B90" i="26"/>
  <c r="A9" i="26"/>
  <c r="A7" i="26"/>
  <c r="K6" i="26"/>
  <c r="F27" i="2" l="1"/>
  <c r="G26" i="2"/>
  <c r="C28" i="2"/>
  <c r="D26" i="2"/>
  <c r="C26" i="2"/>
  <c r="I26" i="2" l="1"/>
  <c r="B30" i="2"/>
  <c r="K27" i="2"/>
  <c r="H26" i="2"/>
  <c r="H28" i="2"/>
  <c r="S13" i="6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13" i="4"/>
  <c r="C32" i="2" l="1"/>
  <c r="D30" i="2"/>
  <c r="C30" i="2"/>
  <c r="G30" i="2"/>
  <c r="F31" i="2"/>
  <c r="L13" i="4"/>
  <c r="B65" i="1"/>
  <c r="B89" i="2"/>
  <c r="C70" i="4"/>
  <c r="B88" i="7"/>
  <c r="B64" i="6"/>
  <c r="P13" i="4" l="1"/>
  <c r="Q13" i="4" s="1"/>
  <c r="R13" i="4" s="1"/>
  <c r="K31" i="2"/>
  <c r="I30" i="2"/>
  <c r="B34" i="2"/>
  <c r="H30" i="2"/>
  <c r="H32" i="2"/>
  <c r="S13" i="1"/>
  <c r="G34" i="2" l="1"/>
  <c r="C36" i="2"/>
  <c r="D34" i="2"/>
  <c r="C34" i="2"/>
  <c r="F35" i="2"/>
  <c r="B38" i="2" l="1"/>
  <c r="H34" i="2"/>
  <c r="H36" i="2"/>
  <c r="K35" i="2"/>
  <c r="I34" i="2"/>
  <c r="F15" i="15"/>
  <c r="M15" i="15" s="1"/>
  <c r="I13" i="4"/>
  <c r="I14" i="7"/>
  <c r="H14" i="7"/>
  <c r="D14" i="7"/>
  <c r="C14" i="7"/>
  <c r="DN15" i="14" l="1"/>
  <c r="BY15" i="14"/>
  <c r="F15" i="14"/>
  <c r="CT15" i="14"/>
  <c r="H13" i="1"/>
  <c r="F13" i="1"/>
  <c r="E13" i="1"/>
  <c r="G13" i="1"/>
  <c r="D13" i="1"/>
  <c r="P13" i="1"/>
  <c r="Q13" i="1" s="1"/>
  <c r="R13" i="1" s="1"/>
  <c r="L13" i="1"/>
  <c r="I13" i="1"/>
  <c r="P17" i="4"/>
  <c r="Q17" i="4" s="1"/>
  <c r="R17" i="4" s="1"/>
  <c r="P16" i="4"/>
  <c r="Q16" i="4" s="1"/>
  <c r="R16" i="4" s="1"/>
  <c r="P22" i="4"/>
  <c r="P33" i="4"/>
  <c r="Q33" i="4" s="1"/>
  <c r="R33" i="4" s="1"/>
  <c r="P39" i="4"/>
  <c r="P45" i="4"/>
  <c r="P34" i="4"/>
  <c r="Q34" i="4" s="1"/>
  <c r="R34" i="4" s="1"/>
  <c r="P18" i="4"/>
  <c r="Q18" i="4" s="1"/>
  <c r="R18" i="4" s="1"/>
  <c r="P24" i="4"/>
  <c r="Q24" i="4" s="1"/>
  <c r="R24" i="4" s="1"/>
  <c r="P35" i="4"/>
  <c r="Q35" i="4" s="1"/>
  <c r="R35" i="4" s="1"/>
  <c r="P41" i="4"/>
  <c r="Q41" i="4" s="1"/>
  <c r="R41" i="4" s="1"/>
  <c r="P47" i="4"/>
  <c r="Q47" i="4" s="1"/>
  <c r="R47" i="4" s="1"/>
  <c r="P46" i="4"/>
  <c r="Q46" i="4" s="1"/>
  <c r="R46" i="4" s="1"/>
  <c r="P19" i="4"/>
  <c r="Q19" i="4" s="1"/>
  <c r="R19" i="4" s="1"/>
  <c r="P25" i="4"/>
  <c r="Q25" i="4" s="1"/>
  <c r="R25" i="4" s="1"/>
  <c r="P36" i="4"/>
  <c r="Q36" i="4" s="1"/>
  <c r="R36" i="4" s="1"/>
  <c r="P42" i="4"/>
  <c r="Q42" i="4" s="1"/>
  <c r="R42" i="4" s="1"/>
  <c r="P48" i="4"/>
  <c r="Q48" i="4" s="1"/>
  <c r="R48" i="4" s="1"/>
  <c r="P40" i="4"/>
  <c r="Q40" i="4" s="1"/>
  <c r="R40" i="4" s="1"/>
  <c r="P14" i="4"/>
  <c r="Q14" i="4" s="1"/>
  <c r="P20" i="4"/>
  <c r="Q20" i="4" s="1"/>
  <c r="R20" i="4" s="1"/>
  <c r="P26" i="4"/>
  <c r="Q26" i="4" s="1"/>
  <c r="R26" i="4" s="1"/>
  <c r="P37" i="4"/>
  <c r="P43" i="4"/>
  <c r="Q43" i="4" s="1"/>
  <c r="R43" i="4" s="1"/>
  <c r="P23" i="4"/>
  <c r="Q23" i="4" s="1"/>
  <c r="R23" i="4" s="1"/>
  <c r="P15" i="4"/>
  <c r="Q15" i="4" s="1"/>
  <c r="R15" i="4" s="1"/>
  <c r="P21" i="4"/>
  <c r="Q21" i="4" s="1"/>
  <c r="R21" i="4" s="1"/>
  <c r="P32" i="4"/>
  <c r="P38" i="4"/>
  <c r="Q38" i="4" s="1"/>
  <c r="P44" i="4"/>
  <c r="Q44" i="4" s="1"/>
  <c r="R44" i="4" s="1"/>
  <c r="J13" i="4"/>
  <c r="F39" i="2"/>
  <c r="G38" i="2"/>
  <c r="C40" i="2"/>
  <c r="D38" i="2"/>
  <c r="C38" i="2"/>
  <c r="J6" i="1"/>
  <c r="K6" i="2"/>
  <c r="J6" i="4"/>
  <c r="K6" i="7"/>
  <c r="J6" i="6"/>
  <c r="EE48" i="15"/>
  <c r="CX48" i="15"/>
  <c r="CD50" i="15"/>
  <c r="BI50" i="15"/>
  <c r="AH48" i="15"/>
  <c r="AE48" i="15"/>
  <c r="AB48" i="15"/>
  <c r="Y48" i="15"/>
  <c r="V48" i="15"/>
  <c r="S48" i="15"/>
  <c r="CJ46" i="15"/>
  <c r="CG46" i="15"/>
  <c r="CD46" i="15"/>
  <c r="CA46" i="15"/>
  <c r="BX46" i="15"/>
  <c r="BU46" i="15"/>
  <c r="EQ44" i="15"/>
  <c r="EK44" i="15"/>
  <c r="EB44" i="15"/>
  <c r="EQ42" i="15"/>
  <c r="EK42" i="15"/>
  <c r="EB42" i="15"/>
  <c r="CE42" i="15"/>
  <c r="CB42" i="15"/>
  <c r="BY42" i="15"/>
  <c r="BV42" i="15"/>
  <c r="BS42" i="15"/>
  <c r="BP42" i="15"/>
  <c r="BM42" i="15"/>
  <c r="BJ42" i="15"/>
  <c r="BG42" i="15"/>
  <c r="BD42" i="15"/>
  <c r="BA42" i="15"/>
  <c r="AX42" i="15"/>
  <c r="AU42" i="15"/>
  <c r="AR42" i="15"/>
  <c r="AO42" i="15"/>
  <c r="AL42" i="15"/>
  <c r="AI42" i="15"/>
  <c r="AF42" i="15"/>
  <c r="AC42" i="15"/>
  <c r="Z42" i="15"/>
  <c r="AA12" i="15"/>
  <c r="AH10" i="15"/>
  <c r="AE10" i="15"/>
  <c r="AB10" i="15"/>
  <c r="Y10" i="15"/>
  <c r="V10" i="15"/>
  <c r="S10" i="15"/>
  <c r="DH8" i="15"/>
  <c r="DH46" i="15" s="1"/>
  <c r="CJ8" i="15"/>
  <c r="CG8" i="15"/>
  <c r="CD8" i="15"/>
  <c r="CA8" i="15"/>
  <c r="BX8" i="15"/>
  <c r="BU8" i="15"/>
  <c r="EQ6" i="15"/>
  <c r="EK6" i="15"/>
  <c r="EB6" i="15"/>
  <c r="EQ4" i="15"/>
  <c r="EK4" i="15"/>
  <c r="EB4" i="15"/>
  <c r="CE4" i="15"/>
  <c r="CB4" i="15"/>
  <c r="BY4" i="15"/>
  <c r="BV4" i="15"/>
  <c r="BS4" i="15"/>
  <c r="BP4" i="15"/>
  <c r="BM4" i="15"/>
  <c r="BJ4" i="15"/>
  <c r="BG4" i="15"/>
  <c r="BD4" i="15"/>
  <c r="BA4" i="15"/>
  <c r="AX4" i="15"/>
  <c r="AU4" i="15"/>
  <c r="AR4" i="15"/>
  <c r="AO4" i="15"/>
  <c r="AL4" i="15"/>
  <c r="AI4" i="15"/>
  <c r="AF4" i="15"/>
  <c r="AC4" i="15"/>
  <c r="Z4" i="15"/>
  <c r="Q37" i="4" l="1"/>
  <c r="R37" i="4" s="1"/>
  <c r="Q39" i="4"/>
  <c r="M16" i="14"/>
  <c r="M18" i="14"/>
  <c r="M19" i="14"/>
  <c r="M20" i="14"/>
  <c r="M22" i="14"/>
  <c r="M23" i="14"/>
  <c r="M25" i="14"/>
  <c r="M26" i="14"/>
  <c r="M28" i="14"/>
  <c r="M29" i="14"/>
  <c r="M31" i="14"/>
  <c r="M32" i="14"/>
  <c r="M33" i="14"/>
  <c r="M34" i="14"/>
  <c r="M35" i="14"/>
  <c r="M53" i="14"/>
  <c r="M55" i="14"/>
  <c r="M56" i="14"/>
  <c r="M21" i="14"/>
  <c r="M17" i="14"/>
  <c r="M24" i="14"/>
  <c r="M27" i="14"/>
  <c r="M30" i="14"/>
  <c r="M36" i="14"/>
  <c r="M54" i="14"/>
  <c r="M58" i="14"/>
  <c r="M61" i="14"/>
  <c r="M15" i="14"/>
  <c r="F16" i="15"/>
  <c r="M16" i="15" s="1"/>
  <c r="R14" i="4"/>
  <c r="Q22" i="4"/>
  <c r="Q32" i="4"/>
  <c r="R38" i="4" s="1"/>
  <c r="Q45" i="4"/>
  <c r="I38" i="2"/>
  <c r="B42" i="2"/>
  <c r="H40" i="2"/>
  <c r="K39" i="2"/>
  <c r="H38" i="2"/>
  <c r="R17" i="15"/>
  <c r="EQ44" i="14"/>
  <c r="EK44" i="14"/>
  <c r="EB44" i="14"/>
  <c r="EQ42" i="14"/>
  <c r="EK42" i="14"/>
  <c r="EB42" i="14"/>
  <c r="AH48" i="14"/>
  <c r="AE48" i="14"/>
  <c r="AB48" i="14"/>
  <c r="Y48" i="14"/>
  <c r="V48" i="14"/>
  <c r="S48" i="14"/>
  <c r="DH46" i="14"/>
  <c r="CJ46" i="14"/>
  <c r="CG46" i="14"/>
  <c r="CD46" i="14"/>
  <c r="CA46" i="14"/>
  <c r="BX46" i="14"/>
  <c r="BU46" i="14"/>
  <c r="CE42" i="14"/>
  <c r="CB42" i="14"/>
  <c r="BY42" i="14"/>
  <c r="BV42" i="14"/>
  <c r="BS42" i="14"/>
  <c r="BP42" i="14"/>
  <c r="BM42" i="14"/>
  <c r="BJ42" i="14"/>
  <c r="BG42" i="14"/>
  <c r="BD42" i="14"/>
  <c r="BA42" i="14"/>
  <c r="AX42" i="14"/>
  <c r="AU42" i="14"/>
  <c r="AR42" i="14"/>
  <c r="AO42" i="14"/>
  <c r="AL42" i="14"/>
  <c r="AI42" i="14"/>
  <c r="AF42" i="14"/>
  <c r="AC42" i="14"/>
  <c r="Z42" i="14"/>
  <c r="DH8" i="14"/>
  <c r="EQ6" i="14"/>
  <c r="EK6" i="14"/>
  <c r="EB6" i="14"/>
  <c r="EQ4" i="14"/>
  <c r="EK4" i="14"/>
  <c r="EB4" i="14"/>
  <c r="R39" i="4" l="1"/>
  <c r="BW17" i="15"/>
  <c r="BO17" i="15"/>
  <c r="BG17" i="15"/>
  <c r="AY17" i="15"/>
  <c r="BU17" i="15"/>
  <c r="BM17" i="15"/>
  <c r="BE17" i="15"/>
  <c r="AW17" i="15"/>
  <c r="BS17" i="15"/>
  <c r="BK17" i="15"/>
  <c r="BC17" i="15"/>
  <c r="BQ17" i="15"/>
  <c r="BI17" i="15"/>
  <c r="BA17" i="15"/>
  <c r="DY17" i="15"/>
  <c r="DN17" i="15"/>
  <c r="W17" i="15"/>
  <c r="CT17" i="15"/>
  <c r="BY17" i="15"/>
  <c r="P13" i="6"/>
  <c r="Q13" i="6" s="1"/>
  <c r="R13" i="6" s="1"/>
  <c r="L13" i="6"/>
  <c r="F13" i="6"/>
  <c r="E13" i="6"/>
  <c r="D13" i="6"/>
  <c r="J13" i="6"/>
  <c r="H13" i="6"/>
  <c r="G13" i="6"/>
  <c r="F17" i="15"/>
  <c r="M17" i="15" s="1"/>
  <c r="R45" i="4"/>
  <c r="R32" i="4"/>
  <c r="R22" i="4"/>
  <c r="A58" i="4"/>
  <c r="C44" i="2"/>
  <c r="D42" i="2"/>
  <c r="C42" i="2"/>
  <c r="F43" i="2"/>
  <c r="G42" i="2"/>
  <c r="R18" i="15"/>
  <c r="J13" i="1"/>
  <c r="A9" i="1"/>
  <c r="M11" i="1" s="1"/>
  <c r="A7" i="1"/>
  <c r="A9" i="2"/>
  <c r="A7" i="2"/>
  <c r="A9" i="4"/>
  <c r="M11" i="4" s="1"/>
  <c r="M40" i="4" s="1"/>
  <c r="A7" i="4"/>
  <c r="B18" i="7"/>
  <c r="A9" i="7"/>
  <c r="A7" i="7"/>
  <c r="AA12" i="14"/>
  <c r="AH10" i="14"/>
  <c r="AE10" i="14"/>
  <c r="AB10" i="14"/>
  <c r="Y10" i="14"/>
  <c r="V10" i="14"/>
  <c r="S10" i="14"/>
  <c r="CJ8" i="14"/>
  <c r="CG8" i="14"/>
  <c r="CD8" i="14"/>
  <c r="CA8" i="14"/>
  <c r="BX8" i="14"/>
  <c r="BU8" i="14"/>
  <c r="CE4" i="14"/>
  <c r="CB4" i="14"/>
  <c r="BY4" i="14"/>
  <c r="BV4" i="14"/>
  <c r="BS4" i="14"/>
  <c r="BP4" i="14"/>
  <c r="BM4" i="14"/>
  <c r="BJ4" i="14"/>
  <c r="BG4" i="14"/>
  <c r="BD4" i="14"/>
  <c r="BA4" i="14"/>
  <c r="AX4" i="14"/>
  <c r="AU4" i="14"/>
  <c r="AR4" i="14"/>
  <c r="AO4" i="14"/>
  <c r="AL4" i="14"/>
  <c r="AI4" i="14"/>
  <c r="AF4" i="14"/>
  <c r="AC4" i="14"/>
  <c r="Z4" i="14"/>
  <c r="A9" i="6"/>
  <c r="I11" i="6" s="1"/>
  <c r="A7" i="6"/>
  <c r="M50" i="4" l="1"/>
  <c r="M49" i="4"/>
  <c r="M51" i="4"/>
  <c r="M52" i="4"/>
  <c r="M40" i="1"/>
  <c r="M13" i="1"/>
  <c r="BS18" i="15"/>
  <c r="BK18" i="15"/>
  <c r="BC18" i="15"/>
  <c r="BQ18" i="15"/>
  <c r="BI18" i="15"/>
  <c r="BA18" i="15"/>
  <c r="BW18" i="15"/>
  <c r="BO18" i="15"/>
  <c r="BG18" i="15"/>
  <c r="AY18" i="15"/>
  <c r="BU18" i="15"/>
  <c r="BM18" i="15"/>
  <c r="BE18" i="15"/>
  <c r="AW18" i="15"/>
  <c r="M13" i="4"/>
  <c r="M25" i="4"/>
  <c r="M38" i="4"/>
  <c r="M20" i="4"/>
  <c r="M19" i="4"/>
  <c r="M23" i="4"/>
  <c r="M45" i="4"/>
  <c r="M21" i="4"/>
  <c r="M18" i="4"/>
  <c r="M41" i="4"/>
  <c r="M32" i="4"/>
  <c r="M37" i="4"/>
  <c r="G18" i="7"/>
  <c r="B22" i="7" s="1"/>
  <c r="C20" i="7"/>
  <c r="F18" i="7"/>
  <c r="C19" i="7"/>
  <c r="F19" i="7"/>
  <c r="I13" i="6"/>
  <c r="C58" i="4"/>
  <c r="B58" i="4"/>
  <c r="DY18" i="15"/>
  <c r="DN18" i="15"/>
  <c r="BY18" i="15"/>
  <c r="W18" i="15"/>
  <c r="CT18" i="15"/>
  <c r="M44" i="1"/>
  <c r="M45" i="1"/>
  <c r="M39" i="1"/>
  <c r="M41" i="1"/>
  <c r="M42" i="1"/>
  <c r="M43" i="1"/>
  <c r="F18" i="15"/>
  <c r="M18" i="15" s="1"/>
  <c r="M44" i="4"/>
  <c r="M39" i="4"/>
  <c r="M43" i="4"/>
  <c r="M26" i="4"/>
  <c r="M14" i="4"/>
  <c r="M48" i="4"/>
  <c r="M16" i="4"/>
  <c r="M36" i="4"/>
  <c r="M42" i="4"/>
  <c r="M47" i="4"/>
  <c r="M35" i="4"/>
  <c r="M46" i="4"/>
  <c r="M22" i="4"/>
  <c r="M24" i="4"/>
  <c r="M34" i="4"/>
  <c r="M15" i="4"/>
  <c r="M17" i="4"/>
  <c r="M33" i="4"/>
  <c r="A59" i="4"/>
  <c r="A57" i="4"/>
  <c r="K43" i="2"/>
  <c r="I42" i="2"/>
  <c r="B46" i="2"/>
  <c r="H42" i="2"/>
  <c r="H44" i="2"/>
  <c r="S15" i="6"/>
  <c r="S14" i="6"/>
  <c r="S14" i="1"/>
  <c r="P14" i="1"/>
  <c r="Q14" i="1" s="1"/>
  <c r="R14" i="1" s="1"/>
  <c r="D18" i="7"/>
  <c r="C18" i="7"/>
  <c r="R19" i="15"/>
  <c r="A55" i="4" l="1"/>
  <c r="BW19" i="15"/>
  <c r="BO19" i="15"/>
  <c r="BG19" i="15"/>
  <c r="AY19" i="15"/>
  <c r="BU19" i="15"/>
  <c r="BM19" i="15"/>
  <c r="BE19" i="15"/>
  <c r="AW19" i="15"/>
  <c r="BS19" i="15"/>
  <c r="BK19" i="15"/>
  <c r="BC19" i="15"/>
  <c r="BQ19" i="15"/>
  <c r="BA19" i="15"/>
  <c r="BI19" i="15"/>
  <c r="H20" i="7"/>
  <c r="K19" i="7"/>
  <c r="K18" i="7"/>
  <c r="F22" i="7"/>
  <c r="D22" i="7"/>
  <c r="C23" i="7"/>
  <c r="F23" i="7"/>
  <c r="C24" i="7"/>
  <c r="C22" i="7"/>
  <c r="H19" i="7"/>
  <c r="I18" i="7"/>
  <c r="H18" i="7"/>
  <c r="C59" i="4"/>
  <c r="B59" i="4"/>
  <c r="DY19" i="15"/>
  <c r="DN19" i="15"/>
  <c r="CT19" i="15"/>
  <c r="BY19" i="15"/>
  <c r="W19" i="15"/>
  <c r="P14" i="6"/>
  <c r="Q14" i="6" s="1"/>
  <c r="L14" i="6"/>
  <c r="J14" i="6"/>
  <c r="K14" i="6"/>
  <c r="H14" i="6"/>
  <c r="I14" i="6" s="1"/>
  <c r="F14" i="6"/>
  <c r="D14" i="6"/>
  <c r="G14" i="6"/>
  <c r="E14" i="6"/>
  <c r="P15" i="6"/>
  <c r="Q15" i="6" s="1"/>
  <c r="R15" i="6" s="1"/>
  <c r="J15" i="6"/>
  <c r="L15" i="6"/>
  <c r="H15" i="6"/>
  <c r="I15" i="6" s="1"/>
  <c r="K15" i="6"/>
  <c r="D15" i="6"/>
  <c r="F15" i="6"/>
  <c r="G15" i="6"/>
  <c r="E15" i="6"/>
  <c r="L15" i="1"/>
  <c r="M15" i="1" s="1"/>
  <c r="K15" i="1"/>
  <c r="H15" i="1"/>
  <c r="J15" i="1"/>
  <c r="I15" i="1"/>
  <c r="H14" i="1"/>
  <c r="L14" i="1"/>
  <c r="M14" i="1" s="1"/>
  <c r="J14" i="1"/>
  <c r="K14" i="1"/>
  <c r="I14" i="1"/>
  <c r="E14" i="1"/>
  <c r="F14" i="1"/>
  <c r="D14" i="1"/>
  <c r="G14" i="1"/>
  <c r="F19" i="15"/>
  <c r="M19" i="15" s="1"/>
  <c r="E15" i="1"/>
  <c r="F15" i="1"/>
  <c r="D15" i="1"/>
  <c r="G15" i="1"/>
  <c r="A60" i="4"/>
  <c r="G46" i="2"/>
  <c r="B50" i="2" s="1"/>
  <c r="C48" i="2"/>
  <c r="D46" i="2"/>
  <c r="C46" i="2"/>
  <c r="F47" i="2"/>
  <c r="S16" i="6"/>
  <c r="P15" i="1"/>
  <c r="Q15" i="1" s="1"/>
  <c r="S15" i="1"/>
  <c r="G22" i="7"/>
  <c r="R20" i="15"/>
  <c r="F51" i="2" l="1"/>
  <c r="D50" i="2"/>
  <c r="C52" i="2"/>
  <c r="C50" i="2"/>
  <c r="BS20" i="15"/>
  <c r="BK20" i="15"/>
  <c r="BC20" i="15"/>
  <c r="BQ20" i="15"/>
  <c r="BI20" i="15"/>
  <c r="BA20" i="15"/>
  <c r="BW20" i="15"/>
  <c r="BO20" i="15"/>
  <c r="BG20" i="15"/>
  <c r="AY20" i="15"/>
  <c r="AW20" i="15"/>
  <c r="BU20" i="15"/>
  <c r="BM20" i="15"/>
  <c r="BE20" i="15"/>
  <c r="K23" i="7"/>
  <c r="H24" i="7"/>
  <c r="K22" i="7"/>
  <c r="H22" i="7"/>
  <c r="H23" i="7"/>
  <c r="I22" i="7"/>
  <c r="C60" i="4"/>
  <c r="B60" i="4"/>
  <c r="DN20" i="15"/>
  <c r="DY20" i="15"/>
  <c r="CT20" i="15"/>
  <c r="W20" i="15"/>
  <c r="BY20" i="15"/>
  <c r="P16" i="6"/>
  <c r="Q16" i="6" s="1"/>
  <c r="L16" i="6"/>
  <c r="H16" i="6"/>
  <c r="I16" i="6" s="1"/>
  <c r="J16" i="6"/>
  <c r="K16" i="6"/>
  <c r="G16" i="6"/>
  <c r="E16" i="6"/>
  <c r="F16" i="6"/>
  <c r="D16" i="6"/>
  <c r="F20" i="15"/>
  <c r="M20" i="15" s="1"/>
  <c r="A61" i="4"/>
  <c r="H46" i="2"/>
  <c r="H48" i="2"/>
  <c r="K47" i="2"/>
  <c r="I46" i="2"/>
  <c r="S17" i="6"/>
  <c r="P17" i="1"/>
  <c r="Q17" i="1" s="1"/>
  <c r="R17" i="1" s="1"/>
  <c r="S17" i="1"/>
  <c r="P16" i="1"/>
  <c r="Q16" i="1" s="1"/>
  <c r="R16" i="1" s="1"/>
  <c r="S16" i="1"/>
  <c r="B26" i="7"/>
  <c r="R21" i="15"/>
  <c r="BW21" i="15" l="1"/>
  <c r="BO21" i="15"/>
  <c r="BG21" i="15"/>
  <c r="AY21" i="15"/>
  <c r="BU21" i="15"/>
  <c r="BM21" i="15"/>
  <c r="BE21" i="15"/>
  <c r="AW21" i="15"/>
  <c r="BS21" i="15"/>
  <c r="BK21" i="15"/>
  <c r="BC21" i="15"/>
  <c r="BA21" i="15"/>
  <c r="BI21" i="15"/>
  <c r="BQ21" i="15"/>
  <c r="F27" i="7"/>
  <c r="D26" i="7"/>
  <c r="F26" i="7"/>
  <c r="C28" i="7"/>
  <c r="C26" i="7"/>
  <c r="C27" i="7"/>
  <c r="C61" i="4"/>
  <c r="B61" i="4"/>
  <c r="DY21" i="15"/>
  <c r="DN21" i="15"/>
  <c r="BY21" i="15"/>
  <c r="CT21" i="15"/>
  <c r="W21" i="15"/>
  <c r="P17" i="6"/>
  <c r="Q17" i="6" s="1"/>
  <c r="L17" i="6"/>
  <c r="H17" i="6"/>
  <c r="I17" i="6" s="1"/>
  <c r="J17" i="6"/>
  <c r="K17" i="6"/>
  <c r="G17" i="6"/>
  <c r="E17" i="6"/>
  <c r="F17" i="6"/>
  <c r="D17" i="6"/>
  <c r="L16" i="1"/>
  <c r="M16" i="1" s="1"/>
  <c r="K16" i="1"/>
  <c r="J16" i="1"/>
  <c r="I16" i="1"/>
  <c r="H16" i="1"/>
  <c r="L17" i="1"/>
  <c r="M17" i="1" s="1"/>
  <c r="K17" i="1"/>
  <c r="J17" i="1"/>
  <c r="I17" i="1"/>
  <c r="H17" i="1"/>
  <c r="E16" i="1"/>
  <c r="F16" i="1"/>
  <c r="D16" i="1"/>
  <c r="G16" i="1"/>
  <c r="E17" i="1"/>
  <c r="F17" i="1"/>
  <c r="G17" i="1"/>
  <c r="D17" i="1"/>
  <c r="F21" i="15"/>
  <c r="M21" i="15" s="1"/>
  <c r="A62" i="4"/>
  <c r="G50" i="2"/>
  <c r="S18" i="6"/>
  <c r="P18" i="1"/>
  <c r="Q18" i="1" s="1"/>
  <c r="R18" i="1" s="1"/>
  <c r="S18" i="1"/>
  <c r="G26" i="7"/>
  <c r="R22" i="15"/>
  <c r="BS22" i="15" l="1"/>
  <c r="BK22" i="15"/>
  <c r="BC22" i="15"/>
  <c r="BQ22" i="15"/>
  <c r="BI22" i="15"/>
  <c r="BA22" i="15"/>
  <c r="BW22" i="15"/>
  <c r="BO22" i="15"/>
  <c r="BG22" i="15"/>
  <c r="AY22" i="15"/>
  <c r="BE22" i="15"/>
  <c r="AW22" i="15"/>
  <c r="BU22" i="15"/>
  <c r="BM22" i="15"/>
  <c r="H28" i="7"/>
  <c r="K26" i="7"/>
  <c r="K27" i="7"/>
  <c r="I26" i="7"/>
  <c r="H26" i="7"/>
  <c r="H27" i="7"/>
  <c r="C62" i="4"/>
  <c r="B62" i="4"/>
  <c r="DY22" i="15"/>
  <c r="DN22" i="15"/>
  <c r="CT22" i="15"/>
  <c r="W22" i="15"/>
  <c r="BY22" i="15"/>
  <c r="P18" i="6"/>
  <c r="Q18" i="6" s="1"/>
  <c r="R18" i="6" s="1"/>
  <c r="L18" i="6"/>
  <c r="H18" i="6"/>
  <c r="I18" i="6" s="1"/>
  <c r="J18" i="6"/>
  <c r="K18" i="6"/>
  <c r="D18" i="6"/>
  <c r="G18" i="6"/>
  <c r="E18" i="6"/>
  <c r="F18" i="6"/>
  <c r="L18" i="1"/>
  <c r="M18" i="1" s="1"/>
  <c r="K18" i="1"/>
  <c r="J18" i="1"/>
  <c r="I18" i="1"/>
  <c r="H18" i="1"/>
  <c r="H49" i="1" s="1"/>
  <c r="F22" i="15"/>
  <c r="M22" i="15" s="1"/>
  <c r="E18" i="1"/>
  <c r="F18" i="1"/>
  <c r="D18" i="1"/>
  <c r="G18" i="1"/>
  <c r="A63" i="4"/>
  <c r="I50" i="2"/>
  <c r="B54" i="2"/>
  <c r="H50" i="2"/>
  <c r="H52" i="2"/>
  <c r="K51" i="2"/>
  <c r="S19" i="6"/>
  <c r="S19" i="1"/>
  <c r="P19" i="1"/>
  <c r="Q19" i="1" s="1"/>
  <c r="R19" i="1" s="1"/>
  <c r="B30" i="7"/>
  <c r="R23" i="15"/>
  <c r="BW23" i="15" l="1"/>
  <c r="BO23" i="15"/>
  <c r="BG23" i="15"/>
  <c r="AY23" i="15"/>
  <c r="BU23" i="15"/>
  <c r="BM23" i="15"/>
  <c r="BE23" i="15"/>
  <c r="AW23" i="15"/>
  <c r="BS23" i="15"/>
  <c r="BK23" i="15"/>
  <c r="BC23" i="15"/>
  <c r="BI23" i="15"/>
  <c r="BA23" i="15"/>
  <c r="BQ23" i="15"/>
  <c r="C32" i="7"/>
  <c r="C30" i="7"/>
  <c r="F31" i="7"/>
  <c r="D30" i="7"/>
  <c r="C31" i="7"/>
  <c r="F30" i="7"/>
  <c r="C63" i="4"/>
  <c r="B63" i="4"/>
  <c r="DY23" i="15"/>
  <c r="DN23" i="15"/>
  <c r="BY23" i="15"/>
  <c r="CT23" i="15"/>
  <c r="W23" i="15"/>
  <c r="P19" i="6"/>
  <c r="Q19" i="6" s="1"/>
  <c r="R19" i="6" s="1"/>
  <c r="H19" i="6"/>
  <c r="I19" i="6" s="1"/>
  <c r="K19" i="6"/>
  <c r="D19" i="6"/>
  <c r="J19" i="6"/>
  <c r="G19" i="6"/>
  <c r="E19" i="6"/>
  <c r="F19" i="6"/>
  <c r="L19" i="6"/>
  <c r="K19" i="1"/>
  <c r="I19" i="1"/>
  <c r="H19" i="1"/>
  <c r="J19" i="1"/>
  <c r="L19" i="1"/>
  <c r="M19" i="1" s="1"/>
  <c r="E19" i="1"/>
  <c r="F19" i="1"/>
  <c r="E49" i="1" s="1"/>
  <c r="G19" i="1"/>
  <c r="D19" i="1"/>
  <c r="D49" i="1" s="1"/>
  <c r="F23" i="15"/>
  <c r="M23" i="15" s="1"/>
  <c r="A64" i="4"/>
  <c r="C56" i="2"/>
  <c r="D54" i="2"/>
  <c r="C54" i="2"/>
  <c r="F55" i="2"/>
  <c r="G54" i="2"/>
  <c r="S20" i="6"/>
  <c r="P20" i="1"/>
  <c r="Q20" i="1" s="1"/>
  <c r="R20" i="1" s="1"/>
  <c r="S20" i="1"/>
  <c r="G30" i="7"/>
  <c r="R24" i="15"/>
  <c r="BW24" i="15" l="1"/>
  <c r="BU24" i="15"/>
  <c r="BS24" i="15"/>
  <c r="BK24" i="15"/>
  <c r="BC24" i="15"/>
  <c r="BQ24" i="15"/>
  <c r="BI24" i="15"/>
  <c r="BA24" i="15"/>
  <c r="BO24" i="15"/>
  <c r="BG24" i="15"/>
  <c r="AY24" i="15"/>
  <c r="BM24" i="15"/>
  <c r="BE24" i="15"/>
  <c r="AW24" i="15"/>
  <c r="H32" i="7"/>
  <c r="K31" i="7"/>
  <c r="K30" i="7"/>
  <c r="H30" i="7"/>
  <c r="H31" i="7"/>
  <c r="I30" i="7"/>
  <c r="C64" i="4"/>
  <c r="B64" i="4"/>
  <c r="DY24" i="15"/>
  <c r="DN24" i="15"/>
  <c r="CT24" i="15"/>
  <c r="W24" i="15"/>
  <c r="BY24" i="15"/>
  <c r="P20" i="6"/>
  <c r="Q20" i="6" s="1"/>
  <c r="R20" i="6" s="1"/>
  <c r="F20" i="6"/>
  <c r="D20" i="6"/>
  <c r="G20" i="6"/>
  <c r="E20" i="6"/>
  <c r="J20" i="6"/>
  <c r="H20" i="6"/>
  <c r="I20" i="6" s="1"/>
  <c r="L20" i="6"/>
  <c r="K20" i="6"/>
  <c r="L20" i="1"/>
  <c r="M20" i="1" s="1"/>
  <c r="J20" i="1"/>
  <c r="I20" i="1"/>
  <c r="H20" i="1"/>
  <c r="K20" i="1"/>
  <c r="E20" i="1"/>
  <c r="F20" i="1"/>
  <c r="D20" i="1"/>
  <c r="G20" i="1"/>
  <c r="F24" i="15"/>
  <c r="M24" i="15" s="1"/>
  <c r="A65" i="4"/>
  <c r="K55" i="2"/>
  <c r="I54" i="2"/>
  <c r="B58" i="2"/>
  <c r="H54" i="2"/>
  <c r="H56" i="2"/>
  <c r="S21" i="6"/>
  <c r="P21" i="1"/>
  <c r="Q21" i="1" s="1"/>
  <c r="R21" i="1" s="1"/>
  <c r="S21" i="1"/>
  <c r="P22" i="1"/>
  <c r="B34" i="7"/>
  <c r="R25" i="15"/>
  <c r="BS25" i="15" l="1"/>
  <c r="BK25" i="15"/>
  <c r="BC25" i="15"/>
  <c r="BQ25" i="15"/>
  <c r="BI25" i="15"/>
  <c r="BA25" i="15"/>
  <c r="BW25" i="15"/>
  <c r="BG25" i="15"/>
  <c r="BU25" i="15"/>
  <c r="BE25" i="15"/>
  <c r="BO25" i="15"/>
  <c r="AY25" i="15"/>
  <c r="AW25" i="15"/>
  <c r="BM25" i="15"/>
  <c r="C35" i="7"/>
  <c r="C36" i="7"/>
  <c r="C34" i="7"/>
  <c r="F34" i="7"/>
  <c r="F35" i="7"/>
  <c r="D34" i="7"/>
  <c r="C65" i="4"/>
  <c r="B65" i="4"/>
  <c r="DY25" i="15"/>
  <c r="DN25" i="15"/>
  <c r="CT25" i="15"/>
  <c r="BY25" i="15"/>
  <c r="W25" i="15"/>
  <c r="P21" i="6"/>
  <c r="Q21" i="6" s="1"/>
  <c r="D21" i="6"/>
  <c r="F21" i="6"/>
  <c r="G21" i="6"/>
  <c r="E21" i="6"/>
  <c r="H21" i="6"/>
  <c r="I21" i="6" s="1"/>
  <c r="J21" i="6"/>
  <c r="L21" i="6"/>
  <c r="K21" i="6"/>
  <c r="L21" i="1"/>
  <c r="M21" i="1" s="1"/>
  <c r="J21" i="1"/>
  <c r="I21" i="1"/>
  <c r="K21" i="1"/>
  <c r="H21" i="1"/>
  <c r="E21" i="1"/>
  <c r="F21" i="1"/>
  <c r="D21" i="1"/>
  <c r="G21" i="1"/>
  <c r="F25" i="15"/>
  <c r="M25" i="15" s="1"/>
  <c r="A66" i="4"/>
  <c r="G58" i="2"/>
  <c r="C60" i="2"/>
  <c r="D58" i="2"/>
  <c r="C58" i="2"/>
  <c r="F59" i="2"/>
  <c r="S22" i="6"/>
  <c r="Q22" i="1"/>
  <c r="S22" i="1"/>
  <c r="G34" i="7"/>
  <c r="R26" i="15"/>
  <c r="BW26" i="15" l="1"/>
  <c r="BO26" i="15"/>
  <c r="BG26" i="15"/>
  <c r="AY26" i="15"/>
  <c r="BU26" i="15"/>
  <c r="BM26" i="15"/>
  <c r="BE26" i="15"/>
  <c r="AW26" i="15"/>
  <c r="BK26" i="15"/>
  <c r="BI26" i="15"/>
  <c r="BS26" i="15"/>
  <c r="BC26" i="15"/>
  <c r="BQ26" i="15"/>
  <c r="BA26" i="15"/>
  <c r="K35" i="7"/>
  <c r="H36" i="7"/>
  <c r="K34" i="7"/>
  <c r="I34" i="7"/>
  <c r="H34" i="7"/>
  <c r="H35" i="7"/>
  <c r="B66" i="4"/>
  <c r="C66" i="4"/>
  <c r="DY26" i="15"/>
  <c r="DN26" i="15"/>
  <c r="BY26" i="15"/>
  <c r="W26" i="15"/>
  <c r="CT26" i="15"/>
  <c r="P22" i="6"/>
  <c r="Q22" i="6" s="1"/>
  <c r="R22" i="6" s="1"/>
  <c r="F22" i="6"/>
  <c r="G22" i="6"/>
  <c r="E22" i="6"/>
  <c r="D22" i="6"/>
  <c r="K22" i="6"/>
  <c r="J22" i="6"/>
  <c r="H22" i="6"/>
  <c r="I22" i="6" s="1"/>
  <c r="L22" i="6"/>
  <c r="L22" i="1"/>
  <c r="M22" i="1" s="1"/>
  <c r="K22" i="1"/>
  <c r="I22" i="1"/>
  <c r="J22" i="1"/>
  <c r="H22" i="1"/>
  <c r="E22" i="1"/>
  <c r="F22" i="1"/>
  <c r="D22" i="1"/>
  <c r="G22" i="1"/>
  <c r="F26" i="15"/>
  <c r="M26" i="15" s="1"/>
  <c r="A67" i="4"/>
  <c r="B62" i="2"/>
  <c r="H58" i="2"/>
  <c r="H60" i="2"/>
  <c r="K59" i="2"/>
  <c r="I58" i="2"/>
  <c r="S23" i="6"/>
  <c r="P23" i="1"/>
  <c r="Q23" i="1" s="1"/>
  <c r="R23" i="1" s="1"/>
  <c r="S23" i="1"/>
  <c r="B38" i="7"/>
  <c r="R27" i="15"/>
  <c r="H64" i="2" l="1"/>
  <c r="K63" i="2"/>
  <c r="I62" i="2"/>
  <c r="H62" i="2"/>
  <c r="BS27" i="15"/>
  <c r="BK27" i="15"/>
  <c r="BC27" i="15"/>
  <c r="BQ27" i="15"/>
  <c r="BI27" i="15"/>
  <c r="BA27" i="15"/>
  <c r="BO27" i="15"/>
  <c r="AY27" i="15"/>
  <c r="BM27" i="15"/>
  <c r="AW27" i="15"/>
  <c r="BW27" i="15"/>
  <c r="BG27" i="15"/>
  <c r="BE27" i="15"/>
  <c r="BU27" i="15"/>
  <c r="F38" i="7"/>
  <c r="C39" i="7"/>
  <c r="F39" i="7"/>
  <c r="D38" i="7"/>
  <c r="C40" i="7"/>
  <c r="C38" i="7"/>
  <c r="C67" i="4"/>
  <c r="B67" i="4"/>
  <c r="DY27" i="15"/>
  <c r="DN27" i="15"/>
  <c r="CT27" i="15"/>
  <c r="W27" i="15"/>
  <c r="BY27" i="15"/>
  <c r="P23" i="6"/>
  <c r="Q23" i="6" s="1"/>
  <c r="R23" i="6" s="1"/>
  <c r="G23" i="6"/>
  <c r="E23" i="6"/>
  <c r="F23" i="6"/>
  <c r="D23" i="6"/>
  <c r="K23" i="6"/>
  <c r="J23" i="6"/>
  <c r="L23" i="6"/>
  <c r="H23" i="6"/>
  <c r="I23" i="6" s="1"/>
  <c r="L23" i="1"/>
  <c r="M23" i="1" s="1"/>
  <c r="K23" i="1"/>
  <c r="H23" i="1"/>
  <c r="I23" i="1"/>
  <c r="J23" i="1"/>
  <c r="F27" i="15"/>
  <c r="M27" i="15" s="1"/>
  <c r="E23" i="1"/>
  <c r="F23" i="1"/>
  <c r="D23" i="1"/>
  <c r="G23" i="1"/>
  <c r="A68" i="4"/>
  <c r="F63" i="2"/>
  <c r="G62" i="2"/>
  <c r="C64" i="2"/>
  <c r="D62" i="2"/>
  <c r="C62" i="2"/>
  <c r="S24" i="6"/>
  <c r="P24" i="1"/>
  <c r="Q24" i="1" s="1"/>
  <c r="S24" i="1"/>
  <c r="G38" i="7"/>
  <c r="R28" i="15"/>
  <c r="BW28" i="15" l="1"/>
  <c r="BO28" i="15"/>
  <c r="BG28" i="15"/>
  <c r="AY28" i="15"/>
  <c r="BU28" i="15"/>
  <c r="BM28" i="15"/>
  <c r="BE28" i="15"/>
  <c r="AW28" i="15"/>
  <c r="BS28" i="15"/>
  <c r="BC28" i="15"/>
  <c r="BQ28" i="15"/>
  <c r="BA28" i="15"/>
  <c r="BK28" i="15"/>
  <c r="BI28" i="15"/>
  <c r="K39" i="7"/>
  <c r="H40" i="7"/>
  <c r="K38" i="7"/>
  <c r="H38" i="7"/>
  <c r="H39" i="7"/>
  <c r="I38" i="7"/>
  <c r="C68" i="4"/>
  <c r="B68" i="4"/>
  <c r="DY28" i="15"/>
  <c r="DN28" i="15"/>
  <c r="W28" i="15"/>
  <c r="CT28" i="15"/>
  <c r="BY28" i="15"/>
  <c r="P24" i="6"/>
  <c r="Q24" i="6" s="1"/>
  <c r="R24" i="6" s="1"/>
  <c r="D24" i="6"/>
  <c r="G24" i="6"/>
  <c r="E24" i="6"/>
  <c r="F24" i="6"/>
  <c r="L24" i="6"/>
  <c r="K24" i="6"/>
  <c r="H24" i="6"/>
  <c r="I24" i="6" s="1"/>
  <c r="J24" i="6"/>
  <c r="L24" i="1"/>
  <c r="M24" i="1" s="1"/>
  <c r="K24" i="1"/>
  <c r="H24" i="1"/>
  <c r="J24" i="1"/>
  <c r="I24" i="1"/>
  <c r="E24" i="1"/>
  <c r="F24" i="1"/>
  <c r="D24" i="1"/>
  <c r="G24" i="1"/>
  <c r="F28" i="15"/>
  <c r="M28" i="15" s="1"/>
  <c r="B66" i="2"/>
  <c r="S25" i="6"/>
  <c r="R24" i="1"/>
  <c r="P25" i="1"/>
  <c r="Q25" i="1" s="1"/>
  <c r="R25" i="1" s="1"/>
  <c r="S25" i="1"/>
  <c r="P26" i="1"/>
  <c r="B42" i="7"/>
  <c r="R29" i="15"/>
  <c r="BS29" i="15" l="1"/>
  <c r="BK29" i="15"/>
  <c r="BC29" i="15"/>
  <c r="BQ29" i="15"/>
  <c r="BI29" i="15"/>
  <c r="BA29" i="15"/>
  <c r="BW29" i="15"/>
  <c r="BG29" i="15"/>
  <c r="BU29" i="15"/>
  <c r="BE29" i="15"/>
  <c r="BO29" i="15"/>
  <c r="AY29" i="15"/>
  <c r="AW29" i="15"/>
  <c r="BM29" i="15"/>
  <c r="F43" i="7"/>
  <c r="D42" i="7"/>
  <c r="F42" i="7"/>
  <c r="C44" i="7"/>
  <c r="C42" i="7"/>
  <c r="C43" i="7"/>
  <c r="DY29" i="15"/>
  <c r="DN29" i="15"/>
  <c r="BY29" i="15"/>
  <c r="W29" i="15"/>
  <c r="CT29" i="15"/>
  <c r="P25" i="6"/>
  <c r="Q25" i="6" s="1"/>
  <c r="F25" i="6"/>
  <c r="D25" i="6"/>
  <c r="G25" i="6"/>
  <c r="E25" i="6"/>
  <c r="H25" i="6"/>
  <c r="I25" i="6" s="1"/>
  <c r="L25" i="6"/>
  <c r="J25" i="6"/>
  <c r="K25" i="6"/>
  <c r="L25" i="1"/>
  <c r="M25" i="1" s="1"/>
  <c r="K25" i="1"/>
  <c r="J25" i="1"/>
  <c r="H25" i="1"/>
  <c r="I25" i="1"/>
  <c r="F29" i="15"/>
  <c r="M29" i="15" s="1"/>
  <c r="E25" i="1"/>
  <c r="F25" i="1"/>
  <c r="D25" i="1"/>
  <c r="G25" i="1"/>
  <c r="C68" i="2"/>
  <c r="D66" i="2"/>
  <c r="C66" i="2"/>
  <c r="F67" i="2"/>
  <c r="G66" i="2"/>
  <c r="S26" i="6"/>
  <c r="S26" i="1"/>
  <c r="Q26" i="1"/>
  <c r="G42" i="7"/>
  <c r="R30" i="15"/>
  <c r="BW30" i="15" l="1"/>
  <c r="BO30" i="15"/>
  <c r="BG30" i="15"/>
  <c r="AY30" i="15"/>
  <c r="BU30" i="15"/>
  <c r="BM30" i="15"/>
  <c r="BE30" i="15"/>
  <c r="AW30" i="15"/>
  <c r="BK30" i="15"/>
  <c r="BI30" i="15"/>
  <c r="BS30" i="15"/>
  <c r="BC30" i="15"/>
  <c r="BQ30" i="15"/>
  <c r="BA30" i="15"/>
  <c r="K42" i="7"/>
  <c r="H44" i="7"/>
  <c r="K43" i="7"/>
  <c r="I42" i="7"/>
  <c r="H42" i="7"/>
  <c r="H43" i="7"/>
  <c r="DY30" i="15"/>
  <c r="DN30" i="15"/>
  <c r="CT30" i="15"/>
  <c r="BY30" i="15"/>
  <c r="W30" i="15"/>
  <c r="P26" i="6"/>
  <c r="Q26" i="6" s="1"/>
  <c r="R26" i="6" s="1"/>
  <c r="F26" i="6"/>
  <c r="D26" i="6"/>
  <c r="G26" i="6"/>
  <c r="E26" i="6"/>
  <c r="J26" i="6"/>
  <c r="H26" i="6"/>
  <c r="I26" i="6" s="1"/>
  <c r="K26" i="6"/>
  <c r="L26" i="6"/>
  <c r="L26" i="1"/>
  <c r="M26" i="1" s="1"/>
  <c r="K26" i="1"/>
  <c r="J26" i="1"/>
  <c r="H26" i="1"/>
  <c r="I26" i="1"/>
  <c r="F30" i="15"/>
  <c r="M30" i="15" s="1"/>
  <c r="E26" i="1"/>
  <c r="F26" i="1"/>
  <c r="G26" i="1"/>
  <c r="D26" i="1"/>
  <c r="K67" i="2"/>
  <c r="I66" i="2"/>
  <c r="B70" i="2"/>
  <c r="H66" i="2"/>
  <c r="H68" i="2"/>
  <c r="S27" i="6"/>
  <c r="S27" i="1"/>
  <c r="P27" i="1"/>
  <c r="Q27" i="1" s="1"/>
  <c r="R27" i="1" s="1"/>
  <c r="B46" i="7"/>
  <c r="R31" i="15"/>
  <c r="BS31" i="15" l="1"/>
  <c r="BK31" i="15"/>
  <c r="BC31" i="15"/>
  <c r="BQ31" i="15"/>
  <c r="BI31" i="15"/>
  <c r="BA31" i="15"/>
  <c r="BO31" i="15"/>
  <c r="AY31" i="15"/>
  <c r="BM31" i="15"/>
  <c r="AW31" i="15"/>
  <c r="BW31" i="15"/>
  <c r="BG31" i="15"/>
  <c r="BE31" i="15"/>
  <c r="BU31" i="15"/>
  <c r="C48" i="7"/>
  <c r="C46" i="7"/>
  <c r="D46" i="7"/>
  <c r="C47" i="7"/>
  <c r="F47" i="7"/>
  <c r="F46" i="7"/>
  <c r="DY31" i="15"/>
  <c r="DN31" i="15"/>
  <c r="BY31" i="15"/>
  <c r="W31" i="15"/>
  <c r="CT31" i="15"/>
  <c r="P27" i="6"/>
  <c r="Q27" i="6" s="1"/>
  <c r="R27" i="6" s="1"/>
  <c r="E27" i="6"/>
  <c r="D27" i="6"/>
  <c r="F27" i="6"/>
  <c r="G27" i="6"/>
  <c r="K27" i="6"/>
  <c r="L27" i="6"/>
  <c r="H27" i="6"/>
  <c r="I27" i="6" s="1"/>
  <c r="J27" i="6"/>
  <c r="L27" i="1"/>
  <c r="M27" i="1" s="1"/>
  <c r="I27" i="1"/>
  <c r="H27" i="1"/>
  <c r="K27" i="1"/>
  <c r="J27" i="1"/>
  <c r="F31" i="15"/>
  <c r="M31" i="15" s="1"/>
  <c r="E27" i="1"/>
  <c r="D27" i="1"/>
  <c r="F27" i="1"/>
  <c r="G27" i="1"/>
  <c r="G70" i="2"/>
  <c r="C72" i="2"/>
  <c r="D70" i="2"/>
  <c r="C70" i="2"/>
  <c r="F71" i="2"/>
  <c r="S28" i="6"/>
  <c r="P28" i="1"/>
  <c r="Q28" i="1" s="1"/>
  <c r="R28" i="1" s="1"/>
  <c r="S28" i="1"/>
  <c r="G46" i="7"/>
  <c r="R32" i="15"/>
  <c r="BW32" i="15" l="1"/>
  <c r="BO32" i="15"/>
  <c r="BG32" i="15"/>
  <c r="AY32" i="15"/>
  <c r="BU32" i="15"/>
  <c r="BM32" i="15"/>
  <c r="BE32" i="15"/>
  <c r="AW32" i="15"/>
  <c r="BS32" i="15"/>
  <c r="BC32" i="15"/>
  <c r="BQ32" i="15"/>
  <c r="BA32" i="15"/>
  <c r="BK32" i="15"/>
  <c r="BI32" i="15"/>
  <c r="H48" i="7"/>
  <c r="K47" i="7"/>
  <c r="K46" i="7"/>
  <c r="H46" i="7"/>
  <c r="H47" i="7"/>
  <c r="I46" i="7"/>
  <c r="DY32" i="15"/>
  <c r="DN32" i="15"/>
  <c r="W32" i="15"/>
  <c r="CT32" i="15"/>
  <c r="BY32" i="15"/>
  <c r="P28" i="6"/>
  <c r="Q28" i="6" s="1"/>
  <c r="R28" i="6" s="1"/>
  <c r="G28" i="6"/>
  <c r="E28" i="6"/>
  <c r="F28" i="6"/>
  <c r="D28" i="6"/>
  <c r="L28" i="6"/>
  <c r="H28" i="6"/>
  <c r="I28" i="6" s="1"/>
  <c r="K28" i="6"/>
  <c r="J28" i="6"/>
  <c r="L28" i="1"/>
  <c r="M28" i="1" s="1"/>
  <c r="K28" i="1"/>
  <c r="I28" i="1"/>
  <c r="H28" i="1"/>
  <c r="J28" i="1"/>
  <c r="F32" i="15"/>
  <c r="M32" i="15" s="1"/>
  <c r="E28" i="1"/>
  <c r="F28" i="1"/>
  <c r="G28" i="1"/>
  <c r="D28" i="1"/>
  <c r="B74" i="2"/>
  <c r="H70" i="2"/>
  <c r="H72" i="2"/>
  <c r="K71" i="2"/>
  <c r="I70" i="2"/>
  <c r="S29" i="6"/>
  <c r="P29" i="1"/>
  <c r="Q29" i="1" s="1"/>
  <c r="R29" i="1" s="1"/>
  <c r="S29" i="1"/>
  <c r="B50" i="7"/>
  <c r="R33" i="15"/>
  <c r="BS33" i="15" l="1"/>
  <c r="BK33" i="15"/>
  <c r="BC33" i="15"/>
  <c r="BQ33" i="15"/>
  <c r="BI33" i="15"/>
  <c r="BA33" i="15"/>
  <c r="BW33" i="15"/>
  <c r="BG33" i="15"/>
  <c r="BU33" i="15"/>
  <c r="BE33" i="15"/>
  <c r="BO33" i="15"/>
  <c r="AY33" i="15"/>
  <c r="BM33" i="15"/>
  <c r="AW33" i="15"/>
  <c r="C51" i="7"/>
  <c r="C52" i="7"/>
  <c r="C50" i="7"/>
  <c r="F50" i="7"/>
  <c r="F51" i="7"/>
  <c r="D50" i="7"/>
  <c r="DY33" i="15"/>
  <c r="DN33" i="15"/>
  <c r="CT33" i="15"/>
  <c r="BY33" i="15"/>
  <c r="W33" i="15"/>
  <c r="P29" i="6"/>
  <c r="Q29" i="6" s="1"/>
  <c r="R29" i="6" s="1"/>
  <c r="G29" i="6"/>
  <c r="E29" i="6"/>
  <c r="F29" i="6"/>
  <c r="D29" i="6"/>
  <c r="H29" i="6"/>
  <c r="I29" i="6" s="1"/>
  <c r="J29" i="6"/>
  <c r="K29" i="6"/>
  <c r="L29" i="6"/>
  <c r="L29" i="1"/>
  <c r="M29" i="1" s="1"/>
  <c r="J29" i="1"/>
  <c r="H29" i="1"/>
  <c r="I29" i="1"/>
  <c r="K29" i="1"/>
  <c r="F33" i="15"/>
  <c r="M33" i="15" s="1"/>
  <c r="E29" i="1"/>
  <c r="G29" i="1"/>
  <c r="D29" i="1"/>
  <c r="F29" i="1"/>
  <c r="F75" i="2"/>
  <c r="G74" i="2"/>
  <c r="C76" i="2"/>
  <c r="D74" i="2"/>
  <c r="C74" i="2"/>
  <c r="S30" i="6"/>
  <c r="S30" i="1"/>
  <c r="P30" i="1"/>
  <c r="Q30" i="1" s="1"/>
  <c r="G50" i="7"/>
  <c r="R34" i="15"/>
  <c r="BW34" i="15" l="1"/>
  <c r="BO34" i="15"/>
  <c r="BG34" i="15"/>
  <c r="AY34" i="15"/>
  <c r="BU34" i="15"/>
  <c r="BM34" i="15"/>
  <c r="BE34" i="15"/>
  <c r="AW34" i="15"/>
  <c r="BK34" i="15"/>
  <c r="BQ34" i="15"/>
  <c r="BI34" i="15"/>
  <c r="BA34" i="15"/>
  <c r="BS34" i="15"/>
  <c r="BC34" i="15"/>
  <c r="K50" i="7"/>
  <c r="H52" i="7"/>
  <c r="K51" i="7"/>
  <c r="I50" i="7"/>
  <c r="H50" i="7"/>
  <c r="H51" i="7"/>
  <c r="DY34" i="15"/>
  <c r="DN34" i="15"/>
  <c r="W34" i="15"/>
  <c r="BY34" i="15"/>
  <c r="CT34" i="15"/>
  <c r="P30" i="6"/>
  <c r="Q30" i="6" s="1"/>
  <c r="R30" i="6" s="1"/>
  <c r="D30" i="6"/>
  <c r="G30" i="6"/>
  <c r="E30" i="6"/>
  <c r="F30" i="6"/>
  <c r="L30" i="6"/>
  <c r="J30" i="6"/>
  <c r="H30" i="6"/>
  <c r="I30" i="6" s="1"/>
  <c r="K30" i="6"/>
  <c r="L30" i="1"/>
  <c r="M30" i="1" s="1"/>
  <c r="I30" i="1"/>
  <c r="K30" i="1"/>
  <c r="H30" i="1"/>
  <c r="J30" i="1"/>
  <c r="E44" i="6"/>
  <c r="D44" i="6"/>
  <c r="F44" i="6"/>
  <c r="G44" i="6"/>
  <c r="E30" i="1"/>
  <c r="D30" i="1"/>
  <c r="F30" i="1"/>
  <c r="G30" i="1"/>
  <c r="F34" i="15"/>
  <c r="M34" i="15" s="1"/>
  <c r="I74" i="2"/>
  <c r="B78" i="2"/>
  <c r="H74" i="2"/>
  <c r="H76" i="2"/>
  <c r="K75" i="2"/>
  <c r="S31" i="6"/>
  <c r="S31" i="1"/>
  <c r="P31" i="1"/>
  <c r="Q31" i="1" s="1"/>
  <c r="R31" i="1" s="1"/>
  <c r="P32" i="1"/>
  <c r="B54" i="7"/>
  <c r="R35" i="15"/>
  <c r="BS35" i="15" l="1"/>
  <c r="BK35" i="15"/>
  <c r="BC35" i="15"/>
  <c r="BQ35" i="15"/>
  <c r="BI35" i="15"/>
  <c r="BA35" i="15"/>
  <c r="BO35" i="15"/>
  <c r="AY35" i="15"/>
  <c r="BM35" i="15"/>
  <c r="AW35" i="15"/>
  <c r="BU35" i="15"/>
  <c r="BW35" i="15"/>
  <c r="BG35" i="15"/>
  <c r="BE35" i="15"/>
  <c r="F54" i="7"/>
  <c r="C55" i="7"/>
  <c r="F55" i="7"/>
  <c r="D54" i="7"/>
  <c r="C56" i="7"/>
  <c r="C54" i="7"/>
  <c r="DY35" i="15"/>
  <c r="DN35" i="15"/>
  <c r="BY35" i="15"/>
  <c r="CT35" i="15"/>
  <c r="W35" i="15"/>
  <c r="P31" i="6"/>
  <c r="Q31" i="6" s="1"/>
  <c r="R31" i="6" s="1"/>
  <c r="D31" i="6"/>
  <c r="G31" i="6"/>
  <c r="E31" i="6"/>
  <c r="F31" i="6"/>
  <c r="H31" i="6"/>
  <c r="I31" i="6" s="1"/>
  <c r="K31" i="6"/>
  <c r="L31" i="6"/>
  <c r="J31" i="6"/>
  <c r="L31" i="1"/>
  <c r="M31" i="1" s="1"/>
  <c r="H31" i="1"/>
  <c r="K31" i="1"/>
  <c r="I31" i="1"/>
  <c r="J31" i="1"/>
  <c r="E31" i="1"/>
  <c r="D31" i="1"/>
  <c r="F31" i="1"/>
  <c r="G31" i="1"/>
  <c r="F35" i="15"/>
  <c r="M35" i="15" s="1"/>
  <c r="C80" i="2"/>
  <c r="D78" i="2"/>
  <c r="C78" i="2"/>
  <c r="F79" i="2"/>
  <c r="G78" i="2"/>
  <c r="S32" i="6"/>
  <c r="Q32" i="1"/>
  <c r="S32" i="1"/>
  <c r="G54" i="7"/>
  <c r="R36" i="15"/>
  <c r="BW36" i="15" l="1"/>
  <c r="BO36" i="15"/>
  <c r="BG36" i="15"/>
  <c r="AY36" i="15"/>
  <c r="BU36" i="15"/>
  <c r="BM36" i="15"/>
  <c r="BE36" i="15"/>
  <c r="AW36" i="15"/>
  <c r="BS36" i="15"/>
  <c r="BC36" i="15"/>
  <c r="BI36" i="15"/>
  <c r="BQ36" i="15"/>
  <c r="BA36" i="15"/>
  <c r="BK36" i="15"/>
  <c r="K55" i="7"/>
  <c r="H56" i="7"/>
  <c r="K54" i="7"/>
  <c r="H54" i="7"/>
  <c r="H55" i="7"/>
  <c r="I54" i="7"/>
  <c r="DY36" i="15"/>
  <c r="DN36" i="15"/>
  <c r="BY36" i="15"/>
  <c r="W36" i="15"/>
  <c r="CT36" i="15"/>
  <c r="P32" i="6"/>
  <c r="Q32" i="6" s="1"/>
  <c r="R32" i="6" s="1"/>
  <c r="F32" i="6"/>
  <c r="D32" i="6"/>
  <c r="G32" i="6"/>
  <c r="E32" i="6"/>
  <c r="J32" i="6"/>
  <c r="K32" i="6"/>
  <c r="H32" i="6"/>
  <c r="I32" i="6" s="1"/>
  <c r="L32" i="6"/>
  <c r="L32" i="1"/>
  <c r="M32" i="1" s="1"/>
  <c r="J32" i="1"/>
  <c r="H32" i="1"/>
  <c r="I32" i="1"/>
  <c r="K32" i="1"/>
  <c r="F36" i="15"/>
  <c r="M36" i="15" s="1"/>
  <c r="E32" i="1"/>
  <c r="D32" i="1"/>
  <c r="F32" i="1"/>
  <c r="G32" i="1"/>
  <c r="K79" i="2"/>
  <c r="I78" i="2"/>
  <c r="H78" i="2"/>
  <c r="H80" i="2"/>
  <c r="S33" i="6"/>
  <c r="P33" i="1"/>
  <c r="Q33" i="1" s="1"/>
  <c r="R33" i="1" s="1"/>
  <c r="S33" i="1"/>
  <c r="B58" i="7"/>
  <c r="R53" i="15"/>
  <c r="BS53" i="15" l="1"/>
  <c r="BK53" i="15"/>
  <c r="BC53" i="15"/>
  <c r="BQ53" i="15"/>
  <c r="BI53" i="15"/>
  <c r="BA53" i="15"/>
  <c r="BW53" i="15"/>
  <c r="BG53" i="15"/>
  <c r="BU53" i="15"/>
  <c r="BE53" i="15"/>
  <c r="BM53" i="15"/>
  <c r="BO53" i="15"/>
  <c r="AY53" i="15"/>
  <c r="AW53" i="15"/>
  <c r="F59" i="7"/>
  <c r="D58" i="7"/>
  <c r="F58" i="7"/>
  <c r="C60" i="7"/>
  <c r="C58" i="7"/>
  <c r="C59" i="7"/>
  <c r="DY53" i="15"/>
  <c r="DN53" i="15"/>
  <c r="BY53" i="15"/>
  <c r="CT53" i="15"/>
  <c r="W53" i="15"/>
  <c r="P33" i="6"/>
  <c r="Q33" i="6" s="1"/>
  <c r="R33" i="6" s="1"/>
  <c r="D33" i="6"/>
  <c r="F33" i="6"/>
  <c r="G33" i="6"/>
  <c r="E33" i="6"/>
  <c r="K33" i="6"/>
  <c r="J33" i="6"/>
  <c r="H33" i="6"/>
  <c r="I33" i="6" s="1"/>
  <c r="L33" i="6"/>
  <c r="L33" i="1"/>
  <c r="M33" i="1" s="1"/>
  <c r="H33" i="1"/>
  <c r="K33" i="1"/>
  <c r="J33" i="1"/>
  <c r="I33" i="1"/>
  <c r="F53" i="15"/>
  <c r="M53" i="15" s="1"/>
  <c r="E33" i="1"/>
  <c r="D33" i="1"/>
  <c r="F33" i="1"/>
  <c r="G33" i="1"/>
  <c r="S34" i="6"/>
  <c r="P34" i="1"/>
  <c r="Q34" i="1" s="1"/>
  <c r="S34" i="1"/>
  <c r="G58" i="7"/>
  <c r="R54" i="15"/>
  <c r="BW54" i="15" l="1"/>
  <c r="BO54" i="15"/>
  <c r="BG54" i="15"/>
  <c r="AY54" i="15"/>
  <c r="BU54" i="15"/>
  <c r="BM54" i="15"/>
  <c r="BE54" i="15"/>
  <c r="AW54" i="15"/>
  <c r="BK54" i="15"/>
  <c r="BA54" i="15"/>
  <c r="BI54" i="15"/>
  <c r="BS54" i="15"/>
  <c r="BC54" i="15"/>
  <c r="BQ54" i="15"/>
  <c r="K58" i="7"/>
  <c r="H60" i="7"/>
  <c r="K59" i="7"/>
  <c r="I58" i="7"/>
  <c r="H58" i="7"/>
  <c r="H59" i="7"/>
  <c r="DY54" i="15"/>
  <c r="DN54" i="15"/>
  <c r="CT54" i="15"/>
  <c r="W54" i="15"/>
  <c r="BY54" i="15"/>
  <c r="P34" i="6"/>
  <c r="Q34" i="6" s="1"/>
  <c r="R34" i="6" s="1"/>
  <c r="F34" i="6"/>
  <c r="G34" i="6"/>
  <c r="E34" i="6"/>
  <c r="D34" i="6"/>
  <c r="L34" i="6"/>
  <c r="K34" i="6"/>
  <c r="J34" i="6"/>
  <c r="H34" i="6"/>
  <c r="I34" i="6" s="1"/>
  <c r="L34" i="1"/>
  <c r="M34" i="1" s="1"/>
  <c r="K34" i="1"/>
  <c r="H34" i="1"/>
  <c r="J34" i="1"/>
  <c r="I34" i="1"/>
  <c r="E34" i="1"/>
  <c r="F34" i="1"/>
  <c r="G34" i="1"/>
  <c r="D34" i="1"/>
  <c r="F54" i="15"/>
  <c r="M54" i="15" s="1"/>
  <c r="S35" i="6"/>
  <c r="P35" i="1"/>
  <c r="Q35" i="1" s="1"/>
  <c r="R35" i="1" s="1"/>
  <c r="S35" i="1"/>
  <c r="B62" i="7"/>
  <c r="R55" i="15"/>
  <c r="BS55" i="15" l="1"/>
  <c r="BK55" i="15"/>
  <c r="BC55" i="15"/>
  <c r="BQ55" i="15"/>
  <c r="BI55" i="15"/>
  <c r="BA55" i="15"/>
  <c r="BO55" i="15"/>
  <c r="AY55" i="15"/>
  <c r="BE55" i="15"/>
  <c r="BM55" i="15"/>
  <c r="AW55" i="15"/>
  <c r="BU55" i="15"/>
  <c r="BW55" i="15"/>
  <c r="BG55" i="15"/>
  <c r="C64" i="7"/>
  <c r="C62" i="7"/>
  <c r="F63" i="7"/>
  <c r="D62" i="7"/>
  <c r="C63" i="7"/>
  <c r="F62" i="7"/>
  <c r="DY55" i="15"/>
  <c r="DN55" i="15"/>
  <c r="CT55" i="15"/>
  <c r="BY55" i="15"/>
  <c r="W55" i="15"/>
  <c r="P35" i="6"/>
  <c r="Q35" i="6" s="1"/>
  <c r="R35" i="6" s="1"/>
  <c r="G35" i="6"/>
  <c r="E35" i="6"/>
  <c r="F35" i="6"/>
  <c r="D35" i="6"/>
  <c r="K35" i="6"/>
  <c r="J35" i="6"/>
  <c r="L35" i="6"/>
  <c r="H35" i="6"/>
  <c r="I35" i="6" s="1"/>
  <c r="L35" i="1"/>
  <c r="M35" i="1" s="1"/>
  <c r="J35" i="1"/>
  <c r="H35" i="1"/>
  <c r="I35" i="1"/>
  <c r="K35" i="1"/>
  <c r="F55" i="15"/>
  <c r="M55" i="15" s="1"/>
  <c r="E35" i="1"/>
  <c r="G35" i="1"/>
  <c r="F35" i="1"/>
  <c r="D35" i="1"/>
  <c r="S36" i="6"/>
  <c r="S36" i="1"/>
  <c r="P36" i="1"/>
  <c r="Q36" i="1" s="1"/>
  <c r="G62" i="7"/>
  <c r="R56" i="15"/>
  <c r="BW56" i="15" l="1"/>
  <c r="BO56" i="15"/>
  <c r="BG56" i="15"/>
  <c r="AY56" i="15"/>
  <c r="BU56" i="15"/>
  <c r="BM56" i="15"/>
  <c r="BE56" i="15"/>
  <c r="AW56" i="15"/>
  <c r="BS56" i="15"/>
  <c r="BC56" i="15"/>
  <c r="BI56" i="15"/>
  <c r="BQ56" i="15"/>
  <c r="BA56" i="15"/>
  <c r="BK56" i="15"/>
  <c r="H64" i="7"/>
  <c r="K63" i="7"/>
  <c r="K62" i="7"/>
  <c r="H62" i="7"/>
  <c r="H63" i="7"/>
  <c r="I62" i="7"/>
  <c r="DY56" i="15"/>
  <c r="DN56" i="15"/>
  <c r="BY56" i="15"/>
  <c r="W56" i="15"/>
  <c r="CT56" i="15"/>
  <c r="P36" i="6"/>
  <c r="Q36" i="6" s="1"/>
  <c r="R36" i="6" s="1"/>
  <c r="D36" i="6"/>
  <c r="G36" i="6"/>
  <c r="E36" i="6"/>
  <c r="F36" i="6"/>
  <c r="K36" i="6"/>
  <c r="L36" i="6"/>
  <c r="J36" i="6"/>
  <c r="H36" i="6"/>
  <c r="I36" i="6" s="1"/>
  <c r="L36" i="1"/>
  <c r="M36" i="1" s="1"/>
  <c r="H36" i="1"/>
  <c r="K36" i="1"/>
  <c r="I36" i="1"/>
  <c r="J36" i="1"/>
  <c r="E36" i="1"/>
  <c r="D36" i="1"/>
  <c r="F36" i="1"/>
  <c r="G36" i="1"/>
  <c r="F56" i="15"/>
  <c r="M56" i="15" s="1"/>
  <c r="S37" i="6"/>
  <c r="P37" i="1"/>
  <c r="Q37" i="1" s="1"/>
  <c r="R37" i="1" s="1"/>
  <c r="S37" i="1"/>
  <c r="P38" i="1"/>
  <c r="B66" i="7"/>
  <c r="R57" i="15"/>
  <c r="BS57" i="15" l="1"/>
  <c r="BK57" i="15"/>
  <c r="BC57" i="15"/>
  <c r="BQ57" i="15"/>
  <c r="BI57" i="15"/>
  <c r="BA57" i="15"/>
  <c r="BW57" i="15"/>
  <c r="BG57" i="15"/>
  <c r="BM57" i="15"/>
  <c r="BU57" i="15"/>
  <c r="BE57" i="15"/>
  <c r="BO57" i="15"/>
  <c r="AY57" i="15"/>
  <c r="AW57" i="15"/>
  <c r="C67" i="7"/>
  <c r="C68" i="7"/>
  <c r="C66" i="7"/>
  <c r="F66" i="7"/>
  <c r="F67" i="7"/>
  <c r="D66" i="7"/>
  <c r="DY57" i="15"/>
  <c r="DN57" i="15"/>
  <c r="W57" i="15"/>
  <c r="CT57" i="15"/>
  <c r="BY57" i="15"/>
  <c r="P37" i="6"/>
  <c r="Q37" i="6" s="1"/>
  <c r="R37" i="6" s="1"/>
  <c r="D37" i="6"/>
  <c r="G37" i="6"/>
  <c r="E37" i="6"/>
  <c r="F37" i="6"/>
  <c r="H37" i="6"/>
  <c r="I37" i="6" s="1"/>
  <c r="L37" i="6"/>
  <c r="K37" i="6"/>
  <c r="J37" i="6"/>
  <c r="L37" i="1"/>
  <c r="M37" i="1" s="1"/>
  <c r="J37" i="1"/>
  <c r="K37" i="1"/>
  <c r="I37" i="1"/>
  <c r="H37" i="1"/>
  <c r="F57" i="15"/>
  <c r="M57" i="15" s="1"/>
  <c r="E37" i="1"/>
  <c r="F37" i="1"/>
  <c r="G37" i="1"/>
  <c r="D37" i="1"/>
  <c r="S38" i="6"/>
  <c r="S38" i="1"/>
  <c r="Q38" i="1"/>
  <c r="G66" i="7"/>
  <c r="R58" i="15"/>
  <c r="BW58" i="15" l="1"/>
  <c r="BO58" i="15"/>
  <c r="BG58" i="15"/>
  <c r="AY58" i="15"/>
  <c r="BU58" i="15"/>
  <c r="BM58" i="15"/>
  <c r="BE58" i="15"/>
  <c r="AW58" i="15"/>
  <c r="BK58" i="15"/>
  <c r="BI58" i="15"/>
  <c r="BA58" i="15"/>
  <c r="BS58" i="15"/>
  <c r="BC58" i="15"/>
  <c r="BQ58" i="15"/>
  <c r="K66" i="7"/>
  <c r="H68" i="7"/>
  <c r="K67" i="7"/>
  <c r="I66" i="7"/>
  <c r="H66" i="7"/>
  <c r="H67" i="7"/>
  <c r="DY58" i="15"/>
  <c r="DN58" i="15"/>
  <c r="BY58" i="15"/>
  <c r="CT58" i="15"/>
  <c r="W58" i="15"/>
  <c r="P38" i="6"/>
  <c r="Q38" i="6" s="1"/>
  <c r="F38" i="6"/>
  <c r="D38" i="6"/>
  <c r="G38" i="6"/>
  <c r="E38" i="6"/>
  <c r="J38" i="6"/>
  <c r="L38" i="6"/>
  <c r="K38" i="6"/>
  <c r="H38" i="6"/>
  <c r="I38" i="6" s="1"/>
  <c r="L38" i="1"/>
  <c r="M38" i="1" s="1"/>
  <c r="J38" i="1"/>
  <c r="H38" i="1"/>
  <c r="I38" i="1"/>
  <c r="K38" i="1"/>
  <c r="F58" i="15"/>
  <c r="M58" i="15" s="1"/>
  <c r="E38" i="1"/>
  <c r="D38" i="1"/>
  <c r="F38" i="1"/>
  <c r="G38" i="1"/>
  <c r="S39" i="6"/>
  <c r="S39" i="1"/>
  <c r="P39" i="1"/>
  <c r="Q39" i="1" s="1"/>
  <c r="B70" i="7"/>
  <c r="R59" i="15"/>
  <c r="BS59" i="15" l="1"/>
  <c r="BK59" i="15"/>
  <c r="BC59" i="15"/>
  <c r="BQ59" i="15"/>
  <c r="BI59" i="15"/>
  <c r="BA59" i="15"/>
  <c r="BO59" i="15"/>
  <c r="AY59" i="15"/>
  <c r="BE59" i="15"/>
  <c r="BM59" i="15"/>
  <c r="AW59" i="15"/>
  <c r="BW59" i="15"/>
  <c r="BG59" i="15"/>
  <c r="BU59" i="15"/>
  <c r="F70" i="7"/>
  <c r="C71" i="7"/>
  <c r="F71" i="7"/>
  <c r="D70" i="7"/>
  <c r="C72" i="7"/>
  <c r="C70" i="7"/>
  <c r="DY59" i="15"/>
  <c r="DN59" i="15"/>
  <c r="BY59" i="15"/>
  <c r="W59" i="15"/>
  <c r="CT59" i="15"/>
  <c r="P39" i="6"/>
  <c r="Q39" i="6" s="1"/>
  <c r="R39" i="6" s="1"/>
  <c r="D39" i="6"/>
  <c r="F39" i="6"/>
  <c r="G39" i="6"/>
  <c r="E39" i="6"/>
  <c r="K39" i="6"/>
  <c r="H39" i="6"/>
  <c r="I39" i="6" s="1"/>
  <c r="L39" i="6"/>
  <c r="J39" i="6"/>
  <c r="F59" i="15"/>
  <c r="M59" i="15" s="1"/>
  <c r="E39" i="1"/>
  <c r="D39" i="1"/>
  <c r="F39" i="1"/>
  <c r="G39" i="1"/>
  <c r="S40" i="6"/>
  <c r="P40" i="1"/>
  <c r="Q40" i="1" s="1"/>
  <c r="R40" i="1" s="1"/>
  <c r="S40" i="1"/>
  <c r="G70" i="7"/>
  <c r="R60" i="15"/>
  <c r="BW60" i="15" l="1"/>
  <c r="BO60" i="15"/>
  <c r="BG60" i="15"/>
  <c r="AY60" i="15"/>
  <c r="BU60" i="15"/>
  <c r="BM60" i="15"/>
  <c r="BE60" i="15"/>
  <c r="AW60" i="15"/>
  <c r="BS60" i="15"/>
  <c r="BC60" i="15"/>
  <c r="BI60" i="15"/>
  <c r="BQ60" i="15"/>
  <c r="BA60" i="15"/>
  <c r="BK60" i="15"/>
  <c r="K71" i="7"/>
  <c r="H72" i="7"/>
  <c r="K70" i="7"/>
  <c r="H70" i="7"/>
  <c r="H71" i="7"/>
  <c r="I70" i="7"/>
  <c r="DY60" i="15"/>
  <c r="DN60" i="15"/>
  <c r="CT60" i="15"/>
  <c r="BY60" i="15"/>
  <c r="W60" i="15"/>
  <c r="P40" i="6"/>
  <c r="Q40" i="6" s="1"/>
  <c r="R40" i="6" s="1"/>
  <c r="G40" i="6"/>
  <c r="E40" i="6"/>
  <c r="F40" i="6"/>
  <c r="D40" i="6"/>
  <c r="L40" i="6"/>
  <c r="J40" i="6"/>
  <c r="K40" i="6"/>
  <c r="H40" i="6"/>
  <c r="I40" i="6" s="1"/>
  <c r="F60" i="15"/>
  <c r="M60" i="15" s="1"/>
  <c r="E40" i="1"/>
  <c r="F40" i="1"/>
  <c r="G40" i="1"/>
  <c r="D40" i="1"/>
  <c r="S41" i="6"/>
  <c r="P41" i="1"/>
  <c r="Q41" i="1" s="1"/>
  <c r="R41" i="1" s="1"/>
  <c r="S41" i="1"/>
  <c r="B74" i="7"/>
  <c r="R61" i="15"/>
  <c r="BS61" i="15" l="1"/>
  <c r="BK61" i="15"/>
  <c r="BC61" i="15"/>
  <c r="BQ61" i="15"/>
  <c r="BI61" i="15"/>
  <c r="BA61" i="15"/>
  <c r="BW61" i="15"/>
  <c r="BG61" i="15"/>
  <c r="BM61" i="15"/>
  <c r="BU61" i="15"/>
  <c r="BE61" i="15"/>
  <c r="BO61" i="15"/>
  <c r="AY61" i="15"/>
  <c r="AW61" i="15"/>
  <c r="F75" i="7"/>
  <c r="D74" i="7"/>
  <c r="F74" i="7"/>
  <c r="C76" i="7"/>
  <c r="C74" i="7"/>
  <c r="C75" i="7"/>
  <c r="DY61" i="15"/>
  <c r="DN61" i="15"/>
  <c r="CT61" i="15"/>
  <c r="BY61" i="15"/>
  <c r="W61" i="15"/>
  <c r="J41" i="6"/>
  <c r="K41" i="6"/>
  <c r="L41" i="6"/>
  <c r="H41" i="6"/>
  <c r="I41" i="6" s="1"/>
  <c r="P41" i="6"/>
  <c r="Q41" i="6" s="1"/>
  <c r="R41" i="6" s="1"/>
  <c r="D41" i="6"/>
  <c r="F41" i="6"/>
  <c r="E41" i="6"/>
  <c r="G41" i="6"/>
  <c r="F61" i="15"/>
  <c r="M61" i="15" s="1"/>
  <c r="E41" i="1"/>
  <c r="G41" i="1"/>
  <c r="D41" i="1"/>
  <c r="F41" i="1"/>
  <c r="S42" i="6"/>
  <c r="P42" i="1"/>
  <c r="Q42" i="1" s="1"/>
  <c r="R42" i="1" s="1"/>
  <c r="S42" i="1"/>
  <c r="G74" i="7"/>
  <c r="R62" i="15"/>
  <c r="BW62" i="15" l="1"/>
  <c r="BO62" i="15"/>
  <c r="BG62" i="15"/>
  <c r="AY62" i="15"/>
  <c r="BU62" i="15"/>
  <c r="BM62" i="15"/>
  <c r="BE62" i="15"/>
  <c r="AW62" i="15"/>
  <c r="BK62" i="15"/>
  <c r="BQ62" i="15"/>
  <c r="BI62" i="15"/>
  <c r="BS62" i="15"/>
  <c r="BC62" i="15"/>
  <c r="BA62" i="15"/>
  <c r="DY62" i="15"/>
  <c r="DN62" i="15"/>
  <c r="K74" i="7"/>
  <c r="H76" i="7"/>
  <c r="K75" i="7"/>
  <c r="I74" i="7"/>
  <c r="H74" i="7"/>
  <c r="H75" i="7"/>
  <c r="BY62" i="15"/>
  <c r="W62" i="15"/>
  <c r="CT62" i="15"/>
  <c r="L42" i="6"/>
  <c r="J42" i="6"/>
  <c r="K42" i="6"/>
  <c r="H42" i="6"/>
  <c r="I42" i="6" s="1"/>
  <c r="P42" i="6"/>
  <c r="Q42" i="6" s="1"/>
  <c r="D42" i="6"/>
  <c r="F42" i="6"/>
  <c r="E42" i="6"/>
  <c r="G42" i="6"/>
  <c r="F62" i="15"/>
  <c r="M62" i="15" s="1"/>
  <c r="E42" i="1"/>
  <c r="G42" i="1"/>
  <c r="D42" i="1"/>
  <c r="F42" i="1"/>
  <c r="S43" i="6"/>
  <c r="P43" i="1"/>
  <c r="Q43" i="1" s="1"/>
  <c r="R43" i="1" s="1"/>
  <c r="S43" i="1"/>
  <c r="B78" i="7"/>
  <c r="R63" i="15"/>
  <c r="BS63" i="15" l="1"/>
  <c r="BK63" i="15"/>
  <c r="BC63" i="15"/>
  <c r="BQ63" i="15"/>
  <c r="BI63" i="15"/>
  <c r="BA63" i="15"/>
  <c r="BO63" i="15"/>
  <c r="AY63" i="15"/>
  <c r="BU63" i="15"/>
  <c r="BM63" i="15"/>
  <c r="AW63" i="15"/>
  <c r="BE63" i="15"/>
  <c r="BW63" i="15"/>
  <c r="BG63" i="15"/>
  <c r="DY63" i="15"/>
  <c r="DN63" i="15"/>
  <c r="C80" i="7"/>
  <c r="C78" i="7"/>
  <c r="D78" i="7"/>
  <c r="C79" i="7"/>
  <c r="F79" i="7"/>
  <c r="F78" i="7"/>
  <c r="CT63" i="15"/>
  <c r="W63" i="15"/>
  <c r="BY63" i="15"/>
  <c r="H43" i="6"/>
  <c r="I43" i="6" s="1"/>
  <c r="K43" i="6"/>
  <c r="L43" i="6"/>
  <c r="J43" i="6"/>
  <c r="P43" i="6"/>
  <c r="Q43" i="6" s="1"/>
  <c r="R43" i="6" s="1"/>
  <c r="G43" i="6"/>
  <c r="D43" i="6"/>
  <c r="F43" i="6"/>
  <c r="E43" i="6"/>
  <c r="F63" i="15"/>
  <c r="M63" i="15" s="1"/>
  <c r="E43" i="1"/>
  <c r="D43" i="1"/>
  <c r="F43" i="1"/>
  <c r="G43" i="1"/>
  <c r="S44" i="6"/>
  <c r="P44" i="1"/>
  <c r="Q44" i="1" s="1"/>
  <c r="R44" i="1" s="1"/>
  <c r="S44" i="1"/>
  <c r="I44" i="6"/>
  <c r="P44" i="6"/>
  <c r="Q44" i="6" s="1"/>
  <c r="R44" i="6" s="1"/>
  <c r="G78" i="7"/>
  <c r="R64" i="15"/>
  <c r="BW64" i="15" l="1"/>
  <c r="BO64" i="15"/>
  <c r="BG64" i="15"/>
  <c r="AY64" i="15"/>
  <c r="BU64" i="15"/>
  <c r="BM64" i="15"/>
  <c r="BE64" i="15"/>
  <c r="AW64" i="15"/>
  <c r="BS64" i="15"/>
  <c r="BC64" i="15"/>
  <c r="BQ64" i="15"/>
  <c r="BA64" i="15"/>
  <c r="BK64" i="15"/>
  <c r="BI64" i="15"/>
  <c r="DY64" i="15"/>
  <c r="DN64" i="15"/>
  <c r="H80" i="7"/>
  <c r="K79" i="7"/>
  <c r="K78" i="7"/>
  <c r="H78" i="7"/>
  <c r="H79" i="7"/>
  <c r="I78" i="7"/>
  <c r="BY64" i="15"/>
  <c r="W64" i="15"/>
  <c r="CT64" i="15"/>
  <c r="F64" i="15"/>
  <c r="M64" i="15" s="1"/>
  <c r="E44" i="1"/>
  <c r="D44" i="1"/>
  <c r="G44" i="1"/>
  <c r="F44" i="1"/>
  <c r="S45" i="6"/>
  <c r="P45" i="1"/>
  <c r="Q45" i="1" s="1"/>
  <c r="R45" i="1" s="1"/>
  <c r="S45" i="1"/>
  <c r="I45" i="6"/>
  <c r="P45" i="6"/>
  <c r="Q45" i="6" s="1"/>
  <c r="R45" i="6" s="1"/>
  <c r="E45" i="1" l="1"/>
  <c r="D45" i="1"/>
  <c r="F45" i="1"/>
  <c r="G45" i="1"/>
  <c r="S46" i="6"/>
  <c r="P46" i="1"/>
  <c r="Q46" i="1" s="1"/>
  <c r="S46" i="1"/>
  <c r="R39" i="1" l="1"/>
  <c r="R34" i="1"/>
  <c r="K46" i="6"/>
  <c r="H46" i="6"/>
  <c r="I46" i="6" s="1"/>
  <c r="A49" i="6" s="1"/>
  <c r="L46" i="6"/>
  <c r="J46" i="6"/>
  <c r="P46" i="6"/>
  <c r="Q46" i="6" s="1"/>
  <c r="E46" i="6"/>
  <c r="G46" i="6"/>
  <c r="D46" i="6"/>
  <c r="F46" i="6"/>
  <c r="E46" i="1"/>
  <c r="F46" i="1"/>
  <c r="M46" i="1"/>
  <c r="A51" i="1" s="1"/>
  <c r="G46" i="1"/>
  <c r="D46" i="1"/>
  <c r="R30" i="1"/>
  <c r="R36" i="1"/>
  <c r="R22" i="1"/>
  <c r="R15" i="1"/>
  <c r="R46" i="1"/>
  <c r="A54" i="1"/>
  <c r="R26" i="1"/>
  <c r="R32" i="1"/>
  <c r="R38" i="1"/>
  <c r="B54" i="1" l="1"/>
  <c r="C54" i="1"/>
  <c r="R38" i="6"/>
  <c r="R16" i="6"/>
  <c r="R14" i="6"/>
  <c r="R42" i="6"/>
  <c r="R25" i="6"/>
  <c r="R21" i="6"/>
  <c r="R46" i="6"/>
  <c r="R17" i="6"/>
  <c r="A53" i="6"/>
  <c r="A55" i="1"/>
  <c r="A53" i="1"/>
  <c r="C55" i="1" l="1"/>
  <c r="B55" i="1"/>
  <c r="C53" i="6"/>
  <c r="M66" i="14" s="1"/>
  <c r="B53" i="6"/>
  <c r="F66" i="14" s="1"/>
  <c r="A54" i="6"/>
  <c r="A52" i="6"/>
  <c r="F65" i="14" s="1"/>
  <c r="A56" i="1"/>
  <c r="C56" i="1" l="1"/>
  <c r="B56" i="1"/>
  <c r="C54" i="6"/>
  <c r="M67" i="14" s="1"/>
  <c r="B54" i="6"/>
  <c r="F67" i="14" s="1"/>
  <c r="A55" i="6"/>
  <c r="A57" i="1"/>
  <c r="B57" i="1" l="1"/>
  <c r="C57" i="1"/>
  <c r="C55" i="6"/>
  <c r="M68" i="14" s="1"/>
  <c r="B55" i="6"/>
  <c r="F68" i="14" s="1"/>
  <c r="A56" i="6"/>
  <c r="A58" i="1"/>
  <c r="C58" i="1" l="1"/>
  <c r="B58" i="1"/>
  <c r="C56" i="6"/>
  <c r="M69" i="14" s="1"/>
  <c r="B56" i="6"/>
  <c r="F69" i="14" s="1"/>
  <c r="A57" i="6"/>
  <c r="A59" i="1"/>
  <c r="C59" i="1" l="1"/>
  <c r="B59" i="1"/>
  <c r="C57" i="6"/>
  <c r="M70" i="14" s="1"/>
  <c r="B57" i="6"/>
  <c r="F70" i="14" s="1"/>
  <c r="A58" i="6"/>
  <c r="A60" i="1"/>
  <c r="C60" i="1" l="1"/>
  <c r="B60" i="1"/>
  <c r="C58" i="6"/>
  <c r="M71" i="14" s="1"/>
  <c r="B58" i="6"/>
  <c r="F71" i="14" s="1"/>
  <c r="A59" i="6"/>
  <c r="A61" i="1"/>
  <c r="C61" i="1" l="1"/>
  <c r="B61" i="1"/>
  <c r="C59" i="6"/>
  <c r="M72" i="14" s="1"/>
  <c r="B59" i="6"/>
  <c r="F72" i="14" s="1"/>
  <c r="A60" i="6"/>
  <c r="A62" i="1"/>
  <c r="C62" i="1" l="1"/>
  <c r="B62" i="1"/>
  <c r="C60" i="6"/>
  <c r="M73" i="14" s="1"/>
  <c r="B60" i="6"/>
  <c r="F73" i="14" s="1"/>
  <c r="A61" i="6"/>
  <c r="A63" i="1"/>
  <c r="B63" i="1" l="1"/>
  <c r="C63" i="1"/>
  <c r="A62" i="6"/>
  <c r="A63" i="6" s="1"/>
  <c r="B61" i="6"/>
  <c r="F74" i="14" s="1"/>
  <c r="C61" i="6"/>
  <c r="M74" i="14" s="1"/>
  <c r="A64" i="1"/>
  <c r="C64" i="1" l="1"/>
  <c r="B64" i="1"/>
  <c r="C63" i="6"/>
  <c r="B63" i="6"/>
  <c r="C62" i="6"/>
  <c r="B62" i="6"/>
</calcChain>
</file>

<file path=xl/sharedStrings.xml><?xml version="1.0" encoding="utf-8"?>
<sst xmlns="http://schemas.openxmlformats.org/spreadsheetml/2006/main" count="2461" uniqueCount="457">
  <si>
    <t>YAMAHA SS</t>
  </si>
  <si>
    <t>Pos.</t>
  </si>
  <si>
    <t>No.</t>
  </si>
  <si>
    <t>Driver</t>
  </si>
  <si>
    <t>Type</t>
  </si>
  <si>
    <t>Tire</t>
  </si>
  <si>
    <t>Team</t>
  </si>
  <si>
    <t>Laps</t>
  </si>
  <si>
    <t>Total Time</t>
  </si>
  <si>
    <t>Delay</t>
  </si>
  <si>
    <t>Gap</t>
  </si>
  <si>
    <t>Best</t>
  </si>
  <si>
    <t>久富 圭</t>
  </si>
  <si>
    <t>PP</t>
    <phoneticPr fontId="16"/>
  </si>
  <si>
    <t xml:space="preserve">Fastest Lap </t>
    <phoneticPr fontId="16"/>
  </si>
  <si>
    <t>名前</t>
  </si>
  <si>
    <t>クラス</t>
  </si>
  <si>
    <t>差</t>
  </si>
  <si>
    <t>GAP</t>
  </si>
  <si>
    <t>Model/Engine</t>
  </si>
  <si>
    <t>Tires</t>
  </si>
  <si>
    <t>BestLap</t>
  </si>
  <si>
    <t>TONYKART/YAMAHA</t>
  </si>
  <si>
    <t>SWF/YAMAHA</t>
  </si>
  <si>
    <t>コメント</t>
  </si>
  <si>
    <t>ベスト平均時速</t>
  </si>
  <si>
    <t>グリッドコメント</t>
  </si>
  <si>
    <t>Time</t>
  </si>
  <si>
    <t>Lap</t>
  </si>
  <si>
    <t>PP</t>
    <phoneticPr fontId="16"/>
  </si>
  <si>
    <t>タイトル</t>
    <phoneticPr fontId="16"/>
  </si>
  <si>
    <t>カテゴリ</t>
    <phoneticPr fontId="16"/>
  </si>
  <si>
    <t>WEATHER:</t>
    <phoneticPr fontId="16"/>
  </si>
  <si>
    <t>COURSE :</t>
    <phoneticPr fontId="16"/>
  </si>
  <si>
    <t>Laps</t>
    <phoneticPr fontId="16"/>
  </si>
  <si>
    <t>差</t>
    <rPh sb="0" eb="1">
      <t>サ</t>
    </rPh>
    <phoneticPr fontId="16"/>
  </si>
  <si>
    <t>Gap</t>
    <phoneticPr fontId="16"/>
  </si>
  <si>
    <t>km/h</t>
    <phoneticPr fontId="16"/>
  </si>
  <si>
    <t>Fine</t>
    <phoneticPr fontId="16"/>
  </si>
  <si>
    <t>Dry</t>
    <phoneticPr fontId="16"/>
  </si>
  <si>
    <t>Dry/Wet</t>
    <phoneticPr fontId="16"/>
  </si>
  <si>
    <t>Half Wet</t>
    <phoneticPr fontId="16"/>
  </si>
  <si>
    <t>Wet</t>
    <phoneticPr fontId="16"/>
  </si>
  <si>
    <t>審査委員長</t>
    <rPh sb="0" eb="5">
      <t>シンサイインチョウ</t>
    </rPh>
    <phoneticPr fontId="16"/>
  </si>
  <si>
    <t>競技監督</t>
    <rPh sb="0" eb="4">
      <t>キョウギカントク</t>
    </rPh>
    <phoneticPr fontId="16"/>
  </si>
  <si>
    <t>計時委員長</t>
    <rPh sb="0" eb="5">
      <t>ケイジイインチョウ</t>
    </rPh>
    <phoneticPr fontId="16"/>
  </si>
  <si>
    <t>Cloudy</t>
    <phoneticPr fontId="16"/>
  </si>
  <si>
    <t>Rain</t>
    <phoneticPr fontId="16"/>
  </si>
  <si>
    <t>DATE :</t>
    <phoneticPr fontId="16"/>
  </si>
  <si>
    <t>競技格式</t>
    <rPh sb="0" eb="4">
      <t>キョウギカクシキ</t>
    </rPh>
    <phoneticPr fontId="16"/>
  </si>
  <si>
    <t>オーガナイザーコード</t>
    <phoneticPr fontId="16"/>
  </si>
  <si>
    <t>公認番号</t>
    <rPh sb="0" eb="4">
      <t>コウニンバンゴウ</t>
    </rPh>
    <phoneticPr fontId="16"/>
  </si>
  <si>
    <t>WEATHER:</t>
  </si>
  <si>
    <t>Fine</t>
  </si>
  <si>
    <t xml:space="preserve">COURSE : </t>
  </si>
  <si>
    <t>Dry</t>
  </si>
  <si>
    <t>:</t>
    <phoneticPr fontId="16"/>
  </si>
  <si>
    <t>:</t>
    <phoneticPr fontId="16"/>
  </si>
  <si>
    <t>:</t>
    <phoneticPr fontId="16"/>
  </si>
  <si>
    <t>:</t>
    <phoneticPr fontId="16"/>
  </si>
  <si>
    <t>決勝ヒート グリッド表</t>
    <rPh sb="10" eb="11">
      <t>ヒョウ</t>
    </rPh>
    <phoneticPr fontId="16"/>
  </si>
  <si>
    <r>
      <rPr>
        <sz val="9"/>
        <rFont val="MS UI Gothic"/>
        <family val="3"/>
        <charset val="128"/>
      </rPr>
      <t>年</t>
    </r>
    <rPh sb="0" eb="1">
      <t>ネン</t>
    </rPh>
    <phoneticPr fontId="40"/>
  </si>
  <si>
    <r>
      <rPr>
        <sz val="9"/>
        <rFont val="MS UI Gothic"/>
        <family val="3"/>
        <charset val="128"/>
      </rPr>
      <t>月</t>
    </r>
    <rPh sb="0" eb="1">
      <t>ツキ</t>
    </rPh>
    <phoneticPr fontId="40"/>
  </si>
  <si>
    <r>
      <rPr>
        <sz val="9"/>
        <rFont val="MS UI Gothic"/>
        <family val="3"/>
        <charset val="128"/>
      </rPr>
      <t>日</t>
    </r>
    <rPh sb="0" eb="1">
      <t>ヒ</t>
    </rPh>
    <phoneticPr fontId="40"/>
  </si>
  <si>
    <r>
      <rPr>
        <sz val="9"/>
        <rFont val="MS UI Gothic"/>
        <family val="3"/>
        <charset val="128"/>
      </rPr>
      <t>開催日</t>
    </r>
    <phoneticPr fontId="40"/>
  </si>
  <si>
    <r>
      <rPr>
        <sz val="6"/>
        <rFont val="MS UI Gothic"/>
        <family val="3"/>
        <charset val="128"/>
      </rPr>
      <t>～</t>
    </r>
    <phoneticPr fontId="40"/>
  </si>
  <si>
    <r>
      <rPr>
        <sz val="9"/>
        <rFont val="MS UI Gothic"/>
        <family val="3"/>
        <charset val="128"/>
      </rPr>
      <t>観客数</t>
    </r>
    <rPh sb="0" eb="3">
      <t>カンキャクスウ</t>
    </rPh>
    <phoneticPr fontId="40"/>
  </si>
  <si>
    <r>
      <rPr>
        <sz val="10"/>
        <rFont val="MS UI Gothic"/>
        <family val="3"/>
        <charset val="128"/>
      </rPr>
      <t>：</t>
    </r>
    <phoneticPr fontId="40"/>
  </si>
  <si>
    <r>
      <rPr>
        <sz val="10"/>
        <rFont val="MS UI Gothic"/>
        <family val="3"/>
        <charset val="128"/>
      </rPr>
      <t>競技会格式</t>
    </r>
    <rPh sb="0" eb="3">
      <t>キョウギカイ</t>
    </rPh>
    <rPh sb="3" eb="5">
      <t>カクシキ</t>
    </rPh>
    <phoneticPr fontId="40"/>
  </si>
  <si>
    <r>
      <t>A</t>
    </r>
    <r>
      <rPr>
        <sz val="9"/>
        <rFont val="MS UI Gothic"/>
        <family val="3"/>
        <charset val="128"/>
      </rPr>
      <t>：国際､</t>
    </r>
    <r>
      <rPr>
        <sz val="9"/>
        <rFont val="Arial"/>
        <family val="2"/>
      </rPr>
      <t>B</t>
    </r>
    <r>
      <rPr>
        <sz val="9"/>
        <rFont val="MS UI Gothic"/>
        <family val="3"/>
        <charset val="128"/>
      </rPr>
      <t>：準国際､</t>
    </r>
    <r>
      <rPr>
        <sz val="9"/>
        <rFont val="Arial"/>
        <family val="2"/>
      </rPr>
      <t>C</t>
    </r>
    <r>
      <rPr>
        <sz val="9"/>
        <rFont val="MS UI Gothic"/>
        <family val="3"/>
        <charset val="128"/>
      </rPr>
      <t>：国内､</t>
    </r>
    <r>
      <rPr>
        <sz val="9"/>
        <rFont val="Arial"/>
        <family val="2"/>
      </rPr>
      <t>D</t>
    </r>
    <r>
      <rPr>
        <sz val="9"/>
        <rFont val="MS UI Gothic"/>
        <family val="3"/>
        <charset val="128"/>
      </rPr>
      <t>：準国内､</t>
    </r>
    <r>
      <rPr>
        <sz val="9"/>
        <rFont val="Arial"/>
        <family val="2"/>
      </rPr>
      <t>E</t>
    </r>
    <r>
      <rPr>
        <sz val="9"/>
        <rFont val="MS UI Gothic"/>
        <family val="3"/>
        <charset val="128"/>
      </rPr>
      <t>：地方</t>
    </r>
    <rPh sb="2" eb="4">
      <t>コクサイ</t>
    </rPh>
    <rPh sb="7" eb="8">
      <t>ジュン</t>
    </rPh>
    <rPh sb="8" eb="10">
      <t>コクサイ</t>
    </rPh>
    <rPh sb="13" eb="15">
      <t>コクナイ</t>
    </rPh>
    <rPh sb="18" eb="19">
      <t>ジュン</t>
    </rPh>
    <rPh sb="19" eb="21">
      <t>コクナイ</t>
    </rPh>
    <rPh sb="24" eb="26">
      <t>チホウ</t>
    </rPh>
    <phoneticPr fontId="40"/>
  </si>
  <si>
    <r>
      <rPr>
        <sz val="10"/>
        <rFont val="MS UI Gothic"/>
        <family val="3"/>
        <charset val="128"/>
      </rPr>
      <t>天候：</t>
    </r>
    <rPh sb="0" eb="2">
      <t>テンコウ</t>
    </rPh>
    <phoneticPr fontId="40"/>
  </si>
  <si>
    <t>Cloudy</t>
  </si>
  <si>
    <r>
      <rPr>
        <sz val="10"/>
        <rFont val="MS UI Gothic"/>
        <family val="3"/>
        <charset val="128"/>
      </rPr>
      <t>気温：</t>
    </r>
    <rPh sb="0" eb="2">
      <t>キオン</t>
    </rPh>
    <phoneticPr fontId="40"/>
  </si>
  <si>
    <t/>
  </si>
  <si>
    <r>
      <rPr>
        <sz val="10"/>
        <rFont val="MS UI Gothic"/>
        <family val="3"/>
        <charset val="128"/>
      </rPr>
      <t>：</t>
    </r>
  </si>
  <si>
    <r>
      <rPr>
        <sz val="10"/>
        <rFont val="MS UI Gothic"/>
        <family val="3"/>
        <charset val="128"/>
      </rPr>
      <t>参加台数</t>
    </r>
    <phoneticPr fontId="40"/>
  </si>
  <si>
    <r>
      <rPr>
        <sz val="10"/>
        <rFont val="MS UI Gothic"/>
        <family val="3"/>
        <charset val="128"/>
      </rPr>
      <t>台</t>
    </r>
    <rPh sb="0" eb="1">
      <t>ダイ</t>
    </rPh>
    <phoneticPr fontId="40"/>
  </si>
  <si>
    <r>
      <rPr>
        <sz val="10"/>
        <rFont val="MS UI Gothic"/>
        <family val="3"/>
        <charset val="128"/>
      </rPr>
      <t>優勝者の平均時速：</t>
    </r>
    <rPh sb="0" eb="3">
      <t>ユウショウシャ</t>
    </rPh>
    <rPh sb="4" eb="6">
      <t>ヘイキン</t>
    </rPh>
    <rPh sb="6" eb="8">
      <t>ジソク</t>
    </rPh>
    <phoneticPr fontId="40"/>
  </si>
  <si>
    <r>
      <rPr>
        <sz val="10"/>
        <rFont val="MS UI Gothic"/>
        <family val="3"/>
        <charset val="128"/>
      </rPr>
      <t>ﾌｧｽﾃｽﾄﾗｯﾌﾟﾀｲﾑ：</t>
    </r>
    <phoneticPr fontId="40"/>
  </si>
  <si>
    <r>
      <rPr>
        <sz val="9"/>
        <rFont val="MS UI Gothic"/>
        <family val="3"/>
        <charset val="128"/>
      </rPr>
      <t>順位</t>
    </r>
    <rPh sb="0" eb="1">
      <t>ジュン</t>
    </rPh>
    <rPh sb="1" eb="2">
      <t>イ</t>
    </rPh>
    <phoneticPr fontId="40"/>
  </si>
  <si>
    <r>
      <rPr>
        <sz val="9"/>
        <rFont val="MS UI Gothic"/>
        <family val="3"/>
        <charset val="128"/>
      </rPr>
      <t>クラス</t>
    </r>
    <phoneticPr fontId="40"/>
  </si>
  <si>
    <r>
      <rPr>
        <sz val="7"/>
        <rFont val="MS UI Gothic"/>
        <family val="3"/>
        <charset val="128"/>
      </rPr>
      <t>クラス
順位</t>
    </r>
    <rPh sb="4" eb="5">
      <t>ジュン</t>
    </rPh>
    <rPh sb="5" eb="6">
      <t>イ</t>
    </rPh>
    <phoneticPr fontId="40"/>
  </si>
  <si>
    <r>
      <rPr>
        <sz val="9"/>
        <rFont val="MS UI Gothic"/>
        <family val="3"/>
        <charset val="128"/>
      </rPr>
      <t>車番</t>
    </r>
    <rPh sb="0" eb="1">
      <t>シャ</t>
    </rPh>
    <rPh sb="1" eb="2">
      <t>バン</t>
    </rPh>
    <phoneticPr fontId="40"/>
  </si>
  <si>
    <r>
      <rPr>
        <sz val="9"/>
        <rFont val="MS UI Gothic"/>
        <family val="3"/>
        <charset val="128"/>
      </rPr>
      <t>ドライバー氏名</t>
    </r>
    <rPh sb="5" eb="7">
      <t>シメイ</t>
    </rPh>
    <phoneticPr fontId="40"/>
  </si>
  <si>
    <r>
      <rPr>
        <sz val="9"/>
        <rFont val="MS UI Gothic"/>
        <family val="3"/>
        <charset val="128"/>
      </rPr>
      <t>ライセンス番号</t>
    </r>
    <rPh sb="5" eb="7">
      <t>バンゴウ</t>
    </rPh>
    <phoneticPr fontId="40"/>
  </si>
  <si>
    <r>
      <rPr>
        <sz val="9"/>
        <rFont val="MS UI Gothic"/>
        <family val="3"/>
        <charset val="128"/>
      </rPr>
      <t>車名</t>
    </r>
    <rPh sb="0" eb="2">
      <t>シャメイ</t>
    </rPh>
    <phoneticPr fontId="40"/>
  </si>
  <si>
    <r>
      <rPr>
        <sz val="9"/>
        <rFont val="MS UI Gothic"/>
        <family val="3"/>
        <charset val="128"/>
      </rPr>
      <t>車両型式</t>
    </r>
    <rPh sb="0" eb="2">
      <t>シャリョウ</t>
    </rPh>
    <rPh sb="2" eb="4">
      <t>カタシキ</t>
    </rPh>
    <phoneticPr fontId="40"/>
  </si>
  <si>
    <r>
      <rPr>
        <sz val="9"/>
        <rFont val="MS UI Gothic"/>
        <family val="3"/>
        <charset val="128"/>
      </rPr>
      <t>排気量</t>
    </r>
    <rPh sb="0" eb="3">
      <t>ハイキリョウ</t>
    </rPh>
    <phoneticPr fontId="40"/>
  </si>
  <si>
    <r>
      <rPr>
        <sz val="9"/>
        <rFont val="MS UI Gothic"/>
        <family val="3"/>
        <charset val="128"/>
      </rPr>
      <t>タイム</t>
    </r>
    <phoneticPr fontId="40"/>
  </si>
  <si>
    <r>
      <rPr>
        <sz val="9"/>
        <rFont val="MS UI Gothic"/>
        <family val="3"/>
        <charset val="128"/>
      </rPr>
      <t>周回数</t>
    </r>
    <rPh sb="0" eb="2">
      <t>シュウカイ</t>
    </rPh>
    <rPh sb="2" eb="3">
      <t>スウ</t>
    </rPh>
    <phoneticPr fontId="40"/>
  </si>
  <si>
    <r>
      <rPr>
        <sz val="9"/>
        <rFont val="MS UI Gothic"/>
        <family val="3"/>
        <charset val="128"/>
      </rPr>
      <t>参加者氏名</t>
    </r>
    <rPh sb="0" eb="3">
      <t>サンカシャ</t>
    </rPh>
    <rPh sb="3" eb="5">
      <t>シメイ</t>
    </rPh>
    <phoneticPr fontId="40"/>
  </si>
  <si>
    <r>
      <rPr>
        <sz val="9"/>
        <rFont val="MS UI Gothic"/>
        <family val="3"/>
        <charset val="128"/>
      </rPr>
      <t>計時委員長署名</t>
    </r>
    <rPh sb="0" eb="2">
      <t>ケイジ</t>
    </rPh>
    <rPh sb="2" eb="5">
      <t>イインチョウ</t>
    </rPh>
    <rPh sb="5" eb="7">
      <t>ショメイ</t>
    </rPh>
    <phoneticPr fontId="40"/>
  </si>
  <si>
    <r>
      <rPr>
        <sz val="9"/>
        <rFont val="MS UI Gothic"/>
        <family val="3"/>
        <charset val="128"/>
      </rPr>
      <t>競技長署名</t>
    </r>
    <rPh sb="0" eb="2">
      <t>キョウギ</t>
    </rPh>
    <rPh sb="2" eb="3">
      <t>チョウ</t>
    </rPh>
    <rPh sb="3" eb="5">
      <t>ショメイ</t>
    </rPh>
    <phoneticPr fontId="40"/>
  </si>
  <si>
    <r>
      <rPr>
        <sz val="9"/>
        <rFont val="MS UI Gothic"/>
        <family val="3"/>
        <charset val="128"/>
      </rPr>
      <t>審査委員長署名</t>
    </r>
    <rPh sb="0" eb="2">
      <t>シンサ</t>
    </rPh>
    <rPh sb="2" eb="5">
      <t>イインチョウ</t>
    </rPh>
    <rPh sb="5" eb="7">
      <t>ショメイ</t>
    </rPh>
    <phoneticPr fontId="40"/>
  </si>
  <si>
    <r>
      <rPr>
        <u/>
        <sz val="17.5"/>
        <rFont val="MS UI Gothic"/>
        <family val="3"/>
        <charset val="128"/>
      </rPr>
      <t>レース競技結果成績表（予選用）</t>
    </r>
    <rPh sb="11" eb="13">
      <t>ヨセン</t>
    </rPh>
    <phoneticPr fontId="40"/>
  </si>
  <si>
    <r>
      <rPr>
        <sz val="9"/>
        <rFont val="MS UI Gothic"/>
        <family val="3"/>
        <charset val="128"/>
      </rPr>
      <t>開催日</t>
    </r>
    <phoneticPr fontId="40"/>
  </si>
  <si>
    <r>
      <rPr>
        <sz val="10"/>
        <rFont val="MS UI Gothic"/>
        <family val="3"/>
        <charset val="128"/>
      </rPr>
      <t>：</t>
    </r>
    <phoneticPr fontId="40"/>
  </si>
  <si>
    <r>
      <rPr>
        <sz val="10"/>
        <rFont val="MS UI Gothic"/>
        <family val="3"/>
        <charset val="128"/>
      </rPr>
      <t>出走台数</t>
    </r>
    <rPh sb="0" eb="2">
      <t>シュッソウ</t>
    </rPh>
    <phoneticPr fontId="40"/>
  </si>
  <si>
    <r>
      <rPr>
        <sz val="9"/>
        <rFont val="MS UI Gothic"/>
        <family val="3"/>
        <charset val="128"/>
      </rPr>
      <t>クラス</t>
    </r>
    <phoneticPr fontId="40"/>
  </si>
  <si>
    <r>
      <rPr>
        <sz val="9"/>
        <rFont val="MS UI Gothic"/>
        <family val="3"/>
        <charset val="128"/>
      </rPr>
      <t>ベストラップタイム</t>
    </r>
    <phoneticPr fontId="40"/>
  </si>
  <si>
    <t>競技会</t>
  </si>
  <si>
    <t>ｵｰｶﾞﾅｲｻﾞｰｺｰﾄﾞ：</t>
  </si>
  <si>
    <t>公認番号：</t>
    <phoneticPr fontId="16"/>
  </si>
  <si>
    <t>名　称</t>
    <phoneticPr fontId="16"/>
  </si>
  <si>
    <t>（20文字以内で入力してください）</t>
  </si>
  <si>
    <t>記入不要</t>
    <rPh sb="0" eb="4">
      <t>キニュウフヨウ</t>
    </rPh>
    <phoneticPr fontId="16"/>
  </si>
  <si>
    <t>種　　　別</t>
    <rPh sb="0" eb="1">
      <t>シュ</t>
    </rPh>
    <rPh sb="4" eb="5">
      <t>ベツ</t>
    </rPh>
    <phoneticPr fontId="16"/>
  </si>
  <si>
    <t>クラス</t>
    <phoneticPr fontId="16"/>
  </si>
  <si>
    <r>
      <rPr>
        <b/>
        <sz val="10"/>
        <rFont val="MS UI Gothic"/>
        <family val="3"/>
        <charset val="128"/>
      </rPr>
      <t>カテゴリー（参加車両）：</t>
    </r>
    <rPh sb="6" eb="8">
      <t>サンカ</t>
    </rPh>
    <rPh sb="8" eb="10">
      <t>シャリョウ</t>
    </rPh>
    <phoneticPr fontId="40"/>
  </si>
  <si>
    <r>
      <rPr>
        <b/>
        <sz val="10"/>
        <rFont val="MS UI Gothic"/>
        <family val="3"/>
        <charset val="128"/>
      </rPr>
      <t>開催場所：</t>
    </r>
    <rPh sb="0" eb="2">
      <t>カイサイ</t>
    </rPh>
    <rPh sb="2" eb="4">
      <t>バショ</t>
    </rPh>
    <phoneticPr fontId="40"/>
  </si>
  <si>
    <t>D</t>
    <phoneticPr fontId="16"/>
  </si>
  <si>
    <t>（JAF提用）</t>
    <rPh sb="4" eb="5">
      <t>テイ</t>
    </rPh>
    <rPh sb="5" eb="6">
      <t>ヨウ</t>
    </rPh>
    <phoneticPr fontId="16"/>
  </si>
  <si>
    <t>鈴鹿サーキット 南コース</t>
    <rPh sb="0" eb="2">
      <t>スズカ</t>
    </rPh>
    <rPh sb="8" eb="9">
      <t>ミナミ</t>
    </rPh>
    <phoneticPr fontId="16"/>
  </si>
  <si>
    <t>From</t>
    <phoneticPr fontId="16"/>
  </si>
  <si>
    <t>To</t>
    <phoneticPr fontId="16"/>
  </si>
  <si>
    <t>A：国際､B：準国際､C：国内､D：準国内､E：地方</t>
  </si>
  <si>
    <t>20文字</t>
    <rPh sb="2" eb="4">
      <t>モジ</t>
    </rPh>
    <phoneticPr fontId="16"/>
  </si>
  <si>
    <t>コース
コンディション</t>
    <phoneticPr fontId="40"/>
  </si>
  <si>
    <t>レース競技結果成績表（決勝用）</t>
    <rPh sb="11" eb="13">
      <t>ケッショウ</t>
    </rPh>
    <phoneticPr fontId="40"/>
  </si>
  <si>
    <r>
      <rPr>
        <b/>
        <sz val="10"/>
        <rFont val="MS UI Gothic"/>
        <family val="3"/>
        <charset val="128"/>
      </rPr>
      <t>レース</t>
    </r>
    <r>
      <rPr>
        <b/>
        <sz val="10"/>
        <rFont val="Arial"/>
        <family val="2"/>
      </rPr>
      <t xml:space="preserve"> </t>
    </r>
    <r>
      <rPr>
        <b/>
        <sz val="10"/>
        <rFont val="MS UI Gothic"/>
        <family val="3"/>
        <charset val="128"/>
      </rPr>
      <t>（決勝用）</t>
    </r>
    <rPh sb="5" eb="7">
      <t>ケッショウ</t>
    </rPh>
    <rPh sb="7" eb="8">
      <t>ヨウ</t>
    </rPh>
    <phoneticPr fontId="40"/>
  </si>
  <si>
    <t>クラス</t>
    <phoneticPr fontId="16"/>
  </si>
  <si>
    <t>ペナルティNo.</t>
    <phoneticPr fontId="16"/>
  </si>
  <si>
    <t>A Gr</t>
    <phoneticPr fontId="16"/>
  </si>
  <si>
    <t>B Gr</t>
    <phoneticPr fontId="16"/>
  </si>
  <si>
    <t>セカンドチャンスヒート グリッド表</t>
    <rPh sb="16" eb="17">
      <t>ヒョウ</t>
    </rPh>
    <phoneticPr fontId="16"/>
  </si>
  <si>
    <t>決勝ヒート暫定結果表</t>
    <rPh sb="5" eb="7">
      <t>ザンテイ</t>
    </rPh>
    <phoneticPr fontId="16"/>
  </si>
  <si>
    <t>以下ﾌｨﾆｯｼｭﾗｲﾝ不通過：</t>
    <phoneticPr fontId="16"/>
  </si>
  <si>
    <t>以上　規定周回数完走：</t>
    <phoneticPr fontId="16"/>
  </si>
  <si>
    <t>Rマークの車は、コースレコードを更新しました。従来のレコードタイムは    ●.●</t>
    <phoneticPr fontId="16"/>
  </si>
  <si>
    <t xml:space="preserve">以上：決勝ﾋｰﾄ進出     </t>
  </si>
  <si>
    <t xml:space="preserve">以下：ｾｶﾝﾄﾞﾁｬﾝｽﾋｰﾄ出場     </t>
  </si>
  <si>
    <t>計測できず</t>
  </si>
  <si>
    <t>出走せず</t>
    <rPh sb="0" eb="2">
      <t>シュッソウ</t>
    </rPh>
    <phoneticPr fontId="16"/>
  </si>
  <si>
    <t>ｽﾀｰﾄ出来ず</t>
    <rPh sb="4" eb="6">
      <t>デキ</t>
    </rPh>
    <phoneticPr fontId="16"/>
  </si>
  <si>
    <t>失　格</t>
    <rPh sb="0" eb="1">
      <t>シッ</t>
    </rPh>
    <rPh sb="2" eb="3">
      <t>カク</t>
    </rPh>
    <phoneticPr fontId="16"/>
  </si>
  <si>
    <t>規定周回数</t>
    <rPh sb="0" eb="5">
      <t>キテイシュウカイスウ</t>
    </rPh>
    <phoneticPr fontId="16"/>
  </si>
  <si>
    <t>【共通文言】</t>
    <phoneticPr fontId="16"/>
  </si>
  <si>
    <t>Ver</t>
    <phoneticPr fontId="16"/>
  </si>
  <si>
    <t>内容</t>
    <rPh sb="0" eb="2">
      <t>ナイヨウ</t>
    </rPh>
    <phoneticPr fontId="16"/>
  </si>
  <si>
    <t>新規作成</t>
    <rPh sb="0" eb="4">
      <t>シンキサクセイ</t>
    </rPh>
    <phoneticPr fontId="16"/>
  </si>
  <si>
    <t>Class</t>
  </si>
  <si>
    <t>Name</t>
  </si>
  <si>
    <t>Date</t>
  </si>
  <si>
    <t>Machine</t>
  </si>
  <si>
    <t>Weather</t>
  </si>
  <si>
    <t>Course</t>
  </si>
  <si>
    <t>Avanti</t>
  </si>
  <si>
    <t>FINE</t>
  </si>
  <si>
    <t>DRY</t>
  </si>
  <si>
    <t>Avanti-YOUTH</t>
  </si>
  <si>
    <t>向畑　疾走</t>
  </si>
  <si>
    <t>CRG/AVANTI</t>
  </si>
  <si>
    <t>前田 蒼介</t>
  </si>
  <si>
    <t>KARTREPUBLIC/YAMAHA</t>
  </si>
  <si>
    <t>CLOUDY</t>
  </si>
  <si>
    <t>EXGEL OK CHAMP</t>
  </si>
  <si>
    <t>野村 勇斗</t>
  </si>
  <si>
    <t>KART REPUBLIC/TM</t>
  </si>
  <si>
    <t>FP3</t>
  </si>
  <si>
    <t>津野　和彦</t>
  </si>
  <si>
    <t>TONY KART/YAMAHA</t>
  </si>
  <si>
    <t>FP-Jr</t>
  </si>
  <si>
    <t>加納 康雅</t>
  </si>
  <si>
    <t>FP-Jr Cadets</t>
  </si>
  <si>
    <t>松本　琉輝斗</t>
  </si>
  <si>
    <t>Energy/YAMAHA</t>
  </si>
  <si>
    <t>FS-125/X30</t>
  </si>
  <si>
    <t>中井 陽斗</t>
  </si>
  <si>
    <t>KR/IAME</t>
  </si>
  <si>
    <t>FS125</t>
  </si>
  <si>
    <t>佐野 雄城</t>
  </si>
  <si>
    <t>BirelART/IAME</t>
  </si>
  <si>
    <t>Junior MAX</t>
  </si>
  <si>
    <t>秋枝 璃空</t>
  </si>
  <si>
    <t>KOSMIC/ROTAX</t>
  </si>
  <si>
    <t>加藤 雅規</t>
  </si>
  <si>
    <t>KART REPABLIC/ROTAX</t>
  </si>
  <si>
    <t>Senior MAX</t>
  </si>
  <si>
    <t>玉橋 陸斗</t>
  </si>
  <si>
    <t>TONYKART/ROTAX</t>
  </si>
  <si>
    <t>OK</t>
  </si>
  <si>
    <t>荒尾 創大</t>
  </si>
  <si>
    <t>PRD</t>
  </si>
  <si>
    <t>木村　一眞</t>
  </si>
  <si>
    <t>BRM/PRD</t>
  </si>
  <si>
    <t>ROK-SHIFTER</t>
  </si>
  <si>
    <t>水越　健太</t>
  </si>
  <si>
    <t>CRG/VOLTEX</t>
  </si>
  <si>
    <t>YAMAHA SSジュニア</t>
  </si>
  <si>
    <t>坂上　真海</t>
  </si>
  <si>
    <t>CRG/YAMAHA</t>
  </si>
  <si>
    <t>YAMAHA KT Cadet</t>
  </si>
  <si>
    <t>松井 沙麗</t>
  </si>
  <si>
    <t>TECNO</t>
  </si>
  <si>
    <t>YAMAHA KT SS</t>
  </si>
  <si>
    <r>
      <rPr>
        <b/>
        <sz val="10"/>
        <rFont val="MS UI Gothic"/>
        <family val="3"/>
        <charset val="128"/>
      </rPr>
      <t>レース</t>
    </r>
    <r>
      <rPr>
        <b/>
        <sz val="10"/>
        <rFont val="Arial"/>
        <family val="2"/>
      </rPr>
      <t xml:space="preserve"> </t>
    </r>
    <r>
      <rPr>
        <b/>
        <sz val="10"/>
        <rFont val="MS UI Gothic"/>
        <family val="3"/>
        <charset val="128"/>
      </rPr>
      <t>（予選</t>
    </r>
    <r>
      <rPr>
        <b/>
        <sz val="10"/>
        <rFont val="Arial"/>
        <family val="2"/>
      </rPr>
      <t>TT</t>
    </r>
    <r>
      <rPr>
        <b/>
        <sz val="10"/>
        <rFont val="MS UI Gothic"/>
        <family val="3"/>
        <charset val="128"/>
      </rPr>
      <t>用）</t>
    </r>
    <rPh sb="5" eb="7">
      <t>ヨセン</t>
    </rPh>
    <rPh sb="9" eb="10">
      <t>ヨウ</t>
    </rPh>
    <phoneticPr fontId="40"/>
  </si>
  <si>
    <t>決勝ヒート正式結果表</t>
    <rPh sb="5" eb="7">
      <t>セイシキ</t>
    </rPh>
    <rPh sb="7" eb="9">
      <t>ケッカ</t>
    </rPh>
    <phoneticPr fontId="16"/>
  </si>
  <si>
    <t>カデット オープン</t>
  </si>
  <si>
    <t>MAX Masters</t>
  </si>
  <si>
    <t>三ツ井 光輝</t>
  </si>
  <si>
    <t>FA/PRD</t>
  </si>
  <si>
    <t>佐々木 克行</t>
  </si>
  <si>
    <t>carp/YAMAHA</t>
  </si>
  <si>
    <t>１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16"/>
  </si>
  <si>
    <t>１ Ｇｒ.予選ヒート グリッド表</t>
    <rPh sb="15" eb="16">
      <t>ヒョウ</t>
    </rPh>
    <phoneticPr fontId="16"/>
  </si>
  <si>
    <t>２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16"/>
  </si>
  <si>
    <t>２ Ｇｒ.予選ヒート グリッド表</t>
    <rPh sb="15" eb="16">
      <t>ヒョウ</t>
    </rPh>
    <phoneticPr fontId="16"/>
  </si>
  <si>
    <t>１ Ｇｒ.予選ヒート結果表</t>
    <phoneticPr fontId="16"/>
  </si>
  <si>
    <t>２ Ｇｒ.予選ヒート結果表</t>
    <phoneticPr fontId="16"/>
  </si>
  <si>
    <t>以下：ｾｶﾝﾄﾞﾁｬﾝｽﾋｰﾄ出場</t>
    <rPh sb="0" eb="2">
      <t>イカ</t>
    </rPh>
    <rPh sb="15" eb="17">
      <t>シュツジョウ</t>
    </rPh>
    <phoneticPr fontId="16"/>
  </si>
  <si>
    <t>セカンドチャンスヒート結果表</t>
    <rPh sb="11" eb="13">
      <t>ケッカ</t>
    </rPh>
    <phoneticPr fontId="16"/>
  </si>
  <si>
    <t>以上：決勝ﾋｰﾄ進出</t>
    <rPh sb="0" eb="2">
      <t>イジョウ</t>
    </rPh>
    <rPh sb="3" eb="5">
      <t>ケッショウ</t>
    </rPh>
    <rPh sb="8" eb="10">
      <t>シンシュツ</t>
    </rPh>
    <phoneticPr fontId="16"/>
  </si>
  <si>
    <t>以下ﾌｨﾆｯｼｭﾗｲﾝ不通過：</t>
  </si>
  <si>
    <t>以上　規定周回数完走：</t>
  </si>
  <si>
    <t>ROTAXMAXChallengeTechnicalRegulations20222-7ﾀｲﾔ指定方向のみ使用可の違反により、失格とした。</t>
  </si>
  <si>
    <t>SUPER SS</t>
  </si>
  <si>
    <t>JAF国内ｶｰﾄ競技規則ｶｰﾄ競技会運営に関する規定 第22条((幅寄せ)違反により、10秒加算した。</t>
    <rPh sb="27" eb="28">
      <t>ダイ</t>
    </rPh>
    <phoneticPr fontId="16"/>
  </si>
  <si>
    <t>JAF国内ｶｰﾄ競技規則ｶｰﾄ競技会運営に関する規定 第22条(妨害の禁止(プッシング))違反により、着順から3位下の順位とする。</t>
  </si>
  <si>
    <t>JAF国内ｶｰﾄ競技規則ｶｰﾄ競技会運営に関する規定 第22条(妨害の禁止(ﾌﾟｯｼﾝｸﾞ･ﾌﾞﾛｯｷﾝｸﾞ))違反により、着順から3位下の順位とする。</t>
  </si>
  <si>
    <t>JAF国内ｶｰﾄ競技規則ｶｰﾄ競技会運営に関する規定 第22条(妨害の禁止(幅寄せ))違反 2回により、着順から6位下の順位とする。</t>
  </si>
  <si>
    <t>JAF国内ｶｰﾄ競技規則ｶｰﾄ競技会運営に関する規定 第22条(妨害の禁止(幅寄せ))違反により、着順から2位下の順位とする。</t>
  </si>
  <si>
    <t>JAF国内ｶｰﾄ競技規則ｶｰﾄ競技会運営に関する規定 第22条(妨害の禁止(幅寄せ))違反により、着順から3位下の順位とする。</t>
  </si>
  <si>
    <t>JAF国内ｶｰﾄ競技規則ｶｰﾄ競技会運営に関する規定 第22条(妨害の禁止(無理な割り込み))違反により、失格とした。</t>
  </si>
  <si>
    <t>JAF国内ｶｰﾄ競技規則ｶｰﾄ競技会運営に関する規定 第22条(妨害の禁止(無理な進入))違反により、着順から3位下の順位とする。</t>
  </si>
  <si>
    <t>JAF国内ｶｰﾄ競技規則ｶｰﾄ競技会運営に関する規定 第22条(妨害の禁止(無理な進入))違反により、着順から5位下の順位とする。</t>
  </si>
  <si>
    <t>JAF国内ｶｰﾄ競技規則ｶｰﾄ競技会運営に関する規定 第22条(妨害の禁止)により、10秒加算した。</t>
  </si>
  <si>
    <t>JAF国内ｶｰﾄ競技規則ｶｰﾄ競技会運営に関する規定 第3章第11条(ドライバーの服装)違反により、1周減算とした。</t>
  </si>
  <si>
    <t>KTスーパートロフィ-2021SUZUKA特別規則書第14条(車両規定(ガスケット))違反により、失格とした。</t>
  </si>
  <si>
    <t>KTスーパートロフィ-2021SUZUKA特別規則書第14条(車両規定(フロントフェアリング))違反により、5秒加算とした。</t>
  </si>
  <si>
    <t>全日本カート選手権 ジュニアカート選手権統一規則 第19条(最低重量)違反により、失格とした。</t>
  </si>
  <si>
    <t>全日本カート選手権 統一規則 カート競技会運営に関する規定 第21条コースアウト(ショートカット)により、1周減算した。</t>
  </si>
  <si>
    <t>全日本カート選手権 統一規則 第38条(25)(フロントフェアリングが正しい装着状態でない)により5秒加算した。</t>
  </si>
  <si>
    <t>鈴鹿選手権ｼﾘｰｽﾞ特別規則 競技車両規則第31条(危険回避の義務)違反により、着順から3位下の順位とする。</t>
  </si>
  <si>
    <t>鈴鹿選手権ｼﾘｰｽﾞ特別規則 第29条～3)(フォーメーションラップ)違反により、失格とした。</t>
  </si>
  <si>
    <t>鈴鹿選手権ｼﾘｰｽﾞ特別規則 第30条～3)(フォーメンションラップスタート)違反により、着順から3位下の順位とする。</t>
  </si>
  <si>
    <t>鈴鹿選手権ｼﾘｰｽﾞ特別規則 第30条～1)(1)ｽﾀｰﾄ違反(ｺﾘﾄﾞｰ)により、着順から3位下の順位とする。</t>
  </si>
  <si>
    <t>鈴鹿選手権ｼﾘｰｽﾞ特別規則 第30条スタート～2)スタート違反(フライング)により、着順から3位下の順位とする。</t>
  </si>
  <si>
    <t>鈴鹿選手権ｼﾘｰｽﾞ特別規則 第32条(信号旗(チェッカー))違反により、1周減算とした。</t>
  </si>
  <si>
    <t>鈴鹿選手権ｼﾘｰｽﾞ特別規則 第32条(信号旗(黄旗))違反により、1周減算とした。</t>
  </si>
  <si>
    <t>鈴鹿選手権ｼﾘｰｽﾞ特別規則 第32条(信号旗(青旗))違反により、失格とした。</t>
  </si>
  <si>
    <t>鈴鹿選手権ｼﾘｰｽﾞ特別規則 第54条(エンジン交換)により、最後尾とする。</t>
  </si>
  <si>
    <t>鈴鹿選手権ｼﾘｰｽﾞ特別規則競技車両規則 第57条～2)(最低重量)違反により、失格とした。</t>
  </si>
  <si>
    <t>鈴鹿選手権ｼﾘｰｽﾞ特別規則競技車両規則 第60条～2)(ﾌﾛﾝﾄﾌｪｱﾘﾝｸﾞ)違反により、5秒加算とした。</t>
  </si>
  <si>
    <t>鈴鹿選手権ｼﾘｰｽﾞ特別規則競技車両規則 第67条～1)(改造範囲)違反により、失格とした。</t>
  </si>
  <si>
    <t>グリッド修正</t>
    <rPh sb="4" eb="6">
      <t>シュウセイ</t>
    </rPh>
    <phoneticPr fontId="16"/>
  </si>
  <si>
    <t>SMSC</t>
  </si>
  <si>
    <t>KSK</t>
  </si>
  <si>
    <t>南コース 1.264Km</t>
    <phoneticPr fontId="16"/>
  </si>
  <si>
    <t>南コース 1.264Km</t>
    <phoneticPr fontId="16"/>
  </si>
  <si>
    <t>南コース 1.264Km</t>
    <phoneticPr fontId="16"/>
  </si>
  <si>
    <t>南コース 1.264Km</t>
    <phoneticPr fontId="16"/>
  </si>
  <si>
    <t>南コース 1.264Km</t>
    <phoneticPr fontId="16"/>
  </si>
  <si>
    <t>南コース 1.264Km</t>
    <phoneticPr fontId="16"/>
  </si>
  <si>
    <t>2022 鈴鹿選手権シリーズ第7戦 ｶｰﾄﾚｰｽ IN SUZUKA</t>
    <phoneticPr fontId="16"/>
  </si>
  <si>
    <t>ｶｰﾄﾚｰｽ IN SUZUKA　第7戦</t>
    <phoneticPr fontId="16"/>
  </si>
  <si>
    <t>Thanks BRIDGESTONE</t>
  </si>
  <si>
    <t>In Lap</t>
  </si>
  <si>
    <t>2nd Best</t>
  </si>
  <si>
    <t>ポンダー#</t>
  </si>
  <si>
    <t>会員番号</t>
  </si>
  <si>
    <t>Sponsor</t>
  </si>
  <si>
    <t>Make</t>
  </si>
  <si>
    <t>ポイント</t>
  </si>
  <si>
    <t>S1</t>
  </si>
  <si>
    <t>S2</t>
  </si>
  <si>
    <t>BS</t>
  </si>
  <si>
    <t>DreamQuest/YAMAHA</t>
  </si>
  <si>
    <t>RT.HISTRY</t>
  </si>
  <si>
    <t>D1a2cc4a8</t>
  </si>
  <si>
    <t>坂 裕之</t>
  </si>
  <si>
    <t>のりものクラブTIGRE</t>
  </si>
  <si>
    <t>D35876348</t>
  </si>
  <si>
    <t>平野 伸一</t>
  </si>
  <si>
    <t>mach1/YAMAHA</t>
  </si>
  <si>
    <t>サーティーズレーシング</t>
  </si>
  <si>
    <t>D2286bc24</t>
  </si>
  <si>
    <t>光田 拓</t>
  </si>
  <si>
    <t>M sistem</t>
  </si>
  <si>
    <t>D4c20e5a0</t>
  </si>
  <si>
    <t>高野 貴志</t>
  </si>
  <si>
    <t>INTREPID/YAMAHA</t>
  </si>
  <si>
    <t>FIORE Motor Sports</t>
  </si>
  <si>
    <t>Df56912c2</t>
  </si>
  <si>
    <t>江崎 昭彦</t>
  </si>
  <si>
    <t>KOSMIC/YAMAHA</t>
  </si>
  <si>
    <t>Ash</t>
  </si>
  <si>
    <t>Dbb09d749</t>
  </si>
  <si>
    <t>布目 敬詞</t>
  </si>
  <si>
    <t>Higuchi Racing Team</t>
  </si>
  <si>
    <t>Dad20ea40</t>
  </si>
  <si>
    <t>平井 秀樹</t>
  </si>
  <si>
    <t>コスミック/YAMAHA</t>
  </si>
  <si>
    <t>K-TECK with ぴぃたぁぱん</t>
  </si>
  <si>
    <t>D1cf2e00e</t>
  </si>
  <si>
    <t>永川 悠太</t>
  </si>
  <si>
    <t>DRAGO CORSE/YAMAHA</t>
  </si>
  <si>
    <t>のりものクラブ EGazooRacing with WEST</t>
  </si>
  <si>
    <t>D34af5015</t>
  </si>
  <si>
    <t>岸 秀行</t>
  </si>
  <si>
    <t>チームナガオ・大阪鶴見法律事務所</t>
  </si>
  <si>
    <t>D86ec8678</t>
  </si>
  <si>
    <t>三浦 淳</t>
  </si>
  <si>
    <t>堺レーシング</t>
  </si>
  <si>
    <t>D9c39bd8d</t>
  </si>
  <si>
    <t>佐藤 正規</t>
  </si>
  <si>
    <t>birel ART/YAMAHA</t>
  </si>
  <si>
    <t>FSN  union</t>
  </si>
  <si>
    <t>Dc2ae38f6</t>
  </si>
  <si>
    <t>林 三貴彦</t>
  </si>
  <si>
    <t>トニーカート/YAMAHA</t>
  </si>
  <si>
    <t>ASH</t>
  </si>
  <si>
    <t>D4265bec9</t>
  </si>
  <si>
    <t>辻井 啓貴</t>
  </si>
  <si>
    <t>EHRE motorsport</t>
  </si>
  <si>
    <t>Dcdc3ed1</t>
  </si>
  <si>
    <t>奥野 安眞</t>
  </si>
  <si>
    <t>MACH1/YAMAHA</t>
  </si>
  <si>
    <t>F's CLUB</t>
  </si>
  <si>
    <t>D8de6ac52</t>
  </si>
  <si>
    <t>松井 孝允</t>
  </si>
  <si>
    <t>D94acc7e</t>
  </si>
  <si>
    <t>今井 紀夫</t>
  </si>
  <si>
    <t>ビレル/YAMAHA</t>
  </si>
  <si>
    <t>アフェクションTIGRE</t>
  </si>
  <si>
    <t>D2458ea0</t>
  </si>
  <si>
    <t>辻本 稔</t>
  </si>
  <si>
    <t>Mach1/YAMAHA</t>
  </si>
  <si>
    <t>D6ce6f2e4</t>
  </si>
  <si>
    <t>宮崎 知巳</t>
  </si>
  <si>
    <t>JACKAL HKC</t>
  </si>
  <si>
    <t>D7acfc991</t>
  </si>
  <si>
    <t>安藤 直仁</t>
  </si>
  <si>
    <t>Gren Blue RT</t>
  </si>
  <si>
    <t>Df995a3fb</t>
  </si>
  <si>
    <t>大川 浩</t>
  </si>
  <si>
    <t>FA/YAMAHA</t>
  </si>
  <si>
    <t>ハラダカートクラブ</t>
  </si>
  <si>
    <t>D7c11f9f0</t>
  </si>
  <si>
    <t>竹中 敬之</t>
  </si>
  <si>
    <t>マッハワン/YAMAHA</t>
  </si>
  <si>
    <t>Db3faed32</t>
  </si>
  <si>
    <t>曽我部 崇</t>
  </si>
  <si>
    <t>Dd2592ef5</t>
  </si>
  <si>
    <t>平田 研二</t>
  </si>
  <si>
    <t>CROC Promotion/YAMAHA</t>
  </si>
  <si>
    <t>RS nakatsuchi</t>
  </si>
  <si>
    <t>D4e991b34</t>
  </si>
  <si>
    <t>近藤 雄一朗</t>
  </si>
  <si>
    <t>ドラゴコルセ/YAMAHA</t>
  </si>
  <si>
    <t>モアコラージュTQS</t>
  </si>
  <si>
    <t>D98362e58</t>
  </si>
  <si>
    <t>米倉 隆幸</t>
  </si>
  <si>
    <t>T-WEST-RS</t>
  </si>
  <si>
    <t>D3689610</t>
  </si>
  <si>
    <t>田代 吉彦</t>
  </si>
  <si>
    <t>HKC with CA YOSHIDA</t>
  </si>
  <si>
    <t>Db46452b0</t>
  </si>
  <si>
    <t>大野 弘志</t>
  </si>
  <si>
    <t>EXPRIT/YAMAHA</t>
  </si>
  <si>
    <t>SLT.RT/TeamBONJIN</t>
  </si>
  <si>
    <t>D12df86cd</t>
  </si>
  <si>
    <t>野嵜 弘樹</t>
  </si>
  <si>
    <t>crocpromotion/YAMAHA</t>
  </si>
  <si>
    <t>モアコラージュ　ＴＱＳ</t>
  </si>
  <si>
    <t>Ded052fa3</t>
  </si>
  <si>
    <t>清川 善文</t>
  </si>
  <si>
    <t>ＦＡ/YAMAHA</t>
  </si>
  <si>
    <t>クリーンリバーMS with ＨＫＣ</t>
  </si>
  <si>
    <t>D5b6fc20</t>
  </si>
  <si>
    <t>大見 幸正</t>
  </si>
  <si>
    <t>TONY/YAMAHA</t>
  </si>
  <si>
    <t>T WEST RS</t>
  </si>
  <si>
    <t>D3d1c8728</t>
  </si>
  <si>
    <t>植田 春樹</t>
  </si>
  <si>
    <t>Msistem</t>
  </si>
  <si>
    <t>De59edfca</t>
  </si>
  <si>
    <t>諸井 亮介</t>
  </si>
  <si>
    <t>Moty's RSGEN</t>
  </si>
  <si>
    <t>D8981e49b</t>
  </si>
  <si>
    <t>渡邉 晃平</t>
  </si>
  <si>
    <t>プラガ/YAMAHA</t>
  </si>
  <si>
    <t>ガレージC</t>
  </si>
  <si>
    <t>D678415e4</t>
  </si>
  <si>
    <t>友村 慎太郎</t>
  </si>
  <si>
    <t>D5b2193bb</t>
  </si>
  <si>
    <t>田中 哲</t>
  </si>
  <si>
    <t>birelART/YAMAHA</t>
  </si>
  <si>
    <t>RL astech</t>
  </si>
  <si>
    <t>Dd4875e47</t>
  </si>
  <si>
    <t>棚橋 信之</t>
  </si>
  <si>
    <t>RT熊+AshマルシンHSC</t>
  </si>
  <si>
    <t>D958ab69c</t>
  </si>
  <si>
    <t>増田 貴久</t>
  </si>
  <si>
    <t>EIKO-Drago/YAMAHA</t>
  </si>
  <si>
    <t>ますかけ</t>
  </si>
  <si>
    <t>Dfa04faa8</t>
  </si>
  <si>
    <t>村瀬 裕太郎</t>
  </si>
  <si>
    <t>エクスプリット/YAMAHA</t>
  </si>
  <si>
    <t>モアコラージュ　TQS</t>
  </si>
  <si>
    <t>D2057ad90</t>
  </si>
  <si>
    <t>金澤 正博</t>
  </si>
  <si>
    <t>RICCIARDO/YAMAHA</t>
  </si>
  <si>
    <t>D9ae7d61e</t>
  </si>
  <si>
    <t>網野 麻衣子</t>
  </si>
  <si>
    <t>Birel/YAMAHA</t>
  </si>
  <si>
    <t>アステック</t>
  </si>
  <si>
    <t>D6271b0c</t>
  </si>
  <si>
    <t>山東 功佳</t>
  </si>
  <si>
    <t>BRAVO-RACING</t>
  </si>
  <si>
    <t>Df6f8ebc8</t>
  </si>
  <si>
    <t>喜多 佑気</t>
  </si>
  <si>
    <t>Daabeeda6</t>
  </si>
  <si>
    <t>小辻 隼人</t>
  </si>
  <si>
    <t>CL/YAMAHA</t>
  </si>
  <si>
    <t>TIGRE</t>
  </si>
  <si>
    <t>Dc05d5d7</t>
  </si>
  <si>
    <t>三船 祐一</t>
  </si>
  <si>
    <t>Ddbeace3a</t>
  </si>
  <si>
    <t>北野 伸孝</t>
  </si>
  <si>
    <t>ＥＩＫＯ/YAMAHA</t>
  </si>
  <si>
    <t>hirai project with ASH</t>
  </si>
  <si>
    <t>Dce5268b4</t>
  </si>
  <si>
    <t>長谷川 敬</t>
  </si>
  <si>
    <t>RED SPEED/YAMAHA</t>
  </si>
  <si>
    <t>Dc6c96250</t>
  </si>
  <si>
    <t>澤口 宙征</t>
  </si>
  <si>
    <t>REDSPEED/YAMAHA</t>
  </si>
  <si>
    <t>D7ea820b0</t>
  </si>
  <si>
    <t>松村 元晃</t>
  </si>
  <si>
    <t>KOMIC/YAMAHA</t>
  </si>
  <si>
    <t>ハラダカートクラブwith上村工房</t>
  </si>
  <si>
    <t>D75a232c4</t>
  </si>
  <si>
    <t>橋本 協一</t>
  </si>
  <si>
    <t>TECNO/YAMAHA</t>
  </si>
  <si>
    <t>Dc4705100</t>
  </si>
  <si>
    <t>山本 勝之</t>
  </si>
  <si>
    <t>ラムレーシングWITHモンキーレンチ</t>
  </si>
  <si>
    <t>Dcb1d8d8</t>
  </si>
  <si>
    <t>DQ</t>
  </si>
  <si>
    <t>鈴鹿選手権ｼﾘｰｽﾞ特別規則 競技車両規則第57条～1)(最低重量)違反により、失格とした。</t>
  </si>
  <si>
    <t>失　格</t>
  </si>
  <si>
    <t>鈴鹿選手権ｼﾘｰｽﾞ特別規則 競技車両規則第60条～2)(ﾌﾛﾝﾄﾌｪｱﾘﾝｸﾞ)違反により、5秒加算とした。</t>
  </si>
  <si>
    <t>鈴鹿選手権ｼﾘｰｽﾞ特別規則 第30条～1)(1)ｽﾀｰﾄ違反(ｺﾘﾄﾞｰ)により、着順から5位下の順位とする。</t>
  </si>
  <si>
    <t>鈴鹿選手権ｼﾘｰｽﾞ特別規則 第30条～4)ｽﾀｰﾄ違反(ﾌﾗｲﾝｸﾞ)により、着順から3位下の順位とする。</t>
  </si>
  <si>
    <t>No.61 鈴鹿選手権ｼﾘｰｽﾞ特別規則 第53条 (エンジン交換)により、最後尾とする。</t>
    <phoneticPr fontId="16"/>
  </si>
  <si>
    <t>6 Laps</t>
  </si>
  <si>
    <t>-</t>
  </si>
  <si>
    <t>JAF国内ｶｰﾄ競技規則ｶｰﾄ競技会運営に関する規定22条(妨害の禁止(ﾌﾟｯｼﾝｸﾞ))違反により、着順から3位下の順位とする。</t>
  </si>
  <si>
    <t>2022 鈴鹿選手権シリーズ第7戦 ｶｰﾄﾚｰｽ IN SUZUKA</t>
  </si>
  <si>
    <t>78.73km/h</t>
  </si>
  <si>
    <t>No.68　安藤 直仁</t>
  </si>
  <si>
    <t>4/6</t>
  </si>
  <si>
    <t>ﾍﾟﾅﾙﾃｨ</t>
  </si>
  <si>
    <t>No.14</t>
  </si>
  <si>
    <t>No.99</t>
  </si>
  <si>
    <t>No.56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</si>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</sst>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_ * #,##0.000_ ;_ * \-#,##0.000_ ;_ * &quot;-&quot;_ ;_ @_ "/>
    <numFmt numFmtId="177" formatCode=";;;"/>
    <numFmt numFmtId="178" formatCode="[&lt;1]m:ss.000;General"/>
    <numFmt numFmtId="179" formatCode="0.000_ "/>
    <numFmt numFmtId="180" formatCode="yyyy\-mm\-dd"/>
    <numFmt numFmtId="181" formatCode="[&lt;1]m\'ss.000;##0.000"/>
    <numFmt numFmtId="182" formatCode="0.000"/>
  </numFmts>
  <fonts count="70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b/>
      <sz val="10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i/>
      <sz val="8.25"/>
      <name val="Microsoft Sans Serif"/>
      <family val="2"/>
    </font>
    <font>
      <b/>
      <i/>
      <sz val="9"/>
      <color theme="0"/>
      <name val="Microsoft Sans Serif"/>
      <family val="2"/>
    </font>
    <font>
      <sz val="9"/>
      <color indexed="8"/>
      <name val="游ゴシック"/>
      <family val="3"/>
      <charset val="128"/>
      <scheme val="minor"/>
    </font>
    <font>
      <b/>
      <sz val="9"/>
      <name val="MS UI Gothic"/>
      <family val="3"/>
      <charset val="128"/>
    </font>
    <font>
      <b/>
      <sz val="6"/>
      <color indexed="8"/>
      <name val="Microsoft Sans Serif"/>
      <family val="2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游ゴシック"/>
      <family val="3"/>
      <charset val="128"/>
      <scheme val="minor"/>
    </font>
    <font>
      <sz val="6"/>
      <name val="Microsoft Sans Serif"/>
      <family val="2"/>
    </font>
    <font>
      <sz val="8"/>
      <name val="Microsoft Sans Serif"/>
      <family val="2"/>
    </font>
    <font>
      <sz val="11"/>
      <name val="ＭＳ Ｐゴシック"/>
      <family val="3"/>
      <charset val="128"/>
    </font>
    <font>
      <sz val="11"/>
      <name val="Arial"/>
      <family val="2"/>
    </font>
    <font>
      <u/>
      <sz val="17.5"/>
      <name val="Arial"/>
      <family val="2"/>
    </font>
    <font>
      <u/>
      <sz val="17.5"/>
      <name val="MS UI Gothic"/>
      <family val="3"/>
      <charset val="128"/>
    </font>
    <font>
      <sz val="6"/>
      <name val="ＭＳ Ｐゴシック"/>
      <family val="3"/>
      <charset val="128"/>
    </font>
    <font>
      <sz val="9"/>
      <name val="Arial"/>
      <family val="2"/>
    </font>
    <font>
      <sz val="6"/>
      <name val="Arial"/>
      <family val="2"/>
    </font>
    <font>
      <sz val="10"/>
      <name val="Arial"/>
      <family val="2"/>
    </font>
    <font>
      <sz val="10"/>
      <name val="MS UI Gothic"/>
      <family val="3"/>
      <charset val="128"/>
    </font>
    <font>
      <sz val="7"/>
      <name val="Arial"/>
      <family val="2"/>
    </font>
    <font>
      <sz val="7"/>
      <name val="MS UI Gothic"/>
      <family val="3"/>
      <charset val="128"/>
    </font>
    <font>
      <b/>
      <sz val="10"/>
      <color rgb="FF000000"/>
      <name val="MS UI Gothic"/>
      <family val="3"/>
      <charset val="128"/>
    </font>
    <font>
      <sz val="5"/>
      <name val="Arial"/>
      <family val="2"/>
    </font>
    <font>
      <b/>
      <sz val="10"/>
      <name val="Arial"/>
      <family val="2"/>
    </font>
    <font>
      <b/>
      <sz val="10"/>
      <name val="MS UI Gothic"/>
      <family val="3"/>
      <charset val="128"/>
    </font>
    <font>
      <b/>
      <sz val="11"/>
      <name val="Arial"/>
      <family val="2"/>
    </font>
    <font>
      <b/>
      <sz val="8"/>
      <color rgb="FF000000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"/>
      <color rgb="FF0000FF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b/>
      <sz val="10"/>
      <color rgb="FF0000FF"/>
      <name val="ＭＳ Ｐゴシック"/>
      <family val="3"/>
      <charset val="128"/>
    </font>
    <font>
      <sz val="9"/>
      <color rgb="FF0000FF"/>
      <name val="MS UI Gothic"/>
      <family val="3"/>
      <charset val="128"/>
    </font>
    <font>
      <sz val="7"/>
      <name val="Microsoft Sans Serif"/>
      <family val="2"/>
    </font>
    <font>
      <sz val="7"/>
      <color indexed="8"/>
      <name val="Microsoft Sans Serif"/>
      <family val="2"/>
    </font>
    <font>
      <b/>
      <sz val="10"/>
      <color indexed="8"/>
      <name val="ＭＳ Ｐゴシック"/>
      <family val="3"/>
      <charset val="128"/>
    </font>
    <font>
      <b/>
      <sz val="9.75"/>
      <color rgb="FF0000FF"/>
      <name val="Microsoft Sans Serif"/>
      <family val="2"/>
    </font>
    <font>
      <sz val="9"/>
      <color rgb="FF0000FF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b/>
      <sz val="9"/>
      <color rgb="FF0000FF"/>
      <name val="MS UI Gothic"/>
      <family val="3"/>
      <charset val="128"/>
    </font>
    <font>
      <b/>
      <i/>
      <sz val="14"/>
      <name val="MS UI Gothic"/>
      <family val="3"/>
      <charset val="128"/>
    </font>
    <font>
      <sz val="8"/>
      <color theme="0"/>
      <name val="Microsoft Sans Serif"/>
      <family val="2"/>
    </font>
    <font>
      <b/>
      <sz val="9"/>
      <color theme="0"/>
      <name val="Microsoft Sans Serif"/>
      <family val="2"/>
    </font>
    <font>
      <i/>
      <sz val="7.75"/>
      <color theme="0"/>
      <name val="Microsoft Sans Serif"/>
      <family val="2"/>
    </font>
    <font>
      <b/>
      <sz val="6"/>
      <color theme="0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36" fillId="0" borderId="0">
      <alignment vertical="center"/>
    </xf>
    <xf numFmtId="41" fontId="1" fillId="0" borderId="0" applyFont="0" applyFill="0" applyBorder="0" applyAlignment="0" applyProtection="0"/>
  </cellStyleXfs>
  <cellXfs count="342"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2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/>
    </xf>
    <xf numFmtId="0" fontId="9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left" vertical="top"/>
    </xf>
    <xf numFmtId="0" fontId="15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47" fontId="0" fillId="0" borderId="0" xfId="0" applyNumberFormat="1" applyAlignment="1">
      <alignment vertical="center"/>
    </xf>
    <xf numFmtId="0" fontId="17" fillId="0" borderId="0" xfId="0" applyFont="1" applyFill="1" applyAlignment="1" applyProtection="1">
      <alignment horizontal="left" shrinkToFit="1"/>
    </xf>
    <xf numFmtId="0" fontId="12" fillId="0" borderId="0" xfId="0" applyFont="1" applyFill="1" applyAlignment="1" applyProtection="1">
      <alignment horizontal="right" shrinkToFit="1"/>
    </xf>
    <xf numFmtId="177" fontId="3" fillId="0" borderId="0" xfId="0" applyNumberFormat="1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13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right" shrinkToFit="1"/>
    </xf>
    <xf numFmtId="176" fontId="18" fillId="0" borderId="0" xfId="1" applyNumberFormat="1" applyFont="1" applyFill="1" applyAlignment="1" applyProtection="1">
      <alignment horizontal="right" shrinkToFit="1"/>
    </xf>
    <xf numFmtId="0" fontId="13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19" fillId="0" borderId="0" xfId="0" applyFont="1" applyFill="1" applyAlignment="1" applyProtection="1">
      <alignment horizontal="right" vertical="center"/>
    </xf>
    <xf numFmtId="0" fontId="20" fillId="0" borderId="0" xfId="0" applyFont="1" applyFill="1" applyAlignment="1" applyProtection="1">
      <alignment horizontal="right" vertical="center"/>
    </xf>
    <xf numFmtId="0" fontId="8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center" vertical="center" shrinkToFit="1"/>
    </xf>
    <xf numFmtId="0" fontId="10" fillId="0" borderId="0" xfId="0" applyFont="1" applyFill="1" applyBorder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right" vertical="center"/>
    </xf>
    <xf numFmtId="0" fontId="14" fillId="0" borderId="2" xfId="0" applyFont="1" applyFill="1" applyBorder="1" applyAlignment="1" applyProtection="1">
      <alignment horizontal="centerContinuous" vertical="center"/>
    </xf>
    <xf numFmtId="0" fontId="10" fillId="0" borderId="2" xfId="0" applyFont="1" applyFill="1" applyBorder="1" applyAlignment="1" applyProtection="1">
      <alignment horizontal="centerContinuous" vertical="center"/>
    </xf>
    <xf numFmtId="0" fontId="14" fillId="0" borderId="3" xfId="0" applyFont="1" applyFill="1" applyBorder="1" applyAlignment="1" applyProtection="1">
      <alignment horizontal="centerContinuous" vertical="center"/>
    </xf>
    <xf numFmtId="0" fontId="2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" vertical="center" shrinkToFit="1"/>
    </xf>
    <xf numFmtId="0" fontId="14" fillId="0" borderId="0" xfId="0" applyFont="1" applyFill="1" applyBorder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20" fillId="0" borderId="0" xfId="0" applyFont="1" applyFill="1" applyAlignment="1" applyProtection="1">
      <alignment horizontal="center" vertical="center" shrinkToFit="1"/>
    </xf>
    <xf numFmtId="0" fontId="28" fillId="2" borderId="0" xfId="0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29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177" fontId="3" fillId="0" borderId="0" xfId="0" applyNumberFormat="1" applyFont="1" applyFill="1" applyBorder="1" applyAlignment="1" applyProtection="1"/>
    <xf numFmtId="0" fontId="23" fillId="0" borderId="0" xfId="0" applyFont="1" applyFill="1" applyAlignment="1" applyProtection="1">
      <alignment horizontal="left" vertical="top"/>
    </xf>
    <xf numFmtId="0" fontId="24" fillId="0" borderId="0" xfId="0" applyFont="1" applyFill="1" applyAlignment="1" applyProtection="1">
      <alignment horizontal="left" vertical="top"/>
    </xf>
    <xf numFmtId="0" fontId="25" fillId="0" borderId="0" xfId="0" applyFont="1" applyFill="1" applyAlignment="1" applyProtection="1">
      <alignment horizontal="right" vertical="center"/>
    </xf>
    <xf numFmtId="0" fontId="24" fillId="0" borderId="0" xfId="0" applyFont="1" applyFill="1" applyAlignment="1" applyProtection="1">
      <alignment horizontal="right" vertical="center" shrinkToFit="1"/>
    </xf>
    <xf numFmtId="0" fontId="26" fillId="0" borderId="0" xfId="0" applyFont="1" applyFill="1" applyAlignment="1" applyProtection="1">
      <alignment horizontal="left" vertical="center" shrinkToFit="1"/>
    </xf>
    <xf numFmtId="0" fontId="27" fillId="0" borderId="0" xfId="0" applyFont="1" applyFill="1" applyAlignment="1" applyProtection="1">
      <alignment horizontal="right" vertical="center" shrinkToFit="1"/>
    </xf>
    <xf numFmtId="0" fontId="4" fillId="0" borderId="0" xfId="0" applyFont="1" applyFill="1" applyAlignment="1" applyProtection="1">
      <alignment vertical="center"/>
    </xf>
    <xf numFmtId="179" fontId="18" fillId="0" borderId="0" xfId="0" applyNumberFormat="1" applyFont="1" applyFill="1" applyAlignment="1" applyProtection="1">
      <alignment horizontal="right" shrinkToFit="1"/>
    </xf>
    <xf numFmtId="0" fontId="2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10" fillId="0" borderId="0" xfId="0" applyFont="1" applyFill="1" applyBorder="1" applyAlignment="1" applyProtection="1">
      <alignment horizontal="centerContinuous" vertical="center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30" fillId="0" borderId="0" xfId="0" applyFont="1" applyFill="1" applyAlignment="1" applyProtection="1">
      <alignment vertical="center"/>
    </xf>
    <xf numFmtId="0" fontId="32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left" shrinkToFit="1"/>
    </xf>
    <xf numFmtId="0" fontId="24" fillId="0" borderId="0" xfId="0" applyFont="1" applyFill="1" applyAlignment="1" applyProtection="1">
      <alignment horizontal="center" vertical="center" shrinkToFit="1"/>
    </xf>
    <xf numFmtId="176" fontId="9" fillId="0" borderId="0" xfId="1" applyNumberFormat="1" applyFont="1" applyFill="1" applyAlignment="1" applyProtection="1">
      <alignment shrinkToFit="1"/>
    </xf>
    <xf numFmtId="2" fontId="24" fillId="0" borderId="0" xfId="0" applyNumberFormat="1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 shrinkToFit="1"/>
    </xf>
    <xf numFmtId="178" fontId="22" fillId="0" borderId="0" xfId="0" applyNumberFormat="1" applyFont="1" applyFill="1" applyBorder="1" applyAlignment="1" applyProtection="1">
      <alignment horizontal="center" vertical="center" shrinkToFit="1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29" fillId="3" borderId="0" xfId="0" applyNumberFormat="1" applyFont="1" applyFill="1" applyBorder="1" applyAlignment="1" applyProtection="1"/>
    <xf numFmtId="0" fontId="33" fillId="0" borderId="0" xfId="0" applyNumberFormat="1" applyFont="1" applyFill="1" applyBorder="1" applyAlignment="1" applyProtection="1"/>
    <xf numFmtId="14" fontId="29" fillId="3" borderId="0" xfId="0" applyNumberFormat="1" applyFont="1" applyFill="1" applyBorder="1" applyAlignment="1" applyProtection="1">
      <alignment horizontal="left"/>
    </xf>
    <xf numFmtId="180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right"/>
    </xf>
    <xf numFmtId="0" fontId="4" fillId="0" borderId="0" xfId="0" applyFont="1" applyFill="1" applyAlignment="1" applyProtection="1"/>
    <xf numFmtId="181" fontId="13" fillId="0" borderId="0" xfId="0" applyNumberFormat="1" applyFont="1" applyFill="1" applyAlignment="1" applyProtection="1">
      <alignment horizontal="right" shrinkToFit="1"/>
    </xf>
    <xf numFmtId="181" fontId="3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center" shrinkToFit="1"/>
    </xf>
    <xf numFmtId="0" fontId="22" fillId="0" borderId="0" xfId="0" applyFont="1" applyFill="1" applyAlignment="1" applyProtection="1">
      <alignment horizontal="right" shrinkToFit="1"/>
    </xf>
    <xf numFmtId="0" fontId="11" fillId="0" borderId="0" xfId="0" applyFont="1" applyFill="1" applyAlignment="1" applyProtection="1">
      <alignment horizontal="left" shrinkToFit="1"/>
    </xf>
    <xf numFmtId="20" fontId="4" fillId="0" borderId="0" xfId="0" quotePrefix="1" applyNumberFormat="1" applyFont="1" applyFill="1" applyAlignment="1" applyProtection="1">
      <alignment horizontal="left"/>
    </xf>
    <xf numFmtId="181" fontId="11" fillId="0" borderId="0" xfId="0" applyNumberFormat="1" applyFont="1" applyFill="1" applyAlignment="1" applyProtection="1">
      <alignment horizontal="right" shrinkToFit="1"/>
    </xf>
    <xf numFmtId="181" fontId="0" fillId="0" borderId="0" xfId="0" applyNumberFormat="1" applyFont="1" applyFill="1" applyBorder="1" applyAlignment="1" applyProtection="1"/>
    <xf numFmtId="0" fontId="35" fillId="0" borderId="0" xfId="0" applyFont="1" applyFill="1" applyAlignment="1" applyProtection="1">
      <alignment horizontal="center" vertical="center" shrinkToFit="1"/>
    </xf>
    <xf numFmtId="0" fontId="34" fillId="0" borderId="0" xfId="0" applyFont="1" applyFill="1" applyAlignment="1" applyProtection="1">
      <alignment horizontal="left" vertical="center" shrinkToFit="1"/>
    </xf>
    <xf numFmtId="0" fontId="35" fillId="0" borderId="0" xfId="0" applyFont="1" applyFill="1" applyAlignment="1" applyProtection="1">
      <alignment horizontal="right" vertical="center" shrinkToFit="1"/>
    </xf>
    <xf numFmtId="181" fontId="26" fillId="0" borderId="0" xfId="0" applyNumberFormat="1" applyFont="1" applyFill="1" applyAlignment="1" applyProtection="1">
      <alignment horizontal="right" vertical="center" shrinkToFit="1"/>
    </xf>
    <xf numFmtId="182" fontId="27" fillId="0" borderId="0" xfId="0" applyNumberFormat="1" applyFont="1" applyFill="1" applyAlignment="1" applyProtection="1">
      <alignment horizontal="right" vertical="center" shrinkToFit="1"/>
    </xf>
    <xf numFmtId="0" fontId="8" fillId="0" borderId="2" xfId="0" applyFont="1" applyFill="1" applyBorder="1" applyAlignment="1" applyProtection="1">
      <alignment horizontal="right" vertical="top"/>
    </xf>
    <xf numFmtId="0" fontId="8" fillId="0" borderId="2" xfId="0" applyFont="1" applyFill="1" applyBorder="1" applyAlignment="1" applyProtection="1">
      <alignment horizontal="left" vertical="top"/>
    </xf>
    <xf numFmtId="0" fontId="9" fillId="0" borderId="2" xfId="0" applyFont="1" applyFill="1" applyBorder="1" applyAlignment="1" applyProtection="1">
      <alignment horizontal="left" vertical="top"/>
    </xf>
    <xf numFmtId="0" fontId="23" fillId="0" borderId="2" xfId="0" applyFont="1" applyFill="1" applyBorder="1" applyAlignment="1" applyProtection="1">
      <alignment horizontal="right" vertical="top"/>
    </xf>
    <xf numFmtId="0" fontId="23" fillId="0" borderId="2" xfId="0" applyFont="1" applyFill="1" applyBorder="1" applyAlignment="1" applyProtection="1">
      <alignment horizontal="left" vertical="top"/>
    </xf>
    <xf numFmtId="0" fontId="24" fillId="0" borderId="2" xfId="0" applyFont="1" applyFill="1" applyBorder="1" applyAlignment="1" applyProtection="1">
      <alignment horizontal="left" vertical="top"/>
    </xf>
    <xf numFmtId="49" fontId="37" fillId="0" borderId="0" xfId="2" applyNumberFormat="1" applyFont="1" applyBorder="1">
      <alignment vertical="center"/>
    </xf>
    <xf numFmtId="49" fontId="38" fillId="0" borderId="0" xfId="2" applyNumberFormat="1" applyFont="1" applyBorder="1" applyAlignment="1">
      <alignment horizontal="center" vertical="center"/>
    </xf>
    <xf numFmtId="49" fontId="37" fillId="0" borderId="0" xfId="2" applyNumberFormat="1" applyFont="1">
      <alignment vertical="center"/>
    </xf>
    <xf numFmtId="49" fontId="37" fillId="0" borderId="0" xfId="2" applyNumberFormat="1" applyFont="1" applyBorder="1" applyAlignment="1">
      <alignment vertical="center"/>
    </xf>
    <xf numFmtId="49" fontId="37" fillId="0" borderId="4" xfId="2" applyNumberFormat="1" applyFont="1" applyBorder="1">
      <alignment vertical="center"/>
    </xf>
    <xf numFmtId="49" fontId="37" fillId="0" borderId="5" xfId="2" applyNumberFormat="1" applyFont="1" applyBorder="1">
      <alignment vertical="center"/>
    </xf>
    <xf numFmtId="49" fontId="37" fillId="0" borderId="5" xfId="2" applyNumberFormat="1" applyFont="1" applyBorder="1" applyAlignment="1">
      <alignment vertical="center"/>
    </xf>
    <xf numFmtId="49" fontId="37" fillId="0" borderId="6" xfId="2" applyNumberFormat="1" applyFont="1" applyBorder="1">
      <alignment vertical="center"/>
    </xf>
    <xf numFmtId="49" fontId="37" fillId="0" borderId="7" xfId="2" applyNumberFormat="1" applyFont="1" applyBorder="1">
      <alignment vertical="center"/>
    </xf>
    <xf numFmtId="49" fontId="37" fillId="0" borderId="0" xfId="2" applyNumberFormat="1" applyFont="1" applyBorder="1" applyAlignment="1">
      <alignment vertical="top" wrapText="1"/>
    </xf>
    <xf numFmtId="49" fontId="41" fillId="0" borderId="0" xfId="2" applyNumberFormat="1" applyFont="1" applyBorder="1" applyAlignment="1">
      <alignment horizontal="right" vertical="center"/>
    </xf>
    <xf numFmtId="49" fontId="37" fillId="0" borderId="1" xfId="2" applyNumberFormat="1" applyFont="1" applyBorder="1">
      <alignment vertical="center"/>
    </xf>
    <xf numFmtId="49" fontId="43" fillId="0" borderId="0" xfId="2" applyNumberFormat="1" applyFont="1" applyBorder="1" applyAlignment="1">
      <alignment horizontal="center" vertical="center"/>
    </xf>
    <xf numFmtId="49" fontId="37" fillId="0" borderId="0" xfId="2" applyNumberFormat="1" applyFont="1" applyBorder="1" applyAlignment="1">
      <alignment horizontal="left" vertical="center"/>
    </xf>
    <xf numFmtId="49" fontId="37" fillId="0" borderId="7" xfId="2" applyNumberFormat="1" applyFont="1" applyFill="1" applyBorder="1">
      <alignment vertical="center"/>
    </xf>
    <xf numFmtId="49" fontId="37" fillId="0" borderId="0" xfId="2" applyNumberFormat="1" applyFont="1" applyFill="1" applyBorder="1">
      <alignment vertical="center"/>
    </xf>
    <xf numFmtId="49" fontId="43" fillId="0" borderId="8" xfId="2" applyNumberFormat="1" applyFont="1" applyFill="1" applyBorder="1">
      <alignment vertical="center"/>
    </xf>
    <xf numFmtId="49" fontId="37" fillId="0" borderId="8" xfId="2" applyNumberFormat="1" applyFont="1" applyFill="1" applyBorder="1">
      <alignment vertical="center"/>
    </xf>
    <xf numFmtId="49" fontId="43" fillId="0" borderId="0" xfId="2" applyNumberFormat="1" applyFont="1" applyFill="1" applyBorder="1" applyAlignment="1">
      <alignment horizontal="center" vertical="top"/>
    </xf>
    <xf numFmtId="49" fontId="41" fillId="0" borderId="0" xfId="2" applyNumberFormat="1" applyFont="1" applyFill="1" applyBorder="1">
      <alignment vertical="center"/>
    </xf>
    <xf numFmtId="49" fontId="37" fillId="0" borderId="0" xfId="2" applyNumberFormat="1" applyFont="1" applyFill="1">
      <alignment vertical="center"/>
    </xf>
    <xf numFmtId="49" fontId="37" fillId="0" borderId="7" xfId="2" applyNumberFormat="1" applyFont="1" applyFill="1" applyBorder="1" applyAlignment="1"/>
    <xf numFmtId="49" fontId="37" fillId="0" borderId="0" xfId="2" applyNumberFormat="1" applyFont="1" applyFill="1" applyBorder="1" applyAlignment="1"/>
    <xf numFmtId="49" fontId="43" fillId="0" borderId="8" xfId="2" applyNumberFormat="1" applyFont="1" applyFill="1" applyBorder="1" applyAlignment="1">
      <alignment horizontal="left"/>
    </xf>
    <xf numFmtId="49" fontId="43" fillId="0" borderId="8" xfId="2" applyNumberFormat="1" applyFont="1" applyFill="1" applyBorder="1" applyAlignment="1">
      <alignment horizontal="center"/>
    </xf>
    <xf numFmtId="49" fontId="37" fillId="0" borderId="8" xfId="2" applyNumberFormat="1" applyFont="1" applyFill="1" applyBorder="1" applyAlignment="1"/>
    <xf numFmtId="49" fontId="43" fillId="0" borderId="8" xfId="2" applyNumberFormat="1" applyFont="1" applyFill="1" applyBorder="1" applyAlignment="1"/>
    <xf numFmtId="49" fontId="37" fillId="0" borderId="0" xfId="2" applyNumberFormat="1" applyFont="1" applyFill="1" applyAlignment="1"/>
    <xf numFmtId="49" fontId="37" fillId="0" borderId="8" xfId="2" applyNumberFormat="1" applyFont="1" applyFill="1" applyBorder="1" applyAlignment="1">
      <alignment horizontal="right" vertical="center"/>
    </xf>
    <xf numFmtId="49" fontId="43" fillId="0" borderId="8" xfId="2" applyNumberFormat="1" applyFont="1" applyFill="1" applyBorder="1" applyAlignment="1">
      <alignment horizontal="right" vertical="center"/>
    </xf>
    <xf numFmtId="49" fontId="37" fillId="0" borderId="9" xfId="2" applyNumberFormat="1" applyFont="1" applyFill="1" applyBorder="1">
      <alignment vertical="center"/>
    </xf>
    <xf numFmtId="49" fontId="37" fillId="0" borderId="2" xfId="2" applyNumberFormat="1" applyFont="1" applyFill="1" applyBorder="1">
      <alignment vertical="center"/>
    </xf>
    <xf numFmtId="49" fontId="37" fillId="0" borderId="3" xfId="2" applyNumberFormat="1" applyFont="1" applyFill="1" applyBorder="1">
      <alignment vertical="center"/>
    </xf>
    <xf numFmtId="49" fontId="43" fillId="0" borderId="0" xfId="2" applyNumberFormat="1" applyFont="1" applyFill="1" applyBorder="1" applyAlignment="1">
      <alignment horizontal="right" vertical="center"/>
    </xf>
    <xf numFmtId="49" fontId="43" fillId="0" borderId="0" xfId="2" applyNumberFormat="1" applyFont="1" applyFill="1" applyBorder="1">
      <alignment vertical="center"/>
    </xf>
    <xf numFmtId="49" fontId="43" fillId="0" borderId="0" xfId="2" applyNumberFormat="1" applyFont="1" applyBorder="1">
      <alignment vertical="center"/>
    </xf>
    <xf numFmtId="49" fontId="41" fillId="0" borderId="8" xfId="2" applyNumberFormat="1" applyFont="1" applyBorder="1">
      <alignment vertical="center"/>
    </xf>
    <xf numFmtId="49" fontId="37" fillId="0" borderId="8" xfId="2" applyNumberFormat="1" applyFont="1" applyBorder="1">
      <alignment vertical="center"/>
    </xf>
    <xf numFmtId="49" fontId="41" fillId="0" borderId="0" xfId="2" applyNumberFormat="1" applyFont="1" applyBorder="1">
      <alignment vertical="center"/>
    </xf>
    <xf numFmtId="49" fontId="37" fillId="0" borderId="1" xfId="2" applyNumberFormat="1" applyFont="1" applyFill="1" applyBorder="1">
      <alignment vertical="center"/>
    </xf>
    <xf numFmtId="49" fontId="37" fillId="0" borderId="1" xfId="2" applyNumberFormat="1" applyFont="1" applyFill="1" applyBorder="1" applyAlignment="1"/>
    <xf numFmtId="49" fontId="43" fillId="0" borderId="0" xfId="2" applyNumberFormat="1" applyFont="1" applyFill="1" applyBorder="1" applyAlignment="1">
      <alignment vertical="center"/>
    </xf>
    <xf numFmtId="0" fontId="47" fillId="0" borderId="0" xfId="0" applyNumberFormat="1" applyFont="1" applyFill="1" applyBorder="1" applyAlignment="1" applyProtection="1">
      <alignment horizontal="left" readingOrder="1"/>
    </xf>
    <xf numFmtId="49" fontId="43" fillId="0" borderId="0" xfId="2" applyNumberFormat="1" applyFont="1" applyFill="1" applyBorder="1" applyAlignment="1">
      <alignment horizontal="center" vertical="center" shrinkToFit="1"/>
    </xf>
    <xf numFmtId="49" fontId="48" fillId="0" borderId="0" xfId="2" applyNumberFormat="1" applyFont="1" applyBorder="1">
      <alignment vertical="center"/>
    </xf>
    <xf numFmtId="49" fontId="37" fillId="0" borderId="29" xfId="2" applyNumberFormat="1" applyFont="1" applyBorder="1">
      <alignment vertical="center"/>
    </xf>
    <xf numFmtId="49" fontId="37" fillId="0" borderId="30" xfId="2" applyNumberFormat="1" applyFont="1" applyFill="1" applyBorder="1">
      <alignment vertical="center"/>
    </xf>
    <xf numFmtId="49" fontId="37" fillId="0" borderId="31" xfId="2" applyNumberFormat="1" applyFont="1" applyBorder="1">
      <alignment vertical="center"/>
    </xf>
    <xf numFmtId="49" fontId="37" fillId="0" borderId="32" xfId="2" applyNumberFormat="1" applyFont="1" applyFill="1" applyBorder="1">
      <alignment vertical="center"/>
    </xf>
    <xf numFmtId="49" fontId="40" fillId="0" borderId="4" xfId="2" applyNumberFormat="1" applyFont="1" applyBorder="1">
      <alignment vertical="center"/>
    </xf>
    <xf numFmtId="49" fontId="40" fillId="0" borderId="9" xfId="2" applyNumberFormat="1" applyFont="1" applyFill="1" applyBorder="1">
      <alignment vertical="center"/>
    </xf>
    <xf numFmtId="49" fontId="49" fillId="0" borderId="8" xfId="2" applyNumberFormat="1" applyFont="1" applyFill="1" applyBorder="1">
      <alignment vertical="center"/>
    </xf>
    <xf numFmtId="49" fontId="49" fillId="0" borderId="8" xfId="2" applyNumberFormat="1" applyFont="1" applyFill="1" applyBorder="1" applyAlignment="1">
      <alignment horizontal="left"/>
    </xf>
    <xf numFmtId="49" fontId="51" fillId="0" borderId="0" xfId="2" applyNumberFormat="1" applyFont="1" applyFill="1" applyBorder="1">
      <alignment vertical="center"/>
    </xf>
    <xf numFmtId="0" fontId="52" fillId="0" borderId="0" xfId="0" applyNumberFormat="1" applyFont="1" applyFill="1" applyBorder="1" applyAlignment="1" applyProtection="1">
      <alignment vertical="center" readingOrder="1"/>
    </xf>
    <xf numFmtId="0" fontId="29" fillId="3" borderId="0" xfId="0" applyNumberFormat="1" applyFont="1" applyFill="1" applyBorder="1" applyAlignment="1" applyProtection="1">
      <alignment horizontal="left"/>
    </xf>
    <xf numFmtId="0" fontId="29" fillId="0" borderId="0" xfId="0" applyNumberFormat="1" applyFont="1" applyFill="1" applyBorder="1" applyAlignment="1" applyProtection="1">
      <alignment horizontal="right"/>
    </xf>
    <xf numFmtId="0" fontId="37" fillId="0" borderId="8" xfId="2" applyNumberFormat="1" applyFont="1" applyFill="1" applyBorder="1">
      <alignment vertical="center"/>
    </xf>
    <xf numFmtId="49" fontId="43" fillId="0" borderId="0" xfId="2" applyNumberFormat="1" applyFont="1" applyFill="1" applyBorder="1" applyAlignment="1">
      <alignment horizontal="center" vertical="center" shrinkToFit="1"/>
    </xf>
    <xf numFmtId="49" fontId="36" fillId="0" borderId="8" xfId="2" applyNumberFormat="1" applyFont="1" applyFill="1" applyBorder="1" applyAlignment="1"/>
    <xf numFmtId="14" fontId="29" fillId="0" borderId="0" xfId="0" applyNumberFormat="1" applyFont="1" applyFill="1" applyBorder="1" applyAlignment="1" applyProtection="1">
      <alignment horizontal="left"/>
    </xf>
    <xf numFmtId="0" fontId="29" fillId="0" borderId="0" xfId="0" applyNumberFormat="1" applyFont="1" applyFill="1" applyBorder="1" applyAlignment="1" applyProtection="1">
      <alignment horizontal="center"/>
    </xf>
    <xf numFmtId="0" fontId="41" fillId="0" borderId="0" xfId="2" applyNumberFormat="1" applyFont="1" applyFill="1" applyBorder="1">
      <alignment vertical="center"/>
    </xf>
    <xf numFmtId="49" fontId="39" fillId="0" borderId="0" xfId="2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right" vertical="center"/>
    </xf>
    <xf numFmtId="0" fontId="2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10" fillId="0" borderId="0" xfId="0" applyFont="1" applyFill="1" applyBorder="1" applyAlignment="1" applyProtection="1">
      <alignment horizontal="centerContinuous" vertical="center"/>
    </xf>
    <xf numFmtId="181" fontId="22" fillId="0" borderId="0" xfId="0" applyNumberFormat="1" applyFont="1" applyFill="1" applyBorder="1" applyAlignment="1" applyProtection="1">
      <alignment horizontal="center" vertical="center" shrinkToFit="1"/>
    </xf>
    <xf numFmtId="0" fontId="3" fillId="0" borderId="2" xfId="0" applyFont="1" applyFill="1" applyBorder="1" applyAlignment="1" applyProtection="1">
      <alignment vertical="center"/>
    </xf>
    <xf numFmtId="0" fontId="30" fillId="0" borderId="2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vertical="center"/>
    </xf>
    <xf numFmtId="0" fontId="30" fillId="0" borderId="5" xfId="0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/>
    <xf numFmtId="0" fontId="11" fillId="0" borderId="0" xfId="0" applyFont="1" applyFill="1" applyAlignment="1" applyProtection="1">
      <alignment horizontal="center" vertical="center"/>
    </xf>
    <xf numFmtId="177" fontId="0" fillId="0" borderId="0" xfId="0" applyNumberFormat="1" applyAlignment="1">
      <alignment vertical="center"/>
    </xf>
    <xf numFmtId="177" fontId="15" fillId="0" borderId="0" xfId="0" applyNumberFormat="1" applyFont="1" applyFill="1" applyAlignment="1" applyProtection="1">
      <alignment vertical="center"/>
    </xf>
    <xf numFmtId="0" fontId="53" fillId="0" borderId="0" xfId="0" applyNumberFormat="1" applyFont="1" applyFill="1" applyBorder="1" applyAlignment="1" applyProtection="1"/>
    <xf numFmtId="0" fontId="37" fillId="0" borderId="0" xfId="2" applyNumberFormat="1" applyFont="1" applyFill="1" applyBorder="1" applyAlignment="1">
      <alignment vertical="center"/>
    </xf>
    <xf numFmtId="0" fontId="54" fillId="0" borderId="0" xfId="0" applyNumberFormat="1" applyFont="1" applyFill="1" applyBorder="1" applyAlignment="1" applyProtection="1"/>
    <xf numFmtId="0" fontId="55" fillId="0" borderId="0" xfId="0" applyNumberFormat="1" applyFont="1" applyFill="1" applyBorder="1" applyAlignment="1" applyProtection="1"/>
    <xf numFmtId="0" fontId="56" fillId="0" borderId="0" xfId="0" applyNumberFormat="1" applyFont="1" applyFill="1" applyBorder="1" applyAlignment="1" applyProtection="1"/>
    <xf numFmtId="0" fontId="57" fillId="0" borderId="0" xfId="0" applyNumberFormat="1" applyFont="1" applyFill="1" applyBorder="1" applyAlignment="1" applyProtection="1">
      <alignment horizontal="center"/>
    </xf>
    <xf numFmtId="49" fontId="0" fillId="0" borderId="0" xfId="0" applyNumberFormat="1" applyAlignment="1">
      <alignment vertical="center"/>
    </xf>
    <xf numFmtId="177" fontId="8" fillId="0" borderId="0" xfId="0" applyNumberFormat="1" applyFont="1" applyFill="1" applyAlignment="1" applyProtection="1">
      <alignment horizontal="right" vertical="top"/>
    </xf>
    <xf numFmtId="177" fontId="9" fillId="0" borderId="0" xfId="0" applyNumberFormat="1" applyFont="1" applyFill="1" applyAlignment="1" applyProtection="1">
      <alignment horizontal="right" vertical="center"/>
    </xf>
    <xf numFmtId="0" fontId="9" fillId="0" borderId="2" xfId="0" applyFont="1" applyFill="1" applyBorder="1" applyAlignment="1" applyProtection="1">
      <alignment horizontal="centerContinuous" vertical="center"/>
    </xf>
    <xf numFmtId="0" fontId="13" fillId="0" borderId="2" xfId="0" applyFont="1" applyFill="1" applyBorder="1" applyAlignment="1" applyProtection="1">
      <alignment horizontal="centerContinuous" vertical="center"/>
    </xf>
    <xf numFmtId="0" fontId="9" fillId="0" borderId="3" xfId="0" applyFont="1" applyFill="1" applyBorder="1" applyAlignment="1" applyProtection="1">
      <alignment horizontal="centerContinuous" vertical="center"/>
    </xf>
    <xf numFmtId="0" fontId="9" fillId="0" borderId="0" xfId="0" applyFont="1" applyFill="1" applyBorder="1" applyAlignment="1" applyProtection="1">
      <alignment horizontal="center" vertical="center" shrinkToFit="1"/>
    </xf>
    <xf numFmtId="0" fontId="9" fillId="0" borderId="0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Alignment="1" applyProtection="1">
      <alignment horizontal="centerContinuous" vertical="center"/>
    </xf>
    <xf numFmtId="0" fontId="24" fillId="0" borderId="2" xfId="0" applyFont="1" applyFill="1" applyBorder="1" applyAlignment="1" applyProtection="1">
      <alignment horizontal="center" vertical="top"/>
    </xf>
    <xf numFmtId="182" fontId="0" fillId="0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0" fontId="58" fillId="0" borderId="0" xfId="0" applyFont="1" applyFill="1" applyAlignment="1" applyProtection="1">
      <alignment horizontal="center" vertical="center" shrinkToFit="1"/>
    </xf>
    <xf numFmtId="0" fontId="46" fillId="0" borderId="0" xfId="0" applyFont="1" applyFill="1" applyAlignment="1" applyProtection="1">
      <alignment horizontal="center" vertical="center" shrinkToFit="1"/>
    </xf>
    <xf numFmtId="0" fontId="59" fillId="0" borderId="0" xfId="0" applyFont="1" applyFill="1" applyAlignment="1" applyProtection="1">
      <alignment horizontal="center" vertical="center"/>
    </xf>
    <xf numFmtId="49" fontId="43" fillId="0" borderId="0" xfId="2" applyNumberFormat="1" applyFont="1" applyFill="1" applyBorder="1" applyAlignment="1">
      <alignment horizontal="center" vertical="center" shrinkToFit="1"/>
    </xf>
    <xf numFmtId="0" fontId="60" fillId="0" borderId="0" xfId="0" applyFont="1" applyFill="1" applyAlignment="1" applyProtection="1">
      <alignment horizontal="centerContinuous" shrinkToFit="1"/>
    </xf>
    <xf numFmtId="0" fontId="11" fillId="0" borderId="0" xfId="0" applyFont="1" applyFill="1" applyAlignment="1" applyProtection="1">
      <alignment horizontal="centerContinuous" shrinkToFit="1"/>
    </xf>
    <xf numFmtId="0" fontId="3" fillId="0" borderId="0" xfId="0" applyFont="1" applyFill="1" applyAlignment="1" applyProtection="1">
      <alignment horizontal="lef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5" fillId="0" borderId="0" xfId="0" applyFont="1" applyFill="1" applyAlignment="1" applyProtection="1">
      <alignment horizontal="left" vertical="center" shrinkToFit="1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61" fillId="0" borderId="0" xfId="0" applyFont="1" applyFill="1" applyAlignment="1" applyProtection="1">
      <alignment horizontal="left"/>
    </xf>
    <xf numFmtId="0" fontId="62" fillId="0" borderId="0" xfId="0" applyFont="1" applyFill="1" applyAlignment="1" applyProtection="1">
      <alignment horizontal="right" vertical="top"/>
    </xf>
    <xf numFmtId="181" fontId="30" fillId="0" borderId="0" xfId="0" applyNumberFormat="1" applyFont="1" applyFill="1" applyAlignment="1" applyProtection="1">
      <alignment vertical="center"/>
    </xf>
    <xf numFmtId="182" fontId="3" fillId="0" borderId="0" xfId="0" applyNumberFormat="1" applyFont="1" applyFill="1" applyAlignment="1" applyProtection="1">
      <alignment vertical="center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horizontal="left" vertical="center"/>
    </xf>
    <xf numFmtId="179" fontId="18" fillId="0" borderId="0" xfId="0" applyNumberFormat="1" applyFont="1" applyFill="1" applyAlignment="1" applyProtection="1">
      <alignment horizontal="left" shrinkToFit="1"/>
    </xf>
    <xf numFmtId="0" fontId="0" fillId="0" borderId="0" xfId="0" applyNumberFormat="1" applyFont="1" applyFill="1" applyBorder="1" applyAlignment="1" applyProtection="1">
      <alignment horizontal="left"/>
    </xf>
    <xf numFmtId="0" fontId="18" fillId="0" borderId="0" xfId="0" applyFont="1" applyFill="1" applyAlignment="1" applyProtection="1">
      <alignment horizontal="left" shrinkToFit="1"/>
    </xf>
    <xf numFmtId="181" fontId="0" fillId="0" borderId="0" xfId="0" applyNumberFormat="1" applyAlignment="1">
      <alignment vertical="center"/>
    </xf>
    <xf numFmtId="181" fontId="0" fillId="4" borderId="0" xfId="0" applyNumberFormat="1" applyFill="1" applyAlignment="1">
      <alignment vertical="center"/>
    </xf>
    <xf numFmtId="0" fontId="0" fillId="4" borderId="0" xfId="0" applyFill="1" applyAlignment="1">
      <alignment vertical="center"/>
    </xf>
    <xf numFmtId="0" fontId="63" fillId="0" borderId="0" xfId="0" applyFont="1" applyFill="1" applyAlignment="1" applyProtection="1">
      <alignment horizontal="left"/>
    </xf>
    <xf numFmtId="0" fontId="24" fillId="0" borderId="0" xfId="0" applyFont="1" applyFill="1" applyAlignment="1" applyProtection="1">
      <alignment horizontal="left" vertical="center" shrinkToFit="1"/>
    </xf>
    <xf numFmtId="176" fontId="53" fillId="0" borderId="0" xfId="1" applyNumberFormat="1" applyFont="1" applyFill="1" applyBorder="1" applyAlignment="1" applyProtection="1"/>
    <xf numFmtId="177" fontId="53" fillId="0" borderId="0" xfId="0" applyNumberFormat="1" applyFont="1" applyFill="1" applyBorder="1" applyAlignment="1" applyProtection="1"/>
    <xf numFmtId="177" fontId="53" fillId="0" borderId="0" xfId="1" applyNumberFormat="1" applyFont="1" applyFill="1" applyBorder="1" applyAlignment="1" applyProtection="1"/>
    <xf numFmtId="0" fontId="64" fillId="0" borderId="0" xfId="0" applyFont="1" applyFill="1" applyAlignment="1" applyProtection="1">
      <alignment vertical="center"/>
    </xf>
    <xf numFmtId="180" fontId="3" fillId="0" borderId="0" xfId="0" applyNumberFormat="1" applyFont="1" applyFill="1" applyAlignment="1" applyProtection="1">
      <alignment horizontal="left" vertical="center" shrinkToFit="1"/>
    </xf>
    <xf numFmtId="0" fontId="7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center"/>
    </xf>
    <xf numFmtId="0" fontId="7" fillId="0" borderId="0" xfId="0" applyFont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center" vertical="top"/>
    </xf>
    <xf numFmtId="0" fontId="65" fillId="0" borderId="0" xfId="0" applyFont="1" applyFill="1" applyAlignment="1" applyProtection="1">
      <alignment horizontal="centerContinuous" vertical="center"/>
    </xf>
    <xf numFmtId="0" fontId="30" fillId="0" borderId="0" xfId="0" applyNumberFormat="1" applyFont="1" applyFill="1" applyBorder="1" applyAlignment="1" applyProtection="1">
      <alignment horizontal="centerContinuous"/>
    </xf>
    <xf numFmtId="181" fontId="66" fillId="0" borderId="0" xfId="0" applyNumberFormat="1" applyFont="1" applyFill="1" applyBorder="1" applyAlignment="1" applyProtection="1">
      <alignment horizontal="center" vertical="center" shrinkToFit="1"/>
    </xf>
    <xf numFmtId="181" fontId="67" fillId="0" borderId="0" xfId="0" applyNumberFormat="1" applyFont="1" applyFill="1" applyAlignment="1" applyProtection="1">
      <alignment horizontal="right" shrinkToFit="1"/>
    </xf>
    <xf numFmtId="176" fontId="68" fillId="0" borderId="0" xfId="1" applyNumberFormat="1" applyFont="1" applyFill="1" applyAlignment="1" applyProtection="1">
      <alignment horizontal="right" shrinkToFit="1"/>
    </xf>
    <xf numFmtId="181" fontId="69" fillId="0" borderId="0" xfId="0" applyNumberFormat="1" applyFont="1" applyFill="1" applyAlignment="1" applyProtection="1">
      <alignment horizontal="right" shrinkToFit="1"/>
    </xf>
    <xf numFmtId="49" fontId="43" fillId="0" borderId="17" xfId="2" applyNumberFormat="1" applyFont="1" applyFill="1" applyBorder="1" applyAlignment="1">
      <alignment vertical="center" shrinkToFit="1"/>
    </xf>
    <xf numFmtId="0" fontId="37" fillId="0" borderId="18" xfId="2" applyFont="1" applyBorder="1" applyAlignment="1">
      <alignment vertical="center" shrinkToFit="1"/>
    </xf>
    <xf numFmtId="0" fontId="37" fillId="0" borderId="20" xfId="2" applyFont="1" applyBorder="1" applyAlignment="1">
      <alignment vertical="center" shrinkToFit="1"/>
    </xf>
    <xf numFmtId="0" fontId="37" fillId="0" borderId="9" xfId="2" applyNumberFormat="1" applyFont="1" applyFill="1" applyBorder="1" applyAlignment="1">
      <alignment horizontal="center" vertical="center"/>
    </xf>
    <xf numFmtId="0" fontId="37" fillId="0" borderId="2" xfId="2" applyNumberFormat="1" applyFont="1" applyFill="1" applyBorder="1" applyAlignment="1">
      <alignment horizontal="center" vertical="center"/>
    </xf>
    <xf numFmtId="0" fontId="37" fillId="0" borderId="3" xfId="2" applyNumberFormat="1" applyFont="1" applyFill="1" applyBorder="1" applyAlignment="1">
      <alignment horizontal="center" vertical="center"/>
    </xf>
    <xf numFmtId="0" fontId="37" fillId="0" borderId="33" xfId="2" applyNumberFormat="1" applyFont="1" applyBorder="1" applyAlignment="1">
      <alignment horizontal="center" vertical="center" wrapText="1"/>
    </xf>
    <xf numFmtId="0" fontId="37" fillId="0" borderId="28" xfId="2" applyNumberFormat="1" applyFont="1" applyBorder="1" applyAlignment="1">
      <alignment horizontal="center" vertical="center" wrapText="1"/>
    </xf>
    <xf numFmtId="0" fontId="37" fillId="0" borderId="0" xfId="2" applyNumberFormat="1" applyFont="1" applyBorder="1" applyAlignment="1">
      <alignment horizontal="center" vertical="center"/>
    </xf>
    <xf numFmtId="0" fontId="43" fillId="0" borderId="19" xfId="2" applyNumberFormat="1" applyFont="1" applyFill="1" applyBorder="1" applyAlignment="1">
      <alignment horizontal="center" vertical="center"/>
    </xf>
    <xf numFmtId="0" fontId="43" fillId="0" borderId="17" xfId="2" applyNumberFormat="1" applyFont="1" applyFill="1" applyBorder="1" applyAlignment="1">
      <alignment vertical="center" shrinkToFit="1"/>
    </xf>
    <xf numFmtId="0" fontId="37" fillId="0" borderId="18" xfId="2" applyNumberFormat="1" applyFont="1" applyBorder="1" applyAlignment="1">
      <alignment vertical="center" shrinkToFit="1"/>
    </xf>
    <xf numFmtId="0" fontId="37" fillId="0" borderId="16" xfId="2" applyNumberFormat="1" applyFont="1" applyBorder="1" applyAlignment="1">
      <alignment vertical="center" shrinkToFit="1"/>
    </xf>
    <xf numFmtId="0" fontId="43" fillId="0" borderId="17" xfId="2" applyNumberFormat="1" applyFont="1" applyFill="1" applyBorder="1" applyAlignment="1">
      <alignment horizontal="center" vertical="center" shrinkToFit="1"/>
    </xf>
    <xf numFmtId="0" fontId="37" fillId="0" borderId="18" xfId="2" applyNumberFormat="1" applyFont="1" applyBorder="1" applyAlignment="1">
      <alignment horizontal="center" vertical="center" shrinkToFit="1"/>
    </xf>
    <xf numFmtId="0" fontId="37" fillId="0" borderId="16" xfId="2" applyNumberFormat="1" applyFont="1" applyBorder="1" applyAlignment="1">
      <alignment horizontal="center" vertical="center" shrinkToFit="1"/>
    </xf>
    <xf numFmtId="0" fontId="37" fillId="0" borderId="8" xfId="2" applyNumberFormat="1" applyFont="1" applyFill="1" applyBorder="1" applyAlignment="1">
      <alignment horizontal="center" vertical="center"/>
    </xf>
    <xf numFmtId="49" fontId="37" fillId="0" borderId="8" xfId="2" applyNumberFormat="1" applyFont="1" applyFill="1" applyBorder="1" applyAlignment="1">
      <alignment horizontal="center"/>
    </xf>
    <xf numFmtId="49" fontId="37" fillId="0" borderId="0" xfId="2" applyNumberFormat="1" applyFont="1" applyFill="1" applyBorder="1" applyAlignment="1">
      <alignment horizontal="center"/>
    </xf>
    <xf numFmtId="49" fontId="43" fillId="0" borderId="0" xfId="2" applyNumberFormat="1" applyFont="1" applyFill="1" applyBorder="1" applyAlignment="1">
      <alignment horizontal="center" vertical="center" shrinkToFit="1"/>
    </xf>
    <xf numFmtId="49" fontId="16" fillId="0" borderId="8" xfId="2" applyNumberFormat="1" applyFont="1" applyFill="1" applyBorder="1" applyAlignment="1">
      <alignment horizontal="left" wrapText="1"/>
    </xf>
    <xf numFmtId="49" fontId="42" fillId="0" borderId="8" xfId="2" applyNumberFormat="1" applyFont="1" applyFill="1" applyBorder="1" applyAlignment="1">
      <alignment horizontal="left" wrapText="1"/>
    </xf>
    <xf numFmtId="49" fontId="41" fillId="0" borderId="0" xfId="2" applyNumberFormat="1" applyFont="1" applyBorder="1" applyAlignment="1">
      <alignment horizontal="center" vertical="center"/>
    </xf>
    <xf numFmtId="49" fontId="42" fillId="0" borderId="0" xfId="2" applyNumberFormat="1" applyFont="1" applyBorder="1" applyAlignment="1">
      <alignment horizontal="center" vertical="center" textRotation="180"/>
    </xf>
    <xf numFmtId="49" fontId="41" fillId="0" borderId="0" xfId="2" applyNumberFormat="1" applyFont="1" applyBorder="1" applyAlignment="1">
      <alignment horizontal="distributed" vertical="center"/>
    </xf>
    <xf numFmtId="0" fontId="43" fillId="0" borderId="7" xfId="2" applyNumberFormat="1" applyFont="1" applyFill="1" applyBorder="1" applyAlignment="1">
      <alignment horizontal="center" vertical="center"/>
    </xf>
    <xf numFmtId="0" fontId="43" fillId="0" borderId="0" xfId="2" applyNumberFormat="1" applyFont="1" applyFill="1" applyBorder="1" applyAlignment="1">
      <alignment horizontal="center" vertical="center"/>
    </xf>
    <xf numFmtId="0" fontId="43" fillId="0" borderId="0" xfId="2" applyNumberFormat="1" applyFont="1" applyFill="1" applyBorder="1" applyAlignment="1">
      <alignment horizontal="center" vertical="center" shrinkToFit="1"/>
    </xf>
    <xf numFmtId="0" fontId="37" fillId="0" borderId="0" xfId="2" applyNumberFormat="1" applyFont="1" applyBorder="1" applyAlignment="1">
      <alignment horizontal="center" vertical="center" shrinkToFit="1"/>
    </xf>
    <xf numFmtId="0" fontId="43" fillId="0" borderId="9" xfId="2" applyNumberFormat="1" applyFont="1" applyFill="1" applyBorder="1" applyAlignment="1">
      <alignment horizontal="center" vertical="center"/>
    </xf>
    <xf numFmtId="0" fontId="43" fillId="0" borderId="2" xfId="2" applyNumberFormat="1" applyFont="1" applyFill="1" applyBorder="1" applyAlignment="1">
      <alignment horizontal="center" vertical="center"/>
    </xf>
    <xf numFmtId="0" fontId="43" fillId="0" borderId="2" xfId="2" applyNumberFormat="1" applyFont="1" applyFill="1" applyBorder="1" applyAlignment="1">
      <alignment horizontal="center" vertical="center" shrinkToFit="1"/>
    </xf>
    <xf numFmtId="0" fontId="37" fillId="0" borderId="2" xfId="2" applyNumberFormat="1" applyFont="1" applyBorder="1" applyAlignment="1">
      <alignment horizontal="center" vertical="center" shrinkToFit="1"/>
    </xf>
    <xf numFmtId="0" fontId="43" fillId="0" borderId="26" xfId="2" applyNumberFormat="1" applyFont="1" applyFill="1" applyBorder="1" applyAlignment="1">
      <alignment horizontal="center" vertical="center"/>
    </xf>
    <xf numFmtId="0" fontId="43" fillId="0" borderId="0" xfId="2" applyNumberFormat="1" applyFont="1" applyFill="1" applyBorder="1" applyAlignment="1">
      <alignment vertical="center" shrinkToFit="1"/>
    </xf>
    <xf numFmtId="0" fontId="37" fillId="0" borderId="0" xfId="2" applyNumberFormat="1" applyFont="1" applyBorder="1" applyAlignment="1">
      <alignment vertical="center" shrinkToFit="1"/>
    </xf>
    <xf numFmtId="0" fontId="43" fillId="0" borderId="21" xfId="2" applyNumberFormat="1" applyFont="1" applyFill="1" applyBorder="1" applyAlignment="1">
      <alignment horizontal="center" vertical="center"/>
    </xf>
    <xf numFmtId="0" fontId="43" fillId="0" borderId="18" xfId="2" applyNumberFormat="1" applyFont="1" applyFill="1" applyBorder="1" applyAlignment="1">
      <alignment horizontal="center" vertical="center"/>
    </xf>
    <xf numFmtId="0" fontId="43" fillId="0" borderId="16" xfId="2" applyNumberFormat="1" applyFont="1" applyFill="1" applyBorder="1" applyAlignment="1">
      <alignment horizontal="center" vertical="center"/>
    </xf>
    <xf numFmtId="0" fontId="43" fillId="0" borderId="17" xfId="2" applyNumberFormat="1" applyFont="1" applyFill="1" applyBorder="1" applyAlignment="1">
      <alignment horizontal="center" vertical="center"/>
    </xf>
    <xf numFmtId="0" fontId="43" fillId="0" borderId="0" xfId="2" applyNumberFormat="1" applyFont="1" applyFill="1" applyBorder="1" applyAlignment="1">
      <alignment horizontal="left" vertical="center"/>
    </xf>
    <xf numFmtId="0" fontId="43" fillId="0" borderId="1" xfId="2" applyNumberFormat="1" applyFont="1" applyFill="1" applyBorder="1" applyAlignment="1">
      <alignment horizontal="left" vertical="center"/>
    </xf>
    <xf numFmtId="49" fontId="43" fillId="0" borderId="0" xfId="2" applyNumberFormat="1" applyFont="1" applyFill="1" applyBorder="1" applyAlignment="1">
      <alignment vertical="center" shrinkToFit="1"/>
    </xf>
    <xf numFmtId="0" fontId="37" fillId="0" borderId="0" xfId="2" applyFont="1" applyBorder="1" applyAlignment="1">
      <alignment vertical="center" shrinkToFit="1"/>
    </xf>
    <xf numFmtId="0" fontId="37" fillId="0" borderId="1" xfId="2" applyFont="1" applyBorder="1" applyAlignment="1">
      <alignment vertical="center" shrinkToFit="1"/>
    </xf>
    <xf numFmtId="181" fontId="43" fillId="0" borderId="17" xfId="2" applyNumberFormat="1" applyFont="1" applyFill="1" applyBorder="1" applyAlignment="1">
      <alignment horizontal="center" vertical="center"/>
    </xf>
    <xf numFmtId="181" fontId="43" fillId="0" borderId="18" xfId="2" applyNumberFormat="1" applyFont="1" applyFill="1" applyBorder="1" applyAlignment="1">
      <alignment horizontal="center" vertical="center"/>
    </xf>
    <xf numFmtId="181" fontId="43" fillId="0" borderId="16" xfId="2" applyNumberFormat="1" applyFont="1" applyFill="1" applyBorder="1" applyAlignment="1">
      <alignment horizontal="center" vertical="center"/>
    </xf>
    <xf numFmtId="0" fontId="43" fillId="0" borderId="22" xfId="2" applyNumberFormat="1" applyFont="1" applyFill="1" applyBorder="1" applyAlignment="1">
      <alignment horizontal="center" vertical="center"/>
    </xf>
    <xf numFmtId="0" fontId="43" fillId="0" borderId="23" xfId="2" applyNumberFormat="1" applyFont="1" applyFill="1" applyBorder="1" applyAlignment="1">
      <alignment horizontal="center" vertical="center"/>
    </xf>
    <xf numFmtId="0" fontId="43" fillId="0" borderId="24" xfId="2" applyNumberFormat="1" applyFont="1" applyFill="1" applyBorder="1" applyAlignment="1">
      <alignment horizontal="center" vertical="center"/>
    </xf>
    <xf numFmtId="0" fontId="43" fillId="0" borderId="25" xfId="2" applyNumberFormat="1" applyFont="1" applyFill="1" applyBorder="1" applyAlignment="1">
      <alignment horizontal="center" vertical="center"/>
    </xf>
    <xf numFmtId="181" fontId="43" fillId="0" borderId="25" xfId="2" applyNumberFormat="1" applyFont="1" applyFill="1" applyBorder="1" applyAlignment="1">
      <alignment horizontal="center" vertical="center"/>
    </xf>
    <xf numFmtId="181" fontId="43" fillId="0" borderId="23" xfId="2" applyNumberFormat="1" applyFont="1" applyFill="1" applyBorder="1" applyAlignment="1">
      <alignment horizontal="center" vertical="center"/>
    </xf>
    <xf numFmtId="181" fontId="43" fillId="0" borderId="24" xfId="2" applyNumberFormat="1" applyFont="1" applyFill="1" applyBorder="1" applyAlignment="1">
      <alignment horizontal="center" vertical="center"/>
    </xf>
    <xf numFmtId="181" fontId="43" fillId="0" borderId="0" xfId="2" applyNumberFormat="1" applyFont="1" applyFill="1" applyBorder="1" applyAlignment="1">
      <alignment horizontal="center" vertical="center"/>
    </xf>
    <xf numFmtId="0" fontId="43" fillId="0" borderId="25" xfId="2" applyNumberFormat="1" applyFont="1" applyFill="1" applyBorder="1" applyAlignment="1">
      <alignment horizontal="center" vertical="center" shrinkToFit="1"/>
    </xf>
    <xf numFmtId="0" fontId="37" fillId="0" borderId="23" xfId="2" applyNumberFormat="1" applyFont="1" applyBorder="1" applyAlignment="1">
      <alignment horizontal="center" vertical="center" shrinkToFit="1"/>
    </xf>
    <xf numFmtId="0" fontId="37" fillId="0" borderId="24" xfId="2" applyNumberFormat="1" applyFont="1" applyBorder="1" applyAlignment="1">
      <alignment horizontal="center" vertical="center" shrinkToFit="1"/>
    </xf>
    <xf numFmtId="0" fontId="43" fillId="0" borderId="25" xfId="2" applyNumberFormat="1" applyFont="1" applyFill="1" applyBorder="1" applyAlignment="1">
      <alignment vertical="center" shrinkToFit="1"/>
    </xf>
    <xf numFmtId="0" fontId="37" fillId="0" borderId="23" xfId="2" applyNumberFormat="1" applyFont="1" applyBorder="1" applyAlignment="1">
      <alignment vertical="center" shrinkToFit="1"/>
    </xf>
    <xf numFmtId="0" fontId="37" fillId="0" borderId="24" xfId="2" applyNumberFormat="1" applyFont="1" applyBorder="1" applyAlignment="1">
      <alignment vertical="center" shrinkToFit="1"/>
    </xf>
    <xf numFmtId="49" fontId="41" fillId="0" borderId="10" xfId="2" applyNumberFormat="1" applyFont="1" applyFill="1" applyBorder="1" applyAlignment="1">
      <alignment horizontal="center" vertical="center"/>
    </xf>
    <xf numFmtId="49" fontId="41" fillId="0" borderId="11" xfId="2" applyNumberFormat="1" applyFont="1" applyFill="1" applyBorder="1" applyAlignment="1">
      <alignment horizontal="center" vertical="center"/>
    </xf>
    <xf numFmtId="49" fontId="45" fillId="0" borderId="11" xfId="2" applyNumberFormat="1" applyFont="1" applyFill="1" applyBorder="1" applyAlignment="1">
      <alignment horizontal="center" vertical="center" wrapText="1"/>
    </xf>
    <xf numFmtId="49" fontId="45" fillId="0" borderId="11" xfId="2" applyNumberFormat="1" applyFont="1" applyFill="1" applyBorder="1" applyAlignment="1">
      <alignment horizontal="center" vertical="center"/>
    </xf>
    <xf numFmtId="49" fontId="41" fillId="0" borderId="12" xfId="2" applyNumberFormat="1" applyFont="1" applyFill="1" applyBorder="1" applyAlignment="1">
      <alignment horizontal="distributed" vertical="center" indent="2"/>
    </xf>
    <xf numFmtId="49" fontId="41" fillId="0" borderId="13" xfId="2" applyNumberFormat="1" applyFont="1" applyFill="1" applyBorder="1" applyAlignment="1">
      <alignment horizontal="distributed" vertical="center" indent="2"/>
    </xf>
    <xf numFmtId="49" fontId="41" fillId="0" borderId="14" xfId="2" applyNumberFormat="1" applyFont="1" applyFill="1" applyBorder="1" applyAlignment="1">
      <alignment horizontal="distributed" vertical="center" indent="2"/>
    </xf>
    <xf numFmtId="49" fontId="41" fillId="0" borderId="12" xfId="2" applyNumberFormat="1" applyFont="1" applyFill="1" applyBorder="1" applyAlignment="1">
      <alignment horizontal="distributed" vertical="center" indent="1"/>
    </xf>
    <xf numFmtId="49" fontId="41" fillId="0" borderId="13" xfId="2" applyNumberFormat="1" applyFont="1" applyFill="1" applyBorder="1" applyAlignment="1">
      <alignment horizontal="distributed" vertical="center" indent="1"/>
    </xf>
    <xf numFmtId="49" fontId="41" fillId="0" borderId="14" xfId="2" applyNumberFormat="1" applyFont="1" applyFill="1" applyBorder="1" applyAlignment="1">
      <alignment horizontal="distributed" vertical="center" indent="1"/>
    </xf>
    <xf numFmtId="49" fontId="41" fillId="0" borderId="15" xfId="2" applyNumberFormat="1" applyFont="1" applyFill="1" applyBorder="1" applyAlignment="1">
      <alignment horizontal="center" vertical="center"/>
    </xf>
    <xf numFmtId="49" fontId="41" fillId="0" borderId="11" xfId="2" applyNumberFormat="1" applyFont="1" applyFill="1" applyBorder="1" applyAlignment="1">
      <alignment horizontal="distributed" vertical="center" indent="2"/>
    </xf>
    <xf numFmtId="0" fontId="37" fillId="0" borderId="20" xfId="2" applyNumberFormat="1" applyFont="1" applyBorder="1" applyAlignment="1">
      <alignment vertical="center" shrinkToFit="1"/>
    </xf>
    <xf numFmtId="49" fontId="43" fillId="0" borderId="25" xfId="2" applyNumberFormat="1" applyFont="1" applyBorder="1" applyAlignment="1">
      <alignment vertical="center" shrinkToFit="1"/>
    </xf>
    <xf numFmtId="0" fontId="37" fillId="0" borderId="23" xfId="2" applyFont="1" applyBorder="1" applyAlignment="1">
      <alignment vertical="center" shrinkToFit="1"/>
    </xf>
    <xf numFmtId="0" fontId="37" fillId="0" borderId="27" xfId="2" applyFont="1" applyBorder="1" applyAlignment="1">
      <alignment vertical="center" shrinkToFit="1"/>
    </xf>
    <xf numFmtId="0" fontId="43" fillId="0" borderId="2" xfId="2" applyNumberFormat="1" applyFont="1" applyFill="1" applyBorder="1" applyAlignment="1">
      <alignment horizontal="left" vertical="center"/>
    </xf>
    <xf numFmtId="0" fontId="43" fillId="0" borderId="3" xfId="2" applyNumberFormat="1" applyFont="1" applyFill="1" applyBorder="1" applyAlignment="1">
      <alignment horizontal="left" vertical="center"/>
    </xf>
    <xf numFmtId="49" fontId="43" fillId="0" borderId="25" xfId="2" applyNumberFormat="1" applyFont="1" applyFill="1" applyBorder="1" applyAlignment="1">
      <alignment vertical="center" shrinkToFit="1"/>
    </xf>
    <xf numFmtId="0" fontId="10" fillId="0" borderId="0" xfId="0" applyFont="1" applyFill="1" applyBorder="1" applyAlignment="1" applyProtection="1">
      <alignment horizontal="left" vertical="center" shrinkToFit="1"/>
    </xf>
    <xf numFmtId="0" fontId="10" fillId="0" borderId="1" xfId="0" applyFont="1" applyFill="1" applyBorder="1" applyAlignment="1" applyProtection="1">
      <alignment horizontal="left" vertical="center" shrinkToFit="1"/>
    </xf>
    <xf numFmtId="49" fontId="41" fillId="0" borderId="11" xfId="2" applyNumberFormat="1" applyFont="1" applyFill="1" applyBorder="1" applyAlignment="1">
      <alignment horizontal="distributed" vertical="center" indent="1"/>
    </xf>
    <xf numFmtId="181" fontId="43" fillId="0" borderId="34" xfId="2" applyNumberFormat="1" applyFont="1" applyFill="1" applyBorder="1" applyAlignment="1">
      <alignment horizontal="center" vertical="center"/>
    </xf>
    <xf numFmtId="0" fontId="43" fillId="0" borderId="34" xfId="2" applyNumberFormat="1" applyFont="1" applyFill="1" applyBorder="1" applyAlignment="1">
      <alignment horizontal="center" vertical="center"/>
    </xf>
    <xf numFmtId="2" fontId="37" fillId="0" borderId="0" xfId="2" applyNumberFormat="1" applyFont="1" applyFill="1" applyBorder="1" applyAlignment="1">
      <alignment horizontal="center" vertical="center"/>
    </xf>
    <xf numFmtId="0" fontId="37" fillId="0" borderId="0" xfId="2" applyNumberFormat="1" applyFont="1" applyFill="1" applyBorder="1" applyAlignment="1">
      <alignment horizontal="center" vertical="center"/>
    </xf>
    <xf numFmtId="181" fontId="37" fillId="0" borderId="0" xfId="2" applyNumberFormat="1" applyFont="1" applyFill="1" applyBorder="1" applyAlignment="1">
      <alignment horizontal="center" vertical="center"/>
    </xf>
    <xf numFmtId="0" fontId="37" fillId="0" borderId="0" xfId="2" applyNumberFormat="1" applyFont="1" applyFill="1" applyBorder="1" applyAlignment="1">
      <alignment horizontal="center"/>
    </xf>
    <xf numFmtId="0" fontId="37" fillId="0" borderId="8" xfId="2" applyNumberFormat="1" applyFont="1" applyFill="1" applyBorder="1" applyAlignment="1">
      <alignment horizontal="center"/>
    </xf>
    <xf numFmtId="181" fontId="43" fillId="0" borderId="26" xfId="2" applyNumberFormat="1" applyFont="1" applyFill="1" applyBorder="1" applyAlignment="1">
      <alignment horizontal="center" vertical="center"/>
    </xf>
    <xf numFmtId="0" fontId="43" fillId="0" borderId="5" xfId="2" applyNumberFormat="1" applyFont="1" applyFill="1" applyBorder="1" applyAlignment="1">
      <alignment horizontal="center" vertical="center"/>
    </xf>
    <xf numFmtId="0" fontId="43" fillId="0" borderId="4" xfId="2" applyNumberFormat="1" applyFont="1" applyFill="1" applyBorder="1" applyAlignment="1">
      <alignment horizontal="center" vertical="center"/>
    </xf>
    <xf numFmtId="0" fontId="43" fillId="0" borderId="5" xfId="2" applyNumberFormat="1" applyFont="1" applyFill="1" applyBorder="1" applyAlignment="1">
      <alignment horizontal="center" vertical="center" shrinkToFit="1"/>
    </xf>
    <xf numFmtId="0" fontId="37" fillId="0" borderId="5" xfId="2" applyNumberFormat="1" applyFont="1" applyBorder="1" applyAlignment="1">
      <alignment horizontal="center" vertical="center" shrinkToFit="1"/>
    </xf>
    <xf numFmtId="0" fontId="43" fillId="0" borderId="5" xfId="2" applyNumberFormat="1" applyFont="1" applyFill="1" applyBorder="1" applyAlignment="1">
      <alignment vertical="center" shrinkToFit="1"/>
    </xf>
    <xf numFmtId="0" fontId="37" fillId="0" borderId="5" xfId="2" applyNumberFormat="1" applyFont="1" applyBorder="1" applyAlignment="1">
      <alignment vertical="center" shrinkToFit="1"/>
    </xf>
    <xf numFmtId="49" fontId="43" fillId="0" borderId="5" xfId="2" applyNumberFormat="1" applyFont="1" applyFill="1" applyBorder="1" applyAlignment="1">
      <alignment vertical="center" shrinkToFit="1"/>
    </xf>
    <xf numFmtId="0" fontId="37" fillId="0" borderId="5" xfId="2" applyFont="1" applyBorder="1" applyAlignment="1">
      <alignment vertical="center" shrinkToFit="1"/>
    </xf>
    <xf numFmtId="0" fontId="37" fillId="0" borderId="6" xfId="2" applyFont="1" applyBorder="1" applyAlignment="1">
      <alignment vertical="center" shrinkToFit="1"/>
    </xf>
    <xf numFmtId="181" fontId="43" fillId="0" borderId="5" xfId="2" applyNumberFormat="1" applyFont="1" applyFill="1" applyBorder="1" applyAlignment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644">
    <dxf>
      <numFmt numFmtId="177" formatCode=";;;"/>
    </dxf>
    <dxf>
      <numFmt numFmtId="177" formatCode=";;;"/>
    </dxf>
    <dxf>
      <numFmt numFmtId="177" formatCode=";;;"/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theme="0"/>
      </font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theme="0"/>
      </font>
    </dxf>
    <dxf>
      <font>
        <color theme="0"/>
      </font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376052</xdr:colOff>
      <xdr:row>4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86477" cy="895350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8</xdr:col>
      <xdr:colOff>9525</xdr:colOff>
      <xdr:row>72</xdr:row>
      <xdr:rowOff>4755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00" y="11039475"/>
          <a:ext cx="4333875" cy="4619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376064</xdr:colOff>
      <xdr:row>4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86488" cy="895350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8</xdr:col>
      <xdr:colOff>9525</xdr:colOff>
      <xdr:row>72</xdr:row>
      <xdr:rowOff>4755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00" y="11239500"/>
          <a:ext cx="4333875" cy="4619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4" name="二等辺三角形 3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SpPr/>
      </xdr:nvSpPr>
      <xdr:spPr>
        <a:xfrm>
          <a:off x="3009899" y="11334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SpPr/>
      </xdr:nvSpPr>
      <xdr:spPr>
        <a:xfrm>
          <a:off x="3057525" y="10477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9525</xdr:colOff>
      <xdr:row>5</xdr:row>
      <xdr:rowOff>7508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34350" cy="96000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28575</xdr:rowOff>
    </xdr:from>
    <xdr:to>
      <xdr:col>9</xdr:col>
      <xdr:colOff>581025</xdr:colOff>
      <xdr:row>97</xdr:row>
      <xdr:rowOff>5687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xmlns="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06275"/>
          <a:ext cx="4133850" cy="5486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SpPr/>
      </xdr:nvSpPr>
      <xdr:spPr>
        <a:xfrm>
          <a:off x="2924174" y="2085976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SpPr/>
      </xdr:nvSpPr>
      <xdr:spPr>
        <a:xfrm>
          <a:off x="3000375" y="2000250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26616</xdr:colOff>
      <xdr:row>5</xdr:row>
      <xdr:rowOff>9524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51441" cy="96202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28575</xdr:rowOff>
    </xdr:from>
    <xdr:to>
      <xdr:col>9</xdr:col>
      <xdr:colOff>581025</xdr:colOff>
      <xdr:row>97</xdr:row>
      <xdr:rowOff>5687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06275"/>
          <a:ext cx="4133850" cy="5486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109368</xdr:colOff>
      <xdr:row>4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86493" cy="895350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75</xdr:row>
      <xdr:rowOff>28575</xdr:rowOff>
    </xdr:from>
    <xdr:to>
      <xdr:col>7</xdr:col>
      <xdr:colOff>351622</xdr:colOff>
      <xdr:row>77</xdr:row>
      <xdr:rowOff>161924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5" y="11201400"/>
          <a:ext cx="3847297" cy="4571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109368</xdr:colOff>
      <xdr:row>4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86493" cy="895350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75</xdr:row>
      <xdr:rowOff>28575</xdr:rowOff>
    </xdr:from>
    <xdr:to>
      <xdr:col>7</xdr:col>
      <xdr:colOff>351622</xdr:colOff>
      <xdr:row>77</xdr:row>
      <xdr:rowOff>161924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5" y="11401425"/>
          <a:ext cx="3847297" cy="4571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SpPr/>
      </xdr:nvSpPr>
      <xdr:spPr>
        <a:xfrm>
          <a:off x="2981325" y="110490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SpPr/>
      </xdr:nvSpPr>
      <xdr:spPr>
        <a:xfrm>
          <a:off x="2990850" y="101917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11</xdr:col>
      <xdr:colOff>736492</xdr:colOff>
      <xdr:row>5</xdr:row>
      <xdr:rowOff>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070741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95</xdr:row>
      <xdr:rowOff>47625</xdr:rowOff>
    </xdr:from>
    <xdr:to>
      <xdr:col>9</xdr:col>
      <xdr:colOff>745299</xdr:colOff>
      <xdr:row>99</xdr:row>
      <xdr:rowOff>85725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xmlns="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2477750"/>
          <a:ext cx="4593399" cy="609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76200</xdr:colOff>
      <xdr:row>4</xdr:row>
      <xdr:rowOff>137305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0" cy="899305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73</xdr:row>
      <xdr:rowOff>9525</xdr:rowOff>
    </xdr:from>
    <xdr:to>
      <xdr:col>8</xdr:col>
      <xdr:colOff>239700</xdr:colOff>
      <xdr:row>75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6" y="11382375"/>
          <a:ext cx="3849674" cy="4667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1600-000003000000}"/>
            </a:ext>
          </a:extLst>
        </xdr:cNvPr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762000</xdr:colOff>
      <xdr:row>5</xdr:row>
      <xdr:rowOff>3008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6250" cy="9555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96</xdr:row>
      <xdr:rowOff>38100</xdr:rowOff>
    </xdr:from>
    <xdr:to>
      <xdr:col>9</xdr:col>
      <xdr:colOff>351425</xdr:colOff>
      <xdr:row>99</xdr:row>
      <xdr:rowOff>123824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xmlns="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2611100"/>
          <a:ext cx="3875675" cy="51434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18625</xdr:colOff>
      <xdr:row>4</xdr:row>
      <xdr:rowOff>142874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7200" cy="904874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70</xdr:row>
      <xdr:rowOff>9525</xdr:rowOff>
    </xdr:from>
    <xdr:to>
      <xdr:col>8</xdr:col>
      <xdr:colOff>239700</xdr:colOff>
      <xdr:row>72</xdr:row>
      <xdr:rowOff>152400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1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6" y="11182350"/>
          <a:ext cx="3849674" cy="466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</xdr:colOff>
      <xdr:row>4</xdr:row>
      <xdr:rowOff>136180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10475" cy="898180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70</xdr:row>
      <xdr:rowOff>9525</xdr:rowOff>
    </xdr:from>
    <xdr:to>
      <xdr:col>8</xdr:col>
      <xdr:colOff>239700</xdr:colOff>
      <xdr:row>72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6" y="11382375"/>
          <a:ext cx="3849674" cy="466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"/>
  <sheetViews>
    <sheetView workbookViewId="0">
      <selection activeCell="B7" sqref="B7"/>
    </sheetView>
  </sheetViews>
  <sheetFormatPr defaultRowHeight="11.25"/>
  <cols>
    <col min="2" max="2" width="10" bestFit="1" customWidth="1"/>
    <col min="3" max="3" width="25.33203125" customWidth="1"/>
  </cols>
  <sheetData>
    <row r="2" spans="2:3">
      <c r="B2" t="s">
        <v>137</v>
      </c>
      <c r="C2" t="s">
        <v>138</v>
      </c>
    </row>
    <row r="3" spans="2:3">
      <c r="B3">
        <v>20220510</v>
      </c>
      <c r="C3" t="s">
        <v>139</v>
      </c>
    </row>
    <row r="5" spans="2:3">
      <c r="B5">
        <v>20221205</v>
      </c>
      <c r="C5" t="s">
        <v>244</v>
      </c>
    </row>
  </sheetData>
  <phoneticPr fontId="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G48"/>
  <sheetViews>
    <sheetView topLeftCell="A7" workbookViewId="0">
      <selection activeCell="D31" sqref="D31"/>
    </sheetView>
  </sheetViews>
  <sheetFormatPr defaultRowHeight="15.75"/>
  <cols>
    <col min="1" max="1" width="9.33203125" style="49"/>
    <col min="2" max="2" width="23.6640625" style="49" bestFit="1" customWidth="1"/>
    <col min="3" max="3" width="9.33203125" style="162"/>
    <col min="4" max="4" width="53.6640625" style="49" bestFit="1" customWidth="1"/>
    <col min="5" max="5" width="9.33203125" style="49"/>
    <col min="6" max="6" width="9.33203125" style="182"/>
    <col min="7" max="7" width="9.33203125" style="183"/>
    <col min="8" max="16384" width="9.33203125" style="49"/>
  </cols>
  <sheetData>
    <row r="1" spans="2:7">
      <c r="D1" s="157" t="str">
        <f>"Ver."&amp;MAX(Ver履歴!B:B)</f>
        <v>Ver.20221205</v>
      </c>
      <c r="G1" s="183" t="s">
        <v>136</v>
      </c>
    </row>
    <row r="2" spans="2:7">
      <c r="B2" s="49" t="s">
        <v>30</v>
      </c>
      <c r="D2" s="76" t="s">
        <v>253</v>
      </c>
      <c r="G2" s="183" t="s">
        <v>126</v>
      </c>
    </row>
    <row r="3" spans="2:7">
      <c r="B3" s="157" t="s">
        <v>111</v>
      </c>
      <c r="C3" s="162" t="s">
        <v>116</v>
      </c>
      <c r="D3" s="49" t="s">
        <v>254</v>
      </c>
      <c r="G3" s="183" t="s">
        <v>127</v>
      </c>
    </row>
    <row r="4" spans="2:7">
      <c r="B4" s="49" t="s">
        <v>31</v>
      </c>
      <c r="D4" s="76" t="s">
        <v>215</v>
      </c>
    </row>
    <row r="5" spans="2:7">
      <c r="G5" s="183" t="s">
        <v>128</v>
      </c>
    </row>
    <row r="6" spans="2:7">
      <c r="B6" s="49" t="s">
        <v>32</v>
      </c>
      <c r="D6" s="77" t="s">
        <v>38</v>
      </c>
    </row>
    <row r="7" spans="2:7">
      <c r="D7" s="77" t="s">
        <v>46</v>
      </c>
    </row>
    <row r="8" spans="2:7">
      <c r="D8" s="77" t="s">
        <v>47</v>
      </c>
      <c r="G8" s="183" t="s">
        <v>129</v>
      </c>
    </row>
    <row r="9" spans="2:7">
      <c r="G9" s="183" t="s">
        <v>130</v>
      </c>
    </row>
    <row r="10" spans="2:7">
      <c r="D10" s="77"/>
    </row>
    <row r="11" spans="2:7">
      <c r="B11" s="49" t="s">
        <v>33</v>
      </c>
      <c r="D11" s="77" t="s">
        <v>39</v>
      </c>
      <c r="G11" s="184" t="s">
        <v>131</v>
      </c>
    </row>
    <row r="12" spans="2:7">
      <c r="D12" s="77" t="s">
        <v>40</v>
      </c>
      <c r="G12" s="184" t="s">
        <v>132</v>
      </c>
    </row>
    <row r="13" spans="2:7">
      <c r="D13" s="77" t="s">
        <v>41</v>
      </c>
      <c r="G13" s="184" t="s">
        <v>133</v>
      </c>
    </row>
    <row r="14" spans="2:7">
      <c r="D14" s="77" t="s">
        <v>42</v>
      </c>
      <c r="G14" s="184" t="s">
        <v>134</v>
      </c>
    </row>
    <row r="16" spans="2:7">
      <c r="D16" s="77"/>
    </row>
    <row r="17" spans="2:7">
      <c r="B17" s="49" t="s">
        <v>48</v>
      </c>
      <c r="C17" s="162" t="s">
        <v>113</v>
      </c>
      <c r="D17" s="161">
        <v>44906</v>
      </c>
    </row>
    <row r="18" spans="2:7">
      <c r="C18" s="162" t="s">
        <v>114</v>
      </c>
      <c r="D18" s="78">
        <v>44906</v>
      </c>
    </row>
    <row r="19" spans="2:7">
      <c r="D19" s="161"/>
    </row>
    <row r="20" spans="2:7">
      <c r="B20" s="49" t="s">
        <v>43</v>
      </c>
      <c r="D20" s="76"/>
      <c r="G20" s="183" t="s">
        <v>216</v>
      </c>
    </row>
    <row r="21" spans="2:7">
      <c r="G21" s="183" t="s">
        <v>217</v>
      </c>
    </row>
    <row r="22" spans="2:7">
      <c r="B22" s="49" t="s">
        <v>44</v>
      </c>
      <c r="D22" s="76"/>
      <c r="G22" s="183" t="s">
        <v>218</v>
      </c>
    </row>
    <row r="23" spans="2:7">
      <c r="G23" s="183" t="s">
        <v>219</v>
      </c>
    </row>
    <row r="24" spans="2:7">
      <c r="B24" s="49" t="s">
        <v>45</v>
      </c>
      <c r="D24" s="76"/>
      <c r="G24" s="183" t="s">
        <v>220</v>
      </c>
    </row>
    <row r="25" spans="2:7">
      <c r="G25" s="183" t="s">
        <v>221</v>
      </c>
    </row>
    <row r="26" spans="2:7">
      <c r="B26" s="49" t="s">
        <v>49</v>
      </c>
      <c r="D26" s="76" t="s">
        <v>110</v>
      </c>
      <c r="G26" s="183" t="s">
        <v>222</v>
      </c>
    </row>
    <row r="27" spans="2:7">
      <c r="D27" s="49" t="s">
        <v>115</v>
      </c>
      <c r="G27" s="183" t="s">
        <v>223</v>
      </c>
    </row>
    <row r="28" spans="2:7">
      <c r="B28" s="49" t="s">
        <v>50</v>
      </c>
      <c r="D28" s="156">
        <v>82401</v>
      </c>
      <c r="E28" s="49" t="s">
        <v>245</v>
      </c>
      <c r="F28" s="49">
        <v>82401</v>
      </c>
      <c r="G28" s="183" t="s">
        <v>224</v>
      </c>
    </row>
    <row r="29" spans="2:7">
      <c r="E29" s="49" t="s">
        <v>246</v>
      </c>
      <c r="F29" s="49">
        <v>82701</v>
      </c>
      <c r="G29" s="183" t="s">
        <v>225</v>
      </c>
    </row>
    <row r="30" spans="2:7">
      <c r="B30" s="49" t="s">
        <v>51</v>
      </c>
      <c r="D30" s="156">
        <v>222509</v>
      </c>
      <c r="G30" s="183" t="s">
        <v>226</v>
      </c>
    </row>
    <row r="31" spans="2:7">
      <c r="G31" s="183" t="s">
        <v>227</v>
      </c>
    </row>
    <row r="32" spans="2:7">
      <c r="G32" s="183" t="s">
        <v>228</v>
      </c>
    </row>
    <row r="33" spans="7:7">
      <c r="G33" s="183" t="s">
        <v>214</v>
      </c>
    </row>
    <row r="34" spans="7:7">
      <c r="G34" s="183" t="s">
        <v>229</v>
      </c>
    </row>
    <row r="35" spans="7:7">
      <c r="G35" s="183" t="s">
        <v>230</v>
      </c>
    </row>
    <row r="36" spans="7:7">
      <c r="G36" s="183" t="s">
        <v>231</v>
      </c>
    </row>
    <row r="37" spans="7:7">
      <c r="G37" s="183" t="s">
        <v>232</v>
      </c>
    </row>
    <row r="38" spans="7:7">
      <c r="G38" s="183" t="s">
        <v>233</v>
      </c>
    </row>
    <row r="39" spans="7:7">
      <c r="G39" s="183" t="s">
        <v>234</v>
      </c>
    </row>
    <row r="40" spans="7:7">
      <c r="G40" s="183" t="s">
        <v>235</v>
      </c>
    </row>
    <row r="41" spans="7:7">
      <c r="G41" s="183" t="s">
        <v>236</v>
      </c>
    </row>
    <row r="42" spans="7:7">
      <c r="G42" s="183" t="s">
        <v>237</v>
      </c>
    </row>
    <row r="43" spans="7:7">
      <c r="G43" s="183" t="s">
        <v>238</v>
      </c>
    </row>
    <row r="44" spans="7:7">
      <c r="G44" s="183" t="s">
        <v>239</v>
      </c>
    </row>
    <row r="45" spans="7:7">
      <c r="G45" s="183" t="s">
        <v>240</v>
      </c>
    </row>
    <row r="46" spans="7:7">
      <c r="G46" s="183" t="s">
        <v>241</v>
      </c>
    </row>
    <row r="47" spans="7:7">
      <c r="G47" s="183" t="s">
        <v>242</v>
      </c>
    </row>
    <row r="48" spans="7:7">
      <c r="G48" s="183" t="s">
        <v>243</v>
      </c>
    </row>
  </sheetData>
  <phoneticPr fontId="16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コースレコード!$A$2:$A$31</xm:f>
          </x14:formula1>
          <xm:sqref>D4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1"/>
  <sheetViews>
    <sheetView workbookViewId="0">
      <selection activeCell="K17" sqref="K17"/>
    </sheetView>
  </sheetViews>
  <sheetFormatPr defaultRowHeight="11.25"/>
  <cols>
    <col min="1" max="1" width="20.1640625" bestFit="1" customWidth="1"/>
    <col min="2" max="2" width="13.6640625" bestFit="1" customWidth="1"/>
    <col min="3" max="3" width="8.33203125" bestFit="1" customWidth="1"/>
    <col min="4" max="4" width="12.1640625" bestFit="1" customWidth="1"/>
    <col min="5" max="5" width="27.33203125" bestFit="1" customWidth="1"/>
    <col min="6" max="6" width="9.5" bestFit="1" customWidth="1"/>
    <col min="7" max="7" width="8" bestFit="1" customWidth="1"/>
  </cols>
  <sheetData>
    <row r="1" spans="1:7">
      <c r="A1" t="s">
        <v>140</v>
      </c>
      <c r="B1" t="s">
        <v>141</v>
      </c>
      <c r="C1" t="s">
        <v>27</v>
      </c>
      <c r="D1" t="s">
        <v>142</v>
      </c>
      <c r="E1" t="s">
        <v>143</v>
      </c>
      <c r="F1" t="s">
        <v>144</v>
      </c>
      <c r="G1" t="s">
        <v>145</v>
      </c>
    </row>
    <row r="2" spans="1:7">
      <c r="A2" t="s">
        <v>146</v>
      </c>
      <c r="B2" t="s">
        <v>199</v>
      </c>
      <c r="C2" s="196">
        <v>52.417999999999999</v>
      </c>
      <c r="D2" s="197">
        <v>44703</v>
      </c>
      <c r="E2" t="s">
        <v>200</v>
      </c>
      <c r="F2" t="s">
        <v>147</v>
      </c>
      <c r="G2" t="s">
        <v>148</v>
      </c>
    </row>
    <row r="3" spans="1:7">
      <c r="A3" t="s">
        <v>149</v>
      </c>
      <c r="B3" t="s">
        <v>150</v>
      </c>
      <c r="C3" s="196">
        <v>52.063000000000002</v>
      </c>
      <c r="D3" s="197">
        <v>43737</v>
      </c>
      <c r="E3" t="s">
        <v>151</v>
      </c>
      <c r="F3" t="s">
        <v>147</v>
      </c>
      <c r="G3" t="s">
        <v>148</v>
      </c>
    </row>
    <row r="4" spans="1:7">
      <c r="A4" t="s">
        <v>197</v>
      </c>
      <c r="B4" t="s">
        <v>152</v>
      </c>
      <c r="C4" s="196">
        <v>55.805999999999997</v>
      </c>
      <c r="D4" s="197">
        <v>44668</v>
      </c>
      <c r="E4" t="s">
        <v>153</v>
      </c>
      <c r="F4" t="s">
        <v>154</v>
      </c>
      <c r="G4" t="s">
        <v>148</v>
      </c>
    </row>
    <row r="5" spans="1:7">
      <c r="A5" t="s">
        <v>155</v>
      </c>
      <c r="B5" t="s">
        <v>156</v>
      </c>
      <c r="C5" s="196">
        <v>46.999000000000002</v>
      </c>
      <c r="D5" s="197">
        <v>44269</v>
      </c>
      <c r="E5" t="s">
        <v>157</v>
      </c>
      <c r="F5" t="s">
        <v>147</v>
      </c>
      <c r="G5" t="s">
        <v>148</v>
      </c>
    </row>
    <row r="6" spans="1:7">
      <c r="A6" t="s">
        <v>158</v>
      </c>
      <c r="B6" t="s">
        <v>159</v>
      </c>
      <c r="C6" s="196">
        <v>55.036999999999999</v>
      </c>
      <c r="D6" s="197">
        <v>41910</v>
      </c>
      <c r="E6" t="s">
        <v>160</v>
      </c>
      <c r="F6" t="s">
        <v>147</v>
      </c>
      <c r="G6" t="s">
        <v>148</v>
      </c>
    </row>
    <row r="7" spans="1:7">
      <c r="A7" t="s">
        <v>161</v>
      </c>
      <c r="B7" t="s">
        <v>162</v>
      </c>
      <c r="C7" s="196">
        <v>53.723999999999997</v>
      </c>
      <c r="D7" s="197">
        <v>44177</v>
      </c>
      <c r="E7" t="s">
        <v>23</v>
      </c>
      <c r="F7" t="s">
        <v>147</v>
      </c>
      <c r="G7" t="s">
        <v>148</v>
      </c>
    </row>
    <row r="8" spans="1:7">
      <c r="A8" t="s">
        <v>163</v>
      </c>
      <c r="B8" t="s">
        <v>164</v>
      </c>
      <c r="C8" s="196">
        <v>57.957000000000001</v>
      </c>
      <c r="D8" s="197">
        <v>43583</v>
      </c>
      <c r="E8" t="s">
        <v>165</v>
      </c>
      <c r="F8" t="s">
        <v>147</v>
      </c>
      <c r="G8" t="s">
        <v>148</v>
      </c>
    </row>
    <row r="9" spans="1:7">
      <c r="A9" t="s">
        <v>166</v>
      </c>
      <c r="B9" t="s">
        <v>167</v>
      </c>
      <c r="C9" s="196">
        <v>48.758000000000003</v>
      </c>
      <c r="D9" s="197">
        <v>44668</v>
      </c>
      <c r="E9" t="s">
        <v>168</v>
      </c>
      <c r="F9" t="s">
        <v>154</v>
      </c>
      <c r="G9" t="s">
        <v>148</v>
      </c>
    </row>
    <row r="10" spans="1:7">
      <c r="A10" t="s">
        <v>169</v>
      </c>
      <c r="B10" t="s">
        <v>170</v>
      </c>
      <c r="C10" s="196">
        <v>49.222000000000001</v>
      </c>
      <c r="D10" s="197">
        <v>44177</v>
      </c>
      <c r="E10" t="s">
        <v>171</v>
      </c>
      <c r="F10" t="s">
        <v>147</v>
      </c>
      <c r="G10" t="s">
        <v>148</v>
      </c>
    </row>
    <row r="11" spans="1:7">
      <c r="A11" t="s">
        <v>172</v>
      </c>
      <c r="B11" t="s">
        <v>173</v>
      </c>
      <c r="C11" s="196">
        <v>49.067999999999998</v>
      </c>
      <c r="D11" s="197">
        <v>44668</v>
      </c>
      <c r="E11" t="s">
        <v>174</v>
      </c>
      <c r="F11" t="s">
        <v>147</v>
      </c>
      <c r="G11" t="s">
        <v>148</v>
      </c>
    </row>
    <row r="12" spans="1:7">
      <c r="A12" t="s">
        <v>198</v>
      </c>
      <c r="B12" t="s">
        <v>175</v>
      </c>
      <c r="C12" s="196">
        <v>48.677</v>
      </c>
      <c r="D12" s="197">
        <v>44668</v>
      </c>
      <c r="E12" t="s">
        <v>176</v>
      </c>
      <c r="F12" t="s">
        <v>154</v>
      </c>
      <c r="G12" t="s">
        <v>148</v>
      </c>
    </row>
    <row r="13" spans="1:7">
      <c r="A13" t="s">
        <v>177</v>
      </c>
      <c r="B13" t="s">
        <v>178</v>
      </c>
      <c r="C13" s="196">
        <v>47.951999999999998</v>
      </c>
      <c r="D13" s="197">
        <v>44668</v>
      </c>
      <c r="E13" t="s">
        <v>179</v>
      </c>
      <c r="F13" t="s">
        <v>154</v>
      </c>
      <c r="G13" t="s">
        <v>148</v>
      </c>
    </row>
    <row r="14" spans="1:7">
      <c r="A14" t="s">
        <v>180</v>
      </c>
      <c r="B14" t="s">
        <v>181</v>
      </c>
      <c r="C14" s="196">
        <v>45.238999999999997</v>
      </c>
      <c r="D14" s="197">
        <v>44177</v>
      </c>
      <c r="E14" t="s">
        <v>171</v>
      </c>
      <c r="F14" t="s">
        <v>147</v>
      </c>
      <c r="G14" t="s">
        <v>148</v>
      </c>
    </row>
    <row r="15" spans="1:7">
      <c r="A15" t="s">
        <v>182</v>
      </c>
      <c r="B15" t="s">
        <v>183</v>
      </c>
      <c r="C15" s="196">
        <v>53.152000000000001</v>
      </c>
      <c r="D15" s="197">
        <v>38032</v>
      </c>
      <c r="E15" t="s">
        <v>184</v>
      </c>
      <c r="F15" t="s">
        <v>147</v>
      </c>
      <c r="G15" t="s">
        <v>148</v>
      </c>
    </row>
    <row r="16" spans="1:7">
      <c r="A16" t="s">
        <v>185</v>
      </c>
      <c r="B16" t="s">
        <v>186</v>
      </c>
      <c r="C16" s="196">
        <v>46.948999999999998</v>
      </c>
      <c r="D16" s="197">
        <v>43156</v>
      </c>
      <c r="E16" t="s">
        <v>187</v>
      </c>
      <c r="F16" t="s">
        <v>147</v>
      </c>
      <c r="G16" t="s">
        <v>148</v>
      </c>
    </row>
    <row r="17" spans="1:7">
      <c r="A17" t="s">
        <v>215</v>
      </c>
      <c r="B17" t="s">
        <v>201</v>
      </c>
      <c r="C17" s="196">
        <v>54.706000000000003</v>
      </c>
      <c r="D17" s="197">
        <v>44703</v>
      </c>
      <c r="E17" t="s">
        <v>202</v>
      </c>
      <c r="F17" t="s">
        <v>147</v>
      </c>
      <c r="G17" t="s">
        <v>148</v>
      </c>
    </row>
    <row r="18" spans="1:7">
      <c r="A18" t="s">
        <v>0</v>
      </c>
      <c r="B18" t="s">
        <v>12</v>
      </c>
      <c r="C18" s="196">
        <v>53.124000000000002</v>
      </c>
      <c r="D18" s="197">
        <v>44668</v>
      </c>
      <c r="E18" t="s">
        <v>22</v>
      </c>
      <c r="F18" t="s">
        <v>147</v>
      </c>
      <c r="G18" t="s">
        <v>148</v>
      </c>
    </row>
    <row r="19" spans="1:7">
      <c r="A19" t="s">
        <v>188</v>
      </c>
      <c r="B19" t="s">
        <v>189</v>
      </c>
      <c r="C19" s="196">
        <v>53.439</v>
      </c>
      <c r="D19" s="197">
        <v>42085</v>
      </c>
      <c r="E19" t="s">
        <v>190</v>
      </c>
      <c r="F19" t="s">
        <v>147</v>
      </c>
      <c r="G19" t="s">
        <v>148</v>
      </c>
    </row>
    <row r="20" spans="1:7">
      <c r="A20" t="s">
        <v>191</v>
      </c>
      <c r="B20" t="s">
        <v>192</v>
      </c>
      <c r="C20" s="196">
        <v>56.447000000000003</v>
      </c>
      <c r="D20" s="197">
        <v>44248</v>
      </c>
      <c r="E20" t="s">
        <v>193</v>
      </c>
      <c r="F20" t="s">
        <v>147</v>
      </c>
      <c r="G20" t="s">
        <v>148</v>
      </c>
    </row>
    <row r="21" spans="1:7">
      <c r="A21" t="s">
        <v>194</v>
      </c>
      <c r="B21" t="s">
        <v>162</v>
      </c>
      <c r="C21" s="196">
        <v>54.691000000000003</v>
      </c>
      <c r="D21" s="197">
        <v>44248</v>
      </c>
      <c r="E21" t="s">
        <v>73</v>
      </c>
      <c r="F21" t="s">
        <v>147</v>
      </c>
      <c r="G21" t="s">
        <v>148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27"/>
  <sheetViews>
    <sheetView workbookViewId="0">
      <selection sqref="A1:W27"/>
    </sheetView>
  </sheetViews>
  <sheetFormatPr defaultRowHeight="11.25"/>
  <cols>
    <col min="1" max="21" width="9.33203125" style="18"/>
    <col min="22" max="22" width="13.5" style="186" bestFit="1" customWidth="1"/>
    <col min="23" max="16384" width="9.33203125" style="18"/>
  </cols>
  <sheetData>
    <row r="1" spans="1:23">
      <c r="A1" s="18" t="s">
        <v>1</v>
      </c>
      <c r="B1" s="18" t="s">
        <v>2</v>
      </c>
      <c r="C1" s="18" t="s">
        <v>15</v>
      </c>
      <c r="D1" s="18" t="s">
        <v>16</v>
      </c>
      <c r="E1" s="18" t="s">
        <v>21</v>
      </c>
      <c r="F1" s="18" t="s">
        <v>256</v>
      </c>
      <c r="G1" s="18" t="s">
        <v>17</v>
      </c>
      <c r="H1" s="18" t="s">
        <v>18</v>
      </c>
      <c r="I1" s="18" t="s">
        <v>7</v>
      </c>
      <c r="J1" s="18" t="s">
        <v>257</v>
      </c>
      <c r="K1" s="18" t="s">
        <v>24</v>
      </c>
      <c r="L1" s="18" t="s">
        <v>258</v>
      </c>
      <c r="M1" s="18" t="s">
        <v>20</v>
      </c>
      <c r="N1" s="18" t="s">
        <v>19</v>
      </c>
      <c r="O1" s="18" t="s">
        <v>6</v>
      </c>
      <c r="P1" s="18" t="s">
        <v>259</v>
      </c>
      <c r="Q1" s="18" t="s">
        <v>260</v>
      </c>
      <c r="R1" s="18" t="s">
        <v>261</v>
      </c>
      <c r="S1" s="18" t="s">
        <v>262</v>
      </c>
      <c r="T1" s="18" t="s">
        <v>25</v>
      </c>
      <c r="U1" s="18" t="s">
        <v>8</v>
      </c>
      <c r="V1" s="186" t="s">
        <v>263</v>
      </c>
      <c r="W1" s="18" t="s">
        <v>264</v>
      </c>
    </row>
    <row r="2" spans="1:23">
      <c r="A2" s="18">
        <v>1</v>
      </c>
      <c r="B2" s="18">
        <v>51</v>
      </c>
      <c r="C2" s="18" t="s">
        <v>201</v>
      </c>
      <c r="D2" s="18" t="s">
        <v>215</v>
      </c>
      <c r="E2" s="18">
        <v>55.027000000000001</v>
      </c>
      <c r="F2" s="18">
        <v>6</v>
      </c>
      <c r="I2" s="18">
        <v>6</v>
      </c>
      <c r="J2" s="18">
        <v>55.15</v>
      </c>
      <c r="L2" s="18">
        <v>724</v>
      </c>
      <c r="M2" s="18" t="s">
        <v>265</v>
      </c>
      <c r="N2" s="18" t="s">
        <v>266</v>
      </c>
      <c r="O2" s="18" t="s">
        <v>267</v>
      </c>
      <c r="P2" s="18" t="s">
        <v>268</v>
      </c>
      <c r="R2" s="19"/>
      <c r="S2" s="18">
        <v>0</v>
      </c>
      <c r="T2" s="18">
        <v>82.694000000000003</v>
      </c>
      <c r="U2" s="18">
        <v>3.903101851851852E-3</v>
      </c>
      <c r="V2" s="186">
        <v>27.687999999999999</v>
      </c>
      <c r="W2" s="18">
        <v>27.338999999999999</v>
      </c>
    </row>
    <row r="3" spans="1:23">
      <c r="A3" s="18">
        <v>2</v>
      </c>
      <c r="B3" s="18">
        <v>2</v>
      </c>
      <c r="C3" s="18" t="s">
        <v>269</v>
      </c>
      <c r="D3" s="18" t="s">
        <v>215</v>
      </c>
      <c r="E3" s="18">
        <v>55.337000000000003</v>
      </c>
      <c r="F3" s="18">
        <v>6</v>
      </c>
      <c r="G3" s="18">
        <v>0.31</v>
      </c>
      <c r="H3" s="18">
        <v>0.31</v>
      </c>
      <c r="I3" s="18">
        <v>6</v>
      </c>
      <c r="J3" s="18">
        <v>55.347000000000001</v>
      </c>
      <c r="L3" s="18">
        <v>700</v>
      </c>
      <c r="M3" s="18" t="s">
        <v>265</v>
      </c>
      <c r="N3" s="18" t="s">
        <v>23</v>
      </c>
      <c r="O3" s="18" t="s">
        <v>270</v>
      </c>
      <c r="P3" s="18" t="s">
        <v>271</v>
      </c>
      <c r="R3" s="19"/>
      <c r="S3" s="18">
        <v>0</v>
      </c>
      <c r="T3" s="18">
        <v>82.230999999999995</v>
      </c>
      <c r="U3" s="18">
        <v>3.9646875000000003E-3</v>
      </c>
      <c r="V3" s="186">
        <v>27.773</v>
      </c>
      <c r="W3" s="18">
        <v>27.564</v>
      </c>
    </row>
    <row r="4" spans="1:23">
      <c r="A4" s="18">
        <v>3</v>
      </c>
      <c r="B4" s="18">
        <v>30</v>
      </c>
      <c r="C4" s="18" t="s">
        <v>272</v>
      </c>
      <c r="D4" s="18" t="s">
        <v>215</v>
      </c>
      <c r="E4" s="18">
        <v>55.383000000000003</v>
      </c>
      <c r="F4" s="18">
        <v>3</v>
      </c>
      <c r="G4" s="18">
        <v>0.35599999999999998</v>
      </c>
      <c r="H4" s="18">
        <v>4.5999999999999999E-2</v>
      </c>
      <c r="I4" s="18">
        <v>5</v>
      </c>
      <c r="J4" s="18">
        <v>55.442</v>
      </c>
      <c r="L4" s="18">
        <v>15875595</v>
      </c>
      <c r="M4" s="18" t="s">
        <v>265</v>
      </c>
      <c r="N4" s="18" t="s">
        <v>273</v>
      </c>
      <c r="O4" s="18" t="s">
        <v>274</v>
      </c>
      <c r="P4" s="18" t="s">
        <v>275</v>
      </c>
      <c r="R4" s="19"/>
      <c r="S4" s="18">
        <v>0</v>
      </c>
      <c r="T4" s="18">
        <v>82.162000000000006</v>
      </c>
      <c r="U4" s="18">
        <v>3.3799189814814816E-3</v>
      </c>
      <c r="V4" s="186">
        <v>29.024999999999999</v>
      </c>
    </row>
    <row r="5" spans="1:23">
      <c r="A5" s="18">
        <v>4</v>
      </c>
      <c r="B5" s="18">
        <v>7</v>
      </c>
      <c r="C5" s="18" t="s">
        <v>276</v>
      </c>
      <c r="D5" s="18" t="s">
        <v>215</v>
      </c>
      <c r="E5" s="18">
        <v>55.401000000000003</v>
      </c>
      <c r="F5" s="18">
        <v>5</v>
      </c>
      <c r="G5" s="18">
        <v>0.374</v>
      </c>
      <c r="H5" s="18">
        <v>1.7999999999999999E-2</v>
      </c>
      <c r="I5" s="18">
        <v>5</v>
      </c>
      <c r="J5" s="18">
        <v>55.555</v>
      </c>
      <c r="L5" s="18">
        <v>702</v>
      </c>
      <c r="M5" s="18" t="s">
        <v>265</v>
      </c>
      <c r="N5" s="18" t="s">
        <v>22</v>
      </c>
      <c r="O5" s="18" t="s">
        <v>277</v>
      </c>
      <c r="P5" s="18" t="s">
        <v>278</v>
      </c>
      <c r="R5" s="19"/>
      <c r="S5" s="18">
        <v>0</v>
      </c>
      <c r="T5" s="18">
        <v>82.135999999999996</v>
      </c>
      <c r="U5" s="18">
        <v>3.6746990740740737E-3</v>
      </c>
      <c r="V5" s="186">
        <v>27.974</v>
      </c>
      <c r="W5" s="18">
        <v>27.427</v>
      </c>
    </row>
    <row r="6" spans="1:23">
      <c r="A6" s="18">
        <v>5</v>
      </c>
      <c r="B6" s="18">
        <v>73</v>
      </c>
      <c r="C6" s="18" t="s">
        <v>279</v>
      </c>
      <c r="D6" s="18" t="s">
        <v>215</v>
      </c>
      <c r="E6" s="18">
        <v>55.715000000000003</v>
      </c>
      <c r="F6" s="18">
        <v>3</v>
      </c>
      <c r="G6" s="18">
        <v>0.68799999999999994</v>
      </c>
      <c r="H6" s="18">
        <v>0.314</v>
      </c>
      <c r="I6" s="18">
        <v>5</v>
      </c>
      <c r="J6" s="18">
        <v>55.774000000000001</v>
      </c>
      <c r="L6" s="18">
        <v>734</v>
      </c>
      <c r="M6" s="18" t="s">
        <v>265</v>
      </c>
      <c r="N6" s="18" t="s">
        <v>280</v>
      </c>
      <c r="O6" s="18" t="s">
        <v>281</v>
      </c>
      <c r="P6" s="18" t="s">
        <v>282</v>
      </c>
      <c r="R6" s="19"/>
      <c r="S6" s="18">
        <v>0</v>
      </c>
      <c r="T6" s="18">
        <v>81.673000000000002</v>
      </c>
      <c r="U6" s="18">
        <v>3.7577777777777779E-3</v>
      </c>
      <c r="V6" s="186">
        <v>28.047999999999998</v>
      </c>
      <c r="W6" s="18">
        <v>27.725999999999999</v>
      </c>
    </row>
    <row r="7" spans="1:23">
      <c r="A7" s="18">
        <v>6</v>
      </c>
      <c r="B7" s="18">
        <v>57</v>
      </c>
      <c r="C7" s="18" t="s">
        <v>283</v>
      </c>
      <c r="D7" s="18" t="s">
        <v>215</v>
      </c>
      <c r="E7" s="18">
        <v>55.718000000000004</v>
      </c>
      <c r="F7" s="18">
        <v>3</v>
      </c>
      <c r="G7" s="18">
        <v>0.69099999999999995</v>
      </c>
      <c r="H7" s="18">
        <v>3.0000000000000001E-3</v>
      </c>
      <c r="I7" s="18">
        <v>5</v>
      </c>
      <c r="J7" s="18">
        <v>55.780999999999999</v>
      </c>
      <c r="L7" s="18">
        <v>8170816</v>
      </c>
      <c r="M7" s="18" t="s">
        <v>265</v>
      </c>
      <c r="N7" s="18" t="s">
        <v>284</v>
      </c>
      <c r="O7" s="18" t="s">
        <v>285</v>
      </c>
      <c r="P7" s="18" t="s">
        <v>286</v>
      </c>
      <c r="R7" s="19"/>
      <c r="S7" s="18">
        <v>0</v>
      </c>
      <c r="T7" s="18">
        <v>81.668000000000006</v>
      </c>
      <c r="U7" s="18">
        <v>3.3455671296296302E-3</v>
      </c>
      <c r="V7" s="186">
        <v>28.72</v>
      </c>
    </row>
    <row r="8" spans="1:23">
      <c r="A8" s="18">
        <v>7</v>
      </c>
      <c r="B8" s="18">
        <v>10</v>
      </c>
      <c r="C8" s="18" t="s">
        <v>287</v>
      </c>
      <c r="D8" s="18" t="s">
        <v>215</v>
      </c>
      <c r="E8" s="18">
        <v>55.718000000000004</v>
      </c>
      <c r="F8" s="18">
        <v>4</v>
      </c>
      <c r="G8" s="18">
        <v>0.69099999999999995</v>
      </c>
      <c r="I8" s="18">
        <v>6</v>
      </c>
      <c r="J8" s="18">
        <v>55.780999999999999</v>
      </c>
      <c r="L8" s="18">
        <v>5950220</v>
      </c>
      <c r="M8" s="18" t="s">
        <v>265</v>
      </c>
      <c r="N8" s="18" t="s">
        <v>160</v>
      </c>
      <c r="O8" s="18" t="s">
        <v>288</v>
      </c>
      <c r="P8" s="18" t="s">
        <v>289</v>
      </c>
      <c r="R8" s="19"/>
      <c r="S8" s="18">
        <v>0</v>
      </c>
      <c r="T8" s="18">
        <v>81.668000000000006</v>
      </c>
      <c r="U8" s="18">
        <v>3.9690972222222228E-3</v>
      </c>
      <c r="V8" s="186">
        <v>28.173999999999999</v>
      </c>
      <c r="W8" s="18">
        <v>27.606999999999999</v>
      </c>
    </row>
    <row r="9" spans="1:23">
      <c r="A9" s="18">
        <v>8</v>
      </c>
      <c r="B9" s="18">
        <v>25</v>
      </c>
      <c r="C9" s="18" t="s">
        <v>290</v>
      </c>
      <c r="D9" s="18" t="s">
        <v>215</v>
      </c>
      <c r="E9" s="18">
        <v>55.838999999999999</v>
      </c>
      <c r="F9" s="18">
        <v>6</v>
      </c>
      <c r="G9" s="18">
        <v>0.81200000000000006</v>
      </c>
      <c r="H9" s="18">
        <v>0.121</v>
      </c>
      <c r="I9" s="18">
        <v>6</v>
      </c>
      <c r="J9" s="18">
        <v>56.142000000000003</v>
      </c>
      <c r="L9" s="18">
        <v>712</v>
      </c>
      <c r="M9" s="18" t="s">
        <v>265</v>
      </c>
      <c r="N9" s="18" t="s">
        <v>291</v>
      </c>
      <c r="O9" s="18" t="s">
        <v>292</v>
      </c>
      <c r="P9" s="18" t="s">
        <v>293</v>
      </c>
      <c r="R9" s="19"/>
      <c r="S9" s="18">
        <v>0</v>
      </c>
      <c r="T9" s="18">
        <v>81.491</v>
      </c>
      <c r="U9" s="18">
        <v>3.9213425925925926E-3</v>
      </c>
      <c r="V9" s="186">
        <v>28.004999999999999</v>
      </c>
      <c r="W9" s="18">
        <v>27.834</v>
      </c>
    </row>
    <row r="10" spans="1:23">
      <c r="A10" s="18">
        <v>9</v>
      </c>
      <c r="B10" s="18">
        <v>77</v>
      </c>
      <c r="C10" s="18" t="s">
        <v>294</v>
      </c>
      <c r="D10" s="18" t="s">
        <v>215</v>
      </c>
      <c r="E10" s="18">
        <v>55.863999999999997</v>
      </c>
      <c r="F10" s="18">
        <v>3</v>
      </c>
      <c r="G10" s="18">
        <v>0.83699999999999997</v>
      </c>
      <c r="H10" s="18">
        <v>2.5000000000000001E-2</v>
      </c>
      <c r="I10" s="18">
        <v>5</v>
      </c>
      <c r="J10" s="18">
        <v>55.878</v>
      </c>
      <c r="L10" s="18">
        <v>735</v>
      </c>
      <c r="M10" s="18" t="s">
        <v>265</v>
      </c>
      <c r="N10" s="18" t="s">
        <v>295</v>
      </c>
      <c r="O10" s="18" t="s">
        <v>296</v>
      </c>
      <c r="P10" s="18" t="s">
        <v>297</v>
      </c>
      <c r="R10" s="19"/>
      <c r="S10" s="18">
        <v>0</v>
      </c>
      <c r="T10" s="18">
        <v>81.454999999999998</v>
      </c>
      <c r="U10" s="18">
        <v>3.7461689814814818E-3</v>
      </c>
      <c r="V10" s="186">
        <v>28.206</v>
      </c>
      <c r="W10" s="18">
        <v>27.692</v>
      </c>
    </row>
    <row r="11" spans="1:23">
      <c r="A11" s="18">
        <v>10</v>
      </c>
      <c r="B11" s="18">
        <v>19</v>
      </c>
      <c r="C11" s="18" t="s">
        <v>298</v>
      </c>
      <c r="D11" s="18" t="s">
        <v>215</v>
      </c>
      <c r="E11" s="18">
        <v>55.878999999999998</v>
      </c>
      <c r="F11" s="18">
        <v>5</v>
      </c>
      <c r="G11" s="18">
        <v>0.85199999999999998</v>
      </c>
      <c r="H11" s="18">
        <v>1.4999999999999999E-2</v>
      </c>
      <c r="I11" s="18">
        <v>5</v>
      </c>
      <c r="J11" s="18">
        <v>56.09</v>
      </c>
      <c r="L11" s="18">
        <v>4877312</v>
      </c>
      <c r="M11" s="18" t="s">
        <v>265</v>
      </c>
      <c r="N11" s="18" t="s">
        <v>291</v>
      </c>
      <c r="O11" s="18" t="s">
        <v>299</v>
      </c>
      <c r="P11" s="18" t="s">
        <v>300</v>
      </c>
      <c r="R11" s="19"/>
      <c r="S11" s="18">
        <v>0</v>
      </c>
      <c r="T11" s="18">
        <v>81.433000000000007</v>
      </c>
      <c r="U11" s="18">
        <v>3.927534722222222E-3</v>
      </c>
      <c r="V11" s="186">
        <v>28.265999999999998</v>
      </c>
      <c r="W11" s="18">
        <v>27.613</v>
      </c>
    </row>
    <row r="12" spans="1:23">
      <c r="A12" s="18">
        <v>11</v>
      </c>
      <c r="B12" s="18">
        <v>45</v>
      </c>
      <c r="C12" s="18" t="s">
        <v>301</v>
      </c>
      <c r="D12" s="18" t="s">
        <v>215</v>
      </c>
      <c r="E12" s="18">
        <v>55.911000000000001</v>
      </c>
      <c r="F12" s="18">
        <v>2</v>
      </c>
      <c r="G12" s="18">
        <v>0.88400000000000001</v>
      </c>
      <c r="H12" s="18">
        <v>3.2000000000000001E-2</v>
      </c>
      <c r="I12" s="18">
        <v>5</v>
      </c>
      <c r="J12" s="18">
        <v>56.003</v>
      </c>
      <c r="L12" s="18">
        <v>723</v>
      </c>
      <c r="M12" s="18" t="s">
        <v>265</v>
      </c>
      <c r="N12" s="18" t="s">
        <v>23</v>
      </c>
      <c r="O12" s="18" t="s">
        <v>302</v>
      </c>
      <c r="P12" s="18" t="s">
        <v>303</v>
      </c>
      <c r="R12" s="19"/>
      <c r="S12" s="18">
        <v>0</v>
      </c>
      <c r="T12" s="18">
        <v>81.385999999999996</v>
      </c>
      <c r="U12" s="18">
        <v>3.3416319444444439E-3</v>
      </c>
      <c r="V12" s="186">
        <v>28.594999999999999</v>
      </c>
    </row>
    <row r="13" spans="1:23">
      <c r="A13" s="18">
        <v>12</v>
      </c>
      <c r="B13" s="18">
        <v>52</v>
      </c>
      <c r="C13" s="18" t="s">
        <v>304</v>
      </c>
      <c r="D13" s="18" t="s">
        <v>215</v>
      </c>
      <c r="E13" s="18">
        <v>55.984000000000002</v>
      </c>
      <c r="F13" s="18">
        <v>5</v>
      </c>
      <c r="G13" s="18">
        <v>0.95699999999999996</v>
      </c>
      <c r="H13" s="18">
        <v>7.2999999999999995E-2</v>
      </c>
      <c r="I13" s="18">
        <v>5</v>
      </c>
      <c r="J13" s="18">
        <v>56.228000000000002</v>
      </c>
      <c r="L13" s="18">
        <v>6141282</v>
      </c>
      <c r="M13" s="18" t="s">
        <v>265</v>
      </c>
      <c r="N13" s="18" t="s">
        <v>305</v>
      </c>
      <c r="O13" s="18" t="s">
        <v>306</v>
      </c>
      <c r="P13" s="18" t="s">
        <v>307</v>
      </c>
      <c r="R13" s="19"/>
      <c r="S13" s="18">
        <v>0</v>
      </c>
      <c r="T13" s="18">
        <v>81.28</v>
      </c>
      <c r="U13" s="18">
        <v>3.8989351851851854E-3</v>
      </c>
      <c r="V13" s="186">
        <v>28.039000000000001</v>
      </c>
      <c r="W13" s="18">
        <v>27.945</v>
      </c>
    </row>
    <row r="14" spans="1:23">
      <c r="A14" s="18">
        <v>13</v>
      </c>
      <c r="B14" s="18">
        <v>32</v>
      </c>
      <c r="C14" s="18" t="s">
        <v>308</v>
      </c>
      <c r="D14" s="18" t="s">
        <v>215</v>
      </c>
      <c r="E14" s="18">
        <v>55.987000000000002</v>
      </c>
      <c r="F14" s="18">
        <v>2</v>
      </c>
      <c r="G14" s="18">
        <v>0.96</v>
      </c>
      <c r="H14" s="18">
        <v>3.0000000000000001E-3</v>
      </c>
      <c r="I14" s="18">
        <v>2</v>
      </c>
      <c r="J14" s="18">
        <v>56.276000000000003</v>
      </c>
      <c r="L14" s="18">
        <v>15744434</v>
      </c>
      <c r="M14" s="18" t="s">
        <v>265</v>
      </c>
      <c r="N14" s="18" t="s">
        <v>309</v>
      </c>
      <c r="O14" s="18" t="s">
        <v>310</v>
      </c>
      <c r="P14" s="18" t="s">
        <v>311</v>
      </c>
      <c r="R14" s="19"/>
      <c r="S14" s="18">
        <v>0</v>
      </c>
      <c r="T14" s="18">
        <v>81.275999999999996</v>
      </c>
      <c r="U14" s="18">
        <v>1.4076967592592589E-3</v>
      </c>
      <c r="V14" s="186">
        <v>28.186</v>
      </c>
      <c r="W14" s="18">
        <v>27.800999999999998</v>
      </c>
    </row>
    <row r="15" spans="1:23">
      <c r="A15" s="18">
        <v>14</v>
      </c>
      <c r="B15" s="18">
        <v>12</v>
      </c>
      <c r="C15" s="18" t="s">
        <v>312</v>
      </c>
      <c r="D15" s="18" t="s">
        <v>215</v>
      </c>
      <c r="E15" s="18">
        <v>56.075000000000003</v>
      </c>
      <c r="F15" s="18">
        <v>5</v>
      </c>
      <c r="G15" s="18">
        <v>1.048</v>
      </c>
      <c r="H15" s="18">
        <v>8.7999999999999995E-2</v>
      </c>
      <c r="I15" s="18">
        <v>6</v>
      </c>
      <c r="J15" s="18">
        <v>56.433999999999997</v>
      </c>
      <c r="L15" s="18">
        <v>706</v>
      </c>
      <c r="M15" s="18" t="s">
        <v>265</v>
      </c>
      <c r="N15" s="18" t="s">
        <v>284</v>
      </c>
      <c r="O15" s="18" t="s">
        <v>313</v>
      </c>
      <c r="P15" s="18" t="s">
        <v>314</v>
      </c>
      <c r="R15" s="19"/>
      <c r="S15" s="18">
        <v>0</v>
      </c>
      <c r="T15" s="18">
        <v>81.147999999999996</v>
      </c>
      <c r="U15" s="18">
        <v>3.96587962962963E-3</v>
      </c>
      <c r="V15" s="186">
        <v>28.126000000000001</v>
      </c>
      <c r="W15" s="18">
        <v>28.488</v>
      </c>
    </row>
    <row r="16" spans="1:23">
      <c r="A16" s="18">
        <v>15</v>
      </c>
      <c r="B16" s="18">
        <v>3</v>
      </c>
      <c r="C16" s="18" t="s">
        <v>315</v>
      </c>
      <c r="D16" s="18" t="s">
        <v>215</v>
      </c>
      <c r="E16" s="18">
        <v>56.088999999999999</v>
      </c>
      <c r="F16" s="18">
        <v>2</v>
      </c>
      <c r="G16" s="18">
        <v>1.0620000000000001</v>
      </c>
      <c r="H16" s="18">
        <v>1.4E-2</v>
      </c>
      <c r="I16" s="18">
        <v>6</v>
      </c>
      <c r="J16" s="18">
        <v>56.088999999999999</v>
      </c>
      <c r="L16" s="18">
        <v>701</v>
      </c>
      <c r="M16" s="18" t="s">
        <v>265</v>
      </c>
      <c r="N16" s="18" t="s">
        <v>316</v>
      </c>
      <c r="O16" s="18" t="s">
        <v>317</v>
      </c>
      <c r="P16" s="18" t="s">
        <v>318</v>
      </c>
      <c r="R16" s="19"/>
      <c r="S16" s="18">
        <v>0</v>
      </c>
      <c r="T16" s="18">
        <v>81.128</v>
      </c>
      <c r="U16" s="18">
        <v>4.0325694444444445E-3</v>
      </c>
      <c r="V16" s="186">
        <v>28.178999999999998</v>
      </c>
      <c r="W16" s="18">
        <v>27.984999999999999</v>
      </c>
    </row>
    <row r="17" spans="1:23">
      <c r="A17" s="18">
        <v>16</v>
      </c>
      <c r="B17" s="18">
        <v>39</v>
      </c>
      <c r="C17" s="18" t="s">
        <v>319</v>
      </c>
      <c r="D17" s="18" t="s">
        <v>215</v>
      </c>
      <c r="E17" s="18">
        <v>56.122999999999998</v>
      </c>
      <c r="F17" s="18">
        <v>6</v>
      </c>
      <c r="G17" s="18">
        <v>1.0960000000000001</v>
      </c>
      <c r="H17" s="18">
        <v>3.4000000000000002E-2</v>
      </c>
      <c r="I17" s="18">
        <v>6</v>
      </c>
      <c r="J17" s="18">
        <v>56.201999999999998</v>
      </c>
      <c r="L17" s="18">
        <v>720</v>
      </c>
      <c r="M17" s="18" t="s">
        <v>265</v>
      </c>
      <c r="N17" s="18" t="s">
        <v>23</v>
      </c>
      <c r="O17" s="18" t="s">
        <v>270</v>
      </c>
      <c r="P17" s="18" t="s">
        <v>320</v>
      </c>
      <c r="R17" s="19"/>
      <c r="S17" s="18">
        <v>0</v>
      </c>
      <c r="T17" s="18">
        <v>81.078999999999994</v>
      </c>
      <c r="U17" s="18">
        <v>3.9565972222222216E-3</v>
      </c>
      <c r="V17" s="186">
        <v>28.132999999999999</v>
      </c>
      <c r="W17" s="18">
        <v>27.99</v>
      </c>
    </row>
    <row r="18" spans="1:23">
      <c r="A18" s="18">
        <v>17</v>
      </c>
      <c r="B18" s="18">
        <v>44</v>
      </c>
      <c r="C18" s="18" t="s">
        <v>321</v>
      </c>
      <c r="D18" s="18" t="s">
        <v>215</v>
      </c>
      <c r="E18" s="18">
        <v>56.156999999999996</v>
      </c>
      <c r="F18" s="18">
        <v>5</v>
      </c>
      <c r="G18" s="18">
        <v>1.1299999999999999</v>
      </c>
      <c r="H18" s="18">
        <v>3.4000000000000002E-2</v>
      </c>
      <c r="I18" s="18">
        <v>5</v>
      </c>
      <c r="J18" s="18">
        <v>56.488999999999997</v>
      </c>
      <c r="L18" s="18">
        <v>722</v>
      </c>
      <c r="M18" s="18" t="s">
        <v>265</v>
      </c>
      <c r="N18" s="18" t="s">
        <v>322</v>
      </c>
      <c r="O18" s="18" t="s">
        <v>323</v>
      </c>
      <c r="P18" s="18" t="s">
        <v>324</v>
      </c>
      <c r="R18" s="19"/>
      <c r="S18" s="18">
        <v>0</v>
      </c>
      <c r="T18" s="18">
        <v>81.03</v>
      </c>
      <c r="U18" s="18">
        <v>3.990682870370371E-3</v>
      </c>
      <c r="V18" s="186">
        <v>28.109000000000002</v>
      </c>
      <c r="W18" s="18">
        <v>28.047999999999998</v>
      </c>
    </row>
    <row r="19" spans="1:23">
      <c r="A19" s="18">
        <v>18</v>
      </c>
      <c r="B19" s="18">
        <v>14</v>
      </c>
      <c r="C19" s="18" t="s">
        <v>325</v>
      </c>
      <c r="D19" s="18" t="s">
        <v>215</v>
      </c>
      <c r="E19" s="18">
        <v>56.188000000000002</v>
      </c>
      <c r="F19" s="18">
        <v>6</v>
      </c>
      <c r="G19" s="18">
        <v>1.161</v>
      </c>
      <c r="H19" s="18">
        <v>3.1E-2</v>
      </c>
      <c r="I19" s="18">
        <v>6</v>
      </c>
      <c r="J19" s="18">
        <v>56.445</v>
      </c>
      <c r="L19" s="18">
        <v>14620682</v>
      </c>
      <c r="M19" s="18" t="s">
        <v>265</v>
      </c>
      <c r="N19" s="18" t="s">
        <v>326</v>
      </c>
      <c r="O19" s="18" t="s">
        <v>274</v>
      </c>
      <c r="P19" s="18" t="s">
        <v>327</v>
      </c>
      <c r="R19" s="19"/>
      <c r="S19" s="18">
        <v>0</v>
      </c>
      <c r="T19" s="18">
        <v>80.984999999999999</v>
      </c>
      <c r="U19" s="18">
        <v>4.0949884259259264E-3</v>
      </c>
      <c r="V19" s="186">
        <v>28.361000000000001</v>
      </c>
      <c r="W19" s="18">
        <v>27.827000000000002</v>
      </c>
    </row>
    <row r="20" spans="1:23">
      <c r="A20" s="18">
        <v>19</v>
      </c>
      <c r="B20" s="18">
        <v>53</v>
      </c>
      <c r="C20" s="18" t="s">
        <v>328</v>
      </c>
      <c r="D20" s="18" t="s">
        <v>215</v>
      </c>
      <c r="E20" s="18">
        <v>56.360999999999997</v>
      </c>
      <c r="F20" s="18">
        <v>3</v>
      </c>
      <c r="G20" s="18">
        <v>1.3340000000000001</v>
      </c>
      <c r="H20" s="18">
        <v>0.17299999999999999</v>
      </c>
      <c r="I20" s="18">
        <v>5</v>
      </c>
      <c r="J20" s="18">
        <v>56.363999999999997</v>
      </c>
      <c r="L20" s="18">
        <v>726</v>
      </c>
      <c r="M20" s="18" t="s">
        <v>265</v>
      </c>
      <c r="N20" s="18" t="s">
        <v>309</v>
      </c>
      <c r="O20" s="18" t="s">
        <v>329</v>
      </c>
      <c r="P20" s="18" t="s">
        <v>330</v>
      </c>
      <c r="R20" s="19"/>
      <c r="S20" s="18">
        <v>0</v>
      </c>
      <c r="T20" s="18">
        <v>80.736999999999995</v>
      </c>
      <c r="U20" s="18">
        <v>3.8967245370370371E-3</v>
      </c>
      <c r="V20" s="186">
        <v>28.338000000000001</v>
      </c>
      <c r="W20" s="18">
        <v>28.026</v>
      </c>
    </row>
    <row r="21" spans="1:23">
      <c r="A21" s="18">
        <v>20</v>
      </c>
      <c r="B21" s="18">
        <v>68</v>
      </c>
      <c r="C21" s="18" t="s">
        <v>331</v>
      </c>
      <c r="D21" s="18" t="s">
        <v>215</v>
      </c>
      <c r="E21" s="18">
        <v>56.414000000000001</v>
      </c>
      <c r="F21" s="18">
        <v>1</v>
      </c>
      <c r="G21" s="18">
        <v>1.387</v>
      </c>
      <c r="H21" s="18">
        <v>5.2999999999999999E-2</v>
      </c>
      <c r="I21" s="18">
        <v>5</v>
      </c>
      <c r="J21" s="18">
        <v>56.514000000000003</v>
      </c>
      <c r="L21" s="18">
        <v>731</v>
      </c>
      <c r="M21" s="18" t="s">
        <v>265</v>
      </c>
      <c r="N21" s="18" t="s">
        <v>284</v>
      </c>
      <c r="O21" s="18" t="s">
        <v>332</v>
      </c>
      <c r="P21" s="18" t="s">
        <v>333</v>
      </c>
      <c r="R21" s="19"/>
      <c r="S21" s="18">
        <v>0</v>
      </c>
      <c r="T21" s="18">
        <v>80.661000000000001</v>
      </c>
      <c r="U21" s="18">
        <v>3.3439814814814812E-3</v>
      </c>
      <c r="V21" s="186">
        <v>29.058</v>
      </c>
    </row>
    <row r="22" spans="1:23">
      <c r="A22" s="18">
        <v>21</v>
      </c>
      <c r="B22" s="18">
        <v>27</v>
      </c>
      <c r="C22" s="18" t="s">
        <v>334</v>
      </c>
      <c r="D22" s="18" t="s">
        <v>215</v>
      </c>
      <c r="E22" s="18">
        <v>56.594999999999999</v>
      </c>
      <c r="F22" s="18">
        <v>2</v>
      </c>
      <c r="G22" s="18">
        <v>1.5680000000000001</v>
      </c>
      <c r="H22" s="18">
        <v>0.18099999999999999</v>
      </c>
      <c r="I22" s="18">
        <v>5</v>
      </c>
      <c r="J22" s="18">
        <v>56.658000000000001</v>
      </c>
      <c r="L22" s="18">
        <v>8111339</v>
      </c>
      <c r="M22" s="18" t="s">
        <v>265</v>
      </c>
      <c r="N22" s="18" t="s">
        <v>335</v>
      </c>
      <c r="O22" s="18" t="s">
        <v>336</v>
      </c>
      <c r="P22" s="18" t="s">
        <v>337</v>
      </c>
      <c r="R22" s="19"/>
      <c r="S22" s="18">
        <v>0</v>
      </c>
      <c r="T22" s="18">
        <v>80.403000000000006</v>
      </c>
      <c r="U22" s="18">
        <v>3.6674421296296299E-3</v>
      </c>
      <c r="V22" s="186">
        <v>28.637</v>
      </c>
      <c r="W22" s="18">
        <v>28.111000000000001</v>
      </c>
    </row>
    <row r="23" spans="1:23">
      <c r="A23" s="18">
        <v>22</v>
      </c>
      <c r="B23" s="18">
        <v>90</v>
      </c>
      <c r="C23" s="18" t="s">
        <v>338</v>
      </c>
      <c r="D23" s="18" t="s">
        <v>215</v>
      </c>
      <c r="E23" s="18">
        <v>56.618000000000002</v>
      </c>
      <c r="F23" s="18">
        <v>4</v>
      </c>
      <c r="G23" s="18">
        <v>1.591</v>
      </c>
      <c r="H23" s="18">
        <v>2.3E-2</v>
      </c>
      <c r="I23" s="18">
        <v>6</v>
      </c>
      <c r="J23" s="18">
        <v>56.648000000000003</v>
      </c>
      <c r="L23" s="18">
        <v>14281735</v>
      </c>
      <c r="M23" s="18" t="s">
        <v>265</v>
      </c>
      <c r="N23" s="18" t="s">
        <v>339</v>
      </c>
      <c r="O23" s="18" t="s">
        <v>274</v>
      </c>
      <c r="P23" s="18" t="s">
        <v>340</v>
      </c>
      <c r="S23" s="18">
        <v>0</v>
      </c>
      <c r="T23" s="18">
        <v>80.37</v>
      </c>
      <c r="U23" s="18">
        <v>3.9600462962962966E-3</v>
      </c>
      <c r="V23" s="186">
        <v>28.667000000000002</v>
      </c>
      <c r="W23" s="18">
        <v>28.055</v>
      </c>
    </row>
    <row r="24" spans="1:23">
      <c r="A24" s="18">
        <v>23</v>
      </c>
      <c r="B24" s="18">
        <v>61</v>
      </c>
      <c r="C24" s="18" t="s">
        <v>341</v>
      </c>
      <c r="D24" s="18" t="s">
        <v>215</v>
      </c>
      <c r="E24" s="18">
        <v>56.722000000000001</v>
      </c>
      <c r="F24" s="18">
        <v>4</v>
      </c>
      <c r="G24" s="18">
        <v>1.6950000000000001</v>
      </c>
      <c r="H24" s="18">
        <v>0.104</v>
      </c>
      <c r="I24" s="18">
        <v>6</v>
      </c>
      <c r="J24" s="18">
        <v>56.784999999999997</v>
      </c>
      <c r="L24" s="18">
        <v>10308234</v>
      </c>
      <c r="M24" s="18" t="s">
        <v>265</v>
      </c>
      <c r="N24" s="18" t="s">
        <v>316</v>
      </c>
      <c r="O24" s="18" t="s">
        <v>317</v>
      </c>
      <c r="P24" s="18" t="s">
        <v>342</v>
      </c>
      <c r="S24" s="18">
        <v>0</v>
      </c>
      <c r="T24" s="18">
        <v>80.222999999999999</v>
      </c>
      <c r="U24" s="18">
        <v>4.0708333333333334E-3</v>
      </c>
      <c r="V24" s="186">
        <v>28.568999999999999</v>
      </c>
      <c r="W24" s="18">
        <v>28.276</v>
      </c>
    </row>
    <row r="25" spans="1:23">
      <c r="A25" s="18">
        <v>24</v>
      </c>
      <c r="B25" s="18">
        <v>29</v>
      </c>
      <c r="C25" s="18" t="s">
        <v>343</v>
      </c>
      <c r="D25" s="18" t="s">
        <v>215</v>
      </c>
      <c r="E25" s="18">
        <v>56.753</v>
      </c>
      <c r="F25" s="18">
        <v>5</v>
      </c>
      <c r="G25" s="18">
        <v>1.726</v>
      </c>
      <c r="H25" s="18">
        <v>3.1E-2</v>
      </c>
      <c r="I25" s="18">
        <v>5</v>
      </c>
      <c r="J25" s="18">
        <v>57.173000000000002</v>
      </c>
      <c r="L25" s="18">
        <v>715</v>
      </c>
      <c r="M25" s="18" t="s">
        <v>265</v>
      </c>
      <c r="N25" s="18" t="s">
        <v>344</v>
      </c>
      <c r="O25" s="18" t="s">
        <v>345</v>
      </c>
      <c r="P25" s="18" t="s">
        <v>346</v>
      </c>
      <c r="S25" s="18">
        <v>0</v>
      </c>
      <c r="T25" s="18">
        <v>80.179000000000002</v>
      </c>
      <c r="U25" s="18">
        <v>3.9878472222222216E-3</v>
      </c>
      <c r="V25" s="186">
        <v>28.515000000000001</v>
      </c>
      <c r="W25" s="18">
        <v>28.238</v>
      </c>
    </row>
    <row r="26" spans="1:23">
      <c r="A26" s="18">
        <v>25</v>
      </c>
      <c r="B26" s="18">
        <v>99</v>
      </c>
      <c r="C26" s="18" t="s">
        <v>347</v>
      </c>
      <c r="D26" s="18" t="s">
        <v>215</v>
      </c>
      <c r="E26" s="18">
        <v>56.930999999999997</v>
      </c>
      <c r="F26" s="18">
        <v>1</v>
      </c>
      <c r="G26" s="18">
        <v>1.9039999999999999</v>
      </c>
      <c r="H26" s="18">
        <v>0.17799999999999999</v>
      </c>
      <c r="I26" s="18">
        <v>6</v>
      </c>
      <c r="J26" s="18">
        <v>57.064999999999998</v>
      </c>
      <c r="L26" s="18">
        <v>740</v>
      </c>
      <c r="M26" s="18" t="s">
        <v>265</v>
      </c>
      <c r="N26" s="18" t="s">
        <v>348</v>
      </c>
      <c r="O26" s="18" t="s">
        <v>349</v>
      </c>
      <c r="P26" s="18" t="s">
        <v>350</v>
      </c>
      <c r="S26" s="18">
        <v>0</v>
      </c>
      <c r="T26" s="18">
        <v>79.927999999999997</v>
      </c>
      <c r="U26" s="18">
        <v>4.006307870370371E-3</v>
      </c>
      <c r="V26" s="186">
        <v>29.326000000000001</v>
      </c>
      <c r="W26" s="18">
        <v>28.545999999999999</v>
      </c>
    </row>
    <row r="27" spans="1:23">
      <c r="A27" s="18">
        <v>26</v>
      </c>
      <c r="B27" s="18">
        <v>56</v>
      </c>
      <c r="C27" s="18" t="s">
        <v>351</v>
      </c>
      <c r="D27" s="18" t="s">
        <v>215</v>
      </c>
      <c r="E27" s="18">
        <v>57.622</v>
      </c>
      <c r="F27" s="18">
        <v>4</v>
      </c>
      <c r="G27" s="18">
        <v>2.5950000000000002</v>
      </c>
      <c r="H27" s="18">
        <v>0.69099999999999995</v>
      </c>
      <c r="I27" s="18">
        <v>5</v>
      </c>
      <c r="J27" s="18">
        <v>57.628999999999998</v>
      </c>
      <c r="L27" s="18">
        <v>728</v>
      </c>
      <c r="M27" s="18" t="s">
        <v>265</v>
      </c>
      <c r="N27" s="18" t="s">
        <v>160</v>
      </c>
      <c r="O27" s="18" t="s">
        <v>352</v>
      </c>
      <c r="P27" s="18" t="s">
        <v>353</v>
      </c>
      <c r="S27" s="18">
        <v>0</v>
      </c>
      <c r="T27" s="18">
        <v>78.97</v>
      </c>
      <c r="U27" s="18">
        <v>3.658599537037037E-3</v>
      </c>
      <c r="V27" s="186">
        <v>29.125</v>
      </c>
      <c r="W27" s="18">
        <v>28.504000000000001</v>
      </c>
    </row>
  </sheetData>
  <phoneticPr fontId="1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workbookViewId="0">
      <selection sqref="A1:XFD1048576"/>
    </sheetView>
  </sheetViews>
  <sheetFormatPr defaultColWidth="13.33203125" defaultRowHeight="15" customHeight="1"/>
  <cols>
    <col min="1" max="1" width="5.6640625" style="50" customWidth="1"/>
    <col min="2" max="2" width="6.33203125" style="50" bestFit="1" customWidth="1"/>
    <col min="3" max="3" width="2.83203125" style="50" customWidth="1"/>
    <col min="4" max="4" width="26.1640625" style="50" customWidth="1"/>
    <col min="5" max="5" width="20.33203125" style="50" customWidth="1"/>
    <col min="6" max="6" width="25.33203125" style="50" customWidth="1"/>
    <col min="7" max="7" width="5.5" style="50" customWidth="1"/>
    <col min="8" max="8" width="10.83203125" style="50" customWidth="1"/>
    <col min="9" max="9" width="2.83203125" style="209" customWidth="1"/>
    <col min="10" max="10" width="11.83203125" style="50" customWidth="1"/>
    <col min="11" max="11" width="8.5" style="50" customWidth="1"/>
    <col min="12" max="12" width="6.6640625" style="50" customWidth="1"/>
    <col min="13" max="13" width="0.5" style="50" customWidth="1"/>
    <col min="14" max="15" width="13.33203125" style="50"/>
    <col min="16" max="19" width="13.33203125" style="180" customWidth="1"/>
    <col min="20" max="16384" width="13.33203125" style="50"/>
  </cols>
  <sheetData>
    <row r="1" spans="1:21" ht="15" customHeight="1">
      <c r="N1" s="51"/>
      <c r="O1" s="51"/>
      <c r="P1" s="226"/>
      <c r="Q1" s="226"/>
      <c r="R1" s="226"/>
      <c r="S1" s="226"/>
      <c r="T1" s="51"/>
      <c r="U1" s="51"/>
    </row>
    <row r="2" spans="1:21" ht="15" customHeight="1">
      <c r="N2" s="51"/>
      <c r="O2" s="51"/>
      <c r="P2" s="226"/>
      <c r="Q2" s="226"/>
      <c r="R2" s="226"/>
      <c r="S2" s="226"/>
      <c r="T2" s="51"/>
      <c r="U2" s="51"/>
    </row>
    <row r="3" spans="1:21" ht="15" customHeight="1">
      <c r="N3" s="51"/>
      <c r="O3" s="51"/>
      <c r="P3" s="226"/>
      <c r="Q3" s="226"/>
      <c r="R3" s="226"/>
      <c r="S3" s="226"/>
      <c r="T3" s="51"/>
      <c r="U3" s="51"/>
    </row>
    <row r="4" spans="1:21" ht="15" customHeight="1">
      <c r="N4" s="51"/>
      <c r="O4" s="51"/>
      <c r="P4" s="226"/>
      <c r="Q4" s="226"/>
      <c r="R4" s="226"/>
      <c r="S4" s="226"/>
      <c r="T4" s="51"/>
      <c r="U4" s="51"/>
    </row>
    <row r="5" spans="1:21" ht="15" customHeight="1">
      <c r="N5" s="51"/>
      <c r="O5" s="51"/>
      <c r="P5" s="226"/>
      <c r="Q5" s="226"/>
      <c r="R5" s="226"/>
      <c r="S5" s="226"/>
      <c r="T5" s="51"/>
      <c r="U5" s="51"/>
    </row>
    <row r="6" spans="1:21" ht="12">
      <c r="A6" s="6"/>
      <c r="B6" s="7"/>
      <c r="C6" s="7"/>
      <c r="D6" s="7"/>
      <c r="E6" s="7"/>
      <c r="F6" s="7"/>
      <c r="G6" s="7"/>
      <c r="I6" s="204"/>
      <c r="J6" s="229">
        <f>+各種設定!D18</f>
        <v>44906</v>
      </c>
      <c r="K6" s="80" t="s">
        <v>56</v>
      </c>
      <c r="L6" s="8"/>
      <c r="M6" s="7"/>
      <c r="N6" s="51"/>
      <c r="O6" s="51"/>
      <c r="P6" s="226"/>
      <c r="Q6" s="226"/>
      <c r="R6" s="226"/>
      <c r="S6" s="226"/>
      <c r="T6" s="51"/>
      <c r="U6" s="51"/>
    </row>
    <row r="7" spans="1:21" ht="19.5" customHeight="1">
      <c r="A7" s="9" t="str">
        <f>+各種設定!D2</f>
        <v>2022 鈴鹿選手権シリーズ第7戦 ｶｰﾄﾚｰｽ IN SUZUKA</v>
      </c>
      <c r="B7" s="7"/>
      <c r="C7" s="7"/>
      <c r="D7" s="7"/>
      <c r="E7" s="7"/>
      <c r="F7" s="7"/>
      <c r="G7" s="7"/>
      <c r="H7" s="7"/>
      <c r="I7" s="204"/>
      <c r="J7" s="215" t="s">
        <v>52</v>
      </c>
      <c r="K7" s="81" t="s">
        <v>53</v>
      </c>
      <c r="L7" s="8"/>
      <c r="M7" s="7"/>
      <c r="N7" s="51"/>
      <c r="O7" s="51"/>
      <c r="P7" s="226"/>
      <c r="Q7" s="226"/>
      <c r="R7" s="226"/>
      <c r="S7" s="226"/>
      <c r="T7" s="51"/>
      <c r="U7" s="51"/>
    </row>
    <row r="8" spans="1:21" ht="17.25">
      <c r="A8" s="7"/>
      <c r="B8" s="7"/>
      <c r="C8" s="7"/>
      <c r="D8" s="234" t="s">
        <v>255</v>
      </c>
      <c r="E8" s="235"/>
      <c r="F8" s="7"/>
      <c r="G8" s="7"/>
      <c r="H8" s="7"/>
      <c r="I8" s="204"/>
      <c r="J8" s="215" t="s">
        <v>54</v>
      </c>
      <c r="K8" s="58" t="s">
        <v>55</v>
      </c>
      <c r="L8" s="8"/>
      <c r="M8" s="7"/>
      <c r="N8" s="51"/>
      <c r="O8" s="51"/>
      <c r="P8" s="226"/>
      <c r="Q8" s="226"/>
      <c r="R8" s="226"/>
      <c r="S8" s="226"/>
      <c r="T8" s="51"/>
      <c r="U8" s="51"/>
    </row>
    <row r="9" spans="1:21">
      <c r="A9" s="10" t="str">
        <f>+各種設定!D4</f>
        <v>SUPER SS</v>
      </c>
      <c r="B9" s="7"/>
      <c r="C9" s="7"/>
      <c r="D9" s="7"/>
      <c r="E9" s="7"/>
      <c r="F9" s="7"/>
      <c r="G9" s="7"/>
      <c r="H9" s="7"/>
      <c r="I9" s="204"/>
      <c r="J9" s="230" t="s">
        <v>247</v>
      </c>
      <c r="K9" s="7"/>
      <c r="M9" s="7"/>
      <c r="N9" s="51"/>
      <c r="O9" s="51"/>
      <c r="P9" s="226"/>
      <c r="Q9" s="226"/>
      <c r="R9" s="226"/>
      <c r="S9" s="226"/>
      <c r="T9" s="51"/>
      <c r="U9" s="51"/>
    </row>
    <row r="10" spans="1:21" ht="19.5" customHeight="1">
      <c r="A10" s="64" t="s">
        <v>203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7"/>
      <c r="N10" s="51"/>
      <c r="O10" s="51"/>
      <c r="P10" s="226"/>
      <c r="Q10" s="226"/>
      <c r="R10" s="226"/>
      <c r="S10" s="226"/>
      <c r="T10" s="51"/>
      <c r="U10" s="51"/>
    </row>
    <row r="11" spans="1:21" ht="11.25">
      <c r="A11" s="22"/>
      <c r="B11" s="22" t="s">
        <v>2</v>
      </c>
      <c r="C11" s="22" t="s">
        <v>107</v>
      </c>
      <c r="D11" s="22" t="s">
        <v>15</v>
      </c>
      <c r="E11" s="51" t="s">
        <v>19</v>
      </c>
      <c r="F11" s="22" t="s">
        <v>6</v>
      </c>
      <c r="G11" s="22" t="s">
        <v>20</v>
      </c>
      <c r="H11" s="22" t="s">
        <v>21</v>
      </c>
      <c r="I11" s="205">
        <f>VLOOKUP(A9,コースレコード!$A:$G,3,FALSE)</f>
        <v>54.706000000000003</v>
      </c>
      <c r="J11" s="22" t="s">
        <v>17</v>
      </c>
      <c r="K11" s="22" t="s">
        <v>18</v>
      </c>
      <c r="L11" s="7"/>
      <c r="M11" s="7"/>
      <c r="N11" s="51"/>
      <c r="O11" s="51"/>
      <c r="P11" s="226" t="s">
        <v>24</v>
      </c>
      <c r="Q11" s="226"/>
      <c r="R11" s="226" t="s">
        <v>121</v>
      </c>
      <c r="S11" s="226" t="s">
        <v>26</v>
      </c>
      <c r="T11" s="51"/>
      <c r="U11" s="51"/>
    </row>
    <row r="12" spans="1:21" ht="12.75">
      <c r="A12" s="98" t="s">
        <v>1</v>
      </c>
      <c r="B12" s="98" t="s">
        <v>2</v>
      </c>
      <c r="C12" s="98"/>
      <c r="D12" s="99" t="s">
        <v>3</v>
      </c>
      <c r="E12" s="99" t="s">
        <v>4</v>
      </c>
      <c r="F12" s="98" t="s">
        <v>6</v>
      </c>
      <c r="G12" s="195" t="s">
        <v>5</v>
      </c>
      <c r="H12" s="98" t="s">
        <v>27</v>
      </c>
      <c r="I12" s="100"/>
      <c r="J12" s="98" t="s">
        <v>9</v>
      </c>
      <c r="K12" s="98" t="s">
        <v>10</v>
      </c>
      <c r="L12" s="98" t="s">
        <v>28</v>
      </c>
      <c r="M12" s="52"/>
      <c r="N12" s="51"/>
      <c r="O12" s="51"/>
      <c r="P12" s="226"/>
      <c r="Q12" s="226"/>
      <c r="R12" s="226"/>
      <c r="S12" s="226"/>
      <c r="T12" s="51"/>
      <c r="U12" s="51"/>
    </row>
    <row r="13" spans="1:21" ht="12.75" customHeight="1">
      <c r="A13" s="54">
        <v>1</v>
      </c>
      <c r="B13" s="55">
        <f>IFERROR(INDEX('公式予選（TT）1Gr-結果表（貼付）'!A2:$Z$50,MATCH($A13,'公式予選（TT）1Gr-結果表（貼付）'!A2:$A$50,0),MATCH('公式予選（TT）1Gr-結果表（印刷）'!B$11,'公式予選（TT）1Gr-結果表（貼付）'!$1:$1,0)),"")</f>
        <v>51</v>
      </c>
      <c r="C13" s="198"/>
      <c r="D13" s="56" t="str">
        <f>IFERROR(INDEX('公式予選（TT）1Gr-結果表（貼付）'!$A:$Z,MATCH($B13,'公式予選（TT）1Gr-結果表（貼付）'!$B:$B,0),MATCH('公式予選（TT）1Gr-結果表（印刷）'!D$11,'公式予選（TT）1Gr-結果表（貼付）'!$1:$1,0)),"")</f>
        <v>佐々木 克行</v>
      </c>
      <c r="E13" s="91" t="str">
        <f>IFERROR(INDEX('公式予選（TT）1Gr-結果表（貼付）'!$A:$Z,MATCH($B13,'公式予選（TT）1Gr-結果表（貼付）'!$B:$B,0),MATCH('公式予選（TT）1Gr-結果表（印刷）'!E$11,'公式予選（TT）1Gr-結果表（貼付）'!$1:$1,0)),"")</f>
        <v>DreamQuest/YAMAHA</v>
      </c>
      <c r="F13" s="92" t="str">
        <f>IFERROR(INDEX('公式予選（TT）1Gr-結果表（貼付）'!$A:$Z,MATCH($B13,'公式予選（TT）1Gr-結果表（貼付）'!$B:$B,0),MATCH('公式予選（TT）1Gr-結果表（印刷）'!F$11,'公式予選（TT）1Gr-結果表（貼付）'!$1:$1,0)),"")</f>
        <v>RT.HISTRY</v>
      </c>
      <c r="G13" s="90" t="str">
        <f>IFERROR(INDEX('公式予選（TT）1Gr-結果表（貼付）'!$A:$Z,MATCH($B13,'公式予選（TT）1Gr-結果表（貼付）'!$B:$B,0),MATCH('公式予選（TT）1Gr-結果表（印刷）'!G$11,'公式予選（TT）1Gr-結果表（貼付）'!$1:$1,0)),"")</f>
        <v>BS</v>
      </c>
      <c r="H13" s="93">
        <f>IFERROR(INDEX('公式予選（TT）1Gr-結果表（貼付）'!$A:$Z,MATCH($B13,'公式予選（TT）1Gr-結果表（貼付）'!$B:$B,0),MATCH('公式予選（TT）1Gr-結果表（印刷）'!H$11,'公式予選（TT）1Gr-結果表（貼付）'!$1:$1,0)),"")</f>
        <v>55.027000000000001</v>
      </c>
      <c r="I13" s="206" t="str">
        <f t="shared" ref="I13:I46" si="0">IF(H13&lt;1,"",IF($I$11&gt;H13,"R",""))</f>
        <v/>
      </c>
      <c r="J13" s="57" t="str">
        <f>ROUND(INDEX('公式予選（TT）1Gr-結果表（貼付）'!$A:$Z,MATCH($B13,'公式予選（TT）1Gr-結果表（貼付）'!$B:$B,0),MATCH("ベスト平均時速",'公式予選（TT）1Gr-結果表（貼付）'!$1:$1,0)),2)&amp;"km/h"</f>
        <v>82.69km/h</v>
      </c>
      <c r="K13" s="57"/>
      <c r="L13" s="57" t="str">
        <f>IF(A13="DNS","",IF(A13="DQ","",IFERROR(INDEX('公式予選（TT）1Gr-結果表（貼付）'!$A:$Z,MATCH($B13,'公式予選（TT）1Gr-結果表（貼付）'!$B:$B,0),MATCH("In Lap",'公式予選（TT）1Gr-結果表（貼付）'!$1:$1,0))&amp;"/"&amp;INDEX('公式予選（TT）1Gr-結果表（貼付）'!$A:$Z,MATCH($B13,'公式予選（TT）1Gr-結果表（貼付）'!$B:$B,0),MATCH("Laps",'公式予選（TT）1Gr-結果表（貼付）'!$1:$1,0)),"")))</f>
        <v>6/6</v>
      </c>
      <c r="M13" s="53"/>
      <c r="N13" s="51"/>
      <c r="O13" s="51"/>
      <c r="P13" s="226" t="str">
        <f>IF(IFERROR(INDEX('公式予選（TT）1Gr-結果表（貼付）'!$A:$Z,MATCH($B13,'公式予選（TT）1Gr-結果表（貼付）'!$B:$B,0),MATCH(P$11,'公式予選（TT）1Gr-結果表（貼付）'!$1:$1,0)),"")=0,"",IFERROR(INDEX('公式予選（TT）1Gr-結果表（貼付）'!$A:$Z,MATCH($B13,'公式予選（TT）1Gr-結果表（貼付）'!$B:$B,0),MATCH(P$11,'公式予選（TT）1Gr-結果表（貼付）'!$1:$1,0)),""))</f>
        <v/>
      </c>
      <c r="Q13" s="226" t="str">
        <f>IF(P13="","",COUNTIF($P$13:P13,"&lt;&gt;"&amp;""))</f>
        <v/>
      </c>
      <c r="R13" s="226" t="str">
        <f t="shared" ref="R13:R46" si="1">IFERROR(RANK(Q13,$Q$13:$Q$46,1),"")</f>
        <v/>
      </c>
      <c r="S13" s="226" t="str">
        <f>IF(IFERROR(INDEX('公式予選（TT）1Gr-結果表（貼付）'!$A:$Z,MATCH($A13,'公式予選（TT）1Gr-結果表（貼付）'!$A:$A,0),MATCH(S$11,'公式予選（TT）1Gr-結果表（貼付）'!$1:$1,0)),"")=0,"",IFERROR(INDEX('公式予選（TT）1Gr-結果表（貼付）'!$A:$Z,MATCH($A13,'公式予選（TT）1Gr-結果表（貼付）'!$A:$A,0),MATCH(S$11,'公式予選（TT）1Gr-結果表（貼付）'!$1:$1,0)),""))</f>
        <v/>
      </c>
      <c r="T13" s="51"/>
      <c r="U13" s="51"/>
    </row>
    <row r="14" spans="1:21" ht="12.75" customHeight="1">
      <c r="A14" s="54">
        <f>IF(OR('公式予選（TT）1Gr-結果表（貼付）'!A3="DNF",'公式予選（TT）1Gr-結果表（貼付）'!A3="DNS",'公式予選（TT）1Gr-結果表（貼付）'!A3="DQ"),'公式予選（TT）1Gr-結果表（貼付）'!A3,IF(MAX('公式予選（TT）1Gr-結果表（貼付）'!$A:$A)&gt;A13,A13+1,""))</f>
        <v>2</v>
      </c>
      <c r="B14" s="55">
        <f>IFERROR(INDEX('公式予選（TT）1Gr-結果表（貼付）'!A3:$Z$50,MATCH($A14,'公式予選（TT）1Gr-結果表（貼付）'!A3:$A$50,0),MATCH('公式予選（TT）1Gr-結果表（印刷）'!B$11,'公式予選（TT）1Gr-結果表（貼付）'!$1:$1,0)),"")</f>
        <v>2</v>
      </c>
      <c r="C14" s="198"/>
      <c r="D14" s="56" t="str">
        <f>IFERROR(INDEX('公式予選（TT）1Gr-結果表（貼付）'!$A:$Z,MATCH($B14,'公式予選（TT）1Gr-結果表（貼付）'!$B:$B,0),MATCH('公式予選（TT）1Gr-結果表（印刷）'!D$11,'公式予選（TT）1Gr-結果表（貼付）'!$1:$1,0)),"")</f>
        <v>坂 裕之</v>
      </c>
      <c r="E14" s="91" t="str">
        <f>IFERROR(INDEX('公式予選（TT）1Gr-結果表（貼付）'!$A:$Z,MATCH($B14,'公式予選（TT）1Gr-結果表（貼付）'!$B:$B,0),MATCH('公式予選（TT）1Gr-結果表（印刷）'!E$11,'公式予選（TT）1Gr-結果表（貼付）'!$1:$1,0)),"")</f>
        <v>SWF/YAMAHA</v>
      </c>
      <c r="F14" s="92" t="str">
        <f>IFERROR(INDEX('公式予選（TT）1Gr-結果表（貼付）'!$A:$Z,MATCH($B14,'公式予選（TT）1Gr-結果表（貼付）'!$B:$B,0),MATCH('公式予選（TT）1Gr-結果表（印刷）'!F$11,'公式予選（TT）1Gr-結果表（貼付）'!$1:$1,0)),"")</f>
        <v>のりものクラブTIGRE</v>
      </c>
      <c r="G14" s="90" t="str">
        <f>IFERROR(INDEX('公式予選（TT）1Gr-結果表（貼付）'!$A:$Z,MATCH($B14,'公式予選（TT）1Gr-結果表（貼付）'!$B:$B,0),MATCH('公式予選（TT）1Gr-結果表（印刷）'!G$11,'公式予選（TT）1Gr-結果表（貼付）'!$1:$1,0)),"")</f>
        <v>BS</v>
      </c>
      <c r="H14" s="93">
        <f>IF(A14="DNS","ｽﾀｰﾄ出来ず",IF(A14="DQ","失　格",IFERROR(INDEX('公式予選（TT）1Gr-結果表（貼付）'!$A:$Z,MATCH($B14,'公式予選（TT）1Gr-結果表（貼付）'!$B:$B,0),MATCH('公式予選（TT）1Gr-結果表（印刷）'!H$11,'公式予選（TT）1Gr-結果表（貼付）'!$1:$1,0)),"")))</f>
        <v>55.337000000000003</v>
      </c>
      <c r="I14" s="206" t="str">
        <f t="shared" si="0"/>
        <v/>
      </c>
      <c r="J14" s="94">
        <f>IF(A14="DNS","",IF(A14="DQ","",IFERROR(INDEX('公式予選（TT）1Gr-結果表（貼付）'!$A:$Z,MATCH($B14,'公式予選（TT）1Gr-結果表（貼付）'!$B:$B,0),MATCH('公式予選（TT）1Gr-結果表（印刷）'!J$11,'公式予選（TT）1Gr-結果表（貼付）'!$1:$1,0)),"")))</f>
        <v>0.31</v>
      </c>
      <c r="K14" s="94">
        <f>IF(A14="DNS","",IF(A14="DQ","",IFERROR(INDEX('公式予選（TT）1Gr-結果表（貼付）'!$A:$Z,MATCH($B14,'公式予選（TT）1Gr-結果表（貼付）'!$B:$B,0),MATCH('公式予選（TT）1Gr-結果表（印刷）'!K$11,'公式予選（TT）1Gr-結果表（貼付）'!$1:$1,0)),"")))</f>
        <v>0.31</v>
      </c>
      <c r="L14" s="57" t="str">
        <f>IF(A14="DNS","",IF(A14="DQ","",IFERROR(INDEX('公式予選（TT）1Gr-結果表（貼付）'!$A:$Z,MATCH($B14,'公式予選（TT）1Gr-結果表（貼付）'!$B:$B,0),MATCH("In Lap",'公式予選（TT）1Gr-結果表（貼付）'!$1:$1,0))&amp;"/"&amp;INDEX('公式予選（TT）1Gr-結果表（貼付）'!$A:$Z,MATCH($B14,'公式予選（TT）1Gr-結果表（貼付）'!$B:$B,0),MATCH("Laps",'公式予選（TT）1Gr-結果表（貼付）'!$1:$1,0)),"")))</f>
        <v>6/6</v>
      </c>
      <c r="M14" s="53"/>
      <c r="N14" s="51"/>
      <c r="O14" s="51"/>
      <c r="P14" s="226" t="str">
        <f>IF(IFERROR(INDEX('公式予選（TT）1Gr-結果表（貼付）'!$A:$Z,MATCH($B14,'公式予選（TT）1Gr-結果表（貼付）'!$B:$B,0),MATCH(P$11,'公式予選（TT）1Gr-結果表（貼付）'!$1:$1,0)),"")=0,"",IFERROR(INDEX('公式予選（TT）1Gr-結果表（貼付）'!$A:$Z,MATCH($B14,'公式予選（TT）1Gr-結果表（貼付）'!$B:$B,0),MATCH(P$11,'公式予選（TT）1Gr-結果表（貼付）'!$1:$1,0)),""))</f>
        <v/>
      </c>
      <c r="Q14" s="226" t="str">
        <f>IF(P14="","",COUNTIF($P$13:P14,"&lt;&gt;"&amp;""))</f>
        <v/>
      </c>
      <c r="R14" s="226" t="str">
        <f t="shared" si="1"/>
        <v/>
      </c>
      <c r="S14" s="226" t="str">
        <f>IF(IFERROR(INDEX('公式予選（TT）1Gr-結果表（貼付）'!$A:$Z,MATCH($A14,'公式予選（TT）1Gr-結果表（貼付）'!$A:$A,0),MATCH(S$11,'公式予選（TT）1Gr-結果表（貼付）'!$1:$1,0)),"")=0,"",IFERROR(INDEX('公式予選（TT）1Gr-結果表（貼付）'!$A:$Z,MATCH($A14,'公式予選（TT）1Gr-結果表（貼付）'!$A:$A,0),MATCH(S$11,'公式予選（TT）1Gr-結果表（貼付）'!$1:$1,0)),""))</f>
        <v/>
      </c>
      <c r="T14" s="51"/>
      <c r="U14" s="51"/>
    </row>
    <row r="15" spans="1:21" ht="12.75" customHeight="1">
      <c r="A15" s="54">
        <f>IF(OR('公式予選（TT）1Gr-結果表（貼付）'!A4="DNF",'公式予選（TT）1Gr-結果表（貼付）'!A4="DNS",'公式予選（TT）1Gr-結果表（貼付）'!A4="DQ"),'公式予選（TT）1Gr-結果表（貼付）'!A4,IF(MAX('公式予選（TT）1Gr-結果表（貼付）'!$A:$A)&gt;A14,A14+1,""))</f>
        <v>3</v>
      </c>
      <c r="B15" s="55">
        <f>IFERROR(INDEX('公式予選（TT）1Gr-結果表（貼付）'!A4:$Z$50,MATCH($A15,'公式予選（TT）1Gr-結果表（貼付）'!A4:$A$50,0),MATCH('公式予選（TT）1Gr-結果表（印刷）'!B$11,'公式予選（TT）1Gr-結果表（貼付）'!$1:$1,0)),"")</f>
        <v>30</v>
      </c>
      <c r="C15" s="198"/>
      <c r="D15" s="56" t="str">
        <f>IFERROR(INDEX('公式予選（TT）1Gr-結果表（貼付）'!$A:$Z,MATCH($B15,'公式予選（TT）1Gr-結果表（貼付）'!$B:$B,0),MATCH('公式予選（TT）1Gr-結果表（印刷）'!D$11,'公式予選（TT）1Gr-結果表（貼付）'!$1:$1,0)),"")</f>
        <v>平野 伸一</v>
      </c>
      <c r="E15" s="91" t="str">
        <f>IFERROR(INDEX('公式予選（TT）1Gr-結果表（貼付）'!$A:$Z,MATCH($B15,'公式予選（TT）1Gr-結果表（貼付）'!$B:$B,0),MATCH('公式予選（TT）1Gr-結果表（印刷）'!E$11,'公式予選（TT）1Gr-結果表（貼付）'!$1:$1,0)),"")</f>
        <v>mach1/YAMAHA</v>
      </c>
      <c r="F15" s="92" t="str">
        <f>IFERROR(INDEX('公式予選（TT）1Gr-結果表（貼付）'!$A:$Z,MATCH($B15,'公式予選（TT）1Gr-結果表（貼付）'!$B:$B,0),MATCH('公式予選（TT）1Gr-結果表（印刷）'!F$11,'公式予選（TT）1Gr-結果表（貼付）'!$1:$1,0)),"")</f>
        <v>サーティーズレーシング</v>
      </c>
      <c r="G15" s="90" t="str">
        <f>IFERROR(INDEX('公式予選（TT）1Gr-結果表（貼付）'!$A:$Z,MATCH($B15,'公式予選（TT）1Gr-結果表（貼付）'!$B:$B,0),MATCH('公式予選（TT）1Gr-結果表（印刷）'!G$11,'公式予選（TT）1Gr-結果表（貼付）'!$1:$1,0)),"")</f>
        <v>BS</v>
      </c>
      <c r="H15" s="93">
        <f>IF(A15="DNS","ｽﾀｰﾄ出来ず",IF(A15="DQ","失　格",IFERROR(INDEX('公式予選（TT）1Gr-結果表（貼付）'!$A:$Z,MATCH($B15,'公式予選（TT）1Gr-結果表（貼付）'!$B:$B,0),MATCH('公式予選（TT）1Gr-結果表（印刷）'!H$11,'公式予選（TT）1Gr-結果表（貼付）'!$1:$1,0)),"")))</f>
        <v>55.383000000000003</v>
      </c>
      <c r="I15" s="206" t="str">
        <f t="shared" si="0"/>
        <v/>
      </c>
      <c r="J15" s="94">
        <f>IF(A15="DNS","",IF(A15="DQ","",IFERROR(INDEX('公式予選（TT）1Gr-結果表（貼付）'!$A:$Z,MATCH($B15,'公式予選（TT）1Gr-結果表（貼付）'!$B:$B,0),MATCH('公式予選（TT）1Gr-結果表（印刷）'!J$11,'公式予選（TT）1Gr-結果表（貼付）'!$1:$1,0)),"")))</f>
        <v>0.35599999999999998</v>
      </c>
      <c r="K15" s="94">
        <f>IF(A15="DNS","",IF(A15="DQ","",IFERROR(INDEX('公式予選（TT）1Gr-結果表（貼付）'!$A:$Z,MATCH($B15,'公式予選（TT）1Gr-結果表（貼付）'!$B:$B,0),MATCH('公式予選（TT）1Gr-結果表（印刷）'!K$11,'公式予選（TT）1Gr-結果表（貼付）'!$1:$1,0)),"")))</f>
        <v>4.5999999999999999E-2</v>
      </c>
      <c r="L15" s="57" t="str">
        <f>IF(A15="DNS","",IF(A15="DQ","",IFERROR(INDEX('公式予選（TT）1Gr-結果表（貼付）'!$A:$Z,MATCH($B15,'公式予選（TT）1Gr-結果表（貼付）'!$B:$B,0),MATCH("In Lap",'公式予選（TT）1Gr-結果表（貼付）'!$1:$1,0))&amp;"/"&amp;INDEX('公式予選（TT）1Gr-結果表（貼付）'!$A:$Z,MATCH($B15,'公式予選（TT）1Gr-結果表（貼付）'!$B:$B,0),MATCH("Laps",'公式予選（TT）1Gr-結果表（貼付）'!$1:$1,0)),"")))</f>
        <v>3/5</v>
      </c>
      <c r="M15" s="53"/>
      <c r="N15" s="51"/>
      <c r="O15" s="51"/>
      <c r="P15" s="226" t="str">
        <f>IF(IFERROR(INDEX('公式予選（TT）1Gr-結果表（貼付）'!$A:$Z,MATCH($B15,'公式予選（TT）1Gr-結果表（貼付）'!$B:$B,0),MATCH(P$11,'公式予選（TT）1Gr-結果表（貼付）'!$1:$1,0)),"")=0,"",IFERROR(INDEX('公式予選（TT）1Gr-結果表（貼付）'!$A:$Z,MATCH($B15,'公式予選（TT）1Gr-結果表（貼付）'!$B:$B,0),MATCH(P$11,'公式予選（TT）1Gr-結果表（貼付）'!$1:$1,0)),""))</f>
        <v/>
      </c>
      <c r="Q15" s="226" t="str">
        <f>IF(P15="","",COUNTIF($P$13:P15,"&lt;&gt;"&amp;""))</f>
        <v/>
      </c>
      <c r="R15" s="226" t="str">
        <f t="shared" si="1"/>
        <v/>
      </c>
      <c r="S15" s="226" t="str">
        <f>IF(IFERROR(INDEX('公式予選（TT）1Gr-結果表（貼付）'!$A:$Z,MATCH($A15,'公式予選（TT）1Gr-結果表（貼付）'!$A:$A,0),MATCH(S$11,'公式予選（TT）1Gr-結果表（貼付）'!$1:$1,0)),"")=0,"",IFERROR(INDEX('公式予選（TT）1Gr-結果表（貼付）'!$A:$Z,MATCH($A15,'公式予選（TT）1Gr-結果表（貼付）'!$A:$A,0),MATCH(S$11,'公式予選（TT）1Gr-結果表（貼付）'!$1:$1,0)),""))</f>
        <v/>
      </c>
      <c r="T15" s="51"/>
      <c r="U15" s="51"/>
    </row>
    <row r="16" spans="1:21" ht="12.75" customHeight="1">
      <c r="A16" s="54">
        <f>IF(OR('公式予選（TT）1Gr-結果表（貼付）'!A5="DNF",'公式予選（TT）1Gr-結果表（貼付）'!A5="DNS",'公式予選（TT）1Gr-結果表（貼付）'!A5="DQ"),'公式予選（TT）1Gr-結果表（貼付）'!A5,IF(MAX('公式予選（TT）1Gr-結果表（貼付）'!$A:$A)&gt;A15,A15+1,""))</f>
        <v>4</v>
      </c>
      <c r="B16" s="55">
        <f>IFERROR(INDEX('公式予選（TT）1Gr-結果表（貼付）'!A5:$Z$50,MATCH($A16,'公式予選（TT）1Gr-結果表（貼付）'!A5:$A$50,0),MATCH('公式予選（TT）1Gr-結果表（印刷）'!B$11,'公式予選（TT）1Gr-結果表（貼付）'!$1:$1,0)),"")</f>
        <v>7</v>
      </c>
      <c r="C16" s="198"/>
      <c r="D16" s="56" t="str">
        <f>IFERROR(INDEX('公式予選（TT）1Gr-結果表（貼付）'!$A:$Z,MATCH($B16,'公式予選（TT）1Gr-結果表（貼付）'!$B:$B,0),MATCH('公式予選（TT）1Gr-結果表（印刷）'!D$11,'公式予選（TT）1Gr-結果表（貼付）'!$1:$1,0)),"")</f>
        <v>光田 拓</v>
      </c>
      <c r="E16" s="91" t="str">
        <f>IFERROR(INDEX('公式予選（TT）1Gr-結果表（貼付）'!$A:$Z,MATCH($B16,'公式予選（TT）1Gr-結果表（貼付）'!$B:$B,0),MATCH('公式予選（TT）1Gr-結果表（印刷）'!E$11,'公式予選（TT）1Gr-結果表（貼付）'!$1:$1,0)),"")</f>
        <v>TONYKART/YAMAHA</v>
      </c>
      <c r="F16" s="92" t="str">
        <f>IFERROR(INDEX('公式予選（TT）1Gr-結果表（貼付）'!$A:$Z,MATCH($B16,'公式予選（TT）1Gr-結果表（貼付）'!$B:$B,0),MATCH('公式予選（TT）1Gr-結果表（印刷）'!F$11,'公式予選（TT）1Gr-結果表（貼付）'!$1:$1,0)),"")</f>
        <v>M sistem</v>
      </c>
      <c r="G16" s="90" t="str">
        <f>IFERROR(INDEX('公式予選（TT）1Gr-結果表（貼付）'!$A:$Z,MATCH($B16,'公式予選（TT）1Gr-結果表（貼付）'!$B:$B,0),MATCH('公式予選（TT）1Gr-結果表（印刷）'!G$11,'公式予選（TT）1Gr-結果表（貼付）'!$1:$1,0)),"")</f>
        <v>BS</v>
      </c>
      <c r="H16" s="93">
        <f>IF(A16="DNS","ｽﾀｰﾄ出来ず",IF(A16="DQ","失　格",IFERROR(INDEX('公式予選（TT）1Gr-結果表（貼付）'!$A:$Z,MATCH($B16,'公式予選（TT）1Gr-結果表（貼付）'!$B:$B,0),MATCH('公式予選（TT）1Gr-結果表（印刷）'!H$11,'公式予選（TT）1Gr-結果表（貼付）'!$1:$1,0)),"")))</f>
        <v>55.401000000000003</v>
      </c>
      <c r="I16" s="206" t="str">
        <f t="shared" si="0"/>
        <v/>
      </c>
      <c r="J16" s="94">
        <f>IF(A16="DNS","",IF(A16="DQ","",IFERROR(INDEX('公式予選（TT）1Gr-結果表（貼付）'!$A:$Z,MATCH($B16,'公式予選（TT）1Gr-結果表（貼付）'!$B:$B,0),MATCH('公式予選（TT）1Gr-結果表（印刷）'!J$11,'公式予選（TT）1Gr-結果表（貼付）'!$1:$1,0)),"")))</f>
        <v>0.374</v>
      </c>
      <c r="K16" s="94">
        <f>IF(A16="DNS","",IF(A16="DQ","",IFERROR(INDEX('公式予選（TT）1Gr-結果表（貼付）'!$A:$Z,MATCH($B16,'公式予選（TT）1Gr-結果表（貼付）'!$B:$B,0),MATCH('公式予選（TT）1Gr-結果表（印刷）'!K$11,'公式予選（TT）1Gr-結果表（貼付）'!$1:$1,0)),"")))</f>
        <v>1.7999999999999999E-2</v>
      </c>
      <c r="L16" s="57" t="str">
        <f>IF(A16="DNS","",IF(A16="DQ","",IFERROR(INDEX('公式予選（TT）1Gr-結果表（貼付）'!$A:$Z,MATCH($B16,'公式予選（TT）1Gr-結果表（貼付）'!$B:$B,0),MATCH("In Lap",'公式予選（TT）1Gr-結果表（貼付）'!$1:$1,0))&amp;"/"&amp;INDEX('公式予選（TT）1Gr-結果表（貼付）'!$A:$Z,MATCH($B16,'公式予選（TT）1Gr-結果表（貼付）'!$B:$B,0),MATCH("Laps",'公式予選（TT）1Gr-結果表（貼付）'!$1:$1,0)),"")))</f>
        <v>5/5</v>
      </c>
      <c r="M16" s="53"/>
      <c r="N16" s="51"/>
      <c r="O16" s="51"/>
      <c r="P16" s="226" t="str">
        <f>IF(IFERROR(INDEX('公式予選（TT）1Gr-結果表（貼付）'!$A:$Z,MATCH($B16,'公式予選（TT）1Gr-結果表（貼付）'!$B:$B,0),MATCH(P$11,'公式予選（TT）1Gr-結果表（貼付）'!$1:$1,0)),"")=0,"",IFERROR(INDEX('公式予選（TT）1Gr-結果表（貼付）'!$A:$Z,MATCH($B16,'公式予選（TT）1Gr-結果表（貼付）'!$B:$B,0),MATCH(P$11,'公式予選（TT）1Gr-結果表（貼付）'!$1:$1,0)),""))</f>
        <v/>
      </c>
      <c r="Q16" s="226" t="str">
        <f>IF(P16="","",COUNTIF($P$13:P16,"&lt;&gt;"&amp;""))</f>
        <v/>
      </c>
      <c r="R16" s="226" t="str">
        <f t="shared" si="1"/>
        <v/>
      </c>
      <c r="S16" s="226" t="str">
        <f>IF(IFERROR(INDEX('公式予選（TT）1Gr-結果表（貼付）'!$A:$Z,MATCH($A16,'公式予選（TT）1Gr-結果表（貼付）'!$A:$A,0),MATCH(S$11,'公式予選（TT）1Gr-結果表（貼付）'!$1:$1,0)),"")=0,"",IFERROR(INDEX('公式予選（TT）1Gr-結果表（貼付）'!$A:$Z,MATCH($A16,'公式予選（TT）1Gr-結果表（貼付）'!$A:$A,0),MATCH(S$11,'公式予選（TT）1Gr-結果表（貼付）'!$1:$1,0)),""))</f>
        <v/>
      </c>
      <c r="T16" s="51"/>
      <c r="U16" s="51"/>
    </row>
    <row r="17" spans="1:21" ht="12.75" customHeight="1">
      <c r="A17" s="54">
        <f>IF(OR('公式予選（TT）1Gr-結果表（貼付）'!A6="DNF",'公式予選（TT）1Gr-結果表（貼付）'!A6="DNS",'公式予選（TT）1Gr-結果表（貼付）'!A6="DQ"),'公式予選（TT）1Gr-結果表（貼付）'!A6,IF(MAX('公式予選（TT）1Gr-結果表（貼付）'!$A:$A)&gt;A16,A16+1,""))</f>
        <v>5</v>
      </c>
      <c r="B17" s="55">
        <f>IFERROR(INDEX('公式予選（TT）1Gr-結果表（貼付）'!A6:$Z$50,MATCH($A17,'公式予選（TT）1Gr-結果表（貼付）'!A6:$A$50,0),MATCH('公式予選（TT）1Gr-結果表（印刷）'!B$11,'公式予選（TT）1Gr-結果表（貼付）'!$1:$1,0)),"")</f>
        <v>73</v>
      </c>
      <c r="C17" s="198"/>
      <c r="D17" s="56" t="str">
        <f>IFERROR(INDEX('公式予選（TT）1Gr-結果表（貼付）'!$A:$Z,MATCH($B17,'公式予選（TT）1Gr-結果表（貼付）'!$B:$B,0),MATCH('公式予選（TT）1Gr-結果表（印刷）'!D$11,'公式予選（TT）1Gr-結果表（貼付）'!$1:$1,0)),"")</f>
        <v>高野 貴志</v>
      </c>
      <c r="E17" s="91" t="str">
        <f>IFERROR(INDEX('公式予選（TT）1Gr-結果表（貼付）'!$A:$Z,MATCH($B17,'公式予選（TT）1Gr-結果表（貼付）'!$B:$B,0),MATCH('公式予選（TT）1Gr-結果表（印刷）'!E$11,'公式予選（TT）1Gr-結果表（貼付）'!$1:$1,0)),"")</f>
        <v>INTREPID/YAMAHA</v>
      </c>
      <c r="F17" s="92" t="str">
        <f>IFERROR(INDEX('公式予選（TT）1Gr-結果表（貼付）'!$A:$Z,MATCH($B17,'公式予選（TT）1Gr-結果表（貼付）'!$B:$B,0),MATCH('公式予選（TT）1Gr-結果表（印刷）'!F$11,'公式予選（TT）1Gr-結果表（貼付）'!$1:$1,0)),"")</f>
        <v>FIORE Motor Sports</v>
      </c>
      <c r="G17" s="90" t="str">
        <f>IFERROR(INDEX('公式予選（TT）1Gr-結果表（貼付）'!$A:$Z,MATCH($B17,'公式予選（TT）1Gr-結果表（貼付）'!$B:$B,0),MATCH('公式予選（TT）1Gr-結果表（印刷）'!G$11,'公式予選（TT）1Gr-結果表（貼付）'!$1:$1,0)),"")</f>
        <v>BS</v>
      </c>
      <c r="H17" s="93">
        <f>IF(A17="DNS","ｽﾀｰﾄ出来ず",IF(A17="DQ","失　格",IFERROR(INDEX('公式予選（TT）1Gr-結果表（貼付）'!$A:$Z,MATCH($B17,'公式予選（TT）1Gr-結果表（貼付）'!$B:$B,0),MATCH('公式予選（TT）1Gr-結果表（印刷）'!H$11,'公式予選（TT）1Gr-結果表（貼付）'!$1:$1,0)),"")))</f>
        <v>55.715000000000003</v>
      </c>
      <c r="I17" s="206" t="str">
        <f t="shared" si="0"/>
        <v/>
      </c>
      <c r="J17" s="94">
        <f>IF(A17="DNS","",IF(A17="DQ","",IFERROR(INDEX('公式予選（TT）1Gr-結果表（貼付）'!$A:$Z,MATCH($B17,'公式予選（TT）1Gr-結果表（貼付）'!$B:$B,0),MATCH('公式予選（TT）1Gr-結果表（印刷）'!J$11,'公式予選（TT）1Gr-結果表（貼付）'!$1:$1,0)),"")))</f>
        <v>0.68799999999999994</v>
      </c>
      <c r="K17" s="94">
        <f>IF(A17="DNS","",IF(A17="DQ","",IFERROR(INDEX('公式予選（TT）1Gr-結果表（貼付）'!$A:$Z,MATCH($B17,'公式予選（TT）1Gr-結果表（貼付）'!$B:$B,0),MATCH('公式予選（TT）1Gr-結果表（印刷）'!K$11,'公式予選（TT）1Gr-結果表（貼付）'!$1:$1,0)),"")))</f>
        <v>0.314</v>
      </c>
      <c r="L17" s="57" t="str">
        <f>IF(A17="DNS","",IF(A17="DQ","",IFERROR(INDEX('公式予選（TT）1Gr-結果表（貼付）'!$A:$Z,MATCH($B17,'公式予選（TT）1Gr-結果表（貼付）'!$B:$B,0),MATCH("In Lap",'公式予選（TT）1Gr-結果表（貼付）'!$1:$1,0))&amp;"/"&amp;INDEX('公式予選（TT）1Gr-結果表（貼付）'!$A:$Z,MATCH($B17,'公式予選（TT）1Gr-結果表（貼付）'!$B:$B,0),MATCH("Laps",'公式予選（TT）1Gr-結果表（貼付）'!$1:$1,0)),"")))</f>
        <v>3/5</v>
      </c>
      <c r="M17" s="53"/>
      <c r="N17" s="51"/>
      <c r="O17" s="51"/>
      <c r="P17" s="226" t="str">
        <f>IF(IFERROR(INDEX('公式予選（TT）1Gr-結果表（貼付）'!$A:$Z,MATCH($B17,'公式予選（TT）1Gr-結果表（貼付）'!$B:$B,0),MATCH(P$11,'公式予選（TT）1Gr-結果表（貼付）'!$1:$1,0)),"")=0,"",IFERROR(INDEX('公式予選（TT）1Gr-結果表（貼付）'!$A:$Z,MATCH($B17,'公式予選（TT）1Gr-結果表（貼付）'!$B:$B,0),MATCH(P$11,'公式予選（TT）1Gr-結果表（貼付）'!$1:$1,0)),""))</f>
        <v/>
      </c>
      <c r="Q17" s="226" t="str">
        <f>IF(P17="","",COUNTIF($P$13:P17,"&lt;&gt;"&amp;""))</f>
        <v/>
      </c>
      <c r="R17" s="226" t="str">
        <f t="shared" si="1"/>
        <v/>
      </c>
      <c r="S17" s="226" t="str">
        <f>IF(IFERROR(INDEX('公式予選（TT）1Gr-結果表（貼付）'!$A:$Z,MATCH($A17,'公式予選（TT）1Gr-結果表（貼付）'!$A:$A,0),MATCH(S$11,'公式予選（TT）1Gr-結果表（貼付）'!$1:$1,0)),"")=0,"",IFERROR(INDEX('公式予選（TT）1Gr-結果表（貼付）'!$A:$Z,MATCH($A17,'公式予選（TT）1Gr-結果表（貼付）'!$A:$A,0),MATCH(S$11,'公式予選（TT）1Gr-結果表（貼付）'!$1:$1,0)),""))</f>
        <v/>
      </c>
      <c r="T17" s="51"/>
      <c r="U17" s="51"/>
    </row>
    <row r="18" spans="1:21" ht="12.75" customHeight="1">
      <c r="A18" s="54">
        <f>IF(OR('公式予選（TT）1Gr-結果表（貼付）'!A7="DNF",'公式予選（TT）1Gr-結果表（貼付）'!A7="DNS",'公式予選（TT）1Gr-結果表（貼付）'!A7="DQ"),'公式予選（TT）1Gr-結果表（貼付）'!A7,IF(MAX('公式予選（TT）1Gr-結果表（貼付）'!$A:$A)&gt;A17,A17+1,""))</f>
        <v>6</v>
      </c>
      <c r="B18" s="55">
        <f>IFERROR(INDEX('公式予選（TT）1Gr-結果表（貼付）'!A7:$Z$50,MATCH($A18,'公式予選（TT）1Gr-結果表（貼付）'!A7:$A$50,0),MATCH('公式予選（TT）1Gr-結果表（印刷）'!B$11,'公式予選（TT）1Gr-結果表（貼付）'!$1:$1,0)),"")</f>
        <v>57</v>
      </c>
      <c r="C18" s="198"/>
      <c r="D18" s="56" t="str">
        <f>IFERROR(INDEX('公式予選（TT）1Gr-結果表（貼付）'!$A:$Z,MATCH($B18,'公式予選（TT）1Gr-結果表（貼付）'!$B:$B,0),MATCH('公式予選（TT）1Gr-結果表（印刷）'!D$11,'公式予選（TT）1Gr-結果表（貼付）'!$1:$1,0)),"")</f>
        <v>江崎 昭彦</v>
      </c>
      <c r="E18" s="91" t="str">
        <f>IFERROR(INDEX('公式予選（TT）1Gr-結果表（貼付）'!$A:$Z,MATCH($B18,'公式予選（TT）1Gr-結果表（貼付）'!$B:$B,0),MATCH('公式予選（TT）1Gr-結果表（印刷）'!E$11,'公式予選（TT）1Gr-結果表（貼付）'!$1:$1,0)),"")</f>
        <v>KOSMIC/YAMAHA</v>
      </c>
      <c r="F18" s="92" t="str">
        <f>IFERROR(INDEX('公式予選（TT）1Gr-結果表（貼付）'!$A:$Z,MATCH($B18,'公式予選（TT）1Gr-結果表（貼付）'!$B:$B,0),MATCH('公式予選（TT）1Gr-結果表（印刷）'!F$11,'公式予選（TT）1Gr-結果表（貼付）'!$1:$1,0)),"")</f>
        <v>Ash</v>
      </c>
      <c r="G18" s="90" t="str">
        <f>IFERROR(INDEX('公式予選（TT）1Gr-結果表（貼付）'!$A:$Z,MATCH($B18,'公式予選（TT）1Gr-結果表（貼付）'!$B:$B,0),MATCH('公式予選（TT）1Gr-結果表（印刷）'!G$11,'公式予選（TT）1Gr-結果表（貼付）'!$1:$1,0)),"")</f>
        <v>BS</v>
      </c>
      <c r="H18" s="93">
        <f>IF(A18="DNS","ｽﾀｰﾄ出来ず",IF(A18="DQ","失　格",IFERROR(INDEX('公式予選（TT）1Gr-結果表（貼付）'!$A:$Z,MATCH($B18,'公式予選（TT）1Gr-結果表（貼付）'!$B:$B,0),MATCH('公式予選（TT）1Gr-結果表（印刷）'!H$11,'公式予選（TT）1Gr-結果表（貼付）'!$1:$1,0)),"")))</f>
        <v>55.718000000000004</v>
      </c>
      <c r="I18" s="206" t="str">
        <f t="shared" si="0"/>
        <v/>
      </c>
      <c r="J18" s="94">
        <f>IF(A18="DNS","",IF(A18="DQ","",IFERROR(INDEX('公式予選（TT）1Gr-結果表（貼付）'!$A:$Z,MATCH($B18,'公式予選（TT）1Gr-結果表（貼付）'!$B:$B,0),MATCH('公式予選（TT）1Gr-結果表（印刷）'!J$11,'公式予選（TT）1Gr-結果表（貼付）'!$1:$1,0)),"")))</f>
        <v>0.69099999999999995</v>
      </c>
      <c r="K18" s="94">
        <f>IF(A18="DNS","",IF(A18="DQ","",IFERROR(INDEX('公式予選（TT）1Gr-結果表（貼付）'!$A:$Z,MATCH($B18,'公式予選（TT）1Gr-結果表（貼付）'!$B:$B,0),MATCH('公式予選（TT）1Gr-結果表（印刷）'!K$11,'公式予選（TT）1Gr-結果表（貼付）'!$1:$1,0)),"")))</f>
        <v>3.0000000000000001E-3</v>
      </c>
      <c r="L18" s="57" t="str">
        <f>IF(A18="DNS","",IF(A18="DQ","",IFERROR(INDEX('公式予選（TT）1Gr-結果表（貼付）'!$A:$Z,MATCH($B18,'公式予選（TT）1Gr-結果表（貼付）'!$B:$B,0),MATCH("In Lap",'公式予選（TT）1Gr-結果表（貼付）'!$1:$1,0))&amp;"/"&amp;INDEX('公式予選（TT）1Gr-結果表（貼付）'!$A:$Z,MATCH($B18,'公式予選（TT）1Gr-結果表（貼付）'!$B:$B,0),MATCH("Laps",'公式予選（TT）1Gr-結果表（貼付）'!$1:$1,0)),"")))</f>
        <v>3/5</v>
      </c>
      <c r="M18" s="53"/>
      <c r="N18" s="51"/>
      <c r="O18" s="51"/>
      <c r="P18" s="226" t="str">
        <f>IF(IFERROR(INDEX('公式予選（TT）1Gr-結果表（貼付）'!$A:$Z,MATCH($B18,'公式予選（TT）1Gr-結果表（貼付）'!$B:$B,0),MATCH(P$11,'公式予選（TT）1Gr-結果表（貼付）'!$1:$1,0)),"")=0,"",IFERROR(INDEX('公式予選（TT）1Gr-結果表（貼付）'!$A:$Z,MATCH($B18,'公式予選（TT）1Gr-結果表（貼付）'!$B:$B,0),MATCH(P$11,'公式予選（TT）1Gr-結果表（貼付）'!$1:$1,0)),""))</f>
        <v/>
      </c>
      <c r="Q18" s="226" t="str">
        <f>IF(P18="","",COUNTIF($P$13:P18,"&lt;&gt;"&amp;""))</f>
        <v/>
      </c>
      <c r="R18" s="226" t="str">
        <f t="shared" si="1"/>
        <v/>
      </c>
      <c r="S18" s="226" t="str">
        <f>IF(IFERROR(INDEX('公式予選（TT）1Gr-結果表（貼付）'!$A:$Z,MATCH($A18,'公式予選（TT）1Gr-結果表（貼付）'!$A:$A,0),MATCH(S$11,'公式予選（TT）1Gr-結果表（貼付）'!$1:$1,0)),"")=0,"",IFERROR(INDEX('公式予選（TT）1Gr-結果表（貼付）'!$A:$Z,MATCH($A18,'公式予選（TT）1Gr-結果表（貼付）'!$A:$A,0),MATCH(S$11,'公式予選（TT）1Gr-結果表（貼付）'!$1:$1,0)),""))</f>
        <v/>
      </c>
      <c r="T18" s="51"/>
      <c r="U18" s="51"/>
    </row>
    <row r="19" spans="1:21" ht="12.75" customHeight="1">
      <c r="A19" s="54">
        <f>IF(OR('公式予選（TT）1Gr-結果表（貼付）'!A8="DNF",'公式予選（TT）1Gr-結果表（貼付）'!A8="DNS",'公式予選（TT）1Gr-結果表（貼付）'!A8="DQ"),'公式予選（TT）1Gr-結果表（貼付）'!A8,IF(MAX('公式予選（TT）1Gr-結果表（貼付）'!$A:$A)&gt;A18,A18+1,""))</f>
        <v>7</v>
      </c>
      <c r="B19" s="55">
        <f>IFERROR(INDEX('公式予選（TT）1Gr-結果表（貼付）'!A8:$Z$50,MATCH($A19,'公式予選（TT）1Gr-結果表（貼付）'!A8:$A$50,0),MATCH('公式予選（TT）1Gr-結果表（印刷）'!B$11,'公式予選（TT）1Gr-結果表（貼付）'!$1:$1,0)),"")</f>
        <v>10</v>
      </c>
      <c r="C19" s="198"/>
      <c r="D19" s="56" t="str">
        <f>IFERROR(INDEX('公式予選（TT）1Gr-結果表（貼付）'!$A:$Z,MATCH($B19,'公式予選（TT）1Gr-結果表（貼付）'!$B:$B,0),MATCH('公式予選（TT）1Gr-結果表（印刷）'!D$11,'公式予選（TT）1Gr-結果表（貼付）'!$1:$1,0)),"")</f>
        <v>布目 敬詞</v>
      </c>
      <c r="E19" s="91" t="str">
        <f>IFERROR(INDEX('公式予選（TT）1Gr-結果表（貼付）'!$A:$Z,MATCH($B19,'公式予選（TT）1Gr-結果表（貼付）'!$B:$B,0),MATCH('公式予選（TT）1Gr-結果表（印刷）'!E$11,'公式予選（TT）1Gr-結果表（貼付）'!$1:$1,0)),"")</f>
        <v>TONY KART/YAMAHA</v>
      </c>
      <c r="F19" s="92" t="str">
        <f>IFERROR(INDEX('公式予選（TT）1Gr-結果表（貼付）'!$A:$Z,MATCH($B19,'公式予選（TT）1Gr-結果表（貼付）'!$B:$B,0),MATCH('公式予選（TT）1Gr-結果表（印刷）'!F$11,'公式予選（TT）1Gr-結果表（貼付）'!$1:$1,0)),"")</f>
        <v>Higuchi Racing Team</v>
      </c>
      <c r="G19" s="90" t="str">
        <f>IFERROR(INDEX('公式予選（TT）1Gr-結果表（貼付）'!$A:$Z,MATCH($B19,'公式予選（TT）1Gr-結果表（貼付）'!$B:$B,0),MATCH('公式予選（TT）1Gr-結果表（印刷）'!G$11,'公式予選（TT）1Gr-結果表（貼付）'!$1:$1,0)),"")</f>
        <v>BS</v>
      </c>
      <c r="H19" s="93">
        <f>IF(A19="DNS","ｽﾀｰﾄ出来ず",IF(A19="DQ","失　格",IFERROR(INDEX('公式予選（TT）1Gr-結果表（貼付）'!$A:$Z,MATCH($B19,'公式予選（TT）1Gr-結果表（貼付）'!$B:$B,0),MATCH('公式予選（TT）1Gr-結果表（印刷）'!H$11,'公式予選（TT）1Gr-結果表（貼付）'!$1:$1,0)),"")))</f>
        <v>55.718000000000004</v>
      </c>
      <c r="I19" s="206" t="str">
        <f t="shared" si="0"/>
        <v/>
      </c>
      <c r="J19" s="94">
        <f>IF(A19="DNS","",IF(A19="DQ","",IFERROR(INDEX('公式予選（TT）1Gr-結果表（貼付）'!$A:$Z,MATCH($B19,'公式予選（TT）1Gr-結果表（貼付）'!$B:$B,0),MATCH('公式予選（TT）1Gr-結果表（印刷）'!J$11,'公式予選（TT）1Gr-結果表（貼付）'!$1:$1,0)),"")))</f>
        <v>0.69099999999999995</v>
      </c>
      <c r="K19" s="94">
        <f>IF(A19="DNS","",IF(A19="DQ","",IFERROR(INDEX('公式予選（TT）1Gr-結果表（貼付）'!$A:$Z,MATCH($B19,'公式予選（TT）1Gr-結果表（貼付）'!$B:$B,0),MATCH('公式予選（TT）1Gr-結果表（印刷）'!K$11,'公式予選（TT）1Gr-結果表（貼付）'!$1:$1,0)),"")))</f>
        <v>0</v>
      </c>
      <c r="L19" s="57" t="str">
        <f>IF(A19="DNS","",IF(A19="DQ","",IFERROR(INDEX('公式予選（TT）1Gr-結果表（貼付）'!$A:$Z,MATCH($B19,'公式予選（TT）1Gr-結果表（貼付）'!$B:$B,0),MATCH("In Lap",'公式予選（TT）1Gr-結果表（貼付）'!$1:$1,0))&amp;"/"&amp;INDEX('公式予選（TT）1Gr-結果表（貼付）'!$A:$Z,MATCH($B19,'公式予選（TT）1Gr-結果表（貼付）'!$B:$B,0),MATCH("Laps",'公式予選（TT）1Gr-結果表（貼付）'!$1:$1,0)),"")))</f>
        <v>4/6</v>
      </c>
      <c r="M19" s="53"/>
      <c r="N19" s="51"/>
      <c r="O19" s="51"/>
      <c r="P19" s="226" t="str">
        <f>IF(IFERROR(INDEX('公式予選（TT）1Gr-結果表（貼付）'!$A:$Z,MATCH($B19,'公式予選（TT）1Gr-結果表（貼付）'!$B:$B,0),MATCH(P$11,'公式予選（TT）1Gr-結果表（貼付）'!$1:$1,0)),"")=0,"",IFERROR(INDEX('公式予選（TT）1Gr-結果表（貼付）'!$A:$Z,MATCH($B19,'公式予選（TT）1Gr-結果表（貼付）'!$B:$B,0),MATCH(P$11,'公式予選（TT）1Gr-結果表（貼付）'!$1:$1,0)),""))</f>
        <v/>
      </c>
      <c r="Q19" s="226" t="str">
        <f>IF(P19="","",COUNTIF($P$13:P19,"&lt;&gt;"&amp;""))</f>
        <v/>
      </c>
      <c r="R19" s="226" t="str">
        <f t="shared" si="1"/>
        <v/>
      </c>
      <c r="S19" s="226" t="str">
        <f>IF(IFERROR(INDEX('公式予選（TT）1Gr-結果表（貼付）'!$A:$Z,MATCH($A19,'公式予選（TT）1Gr-結果表（貼付）'!$A:$A,0),MATCH(S$11,'公式予選（TT）1Gr-結果表（貼付）'!$1:$1,0)),"")=0,"",IFERROR(INDEX('公式予選（TT）1Gr-結果表（貼付）'!$A:$Z,MATCH($A19,'公式予選（TT）1Gr-結果表（貼付）'!$A:$A,0),MATCH(S$11,'公式予選（TT）1Gr-結果表（貼付）'!$1:$1,0)),""))</f>
        <v/>
      </c>
      <c r="T19" s="51"/>
      <c r="U19" s="51"/>
    </row>
    <row r="20" spans="1:21" ht="12.75" customHeight="1">
      <c r="A20" s="54">
        <f>IF(OR('公式予選（TT）1Gr-結果表（貼付）'!A9="DNF",'公式予選（TT）1Gr-結果表（貼付）'!A9="DNS",'公式予選（TT）1Gr-結果表（貼付）'!A9="DQ"),'公式予選（TT）1Gr-結果表（貼付）'!A9,IF(MAX('公式予選（TT）1Gr-結果表（貼付）'!$A:$A)&gt;A19,A19+1,""))</f>
        <v>8</v>
      </c>
      <c r="B20" s="55">
        <f>IFERROR(INDEX('公式予選（TT）1Gr-結果表（貼付）'!A9:$Z$50,MATCH($A20,'公式予選（TT）1Gr-結果表（貼付）'!A9:$A$50,0),MATCH('公式予選（TT）1Gr-結果表（印刷）'!B$11,'公式予選（TT）1Gr-結果表（貼付）'!$1:$1,0)),"")</f>
        <v>25</v>
      </c>
      <c r="C20" s="198"/>
      <c r="D20" s="56" t="str">
        <f>IFERROR(INDEX('公式予選（TT）1Gr-結果表（貼付）'!$A:$Z,MATCH($B20,'公式予選（TT）1Gr-結果表（貼付）'!$B:$B,0),MATCH('公式予選（TT）1Gr-結果表（印刷）'!D$11,'公式予選（TT）1Gr-結果表（貼付）'!$1:$1,0)),"")</f>
        <v>平井 秀樹</v>
      </c>
      <c r="E20" s="91" t="str">
        <f>IFERROR(INDEX('公式予選（TT）1Gr-結果表（貼付）'!$A:$Z,MATCH($B20,'公式予選（TT）1Gr-結果表（貼付）'!$B:$B,0),MATCH('公式予選（TT）1Gr-結果表（印刷）'!E$11,'公式予選（TT）1Gr-結果表（貼付）'!$1:$1,0)),"")</f>
        <v>コスミック/YAMAHA</v>
      </c>
      <c r="F20" s="92" t="str">
        <f>IFERROR(INDEX('公式予選（TT）1Gr-結果表（貼付）'!$A:$Z,MATCH($B20,'公式予選（TT）1Gr-結果表（貼付）'!$B:$B,0),MATCH('公式予選（TT）1Gr-結果表（印刷）'!F$11,'公式予選（TT）1Gr-結果表（貼付）'!$1:$1,0)),"")</f>
        <v>K-TECK with ぴぃたぁぱん</v>
      </c>
      <c r="G20" s="90" t="str">
        <f>IFERROR(INDEX('公式予選（TT）1Gr-結果表（貼付）'!$A:$Z,MATCH($B20,'公式予選（TT）1Gr-結果表（貼付）'!$B:$B,0),MATCH('公式予選（TT）1Gr-結果表（印刷）'!G$11,'公式予選（TT）1Gr-結果表（貼付）'!$1:$1,0)),"")</f>
        <v>BS</v>
      </c>
      <c r="H20" s="93">
        <f>IF(A20="DNS","ｽﾀｰﾄ出来ず",IF(A20="DQ","失　格",IFERROR(INDEX('公式予選（TT）1Gr-結果表（貼付）'!$A:$Z,MATCH($B20,'公式予選（TT）1Gr-結果表（貼付）'!$B:$B,0),MATCH('公式予選（TT）1Gr-結果表（印刷）'!H$11,'公式予選（TT）1Gr-結果表（貼付）'!$1:$1,0)),"")))</f>
        <v>55.838999999999999</v>
      </c>
      <c r="I20" s="206" t="str">
        <f t="shared" si="0"/>
        <v/>
      </c>
      <c r="J20" s="94">
        <f>IF(A20="DNS","",IF(A20="DQ","",IFERROR(INDEX('公式予選（TT）1Gr-結果表（貼付）'!$A:$Z,MATCH($B20,'公式予選（TT）1Gr-結果表（貼付）'!$B:$B,0),MATCH('公式予選（TT）1Gr-結果表（印刷）'!J$11,'公式予選（TT）1Gr-結果表（貼付）'!$1:$1,0)),"")))</f>
        <v>0.81200000000000006</v>
      </c>
      <c r="K20" s="94">
        <f>IF(A20="DNS","",IF(A20="DQ","",IFERROR(INDEX('公式予選（TT）1Gr-結果表（貼付）'!$A:$Z,MATCH($B20,'公式予選（TT）1Gr-結果表（貼付）'!$B:$B,0),MATCH('公式予選（TT）1Gr-結果表（印刷）'!K$11,'公式予選（TT）1Gr-結果表（貼付）'!$1:$1,0)),"")))</f>
        <v>0.121</v>
      </c>
      <c r="L20" s="57" t="str">
        <f>IF(A20="DNS","",IF(A20="DQ","",IFERROR(INDEX('公式予選（TT）1Gr-結果表（貼付）'!$A:$Z,MATCH($B20,'公式予選（TT）1Gr-結果表（貼付）'!$B:$B,0),MATCH("In Lap",'公式予選（TT）1Gr-結果表（貼付）'!$1:$1,0))&amp;"/"&amp;INDEX('公式予選（TT）1Gr-結果表（貼付）'!$A:$Z,MATCH($B20,'公式予選（TT）1Gr-結果表（貼付）'!$B:$B,0),MATCH("Laps",'公式予選（TT）1Gr-結果表（貼付）'!$1:$1,0)),"")))</f>
        <v>6/6</v>
      </c>
      <c r="M20" s="53"/>
      <c r="N20" s="51"/>
      <c r="O20" s="51"/>
      <c r="P20" s="226" t="str">
        <f>IF(IFERROR(INDEX('公式予選（TT）1Gr-結果表（貼付）'!$A:$Z,MATCH($B20,'公式予選（TT）1Gr-結果表（貼付）'!$B:$B,0),MATCH(P$11,'公式予選（TT）1Gr-結果表（貼付）'!$1:$1,0)),"")=0,"",IFERROR(INDEX('公式予選（TT）1Gr-結果表（貼付）'!$A:$Z,MATCH($B20,'公式予選（TT）1Gr-結果表（貼付）'!$B:$B,0),MATCH(P$11,'公式予選（TT）1Gr-結果表（貼付）'!$1:$1,0)),""))</f>
        <v/>
      </c>
      <c r="Q20" s="226" t="str">
        <f>IF(P20="","",COUNTIF($P$13:P20,"&lt;&gt;"&amp;""))</f>
        <v/>
      </c>
      <c r="R20" s="226" t="str">
        <f t="shared" si="1"/>
        <v/>
      </c>
      <c r="S20" s="226" t="str">
        <f>IF(IFERROR(INDEX('公式予選（TT）1Gr-結果表（貼付）'!$A:$Z,MATCH($A20,'公式予選（TT）1Gr-結果表（貼付）'!$A:$A,0),MATCH(S$11,'公式予選（TT）1Gr-結果表（貼付）'!$1:$1,0)),"")=0,"",IFERROR(INDEX('公式予選（TT）1Gr-結果表（貼付）'!$A:$Z,MATCH($A20,'公式予選（TT）1Gr-結果表（貼付）'!$A:$A,0),MATCH(S$11,'公式予選（TT）1Gr-結果表（貼付）'!$1:$1,0)),""))</f>
        <v/>
      </c>
      <c r="T20" s="51"/>
      <c r="U20" s="51"/>
    </row>
    <row r="21" spans="1:21" ht="12.75" customHeight="1">
      <c r="A21" s="54">
        <f>IF(OR('公式予選（TT）1Gr-結果表（貼付）'!A10="DNF",'公式予選（TT）1Gr-結果表（貼付）'!A10="DNS",'公式予選（TT）1Gr-結果表（貼付）'!A10="DQ"),'公式予選（TT）1Gr-結果表（貼付）'!A10,IF(MAX('公式予選（TT）1Gr-結果表（貼付）'!$A:$A)&gt;A20,A20+1,""))</f>
        <v>9</v>
      </c>
      <c r="B21" s="55">
        <f>IFERROR(INDEX('公式予選（TT）1Gr-結果表（貼付）'!A10:$Z$50,MATCH($A21,'公式予選（TT）1Gr-結果表（貼付）'!A10:$A$50,0),MATCH('公式予選（TT）1Gr-結果表（印刷）'!B$11,'公式予選（TT）1Gr-結果表（貼付）'!$1:$1,0)),"")</f>
        <v>77</v>
      </c>
      <c r="C21" s="198"/>
      <c r="D21" s="56" t="str">
        <f>IFERROR(INDEX('公式予選（TT）1Gr-結果表（貼付）'!$A:$Z,MATCH($B21,'公式予選（TT）1Gr-結果表（貼付）'!$B:$B,0),MATCH('公式予選（TT）1Gr-結果表（印刷）'!D$11,'公式予選（TT）1Gr-結果表（貼付）'!$1:$1,0)),"")</f>
        <v>永川 悠太</v>
      </c>
      <c r="E21" s="91" t="str">
        <f>IFERROR(INDEX('公式予選（TT）1Gr-結果表（貼付）'!$A:$Z,MATCH($B21,'公式予選（TT）1Gr-結果表（貼付）'!$B:$B,0),MATCH('公式予選（TT）1Gr-結果表（印刷）'!E$11,'公式予選（TT）1Gr-結果表（貼付）'!$1:$1,0)),"")</f>
        <v>DRAGO CORSE/YAMAHA</v>
      </c>
      <c r="F21" s="92" t="str">
        <f>IFERROR(INDEX('公式予選（TT）1Gr-結果表（貼付）'!$A:$Z,MATCH($B21,'公式予選（TT）1Gr-結果表（貼付）'!$B:$B,0),MATCH('公式予選（TT）1Gr-結果表（印刷）'!F$11,'公式予選（TT）1Gr-結果表（貼付）'!$1:$1,0)),"")</f>
        <v>のりものクラブ EGazooRacing with WEST</v>
      </c>
      <c r="G21" s="90" t="str">
        <f>IFERROR(INDEX('公式予選（TT）1Gr-結果表（貼付）'!$A:$Z,MATCH($B21,'公式予選（TT）1Gr-結果表（貼付）'!$B:$B,0),MATCH('公式予選（TT）1Gr-結果表（印刷）'!G$11,'公式予選（TT）1Gr-結果表（貼付）'!$1:$1,0)),"")</f>
        <v>BS</v>
      </c>
      <c r="H21" s="93">
        <f>IF(A21="DNS","ｽﾀｰﾄ出来ず",IF(A21="DQ","失　格",IFERROR(INDEX('公式予選（TT）1Gr-結果表（貼付）'!$A:$Z,MATCH($B21,'公式予選（TT）1Gr-結果表（貼付）'!$B:$B,0),MATCH('公式予選（TT）1Gr-結果表（印刷）'!H$11,'公式予選（TT）1Gr-結果表（貼付）'!$1:$1,0)),"")))</f>
        <v>55.863999999999997</v>
      </c>
      <c r="I21" s="206" t="str">
        <f t="shared" si="0"/>
        <v/>
      </c>
      <c r="J21" s="94">
        <f>IF(A21="DNS","",IF(A21="DQ","",IFERROR(INDEX('公式予選（TT）1Gr-結果表（貼付）'!$A:$Z,MATCH($B21,'公式予選（TT）1Gr-結果表（貼付）'!$B:$B,0),MATCH('公式予選（TT）1Gr-結果表（印刷）'!J$11,'公式予選（TT）1Gr-結果表（貼付）'!$1:$1,0)),"")))</f>
        <v>0.83699999999999997</v>
      </c>
      <c r="K21" s="94">
        <f>IF(A21="DNS","",IF(A21="DQ","",IFERROR(INDEX('公式予選（TT）1Gr-結果表（貼付）'!$A:$Z,MATCH($B21,'公式予選（TT）1Gr-結果表（貼付）'!$B:$B,0),MATCH('公式予選（TT）1Gr-結果表（印刷）'!K$11,'公式予選（TT）1Gr-結果表（貼付）'!$1:$1,0)),"")))</f>
        <v>2.5000000000000001E-2</v>
      </c>
      <c r="L21" s="57" t="str">
        <f>IF(A21="DNS","",IF(A21="DQ","",IFERROR(INDEX('公式予選（TT）1Gr-結果表（貼付）'!$A:$Z,MATCH($B21,'公式予選（TT）1Gr-結果表（貼付）'!$B:$B,0),MATCH("In Lap",'公式予選（TT）1Gr-結果表（貼付）'!$1:$1,0))&amp;"/"&amp;INDEX('公式予選（TT）1Gr-結果表（貼付）'!$A:$Z,MATCH($B21,'公式予選（TT）1Gr-結果表（貼付）'!$B:$B,0),MATCH("Laps",'公式予選（TT）1Gr-結果表（貼付）'!$1:$1,0)),"")))</f>
        <v>3/5</v>
      </c>
      <c r="M21" s="53"/>
      <c r="N21" s="51"/>
      <c r="O21" s="51"/>
      <c r="P21" s="226" t="str">
        <f>IF(IFERROR(INDEX('公式予選（TT）1Gr-結果表（貼付）'!$A:$Z,MATCH($B21,'公式予選（TT）1Gr-結果表（貼付）'!$B:$B,0),MATCH(P$11,'公式予選（TT）1Gr-結果表（貼付）'!$1:$1,0)),"")=0,"",IFERROR(INDEX('公式予選（TT）1Gr-結果表（貼付）'!$A:$Z,MATCH($B21,'公式予選（TT）1Gr-結果表（貼付）'!$B:$B,0),MATCH(P$11,'公式予選（TT）1Gr-結果表（貼付）'!$1:$1,0)),""))</f>
        <v/>
      </c>
      <c r="Q21" s="226" t="str">
        <f>IF(P21="","",COUNTIF($P$13:P21,"&lt;&gt;"&amp;""))</f>
        <v/>
      </c>
      <c r="R21" s="226" t="str">
        <f t="shared" si="1"/>
        <v/>
      </c>
      <c r="S21" s="226" t="str">
        <f>IF(IFERROR(INDEX('公式予選（TT）1Gr-結果表（貼付）'!$A:$Z,MATCH($A21,'公式予選（TT）1Gr-結果表（貼付）'!$A:$A,0),MATCH(S$11,'公式予選（TT）1Gr-結果表（貼付）'!$1:$1,0)),"")=0,"",IFERROR(INDEX('公式予選（TT）1Gr-結果表（貼付）'!$A:$Z,MATCH($A21,'公式予選（TT）1Gr-結果表（貼付）'!$A:$A,0),MATCH(S$11,'公式予選（TT）1Gr-結果表（貼付）'!$1:$1,0)),""))</f>
        <v/>
      </c>
      <c r="T21" s="51"/>
      <c r="U21" s="51"/>
    </row>
    <row r="22" spans="1:21" ht="12.75" customHeight="1">
      <c r="A22" s="54">
        <f>IF(OR('公式予選（TT）1Gr-結果表（貼付）'!A11="DNF",'公式予選（TT）1Gr-結果表（貼付）'!A11="DNS",'公式予選（TT）1Gr-結果表（貼付）'!A11="DQ"),'公式予選（TT）1Gr-結果表（貼付）'!A11,IF(MAX('公式予選（TT）1Gr-結果表（貼付）'!$A:$A)&gt;A21,A21+1,""))</f>
        <v>10</v>
      </c>
      <c r="B22" s="55">
        <f>IFERROR(INDEX('公式予選（TT）1Gr-結果表（貼付）'!A11:$Z$50,MATCH($A22,'公式予選（TT）1Gr-結果表（貼付）'!A11:$A$50,0),MATCH('公式予選（TT）1Gr-結果表（印刷）'!B$11,'公式予選（TT）1Gr-結果表（貼付）'!$1:$1,0)),"")</f>
        <v>19</v>
      </c>
      <c r="C22" s="198"/>
      <c r="D22" s="56" t="str">
        <f>IFERROR(INDEX('公式予選（TT）1Gr-結果表（貼付）'!$A:$Z,MATCH($B22,'公式予選（TT）1Gr-結果表（貼付）'!$B:$B,0),MATCH('公式予選（TT）1Gr-結果表（印刷）'!D$11,'公式予選（TT）1Gr-結果表（貼付）'!$1:$1,0)),"")</f>
        <v>岸 秀行</v>
      </c>
      <c r="E22" s="91" t="str">
        <f>IFERROR(INDEX('公式予選（TT）1Gr-結果表（貼付）'!$A:$Z,MATCH($B22,'公式予選（TT）1Gr-結果表（貼付）'!$B:$B,0),MATCH('公式予選（TT）1Gr-結果表（印刷）'!E$11,'公式予選（TT）1Gr-結果表（貼付）'!$1:$1,0)),"")</f>
        <v>コスミック/YAMAHA</v>
      </c>
      <c r="F22" s="92" t="str">
        <f>IFERROR(INDEX('公式予選（TT）1Gr-結果表（貼付）'!$A:$Z,MATCH($B22,'公式予選（TT）1Gr-結果表（貼付）'!$B:$B,0),MATCH('公式予選（TT）1Gr-結果表（印刷）'!F$11,'公式予選（TT）1Gr-結果表（貼付）'!$1:$1,0)),"")</f>
        <v>チームナガオ・大阪鶴見法律事務所</v>
      </c>
      <c r="G22" s="90" t="str">
        <f>IFERROR(INDEX('公式予選（TT）1Gr-結果表（貼付）'!$A:$Z,MATCH($B22,'公式予選（TT）1Gr-結果表（貼付）'!$B:$B,0),MATCH('公式予選（TT）1Gr-結果表（印刷）'!G$11,'公式予選（TT）1Gr-結果表（貼付）'!$1:$1,0)),"")</f>
        <v>BS</v>
      </c>
      <c r="H22" s="93">
        <f>IF(A22="DNS","ｽﾀｰﾄ出来ず",IF(A22="DQ","失　格",IFERROR(INDEX('公式予選（TT）1Gr-結果表（貼付）'!$A:$Z,MATCH($B22,'公式予選（TT）1Gr-結果表（貼付）'!$B:$B,0),MATCH('公式予選（TT）1Gr-結果表（印刷）'!H$11,'公式予選（TT）1Gr-結果表（貼付）'!$1:$1,0)),"")))</f>
        <v>55.878999999999998</v>
      </c>
      <c r="I22" s="206" t="str">
        <f t="shared" si="0"/>
        <v/>
      </c>
      <c r="J22" s="94">
        <f>IF(A22="DNS","",IF(A22="DQ","",IFERROR(INDEX('公式予選（TT）1Gr-結果表（貼付）'!$A:$Z,MATCH($B22,'公式予選（TT）1Gr-結果表（貼付）'!$B:$B,0),MATCH('公式予選（TT）1Gr-結果表（印刷）'!J$11,'公式予選（TT）1Gr-結果表（貼付）'!$1:$1,0)),"")))</f>
        <v>0.85199999999999998</v>
      </c>
      <c r="K22" s="94">
        <f>IF(A22="DNS","",IF(A22="DQ","",IFERROR(INDEX('公式予選（TT）1Gr-結果表（貼付）'!$A:$Z,MATCH($B22,'公式予選（TT）1Gr-結果表（貼付）'!$B:$B,0),MATCH('公式予選（TT）1Gr-結果表（印刷）'!K$11,'公式予選（TT）1Gr-結果表（貼付）'!$1:$1,0)),"")))</f>
        <v>1.4999999999999999E-2</v>
      </c>
      <c r="L22" s="57" t="str">
        <f>IF(A22="DNS","",IF(A22="DQ","",IFERROR(INDEX('公式予選（TT）1Gr-結果表（貼付）'!$A:$Z,MATCH($B22,'公式予選（TT）1Gr-結果表（貼付）'!$B:$B,0),MATCH("In Lap",'公式予選（TT）1Gr-結果表（貼付）'!$1:$1,0))&amp;"/"&amp;INDEX('公式予選（TT）1Gr-結果表（貼付）'!$A:$Z,MATCH($B22,'公式予選（TT）1Gr-結果表（貼付）'!$B:$B,0),MATCH("Laps",'公式予選（TT）1Gr-結果表（貼付）'!$1:$1,0)),"")))</f>
        <v>5/5</v>
      </c>
      <c r="M22" s="53"/>
      <c r="N22" s="51"/>
      <c r="O22" s="51"/>
      <c r="P22" s="226" t="str">
        <f>IF(IFERROR(INDEX('公式予選（TT）1Gr-結果表（貼付）'!$A:$Z,MATCH($B22,'公式予選（TT）1Gr-結果表（貼付）'!$B:$B,0),MATCH(P$11,'公式予選（TT）1Gr-結果表（貼付）'!$1:$1,0)),"")=0,"",IFERROR(INDEX('公式予選（TT）1Gr-結果表（貼付）'!$A:$Z,MATCH($B22,'公式予選（TT）1Gr-結果表（貼付）'!$B:$B,0),MATCH(P$11,'公式予選（TT）1Gr-結果表（貼付）'!$1:$1,0)),""))</f>
        <v/>
      </c>
      <c r="Q22" s="226" t="str">
        <f>IF(P22="","",COUNTIF($P$13:P22,"&lt;&gt;"&amp;""))</f>
        <v/>
      </c>
      <c r="R22" s="226" t="str">
        <f t="shared" si="1"/>
        <v/>
      </c>
      <c r="S22" s="226" t="str">
        <f>IF(IFERROR(INDEX('公式予選（TT）1Gr-結果表（貼付）'!$A:$Z,MATCH($A22,'公式予選（TT）1Gr-結果表（貼付）'!$A:$A,0),MATCH(S$11,'公式予選（TT）1Gr-結果表（貼付）'!$1:$1,0)),"")=0,"",IFERROR(INDEX('公式予選（TT）1Gr-結果表（貼付）'!$A:$Z,MATCH($A22,'公式予選（TT）1Gr-結果表（貼付）'!$A:$A,0),MATCH(S$11,'公式予選（TT）1Gr-結果表（貼付）'!$1:$1,0)),""))</f>
        <v/>
      </c>
      <c r="T22" s="51"/>
      <c r="U22" s="51"/>
    </row>
    <row r="23" spans="1:21" ht="12.75" customHeight="1">
      <c r="A23" s="54">
        <f>IF(OR('公式予選（TT）1Gr-結果表（貼付）'!A12="DNF",'公式予選（TT）1Gr-結果表（貼付）'!A12="DNS",'公式予選（TT）1Gr-結果表（貼付）'!A12="DQ"),'公式予選（TT）1Gr-結果表（貼付）'!A12,IF(MAX('公式予選（TT）1Gr-結果表（貼付）'!$A:$A)&gt;A22,A22+1,""))</f>
        <v>11</v>
      </c>
      <c r="B23" s="55">
        <f>IFERROR(INDEX('公式予選（TT）1Gr-結果表（貼付）'!A12:$Z$50,MATCH($A23,'公式予選（TT）1Gr-結果表（貼付）'!A12:$A$50,0),MATCH('公式予選（TT）1Gr-結果表（印刷）'!B$11,'公式予選（TT）1Gr-結果表（貼付）'!$1:$1,0)),"")</f>
        <v>45</v>
      </c>
      <c r="C23" s="198"/>
      <c r="D23" s="56" t="str">
        <f>IFERROR(INDEX('公式予選（TT）1Gr-結果表（貼付）'!$A:$Z,MATCH($B23,'公式予選（TT）1Gr-結果表（貼付）'!$B:$B,0),MATCH('公式予選（TT）1Gr-結果表（印刷）'!D$11,'公式予選（TT）1Gr-結果表（貼付）'!$1:$1,0)),"")</f>
        <v>三浦 淳</v>
      </c>
      <c r="E23" s="91" t="str">
        <f>IFERROR(INDEX('公式予選（TT）1Gr-結果表（貼付）'!$A:$Z,MATCH($B23,'公式予選（TT）1Gr-結果表（貼付）'!$B:$B,0),MATCH('公式予選（TT）1Gr-結果表（印刷）'!E$11,'公式予選（TT）1Gr-結果表（貼付）'!$1:$1,0)),"")</f>
        <v>SWF/YAMAHA</v>
      </c>
      <c r="F23" s="92" t="str">
        <f>IFERROR(INDEX('公式予選（TT）1Gr-結果表（貼付）'!$A:$Z,MATCH($B23,'公式予選（TT）1Gr-結果表（貼付）'!$B:$B,0),MATCH('公式予選（TT）1Gr-結果表（印刷）'!F$11,'公式予選（TT）1Gr-結果表（貼付）'!$1:$1,0)),"")</f>
        <v>堺レーシング</v>
      </c>
      <c r="G23" s="90" t="str">
        <f>IFERROR(INDEX('公式予選（TT）1Gr-結果表（貼付）'!$A:$Z,MATCH($B23,'公式予選（TT）1Gr-結果表（貼付）'!$B:$B,0),MATCH('公式予選（TT）1Gr-結果表（印刷）'!G$11,'公式予選（TT）1Gr-結果表（貼付）'!$1:$1,0)),"")</f>
        <v>BS</v>
      </c>
      <c r="H23" s="93">
        <f>IF(A23="DNS","ｽﾀｰﾄ出来ず",IF(A23="DQ","失　格",IFERROR(INDEX('公式予選（TT）1Gr-結果表（貼付）'!$A:$Z,MATCH($B23,'公式予選（TT）1Gr-結果表（貼付）'!$B:$B,0),MATCH('公式予選（TT）1Gr-結果表（印刷）'!H$11,'公式予選（TT）1Gr-結果表（貼付）'!$1:$1,0)),"")))</f>
        <v>55.911000000000001</v>
      </c>
      <c r="I23" s="206" t="str">
        <f t="shared" si="0"/>
        <v/>
      </c>
      <c r="J23" s="94">
        <f>IF(A23="DNS","",IF(A23="DQ","",IFERROR(INDEX('公式予選（TT）1Gr-結果表（貼付）'!$A:$Z,MATCH($B23,'公式予選（TT）1Gr-結果表（貼付）'!$B:$B,0),MATCH('公式予選（TT）1Gr-結果表（印刷）'!J$11,'公式予選（TT）1Gr-結果表（貼付）'!$1:$1,0)),"")))</f>
        <v>0.88400000000000001</v>
      </c>
      <c r="K23" s="94">
        <f>IF(A23="DNS","",IF(A23="DQ","",IFERROR(INDEX('公式予選（TT）1Gr-結果表（貼付）'!$A:$Z,MATCH($B23,'公式予選（TT）1Gr-結果表（貼付）'!$B:$B,0),MATCH('公式予選（TT）1Gr-結果表（印刷）'!K$11,'公式予選（TT）1Gr-結果表（貼付）'!$1:$1,0)),"")))</f>
        <v>3.2000000000000001E-2</v>
      </c>
      <c r="L23" s="57" t="str">
        <f>IF(A23="DNS","",IF(A23="DQ","",IFERROR(INDEX('公式予選（TT）1Gr-結果表（貼付）'!$A:$Z,MATCH($B23,'公式予選（TT）1Gr-結果表（貼付）'!$B:$B,0),MATCH("In Lap",'公式予選（TT）1Gr-結果表（貼付）'!$1:$1,0))&amp;"/"&amp;INDEX('公式予選（TT）1Gr-結果表（貼付）'!$A:$Z,MATCH($B23,'公式予選（TT）1Gr-結果表（貼付）'!$B:$B,0),MATCH("Laps",'公式予選（TT）1Gr-結果表（貼付）'!$1:$1,0)),"")))</f>
        <v>2/5</v>
      </c>
      <c r="M23" s="53"/>
      <c r="N23" s="51"/>
      <c r="O23" s="51"/>
      <c r="P23" s="226" t="str">
        <f>IF(IFERROR(INDEX('公式予選（TT）1Gr-結果表（貼付）'!$A:$Z,MATCH($B23,'公式予選（TT）1Gr-結果表（貼付）'!$B:$B,0),MATCH(P$11,'公式予選（TT）1Gr-結果表（貼付）'!$1:$1,0)),"")=0,"",IFERROR(INDEX('公式予選（TT）1Gr-結果表（貼付）'!$A:$Z,MATCH($B23,'公式予選（TT）1Gr-結果表（貼付）'!$B:$B,0),MATCH(P$11,'公式予選（TT）1Gr-結果表（貼付）'!$1:$1,0)),""))</f>
        <v/>
      </c>
      <c r="Q23" s="226" t="str">
        <f>IF(P23="","",COUNTIF($P$13:P23,"&lt;&gt;"&amp;""))</f>
        <v/>
      </c>
      <c r="R23" s="226" t="str">
        <f t="shared" si="1"/>
        <v/>
      </c>
      <c r="S23" s="226" t="str">
        <f>IF(IFERROR(INDEX('公式予選（TT）1Gr-結果表（貼付）'!$A:$Z,MATCH($A23,'公式予選（TT）1Gr-結果表（貼付）'!$A:$A,0),MATCH(S$11,'公式予選（TT）1Gr-結果表（貼付）'!$1:$1,0)),"")=0,"",IFERROR(INDEX('公式予選（TT）1Gr-結果表（貼付）'!$A:$Z,MATCH($A23,'公式予選（TT）1Gr-結果表（貼付）'!$A:$A,0),MATCH(S$11,'公式予選（TT）1Gr-結果表（貼付）'!$1:$1,0)),""))</f>
        <v/>
      </c>
      <c r="T23" s="51"/>
      <c r="U23" s="51"/>
    </row>
    <row r="24" spans="1:21" ht="12.75" customHeight="1">
      <c r="A24" s="54">
        <f>IF(OR('公式予選（TT）1Gr-結果表（貼付）'!A13="DNF",'公式予選（TT）1Gr-結果表（貼付）'!A13="DNS",'公式予選（TT）1Gr-結果表（貼付）'!A13="DQ"),'公式予選（TT）1Gr-結果表（貼付）'!A13,IF(MAX('公式予選（TT）1Gr-結果表（貼付）'!$A:$A)&gt;A23,A23+1,""))</f>
        <v>12</v>
      </c>
      <c r="B24" s="55">
        <f>IFERROR(INDEX('公式予選（TT）1Gr-結果表（貼付）'!A13:$Z$50,MATCH($A24,'公式予選（TT）1Gr-結果表（貼付）'!A13:$A$50,0),MATCH('公式予選（TT）1Gr-結果表（印刷）'!B$11,'公式予選（TT）1Gr-結果表（貼付）'!$1:$1,0)),"")</f>
        <v>52</v>
      </c>
      <c r="C24" s="198"/>
      <c r="D24" s="56" t="str">
        <f>IFERROR(INDEX('公式予選（TT）1Gr-結果表（貼付）'!$A:$Z,MATCH($B24,'公式予選（TT）1Gr-結果表（貼付）'!$B:$B,0),MATCH('公式予選（TT）1Gr-結果表（印刷）'!D$11,'公式予選（TT）1Gr-結果表（貼付）'!$1:$1,0)),"")</f>
        <v>佐藤 正規</v>
      </c>
      <c r="E24" s="91" t="str">
        <f>IFERROR(INDEX('公式予選（TT）1Gr-結果表（貼付）'!$A:$Z,MATCH($B24,'公式予選（TT）1Gr-結果表（貼付）'!$B:$B,0),MATCH('公式予選（TT）1Gr-結果表（印刷）'!E$11,'公式予選（TT）1Gr-結果表（貼付）'!$1:$1,0)),"")</f>
        <v>birel ART/YAMAHA</v>
      </c>
      <c r="F24" s="92" t="str">
        <f>IFERROR(INDEX('公式予選（TT）1Gr-結果表（貼付）'!$A:$Z,MATCH($B24,'公式予選（TT）1Gr-結果表（貼付）'!$B:$B,0),MATCH('公式予選（TT）1Gr-結果表（印刷）'!F$11,'公式予選（TT）1Gr-結果表（貼付）'!$1:$1,0)),"")</f>
        <v>FSN  union</v>
      </c>
      <c r="G24" s="90" t="str">
        <f>IFERROR(INDEX('公式予選（TT）1Gr-結果表（貼付）'!$A:$Z,MATCH($B24,'公式予選（TT）1Gr-結果表（貼付）'!$B:$B,0),MATCH('公式予選（TT）1Gr-結果表（印刷）'!G$11,'公式予選（TT）1Gr-結果表（貼付）'!$1:$1,0)),"")</f>
        <v>BS</v>
      </c>
      <c r="H24" s="93">
        <f>IF(A24="DNS","ｽﾀｰﾄ出来ず",IF(A24="DQ","失　格",IFERROR(INDEX('公式予選（TT）1Gr-結果表（貼付）'!$A:$Z,MATCH($B24,'公式予選（TT）1Gr-結果表（貼付）'!$B:$B,0),MATCH('公式予選（TT）1Gr-結果表（印刷）'!H$11,'公式予選（TT）1Gr-結果表（貼付）'!$1:$1,0)),"")))</f>
        <v>55.984000000000002</v>
      </c>
      <c r="I24" s="206" t="str">
        <f t="shared" si="0"/>
        <v/>
      </c>
      <c r="J24" s="94">
        <f>IF(A24="DNS","",IF(A24="DQ","",IFERROR(INDEX('公式予選（TT）1Gr-結果表（貼付）'!$A:$Z,MATCH($B24,'公式予選（TT）1Gr-結果表（貼付）'!$B:$B,0),MATCH('公式予選（TT）1Gr-結果表（印刷）'!J$11,'公式予選（TT）1Gr-結果表（貼付）'!$1:$1,0)),"")))</f>
        <v>0.95699999999999996</v>
      </c>
      <c r="K24" s="94">
        <f>IF(A24="DNS","",IF(A24="DQ","",IFERROR(INDEX('公式予選（TT）1Gr-結果表（貼付）'!$A:$Z,MATCH($B24,'公式予選（TT）1Gr-結果表（貼付）'!$B:$B,0),MATCH('公式予選（TT）1Gr-結果表（印刷）'!K$11,'公式予選（TT）1Gr-結果表（貼付）'!$1:$1,0)),"")))</f>
        <v>7.2999999999999995E-2</v>
      </c>
      <c r="L24" s="57" t="str">
        <f>IF(A24="DNS","",IF(A24="DQ","",IFERROR(INDEX('公式予選（TT）1Gr-結果表（貼付）'!$A:$Z,MATCH($B24,'公式予選（TT）1Gr-結果表（貼付）'!$B:$B,0),MATCH("In Lap",'公式予選（TT）1Gr-結果表（貼付）'!$1:$1,0))&amp;"/"&amp;INDEX('公式予選（TT）1Gr-結果表（貼付）'!$A:$Z,MATCH($B24,'公式予選（TT）1Gr-結果表（貼付）'!$B:$B,0),MATCH("Laps",'公式予選（TT）1Gr-結果表（貼付）'!$1:$1,0)),"")))</f>
        <v>5/5</v>
      </c>
      <c r="M24" s="53"/>
      <c r="N24" s="51"/>
      <c r="O24" s="51"/>
      <c r="P24" s="226" t="str">
        <f>IF(IFERROR(INDEX('公式予選（TT）1Gr-結果表（貼付）'!$A:$Z,MATCH($B24,'公式予選（TT）1Gr-結果表（貼付）'!$B:$B,0),MATCH(P$11,'公式予選（TT）1Gr-結果表（貼付）'!$1:$1,0)),"")=0,"",IFERROR(INDEX('公式予選（TT）1Gr-結果表（貼付）'!$A:$Z,MATCH($B24,'公式予選（TT）1Gr-結果表（貼付）'!$B:$B,0),MATCH(P$11,'公式予選（TT）1Gr-結果表（貼付）'!$1:$1,0)),""))</f>
        <v/>
      </c>
      <c r="Q24" s="226" t="str">
        <f>IF(P24="","",COUNTIF($P$13:P24,"&lt;&gt;"&amp;""))</f>
        <v/>
      </c>
      <c r="R24" s="226" t="str">
        <f t="shared" si="1"/>
        <v/>
      </c>
      <c r="S24" s="226" t="str">
        <f>IF(IFERROR(INDEX('公式予選（TT）1Gr-結果表（貼付）'!$A:$Z,MATCH($A24,'公式予選（TT）1Gr-結果表（貼付）'!$A:$A,0),MATCH(S$11,'公式予選（TT）1Gr-結果表（貼付）'!$1:$1,0)),"")=0,"",IFERROR(INDEX('公式予選（TT）1Gr-結果表（貼付）'!$A:$Z,MATCH($A24,'公式予選（TT）1Gr-結果表（貼付）'!$A:$A,0),MATCH(S$11,'公式予選（TT）1Gr-結果表（貼付）'!$1:$1,0)),""))</f>
        <v/>
      </c>
      <c r="T24" s="51"/>
      <c r="U24" s="51"/>
    </row>
    <row r="25" spans="1:21" ht="12.75" customHeight="1">
      <c r="A25" s="54">
        <f>IF(OR('公式予選（TT）1Gr-結果表（貼付）'!A14="DNF",'公式予選（TT）1Gr-結果表（貼付）'!A14="DNS",'公式予選（TT）1Gr-結果表（貼付）'!A14="DQ"),'公式予選（TT）1Gr-結果表（貼付）'!A14,IF(MAX('公式予選（TT）1Gr-結果表（貼付）'!$A:$A)&gt;A24,A24+1,""))</f>
        <v>13</v>
      </c>
      <c r="B25" s="55">
        <f>IFERROR(INDEX('公式予選（TT）1Gr-結果表（貼付）'!A14:$Z$50,MATCH($A25,'公式予選（TT）1Gr-結果表（貼付）'!A14:$A$50,0),MATCH('公式予選（TT）1Gr-結果表（印刷）'!B$11,'公式予選（TT）1Gr-結果表（貼付）'!$1:$1,0)),"")</f>
        <v>32</v>
      </c>
      <c r="C25" s="198"/>
      <c r="D25" s="56" t="str">
        <f>IFERROR(INDEX('公式予選（TT）1Gr-結果表（貼付）'!$A:$Z,MATCH($B25,'公式予選（TT）1Gr-結果表（貼付）'!$B:$B,0),MATCH('公式予選（TT）1Gr-結果表（印刷）'!D$11,'公式予選（TT）1Gr-結果表（貼付）'!$1:$1,0)),"")</f>
        <v>林 三貴彦</v>
      </c>
      <c r="E25" s="91" t="str">
        <f>IFERROR(INDEX('公式予選（TT）1Gr-結果表（貼付）'!$A:$Z,MATCH($B25,'公式予選（TT）1Gr-結果表（貼付）'!$B:$B,0),MATCH('公式予選（TT）1Gr-結果表（印刷）'!E$11,'公式予選（TT）1Gr-結果表（貼付）'!$1:$1,0)),"")</f>
        <v>トニーカート/YAMAHA</v>
      </c>
      <c r="F25" s="92" t="str">
        <f>IFERROR(INDEX('公式予選（TT）1Gr-結果表（貼付）'!$A:$Z,MATCH($B25,'公式予選（TT）1Gr-結果表（貼付）'!$B:$B,0),MATCH('公式予選（TT）1Gr-結果表（印刷）'!F$11,'公式予選（TT）1Gr-結果表（貼付）'!$1:$1,0)),"")</f>
        <v>ASH</v>
      </c>
      <c r="G25" s="90" t="str">
        <f>IFERROR(INDEX('公式予選（TT）1Gr-結果表（貼付）'!$A:$Z,MATCH($B25,'公式予選（TT）1Gr-結果表（貼付）'!$B:$B,0),MATCH('公式予選（TT）1Gr-結果表（印刷）'!G$11,'公式予選（TT）1Gr-結果表（貼付）'!$1:$1,0)),"")</f>
        <v>BS</v>
      </c>
      <c r="H25" s="93">
        <f>IF(A25="DNS","ｽﾀｰﾄ出来ず",IF(A25="DQ","失　格",IFERROR(INDEX('公式予選（TT）1Gr-結果表（貼付）'!$A:$Z,MATCH($B25,'公式予選（TT）1Gr-結果表（貼付）'!$B:$B,0),MATCH('公式予選（TT）1Gr-結果表（印刷）'!H$11,'公式予選（TT）1Gr-結果表（貼付）'!$1:$1,0)),"")))</f>
        <v>55.987000000000002</v>
      </c>
      <c r="I25" s="206" t="str">
        <f t="shared" si="0"/>
        <v/>
      </c>
      <c r="J25" s="94">
        <f>IF(A25="DNS","",IF(A25="DQ","",IFERROR(INDEX('公式予選（TT）1Gr-結果表（貼付）'!$A:$Z,MATCH($B25,'公式予選（TT）1Gr-結果表（貼付）'!$B:$B,0),MATCH('公式予選（TT）1Gr-結果表（印刷）'!J$11,'公式予選（TT）1Gr-結果表（貼付）'!$1:$1,0)),"")))</f>
        <v>0.96</v>
      </c>
      <c r="K25" s="94">
        <f>IF(A25="DNS","",IF(A25="DQ","",IFERROR(INDEX('公式予選（TT）1Gr-結果表（貼付）'!$A:$Z,MATCH($B25,'公式予選（TT）1Gr-結果表（貼付）'!$B:$B,0),MATCH('公式予選（TT）1Gr-結果表（印刷）'!K$11,'公式予選（TT）1Gr-結果表（貼付）'!$1:$1,0)),"")))</f>
        <v>3.0000000000000001E-3</v>
      </c>
      <c r="L25" s="57" t="str">
        <f>IF(A25="DNS","",IF(A25="DQ","",IFERROR(INDEX('公式予選（TT）1Gr-結果表（貼付）'!$A:$Z,MATCH($B25,'公式予選（TT）1Gr-結果表（貼付）'!$B:$B,0),MATCH("In Lap",'公式予選（TT）1Gr-結果表（貼付）'!$1:$1,0))&amp;"/"&amp;INDEX('公式予選（TT）1Gr-結果表（貼付）'!$A:$Z,MATCH($B25,'公式予選（TT）1Gr-結果表（貼付）'!$B:$B,0),MATCH("Laps",'公式予選（TT）1Gr-結果表（貼付）'!$1:$1,0)),"")))</f>
        <v>2/2</v>
      </c>
      <c r="M25" s="53"/>
      <c r="N25" s="51"/>
      <c r="O25" s="51"/>
      <c r="P25" s="226" t="str">
        <f>IF(IFERROR(INDEX('公式予選（TT）1Gr-結果表（貼付）'!$A:$Z,MATCH($B25,'公式予選（TT）1Gr-結果表（貼付）'!$B:$B,0),MATCH(P$11,'公式予選（TT）1Gr-結果表（貼付）'!$1:$1,0)),"")=0,"",IFERROR(INDEX('公式予選（TT）1Gr-結果表（貼付）'!$A:$Z,MATCH($B25,'公式予選（TT）1Gr-結果表（貼付）'!$B:$B,0),MATCH(P$11,'公式予選（TT）1Gr-結果表（貼付）'!$1:$1,0)),""))</f>
        <v/>
      </c>
      <c r="Q25" s="226" t="str">
        <f>IF(P25="","",COUNTIF($P$13:P25,"&lt;&gt;"&amp;""))</f>
        <v/>
      </c>
      <c r="R25" s="226" t="str">
        <f t="shared" si="1"/>
        <v/>
      </c>
      <c r="S25" s="226" t="str">
        <f>IF(IFERROR(INDEX('公式予選（TT）1Gr-結果表（貼付）'!$A:$Z,MATCH($A25,'公式予選（TT）1Gr-結果表（貼付）'!$A:$A,0),MATCH(S$11,'公式予選（TT）1Gr-結果表（貼付）'!$1:$1,0)),"")=0,"",IFERROR(INDEX('公式予選（TT）1Gr-結果表（貼付）'!$A:$Z,MATCH($A25,'公式予選（TT）1Gr-結果表（貼付）'!$A:$A,0),MATCH(S$11,'公式予選（TT）1Gr-結果表（貼付）'!$1:$1,0)),""))</f>
        <v/>
      </c>
      <c r="T25" s="51"/>
      <c r="U25" s="51"/>
    </row>
    <row r="26" spans="1:21" ht="12.75" customHeight="1">
      <c r="A26" s="54">
        <f>IF(OR('公式予選（TT）1Gr-結果表（貼付）'!A15="DNF",'公式予選（TT）1Gr-結果表（貼付）'!A15="DNS",'公式予選（TT）1Gr-結果表（貼付）'!A15="DQ"),'公式予選（TT）1Gr-結果表（貼付）'!A15,IF(MAX('公式予選（TT）1Gr-結果表（貼付）'!$A:$A)&gt;A25,A25+1,""))</f>
        <v>14</v>
      </c>
      <c r="B26" s="55">
        <f>IFERROR(INDEX('公式予選（TT）1Gr-結果表（貼付）'!A15:$Z$50,MATCH($A26,'公式予選（TT）1Gr-結果表（貼付）'!A15:$A$50,0),MATCH('公式予選（TT）1Gr-結果表（印刷）'!B$11,'公式予選（TT）1Gr-結果表（貼付）'!$1:$1,0)),"")</f>
        <v>12</v>
      </c>
      <c r="C26" s="198"/>
      <c r="D26" s="56" t="str">
        <f>IFERROR(INDEX('公式予選（TT）1Gr-結果表（貼付）'!$A:$Z,MATCH($B26,'公式予選（TT）1Gr-結果表（貼付）'!$B:$B,0),MATCH('公式予選（TT）1Gr-結果表（印刷）'!D$11,'公式予選（TT）1Gr-結果表（貼付）'!$1:$1,0)),"")</f>
        <v>辻井 啓貴</v>
      </c>
      <c r="E26" s="91" t="str">
        <f>IFERROR(INDEX('公式予選（TT）1Gr-結果表（貼付）'!$A:$Z,MATCH($B26,'公式予選（TT）1Gr-結果表（貼付）'!$B:$B,0),MATCH('公式予選（TT）1Gr-結果表（印刷）'!E$11,'公式予選（TT）1Gr-結果表（貼付）'!$1:$1,0)),"")</f>
        <v>KOSMIC/YAMAHA</v>
      </c>
      <c r="F26" s="92" t="str">
        <f>IFERROR(INDEX('公式予選（TT）1Gr-結果表（貼付）'!$A:$Z,MATCH($B26,'公式予選（TT）1Gr-結果表（貼付）'!$B:$B,0),MATCH('公式予選（TT）1Gr-結果表（印刷）'!F$11,'公式予選（TT）1Gr-結果表（貼付）'!$1:$1,0)),"")</f>
        <v>EHRE motorsport</v>
      </c>
      <c r="G26" s="90" t="str">
        <f>IFERROR(INDEX('公式予選（TT）1Gr-結果表（貼付）'!$A:$Z,MATCH($B26,'公式予選（TT）1Gr-結果表（貼付）'!$B:$B,0),MATCH('公式予選（TT）1Gr-結果表（印刷）'!G$11,'公式予選（TT）1Gr-結果表（貼付）'!$1:$1,0)),"")</f>
        <v>BS</v>
      </c>
      <c r="H26" s="93">
        <f>IF(A26="DNS","ｽﾀｰﾄ出来ず",IF(A26="DQ","失　格",IFERROR(INDEX('公式予選（TT）1Gr-結果表（貼付）'!$A:$Z,MATCH($B26,'公式予選（TT）1Gr-結果表（貼付）'!$B:$B,0),MATCH('公式予選（TT）1Gr-結果表（印刷）'!H$11,'公式予選（TT）1Gr-結果表（貼付）'!$1:$1,0)),"")))</f>
        <v>56.075000000000003</v>
      </c>
      <c r="I26" s="206" t="str">
        <f t="shared" si="0"/>
        <v/>
      </c>
      <c r="J26" s="94">
        <f>IF(A26="DNS","",IF(A26="DQ","",IFERROR(INDEX('公式予選（TT）1Gr-結果表（貼付）'!$A:$Z,MATCH($B26,'公式予選（TT）1Gr-結果表（貼付）'!$B:$B,0),MATCH('公式予選（TT）1Gr-結果表（印刷）'!J$11,'公式予選（TT）1Gr-結果表（貼付）'!$1:$1,0)),"")))</f>
        <v>1.048</v>
      </c>
      <c r="K26" s="94">
        <f>IF(A26="DNS","",IF(A26="DQ","",IFERROR(INDEX('公式予選（TT）1Gr-結果表（貼付）'!$A:$Z,MATCH($B26,'公式予選（TT）1Gr-結果表（貼付）'!$B:$B,0),MATCH('公式予選（TT）1Gr-結果表（印刷）'!K$11,'公式予選（TT）1Gr-結果表（貼付）'!$1:$1,0)),"")))</f>
        <v>8.7999999999999995E-2</v>
      </c>
      <c r="L26" s="57" t="str">
        <f>IF(A26="DNS","",IF(A26="DQ","",IFERROR(INDEX('公式予選（TT）1Gr-結果表（貼付）'!$A:$Z,MATCH($B26,'公式予選（TT）1Gr-結果表（貼付）'!$B:$B,0),MATCH("In Lap",'公式予選（TT）1Gr-結果表（貼付）'!$1:$1,0))&amp;"/"&amp;INDEX('公式予選（TT）1Gr-結果表（貼付）'!$A:$Z,MATCH($B26,'公式予選（TT）1Gr-結果表（貼付）'!$B:$B,0),MATCH("Laps",'公式予選（TT）1Gr-結果表（貼付）'!$1:$1,0)),"")))</f>
        <v>5/6</v>
      </c>
      <c r="M26" s="53"/>
      <c r="N26" s="51"/>
      <c r="O26" s="51"/>
      <c r="P26" s="226" t="str">
        <f>IF(IFERROR(INDEX('公式予選（TT）1Gr-結果表（貼付）'!$A:$Z,MATCH($B26,'公式予選（TT）1Gr-結果表（貼付）'!$B:$B,0),MATCH(P$11,'公式予選（TT）1Gr-結果表（貼付）'!$1:$1,0)),"")=0,"",IFERROR(INDEX('公式予選（TT）1Gr-結果表（貼付）'!$A:$Z,MATCH($B26,'公式予選（TT）1Gr-結果表（貼付）'!$B:$B,0),MATCH(P$11,'公式予選（TT）1Gr-結果表（貼付）'!$1:$1,0)),""))</f>
        <v/>
      </c>
      <c r="Q26" s="226" t="str">
        <f>IF(P26="","",COUNTIF($P$13:P26,"&lt;&gt;"&amp;""))</f>
        <v/>
      </c>
      <c r="R26" s="226" t="str">
        <f t="shared" si="1"/>
        <v/>
      </c>
      <c r="S26" s="226" t="str">
        <f>IF(IFERROR(INDEX('公式予選（TT）1Gr-結果表（貼付）'!$A:$Z,MATCH($A26,'公式予選（TT）1Gr-結果表（貼付）'!$A:$A,0),MATCH(S$11,'公式予選（TT）1Gr-結果表（貼付）'!$1:$1,0)),"")=0,"",IFERROR(INDEX('公式予選（TT）1Gr-結果表（貼付）'!$A:$Z,MATCH($A26,'公式予選（TT）1Gr-結果表（貼付）'!$A:$A,0),MATCH(S$11,'公式予選（TT）1Gr-結果表（貼付）'!$1:$1,0)),""))</f>
        <v/>
      </c>
      <c r="T26" s="51"/>
      <c r="U26" s="51"/>
    </row>
    <row r="27" spans="1:21" ht="12.75" customHeight="1">
      <c r="A27" s="54">
        <f>IF(OR('公式予選（TT）1Gr-結果表（貼付）'!A16="DNF",'公式予選（TT）1Gr-結果表（貼付）'!A16="DNS",'公式予選（TT）1Gr-結果表（貼付）'!A16="DQ"),'公式予選（TT）1Gr-結果表（貼付）'!A16,IF(MAX('公式予選（TT）1Gr-結果表（貼付）'!$A:$A)&gt;A26,A26+1,""))</f>
        <v>15</v>
      </c>
      <c r="B27" s="55">
        <f>IFERROR(INDEX('公式予選（TT）1Gr-結果表（貼付）'!A16:$Z$50,MATCH($A27,'公式予選（TT）1Gr-結果表（貼付）'!A16:$A$50,0),MATCH('公式予選（TT）1Gr-結果表（印刷）'!B$11,'公式予選（TT）1Gr-結果表（貼付）'!$1:$1,0)),"")</f>
        <v>3</v>
      </c>
      <c r="C27" s="198"/>
      <c r="D27" s="56" t="str">
        <f>IFERROR(INDEX('公式予選（TT）1Gr-結果表（貼付）'!$A:$Z,MATCH($B27,'公式予選（TT）1Gr-結果表（貼付）'!$B:$B,0),MATCH('公式予選（TT）1Gr-結果表（印刷）'!D$11,'公式予選（TT）1Gr-結果表（貼付）'!$1:$1,0)),"")</f>
        <v>奥野 安眞</v>
      </c>
      <c r="E27" s="91" t="str">
        <f>IFERROR(INDEX('公式予選（TT）1Gr-結果表（貼付）'!$A:$Z,MATCH($B27,'公式予選（TT）1Gr-結果表（貼付）'!$B:$B,0),MATCH('公式予選（TT）1Gr-結果表（印刷）'!E$11,'公式予選（TT）1Gr-結果表（貼付）'!$1:$1,0)),"")</f>
        <v>MACH1/YAMAHA</v>
      </c>
      <c r="F27" s="92" t="str">
        <f>IFERROR(INDEX('公式予選（TT）1Gr-結果表（貼付）'!$A:$Z,MATCH($B27,'公式予選（TT）1Gr-結果表（貼付）'!$B:$B,0),MATCH('公式予選（TT）1Gr-結果表（印刷）'!F$11,'公式予選（TT）1Gr-結果表（貼付）'!$1:$1,0)),"")</f>
        <v>F's CLUB</v>
      </c>
      <c r="G27" s="90" t="str">
        <f>IFERROR(INDEX('公式予選（TT）1Gr-結果表（貼付）'!$A:$Z,MATCH($B27,'公式予選（TT）1Gr-結果表（貼付）'!$B:$B,0),MATCH('公式予選（TT）1Gr-結果表（印刷）'!G$11,'公式予選（TT）1Gr-結果表（貼付）'!$1:$1,0)),"")</f>
        <v>BS</v>
      </c>
      <c r="H27" s="93">
        <f>IF(A27="DNS","ｽﾀｰﾄ出来ず",IF(A27="DQ","失　格",IFERROR(INDEX('公式予選（TT）1Gr-結果表（貼付）'!$A:$Z,MATCH($B27,'公式予選（TT）1Gr-結果表（貼付）'!$B:$B,0),MATCH('公式予選（TT）1Gr-結果表（印刷）'!H$11,'公式予選（TT）1Gr-結果表（貼付）'!$1:$1,0)),"")))</f>
        <v>56.088999999999999</v>
      </c>
      <c r="I27" s="206" t="str">
        <f t="shared" si="0"/>
        <v/>
      </c>
      <c r="J27" s="94">
        <f>IF(A27="DNS","",IF(A27="DQ","",IFERROR(INDEX('公式予選（TT）1Gr-結果表（貼付）'!$A:$Z,MATCH($B27,'公式予選（TT）1Gr-結果表（貼付）'!$B:$B,0),MATCH('公式予選（TT）1Gr-結果表（印刷）'!J$11,'公式予選（TT）1Gr-結果表（貼付）'!$1:$1,0)),"")))</f>
        <v>1.0620000000000001</v>
      </c>
      <c r="K27" s="94">
        <f>IF(A27="DNS","",IF(A27="DQ","",IFERROR(INDEX('公式予選（TT）1Gr-結果表（貼付）'!$A:$Z,MATCH($B27,'公式予選（TT）1Gr-結果表（貼付）'!$B:$B,0),MATCH('公式予選（TT）1Gr-結果表（印刷）'!K$11,'公式予選（TT）1Gr-結果表（貼付）'!$1:$1,0)),"")))</f>
        <v>1.4E-2</v>
      </c>
      <c r="L27" s="57" t="str">
        <f>IF(A27="DNS","",IF(A27="DQ","",IFERROR(INDEX('公式予選（TT）1Gr-結果表（貼付）'!$A:$Z,MATCH($B27,'公式予選（TT）1Gr-結果表（貼付）'!$B:$B,0),MATCH("In Lap",'公式予選（TT）1Gr-結果表（貼付）'!$1:$1,0))&amp;"/"&amp;INDEX('公式予選（TT）1Gr-結果表（貼付）'!$A:$Z,MATCH($B27,'公式予選（TT）1Gr-結果表（貼付）'!$B:$B,0),MATCH("Laps",'公式予選（TT）1Gr-結果表（貼付）'!$1:$1,0)),"")))</f>
        <v>2/6</v>
      </c>
      <c r="M27" s="53"/>
      <c r="N27" s="51"/>
      <c r="O27" s="51"/>
      <c r="P27" s="226" t="str">
        <f>IF(IFERROR(INDEX('公式予選（TT）1Gr-結果表（貼付）'!$A:$Z,MATCH($B27,'公式予選（TT）1Gr-結果表（貼付）'!$B:$B,0),MATCH(P$11,'公式予選（TT）1Gr-結果表（貼付）'!$1:$1,0)),"")=0,"",IFERROR(INDEX('公式予選（TT）1Gr-結果表（貼付）'!$A:$Z,MATCH($B27,'公式予選（TT）1Gr-結果表（貼付）'!$B:$B,0),MATCH(P$11,'公式予選（TT）1Gr-結果表（貼付）'!$1:$1,0)),""))</f>
        <v/>
      </c>
      <c r="Q27" s="226" t="str">
        <f>IF(P27="","",COUNTIF($P$13:P27,"&lt;&gt;"&amp;""))</f>
        <v/>
      </c>
      <c r="R27" s="226" t="str">
        <f t="shared" si="1"/>
        <v/>
      </c>
      <c r="S27" s="226" t="str">
        <f>IF(IFERROR(INDEX('公式予選（TT）1Gr-結果表（貼付）'!$A:$Z,MATCH($A27,'公式予選（TT）1Gr-結果表（貼付）'!$A:$A,0),MATCH(S$11,'公式予選（TT）1Gr-結果表（貼付）'!$1:$1,0)),"")=0,"",IFERROR(INDEX('公式予選（TT）1Gr-結果表（貼付）'!$A:$Z,MATCH($A27,'公式予選（TT）1Gr-結果表（貼付）'!$A:$A,0),MATCH(S$11,'公式予選（TT）1Gr-結果表（貼付）'!$1:$1,0)),""))</f>
        <v/>
      </c>
      <c r="T27" s="51"/>
      <c r="U27" s="51"/>
    </row>
    <row r="28" spans="1:21" ht="12.75" customHeight="1">
      <c r="A28" s="54">
        <f>IF(OR('公式予選（TT）1Gr-結果表（貼付）'!A17="DNF",'公式予選（TT）1Gr-結果表（貼付）'!A17="DNS",'公式予選（TT）1Gr-結果表（貼付）'!A17="DQ"),'公式予選（TT）1Gr-結果表（貼付）'!A17,IF(MAX('公式予選（TT）1Gr-結果表（貼付）'!$A:$A)&gt;A27,A27+1,""))</f>
        <v>16</v>
      </c>
      <c r="B28" s="55">
        <f>IFERROR(INDEX('公式予選（TT）1Gr-結果表（貼付）'!A17:$Z$50,MATCH($A28,'公式予選（TT）1Gr-結果表（貼付）'!A17:$A$50,0),MATCH('公式予選（TT）1Gr-結果表（印刷）'!B$11,'公式予選（TT）1Gr-結果表（貼付）'!$1:$1,0)),"")</f>
        <v>39</v>
      </c>
      <c r="C28" s="198"/>
      <c r="D28" s="56" t="str">
        <f>IFERROR(INDEX('公式予選（TT）1Gr-結果表（貼付）'!$A:$Z,MATCH($B28,'公式予選（TT）1Gr-結果表（貼付）'!$B:$B,0),MATCH('公式予選（TT）1Gr-結果表（印刷）'!D$11,'公式予選（TT）1Gr-結果表（貼付）'!$1:$1,0)),"")</f>
        <v>松井 孝允</v>
      </c>
      <c r="E28" s="91" t="str">
        <f>IFERROR(INDEX('公式予選（TT）1Gr-結果表（貼付）'!$A:$Z,MATCH($B28,'公式予選（TT）1Gr-結果表（貼付）'!$B:$B,0),MATCH('公式予選（TT）1Gr-結果表（印刷）'!E$11,'公式予選（TT）1Gr-結果表（貼付）'!$1:$1,0)),"")</f>
        <v>SWF/YAMAHA</v>
      </c>
      <c r="F28" s="92" t="str">
        <f>IFERROR(INDEX('公式予選（TT）1Gr-結果表（貼付）'!$A:$Z,MATCH($B28,'公式予選（TT）1Gr-結果表（貼付）'!$B:$B,0),MATCH('公式予選（TT）1Gr-結果表（印刷）'!F$11,'公式予選（TT）1Gr-結果表（貼付）'!$1:$1,0)),"")</f>
        <v>のりものクラブTIGRE</v>
      </c>
      <c r="G28" s="90" t="str">
        <f>IFERROR(INDEX('公式予選（TT）1Gr-結果表（貼付）'!$A:$Z,MATCH($B28,'公式予選（TT）1Gr-結果表（貼付）'!$B:$B,0),MATCH('公式予選（TT）1Gr-結果表（印刷）'!G$11,'公式予選（TT）1Gr-結果表（貼付）'!$1:$1,0)),"")</f>
        <v>BS</v>
      </c>
      <c r="H28" s="93">
        <f>IF(A28="DNS","ｽﾀｰﾄ出来ず",IF(A28="DQ","失　格",IFERROR(INDEX('公式予選（TT）1Gr-結果表（貼付）'!$A:$Z,MATCH($B28,'公式予選（TT）1Gr-結果表（貼付）'!$B:$B,0),MATCH('公式予選（TT）1Gr-結果表（印刷）'!H$11,'公式予選（TT）1Gr-結果表（貼付）'!$1:$1,0)),"")))</f>
        <v>56.122999999999998</v>
      </c>
      <c r="I28" s="206" t="str">
        <f t="shared" si="0"/>
        <v/>
      </c>
      <c r="J28" s="94">
        <f>IF(A28="DNS","",IF(A28="DQ","",IFERROR(INDEX('公式予選（TT）1Gr-結果表（貼付）'!$A:$Z,MATCH($B28,'公式予選（TT）1Gr-結果表（貼付）'!$B:$B,0),MATCH('公式予選（TT）1Gr-結果表（印刷）'!J$11,'公式予選（TT）1Gr-結果表（貼付）'!$1:$1,0)),"")))</f>
        <v>1.0960000000000001</v>
      </c>
      <c r="K28" s="94">
        <f>IF(A28="DNS","",IF(A28="DQ","",IFERROR(INDEX('公式予選（TT）1Gr-結果表（貼付）'!$A:$Z,MATCH($B28,'公式予選（TT）1Gr-結果表（貼付）'!$B:$B,0),MATCH('公式予選（TT）1Gr-結果表（印刷）'!K$11,'公式予選（TT）1Gr-結果表（貼付）'!$1:$1,0)),"")))</f>
        <v>3.4000000000000002E-2</v>
      </c>
      <c r="L28" s="57" t="str">
        <f>IF(A28="DNS","",IF(A28="DQ","",IFERROR(INDEX('公式予選（TT）1Gr-結果表（貼付）'!$A:$Z,MATCH($B28,'公式予選（TT）1Gr-結果表（貼付）'!$B:$B,0),MATCH("In Lap",'公式予選（TT）1Gr-結果表（貼付）'!$1:$1,0))&amp;"/"&amp;INDEX('公式予選（TT）1Gr-結果表（貼付）'!$A:$Z,MATCH($B28,'公式予選（TT）1Gr-結果表（貼付）'!$B:$B,0),MATCH("Laps",'公式予選（TT）1Gr-結果表（貼付）'!$1:$1,0)),"")))</f>
        <v>6/6</v>
      </c>
      <c r="M28" s="53"/>
      <c r="N28" s="51"/>
      <c r="O28" s="51"/>
      <c r="P28" s="226" t="str">
        <f>IF(IFERROR(INDEX('公式予選（TT）1Gr-結果表（貼付）'!$A:$Z,MATCH($B28,'公式予選（TT）1Gr-結果表（貼付）'!$B:$B,0),MATCH(P$11,'公式予選（TT）1Gr-結果表（貼付）'!$1:$1,0)),"")=0,"",IFERROR(INDEX('公式予選（TT）1Gr-結果表（貼付）'!$A:$Z,MATCH($B28,'公式予選（TT）1Gr-結果表（貼付）'!$B:$B,0),MATCH(P$11,'公式予選（TT）1Gr-結果表（貼付）'!$1:$1,0)),""))</f>
        <v/>
      </c>
      <c r="Q28" s="226" t="str">
        <f>IF(P28="","",COUNTIF($P$13:P28,"&lt;&gt;"&amp;""))</f>
        <v/>
      </c>
      <c r="R28" s="226" t="str">
        <f t="shared" si="1"/>
        <v/>
      </c>
      <c r="S28" s="226" t="str">
        <f>IF(IFERROR(INDEX('公式予選（TT）1Gr-結果表（貼付）'!$A:$Z,MATCH($A28,'公式予選（TT）1Gr-結果表（貼付）'!$A:$A,0),MATCH(S$11,'公式予選（TT）1Gr-結果表（貼付）'!$1:$1,0)),"")=0,"",IFERROR(INDEX('公式予選（TT）1Gr-結果表（貼付）'!$A:$Z,MATCH($A28,'公式予選（TT）1Gr-結果表（貼付）'!$A:$A,0),MATCH(S$11,'公式予選（TT）1Gr-結果表（貼付）'!$1:$1,0)),""))</f>
        <v/>
      </c>
      <c r="T28" s="51"/>
      <c r="U28" s="51"/>
    </row>
    <row r="29" spans="1:21" ht="12.75" customHeight="1">
      <c r="A29" s="54">
        <f>IF(OR('公式予選（TT）1Gr-結果表（貼付）'!A18="DNF",'公式予選（TT）1Gr-結果表（貼付）'!A18="DNS",'公式予選（TT）1Gr-結果表（貼付）'!A18="DQ"),'公式予選（TT）1Gr-結果表（貼付）'!A18,IF(MAX('公式予選（TT）1Gr-結果表（貼付）'!$A:$A)&gt;A28,A28+1,""))</f>
        <v>17</v>
      </c>
      <c r="B29" s="55">
        <f>IFERROR(INDEX('公式予選（TT）1Gr-結果表（貼付）'!A18:$Z$50,MATCH($A29,'公式予選（TT）1Gr-結果表（貼付）'!A18:$A$50,0),MATCH('公式予選（TT）1Gr-結果表（印刷）'!B$11,'公式予選（TT）1Gr-結果表（貼付）'!$1:$1,0)),"")</f>
        <v>44</v>
      </c>
      <c r="C29" s="198"/>
      <c r="D29" s="56" t="str">
        <f>IFERROR(INDEX('公式予選（TT）1Gr-結果表（貼付）'!$A:$Z,MATCH($B29,'公式予選（TT）1Gr-結果表（貼付）'!$B:$B,0),MATCH('公式予選（TT）1Gr-結果表（印刷）'!D$11,'公式予選（TT）1Gr-結果表（貼付）'!$1:$1,0)),"")</f>
        <v>今井 紀夫</v>
      </c>
      <c r="E29" s="91" t="str">
        <f>IFERROR(INDEX('公式予選（TT）1Gr-結果表（貼付）'!$A:$Z,MATCH($B29,'公式予選（TT）1Gr-結果表（貼付）'!$B:$B,0),MATCH('公式予選（TT）1Gr-結果表（印刷）'!E$11,'公式予選（TT）1Gr-結果表（貼付）'!$1:$1,0)),"")</f>
        <v>ビレル/YAMAHA</v>
      </c>
      <c r="F29" s="92" t="str">
        <f>IFERROR(INDEX('公式予選（TT）1Gr-結果表（貼付）'!$A:$Z,MATCH($B29,'公式予選（TT）1Gr-結果表（貼付）'!$B:$B,0),MATCH('公式予選（TT）1Gr-結果表（印刷）'!F$11,'公式予選（TT）1Gr-結果表（貼付）'!$1:$1,0)),"")</f>
        <v>アフェクションTIGRE</v>
      </c>
      <c r="G29" s="90" t="str">
        <f>IFERROR(INDEX('公式予選（TT）1Gr-結果表（貼付）'!$A:$Z,MATCH($B29,'公式予選（TT）1Gr-結果表（貼付）'!$B:$B,0),MATCH('公式予選（TT）1Gr-結果表（印刷）'!G$11,'公式予選（TT）1Gr-結果表（貼付）'!$1:$1,0)),"")</f>
        <v>BS</v>
      </c>
      <c r="H29" s="93">
        <f>IF(A29="DNS","ｽﾀｰﾄ出来ず",IF(A29="DQ","失　格",IFERROR(INDEX('公式予選（TT）1Gr-結果表（貼付）'!$A:$Z,MATCH($B29,'公式予選（TT）1Gr-結果表（貼付）'!$B:$B,0),MATCH('公式予選（TT）1Gr-結果表（印刷）'!H$11,'公式予選（TT）1Gr-結果表（貼付）'!$1:$1,0)),"")))</f>
        <v>56.156999999999996</v>
      </c>
      <c r="I29" s="206" t="str">
        <f t="shared" si="0"/>
        <v/>
      </c>
      <c r="J29" s="94">
        <f>IF(A29="DNS","",IF(A29="DQ","",IFERROR(INDEX('公式予選（TT）1Gr-結果表（貼付）'!$A:$Z,MATCH($B29,'公式予選（TT）1Gr-結果表（貼付）'!$B:$B,0),MATCH('公式予選（TT）1Gr-結果表（印刷）'!J$11,'公式予選（TT）1Gr-結果表（貼付）'!$1:$1,0)),"")))</f>
        <v>1.1299999999999999</v>
      </c>
      <c r="K29" s="94">
        <f>IF(A29="DNS","",IF(A29="DQ","",IFERROR(INDEX('公式予選（TT）1Gr-結果表（貼付）'!$A:$Z,MATCH($B29,'公式予選（TT）1Gr-結果表（貼付）'!$B:$B,0),MATCH('公式予選（TT）1Gr-結果表（印刷）'!K$11,'公式予選（TT）1Gr-結果表（貼付）'!$1:$1,0)),"")))</f>
        <v>3.4000000000000002E-2</v>
      </c>
      <c r="L29" s="57" t="str">
        <f>IF(A29="DNS","",IF(A29="DQ","",IFERROR(INDEX('公式予選（TT）1Gr-結果表（貼付）'!$A:$Z,MATCH($B29,'公式予選（TT）1Gr-結果表（貼付）'!$B:$B,0),MATCH("In Lap",'公式予選（TT）1Gr-結果表（貼付）'!$1:$1,0))&amp;"/"&amp;INDEX('公式予選（TT）1Gr-結果表（貼付）'!$A:$Z,MATCH($B29,'公式予選（TT）1Gr-結果表（貼付）'!$B:$B,0),MATCH("Laps",'公式予選（TT）1Gr-結果表（貼付）'!$1:$1,0)),"")))</f>
        <v>5/5</v>
      </c>
      <c r="M29" s="53"/>
      <c r="N29" s="51"/>
      <c r="O29" s="51"/>
      <c r="P29" s="226" t="str">
        <f>IF(IFERROR(INDEX('公式予選（TT）1Gr-結果表（貼付）'!$A:$Z,MATCH($B29,'公式予選（TT）1Gr-結果表（貼付）'!$B:$B,0),MATCH(P$11,'公式予選（TT）1Gr-結果表（貼付）'!$1:$1,0)),"")=0,"",IFERROR(INDEX('公式予選（TT）1Gr-結果表（貼付）'!$A:$Z,MATCH($B29,'公式予選（TT）1Gr-結果表（貼付）'!$B:$B,0),MATCH(P$11,'公式予選（TT）1Gr-結果表（貼付）'!$1:$1,0)),""))</f>
        <v/>
      </c>
      <c r="Q29" s="226" t="str">
        <f>IF(P29="","",COUNTIF($P$13:P29,"&lt;&gt;"&amp;""))</f>
        <v/>
      </c>
      <c r="R29" s="226" t="str">
        <f t="shared" si="1"/>
        <v/>
      </c>
      <c r="S29" s="226" t="str">
        <f>IF(IFERROR(INDEX('公式予選（TT）1Gr-結果表（貼付）'!$A:$Z,MATCH($A29,'公式予選（TT）1Gr-結果表（貼付）'!$A:$A,0),MATCH(S$11,'公式予選（TT）1Gr-結果表（貼付）'!$1:$1,0)),"")=0,"",IFERROR(INDEX('公式予選（TT）1Gr-結果表（貼付）'!$A:$Z,MATCH($A29,'公式予選（TT）1Gr-結果表（貼付）'!$A:$A,0),MATCH(S$11,'公式予選（TT）1Gr-結果表（貼付）'!$1:$1,0)),""))</f>
        <v/>
      </c>
      <c r="T29" s="51"/>
      <c r="U29" s="51"/>
    </row>
    <row r="30" spans="1:21" ht="12.75" customHeight="1">
      <c r="A30" s="54">
        <f>IF(OR('公式予選（TT）1Gr-結果表（貼付）'!A19="DNF",'公式予選（TT）1Gr-結果表（貼付）'!A19="DNS",'公式予選（TT）1Gr-結果表（貼付）'!A19="DQ"),'公式予選（TT）1Gr-結果表（貼付）'!A19,IF(MAX('公式予選（TT）1Gr-結果表（貼付）'!$A:$A)&gt;A29,A29+1,""))</f>
        <v>18</v>
      </c>
      <c r="B30" s="55">
        <f>IFERROR(INDEX('公式予選（TT）1Gr-結果表（貼付）'!A19:$Z$50,MATCH($A30,'公式予選（TT）1Gr-結果表（貼付）'!A19:$A$50,0),MATCH('公式予選（TT）1Gr-結果表（印刷）'!B$11,'公式予選（TT）1Gr-結果表（貼付）'!$1:$1,0)),"")</f>
        <v>14</v>
      </c>
      <c r="C30" s="198"/>
      <c r="D30" s="56" t="str">
        <f>IFERROR(INDEX('公式予選（TT）1Gr-結果表（貼付）'!$A:$Z,MATCH($B30,'公式予選（TT）1Gr-結果表（貼付）'!$B:$B,0),MATCH('公式予選（TT）1Gr-結果表（印刷）'!D$11,'公式予選（TT）1Gr-結果表（貼付）'!$1:$1,0)),"")</f>
        <v>辻本 稔</v>
      </c>
      <c r="E30" s="91" t="str">
        <f>IFERROR(INDEX('公式予選（TT）1Gr-結果表（貼付）'!$A:$Z,MATCH($B30,'公式予選（TT）1Gr-結果表（貼付）'!$B:$B,0),MATCH('公式予選（TT）1Gr-結果表（印刷）'!E$11,'公式予選（TT）1Gr-結果表（貼付）'!$1:$1,0)),"")</f>
        <v>Mach1/YAMAHA</v>
      </c>
      <c r="F30" s="92" t="str">
        <f>IFERROR(INDEX('公式予選（TT）1Gr-結果表（貼付）'!$A:$Z,MATCH($B30,'公式予選（TT）1Gr-結果表（貼付）'!$B:$B,0),MATCH('公式予選（TT）1Gr-結果表（印刷）'!F$11,'公式予選（TT）1Gr-結果表（貼付）'!$1:$1,0)),"")</f>
        <v>サーティーズレーシング</v>
      </c>
      <c r="G30" s="90" t="str">
        <f>IFERROR(INDEX('公式予選（TT）1Gr-結果表（貼付）'!$A:$Z,MATCH($B30,'公式予選（TT）1Gr-結果表（貼付）'!$B:$B,0),MATCH('公式予選（TT）1Gr-結果表（印刷）'!G$11,'公式予選（TT）1Gr-結果表（貼付）'!$1:$1,0)),"")</f>
        <v>BS</v>
      </c>
      <c r="H30" s="93">
        <f>IF(A30="DNS","ｽﾀｰﾄ出来ず",IF(A30="DQ","失　格",IFERROR(INDEX('公式予選（TT）1Gr-結果表（貼付）'!$A:$Z,MATCH($B30,'公式予選（TT）1Gr-結果表（貼付）'!$B:$B,0),MATCH('公式予選（TT）1Gr-結果表（印刷）'!H$11,'公式予選（TT）1Gr-結果表（貼付）'!$1:$1,0)),"")))</f>
        <v>56.188000000000002</v>
      </c>
      <c r="I30" s="206" t="str">
        <f t="shared" si="0"/>
        <v/>
      </c>
      <c r="J30" s="94">
        <f>IF(A30="DNS","",IF(A30="DQ","",IFERROR(INDEX('公式予選（TT）1Gr-結果表（貼付）'!$A:$Z,MATCH($B30,'公式予選（TT）1Gr-結果表（貼付）'!$B:$B,0),MATCH('公式予選（TT）1Gr-結果表（印刷）'!J$11,'公式予選（TT）1Gr-結果表（貼付）'!$1:$1,0)),"")))</f>
        <v>1.161</v>
      </c>
      <c r="K30" s="94">
        <f>IF(A30="DNS","",IF(A30="DQ","",IFERROR(INDEX('公式予選（TT）1Gr-結果表（貼付）'!$A:$Z,MATCH($B30,'公式予選（TT）1Gr-結果表（貼付）'!$B:$B,0),MATCH('公式予選（TT）1Gr-結果表（印刷）'!K$11,'公式予選（TT）1Gr-結果表（貼付）'!$1:$1,0)),"")))</f>
        <v>3.1E-2</v>
      </c>
      <c r="L30" s="57" t="str">
        <f>IF(A30="DNS","",IF(A30="DQ","",IFERROR(INDEX('公式予選（TT）1Gr-結果表（貼付）'!$A:$Z,MATCH($B30,'公式予選（TT）1Gr-結果表（貼付）'!$B:$B,0),MATCH("In Lap",'公式予選（TT）1Gr-結果表（貼付）'!$1:$1,0))&amp;"/"&amp;INDEX('公式予選（TT）1Gr-結果表（貼付）'!$A:$Z,MATCH($B30,'公式予選（TT）1Gr-結果表（貼付）'!$B:$B,0),MATCH("Laps",'公式予選（TT）1Gr-結果表（貼付）'!$1:$1,0)),"")))</f>
        <v>6/6</v>
      </c>
      <c r="M30" s="53"/>
      <c r="N30" s="51"/>
      <c r="O30" s="51"/>
      <c r="P30" s="226" t="str">
        <f>IF(IFERROR(INDEX('公式予選（TT）1Gr-結果表（貼付）'!$A:$Z,MATCH($B30,'公式予選（TT）1Gr-結果表（貼付）'!$B:$B,0),MATCH(P$11,'公式予選（TT）1Gr-結果表（貼付）'!$1:$1,0)),"")=0,"",IFERROR(INDEX('公式予選（TT）1Gr-結果表（貼付）'!$A:$Z,MATCH($B30,'公式予選（TT）1Gr-結果表（貼付）'!$B:$B,0),MATCH(P$11,'公式予選（TT）1Gr-結果表（貼付）'!$1:$1,0)),""))</f>
        <v/>
      </c>
      <c r="Q30" s="226" t="str">
        <f>IF(P30="","",COUNTIF($P$13:P30,"&lt;&gt;"&amp;""))</f>
        <v/>
      </c>
      <c r="R30" s="226" t="str">
        <f t="shared" si="1"/>
        <v/>
      </c>
      <c r="S30" s="226" t="str">
        <f>IF(IFERROR(INDEX('公式予選（TT）1Gr-結果表（貼付）'!$A:$Z,MATCH($A30,'公式予選（TT）1Gr-結果表（貼付）'!$A:$A,0),MATCH(S$11,'公式予選（TT）1Gr-結果表（貼付）'!$1:$1,0)),"")=0,"",IFERROR(INDEX('公式予選（TT）1Gr-結果表（貼付）'!$A:$Z,MATCH($A30,'公式予選（TT）1Gr-結果表（貼付）'!$A:$A,0),MATCH(S$11,'公式予選（TT）1Gr-結果表（貼付）'!$1:$1,0)),""))</f>
        <v/>
      </c>
      <c r="T30" s="51"/>
      <c r="U30" s="51"/>
    </row>
    <row r="31" spans="1:21" ht="12.75" customHeight="1">
      <c r="A31" s="54">
        <f>IF(OR('公式予選（TT）1Gr-結果表（貼付）'!A20="DNF",'公式予選（TT）1Gr-結果表（貼付）'!A20="DNS",'公式予選（TT）1Gr-結果表（貼付）'!A20="DQ"),'公式予選（TT）1Gr-結果表（貼付）'!A20,IF(MAX('公式予選（TT）1Gr-結果表（貼付）'!$A:$A)&gt;A30,A30+1,""))</f>
        <v>19</v>
      </c>
      <c r="B31" s="55">
        <f>IFERROR(INDEX('公式予選（TT）1Gr-結果表（貼付）'!A20:$Z$50,MATCH($A31,'公式予選（TT）1Gr-結果表（貼付）'!A20:$A$50,0),MATCH('公式予選（TT）1Gr-結果表（印刷）'!B$11,'公式予選（TT）1Gr-結果表（貼付）'!$1:$1,0)),"")</f>
        <v>53</v>
      </c>
      <c r="C31" s="198"/>
      <c r="D31" s="56" t="str">
        <f>IFERROR(INDEX('公式予選（TT）1Gr-結果表（貼付）'!$A:$Z,MATCH($B31,'公式予選（TT）1Gr-結果表（貼付）'!$B:$B,0),MATCH('公式予選（TT）1Gr-結果表（印刷）'!D$11,'公式予選（TT）1Gr-結果表（貼付）'!$1:$1,0)),"")</f>
        <v>宮崎 知巳</v>
      </c>
      <c r="E31" s="91" t="str">
        <f>IFERROR(INDEX('公式予選（TT）1Gr-結果表（貼付）'!$A:$Z,MATCH($B31,'公式予選（TT）1Gr-結果表（貼付）'!$B:$B,0),MATCH('公式予選（TT）1Gr-結果表（印刷）'!E$11,'公式予選（TT）1Gr-結果表（貼付）'!$1:$1,0)),"")</f>
        <v>トニーカート/YAMAHA</v>
      </c>
      <c r="F31" s="92" t="str">
        <f>IFERROR(INDEX('公式予選（TT）1Gr-結果表（貼付）'!$A:$Z,MATCH($B31,'公式予選（TT）1Gr-結果表（貼付）'!$B:$B,0),MATCH('公式予選（TT）1Gr-結果表（印刷）'!F$11,'公式予選（TT）1Gr-結果表（貼付）'!$1:$1,0)),"")</f>
        <v>JACKAL HKC</v>
      </c>
      <c r="G31" s="90" t="str">
        <f>IFERROR(INDEX('公式予選（TT）1Gr-結果表（貼付）'!$A:$Z,MATCH($B31,'公式予選（TT）1Gr-結果表（貼付）'!$B:$B,0),MATCH('公式予選（TT）1Gr-結果表（印刷）'!G$11,'公式予選（TT）1Gr-結果表（貼付）'!$1:$1,0)),"")</f>
        <v>BS</v>
      </c>
      <c r="H31" s="93">
        <f>IF(A31="DNS","ｽﾀｰﾄ出来ず",IF(A31="DQ","失　格",IFERROR(INDEX('公式予選（TT）1Gr-結果表（貼付）'!$A:$Z,MATCH($B31,'公式予選（TT）1Gr-結果表（貼付）'!$B:$B,0),MATCH('公式予選（TT）1Gr-結果表（印刷）'!H$11,'公式予選（TT）1Gr-結果表（貼付）'!$1:$1,0)),"")))</f>
        <v>56.360999999999997</v>
      </c>
      <c r="I31" s="206" t="str">
        <f t="shared" si="0"/>
        <v/>
      </c>
      <c r="J31" s="94">
        <f>IF(A31="DNS","",IF(A31="DQ","",IFERROR(INDEX('公式予選（TT）1Gr-結果表（貼付）'!$A:$Z,MATCH($B31,'公式予選（TT）1Gr-結果表（貼付）'!$B:$B,0),MATCH('公式予選（TT）1Gr-結果表（印刷）'!J$11,'公式予選（TT）1Gr-結果表（貼付）'!$1:$1,0)),"")))</f>
        <v>1.3340000000000001</v>
      </c>
      <c r="K31" s="94">
        <f>IF(A31="DNS","",IF(A31="DQ","",IFERROR(INDEX('公式予選（TT）1Gr-結果表（貼付）'!$A:$Z,MATCH($B31,'公式予選（TT）1Gr-結果表（貼付）'!$B:$B,0),MATCH('公式予選（TT）1Gr-結果表（印刷）'!K$11,'公式予選（TT）1Gr-結果表（貼付）'!$1:$1,0)),"")))</f>
        <v>0.17299999999999999</v>
      </c>
      <c r="L31" s="57" t="str">
        <f>IF(A31="DNS","",IF(A31="DQ","",IFERROR(INDEX('公式予選（TT）1Gr-結果表（貼付）'!$A:$Z,MATCH($B31,'公式予選（TT）1Gr-結果表（貼付）'!$B:$B,0),MATCH("In Lap",'公式予選（TT）1Gr-結果表（貼付）'!$1:$1,0))&amp;"/"&amp;INDEX('公式予選（TT）1Gr-結果表（貼付）'!$A:$Z,MATCH($B31,'公式予選（TT）1Gr-結果表（貼付）'!$B:$B,0),MATCH("Laps",'公式予選（TT）1Gr-結果表（貼付）'!$1:$1,0)),"")))</f>
        <v>3/5</v>
      </c>
      <c r="M31" s="53"/>
      <c r="N31" s="51"/>
      <c r="O31" s="51"/>
      <c r="P31" s="226" t="str">
        <f>IF(IFERROR(INDEX('公式予選（TT）1Gr-結果表（貼付）'!$A:$Z,MATCH($B31,'公式予選（TT）1Gr-結果表（貼付）'!$B:$B,0),MATCH(P$11,'公式予選（TT）1Gr-結果表（貼付）'!$1:$1,0)),"")=0,"",IFERROR(INDEX('公式予選（TT）1Gr-結果表（貼付）'!$A:$Z,MATCH($B31,'公式予選（TT）1Gr-結果表（貼付）'!$B:$B,0),MATCH(P$11,'公式予選（TT）1Gr-結果表（貼付）'!$1:$1,0)),""))</f>
        <v/>
      </c>
      <c r="Q31" s="226" t="str">
        <f>IF(P31="","",COUNTIF($P$13:P31,"&lt;&gt;"&amp;""))</f>
        <v/>
      </c>
      <c r="R31" s="226" t="str">
        <f t="shared" si="1"/>
        <v/>
      </c>
      <c r="S31" s="226" t="str">
        <f>IF(IFERROR(INDEX('公式予選（TT）1Gr-結果表（貼付）'!$A:$Z,MATCH($A31,'公式予選（TT）1Gr-結果表（貼付）'!$A:$A,0),MATCH(S$11,'公式予選（TT）1Gr-結果表（貼付）'!$1:$1,0)),"")=0,"",IFERROR(INDEX('公式予選（TT）1Gr-結果表（貼付）'!$A:$Z,MATCH($A31,'公式予選（TT）1Gr-結果表（貼付）'!$A:$A,0),MATCH(S$11,'公式予選（TT）1Gr-結果表（貼付）'!$1:$1,0)),""))</f>
        <v/>
      </c>
      <c r="T31" s="51"/>
      <c r="U31" s="51"/>
    </row>
    <row r="32" spans="1:21" ht="12.75" customHeight="1">
      <c r="A32" s="54">
        <f>IF(OR('公式予選（TT）1Gr-結果表（貼付）'!A21="DNF",'公式予選（TT）1Gr-結果表（貼付）'!A21="DNS",'公式予選（TT）1Gr-結果表（貼付）'!A21="DQ"),'公式予選（TT）1Gr-結果表（貼付）'!A21,IF(MAX('公式予選（TT）1Gr-結果表（貼付）'!$A:$A)&gt;A31,A31+1,""))</f>
        <v>20</v>
      </c>
      <c r="B32" s="55">
        <f>IFERROR(INDEX('公式予選（TT）1Gr-結果表（貼付）'!A21:$Z$50,MATCH($A32,'公式予選（TT）1Gr-結果表（貼付）'!A21:$A$50,0),MATCH('公式予選（TT）1Gr-結果表（印刷）'!B$11,'公式予選（TT）1Gr-結果表（貼付）'!$1:$1,0)),"")</f>
        <v>68</v>
      </c>
      <c r="C32" s="198"/>
      <c r="D32" s="56" t="str">
        <f>IFERROR(INDEX('公式予選（TT）1Gr-結果表（貼付）'!$A:$Z,MATCH($B32,'公式予選（TT）1Gr-結果表（貼付）'!$B:$B,0),MATCH('公式予選（TT）1Gr-結果表（印刷）'!D$11,'公式予選（TT）1Gr-結果表（貼付）'!$1:$1,0)),"")</f>
        <v>安藤 直仁</v>
      </c>
      <c r="E32" s="91" t="str">
        <f>IFERROR(INDEX('公式予選（TT）1Gr-結果表（貼付）'!$A:$Z,MATCH($B32,'公式予選（TT）1Gr-結果表（貼付）'!$B:$B,0),MATCH('公式予選（TT）1Gr-結果表（印刷）'!E$11,'公式予選（TT）1Gr-結果表（貼付）'!$1:$1,0)),"")</f>
        <v>KOSMIC/YAMAHA</v>
      </c>
      <c r="F32" s="92" t="str">
        <f>IFERROR(INDEX('公式予選（TT）1Gr-結果表（貼付）'!$A:$Z,MATCH($B32,'公式予選（TT）1Gr-結果表（貼付）'!$B:$B,0),MATCH('公式予選（TT）1Gr-結果表（印刷）'!F$11,'公式予選（TT）1Gr-結果表（貼付）'!$1:$1,0)),"")</f>
        <v>Gren Blue RT</v>
      </c>
      <c r="G32" s="90" t="str">
        <f>IFERROR(INDEX('公式予選（TT）1Gr-結果表（貼付）'!$A:$Z,MATCH($B32,'公式予選（TT）1Gr-結果表（貼付）'!$B:$B,0),MATCH('公式予選（TT）1Gr-結果表（印刷）'!G$11,'公式予選（TT）1Gr-結果表（貼付）'!$1:$1,0)),"")</f>
        <v>BS</v>
      </c>
      <c r="H32" s="93">
        <f>IF(A32="DNS","ｽﾀｰﾄ出来ず",IF(A32="DQ","失　格",IFERROR(INDEX('公式予選（TT）1Gr-結果表（貼付）'!$A:$Z,MATCH($B32,'公式予選（TT）1Gr-結果表（貼付）'!$B:$B,0),MATCH('公式予選（TT）1Gr-結果表（印刷）'!H$11,'公式予選（TT）1Gr-結果表（貼付）'!$1:$1,0)),"")))</f>
        <v>56.414000000000001</v>
      </c>
      <c r="I32" s="206" t="str">
        <f t="shared" si="0"/>
        <v/>
      </c>
      <c r="J32" s="94">
        <f>IF(A32="DNS","",IF(A32="DQ","",IFERROR(INDEX('公式予選（TT）1Gr-結果表（貼付）'!$A:$Z,MATCH($B32,'公式予選（TT）1Gr-結果表（貼付）'!$B:$B,0),MATCH('公式予選（TT）1Gr-結果表（印刷）'!J$11,'公式予選（TT）1Gr-結果表（貼付）'!$1:$1,0)),"")))</f>
        <v>1.387</v>
      </c>
      <c r="K32" s="94">
        <f>IF(A32="DNS","",IF(A32="DQ","",IFERROR(INDEX('公式予選（TT）1Gr-結果表（貼付）'!$A:$Z,MATCH($B32,'公式予選（TT）1Gr-結果表（貼付）'!$B:$B,0),MATCH('公式予選（TT）1Gr-結果表（印刷）'!K$11,'公式予選（TT）1Gr-結果表（貼付）'!$1:$1,0)),"")))</f>
        <v>5.2999999999999999E-2</v>
      </c>
      <c r="L32" s="57" t="str">
        <f>IF(A32="DNS","",IF(A32="DQ","",IFERROR(INDEX('公式予選（TT）1Gr-結果表（貼付）'!$A:$Z,MATCH($B32,'公式予選（TT）1Gr-結果表（貼付）'!$B:$B,0),MATCH("In Lap",'公式予選（TT）1Gr-結果表（貼付）'!$1:$1,0))&amp;"/"&amp;INDEX('公式予選（TT）1Gr-結果表（貼付）'!$A:$Z,MATCH($B32,'公式予選（TT）1Gr-結果表（貼付）'!$B:$B,0),MATCH("Laps",'公式予選（TT）1Gr-結果表（貼付）'!$1:$1,0)),"")))</f>
        <v>1/5</v>
      </c>
      <c r="M32" s="53"/>
      <c r="N32" s="51"/>
      <c r="O32" s="51"/>
      <c r="P32" s="226" t="str">
        <f>IF(IFERROR(INDEX('公式予選（TT）1Gr-結果表（貼付）'!$A:$Z,MATCH($B32,'公式予選（TT）1Gr-結果表（貼付）'!$B:$B,0),MATCH(P$11,'公式予選（TT）1Gr-結果表（貼付）'!$1:$1,0)),"")=0,"",IFERROR(INDEX('公式予選（TT）1Gr-結果表（貼付）'!$A:$Z,MATCH($B32,'公式予選（TT）1Gr-結果表（貼付）'!$B:$B,0),MATCH(P$11,'公式予選（TT）1Gr-結果表（貼付）'!$1:$1,0)),""))</f>
        <v/>
      </c>
      <c r="Q32" s="226" t="str">
        <f>IF(P32="","",COUNTIF($P$13:P32,"&lt;&gt;"&amp;""))</f>
        <v/>
      </c>
      <c r="R32" s="226" t="str">
        <f t="shared" si="1"/>
        <v/>
      </c>
      <c r="S32" s="226" t="str">
        <f>IF(IFERROR(INDEX('公式予選（TT）1Gr-結果表（貼付）'!$A:$Z,MATCH($A32,'公式予選（TT）1Gr-結果表（貼付）'!$A:$A,0),MATCH(S$11,'公式予選（TT）1Gr-結果表（貼付）'!$1:$1,0)),"")=0,"",IFERROR(INDEX('公式予選（TT）1Gr-結果表（貼付）'!$A:$Z,MATCH($A32,'公式予選（TT）1Gr-結果表（貼付）'!$A:$A,0),MATCH(S$11,'公式予選（TT）1Gr-結果表（貼付）'!$1:$1,0)),""))</f>
        <v/>
      </c>
      <c r="T32" s="51"/>
      <c r="U32" s="51"/>
    </row>
    <row r="33" spans="1:21" ht="12.75" customHeight="1">
      <c r="A33" s="54">
        <f>IF(OR('公式予選（TT）1Gr-結果表（貼付）'!A22="DNF",'公式予選（TT）1Gr-結果表（貼付）'!A22="DNS",'公式予選（TT）1Gr-結果表（貼付）'!A22="DQ"),'公式予選（TT）1Gr-結果表（貼付）'!A22,IF(MAX('公式予選（TT）1Gr-結果表（貼付）'!$A:$A)&gt;A32,A32+1,""))</f>
        <v>21</v>
      </c>
      <c r="B33" s="55">
        <f>IFERROR(INDEX('公式予選（TT）1Gr-結果表（貼付）'!A22:$Z$50,MATCH($A33,'公式予選（TT）1Gr-結果表（貼付）'!A22:$A$50,0),MATCH('公式予選（TT）1Gr-結果表（印刷）'!B$11,'公式予選（TT）1Gr-結果表（貼付）'!$1:$1,0)),"")</f>
        <v>27</v>
      </c>
      <c r="C33" s="198"/>
      <c r="D33" s="56" t="str">
        <f>IFERROR(INDEX('公式予選（TT）1Gr-結果表（貼付）'!$A:$Z,MATCH($B33,'公式予選（TT）1Gr-結果表（貼付）'!$B:$B,0),MATCH('公式予選（TT）1Gr-結果表（印刷）'!D$11,'公式予選（TT）1Gr-結果表（貼付）'!$1:$1,0)),"")</f>
        <v>大川 浩</v>
      </c>
      <c r="E33" s="91" t="str">
        <f>IFERROR(INDEX('公式予選（TT）1Gr-結果表（貼付）'!$A:$Z,MATCH($B33,'公式予選（TT）1Gr-結果表（貼付）'!$B:$B,0),MATCH('公式予選（TT）1Gr-結果表（印刷）'!E$11,'公式予選（TT）1Gr-結果表（貼付）'!$1:$1,0)),"")</f>
        <v>FA/YAMAHA</v>
      </c>
      <c r="F33" s="92" t="str">
        <f>IFERROR(INDEX('公式予選（TT）1Gr-結果表（貼付）'!$A:$Z,MATCH($B33,'公式予選（TT）1Gr-結果表（貼付）'!$B:$B,0),MATCH('公式予選（TT）1Gr-結果表（印刷）'!F$11,'公式予選（TT）1Gr-結果表（貼付）'!$1:$1,0)),"")</f>
        <v>ハラダカートクラブ</v>
      </c>
      <c r="G33" s="90" t="str">
        <f>IFERROR(INDEX('公式予選（TT）1Gr-結果表（貼付）'!$A:$Z,MATCH($B33,'公式予選（TT）1Gr-結果表（貼付）'!$B:$B,0),MATCH('公式予選（TT）1Gr-結果表（印刷）'!G$11,'公式予選（TT）1Gr-結果表（貼付）'!$1:$1,0)),"")</f>
        <v>BS</v>
      </c>
      <c r="H33" s="93">
        <f>IF(A33="DNS","ｽﾀｰﾄ出来ず",IF(A33="DQ","失　格",IFERROR(INDEX('公式予選（TT）1Gr-結果表（貼付）'!$A:$Z,MATCH($B33,'公式予選（TT）1Gr-結果表（貼付）'!$B:$B,0),MATCH('公式予選（TT）1Gr-結果表（印刷）'!H$11,'公式予選（TT）1Gr-結果表（貼付）'!$1:$1,0)),"")))</f>
        <v>56.594999999999999</v>
      </c>
      <c r="I33" s="206" t="str">
        <f t="shared" si="0"/>
        <v/>
      </c>
      <c r="J33" s="94">
        <f>IF(A33="DNS","",IF(A33="DQ","",IFERROR(INDEX('公式予選（TT）1Gr-結果表（貼付）'!$A:$Z,MATCH($B33,'公式予選（TT）1Gr-結果表（貼付）'!$B:$B,0),MATCH('公式予選（TT）1Gr-結果表（印刷）'!J$11,'公式予選（TT）1Gr-結果表（貼付）'!$1:$1,0)),"")))</f>
        <v>1.5680000000000001</v>
      </c>
      <c r="K33" s="94">
        <f>IF(A33="DNS","",IF(A33="DQ","",IFERROR(INDEX('公式予選（TT）1Gr-結果表（貼付）'!$A:$Z,MATCH($B33,'公式予選（TT）1Gr-結果表（貼付）'!$B:$B,0),MATCH('公式予選（TT）1Gr-結果表（印刷）'!K$11,'公式予選（TT）1Gr-結果表（貼付）'!$1:$1,0)),"")))</f>
        <v>0.18099999999999999</v>
      </c>
      <c r="L33" s="57" t="str">
        <f>IF(A33="DNS","",IF(A33="DQ","",IFERROR(INDEX('公式予選（TT）1Gr-結果表（貼付）'!$A:$Z,MATCH($B33,'公式予選（TT）1Gr-結果表（貼付）'!$B:$B,0),MATCH("In Lap",'公式予選（TT）1Gr-結果表（貼付）'!$1:$1,0))&amp;"/"&amp;INDEX('公式予選（TT）1Gr-結果表（貼付）'!$A:$Z,MATCH($B33,'公式予選（TT）1Gr-結果表（貼付）'!$B:$B,0),MATCH("Laps",'公式予選（TT）1Gr-結果表（貼付）'!$1:$1,0)),"")))</f>
        <v>2/5</v>
      </c>
      <c r="M33" s="53"/>
      <c r="N33" s="51"/>
      <c r="O33" s="51"/>
      <c r="P33" s="226" t="str">
        <f>IF(IFERROR(INDEX('公式予選（TT）1Gr-結果表（貼付）'!$A:$Z,MATCH($B33,'公式予選（TT）1Gr-結果表（貼付）'!$B:$B,0),MATCH(P$11,'公式予選（TT）1Gr-結果表（貼付）'!$1:$1,0)),"")=0,"",IFERROR(INDEX('公式予選（TT）1Gr-結果表（貼付）'!$A:$Z,MATCH($B33,'公式予選（TT）1Gr-結果表（貼付）'!$B:$B,0),MATCH(P$11,'公式予選（TT）1Gr-結果表（貼付）'!$1:$1,0)),""))</f>
        <v/>
      </c>
      <c r="Q33" s="226" t="str">
        <f>IF(P33="","",COUNTIF($P$13:P33,"&lt;&gt;"&amp;""))</f>
        <v/>
      </c>
      <c r="R33" s="226" t="str">
        <f t="shared" si="1"/>
        <v/>
      </c>
      <c r="S33" s="226" t="str">
        <f>IF(IFERROR(INDEX('公式予選（TT）1Gr-結果表（貼付）'!$A:$Z,MATCH($A33,'公式予選（TT）1Gr-結果表（貼付）'!$A:$A,0),MATCH(S$11,'公式予選（TT）1Gr-結果表（貼付）'!$1:$1,0)),"")=0,"",IFERROR(INDEX('公式予選（TT）1Gr-結果表（貼付）'!$A:$Z,MATCH($A33,'公式予選（TT）1Gr-結果表（貼付）'!$A:$A,0),MATCH(S$11,'公式予選（TT）1Gr-結果表（貼付）'!$1:$1,0)),""))</f>
        <v/>
      </c>
      <c r="T33" s="51"/>
      <c r="U33" s="51"/>
    </row>
    <row r="34" spans="1:21" ht="12.75" customHeight="1">
      <c r="A34" s="54">
        <f>IF(OR('公式予選（TT）1Gr-結果表（貼付）'!A23="DNF",'公式予選（TT）1Gr-結果表（貼付）'!A23="DNS",'公式予選（TT）1Gr-結果表（貼付）'!A23="DQ"),'公式予選（TT）1Gr-結果表（貼付）'!A23,IF(MAX('公式予選（TT）1Gr-結果表（貼付）'!$A:$A)&gt;A33,A33+1,""))</f>
        <v>22</v>
      </c>
      <c r="B34" s="55">
        <f>IFERROR(INDEX('公式予選（TT）1Gr-結果表（貼付）'!A23:$Z$50,MATCH($A34,'公式予選（TT）1Gr-結果表（貼付）'!A23:$A$50,0),MATCH('公式予選（TT）1Gr-結果表（印刷）'!B$11,'公式予選（TT）1Gr-結果表（貼付）'!$1:$1,0)),"")</f>
        <v>90</v>
      </c>
      <c r="C34" s="198"/>
      <c r="D34" s="56" t="str">
        <f>IFERROR(INDEX('公式予選（TT）1Gr-結果表（貼付）'!$A:$Z,MATCH($B34,'公式予選（TT）1Gr-結果表（貼付）'!$B:$B,0),MATCH('公式予選（TT）1Gr-結果表（印刷）'!D$11,'公式予選（TT）1Gr-結果表（貼付）'!$1:$1,0)),"")</f>
        <v>竹中 敬之</v>
      </c>
      <c r="E34" s="91" t="str">
        <f>IFERROR(INDEX('公式予選（TT）1Gr-結果表（貼付）'!$A:$Z,MATCH($B34,'公式予選（TT）1Gr-結果表（貼付）'!$B:$B,0),MATCH('公式予選（TT）1Gr-結果表（印刷）'!E$11,'公式予選（TT）1Gr-結果表（貼付）'!$1:$1,0)),"")</f>
        <v>マッハワン/YAMAHA</v>
      </c>
      <c r="F34" s="92" t="str">
        <f>IFERROR(INDEX('公式予選（TT）1Gr-結果表（貼付）'!$A:$Z,MATCH($B34,'公式予選（TT）1Gr-結果表（貼付）'!$B:$B,0),MATCH('公式予選（TT）1Gr-結果表（印刷）'!F$11,'公式予選（TT）1Gr-結果表（貼付）'!$1:$1,0)),"")</f>
        <v>サーティーズレーシング</v>
      </c>
      <c r="G34" s="90" t="str">
        <f>IFERROR(INDEX('公式予選（TT）1Gr-結果表（貼付）'!$A:$Z,MATCH($B34,'公式予選（TT）1Gr-結果表（貼付）'!$B:$B,0),MATCH('公式予選（TT）1Gr-結果表（印刷）'!G$11,'公式予選（TT）1Gr-結果表（貼付）'!$1:$1,0)),"")</f>
        <v>BS</v>
      </c>
      <c r="H34" s="93">
        <f>IF(A34="DNS","ｽﾀｰﾄ出来ず",IF(A34="DQ","失　格",IFERROR(INDEX('公式予選（TT）1Gr-結果表（貼付）'!$A:$Z,MATCH($B34,'公式予選（TT）1Gr-結果表（貼付）'!$B:$B,0),MATCH('公式予選（TT）1Gr-結果表（印刷）'!H$11,'公式予選（TT）1Gr-結果表（貼付）'!$1:$1,0)),"")))</f>
        <v>56.618000000000002</v>
      </c>
      <c r="I34" s="206" t="str">
        <f t="shared" si="0"/>
        <v/>
      </c>
      <c r="J34" s="94">
        <f>IF(A34="DNS","",IF(A34="DQ","",IFERROR(INDEX('公式予選（TT）1Gr-結果表（貼付）'!$A:$Z,MATCH($B34,'公式予選（TT）1Gr-結果表（貼付）'!$B:$B,0),MATCH('公式予選（TT）1Gr-結果表（印刷）'!J$11,'公式予選（TT）1Gr-結果表（貼付）'!$1:$1,0)),"")))</f>
        <v>1.591</v>
      </c>
      <c r="K34" s="94">
        <f>IF(A34="DNS","",IF(A34="DQ","",IFERROR(INDEX('公式予選（TT）1Gr-結果表（貼付）'!$A:$Z,MATCH($B34,'公式予選（TT）1Gr-結果表（貼付）'!$B:$B,0),MATCH('公式予選（TT）1Gr-結果表（印刷）'!K$11,'公式予選（TT）1Gr-結果表（貼付）'!$1:$1,0)),"")))</f>
        <v>2.3E-2</v>
      </c>
      <c r="L34" s="57" t="str">
        <f>IF(A34="DNS","",IF(A34="DQ","",IFERROR(INDEX('公式予選（TT）1Gr-結果表（貼付）'!$A:$Z,MATCH($B34,'公式予選（TT）1Gr-結果表（貼付）'!$B:$B,0),MATCH("In Lap",'公式予選（TT）1Gr-結果表（貼付）'!$1:$1,0))&amp;"/"&amp;INDEX('公式予選（TT）1Gr-結果表（貼付）'!$A:$Z,MATCH($B34,'公式予選（TT）1Gr-結果表（貼付）'!$B:$B,0),MATCH("Laps",'公式予選（TT）1Gr-結果表（貼付）'!$1:$1,0)),"")))</f>
        <v>4/6</v>
      </c>
      <c r="M34" s="7"/>
      <c r="N34" s="51"/>
      <c r="O34" s="51"/>
      <c r="P34" s="226" t="str">
        <f>IF(IFERROR(INDEX('公式予選（TT）1Gr-結果表（貼付）'!$A:$Z,MATCH($B34,'公式予選（TT）1Gr-結果表（貼付）'!$B:$B,0),MATCH(P$11,'公式予選（TT）1Gr-結果表（貼付）'!$1:$1,0)),"")=0,"",IFERROR(INDEX('公式予選（TT）1Gr-結果表（貼付）'!$A:$Z,MATCH($B34,'公式予選（TT）1Gr-結果表（貼付）'!$B:$B,0),MATCH(P$11,'公式予選（TT）1Gr-結果表（貼付）'!$1:$1,0)),""))</f>
        <v/>
      </c>
      <c r="Q34" s="226" t="str">
        <f>IF(P34="","",COUNTIF($P$13:P34,"&lt;&gt;"&amp;""))</f>
        <v/>
      </c>
      <c r="R34" s="226" t="str">
        <f t="shared" si="1"/>
        <v/>
      </c>
      <c r="S34" s="226" t="str">
        <f>IF(IFERROR(INDEX('公式予選（TT）1Gr-結果表（貼付）'!$A:$Z,MATCH($A34,'公式予選（TT）1Gr-結果表（貼付）'!$A:$A,0),MATCH(S$11,'公式予選（TT）1Gr-結果表（貼付）'!$1:$1,0)),"")=0,"",IFERROR(INDEX('公式予選（TT）1Gr-結果表（貼付）'!$A:$Z,MATCH($A34,'公式予選（TT）1Gr-結果表（貼付）'!$A:$A,0),MATCH(S$11,'公式予選（TT）1Gr-結果表（貼付）'!$1:$1,0)),""))</f>
        <v/>
      </c>
      <c r="T34" s="51"/>
      <c r="U34" s="51"/>
    </row>
    <row r="35" spans="1:21" ht="12.75" customHeight="1">
      <c r="A35" s="54">
        <f>IF(OR('公式予選（TT）1Gr-結果表（貼付）'!A24="DNF",'公式予選（TT）1Gr-結果表（貼付）'!A24="DNS",'公式予選（TT）1Gr-結果表（貼付）'!A24="DQ"),'公式予選（TT）1Gr-結果表（貼付）'!A24,IF(MAX('公式予選（TT）1Gr-結果表（貼付）'!$A:$A)&gt;A34,A34+1,""))</f>
        <v>23</v>
      </c>
      <c r="B35" s="55">
        <f>IFERROR(INDEX('公式予選（TT）1Gr-結果表（貼付）'!A24:$Z$50,MATCH($A35,'公式予選（TT）1Gr-結果表（貼付）'!A24:$A$50,0),MATCH('公式予選（TT）1Gr-結果表（印刷）'!B$11,'公式予選（TT）1Gr-結果表（貼付）'!$1:$1,0)),"")</f>
        <v>61</v>
      </c>
      <c r="C35" s="198"/>
      <c r="D35" s="56" t="str">
        <f>IFERROR(INDEX('公式予選（TT）1Gr-結果表（貼付）'!$A:$Z,MATCH($B35,'公式予選（TT）1Gr-結果表（貼付）'!$B:$B,0),MATCH('公式予選（TT）1Gr-結果表（印刷）'!D$11,'公式予選（TT）1Gr-結果表（貼付）'!$1:$1,0)),"")</f>
        <v>曽我部 崇</v>
      </c>
      <c r="E35" s="91" t="str">
        <f>IFERROR(INDEX('公式予選（TT）1Gr-結果表（貼付）'!$A:$Z,MATCH($B35,'公式予選（TT）1Gr-結果表（貼付）'!$B:$B,0),MATCH('公式予選（TT）1Gr-結果表（印刷）'!E$11,'公式予選（TT）1Gr-結果表（貼付）'!$1:$1,0)),"")</f>
        <v>MACH1/YAMAHA</v>
      </c>
      <c r="F35" s="92" t="str">
        <f>IFERROR(INDEX('公式予選（TT）1Gr-結果表（貼付）'!$A:$Z,MATCH($B35,'公式予選（TT）1Gr-結果表（貼付）'!$B:$B,0),MATCH('公式予選（TT）1Gr-結果表（印刷）'!F$11,'公式予選（TT）1Gr-結果表（貼付）'!$1:$1,0)),"")</f>
        <v>F's CLUB</v>
      </c>
      <c r="G35" s="90" t="str">
        <f>IFERROR(INDEX('公式予選（TT）1Gr-結果表（貼付）'!$A:$Z,MATCH($B35,'公式予選（TT）1Gr-結果表（貼付）'!$B:$B,0),MATCH('公式予選（TT）1Gr-結果表（印刷）'!G$11,'公式予選（TT）1Gr-結果表（貼付）'!$1:$1,0)),"")</f>
        <v>BS</v>
      </c>
      <c r="H35" s="93">
        <f>IF(A35="DNS","ｽﾀｰﾄ出来ず",IF(A35="DQ","失　格",IFERROR(INDEX('公式予選（TT）1Gr-結果表（貼付）'!$A:$Z,MATCH($B35,'公式予選（TT）1Gr-結果表（貼付）'!$B:$B,0),MATCH('公式予選（TT）1Gr-結果表（印刷）'!H$11,'公式予選（TT）1Gr-結果表（貼付）'!$1:$1,0)),"")))</f>
        <v>56.722000000000001</v>
      </c>
      <c r="I35" s="206" t="str">
        <f t="shared" si="0"/>
        <v/>
      </c>
      <c r="J35" s="94">
        <f>IF(A35="DNS","",IF(A35="DQ","",IFERROR(INDEX('公式予選（TT）1Gr-結果表（貼付）'!$A:$Z,MATCH($B35,'公式予選（TT）1Gr-結果表（貼付）'!$B:$B,0),MATCH('公式予選（TT）1Gr-結果表（印刷）'!J$11,'公式予選（TT）1Gr-結果表（貼付）'!$1:$1,0)),"")))</f>
        <v>1.6950000000000001</v>
      </c>
      <c r="K35" s="94">
        <f>IF(A35="DNS","",IF(A35="DQ","",IFERROR(INDEX('公式予選（TT）1Gr-結果表（貼付）'!$A:$Z,MATCH($B35,'公式予選（TT）1Gr-結果表（貼付）'!$B:$B,0),MATCH('公式予選（TT）1Gr-結果表（印刷）'!K$11,'公式予選（TT）1Gr-結果表（貼付）'!$1:$1,0)),"")))</f>
        <v>0.104</v>
      </c>
      <c r="L35" s="57" t="str">
        <f>IF(A35="DNS","",IF(A35="DQ","",IFERROR(INDEX('公式予選（TT）1Gr-結果表（貼付）'!$A:$Z,MATCH($B35,'公式予選（TT）1Gr-結果表（貼付）'!$B:$B,0),MATCH("In Lap",'公式予選（TT）1Gr-結果表（貼付）'!$1:$1,0))&amp;"/"&amp;INDEX('公式予選（TT）1Gr-結果表（貼付）'!$A:$Z,MATCH($B35,'公式予選（TT）1Gr-結果表（貼付）'!$B:$B,0),MATCH("Laps",'公式予選（TT）1Gr-結果表（貼付）'!$1:$1,0)),"")))</f>
        <v>4/6</v>
      </c>
      <c r="M35" s="7"/>
      <c r="N35" s="51"/>
      <c r="O35" s="51"/>
      <c r="P35" s="226" t="str">
        <f>IF(IFERROR(INDEX('公式予選（TT）1Gr-結果表（貼付）'!$A:$Z,MATCH($B35,'公式予選（TT）1Gr-結果表（貼付）'!$B:$B,0),MATCH(P$11,'公式予選（TT）1Gr-結果表（貼付）'!$1:$1,0)),"")=0,"",IFERROR(INDEX('公式予選（TT）1Gr-結果表（貼付）'!$A:$Z,MATCH($B35,'公式予選（TT）1Gr-結果表（貼付）'!$B:$B,0),MATCH(P$11,'公式予選（TT）1Gr-結果表（貼付）'!$1:$1,0)),""))</f>
        <v/>
      </c>
      <c r="Q35" s="226" t="str">
        <f>IF(P35="","",COUNTIF($P$13:P35,"&lt;&gt;"&amp;""))</f>
        <v/>
      </c>
      <c r="R35" s="226" t="str">
        <f t="shared" si="1"/>
        <v/>
      </c>
      <c r="S35" s="226" t="str">
        <f>IF(IFERROR(INDEX('公式予選（TT）1Gr-結果表（貼付）'!$A:$Z,MATCH($A35,'公式予選（TT）1Gr-結果表（貼付）'!$A:$A,0),MATCH(S$11,'公式予選（TT）1Gr-結果表（貼付）'!$1:$1,0)),"")=0,"",IFERROR(INDEX('公式予選（TT）1Gr-結果表（貼付）'!$A:$Z,MATCH($A35,'公式予選（TT）1Gr-結果表（貼付）'!$A:$A,0),MATCH(S$11,'公式予選（TT）1Gr-結果表（貼付）'!$1:$1,0)),""))</f>
        <v/>
      </c>
      <c r="T35" s="51"/>
      <c r="U35" s="51"/>
    </row>
    <row r="36" spans="1:21" ht="12.75" customHeight="1">
      <c r="A36" s="54">
        <f>IF(OR('公式予選（TT）1Gr-結果表（貼付）'!A25="DNF",'公式予選（TT）1Gr-結果表（貼付）'!A25="DNS",'公式予選（TT）1Gr-結果表（貼付）'!A25="DQ"),'公式予選（TT）1Gr-結果表（貼付）'!A25,IF(MAX('公式予選（TT）1Gr-結果表（貼付）'!$A:$A)&gt;A35,A35+1,""))</f>
        <v>24</v>
      </c>
      <c r="B36" s="55">
        <f>IFERROR(INDEX('公式予選（TT）1Gr-結果表（貼付）'!A25:$Z$50,MATCH($A36,'公式予選（TT）1Gr-結果表（貼付）'!A25:$A$50,0),MATCH('公式予選（TT）1Gr-結果表（印刷）'!B$11,'公式予選（TT）1Gr-結果表（貼付）'!$1:$1,0)),"")</f>
        <v>29</v>
      </c>
      <c r="C36" s="198"/>
      <c r="D36" s="56" t="str">
        <f>IFERROR(INDEX('公式予選（TT）1Gr-結果表（貼付）'!$A:$Z,MATCH($B36,'公式予選（TT）1Gr-結果表（貼付）'!$B:$B,0),MATCH('公式予選（TT）1Gr-結果表（印刷）'!D$11,'公式予選（TT）1Gr-結果表（貼付）'!$1:$1,0)),"")</f>
        <v>平田 研二</v>
      </c>
      <c r="E36" s="91" t="str">
        <f>IFERROR(INDEX('公式予選（TT）1Gr-結果表（貼付）'!$A:$Z,MATCH($B36,'公式予選（TT）1Gr-結果表（貼付）'!$B:$B,0),MATCH('公式予選（TT）1Gr-結果表（印刷）'!E$11,'公式予選（TT）1Gr-結果表（貼付）'!$1:$1,0)),"")</f>
        <v>CROC Promotion/YAMAHA</v>
      </c>
      <c r="F36" s="92" t="str">
        <f>IFERROR(INDEX('公式予選（TT）1Gr-結果表（貼付）'!$A:$Z,MATCH($B36,'公式予選（TT）1Gr-結果表（貼付）'!$B:$B,0),MATCH('公式予選（TT）1Gr-結果表（印刷）'!F$11,'公式予選（TT）1Gr-結果表（貼付）'!$1:$1,0)),"")</f>
        <v>RS nakatsuchi</v>
      </c>
      <c r="G36" s="90" t="str">
        <f>IFERROR(INDEX('公式予選（TT）1Gr-結果表（貼付）'!$A:$Z,MATCH($B36,'公式予選（TT）1Gr-結果表（貼付）'!$B:$B,0),MATCH('公式予選（TT）1Gr-結果表（印刷）'!G$11,'公式予選（TT）1Gr-結果表（貼付）'!$1:$1,0)),"")</f>
        <v>BS</v>
      </c>
      <c r="H36" s="93">
        <f>IF(A36="DNS","ｽﾀｰﾄ出来ず",IF(A36="DQ","失　格",IFERROR(INDEX('公式予選（TT）1Gr-結果表（貼付）'!$A:$Z,MATCH($B36,'公式予選（TT）1Gr-結果表（貼付）'!$B:$B,0),MATCH('公式予選（TT）1Gr-結果表（印刷）'!H$11,'公式予選（TT）1Gr-結果表（貼付）'!$1:$1,0)),"")))</f>
        <v>56.753</v>
      </c>
      <c r="I36" s="206" t="str">
        <f t="shared" si="0"/>
        <v/>
      </c>
      <c r="J36" s="94">
        <f>IF(A36="DNS","",IF(A36="DQ","",IFERROR(INDEX('公式予選（TT）1Gr-結果表（貼付）'!$A:$Z,MATCH($B36,'公式予選（TT）1Gr-結果表（貼付）'!$B:$B,0),MATCH('公式予選（TT）1Gr-結果表（印刷）'!J$11,'公式予選（TT）1Gr-結果表（貼付）'!$1:$1,0)),"")))</f>
        <v>1.726</v>
      </c>
      <c r="K36" s="94">
        <f>IF(A36="DNS","",IF(A36="DQ","",IFERROR(INDEX('公式予選（TT）1Gr-結果表（貼付）'!$A:$Z,MATCH($B36,'公式予選（TT）1Gr-結果表（貼付）'!$B:$B,0),MATCH('公式予選（TT）1Gr-結果表（印刷）'!K$11,'公式予選（TT）1Gr-結果表（貼付）'!$1:$1,0)),"")))</f>
        <v>3.1E-2</v>
      </c>
      <c r="L36" s="57" t="str">
        <f>IF(A36="DNS","",IF(A36="DQ","",IFERROR(INDEX('公式予選（TT）1Gr-結果表（貼付）'!$A:$Z,MATCH($B36,'公式予選（TT）1Gr-結果表（貼付）'!$B:$B,0),MATCH("In Lap",'公式予選（TT）1Gr-結果表（貼付）'!$1:$1,0))&amp;"/"&amp;INDEX('公式予選（TT）1Gr-結果表（貼付）'!$A:$Z,MATCH($B36,'公式予選（TT）1Gr-結果表（貼付）'!$B:$B,0),MATCH("Laps",'公式予選（TT）1Gr-結果表（貼付）'!$1:$1,0)),"")))</f>
        <v>5/5</v>
      </c>
      <c r="M36" s="7"/>
      <c r="N36" s="51"/>
      <c r="O36" s="51"/>
      <c r="P36" s="226" t="str">
        <f>IF(IFERROR(INDEX('公式予選（TT）1Gr-結果表（貼付）'!$A:$Z,MATCH($B36,'公式予選（TT）1Gr-結果表（貼付）'!$B:$B,0),MATCH(P$11,'公式予選（TT）1Gr-結果表（貼付）'!$1:$1,0)),"")=0,"",IFERROR(INDEX('公式予選（TT）1Gr-結果表（貼付）'!$A:$Z,MATCH($B36,'公式予選（TT）1Gr-結果表（貼付）'!$B:$B,0),MATCH(P$11,'公式予選（TT）1Gr-結果表（貼付）'!$1:$1,0)),""))</f>
        <v/>
      </c>
      <c r="Q36" s="226" t="str">
        <f>IF(P36="","",COUNTIF($P$13:P36,"&lt;&gt;"&amp;""))</f>
        <v/>
      </c>
      <c r="R36" s="226" t="str">
        <f t="shared" si="1"/>
        <v/>
      </c>
      <c r="S36" s="226" t="str">
        <f>IF(IFERROR(INDEX('公式予選（TT）1Gr-結果表（貼付）'!$A:$Z,MATCH($A36,'公式予選（TT）1Gr-結果表（貼付）'!$A:$A,0),MATCH(S$11,'公式予選（TT）1Gr-結果表（貼付）'!$1:$1,0)),"")=0,"",IFERROR(INDEX('公式予選（TT）1Gr-結果表（貼付）'!$A:$Z,MATCH($A36,'公式予選（TT）1Gr-結果表（貼付）'!$A:$A,0),MATCH(S$11,'公式予選（TT）1Gr-結果表（貼付）'!$1:$1,0)),""))</f>
        <v/>
      </c>
      <c r="T36" s="51"/>
      <c r="U36" s="51"/>
    </row>
    <row r="37" spans="1:21" ht="12.75" customHeight="1">
      <c r="A37" s="54">
        <f>IF(OR('公式予選（TT）1Gr-結果表（貼付）'!A26="DNF",'公式予選（TT）1Gr-結果表（貼付）'!A26="DNS",'公式予選（TT）1Gr-結果表（貼付）'!A26="DQ"),'公式予選（TT）1Gr-結果表（貼付）'!A26,IF(MAX('公式予選（TT）1Gr-結果表（貼付）'!$A:$A)&gt;A36,A36+1,""))</f>
        <v>25</v>
      </c>
      <c r="B37" s="55">
        <f>IFERROR(INDEX('公式予選（TT）1Gr-結果表（貼付）'!A26:$Z$50,MATCH($A37,'公式予選（TT）1Gr-結果表（貼付）'!A26:$A$50,0),MATCH('公式予選（TT）1Gr-結果表（印刷）'!B$11,'公式予選（TT）1Gr-結果表（貼付）'!$1:$1,0)),"")</f>
        <v>99</v>
      </c>
      <c r="C37" s="198"/>
      <c r="D37" s="56" t="str">
        <f>IFERROR(INDEX('公式予選（TT）1Gr-結果表（貼付）'!$A:$Z,MATCH($B37,'公式予選（TT）1Gr-結果表（貼付）'!$B:$B,0),MATCH('公式予選（TT）1Gr-結果表（印刷）'!D$11,'公式予選（TT）1Gr-結果表（貼付）'!$1:$1,0)),"")</f>
        <v>近藤 雄一朗</v>
      </c>
      <c r="E37" s="91" t="str">
        <f>IFERROR(INDEX('公式予選（TT）1Gr-結果表（貼付）'!$A:$Z,MATCH($B37,'公式予選（TT）1Gr-結果表（貼付）'!$B:$B,0),MATCH('公式予選（TT）1Gr-結果表（印刷）'!E$11,'公式予選（TT）1Gr-結果表（貼付）'!$1:$1,0)),"")</f>
        <v>ドラゴコルセ/YAMAHA</v>
      </c>
      <c r="F37" s="92" t="str">
        <f>IFERROR(INDEX('公式予選（TT）1Gr-結果表（貼付）'!$A:$Z,MATCH($B37,'公式予選（TT）1Gr-結果表（貼付）'!$B:$B,0),MATCH('公式予選（TT）1Gr-結果表（印刷）'!F$11,'公式予選（TT）1Gr-結果表（貼付）'!$1:$1,0)),"")</f>
        <v>モアコラージュTQS</v>
      </c>
      <c r="G37" s="90" t="str">
        <f>IFERROR(INDEX('公式予選（TT）1Gr-結果表（貼付）'!$A:$Z,MATCH($B37,'公式予選（TT）1Gr-結果表（貼付）'!$B:$B,0),MATCH('公式予選（TT）1Gr-結果表（印刷）'!G$11,'公式予選（TT）1Gr-結果表（貼付）'!$1:$1,0)),"")</f>
        <v>BS</v>
      </c>
      <c r="H37" s="93">
        <f>IF(A37="DNS","ｽﾀｰﾄ出来ず",IF(A37="DQ","失　格",IFERROR(INDEX('公式予選（TT）1Gr-結果表（貼付）'!$A:$Z,MATCH($B37,'公式予選（TT）1Gr-結果表（貼付）'!$B:$B,0),MATCH('公式予選（TT）1Gr-結果表（印刷）'!H$11,'公式予選（TT）1Gr-結果表（貼付）'!$1:$1,0)),"")))</f>
        <v>56.930999999999997</v>
      </c>
      <c r="I37" s="206" t="str">
        <f t="shared" si="0"/>
        <v/>
      </c>
      <c r="J37" s="94">
        <f>IF(A37="DNS","",IF(A37="DQ","",IFERROR(INDEX('公式予選（TT）1Gr-結果表（貼付）'!$A:$Z,MATCH($B37,'公式予選（TT）1Gr-結果表（貼付）'!$B:$B,0),MATCH('公式予選（TT）1Gr-結果表（印刷）'!J$11,'公式予選（TT）1Gr-結果表（貼付）'!$1:$1,0)),"")))</f>
        <v>1.9039999999999999</v>
      </c>
      <c r="K37" s="94">
        <f>IF(A37="DNS","",IF(A37="DQ","",IFERROR(INDEX('公式予選（TT）1Gr-結果表（貼付）'!$A:$Z,MATCH($B37,'公式予選（TT）1Gr-結果表（貼付）'!$B:$B,0),MATCH('公式予選（TT）1Gr-結果表（印刷）'!K$11,'公式予選（TT）1Gr-結果表（貼付）'!$1:$1,0)),"")))</f>
        <v>0.17799999999999999</v>
      </c>
      <c r="L37" s="57" t="str">
        <f>IF(A37="DNS","",IF(A37="DQ","",IFERROR(INDEX('公式予選（TT）1Gr-結果表（貼付）'!$A:$Z,MATCH($B37,'公式予選（TT）1Gr-結果表（貼付）'!$B:$B,0),MATCH("In Lap",'公式予選（TT）1Gr-結果表（貼付）'!$1:$1,0))&amp;"/"&amp;INDEX('公式予選（TT）1Gr-結果表（貼付）'!$A:$Z,MATCH($B37,'公式予選（TT）1Gr-結果表（貼付）'!$B:$B,0),MATCH("Laps",'公式予選（TT）1Gr-結果表（貼付）'!$1:$1,0)),"")))</f>
        <v>1/6</v>
      </c>
      <c r="M37" s="7"/>
      <c r="N37" s="51"/>
      <c r="O37" s="51"/>
      <c r="P37" s="226" t="str">
        <f>IF(IFERROR(INDEX('公式予選（TT）1Gr-結果表（貼付）'!$A:$Z,MATCH($B37,'公式予選（TT）1Gr-結果表（貼付）'!$B:$B,0),MATCH(P$11,'公式予選（TT）1Gr-結果表（貼付）'!$1:$1,0)),"")=0,"",IFERROR(INDEX('公式予選（TT）1Gr-結果表（貼付）'!$A:$Z,MATCH($B37,'公式予選（TT）1Gr-結果表（貼付）'!$B:$B,0),MATCH(P$11,'公式予選（TT）1Gr-結果表（貼付）'!$1:$1,0)),""))</f>
        <v/>
      </c>
      <c r="Q37" s="226" t="str">
        <f>IF(P37="","",COUNTIF($P$13:P37,"&lt;&gt;"&amp;""))</f>
        <v/>
      </c>
      <c r="R37" s="226" t="str">
        <f t="shared" si="1"/>
        <v/>
      </c>
      <c r="S37" s="226" t="str">
        <f>IF(IFERROR(INDEX('公式予選（TT）1Gr-結果表（貼付）'!$A:$Z,MATCH($A37,'公式予選（TT）1Gr-結果表（貼付）'!$A:$A,0),MATCH(S$11,'公式予選（TT）1Gr-結果表（貼付）'!$1:$1,0)),"")=0,"",IFERROR(INDEX('公式予選（TT）1Gr-結果表（貼付）'!$A:$Z,MATCH($A37,'公式予選（TT）1Gr-結果表（貼付）'!$A:$A,0),MATCH(S$11,'公式予選（TT）1Gr-結果表（貼付）'!$1:$1,0)),""))</f>
        <v/>
      </c>
      <c r="T37" s="51"/>
      <c r="U37" s="51"/>
    </row>
    <row r="38" spans="1:21" ht="12.75" customHeight="1">
      <c r="A38" s="54">
        <f>IF(OR('公式予選（TT）1Gr-結果表（貼付）'!A27="DNF",'公式予選（TT）1Gr-結果表（貼付）'!A27="DNS",'公式予選（TT）1Gr-結果表（貼付）'!A27="DQ"),'公式予選（TT）1Gr-結果表（貼付）'!A27,IF(MAX('公式予選（TT）1Gr-結果表（貼付）'!$A:$A)&gt;A37,A37+1,""))</f>
        <v>26</v>
      </c>
      <c r="B38" s="55">
        <f>IFERROR(INDEX('公式予選（TT）1Gr-結果表（貼付）'!A27:$Z$50,MATCH($A38,'公式予選（TT）1Gr-結果表（貼付）'!A27:$A$50,0),MATCH('公式予選（TT）1Gr-結果表（印刷）'!B$11,'公式予選（TT）1Gr-結果表（貼付）'!$1:$1,0)),"")</f>
        <v>56</v>
      </c>
      <c r="C38" s="198"/>
      <c r="D38" s="56" t="str">
        <f>IFERROR(INDEX('公式予選（TT）1Gr-結果表（貼付）'!$A:$Z,MATCH($B38,'公式予選（TT）1Gr-結果表（貼付）'!$B:$B,0),MATCH('公式予選（TT）1Gr-結果表（印刷）'!D$11,'公式予選（TT）1Gr-結果表（貼付）'!$1:$1,0)),"")</f>
        <v>米倉 隆幸</v>
      </c>
      <c r="E38" s="91" t="str">
        <f>IFERROR(INDEX('公式予選（TT）1Gr-結果表（貼付）'!$A:$Z,MATCH($B38,'公式予選（TT）1Gr-結果表（貼付）'!$B:$B,0),MATCH('公式予選（TT）1Gr-結果表（印刷）'!E$11,'公式予選（TT）1Gr-結果表（貼付）'!$1:$1,0)),"")</f>
        <v>TONY KART/YAMAHA</v>
      </c>
      <c r="F38" s="92" t="str">
        <f>IFERROR(INDEX('公式予選（TT）1Gr-結果表（貼付）'!$A:$Z,MATCH($B38,'公式予選（TT）1Gr-結果表（貼付）'!$B:$B,0),MATCH('公式予選（TT）1Gr-結果表（印刷）'!F$11,'公式予選（TT）1Gr-結果表（貼付）'!$1:$1,0)),"")</f>
        <v>T-WEST-RS</v>
      </c>
      <c r="G38" s="90" t="str">
        <f>IFERROR(INDEX('公式予選（TT）1Gr-結果表（貼付）'!$A:$Z,MATCH($B38,'公式予選（TT）1Gr-結果表（貼付）'!$B:$B,0),MATCH('公式予選（TT）1Gr-結果表（印刷）'!G$11,'公式予選（TT）1Gr-結果表（貼付）'!$1:$1,0)),"")</f>
        <v>BS</v>
      </c>
      <c r="H38" s="93">
        <f>IF(A38="DNS","ｽﾀｰﾄ出来ず",IF(A38="DQ","失　格",IFERROR(INDEX('公式予選（TT）1Gr-結果表（貼付）'!$A:$Z,MATCH($B38,'公式予選（TT）1Gr-結果表（貼付）'!$B:$B,0),MATCH('公式予選（TT）1Gr-結果表（印刷）'!H$11,'公式予選（TT）1Gr-結果表（貼付）'!$1:$1,0)),"")))</f>
        <v>57.622</v>
      </c>
      <c r="I38" s="206" t="str">
        <f t="shared" si="0"/>
        <v/>
      </c>
      <c r="J38" s="94">
        <f>IF(A38="DNS","",IF(A38="DQ","",IFERROR(INDEX('公式予選（TT）1Gr-結果表（貼付）'!$A:$Z,MATCH($B38,'公式予選（TT）1Gr-結果表（貼付）'!$B:$B,0),MATCH('公式予選（TT）1Gr-結果表（印刷）'!J$11,'公式予選（TT）1Gr-結果表（貼付）'!$1:$1,0)),"")))</f>
        <v>2.5950000000000002</v>
      </c>
      <c r="K38" s="94">
        <f>IF(A38="DNS","",IF(A38="DQ","",IFERROR(INDEX('公式予選（TT）1Gr-結果表（貼付）'!$A:$Z,MATCH($B38,'公式予選（TT）1Gr-結果表（貼付）'!$B:$B,0),MATCH('公式予選（TT）1Gr-結果表（印刷）'!K$11,'公式予選（TT）1Gr-結果表（貼付）'!$1:$1,0)),"")))</f>
        <v>0.69099999999999995</v>
      </c>
      <c r="L38" s="57" t="str">
        <f>IF(A38="DNS","",IF(A38="DQ","",IFERROR(INDEX('公式予選（TT）1Gr-結果表（貼付）'!$A:$Z,MATCH($B38,'公式予選（TT）1Gr-結果表（貼付）'!$B:$B,0),MATCH("In Lap",'公式予選（TT）1Gr-結果表（貼付）'!$1:$1,0))&amp;"/"&amp;INDEX('公式予選（TT）1Gr-結果表（貼付）'!$A:$Z,MATCH($B38,'公式予選（TT）1Gr-結果表（貼付）'!$B:$B,0),MATCH("Laps",'公式予選（TT）1Gr-結果表（貼付）'!$1:$1,0)),"")))</f>
        <v>4/5</v>
      </c>
      <c r="M38" s="7"/>
      <c r="N38" s="51"/>
      <c r="O38" s="51"/>
      <c r="P38" s="226" t="str">
        <f>IF(IFERROR(INDEX('公式予選（TT）1Gr-結果表（貼付）'!$A:$Z,MATCH($B38,'公式予選（TT）1Gr-結果表（貼付）'!$B:$B,0),MATCH(P$11,'公式予選（TT）1Gr-結果表（貼付）'!$1:$1,0)),"")=0,"",IFERROR(INDEX('公式予選（TT）1Gr-結果表（貼付）'!$A:$Z,MATCH($B38,'公式予選（TT）1Gr-結果表（貼付）'!$B:$B,0),MATCH(P$11,'公式予選（TT）1Gr-結果表（貼付）'!$1:$1,0)),""))</f>
        <v/>
      </c>
      <c r="Q38" s="226" t="str">
        <f>IF(P38="","",COUNTIF($P$13:P38,"&lt;&gt;"&amp;""))</f>
        <v/>
      </c>
      <c r="R38" s="226" t="str">
        <f t="shared" si="1"/>
        <v/>
      </c>
      <c r="S38" s="226" t="str">
        <f>IF(IFERROR(INDEX('公式予選（TT）1Gr-結果表（貼付）'!$A:$Z,MATCH($A38,'公式予選（TT）1Gr-結果表（貼付）'!$A:$A,0),MATCH(S$11,'公式予選（TT）1Gr-結果表（貼付）'!$1:$1,0)),"")=0,"",IFERROR(INDEX('公式予選（TT）1Gr-結果表（貼付）'!$A:$Z,MATCH($A38,'公式予選（TT）1Gr-結果表（貼付）'!$A:$A,0),MATCH(S$11,'公式予選（TT）1Gr-結果表（貼付）'!$1:$1,0)),""))</f>
        <v/>
      </c>
      <c r="T38" s="51"/>
      <c r="U38" s="51"/>
    </row>
    <row r="39" spans="1:21" ht="12.75" customHeight="1">
      <c r="A39" s="54" t="str">
        <f>IF(OR('公式予選（TT）1Gr-結果表（貼付）'!A28="DNF",'公式予選（TT）1Gr-結果表（貼付）'!A28="DNS",'公式予選（TT）1Gr-結果表（貼付）'!A28="DQ"),'公式予選（TT）1Gr-結果表（貼付）'!A28,IF(MAX('公式予選（TT）1Gr-結果表（貼付）'!$A:$A)&gt;A38,A38+1,""))</f>
        <v/>
      </c>
      <c r="B39" s="55" t="str">
        <f>IFERROR(INDEX('公式予選（TT）1Gr-結果表（貼付）'!A28:$Z$50,MATCH($A39,'公式予選（TT）1Gr-結果表（貼付）'!A28:$A$50,0),MATCH('公式予選（TT）1Gr-結果表（印刷）'!B$11,'公式予選（TT）1Gr-結果表（貼付）'!$1:$1,0)),"")</f>
        <v/>
      </c>
      <c r="C39" s="198"/>
      <c r="D39" s="56" t="str">
        <f>IFERROR(INDEX('公式予選（TT）1Gr-結果表（貼付）'!$A:$Z,MATCH($B39,'公式予選（TT）1Gr-結果表（貼付）'!$B:$B,0),MATCH('公式予選（TT）1Gr-結果表（印刷）'!D$11,'公式予選（TT）1Gr-結果表（貼付）'!$1:$1,0)),"")</f>
        <v/>
      </c>
      <c r="E39" s="91" t="str">
        <f>IFERROR(INDEX('公式予選（TT）1Gr-結果表（貼付）'!$A:$Z,MATCH($B39,'公式予選（TT）1Gr-結果表（貼付）'!$B:$B,0),MATCH('公式予選（TT）1Gr-結果表（印刷）'!E$11,'公式予選（TT）1Gr-結果表（貼付）'!$1:$1,0)),"")</f>
        <v/>
      </c>
      <c r="F39" s="92" t="str">
        <f>IFERROR(INDEX('公式予選（TT）1Gr-結果表（貼付）'!$A:$Z,MATCH($B39,'公式予選（TT）1Gr-結果表（貼付）'!$B:$B,0),MATCH('公式予選（TT）1Gr-結果表（印刷）'!F$11,'公式予選（TT）1Gr-結果表（貼付）'!$1:$1,0)),"")</f>
        <v/>
      </c>
      <c r="G39" s="90" t="str">
        <f>IFERROR(INDEX('公式予選（TT）1Gr-結果表（貼付）'!$A:$Z,MATCH($B39,'公式予選（TT）1Gr-結果表（貼付）'!$B:$B,0),MATCH('公式予選（TT）1Gr-結果表（印刷）'!G$11,'公式予選（TT）1Gr-結果表（貼付）'!$1:$1,0)),"")</f>
        <v/>
      </c>
      <c r="H39" s="93" t="str">
        <f>IF(A39="DNS","ｽﾀｰﾄ出来ず",IF(A39="DQ","失　格",IFERROR(INDEX('公式予選（TT）1Gr-結果表（貼付）'!$A:$Z,MATCH($B39,'公式予選（TT）1Gr-結果表（貼付）'!$B:$B,0),MATCH('公式予選（TT）1Gr-結果表（印刷）'!H$11,'公式予選（TT）1Gr-結果表（貼付）'!$1:$1,0)),"")))</f>
        <v/>
      </c>
      <c r="I39" s="206" t="str">
        <f t="shared" si="0"/>
        <v/>
      </c>
      <c r="J39" s="94" t="str">
        <f>IF(A39="DNS","",IF(A39="DQ","",IFERROR(INDEX('公式予選（TT）1Gr-結果表（貼付）'!$A:$Z,MATCH($B39,'公式予選（TT）1Gr-結果表（貼付）'!$B:$B,0),MATCH('公式予選（TT）1Gr-結果表（印刷）'!J$11,'公式予選（TT）1Gr-結果表（貼付）'!$1:$1,0)),"")))</f>
        <v/>
      </c>
      <c r="K39" s="94" t="str">
        <f>IF(A39="DNS","",IF(A39="DQ","",IFERROR(INDEX('公式予選（TT）1Gr-結果表（貼付）'!$A:$Z,MATCH($B39,'公式予選（TT）1Gr-結果表（貼付）'!$B:$B,0),MATCH('公式予選（TT）1Gr-結果表（印刷）'!K$11,'公式予選（TT）1Gr-結果表（貼付）'!$1:$1,0)),"")))</f>
        <v/>
      </c>
      <c r="L39" s="57" t="str">
        <f>IF(A39="DNS","",IF(A39="DQ","",IFERROR(INDEX('公式予選（TT）1Gr-結果表（貼付）'!$A:$Z,MATCH($B39,'公式予選（TT）1Gr-結果表（貼付）'!$B:$B,0),MATCH("In Lap",'公式予選（TT）1Gr-結果表（貼付）'!$1:$1,0))&amp;"/"&amp;INDEX('公式予選（TT）1Gr-結果表（貼付）'!$A:$Z,MATCH($B39,'公式予選（TT）1Gr-結果表（貼付）'!$B:$B,0),MATCH("Laps",'公式予選（TT）1Gr-結果表（貼付）'!$1:$1,0)),"")))</f>
        <v/>
      </c>
      <c r="M39" s="7"/>
      <c r="N39" s="51"/>
      <c r="O39" s="51"/>
      <c r="P39" s="226" t="str">
        <f>IF(IFERROR(INDEX('公式予選（TT）1Gr-結果表（貼付）'!$A:$Z,MATCH($B39,'公式予選（TT）1Gr-結果表（貼付）'!$B:$B,0),MATCH(P$11,'公式予選（TT）1Gr-結果表（貼付）'!$1:$1,0)),"")=0,"",IFERROR(INDEX('公式予選（TT）1Gr-結果表（貼付）'!$A:$Z,MATCH($B39,'公式予選（TT）1Gr-結果表（貼付）'!$B:$B,0),MATCH(P$11,'公式予選（TT）1Gr-結果表（貼付）'!$1:$1,0)),""))</f>
        <v/>
      </c>
      <c r="Q39" s="226" t="str">
        <f>IF(P39="","",COUNTIF($P$13:P39,"&lt;&gt;"&amp;""))</f>
        <v/>
      </c>
      <c r="R39" s="226" t="str">
        <f t="shared" si="1"/>
        <v/>
      </c>
      <c r="S39" s="226" t="str">
        <f>IF(IFERROR(INDEX('公式予選（TT）1Gr-結果表（貼付）'!$A:$Z,MATCH($A39,'公式予選（TT）1Gr-結果表（貼付）'!$A:$A,0),MATCH(S$11,'公式予選（TT）1Gr-結果表（貼付）'!$1:$1,0)),"")=0,"",IFERROR(INDEX('公式予選（TT）1Gr-結果表（貼付）'!$A:$Z,MATCH($A39,'公式予選（TT）1Gr-結果表（貼付）'!$A:$A,0),MATCH(S$11,'公式予選（TT）1Gr-結果表（貼付）'!$1:$1,0)),""))</f>
        <v/>
      </c>
      <c r="T39" s="51"/>
      <c r="U39" s="51"/>
    </row>
    <row r="40" spans="1:21" ht="12.75" customHeight="1">
      <c r="A40" s="54" t="str">
        <f>IF(OR('公式予選（TT）1Gr-結果表（貼付）'!A29="DNF",'公式予選（TT）1Gr-結果表（貼付）'!A29="DNS",'公式予選（TT）1Gr-結果表（貼付）'!A29="DQ"),'公式予選（TT）1Gr-結果表（貼付）'!A29,IF(MAX('公式予選（TT）1Gr-結果表（貼付）'!$A:$A)&gt;A39,A39+1,""))</f>
        <v/>
      </c>
      <c r="B40" s="55" t="str">
        <f>IFERROR(INDEX('公式予選（TT）1Gr-結果表（貼付）'!A29:$Z$50,MATCH($A40,'公式予選（TT）1Gr-結果表（貼付）'!A29:$A$50,0),MATCH('公式予選（TT）1Gr-結果表（印刷）'!B$11,'公式予選（TT）1Gr-結果表（貼付）'!$1:$1,0)),"")</f>
        <v/>
      </c>
      <c r="C40" s="198"/>
      <c r="D40" s="56" t="str">
        <f>IFERROR(INDEX('公式予選（TT）1Gr-結果表（貼付）'!$A:$Z,MATCH($B40,'公式予選（TT）1Gr-結果表（貼付）'!$B:$B,0),MATCH('公式予選（TT）1Gr-結果表（印刷）'!D$11,'公式予選（TT）1Gr-結果表（貼付）'!$1:$1,0)),"")</f>
        <v/>
      </c>
      <c r="E40" s="91" t="str">
        <f>IFERROR(INDEX('公式予選（TT）1Gr-結果表（貼付）'!$A:$Z,MATCH($B40,'公式予選（TT）1Gr-結果表（貼付）'!$B:$B,0),MATCH('公式予選（TT）1Gr-結果表（印刷）'!E$11,'公式予選（TT）1Gr-結果表（貼付）'!$1:$1,0)),"")</f>
        <v/>
      </c>
      <c r="F40" s="92" t="str">
        <f>IFERROR(INDEX('公式予選（TT）1Gr-結果表（貼付）'!$A:$Z,MATCH($B40,'公式予選（TT）1Gr-結果表（貼付）'!$B:$B,0),MATCH('公式予選（TT）1Gr-結果表（印刷）'!F$11,'公式予選（TT）1Gr-結果表（貼付）'!$1:$1,0)),"")</f>
        <v/>
      </c>
      <c r="G40" s="90" t="str">
        <f>IFERROR(INDEX('公式予選（TT）1Gr-結果表（貼付）'!$A:$Z,MATCH($B40,'公式予選（TT）1Gr-結果表（貼付）'!$B:$B,0),MATCH('公式予選（TT）1Gr-結果表（印刷）'!G$11,'公式予選（TT）1Gr-結果表（貼付）'!$1:$1,0)),"")</f>
        <v/>
      </c>
      <c r="H40" s="93" t="str">
        <f>IF(A40="DNS","ｽﾀｰﾄ出来ず",IF(A40="DQ","失　格",IFERROR(INDEX('公式予選（TT）1Gr-結果表（貼付）'!$A:$Z,MATCH($B40,'公式予選（TT）1Gr-結果表（貼付）'!$B:$B,0),MATCH('公式予選（TT）1Gr-結果表（印刷）'!H$11,'公式予選（TT）1Gr-結果表（貼付）'!$1:$1,0)),"")))</f>
        <v/>
      </c>
      <c r="I40" s="206" t="str">
        <f t="shared" si="0"/>
        <v/>
      </c>
      <c r="J40" s="94" t="str">
        <f>IF(A40="DNS","",IF(A40="DQ","",IFERROR(INDEX('公式予選（TT）1Gr-結果表（貼付）'!$A:$Z,MATCH($B40,'公式予選（TT）1Gr-結果表（貼付）'!$B:$B,0),MATCH('公式予選（TT）1Gr-結果表（印刷）'!J$11,'公式予選（TT）1Gr-結果表（貼付）'!$1:$1,0)),"")))</f>
        <v/>
      </c>
      <c r="K40" s="94" t="str">
        <f>IF(A40="DNS","",IF(A40="DQ","",IFERROR(INDEX('公式予選（TT）1Gr-結果表（貼付）'!$A:$Z,MATCH($B40,'公式予選（TT）1Gr-結果表（貼付）'!$B:$B,0),MATCH('公式予選（TT）1Gr-結果表（印刷）'!K$11,'公式予選（TT）1Gr-結果表（貼付）'!$1:$1,0)),"")))</f>
        <v/>
      </c>
      <c r="L40" s="57" t="str">
        <f>IF(A40="DNS","",IF(A40="DQ","",IFERROR(INDEX('公式予選（TT）1Gr-結果表（貼付）'!$A:$Z,MATCH($B40,'公式予選（TT）1Gr-結果表（貼付）'!$B:$B,0),MATCH("In Lap",'公式予選（TT）1Gr-結果表（貼付）'!$1:$1,0))&amp;"/"&amp;INDEX('公式予選（TT）1Gr-結果表（貼付）'!$A:$Z,MATCH($B40,'公式予選（TT）1Gr-結果表（貼付）'!$B:$B,0),MATCH("Laps",'公式予選（TT）1Gr-結果表（貼付）'!$1:$1,0)),"")))</f>
        <v/>
      </c>
      <c r="M40" s="7"/>
      <c r="N40" s="51"/>
      <c r="O40" s="51"/>
      <c r="P40" s="226" t="str">
        <f>IF(IFERROR(INDEX('公式予選（TT）1Gr-結果表（貼付）'!$A:$Z,MATCH($B40,'公式予選（TT）1Gr-結果表（貼付）'!$B:$B,0),MATCH(P$11,'公式予選（TT）1Gr-結果表（貼付）'!$1:$1,0)),"")=0,"",IFERROR(INDEX('公式予選（TT）1Gr-結果表（貼付）'!$A:$Z,MATCH($B40,'公式予選（TT）1Gr-結果表（貼付）'!$B:$B,0),MATCH(P$11,'公式予選（TT）1Gr-結果表（貼付）'!$1:$1,0)),""))</f>
        <v/>
      </c>
      <c r="Q40" s="226" t="str">
        <f>IF(P40="","",COUNTIF($P$13:P40,"&lt;&gt;"&amp;""))</f>
        <v/>
      </c>
      <c r="R40" s="226" t="str">
        <f t="shared" si="1"/>
        <v/>
      </c>
      <c r="S40" s="226" t="str">
        <f>IF(IFERROR(INDEX('公式予選（TT）1Gr-結果表（貼付）'!$A:$Z,MATCH($A40,'公式予選（TT）1Gr-結果表（貼付）'!$A:$A,0),MATCH(S$11,'公式予選（TT）1Gr-結果表（貼付）'!$1:$1,0)),"")=0,"",IFERROR(INDEX('公式予選（TT）1Gr-結果表（貼付）'!$A:$Z,MATCH($A40,'公式予選（TT）1Gr-結果表（貼付）'!$A:$A,0),MATCH(S$11,'公式予選（TT）1Gr-結果表（貼付）'!$1:$1,0)),""))</f>
        <v/>
      </c>
      <c r="T40" s="51"/>
      <c r="U40" s="51"/>
    </row>
    <row r="41" spans="1:21" ht="12.75" customHeight="1">
      <c r="A41" s="54" t="str">
        <f>IF(OR('公式予選（TT）1Gr-結果表（貼付）'!A30="DNF",'公式予選（TT）1Gr-結果表（貼付）'!A30="DNS",'公式予選（TT）1Gr-結果表（貼付）'!A30="DQ"),'公式予選（TT）1Gr-結果表（貼付）'!A30,IF(MAX('公式予選（TT）1Gr-結果表（貼付）'!$A:$A)&gt;A40,A40+1,""))</f>
        <v/>
      </c>
      <c r="B41" s="55" t="str">
        <f>IFERROR(INDEX('公式予選（TT）1Gr-結果表（貼付）'!A30:$Z$50,MATCH($A41,'公式予選（TT）1Gr-結果表（貼付）'!A30:$A$50,0),MATCH('公式予選（TT）1Gr-結果表（印刷）'!B$11,'公式予選（TT）1Gr-結果表（貼付）'!$1:$1,0)),"")</f>
        <v/>
      </c>
      <c r="C41" s="198"/>
      <c r="D41" s="56" t="str">
        <f>IFERROR(INDEX('公式予選（TT）1Gr-結果表（貼付）'!$A:$Z,MATCH($B41,'公式予選（TT）1Gr-結果表（貼付）'!$B:$B,0),MATCH('公式予選（TT）1Gr-結果表（印刷）'!D$11,'公式予選（TT）1Gr-結果表（貼付）'!$1:$1,0)),"")</f>
        <v/>
      </c>
      <c r="E41" s="91" t="str">
        <f>IFERROR(INDEX('公式予選（TT）1Gr-結果表（貼付）'!$A:$Z,MATCH($B41,'公式予選（TT）1Gr-結果表（貼付）'!$B:$B,0),MATCH('公式予選（TT）1Gr-結果表（印刷）'!E$11,'公式予選（TT）1Gr-結果表（貼付）'!$1:$1,0)),"")</f>
        <v/>
      </c>
      <c r="F41" s="92" t="str">
        <f>IFERROR(INDEX('公式予選（TT）1Gr-結果表（貼付）'!$A:$Z,MATCH($B41,'公式予選（TT）1Gr-結果表（貼付）'!$B:$B,0),MATCH('公式予選（TT）1Gr-結果表（印刷）'!F$11,'公式予選（TT）1Gr-結果表（貼付）'!$1:$1,0)),"")</f>
        <v/>
      </c>
      <c r="G41" s="90" t="str">
        <f>IFERROR(INDEX('公式予選（TT）1Gr-結果表（貼付）'!$A:$Z,MATCH($B41,'公式予選（TT）1Gr-結果表（貼付）'!$B:$B,0),MATCH('公式予選（TT）1Gr-結果表（印刷）'!G$11,'公式予選（TT）1Gr-結果表（貼付）'!$1:$1,0)),"")</f>
        <v/>
      </c>
      <c r="H41" s="93" t="str">
        <f>IF(A41="DNS","ｽﾀｰﾄ出来ず",IF(A41="DQ","失　格",IFERROR(INDEX('公式予選（TT）1Gr-結果表（貼付）'!$A:$Z,MATCH($B41,'公式予選（TT）1Gr-結果表（貼付）'!$B:$B,0),MATCH('公式予選（TT）1Gr-結果表（印刷）'!H$11,'公式予選（TT）1Gr-結果表（貼付）'!$1:$1,0)),"")))</f>
        <v/>
      </c>
      <c r="I41" s="206" t="str">
        <f t="shared" si="0"/>
        <v/>
      </c>
      <c r="J41" s="94" t="str">
        <f>IF(A41="DNS","",IF(A41="DQ","",IFERROR(INDEX('公式予選（TT）1Gr-結果表（貼付）'!$A:$Z,MATCH($B41,'公式予選（TT）1Gr-結果表（貼付）'!$B:$B,0),MATCH('公式予選（TT）1Gr-結果表（印刷）'!J$11,'公式予選（TT）1Gr-結果表（貼付）'!$1:$1,0)),"")))</f>
        <v/>
      </c>
      <c r="K41" s="94" t="str">
        <f>IF(A41="DNS","",IF(A41="DQ","",IFERROR(INDEX('公式予選（TT）1Gr-結果表（貼付）'!$A:$Z,MATCH($B41,'公式予選（TT）1Gr-結果表（貼付）'!$B:$B,0),MATCH('公式予選（TT）1Gr-結果表（印刷）'!K$11,'公式予選（TT）1Gr-結果表（貼付）'!$1:$1,0)),"")))</f>
        <v/>
      </c>
      <c r="L41" s="57" t="str">
        <f>IF(A41="DNS","",IF(A41="DQ","",IFERROR(INDEX('公式予選（TT）1Gr-結果表（貼付）'!$A:$Z,MATCH($B41,'公式予選（TT）1Gr-結果表（貼付）'!$B:$B,0),MATCH("In Lap",'公式予選（TT）1Gr-結果表（貼付）'!$1:$1,0))&amp;"/"&amp;INDEX('公式予選（TT）1Gr-結果表（貼付）'!$A:$Z,MATCH($B41,'公式予選（TT）1Gr-結果表（貼付）'!$B:$B,0),MATCH("Laps",'公式予選（TT）1Gr-結果表（貼付）'!$1:$1,0)),"")))</f>
        <v/>
      </c>
      <c r="M41" s="7"/>
      <c r="N41" s="51"/>
      <c r="O41" s="51"/>
      <c r="P41" s="226" t="str">
        <f>IF(IFERROR(INDEX('公式予選（TT）1Gr-結果表（貼付）'!$A:$Z,MATCH($B41,'公式予選（TT）1Gr-結果表（貼付）'!$B:$B,0),MATCH(P$11,'公式予選（TT）1Gr-結果表（貼付）'!$1:$1,0)),"")=0,"",IFERROR(INDEX('公式予選（TT）1Gr-結果表（貼付）'!$A:$Z,MATCH($B41,'公式予選（TT）1Gr-結果表（貼付）'!$B:$B,0),MATCH(P$11,'公式予選（TT）1Gr-結果表（貼付）'!$1:$1,0)),""))</f>
        <v/>
      </c>
      <c r="Q41" s="226" t="str">
        <f>IF(P41="","",COUNTIF($P$13:P41,"&lt;&gt;"&amp;""))</f>
        <v/>
      </c>
      <c r="R41" s="226" t="str">
        <f t="shared" si="1"/>
        <v/>
      </c>
      <c r="S41" s="226" t="str">
        <f>IF(IFERROR(INDEX('公式予選（TT）1Gr-結果表（貼付）'!$A:$Z,MATCH($A41,'公式予選（TT）1Gr-結果表（貼付）'!$A:$A,0),MATCH(S$11,'公式予選（TT）1Gr-結果表（貼付）'!$1:$1,0)),"")=0,"",IFERROR(INDEX('公式予選（TT）1Gr-結果表（貼付）'!$A:$Z,MATCH($A41,'公式予選（TT）1Gr-結果表（貼付）'!$A:$A,0),MATCH(S$11,'公式予選（TT）1Gr-結果表（貼付）'!$1:$1,0)),""))</f>
        <v/>
      </c>
      <c r="T41" s="51"/>
      <c r="U41" s="51"/>
    </row>
    <row r="42" spans="1:21" ht="12.75" customHeight="1">
      <c r="A42" s="54" t="str">
        <f>IF(OR('公式予選（TT）1Gr-結果表（貼付）'!A31="DNF",'公式予選（TT）1Gr-結果表（貼付）'!A31="DNS",'公式予選（TT）1Gr-結果表（貼付）'!A31="DQ"),'公式予選（TT）1Gr-結果表（貼付）'!A31,IF(MAX('公式予選（TT）1Gr-結果表（貼付）'!$A:$A)&gt;A41,A41+1,""))</f>
        <v/>
      </c>
      <c r="B42" s="55" t="str">
        <f>IFERROR(INDEX('公式予選（TT）1Gr-結果表（貼付）'!A31:$Z$50,MATCH($A42,'公式予選（TT）1Gr-結果表（貼付）'!A31:$A$50,0),MATCH('公式予選（TT）1Gr-結果表（印刷）'!B$11,'公式予選（TT）1Gr-結果表（貼付）'!$1:$1,0)),"")</f>
        <v/>
      </c>
      <c r="C42" s="198"/>
      <c r="D42" s="56" t="str">
        <f>IFERROR(INDEX('公式予選（TT）1Gr-結果表（貼付）'!$A:$Z,MATCH($B42,'公式予選（TT）1Gr-結果表（貼付）'!$B:$B,0),MATCH('公式予選（TT）1Gr-結果表（印刷）'!D$11,'公式予選（TT）1Gr-結果表（貼付）'!$1:$1,0)),"")</f>
        <v/>
      </c>
      <c r="E42" s="91" t="str">
        <f>IFERROR(INDEX('公式予選（TT）1Gr-結果表（貼付）'!$A:$Z,MATCH($B42,'公式予選（TT）1Gr-結果表（貼付）'!$B:$B,0),MATCH('公式予選（TT）1Gr-結果表（印刷）'!E$11,'公式予選（TT）1Gr-結果表（貼付）'!$1:$1,0)),"")</f>
        <v/>
      </c>
      <c r="F42" s="92" t="str">
        <f>IFERROR(INDEX('公式予選（TT）1Gr-結果表（貼付）'!$A:$Z,MATCH($B42,'公式予選（TT）1Gr-結果表（貼付）'!$B:$B,0),MATCH('公式予選（TT）1Gr-結果表（印刷）'!F$11,'公式予選（TT）1Gr-結果表（貼付）'!$1:$1,0)),"")</f>
        <v/>
      </c>
      <c r="G42" s="90" t="str">
        <f>IFERROR(INDEX('公式予選（TT）1Gr-結果表（貼付）'!$A:$Z,MATCH($B42,'公式予選（TT）1Gr-結果表（貼付）'!$B:$B,0),MATCH('公式予選（TT）1Gr-結果表（印刷）'!G$11,'公式予選（TT）1Gr-結果表（貼付）'!$1:$1,0)),"")</f>
        <v/>
      </c>
      <c r="H42" s="93" t="str">
        <f>IF(A42="DNS","ｽﾀｰﾄ出来ず",IF(A42="DQ","失　格",IFERROR(INDEX('公式予選（TT）1Gr-結果表（貼付）'!$A:$Z,MATCH($B42,'公式予選（TT）1Gr-結果表（貼付）'!$B:$B,0),MATCH('公式予選（TT）1Gr-結果表（印刷）'!H$11,'公式予選（TT）1Gr-結果表（貼付）'!$1:$1,0)),"")))</f>
        <v/>
      </c>
      <c r="I42" s="206" t="str">
        <f t="shared" si="0"/>
        <v/>
      </c>
      <c r="J42" s="94" t="str">
        <f>IF(A42="DNS","",IF(A42="DQ","",IFERROR(INDEX('公式予選（TT）1Gr-結果表（貼付）'!$A:$Z,MATCH($B42,'公式予選（TT）1Gr-結果表（貼付）'!$B:$B,0),MATCH('公式予選（TT）1Gr-結果表（印刷）'!J$11,'公式予選（TT）1Gr-結果表（貼付）'!$1:$1,0)),"")))</f>
        <v/>
      </c>
      <c r="K42" s="94" t="str">
        <f>IF(A42="DNS","",IF(A42="DQ","",IFERROR(INDEX('公式予選（TT）1Gr-結果表（貼付）'!$A:$Z,MATCH($B42,'公式予選（TT）1Gr-結果表（貼付）'!$B:$B,0),MATCH('公式予選（TT）1Gr-結果表（印刷）'!K$11,'公式予選（TT）1Gr-結果表（貼付）'!$1:$1,0)),"")))</f>
        <v/>
      </c>
      <c r="L42" s="57" t="str">
        <f>IF(A42="DNS","",IF(A42="DQ","",IFERROR(INDEX('公式予選（TT）1Gr-結果表（貼付）'!$A:$Z,MATCH($B42,'公式予選（TT）1Gr-結果表（貼付）'!$B:$B,0),MATCH("In Lap",'公式予選（TT）1Gr-結果表（貼付）'!$1:$1,0))&amp;"/"&amp;INDEX('公式予選（TT）1Gr-結果表（貼付）'!$A:$Z,MATCH($B42,'公式予選（TT）1Gr-結果表（貼付）'!$B:$B,0),MATCH("Laps",'公式予選（TT）1Gr-結果表（貼付）'!$1:$1,0)),"")))</f>
        <v/>
      </c>
      <c r="M42" s="7"/>
      <c r="N42" s="51"/>
      <c r="O42" s="51"/>
      <c r="P42" s="226" t="str">
        <f>IF(IFERROR(INDEX('公式予選（TT）1Gr-結果表（貼付）'!$A:$Z,MATCH($B42,'公式予選（TT）1Gr-結果表（貼付）'!$B:$B,0),MATCH(P$11,'公式予選（TT）1Gr-結果表（貼付）'!$1:$1,0)),"")=0,"",IFERROR(INDEX('公式予選（TT）1Gr-結果表（貼付）'!$A:$Z,MATCH($B42,'公式予選（TT）1Gr-結果表（貼付）'!$B:$B,0),MATCH(P$11,'公式予選（TT）1Gr-結果表（貼付）'!$1:$1,0)),""))</f>
        <v/>
      </c>
      <c r="Q42" s="226" t="str">
        <f>IF(P42="","",COUNTIF($P$13:P42,"&lt;&gt;"&amp;""))</f>
        <v/>
      </c>
      <c r="R42" s="226" t="str">
        <f t="shared" si="1"/>
        <v/>
      </c>
      <c r="S42" s="226" t="str">
        <f>IF(IFERROR(INDEX('公式予選（TT）1Gr-結果表（貼付）'!$A:$Z,MATCH($A42,'公式予選（TT）1Gr-結果表（貼付）'!$A:$A,0),MATCH(S$11,'公式予選（TT）1Gr-結果表（貼付）'!$1:$1,0)),"")=0,"",IFERROR(INDEX('公式予選（TT）1Gr-結果表（貼付）'!$A:$Z,MATCH($A42,'公式予選（TT）1Gr-結果表（貼付）'!$A:$A,0),MATCH(S$11,'公式予選（TT）1Gr-結果表（貼付）'!$1:$1,0)),""))</f>
        <v/>
      </c>
      <c r="T42" s="51"/>
      <c r="U42" s="51"/>
    </row>
    <row r="43" spans="1:21" ht="12.75" customHeight="1">
      <c r="A43" s="54" t="str">
        <f>IF(OR('公式予選（TT）1Gr-結果表（貼付）'!A32="DNF",'公式予選（TT）1Gr-結果表（貼付）'!A32="DNS",'公式予選（TT）1Gr-結果表（貼付）'!A32="DQ"),'公式予選（TT）1Gr-結果表（貼付）'!A32,IF(MAX('公式予選（TT）1Gr-結果表（貼付）'!$A:$A)&gt;A42,A42+1,""))</f>
        <v/>
      </c>
      <c r="B43" s="55" t="str">
        <f>IFERROR(INDEX('公式予選（TT）1Gr-結果表（貼付）'!A32:$Z$50,MATCH($A43,'公式予選（TT）1Gr-結果表（貼付）'!A32:$A$50,0),MATCH('公式予選（TT）1Gr-結果表（印刷）'!B$11,'公式予選（TT）1Gr-結果表（貼付）'!$1:$1,0)),"")</f>
        <v/>
      </c>
      <c r="C43" s="198"/>
      <c r="D43" s="56" t="str">
        <f>IFERROR(INDEX('公式予選（TT）1Gr-結果表（貼付）'!$A:$Z,MATCH($B43,'公式予選（TT）1Gr-結果表（貼付）'!$B:$B,0),MATCH('公式予選（TT）1Gr-結果表（印刷）'!D$11,'公式予選（TT）1Gr-結果表（貼付）'!$1:$1,0)),"")</f>
        <v/>
      </c>
      <c r="E43" s="91" t="str">
        <f>IFERROR(INDEX('公式予選（TT）1Gr-結果表（貼付）'!$A:$Z,MATCH($B43,'公式予選（TT）1Gr-結果表（貼付）'!$B:$B,0),MATCH('公式予選（TT）1Gr-結果表（印刷）'!E$11,'公式予選（TT）1Gr-結果表（貼付）'!$1:$1,0)),"")</f>
        <v/>
      </c>
      <c r="F43" s="92" t="str">
        <f>IFERROR(INDEX('公式予選（TT）1Gr-結果表（貼付）'!$A:$Z,MATCH($B43,'公式予選（TT）1Gr-結果表（貼付）'!$B:$B,0),MATCH('公式予選（TT）1Gr-結果表（印刷）'!F$11,'公式予選（TT）1Gr-結果表（貼付）'!$1:$1,0)),"")</f>
        <v/>
      </c>
      <c r="G43" s="90" t="str">
        <f>IFERROR(INDEX('公式予選（TT）1Gr-結果表（貼付）'!$A:$Z,MATCH($B43,'公式予選（TT）1Gr-結果表（貼付）'!$B:$B,0),MATCH('公式予選（TT）1Gr-結果表（印刷）'!G$11,'公式予選（TT）1Gr-結果表（貼付）'!$1:$1,0)),"")</f>
        <v/>
      </c>
      <c r="H43" s="93" t="str">
        <f>IF(A43="DNS","ｽﾀｰﾄ出来ず",IF(A43="DQ","失　格",IFERROR(INDEX('公式予選（TT）1Gr-結果表（貼付）'!$A:$Z,MATCH($B43,'公式予選（TT）1Gr-結果表（貼付）'!$B:$B,0),MATCH('公式予選（TT）1Gr-結果表（印刷）'!H$11,'公式予選（TT）1Gr-結果表（貼付）'!$1:$1,0)),"")))</f>
        <v/>
      </c>
      <c r="I43" s="206" t="str">
        <f t="shared" si="0"/>
        <v/>
      </c>
      <c r="J43" s="94" t="str">
        <f>IF(A43="DNS","",IF(A43="DQ","",IFERROR(INDEX('公式予選（TT）1Gr-結果表（貼付）'!$A:$Z,MATCH($B43,'公式予選（TT）1Gr-結果表（貼付）'!$B:$B,0),MATCH('公式予選（TT）1Gr-結果表（印刷）'!J$11,'公式予選（TT）1Gr-結果表（貼付）'!$1:$1,0)),"")))</f>
        <v/>
      </c>
      <c r="K43" s="94" t="str">
        <f>IF(A43="DNS","",IF(A43="DQ","",IFERROR(INDEX('公式予選（TT）1Gr-結果表（貼付）'!$A:$Z,MATCH($B43,'公式予選（TT）1Gr-結果表（貼付）'!$B:$B,0),MATCH('公式予選（TT）1Gr-結果表（印刷）'!K$11,'公式予選（TT）1Gr-結果表（貼付）'!$1:$1,0)),"")))</f>
        <v/>
      </c>
      <c r="L43" s="57" t="str">
        <f>IF(A43="DNS","",IF(A43="DQ","",IFERROR(INDEX('公式予選（TT）1Gr-結果表（貼付）'!$A:$Z,MATCH($B43,'公式予選（TT）1Gr-結果表（貼付）'!$B:$B,0),MATCH("In Lap",'公式予選（TT）1Gr-結果表（貼付）'!$1:$1,0))&amp;"/"&amp;INDEX('公式予選（TT）1Gr-結果表（貼付）'!$A:$Z,MATCH($B43,'公式予選（TT）1Gr-結果表（貼付）'!$B:$B,0),MATCH("Laps",'公式予選（TT）1Gr-結果表（貼付）'!$1:$1,0)),"")))</f>
        <v/>
      </c>
      <c r="M43" s="7"/>
      <c r="N43" s="51"/>
      <c r="O43" s="51"/>
      <c r="P43" s="226" t="str">
        <f>IF(IFERROR(INDEX('公式予選（TT）1Gr-結果表（貼付）'!$A:$Z,MATCH($B43,'公式予選（TT）1Gr-結果表（貼付）'!$B:$B,0),MATCH(P$11,'公式予選（TT）1Gr-結果表（貼付）'!$1:$1,0)),"")=0,"",IFERROR(INDEX('公式予選（TT）1Gr-結果表（貼付）'!$A:$Z,MATCH($B43,'公式予選（TT）1Gr-結果表（貼付）'!$B:$B,0),MATCH(P$11,'公式予選（TT）1Gr-結果表（貼付）'!$1:$1,0)),""))</f>
        <v/>
      </c>
      <c r="Q43" s="226" t="str">
        <f>IF(P43="","",COUNTIF($P$13:P43,"&lt;&gt;"&amp;""))</f>
        <v/>
      </c>
      <c r="R43" s="226" t="str">
        <f t="shared" si="1"/>
        <v/>
      </c>
      <c r="S43" s="226" t="str">
        <f>IF(IFERROR(INDEX('公式予選（TT）1Gr-結果表（貼付）'!$A:$Z,MATCH($A43,'公式予選（TT）1Gr-結果表（貼付）'!$A:$A,0),MATCH(S$11,'公式予選（TT）1Gr-結果表（貼付）'!$1:$1,0)),"")=0,"",IFERROR(INDEX('公式予選（TT）1Gr-結果表（貼付）'!$A:$Z,MATCH($A43,'公式予選（TT）1Gr-結果表（貼付）'!$A:$A,0),MATCH(S$11,'公式予選（TT）1Gr-結果表（貼付）'!$1:$1,0)),""))</f>
        <v/>
      </c>
      <c r="T43" s="51"/>
      <c r="U43" s="51"/>
    </row>
    <row r="44" spans="1:21" ht="12.75" customHeight="1">
      <c r="A44" s="54" t="str">
        <f>IF(OR('公式予選（TT）1Gr-結果表（貼付）'!A33="DNF",'公式予選（TT）1Gr-結果表（貼付）'!A33="DNS",'公式予選（TT）1Gr-結果表（貼付）'!A33="DQ"),'公式予選（TT）1Gr-結果表（貼付）'!A33,IF(MAX('公式予選（TT）1Gr-結果表（貼付）'!$A:$A)&gt;A43,A43+1,""))</f>
        <v/>
      </c>
      <c r="B44" s="55" t="str">
        <f>IFERROR(INDEX('公式予選（TT）1Gr-結果表（貼付）'!A33:$Z$50,MATCH($A44,'公式予選（TT）1Gr-結果表（貼付）'!A33:$A$50,0),MATCH('公式予選（TT）1Gr-結果表（印刷）'!B$11,'公式予選（TT）1Gr-結果表（貼付）'!$1:$1,0)),"")</f>
        <v/>
      </c>
      <c r="C44" s="198"/>
      <c r="D44" s="56" t="str">
        <f>IFERROR(INDEX('公式予選（TT）1Gr-結果表（貼付）'!$A:$Z,MATCH($B44,'公式予選（TT）1Gr-結果表（貼付）'!$B:$B,0),MATCH('公式予選（TT）1Gr-結果表（印刷）'!D$11,'公式予選（TT）1Gr-結果表（貼付）'!$1:$1,0)),"")</f>
        <v/>
      </c>
      <c r="E44" s="91" t="str">
        <f>IFERROR(INDEX('公式予選（TT）1Gr-結果表（貼付）'!$A:$Z,MATCH($B44,'公式予選（TT）1Gr-結果表（貼付）'!$B:$B,0),MATCH('公式予選（TT）1Gr-結果表（印刷）'!E$11,'公式予選（TT）1Gr-結果表（貼付）'!$1:$1,0)),"")</f>
        <v/>
      </c>
      <c r="F44" s="92" t="str">
        <f>IFERROR(INDEX('公式予選（TT）1Gr-結果表（貼付）'!$A:$Z,MATCH($B44,'公式予選（TT）1Gr-結果表（貼付）'!$B:$B,0),MATCH('公式予選（TT）1Gr-結果表（印刷）'!F$11,'公式予選（TT）1Gr-結果表（貼付）'!$1:$1,0)),"")</f>
        <v/>
      </c>
      <c r="G44" s="90" t="str">
        <f>IFERROR(INDEX('公式予選（TT）1Gr-結果表（貼付）'!$A:$Z,MATCH($B44,'公式予選（TT）1Gr-結果表（貼付）'!$B:$B,0),MATCH('公式予選（TT）1Gr-結果表（印刷）'!G$11,'公式予選（TT）1Gr-結果表（貼付）'!$1:$1,0)),"")</f>
        <v/>
      </c>
      <c r="H44" s="93" t="str">
        <f>IF(A44="DNS","ｽﾀｰﾄ出来ず",IF(A44="DQ","失　格",IFERROR(INDEX('公式予選（TT）1Gr-結果表（貼付）'!$A:$Z,MATCH($B44,'公式予選（TT）1Gr-結果表（貼付）'!$B:$B,0),MATCH('公式予選（TT）1Gr-結果表（印刷）'!H$11,'公式予選（TT）1Gr-結果表（貼付）'!$1:$1,0)),"")))</f>
        <v/>
      </c>
      <c r="I44" s="206" t="str">
        <f t="shared" si="0"/>
        <v/>
      </c>
      <c r="J44" s="94" t="str">
        <f>IF(A44="DNS","",IF(A44="DQ","",IFERROR(INDEX('公式予選（TT）1Gr-結果表（貼付）'!$A:$Z,MATCH($B44,'公式予選（TT）1Gr-結果表（貼付）'!$B:$B,0),MATCH('公式予選（TT）1Gr-結果表（印刷）'!J$11,'公式予選（TT）1Gr-結果表（貼付）'!$1:$1,0)),"")))</f>
        <v/>
      </c>
      <c r="K44" s="94" t="str">
        <f>IF(A44="DNS","",IF(A44="DQ","",IFERROR(INDEX('公式予選（TT）1Gr-結果表（貼付）'!$A:$Z,MATCH($B44,'公式予選（TT）1Gr-結果表（貼付）'!$B:$B,0),MATCH('公式予選（TT）1Gr-結果表（印刷）'!K$11,'公式予選（TT）1Gr-結果表（貼付）'!$1:$1,0)),"")))</f>
        <v/>
      </c>
      <c r="L44" s="57" t="str">
        <f>IF(A44="DNS","",IF(A44="DQ","",IFERROR(INDEX('公式予選（TT）1Gr-結果表（貼付）'!$A:$Z,MATCH($B44,'公式予選（TT）1Gr-結果表（貼付）'!$B:$B,0),MATCH("In Lap",'公式予選（TT）1Gr-結果表（貼付）'!$1:$1,0))&amp;"/"&amp;INDEX('公式予選（TT）1Gr-結果表（貼付）'!$A:$Z,MATCH($B44,'公式予選（TT）1Gr-結果表（貼付）'!$B:$B,0),MATCH("Laps",'公式予選（TT）1Gr-結果表（貼付）'!$1:$1,0)),"")))</f>
        <v/>
      </c>
      <c r="M44" s="7"/>
      <c r="N44" s="51"/>
      <c r="O44" s="51"/>
      <c r="P44" s="226" t="str">
        <f>IF(IFERROR(INDEX('公式予選（TT）1Gr-結果表（貼付）'!$A:$Z,MATCH($B44,'公式予選（TT）1Gr-結果表（貼付）'!$B:$B,0),MATCH(P$11,'公式予選（TT）1Gr-結果表（貼付）'!$1:$1,0)),"")=0,"",IFERROR(INDEX('公式予選（TT）1Gr-結果表（貼付）'!$A:$Z,MATCH($B44,'公式予選（TT）1Gr-結果表（貼付）'!$B:$B,0),MATCH(P$11,'公式予選（TT）1Gr-結果表（貼付）'!$1:$1,0)),""))</f>
        <v/>
      </c>
      <c r="Q44" s="226" t="str">
        <f>IF(P44="","",COUNTIF($P$13:P44,"&lt;&gt;"&amp;""))</f>
        <v/>
      </c>
      <c r="R44" s="226" t="str">
        <f t="shared" si="1"/>
        <v/>
      </c>
      <c r="S44" s="226" t="str">
        <f>IF(IFERROR(INDEX('公式予選（TT）1Gr-結果表（貼付）'!$A:$Z,MATCH($A44,'公式予選（TT）1Gr-結果表（貼付）'!$A:$A,0),MATCH(S$11,'公式予選（TT）1Gr-結果表（貼付）'!$1:$1,0)),"")=0,"",IFERROR(INDEX('公式予選（TT）1Gr-結果表（貼付）'!$A:$Z,MATCH($A44,'公式予選（TT）1Gr-結果表（貼付）'!$A:$A,0),MATCH(S$11,'公式予選（TT）1Gr-結果表（貼付）'!$1:$1,0)),""))</f>
        <v/>
      </c>
      <c r="T44" s="51"/>
      <c r="U44" s="51"/>
    </row>
    <row r="45" spans="1:21" ht="12.75" customHeight="1">
      <c r="A45" s="54" t="str">
        <f>IF(OR('公式予選（TT）1Gr-結果表（貼付）'!A34="DNF",'公式予選（TT）1Gr-結果表（貼付）'!A34="DNS",'公式予選（TT）1Gr-結果表（貼付）'!A34="DQ"),'公式予選（TT）1Gr-結果表（貼付）'!A34,IF(MAX('公式予選（TT）1Gr-結果表（貼付）'!$A:$A)&gt;A44,A44+1,""))</f>
        <v/>
      </c>
      <c r="B45" s="55" t="str">
        <f>IFERROR(INDEX('公式予選（TT）1Gr-結果表（貼付）'!A34:$Z$50,MATCH($A45,'公式予選（TT）1Gr-結果表（貼付）'!A34:$A$50,0),MATCH('公式予選（TT）1Gr-結果表（印刷）'!B$11,'公式予選（TT）1Gr-結果表（貼付）'!$1:$1,0)),"")</f>
        <v/>
      </c>
      <c r="C45" s="198"/>
      <c r="D45" s="56" t="str">
        <f>IFERROR(INDEX('公式予選（TT）1Gr-結果表（貼付）'!$A:$Z,MATCH($B45,'公式予選（TT）1Gr-結果表（貼付）'!$B:$B,0),MATCH('公式予選（TT）1Gr-結果表（印刷）'!D$11,'公式予選（TT）1Gr-結果表（貼付）'!$1:$1,0)),"")</f>
        <v/>
      </c>
      <c r="E45" s="91" t="str">
        <f>IFERROR(INDEX('公式予選（TT）1Gr-結果表（貼付）'!$A:$Z,MATCH($B45,'公式予選（TT）1Gr-結果表（貼付）'!$B:$B,0),MATCH('公式予選（TT）1Gr-結果表（印刷）'!E$11,'公式予選（TT）1Gr-結果表（貼付）'!$1:$1,0)),"")</f>
        <v/>
      </c>
      <c r="F45" s="92" t="str">
        <f>IFERROR(INDEX('公式予選（TT）1Gr-結果表（貼付）'!$A:$Z,MATCH($B45,'公式予選（TT）1Gr-結果表（貼付）'!$B:$B,0),MATCH('公式予選（TT）1Gr-結果表（印刷）'!F$11,'公式予選（TT）1Gr-結果表（貼付）'!$1:$1,0)),"")</f>
        <v/>
      </c>
      <c r="G45" s="90" t="str">
        <f>IFERROR(INDEX('公式予選（TT）1Gr-結果表（貼付）'!$A:$Z,MATCH($B45,'公式予選（TT）1Gr-結果表（貼付）'!$B:$B,0),MATCH('公式予選（TT）1Gr-結果表（印刷）'!G$11,'公式予選（TT）1Gr-結果表（貼付）'!$1:$1,0)),"")</f>
        <v/>
      </c>
      <c r="H45" s="93" t="str">
        <f>IF(A45="DNS","ｽﾀｰﾄ出来ず",IF(A45="DQ","失　格",IFERROR(INDEX('公式予選（TT）1Gr-結果表（貼付）'!$A:$Z,MATCH($B45,'公式予選（TT）1Gr-結果表（貼付）'!$B:$B,0),MATCH('公式予選（TT）1Gr-結果表（印刷）'!H$11,'公式予選（TT）1Gr-結果表（貼付）'!$1:$1,0)),"")))</f>
        <v/>
      </c>
      <c r="I45" s="206" t="str">
        <f t="shared" si="0"/>
        <v/>
      </c>
      <c r="J45" s="94" t="str">
        <f>IF(A45="DNS","",IF(A45="DQ","",IFERROR(INDEX('公式予選（TT）1Gr-結果表（貼付）'!$A:$Z,MATCH($B45,'公式予選（TT）1Gr-結果表（貼付）'!$B:$B,0),MATCH('公式予選（TT）1Gr-結果表（印刷）'!J$11,'公式予選（TT）1Gr-結果表（貼付）'!$1:$1,0)),"")))</f>
        <v/>
      </c>
      <c r="K45" s="94" t="str">
        <f>IF(A45="DNS","",IF(A45="DQ","",IFERROR(INDEX('公式予選（TT）1Gr-結果表（貼付）'!$A:$Z,MATCH($B45,'公式予選（TT）1Gr-結果表（貼付）'!$B:$B,0),MATCH('公式予選（TT）1Gr-結果表（印刷）'!K$11,'公式予選（TT）1Gr-結果表（貼付）'!$1:$1,0)),"")))</f>
        <v/>
      </c>
      <c r="L45" s="57" t="str">
        <f>IF(A45="DNS","",IF(A45="DQ","",IFERROR(INDEX('公式予選（TT）1Gr-結果表（貼付）'!$A:$Z,MATCH($B45,'公式予選（TT）1Gr-結果表（貼付）'!$B:$B,0),MATCH("In Lap",'公式予選（TT）1Gr-結果表（貼付）'!$1:$1,0))&amp;"/"&amp;INDEX('公式予選（TT）1Gr-結果表（貼付）'!$A:$Z,MATCH($B45,'公式予選（TT）1Gr-結果表（貼付）'!$B:$B,0),MATCH("Laps",'公式予選（TT）1Gr-結果表（貼付）'!$1:$1,0)),"")))</f>
        <v/>
      </c>
      <c r="M45" s="7"/>
      <c r="N45" s="51"/>
      <c r="O45" s="51"/>
      <c r="P45" s="226" t="str">
        <f>IF(IFERROR(INDEX('公式予選（TT）1Gr-結果表（貼付）'!$A:$Z,MATCH($B45,'公式予選（TT）1Gr-結果表（貼付）'!$B:$B,0),MATCH(P$11,'公式予選（TT）1Gr-結果表（貼付）'!$1:$1,0)),"")=0,"",IFERROR(INDEX('公式予選（TT）1Gr-結果表（貼付）'!$A:$Z,MATCH($B45,'公式予選（TT）1Gr-結果表（貼付）'!$B:$B,0),MATCH(P$11,'公式予選（TT）1Gr-結果表（貼付）'!$1:$1,0)),""))</f>
        <v/>
      </c>
      <c r="Q45" s="226" t="str">
        <f>IF(P45="","",COUNTIF($P$13:P45,"&lt;&gt;"&amp;""))</f>
        <v/>
      </c>
      <c r="R45" s="226" t="str">
        <f t="shared" si="1"/>
        <v/>
      </c>
      <c r="S45" s="226" t="str">
        <f>IF(IFERROR(INDEX('公式予選（TT）1Gr-結果表（貼付）'!$A:$Z,MATCH($A45,'公式予選（TT）1Gr-結果表（貼付）'!$A:$A,0),MATCH(S$11,'公式予選（TT）1Gr-結果表（貼付）'!$1:$1,0)),"")=0,"",IFERROR(INDEX('公式予選（TT）1Gr-結果表（貼付）'!$A:$Z,MATCH($A45,'公式予選（TT）1Gr-結果表（貼付）'!$A:$A,0),MATCH(S$11,'公式予選（TT）1Gr-結果表（貼付）'!$1:$1,0)),""))</f>
        <v/>
      </c>
      <c r="T45" s="51"/>
      <c r="U45" s="51"/>
    </row>
    <row r="46" spans="1:21" ht="12.75" customHeight="1">
      <c r="A46" s="54" t="str">
        <f>IF(OR('公式予選（TT）1Gr-結果表（貼付）'!A35="DNF",'公式予選（TT）1Gr-結果表（貼付）'!A35="DNS",'公式予選（TT）1Gr-結果表（貼付）'!A35="DQ"),'公式予選（TT）1Gr-結果表（貼付）'!A35,IF(MAX('公式予選（TT）1Gr-結果表（貼付）'!$A:$A)&gt;A45,A45+1,""))</f>
        <v/>
      </c>
      <c r="B46" s="55" t="str">
        <f>IFERROR(INDEX('公式予選（TT）1Gr-結果表（貼付）'!A35:$Z$50,MATCH($A46,'公式予選（TT）1Gr-結果表（貼付）'!A35:$A$50,0),MATCH('公式予選（TT）1Gr-結果表（印刷）'!B$11,'公式予選（TT）1Gr-結果表（貼付）'!$1:$1,0)),"")</f>
        <v/>
      </c>
      <c r="C46" s="198"/>
      <c r="D46" s="56" t="str">
        <f>IFERROR(INDEX('公式予選（TT）1Gr-結果表（貼付）'!$A:$Z,MATCH($B46,'公式予選（TT）1Gr-結果表（貼付）'!$B:$B,0),MATCH('公式予選（TT）1Gr-結果表（印刷）'!D$11,'公式予選（TT）1Gr-結果表（貼付）'!$1:$1,0)),"")</f>
        <v/>
      </c>
      <c r="E46" s="91" t="str">
        <f>IFERROR(INDEX('公式予選（TT）1Gr-結果表（貼付）'!$A:$Z,MATCH($B46,'公式予選（TT）1Gr-結果表（貼付）'!$B:$B,0),MATCH('公式予選（TT）1Gr-結果表（印刷）'!E$11,'公式予選（TT）1Gr-結果表（貼付）'!$1:$1,0)),"")</f>
        <v/>
      </c>
      <c r="F46" s="92" t="str">
        <f>IFERROR(INDEX('公式予選（TT）1Gr-結果表（貼付）'!$A:$Z,MATCH($B46,'公式予選（TT）1Gr-結果表（貼付）'!$B:$B,0),MATCH('公式予選（TT）1Gr-結果表（印刷）'!F$11,'公式予選（TT）1Gr-結果表（貼付）'!$1:$1,0)),"")</f>
        <v/>
      </c>
      <c r="G46" s="90" t="str">
        <f>IFERROR(INDEX('公式予選（TT）1Gr-結果表（貼付）'!$A:$Z,MATCH($B46,'公式予選（TT）1Gr-結果表（貼付）'!$B:$B,0),MATCH('公式予選（TT）1Gr-結果表（印刷）'!G$11,'公式予選（TT）1Gr-結果表（貼付）'!$1:$1,0)),"")</f>
        <v/>
      </c>
      <c r="H46" s="93" t="str">
        <f>IF(A46="DNS","ｽﾀｰﾄ出来ず",IF(A46="DQ","失　格",IFERROR(INDEX('公式予選（TT）1Gr-結果表（貼付）'!$A:$Z,MATCH($B46,'公式予選（TT）1Gr-結果表（貼付）'!$B:$B,0),MATCH('公式予選（TT）1Gr-結果表（印刷）'!H$11,'公式予選（TT）1Gr-結果表（貼付）'!$1:$1,0)),"")))</f>
        <v/>
      </c>
      <c r="I46" s="206" t="str">
        <f t="shared" si="0"/>
        <v/>
      </c>
      <c r="J46" s="94" t="str">
        <f>IF(A46="DNS","",IF(A46="DQ","",IFERROR(INDEX('公式予選（TT）1Gr-結果表（貼付）'!$A:$Z,MATCH($B46,'公式予選（TT）1Gr-結果表（貼付）'!$B:$B,0),MATCH('公式予選（TT）1Gr-結果表（印刷）'!J$11,'公式予選（TT）1Gr-結果表（貼付）'!$1:$1,0)),"")))</f>
        <v/>
      </c>
      <c r="K46" s="94" t="str">
        <f>IF(A46="DNS","",IF(A46="DQ","",IFERROR(INDEX('公式予選（TT）1Gr-結果表（貼付）'!$A:$Z,MATCH($B46,'公式予選（TT）1Gr-結果表（貼付）'!$B:$B,0),MATCH('公式予選（TT）1Gr-結果表（印刷）'!K$11,'公式予選（TT）1Gr-結果表（貼付）'!$1:$1,0)),"")))</f>
        <v/>
      </c>
      <c r="L46" s="57" t="str">
        <f>IF(A46="DNS","",IF(A46="DQ","",IFERROR(INDEX('公式予選（TT）1Gr-結果表（貼付）'!$A:$Z,MATCH($B46,'公式予選（TT）1Gr-結果表（貼付）'!$B:$B,0),MATCH("In Lap",'公式予選（TT）1Gr-結果表（貼付）'!$1:$1,0))&amp;"/"&amp;INDEX('公式予選（TT）1Gr-結果表（貼付）'!$A:$Z,MATCH($B46,'公式予選（TT）1Gr-結果表（貼付）'!$B:$B,0),MATCH("Laps",'公式予選（TT）1Gr-結果表（貼付）'!$1:$1,0)),"")))</f>
        <v/>
      </c>
      <c r="M46" s="7"/>
      <c r="N46" s="51"/>
      <c r="O46" s="51"/>
      <c r="P46" s="226" t="str">
        <f>IF(IFERROR(INDEX('公式予選（TT）1Gr-結果表（貼付）'!$A:$Z,MATCH($B46,'公式予選（TT）1Gr-結果表（貼付）'!$B:$B,0),MATCH(P$11,'公式予選（TT）1Gr-結果表（貼付）'!$1:$1,0)),"")=0,"",IFERROR(INDEX('公式予選（TT）1Gr-結果表（貼付）'!$A:$Z,MATCH($B46,'公式予選（TT）1Gr-結果表（貼付）'!$B:$B,0),MATCH(P$11,'公式予選（TT）1Gr-結果表（貼付）'!$1:$1,0)),""))</f>
        <v/>
      </c>
      <c r="Q46" s="226" t="str">
        <f>IF(P46="","",COUNTIF($P$13:P46,"&lt;&gt;"&amp;""))</f>
        <v/>
      </c>
      <c r="R46" s="226" t="str">
        <f t="shared" si="1"/>
        <v/>
      </c>
      <c r="S46" s="226" t="str">
        <f>IF(IFERROR(INDEX('公式予選（TT）1Gr-結果表（貼付）'!$A:$Z,MATCH($A46,'公式予選（TT）1Gr-結果表（貼付）'!$A:$A,0),MATCH(S$11,'公式予選（TT）1Gr-結果表（貼付）'!$1:$1,0)),"")=0,"",IFERROR(INDEX('公式予選（TT）1Gr-結果表（貼付）'!$A:$Z,MATCH($A46,'公式予選（TT）1Gr-結果表（貼付）'!$A:$A,0),MATCH(S$11,'公式予選（TT）1Gr-結果表（貼付）'!$1:$1,0)),""))</f>
        <v/>
      </c>
      <c r="T46" s="51"/>
      <c r="U46" s="51"/>
    </row>
    <row r="47" spans="1:21" ht="12.75" customHeight="1">
      <c r="A47" s="7"/>
      <c r="B47" s="7"/>
      <c r="C47" s="199"/>
      <c r="D47" s="7"/>
      <c r="E47" s="7"/>
      <c r="F47" s="7"/>
      <c r="G47" s="7"/>
      <c r="H47" s="213"/>
      <c r="I47" s="204"/>
      <c r="J47" s="214"/>
      <c r="K47" s="214"/>
      <c r="L47" s="7"/>
      <c r="M47" s="7"/>
      <c r="N47" s="51"/>
      <c r="O47" s="51"/>
      <c r="P47" s="226"/>
      <c r="Q47" s="226"/>
      <c r="R47" s="226"/>
      <c r="S47" s="226"/>
      <c r="T47" s="51"/>
      <c r="U47" s="51"/>
    </row>
    <row r="48" spans="1:21" ht="2.1" customHeight="1">
      <c r="A48" s="7"/>
      <c r="B48" s="7"/>
      <c r="C48" s="7"/>
      <c r="D48" s="7"/>
      <c r="E48" s="7"/>
      <c r="F48" s="7"/>
      <c r="G48" s="7"/>
      <c r="H48" s="66"/>
      <c r="I48" s="204"/>
      <c r="J48" s="7"/>
      <c r="K48" s="7"/>
      <c r="L48" s="7"/>
      <c r="M48" s="7"/>
      <c r="N48" s="51"/>
      <c r="O48" s="51"/>
      <c r="P48" s="226"/>
      <c r="Q48" s="226"/>
      <c r="R48" s="226"/>
      <c r="S48" s="226"/>
      <c r="T48" s="51"/>
      <c r="U48" s="51"/>
    </row>
    <row r="49" spans="1:21" ht="12.75" customHeight="1">
      <c r="A49" s="7" t="str">
        <f>IF(COUNTIF(I:I,"R")&gt;=1,"R マークの車は、コースレコードを更新しました。従来のレコードタイムは"&amp;"　"&amp;TEXT(ROUND($I$11,3),"[&lt;1]m'ss.000;##0.000"),"")</f>
        <v/>
      </c>
      <c r="B49" s="7"/>
      <c r="C49" s="7"/>
      <c r="D49" s="7"/>
      <c r="E49" s="7"/>
      <c r="F49" s="7"/>
      <c r="G49" s="7"/>
      <c r="H49" s="66"/>
      <c r="I49" s="204"/>
      <c r="J49" s="7"/>
      <c r="K49" s="7"/>
      <c r="L49" s="7"/>
      <c r="M49" s="7"/>
      <c r="N49" s="51"/>
      <c r="O49" s="51"/>
      <c r="P49" s="226"/>
      <c r="Q49" s="226"/>
      <c r="R49" s="226"/>
      <c r="S49" s="226"/>
      <c r="T49" s="51"/>
      <c r="U49" s="51"/>
    </row>
    <row r="50" spans="1:21" ht="2.1" customHeight="1">
      <c r="A50" s="7"/>
      <c r="B50" s="7"/>
      <c r="C50" s="7"/>
      <c r="D50" s="7"/>
      <c r="E50" s="7"/>
      <c r="F50" s="7"/>
      <c r="G50" s="7"/>
      <c r="H50" s="66"/>
      <c r="I50" s="204"/>
      <c r="J50" s="7"/>
      <c r="K50" s="7"/>
      <c r="L50" s="7"/>
      <c r="M50" s="7"/>
      <c r="N50" s="51"/>
      <c r="O50" s="51"/>
      <c r="P50" s="226"/>
      <c r="Q50" s="226"/>
      <c r="R50" s="226"/>
      <c r="S50" s="226"/>
      <c r="T50" s="51"/>
      <c r="U50" s="51"/>
    </row>
    <row r="51" spans="1:21" ht="12.75" customHeight="1">
      <c r="A51" s="7"/>
      <c r="B51" s="7"/>
      <c r="C51" s="7"/>
      <c r="D51" s="7"/>
      <c r="E51" s="7"/>
      <c r="F51" s="7"/>
      <c r="G51" s="7"/>
      <c r="H51" s="66"/>
      <c r="I51" s="204"/>
      <c r="J51" s="7"/>
      <c r="K51" s="7"/>
      <c r="L51" s="7"/>
      <c r="M51" s="7"/>
      <c r="N51" s="51"/>
      <c r="O51" s="51"/>
      <c r="P51" s="226"/>
      <c r="Q51" s="226"/>
      <c r="R51" s="226"/>
      <c r="S51" s="226"/>
      <c r="T51" s="51"/>
      <c r="U51" s="51"/>
    </row>
    <row r="52" spans="1:21" customFormat="1" ht="12.75" customHeight="1">
      <c r="A52" s="17" t="str">
        <f>IF(A53="","","ﾍﾟﾅﾙﾃｨ")</f>
        <v/>
      </c>
      <c r="B52" s="18"/>
      <c r="C52" s="18"/>
      <c r="D52" s="7"/>
      <c r="E52" s="7"/>
      <c r="F52" s="7"/>
      <c r="G52" s="7"/>
      <c r="H52" s="7"/>
      <c r="I52" s="204"/>
      <c r="J52" s="7"/>
      <c r="K52" s="7"/>
      <c r="L52" s="7"/>
      <c r="M52" s="66"/>
      <c r="N52" s="22"/>
      <c r="O52" s="226"/>
      <c r="P52" s="226"/>
      <c r="Q52" s="226"/>
      <c r="R52" s="226"/>
      <c r="S52" s="226"/>
      <c r="T52" s="226"/>
      <c r="U52" s="226"/>
    </row>
    <row r="53" spans="1:21" customFormat="1" ht="12.75" customHeight="1">
      <c r="A53" s="178" t="str">
        <f>IF(MAX(Q13:Q46)&lt;1,"",1)</f>
        <v/>
      </c>
      <c r="B53" t="str">
        <f t="shared" ref="B53:B63" si="2">IF(A53="","","No."&amp;INDEX($A$11:$Y$46,MATCH($A53,$R$11:$R$46,0),MATCH("No.",$11:$11,0)))</f>
        <v/>
      </c>
      <c r="C53" t="str">
        <f t="shared" ref="C53:C63" si="3">INDEX($A$11:$Y$46,MATCH($A53,$R$11:$R$46,0),MATCH("コメント",$11:$11,0))</f>
        <v/>
      </c>
      <c r="D53" s="7"/>
      <c r="E53" s="7"/>
      <c r="F53" s="7"/>
      <c r="G53" s="7"/>
      <c r="H53" s="7"/>
      <c r="I53" s="204"/>
      <c r="J53" s="7"/>
      <c r="K53" s="7"/>
      <c r="L53" s="7"/>
      <c r="M53" s="66"/>
      <c r="N53" s="22"/>
      <c r="O53" s="226"/>
      <c r="P53" s="226"/>
      <c r="Q53" s="226"/>
      <c r="R53" s="226"/>
      <c r="S53" s="226"/>
      <c r="T53" s="226"/>
      <c r="U53" s="226"/>
    </row>
    <row r="54" spans="1:21" customFormat="1" ht="12.75" customHeight="1">
      <c r="A54" s="179" t="str">
        <f>IF(A53&lt;COUNTIF($R$12:$R$46,"&gt;"&amp;0),A53+1,"")</f>
        <v/>
      </c>
      <c r="B54" t="str">
        <f t="shared" si="2"/>
        <v/>
      </c>
      <c r="C54" t="str">
        <f t="shared" si="3"/>
        <v/>
      </c>
      <c r="D54" s="7"/>
      <c r="E54" s="7"/>
      <c r="F54" s="7"/>
      <c r="G54" s="7"/>
      <c r="H54" s="7"/>
      <c r="I54" s="204"/>
      <c r="J54" s="7"/>
      <c r="K54" s="7"/>
      <c r="L54" s="7"/>
      <c r="M54" s="66"/>
      <c r="N54" s="22"/>
      <c r="O54" s="226"/>
      <c r="P54" s="226"/>
      <c r="Q54" s="226"/>
      <c r="R54" s="226"/>
      <c r="S54" s="226"/>
      <c r="T54" s="226"/>
      <c r="U54" s="226"/>
    </row>
    <row r="55" spans="1:21" customFormat="1" ht="12.75" customHeight="1">
      <c r="A55" s="179" t="str">
        <f t="shared" ref="A55:A63" si="4">IF(A54&lt;COUNTIF($R$12:$R$46,"&gt;"&amp;0),A54+1,"")</f>
        <v/>
      </c>
      <c r="B55" t="str">
        <f t="shared" si="2"/>
        <v/>
      </c>
      <c r="C55" t="str">
        <f t="shared" si="3"/>
        <v/>
      </c>
      <c r="D55" s="7"/>
      <c r="E55" s="7"/>
      <c r="F55" s="7"/>
      <c r="G55" s="7"/>
      <c r="H55" s="7"/>
      <c r="I55" s="204"/>
      <c r="J55" s="7"/>
      <c r="K55" s="7"/>
      <c r="L55" s="7"/>
      <c r="M55" s="66"/>
      <c r="N55" s="22"/>
      <c r="O55" s="226"/>
      <c r="P55" s="226"/>
      <c r="Q55" s="226"/>
      <c r="R55" s="226"/>
      <c r="S55" s="226"/>
      <c r="T55" s="226"/>
      <c r="U55" s="226"/>
    </row>
    <row r="56" spans="1:21" customFormat="1" ht="12.75" customHeight="1">
      <c r="A56" s="179" t="str">
        <f t="shared" si="4"/>
        <v/>
      </c>
      <c r="B56" t="str">
        <f t="shared" si="2"/>
        <v/>
      </c>
      <c r="C56" t="str">
        <f t="shared" si="3"/>
        <v/>
      </c>
      <c r="D56" s="7"/>
      <c r="E56" s="7"/>
      <c r="F56" s="7"/>
      <c r="G56" s="7"/>
      <c r="H56" s="7"/>
      <c r="I56" s="204"/>
      <c r="J56" s="7"/>
      <c r="K56" s="7"/>
      <c r="L56" s="7"/>
      <c r="M56" s="66"/>
      <c r="N56" s="22"/>
      <c r="O56" s="226"/>
      <c r="P56" s="226"/>
      <c r="Q56" s="226"/>
      <c r="R56" s="226"/>
      <c r="S56" s="226"/>
      <c r="T56" s="226"/>
      <c r="U56" s="226"/>
    </row>
    <row r="57" spans="1:21" customFormat="1" ht="12.75" customHeight="1">
      <c r="A57" s="179" t="str">
        <f t="shared" si="4"/>
        <v/>
      </c>
      <c r="B57" t="str">
        <f t="shared" si="2"/>
        <v/>
      </c>
      <c r="C57" t="str">
        <f t="shared" si="3"/>
        <v/>
      </c>
      <c r="D57" s="7"/>
      <c r="E57" s="7"/>
      <c r="F57" s="7"/>
      <c r="G57" s="7"/>
      <c r="H57" s="7"/>
      <c r="I57" s="204"/>
      <c r="J57" s="7"/>
      <c r="K57" s="7"/>
      <c r="L57" s="7"/>
      <c r="M57" s="66"/>
      <c r="N57" s="22"/>
      <c r="O57" s="226"/>
      <c r="P57" s="226"/>
      <c r="Q57" s="226"/>
      <c r="R57" s="226"/>
      <c r="S57" s="226"/>
      <c r="T57" s="226"/>
      <c r="U57" s="226"/>
    </row>
    <row r="58" spans="1:21" customFormat="1" ht="12.75" customHeight="1">
      <c r="A58" s="179" t="str">
        <f t="shared" si="4"/>
        <v/>
      </c>
      <c r="B58" t="str">
        <f t="shared" si="2"/>
        <v/>
      </c>
      <c r="C58" t="str">
        <f t="shared" si="3"/>
        <v/>
      </c>
      <c r="D58" s="7"/>
      <c r="E58" s="7"/>
      <c r="F58" s="7"/>
      <c r="G58" s="7"/>
      <c r="H58" s="7"/>
      <c r="I58" s="204"/>
      <c r="J58" s="7"/>
      <c r="K58" s="7"/>
      <c r="L58" s="7"/>
      <c r="M58" s="66"/>
      <c r="N58" s="22"/>
      <c r="O58" s="226"/>
      <c r="P58" s="226"/>
      <c r="Q58" s="226"/>
      <c r="R58" s="226"/>
      <c r="S58" s="226"/>
      <c r="T58" s="226"/>
      <c r="U58" s="226"/>
    </row>
    <row r="59" spans="1:21" customFormat="1" ht="12.75" customHeight="1">
      <c r="A59" s="179" t="str">
        <f t="shared" si="4"/>
        <v/>
      </c>
      <c r="B59" t="str">
        <f t="shared" si="2"/>
        <v/>
      </c>
      <c r="C59" t="str">
        <f t="shared" si="3"/>
        <v/>
      </c>
      <c r="D59" s="7"/>
      <c r="E59" s="7"/>
      <c r="F59" s="7"/>
      <c r="G59" s="7"/>
      <c r="H59" s="7"/>
      <c r="I59" s="204"/>
      <c r="J59" s="7"/>
      <c r="K59" s="7"/>
      <c r="L59" s="7"/>
      <c r="M59" s="66"/>
      <c r="N59" s="22"/>
      <c r="O59" s="226"/>
      <c r="P59" s="226"/>
      <c r="Q59" s="226"/>
      <c r="R59" s="226"/>
      <c r="S59" s="226"/>
      <c r="T59" s="226"/>
      <c r="U59" s="226"/>
    </row>
    <row r="60" spans="1:21" customFormat="1" ht="12.75" customHeight="1">
      <c r="A60" s="179" t="str">
        <f t="shared" si="4"/>
        <v/>
      </c>
      <c r="B60" t="str">
        <f t="shared" si="2"/>
        <v/>
      </c>
      <c r="C60" t="str">
        <f t="shared" si="3"/>
        <v/>
      </c>
      <c r="D60" s="7"/>
      <c r="E60" s="7"/>
      <c r="F60" s="7"/>
      <c r="G60" s="7"/>
      <c r="H60" s="7"/>
      <c r="I60" s="204"/>
      <c r="J60" s="7"/>
      <c r="K60" s="7"/>
      <c r="L60" s="7"/>
      <c r="M60" s="66"/>
      <c r="N60" s="22"/>
      <c r="O60" s="226"/>
      <c r="P60" s="226"/>
      <c r="Q60" s="226"/>
      <c r="R60" s="226"/>
      <c r="S60" s="226"/>
      <c r="T60" s="226"/>
      <c r="U60" s="226"/>
    </row>
    <row r="61" spans="1:21" customFormat="1" ht="12.75" customHeight="1">
      <c r="A61" s="179" t="str">
        <f t="shared" si="4"/>
        <v/>
      </c>
      <c r="B61" t="str">
        <f t="shared" si="2"/>
        <v/>
      </c>
      <c r="C61" t="str">
        <f t="shared" si="3"/>
        <v/>
      </c>
      <c r="D61" s="7"/>
      <c r="E61" s="7"/>
      <c r="F61" s="7"/>
      <c r="G61" s="7"/>
      <c r="H61" s="7"/>
      <c r="I61" s="204"/>
      <c r="J61" s="7"/>
      <c r="K61" s="7"/>
      <c r="L61" s="7"/>
      <c r="M61" s="66"/>
      <c r="N61" s="22"/>
      <c r="O61" s="226"/>
      <c r="P61" s="226"/>
      <c r="Q61" s="226"/>
      <c r="R61" s="226"/>
      <c r="S61" s="226"/>
      <c r="T61" s="226"/>
      <c r="U61" s="226"/>
    </row>
    <row r="62" spans="1:21" customFormat="1" ht="12.75" customHeight="1">
      <c r="A62" s="179" t="str">
        <f t="shared" si="4"/>
        <v/>
      </c>
      <c r="B62" t="str">
        <f t="shared" si="2"/>
        <v/>
      </c>
      <c r="C62" t="str">
        <f t="shared" si="3"/>
        <v/>
      </c>
      <c r="D62" s="7"/>
      <c r="E62" s="7"/>
      <c r="F62" s="7"/>
      <c r="G62" s="7"/>
      <c r="H62" s="7"/>
      <c r="I62" s="204"/>
      <c r="J62" s="7"/>
      <c r="K62" s="7"/>
      <c r="L62" s="7"/>
      <c r="M62" s="66"/>
      <c r="N62" s="22"/>
      <c r="O62" s="226"/>
      <c r="P62" s="226"/>
      <c r="Q62" s="226"/>
      <c r="R62" s="226"/>
      <c r="S62" s="226"/>
      <c r="T62" s="226"/>
      <c r="U62" s="226"/>
    </row>
    <row r="63" spans="1:21" customFormat="1" ht="12.75" customHeight="1">
      <c r="A63" s="179" t="str">
        <f t="shared" si="4"/>
        <v/>
      </c>
      <c r="B63" t="str">
        <f t="shared" si="2"/>
        <v/>
      </c>
      <c r="C63" t="str">
        <f t="shared" si="3"/>
        <v/>
      </c>
      <c r="D63" s="7"/>
      <c r="E63" s="7"/>
      <c r="F63" s="7"/>
      <c r="G63" s="7"/>
      <c r="H63" s="7"/>
      <c r="I63" s="204"/>
      <c r="J63" s="7"/>
      <c r="K63" s="7"/>
      <c r="L63" s="7"/>
      <c r="M63" s="66"/>
      <c r="N63" s="22"/>
      <c r="O63" s="226"/>
      <c r="P63" s="226"/>
      <c r="Q63" s="226"/>
      <c r="R63" s="226"/>
      <c r="S63" s="226"/>
      <c r="T63" s="226"/>
      <c r="U63" s="226"/>
    </row>
    <row r="64" spans="1:21" ht="12.75" customHeight="1">
      <c r="B64" s="7" t="str">
        <f>"審査委員長 ："&amp;" "&amp;各種設定!$D$20</f>
        <v xml:space="preserve">審査委員長 ： </v>
      </c>
      <c r="C64" s="7"/>
      <c r="D64" s="7"/>
      <c r="E64" s="7"/>
      <c r="F64" s="7"/>
      <c r="G64" s="7"/>
      <c r="H64" s="66"/>
      <c r="I64" s="204"/>
      <c r="J64" s="7"/>
      <c r="K64" s="7"/>
      <c r="L64" s="7"/>
      <c r="M64" s="7"/>
      <c r="N64" s="51"/>
      <c r="O64" s="51"/>
      <c r="P64" s="226"/>
      <c r="Q64" s="226"/>
      <c r="R64" s="226"/>
      <c r="S64" s="226"/>
      <c r="T64" s="51"/>
      <c r="U64" s="51"/>
    </row>
    <row r="65" spans="1:21" ht="12.75" customHeight="1">
      <c r="B65" s="7"/>
      <c r="C65" s="7"/>
      <c r="D65" s="7"/>
      <c r="E65" s="7"/>
      <c r="F65" s="7"/>
      <c r="G65" s="7"/>
      <c r="H65" s="66"/>
      <c r="I65" s="204"/>
      <c r="J65" s="7"/>
      <c r="K65" s="7"/>
      <c r="L65" s="7"/>
      <c r="M65" s="7"/>
      <c r="N65" s="51"/>
      <c r="O65" s="51"/>
      <c r="P65" s="226"/>
      <c r="Q65" s="226"/>
      <c r="R65" s="226"/>
      <c r="S65" s="226"/>
      <c r="T65" s="51"/>
      <c r="U65" s="51"/>
    </row>
    <row r="66" spans="1:21" ht="12.75" customHeight="1">
      <c r="A66" s="7"/>
      <c r="B66" s="7"/>
      <c r="C66" s="7"/>
      <c r="D66" s="7"/>
      <c r="E66" s="7"/>
      <c r="F66" s="7"/>
      <c r="G66" s="7"/>
      <c r="H66" s="66"/>
      <c r="I66" s="204"/>
      <c r="J66" s="7"/>
      <c r="K66" s="7"/>
      <c r="L66" s="7"/>
      <c r="M66" s="7"/>
      <c r="N66" s="51"/>
      <c r="O66" s="51"/>
      <c r="P66" s="226"/>
      <c r="Q66" s="226"/>
      <c r="R66" s="226"/>
      <c r="S66" s="226"/>
      <c r="T66" s="51"/>
      <c r="U66" s="51"/>
    </row>
    <row r="67" spans="1:21" ht="12.75" customHeight="1">
      <c r="A67" s="7"/>
      <c r="B67" s="7"/>
      <c r="C67" s="7"/>
      <c r="D67" s="7"/>
      <c r="E67" s="7"/>
      <c r="F67" s="7"/>
      <c r="G67" s="7"/>
      <c r="H67" s="66"/>
      <c r="I67" s="204"/>
      <c r="J67" s="7"/>
      <c r="K67" s="7"/>
      <c r="L67" s="7"/>
      <c r="M67" s="7"/>
      <c r="N67" s="51"/>
      <c r="O67" s="51"/>
      <c r="P67" s="226"/>
      <c r="Q67" s="226"/>
      <c r="R67" s="226"/>
      <c r="S67" s="226"/>
      <c r="T67" s="51"/>
      <c r="U67" s="51"/>
    </row>
    <row r="68" spans="1:21" ht="12.75" customHeight="1">
      <c r="A68" s="7"/>
      <c r="B68" s="7"/>
      <c r="C68" s="7"/>
      <c r="D68" s="7"/>
      <c r="E68" s="7"/>
      <c r="F68" s="7"/>
      <c r="G68" s="7"/>
      <c r="H68" s="66"/>
      <c r="I68" s="204"/>
      <c r="J68" s="7"/>
      <c r="K68" s="7"/>
      <c r="L68" s="7"/>
      <c r="M68" s="7"/>
      <c r="N68" s="51"/>
      <c r="O68" s="51"/>
      <c r="P68" s="226"/>
      <c r="Q68" s="226"/>
      <c r="R68" s="226"/>
      <c r="S68" s="226"/>
      <c r="T68" s="51"/>
      <c r="U68" s="51"/>
    </row>
    <row r="69" spans="1:21" ht="12.75" customHeight="1">
      <c r="A69" s="172"/>
      <c r="B69" s="172"/>
      <c r="C69" s="172"/>
      <c r="D69" s="172"/>
      <c r="E69" s="172"/>
      <c r="F69" s="172"/>
      <c r="G69" s="172"/>
      <c r="H69" s="173"/>
      <c r="I69" s="207"/>
      <c r="J69" s="172"/>
      <c r="K69" s="172"/>
      <c r="L69" s="172"/>
      <c r="M69" s="7"/>
      <c r="N69" s="51"/>
      <c r="O69" s="51"/>
      <c r="P69" s="226"/>
      <c r="Q69" s="226"/>
      <c r="R69" s="226"/>
      <c r="S69" s="226"/>
      <c r="T69" s="51"/>
      <c r="U69" s="51"/>
    </row>
    <row r="70" spans="1:21" ht="12.75" customHeight="1">
      <c r="A70" s="174"/>
      <c r="B70" s="174"/>
      <c r="C70" s="174"/>
      <c r="D70" s="174"/>
      <c r="E70" s="174"/>
      <c r="F70" s="174"/>
      <c r="G70" s="174"/>
      <c r="H70" s="175"/>
      <c r="I70" s="208"/>
      <c r="J70" s="174"/>
      <c r="K70" s="174"/>
      <c r="L70" s="174"/>
      <c r="M70" s="7"/>
      <c r="N70" s="51"/>
      <c r="O70" s="51"/>
      <c r="P70" s="226"/>
      <c r="Q70" s="226"/>
      <c r="R70" s="226"/>
      <c r="S70" s="226"/>
      <c r="T70" s="51"/>
      <c r="U70" s="51"/>
    </row>
    <row r="71" spans="1:21" ht="12.75" customHeight="1">
      <c r="A71" s="7"/>
      <c r="B71" s="7"/>
      <c r="C71" s="7"/>
      <c r="D71" s="7"/>
      <c r="E71" s="7"/>
      <c r="F71" s="7"/>
      <c r="G71" s="7"/>
      <c r="H71" s="66"/>
      <c r="I71" s="204"/>
      <c r="J71" s="7"/>
      <c r="K71" s="7"/>
      <c r="L71" s="7"/>
      <c r="M71" s="7"/>
      <c r="N71" s="51"/>
      <c r="O71" s="51"/>
      <c r="P71" s="226"/>
      <c r="Q71" s="226"/>
      <c r="R71" s="226"/>
      <c r="S71" s="226"/>
      <c r="T71" s="51"/>
      <c r="U71" s="51"/>
    </row>
    <row r="72" spans="1:21" ht="12.75" customHeight="1">
      <c r="A72" s="7"/>
      <c r="B72" s="7"/>
      <c r="C72" s="7"/>
      <c r="D72" s="7"/>
      <c r="E72" s="7"/>
      <c r="F72" s="7"/>
      <c r="G72" s="7"/>
      <c r="H72" s="66"/>
      <c r="I72" s="204"/>
      <c r="J72" s="7"/>
      <c r="K72" s="7"/>
      <c r="L72" s="7"/>
      <c r="M72" s="7"/>
      <c r="N72" s="51"/>
      <c r="O72" s="51"/>
      <c r="P72" s="226"/>
      <c r="Q72" s="226"/>
      <c r="R72" s="226"/>
      <c r="S72" s="226"/>
      <c r="T72" s="51"/>
      <c r="U72" s="51"/>
    </row>
    <row r="73" spans="1:21" ht="12.75" customHeight="1">
      <c r="A73" s="7"/>
      <c r="B73" s="7"/>
      <c r="C73" s="7"/>
      <c r="D73" s="7"/>
      <c r="E73" s="7"/>
      <c r="F73" s="7"/>
      <c r="G73" s="7"/>
      <c r="H73" s="66"/>
      <c r="I73" s="204"/>
      <c r="J73" s="7"/>
      <c r="K73" s="7"/>
      <c r="L73" s="7"/>
      <c r="M73" s="7"/>
      <c r="N73" s="51"/>
      <c r="O73" s="51"/>
      <c r="P73" s="226"/>
      <c r="Q73" s="226"/>
      <c r="R73" s="226"/>
      <c r="S73" s="226"/>
      <c r="T73" s="51"/>
      <c r="U73" s="51"/>
    </row>
    <row r="74" spans="1:21" ht="12.75" customHeight="1">
      <c r="A74" s="7"/>
      <c r="B74" s="7"/>
      <c r="C74" s="7"/>
      <c r="D74" s="7"/>
      <c r="E74" s="7"/>
      <c r="F74" s="7"/>
      <c r="G74" s="7"/>
      <c r="H74" s="66"/>
      <c r="I74" s="204"/>
      <c r="J74" s="7"/>
      <c r="K74" s="7"/>
      <c r="L74" s="7"/>
      <c r="M74" s="7"/>
      <c r="N74" s="51"/>
      <c r="O74" s="51"/>
      <c r="P74" s="226"/>
      <c r="Q74" s="226"/>
      <c r="R74" s="226"/>
      <c r="S74" s="226"/>
      <c r="T74" s="51"/>
      <c r="U74" s="51"/>
    </row>
    <row r="75" spans="1:21" ht="12.75" customHeight="1">
      <c r="A75" s="7"/>
      <c r="B75" s="7"/>
      <c r="C75" s="7"/>
      <c r="D75" s="7"/>
      <c r="E75" s="7"/>
      <c r="F75" s="7"/>
      <c r="G75" s="7"/>
      <c r="H75" s="66"/>
      <c r="I75" s="204"/>
      <c r="J75" s="7"/>
      <c r="K75" s="7"/>
      <c r="L75" s="7"/>
      <c r="M75" s="7"/>
      <c r="N75" s="51"/>
      <c r="O75" s="51"/>
      <c r="P75" s="226"/>
      <c r="Q75" s="226"/>
      <c r="R75" s="226"/>
      <c r="S75" s="226"/>
      <c r="T75" s="51"/>
      <c r="U75" s="51"/>
    </row>
    <row r="76" spans="1:21" ht="12.75" customHeight="1">
      <c r="A76" s="7"/>
      <c r="B76" s="7"/>
      <c r="C76" s="7"/>
      <c r="D76" s="7"/>
      <c r="E76" s="7"/>
      <c r="F76" s="7"/>
      <c r="G76" s="7"/>
      <c r="H76" s="66"/>
      <c r="I76" s="204"/>
      <c r="J76" s="7"/>
      <c r="K76" s="7"/>
      <c r="L76" s="7"/>
      <c r="M76" s="7"/>
      <c r="N76" s="51"/>
      <c r="O76" s="51"/>
      <c r="P76" s="226"/>
      <c r="Q76" s="226"/>
      <c r="R76" s="226"/>
      <c r="S76" s="226"/>
      <c r="T76" s="51"/>
      <c r="U76" s="51"/>
    </row>
    <row r="77" spans="1:21" ht="12.75" customHeight="1">
      <c r="A77" s="7"/>
      <c r="B77" s="7"/>
      <c r="C77" s="7"/>
      <c r="D77" s="7"/>
      <c r="E77" s="7"/>
      <c r="F77" s="7"/>
      <c r="G77" s="7"/>
      <c r="H77" s="66"/>
      <c r="I77" s="204"/>
      <c r="J77" s="7"/>
      <c r="K77" s="7"/>
      <c r="L77" s="7"/>
      <c r="M77" s="7"/>
      <c r="N77" s="51"/>
      <c r="O77" s="51"/>
      <c r="P77" s="226"/>
      <c r="Q77" s="226"/>
      <c r="R77" s="226"/>
      <c r="S77" s="226"/>
      <c r="T77" s="51"/>
      <c r="U77" s="51"/>
    </row>
    <row r="78" spans="1:21" ht="12.75" customHeight="1">
      <c r="A78" s="7"/>
      <c r="B78" s="7"/>
      <c r="C78" s="7"/>
      <c r="D78" s="7"/>
      <c r="E78" s="7"/>
      <c r="F78" s="7"/>
      <c r="G78" s="7"/>
      <c r="H78" s="66"/>
      <c r="I78" s="204"/>
      <c r="J78" s="7"/>
      <c r="K78" s="7"/>
      <c r="L78" s="7"/>
      <c r="M78" s="7"/>
      <c r="N78" s="51"/>
      <c r="O78" s="51"/>
      <c r="P78" s="226"/>
      <c r="Q78" s="226"/>
      <c r="R78" s="226"/>
      <c r="S78" s="226"/>
      <c r="T78" s="51"/>
      <c r="U78" s="51"/>
    </row>
    <row r="79" spans="1:21" ht="12.75" customHeight="1">
      <c r="A79" s="7"/>
      <c r="B79" s="7"/>
      <c r="C79" s="7"/>
      <c r="D79" s="7"/>
      <c r="E79" s="7"/>
      <c r="F79" s="7"/>
      <c r="G79" s="7"/>
      <c r="H79" s="66"/>
      <c r="I79" s="204"/>
      <c r="J79" s="7"/>
      <c r="K79" s="7"/>
      <c r="L79" s="7"/>
      <c r="M79" s="7"/>
      <c r="N79" s="51"/>
      <c r="O79" s="51"/>
      <c r="P79" s="226"/>
      <c r="Q79" s="226"/>
      <c r="R79" s="226"/>
      <c r="S79" s="226"/>
      <c r="T79" s="51"/>
      <c r="U79" s="51"/>
    </row>
    <row r="80" spans="1:21" ht="12.75" customHeight="1">
      <c r="A80" s="7"/>
      <c r="B80" s="7"/>
      <c r="C80" s="7"/>
      <c r="D80" s="7"/>
      <c r="E80" s="7"/>
      <c r="F80" s="7"/>
      <c r="G80" s="7"/>
      <c r="H80" s="66"/>
      <c r="I80" s="204"/>
      <c r="J80" s="7"/>
      <c r="K80" s="7"/>
      <c r="L80" s="7"/>
      <c r="M80" s="7"/>
      <c r="N80" s="51"/>
      <c r="O80" s="51"/>
      <c r="P80" s="226"/>
      <c r="Q80" s="226"/>
      <c r="R80" s="226"/>
      <c r="S80" s="226"/>
      <c r="T80" s="51"/>
      <c r="U80" s="51"/>
    </row>
    <row r="81" spans="1:21" ht="12.75" customHeight="1">
      <c r="A81" s="7"/>
      <c r="B81" s="7"/>
      <c r="C81" s="7"/>
      <c r="D81" s="7"/>
      <c r="E81" s="7"/>
      <c r="F81" s="7"/>
      <c r="G81" s="7"/>
      <c r="H81" s="66"/>
      <c r="I81" s="204"/>
      <c r="J81" s="7"/>
      <c r="K81" s="7"/>
      <c r="L81" s="7"/>
      <c r="M81" s="7"/>
      <c r="N81" s="51"/>
      <c r="O81" s="51"/>
      <c r="P81" s="226"/>
      <c r="Q81" s="226"/>
      <c r="R81" s="226"/>
      <c r="S81" s="226"/>
      <c r="T81" s="51"/>
      <c r="U81" s="51"/>
    </row>
    <row r="82" spans="1:21" ht="12.75" customHeight="1">
      <c r="A82" s="7"/>
      <c r="B82" s="7"/>
      <c r="C82" s="7"/>
      <c r="D82" s="7"/>
      <c r="E82" s="7"/>
      <c r="F82" s="7"/>
      <c r="G82" s="7"/>
      <c r="H82" s="66"/>
      <c r="I82" s="204"/>
      <c r="J82" s="7"/>
      <c r="K82" s="7"/>
      <c r="L82" s="7"/>
      <c r="M82" s="7"/>
      <c r="N82" s="51"/>
      <c r="O82" s="51"/>
      <c r="P82" s="226"/>
      <c r="Q82" s="226"/>
      <c r="R82" s="226"/>
      <c r="S82" s="226"/>
      <c r="T82" s="51"/>
      <c r="U82" s="51"/>
    </row>
    <row r="83" spans="1:21" ht="12.75" customHeight="1">
      <c r="A83" s="7"/>
      <c r="B83" s="7"/>
      <c r="C83" s="7"/>
      <c r="D83" s="7"/>
      <c r="E83" s="7"/>
      <c r="F83" s="7"/>
      <c r="G83" s="7"/>
      <c r="H83" s="66"/>
      <c r="I83" s="204"/>
      <c r="J83" s="7"/>
      <c r="K83" s="7"/>
      <c r="L83" s="7"/>
      <c r="M83" s="7"/>
      <c r="N83" s="51"/>
      <c r="O83" s="51"/>
      <c r="P83" s="226"/>
      <c r="Q83" s="226"/>
      <c r="R83" s="226"/>
      <c r="S83" s="226"/>
      <c r="T83" s="51"/>
      <c r="U83" s="51"/>
    </row>
    <row r="84" spans="1:21" ht="12.75" customHeight="1">
      <c r="A84" s="7"/>
      <c r="B84" s="7"/>
      <c r="C84" s="7"/>
      <c r="D84" s="7"/>
      <c r="E84" s="7"/>
      <c r="F84" s="7"/>
      <c r="G84" s="7"/>
      <c r="H84" s="66"/>
      <c r="I84" s="204"/>
      <c r="J84" s="7"/>
      <c r="K84" s="7"/>
      <c r="L84" s="7"/>
      <c r="M84" s="7"/>
      <c r="N84" s="51"/>
      <c r="O84" s="51"/>
      <c r="P84" s="226"/>
      <c r="Q84" s="226"/>
      <c r="R84" s="226"/>
      <c r="S84" s="226"/>
      <c r="T84" s="51"/>
      <c r="U84" s="51"/>
    </row>
    <row r="85" spans="1:21" ht="12.75" customHeight="1">
      <c r="A85" s="7"/>
      <c r="B85" s="7"/>
      <c r="C85" s="7"/>
      <c r="D85" s="7"/>
      <c r="E85" s="7"/>
      <c r="F85" s="7"/>
      <c r="G85" s="7"/>
      <c r="H85" s="66"/>
      <c r="I85" s="204"/>
      <c r="J85" s="7"/>
      <c r="K85" s="7"/>
      <c r="L85" s="7"/>
      <c r="M85" s="7"/>
      <c r="N85" s="51"/>
      <c r="O85" s="51"/>
      <c r="P85" s="226"/>
      <c r="Q85" s="226"/>
      <c r="R85" s="226"/>
      <c r="S85" s="226"/>
      <c r="T85" s="51"/>
      <c r="U85" s="51"/>
    </row>
    <row r="86" spans="1:21" ht="12.75" customHeight="1">
      <c r="A86" s="7"/>
      <c r="B86" s="7"/>
      <c r="C86" s="7"/>
      <c r="D86" s="7"/>
      <c r="E86" s="7"/>
      <c r="F86" s="7"/>
      <c r="G86" s="7"/>
      <c r="H86" s="66"/>
      <c r="I86" s="204"/>
      <c r="J86" s="7"/>
      <c r="K86" s="7"/>
      <c r="L86" s="7"/>
      <c r="M86" s="7"/>
      <c r="N86" s="51"/>
      <c r="O86" s="51"/>
      <c r="P86" s="226"/>
      <c r="Q86" s="226"/>
      <c r="R86" s="226"/>
      <c r="S86" s="226"/>
      <c r="T86" s="51"/>
      <c r="U86" s="51"/>
    </row>
    <row r="87" spans="1:21" ht="12.75" customHeight="1">
      <c r="A87" s="7"/>
      <c r="B87" s="7"/>
      <c r="C87" s="7"/>
      <c r="D87" s="7"/>
      <c r="E87" s="7"/>
      <c r="F87" s="7"/>
      <c r="G87" s="7"/>
      <c r="H87" s="66"/>
      <c r="I87" s="204"/>
      <c r="J87" s="7"/>
      <c r="K87" s="7"/>
      <c r="L87" s="7"/>
      <c r="M87" s="7"/>
      <c r="N87" s="51"/>
      <c r="O87" s="51"/>
      <c r="P87" s="226"/>
      <c r="Q87" s="226"/>
      <c r="R87" s="226"/>
      <c r="S87" s="226"/>
      <c r="T87" s="51"/>
      <c r="U87" s="51"/>
    </row>
    <row r="88" spans="1:21" ht="12.75" customHeight="1">
      <c r="A88" s="7"/>
      <c r="B88" s="7"/>
      <c r="C88" s="7"/>
      <c r="D88" s="7"/>
      <c r="E88" s="7"/>
      <c r="F88" s="7"/>
      <c r="G88" s="7"/>
      <c r="H88" s="66"/>
      <c r="I88" s="204"/>
      <c r="J88" s="7"/>
      <c r="K88" s="7"/>
      <c r="L88" s="7"/>
      <c r="M88" s="7"/>
      <c r="N88" s="51"/>
      <c r="O88" s="51"/>
      <c r="P88" s="226"/>
      <c r="Q88" s="226"/>
      <c r="R88" s="226"/>
      <c r="S88" s="226"/>
      <c r="T88" s="51"/>
      <c r="U88" s="51"/>
    </row>
    <row r="89" spans="1:21" ht="12.75" customHeight="1">
      <c r="A89" s="7"/>
      <c r="B89" s="7"/>
      <c r="C89" s="7"/>
      <c r="D89" s="7"/>
      <c r="E89" s="7"/>
      <c r="F89" s="7"/>
      <c r="G89" s="7"/>
      <c r="H89" s="66"/>
      <c r="I89" s="204"/>
      <c r="J89" s="7"/>
      <c r="K89" s="7"/>
      <c r="L89" s="7"/>
      <c r="M89" s="7"/>
      <c r="N89" s="51"/>
      <c r="O89" s="51"/>
      <c r="P89" s="226"/>
      <c r="Q89" s="226"/>
      <c r="R89" s="226"/>
      <c r="S89" s="226"/>
      <c r="T89" s="51"/>
      <c r="U89" s="51"/>
    </row>
    <row r="90" spans="1:21" ht="12.75" customHeight="1">
      <c r="A90" s="7"/>
      <c r="B90" s="7"/>
      <c r="C90" s="7"/>
      <c r="D90" s="7"/>
      <c r="E90" s="7"/>
      <c r="F90" s="7"/>
      <c r="G90" s="7"/>
      <c r="H90" s="66"/>
      <c r="I90" s="204"/>
      <c r="J90" s="7"/>
      <c r="K90" s="7"/>
      <c r="L90" s="7"/>
      <c r="M90" s="7"/>
      <c r="N90" s="51"/>
      <c r="O90" s="51"/>
      <c r="P90" s="226"/>
      <c r="Q90" s="226"/>
      <c r="R90" s="226"/>
      <c r="S90" s="226"/>
      <c r="T90" s="51"/>
      <c r="U90" s="51"/>
    </row>
    <row r="91" spans="1:21" ht="12.75" customHeight="1">
      <c r="A91" s="7"/>
      <c r="B91" s="7"/>
      <c r="C91" s="7"/>
      <c r="D91" s="7"/>
      <c r="E91" s="7"/>
      <c r="F91" s="7"/>
      <c r="G91" s="7"/>
      <c r="H91" s="66"/>
      <c r="I91" s="204"/>
      <c r="J91" s="7"/>
      <c r="K91" s="7"/>
      <c r="L91" s="7"/>
      <c r="M91" s="7"/>
      <c r="N91" s="51"/>
      <c r="O91" s="51"/>
      <c r="P91" s="226"/>
      <c r="Q91" s="226"/>
      <c r="R91" s="226"/>
      <c r="S91" s="226"/>
      <c r="T91" s="51"/>
      <c r="U91" s="51"/>
    </row>
    <row r="92" spans="1:21" ht="12.75" customHeight="1">
      <c r="A92" s="7"/>
      <c r="B92" s="7"/>
      <c r="C92" s="7"/>
      <c r="D92" s="7"/>
      <c r="E92" s="7"/>
      <c r="F92" s="7"/>
      <c r="G92" s="7"/>
      <c r="H92" s="66"/>
      <c r="I92" s="204"/>
      <c r="J92" s="7"/>
      <c r="K92" s="7"/>
      <c r="L92" s="7"/>
      <c r="M92" s="7"/>
      <c r="N92" s="51"/>
      <c r="O92" s="51"/>
      <c r="P92" s="226"/>
      <c r="Q92" s="226"/>
      <c r="R92" s="226"/>
      <c r="S92" s="226"/>
      <c r="T92" s="51"/>
      <c r="U92" s="51"/>
    </row>
    <row r="93" spans="1:21" ht="12.75" customHeight="1">
      <c r="A93" s="7"/>
      <c r="B93" s="7"/>
      <c r="C93" s="7"/>
      <c r="D93" s="7"/>
      <c r="E93" s="7"/>
      <c r="F93" s="7"/>
      <c r="G93" s="7"/>
      <c r="H93" s="66"/>
      <c r="I93" s="204"/>
      <c r="J93" s="7"/>
      <c r="K93" s="7"/>
      <c r="L93" s="7"/>
      <c r="M93" s="7"/>
      <c r="N93" s="51"/>
      <c r="O93" s="51"/>
      <c r="P93" s="226"/>
      <c r="Q93" s="226"/>
      <c r="R93" s="226"/>
      <c r="S93" s="226"/>
      <c r="T93" s="51"/>
      <c r="U93" s="51"/>
    </row>
    <row r="94" spans="1:21" ht="12.75" customHeight="1">
      <c r="A94" s="7"/>
      <c r="B94" s="7"/>
      <c r="C94" s="7"/>
      <c r="D94" s="7"/>
      <c r="E94" s="7"/>
      <c r="F94" s="7"/>
      <c r="G94" s="7"/>
      <c r="H94" s="66"/>
      <c r="I94" s="204"/>
      <c r="J94" s="7"/>
      <c r="K94" s="7"/>
      <c r="L94" s="7"/>
      <c r="M94" s="7"/>
      <c r="N94" s="51"/>
      <c r="O94" s="51"/>
      <c r="P94" s="226"/>
      <c r="Q94" s="226"/>
      <c r="R94" s="226"/>
      <c r="S94" s="226"/>
      <c r="T94" s="51"/>
      <c r="U94" s="51"/>
    </row>
    <row r="95" spans="1:21" ht="12.75" customHeight="1">
      <c r="A95" s="7"/>
      <c r="B95" s="7"/>
      <c r="C95" s="7"/>
      <c r="D95" s="7"/>
      <c r="E95" s="7"/>
      <c r="F95" s="7"/>
      <c r="G95" s="7"/>
      <c r="H95" s="66"/>
      <c r="I95" s="204"/>
      <c r="J95" s="7"/>
      <c r="K95" s="7"/>
      <c r="L95" s="7"/>
      <c r="M95" s="7"/>
      <c r="N95" s="51"/>
      <c r="O95" s="51"/>
      <c r="P95" s="226"/>
      <c r="Q95" s="226"/>
      <c r="R95" s="226"/>
      <c r="S95" s="226"/>
      <c r="T95" s="51"/>
      <c r="U95" s="51"/>
    </row>
    <row r="96" spans="1:21" ht="12.75" customHeight="1">
      <c r="A96" s="7"/>
      <c r="B96" s="7"/>
      <c r="C96" s="7"/>
      <c r="D96" s="7"/>
      <c r="E96" s="7"/>
      <c r="F96" s="7"/>
      <c r="G96" s="7"/>
      <c r="H96" s="66"/>
      <c r="I96" s="204"/>
      <c r="J96" s="7"/>
      <c r="K96" s="7"/>
      <c r="L96" s="7"/>
      <c r="M96" s="7"/>
      <c r="N96" s="51"/>
      <c r="O96" s="51"/>
      <c r="P96" s="226"/>
      <c r="Q96" s="226"/>
      <c r="R96" s="226"/>
      <c r="S96" s="226"/>
      <c r="T96" s="51"/>
      <c r="U96" s="51"/>
    </row>
    <row r="97" spans="1:21" ht="12.75" customHeight="1">
      <c r="A97" s="7"/>
      <c r="B97" s="7"/>
      <c r="C97" s="7"/>
      <c r="D97" s="7"/>
      <c r="E97" s="7"/>
      <c r="F97" s="7"/>
      <c r="G97" s="7"/>
      <c r="H97" s="66"/>
      <c r="I97" s="204"/>
      <c r="J97" s="7"/>
      <c r="K97" s="7"/>
      <c r="L97" s="7"/>
      <c r="M97" s="7"/>
      <c r="N97" s="51"/>
      <c r="O97" s="51"/>
      <c r="P97" s="226"/>
      <c r="Q97" s="226"/>
      <c r="R97" s="226"/>
      <c r="S97" s="226"/>
      <c r="T97" s="51"/>
      <c r="U97" s="51"/>
    </row>
    <row r="98" spans="1:21" ht="12.75" customHeight="1">
      <c r="A98" s="7"/>
      <c r="B98" s="7"/>
      <c r="C98" s="7"/>
      <c r="D98" s="7"/>
      <c r="E98" s="7"/>
      <c r="F98" s="7"/>
      <c r="G98" s="7"/>
      <c r="H98" s="66"/>
      <c r="I98" s="204"/>
      <c r="J98" s="7"/>
      <c r="K98" s="7"/>
      <c r="L98" s="7"/>
      <c r="M98" s="7"/>
      <c r="N98" s="51"/>
      <c r="O98" s="51"/>
      <c r="P98" s="226"/>
      <c r="Q98" s="226"/>
      <c r="R98" s="226"/>
      <c r="S98" s="226"/>
      <c r="T98" s="51"/>
      <c r="U98" s="51"/>
    </row>
    <row r="99" spans="1:21" ht="12.75" customHeight="1">
      <c r="A99" s="7"/>
      <c r="B99" s="7"/>
      <c r="C99" s="7"/>
      <c r="D99" s="7"/>
      <c r="E99" s="7"/>
      <c r="F99" s="7"/>
      <c r="G99" s="7"/>
      <c r="H99" s="66"/>
      <c r="I99" s="204"/>
      <c r="J99" s="7"/>
      <c r="K99" s="7"/>
      <c r="L99" s="7"/>
      <c r="M99" s="7"/>
      <c r="N99" s="51"/>
      <c r="O99" s="51"/>
      <c r="P99" s="226"/>
      <c r="Q99" s="226"/>
      <c r="R99" s="226"/>
      <c r="S99" s="226"/>
      <c r="T99" s="51"/>
      <c r="U99" s="51"/>
    </row>
    <row r="100" spans="1:21" ht="12.75" customHeight="1">
      <c r="A100" s="7"/>
      <c r="B100" s="7"/>
      <c r="C100" s="7"/>
      <c r="D100" s="7"/>
      <c r="E100" s="7"/>
      <c r="F100" s="7"/>
      <c r="G100" s="7"/>
      <c r="H100" s="66"/>
      <c r="I100" s="204"/>
      <c r="J100" s="7"/>
      <c r="K100" s="7"/>
      <c r="L100" s="7"/>
      <c r="M100" s="7"/>
      <c r="N100" s="51"/>
      <c r="O100" s="51"/>
      <c r="P100" s="226"/>
      <c r="Q100" s="226"/>
      <c r="R100" s="226"/>
      <c r="S100" s="226"/>
      <c r="T100" s="51"/>
      <c r="U100" s="51"/>
    </row>
    <row r="101" spans="1:21" ht="12.75" customHeight="1">
      <c r="A101" s="7"/>
      <c r="B101" s="7"/>
      <c r="C101" s="7"/>
      <c r="D101" s="7"/>
      <c r="E101" s="7"/>
      <c r="F101" s="7"/>
      <c r="G101" s="7"/>
      <c r="H101" s="66"/>
      <c r="I101" s="204"/>
      <c r="J101" s="7"/>
      <c r="K101" s="7"/>
      <c r="L101" s="7"/>
      <c r="M101" s="7"/>
      <c r="N101" s="51"/>
      <c r="O101" s="51"/>
      <c r="P101" s="226"/>
      <c r="Q101" s="226"/>
      <c r="R101" s="226"/>
      <c r="S101" s="226"/>
      <c r="T101" s="51"/>
      <c r="U101" s="51"/>
    </row>
    <row r="102" spans="1:21" ht="11.25">
      <c r="A102" s="7"/>
      <c r="B102" s="7"/>
      <c r="C102" s="7"/>
      <c r="D102" s="7"/>
      <c r="E102" s="7"/>
      <c r="F102" s="7"/>
      <c r="G102" s="7"/>
      <c r="H102" s="66"/>
      <c r="I102" s="204"/>
      <c r="J102" s="7"/>
      <c r="K102" s="7"/>
      <c r="L102" s="7"/>
      <c r="M102" s="7"/>
      <c r="N102" s="51"/>
      <c r="O102" s="51"/>
      <c r="P102" s="226"/>
      <c r="Q102" s="226"/>
      <c r="R102" s="226"/>
      <c r="S102" s="226"/>
      <c r="T102" s="51"/>
      <c r="U102" s="51"/>
    </row>
    <row r="103" spans="1:21" ht="11.25">
      <c r="A103" s="7"/>
      <c r="B103" s="7"/>
      <c r="C103" s="7"/>
      <c r="D103" s="7"/>
      <c r="E103" s="7"/>
      <c r="F103" s="7"/>
      <c r="G103" s="7"/>
      <c r="H103" s="66"/>
      <c r="I103" s="204"/>
      <c r="J103" s="7"/>
      <c r="K103" s="7"/>
      <c r="L103" s="7"/>
      <c r="M103" s="7"/>
      <c r="N103" s="51"/>
      <c r="O103" s="51"/>
      <c r="P103" s="226"/>
      <c r="Q103" s="226"/>
      <c r="R103" s="226"/>
      <c r="S103" s="226"/>
      <c r="T103" s="51"/>
      <c r="U103" s="51"/>
    </row>
    <row r="104" spans="1:21" ht="11.25">
      <c r="A104" s="7"/>
      <c r="B104" s="7"/>
      <c r="C104" s="7"/>
      <c r="D104" s="7"/>
      <c r="E104" s="7"/>
      <c r="F104" s="7"/>
      <c r="G104" s="7"/>
      <c r="H104" s="66"/>
      <c r="I104" s="204"/>
      <c r="J104" s="7"/>
      <c r="K104" s="7"/>
      <c r="L104" s="7"/>
      <c r="M104" s="7"/>
      <c r="N104" s="51"/>
      <c r="O104" s="51"/>
      <c r="P104" s="226"/>
      <c r="Q104" s="226"/>
      <c r="R104" s="226"/>
      <c r="S104" s="226"/>
      <c r="T104" s="51"/>
      <c r="U104" s="51"/>
    </row>
    <row r="105" spans="1:21" ht="11.25">
      <c r="A105" s="7"/>
      <c r="B105" s="7"/>
      <c r="C105" s="7"/>
      <c r="D105" s="7"/>
      <c r="E105" s="7"/>
      <c r="F105" s="7"/>
      <c r="G105" s="7"/>
      <c r="H105" s="66"/>
      <c r="I105" s="204"/>
      <c r="J105" s="7"/>
      <c r="K105" s="7"/>
      <c r="L105" s="7"/>
      <c r="M105" s="7"/>
      <c r="N105" s="51"/>
      <c r="O105" s="51"/>
      <c r="P105" s="226"/>
      <c r="Q105" s="226"/>
      <c r="R105" s="226"/>
      <c r="S105" s="226"/>
      <c r="T105" s="51"/>
      <c r="U105" s="51"/>
    </row>
    <row r="106" spans="1:21" ht="11.25">
      <c r="A106" s="7"/>
      <c r="B106" s="7"/>
      <c r="C106" s="7"/>
      <c r="D106" s="7"/>
      <c r="E106" s="7"/>
      <c r="F106" s="7"/>
      <c r="G106" s="7"/>
      <c r="H106" s="66"/>
      <c r="I106" s="204"/>
      <c r="J106" s="7"/>
      <c r="K106" s="7"/>
      <c r="L106" s="7"/>
      <c r="M106" s="7"/>
      <c r="N106" s="51"/>
      <c r="O106" s="51"/>
      <c r="P106" s="226"/>
      <c r="Q106" s="226"/>
      <c r="R106" s="226"/>
      <c r="S106" s="226"/>
      <c r="T106" s="51"/>
      <c r="U106" s="51"/>
    </row>
    <row r="107" spans="1:21" ht="11.25">
      <c r="A107" s="7"/>
      <c r="B107" s="7"/>
      <c r="C107" s="7"/>
      <c r="D107" s="7"/>
      <c r="E107" s="7"/>
      <c r="F107" s="7"/>
      <c r="G107" s="7"/>
      <c r="H107" s="66"/>
      <c r="I107" s="204"/>
      <c r="J107" s="7"/>
      <c r="K107" s="7"/>
      <c r="L107" s="7"/>
      <c r="M107" s="7"/>
      <c r="N107" s="51"/>
      <c r="O107" s="51"/>
      <c r="P107" s="226"/>
      <c r="Q107" s="226"/>
      <c r="R107" s="226"/>
      <c r="S107" s="226"/>
      <c r="T107" s="51"/>
      <c r="U107" s="51"/>
    </row>
    <row r="108" spans="1:21" ht="11.25">
      <c r="A108" s="7"/>
      <c r="B108" s="7"/>
      <c r="C108" s="7"/>
      <c r="D108" s="7"/>
      <c r="E108" s="7"/>
      <c r="F108" s="7"/>
      <c r="G108" s="7"/>
      <c r="H108" s="66"/>
      <c r="I108" s="204"/>
      <c r="J108" s="7"/>
      <c r="K108" s="7"/>
      <c r="L108" s="7"/>
      <c r="M108" s="7"/>
      <c r="N108" s="51"/>
      <c r="O108" s="51"/>
      <c r="P108" s="226"/>
      <c r="Q108" s="226"/>
      <c r="R108" s="226"/>
      <c r="S108" s="226"/>
      <c r="T108" s="51"/>
      <c r="U108" s="51"/>
    </row>
    <row r="109" spans="1:21" ht="11.25">
      <c r="A109" s="7"/>
      <c r="B109" s="7"/>
      <c r="C109" s="7"/>
      <c r="D109" s="7"/>
      <c r="E109" s="7"/>
      <c r="F109" s="7"/>
      <c r="G109" s="7"/>
      <c r="H109" s="66"/>
      <c r="I109" s="204"/>
      <c r="J109" s="7"/>
      <c r="K109" s="7"/>
      <c r="L109" s="7"/>
      <c r="M109" s="7"/>
      <c r="N109" s="51"/>
      <c r="O109" s="51"/>
      <c r="P109" s="226"/>
      <c r="Q109" s="226"/>
      <c r="R109" s="226"/>
      <c r="S109" s="226"/>
      <c r="T109" s="51"/>
      <c r="U109" s="51"/>
    </row>
    <row r="110" spans="1:21" ht="11.25">
      <c r="A110" s="7"/>
      <c r="B110" s="7"/>
      <c r="C110" s="7"/>
      <c r="D110" s="7"/>
      <c r="E110" s="7"/>
      <c r="F110" s="7"/>
      <c r="G110" s="7"/>
      <c r="H110" s="66"/>
      <c r="I110" s="204"/>
      <c r="J110" s="7"/>
      <c r="K110" s="7"/>
      <c r="L110" s="7"/>
      <c r="M110" s="7"/>
      <c r="N110" s="51"/>
      <c r="O110" s="51"/>
      <c r="P110" s="226"/>
      <c r="Q110" s="226"/>
      <c r="R110" s="226"/>
      <c r="S110" s="226"/>
      <c r="T110" s="51"/>
      <c r="U110" s="51"/>
    </row>
    <row r="111" spans="1:21" ht="11.25">
      <c r="A111" s="7"/>
      <c r="B111" s="7"/>
      <c r="C111" s="7"/>
      <c r="D111" s="7"/>
      <c r="E111" s="7"/>
      <c r="F111" s="7"/>
      <c r="G111" s="7"/>
      <c r="H111" s="66"/>
      <c r="I111" s="204"/>
      <c r="J111" s="7"/>
      <c r="K111" s="7"/>
      <c r="L111" s="7"/>
      <c r="M111" s="7"/>
      <c r="N111" s="51"/>
      <c r="O111" s="51"/>
      <c r="P111" s="226"/>
      <c r="Q111" s="226"/>
      <c r="R111" s="226"/>
      <c r="S111" s="226"/>
      <c r="T111" s="51"/>
      <c r="U111" s="51"/>
    </row>
    <row r="112" spans="1:21" ht="11.25">
      <c r="A112" s="7"/>
      <c r="B112" s="7"/>
      <c r="C112" s="7"/>
      <c r="D112" s="7"/>
      <c r="E112" s="7"/>
      <c r="F112" s="7"/>
      <c r="G112" s="7"/>
      <c r="H112" s="66"/>
      <c r="I112" s="204"/>
      <c r="J112" s="7"/>
      <c r="K112" s="7"/>
      <c r="L112" s="7"/>
      <c r="M112" s="7"/>
      <c r="N112" s="51"/>
      <c r="O112" s="51"/>
      <c r="P112" s="226"/>
      <c r="Q112" s="226"/>
      <c r="R112" s="226"/>
      <c r="S112" s="226"/>
      <c r="T112" s="51"/>
      <c r="U112" s="51"/>
    </row>
    <row r="113" spans="1:21" ht="11.25">
      <c r="A113" s="7"/>
      <c r="B113" s="7"/>
      <c r="C113" s="7"/>
      <c r="D113" s="7"/>
      <c r="E113" s="7"/>
      <c r="F113" s="7"/>
      <c r="G113" s="7"/>
      <c r="H113" s="66"/>
      <c r="I113" s="204"/>
      <c r="J113" s="7"/>
      <c r="K113" s="7"/>
      <c r="L113" s="7"/>
      <c r="M113" s="7"/>
      <c r="N113" s="51"/>
      <c r="O113" s="51"/>
      <c r="P113" s="226"/>
      <c r="Q113" s="226"/>
      <c r="R113" s="226"/>
      <c r="S113" s="226"/>
      <c r="T113" s="51"/>
      <c r="U113" s="51"/>
    </row>
    <row r="114" spans="1:21" ht="11.25">
      <c r="A114" s="7"/>
      <c r="B114" s="7"/>
      <c r="C114" s="7"/>
      <c r="D114" s="7"/>
      <c r="E114" s="7"/>
      <c r="F114" s="7"/>
      <c r="G114" s="7"/>
      <c r="H114" s="66"/>
      <c r="I114" s="204"/>
      <c r="J114" s="7"/>
      <c r="K114" s="7"/>
      <c r="L114" s="7"/>
      <c r="M114" s="7"/>
      <c r="N114" s="51"/>
      <c r="O114" s="51"/>
      <c r="P114" s="226"/>
      <c r="Q114" s="226"/>
      <c r="R114" s="226"/>
      <c r="S114" s="226"/>
      <c r="T114" s="51"/>
      <c r="U114" s="51"/>
    </row>
    <row r="115" spans="1:21" ht="11.25">
      <c r="A115" s="7"/>
      <c r="B115" s="7"/>
      <c r="C115" s="7"/>
      <c r="D115" s="7"/>
      <c r="E115" s="7"/>
      <c r="F115" s="7"/>
      <c r="G115" s="7"/>
      <c r="H115" s="66"/>
      <c r="I115" s="204"/>
      <c r="J115" s="7"/>
      <c r="K115" s="7"/>
      <c r="L115" s="7"/>
      <c r="M115" s="7"/>
      <c r="N115" s="51"/>
      <c r="O115" s="51"/>
      <c r="P115" s="226"/>
      <c r="Q115" s="226"/>
      <c r="R115" s="226"/>
      <c r="S115" s="226"/>
      <c r="T115" s="51"/>
      <c r="U115" s="51"/>
    </row>
    <row r="116" spans="1:21" ht="11.25">
      <c r="A116" s="7"/>
      <c r="B116" s="7"/>
      <c r="C116" s="7"/>
      <c r="D116" s="7"/>
      <c r="E116" s="7"/>
      <c r="F116" s="7"/>
      <c r="G116" s="7"/>
      <c r="H116" s="66"/>
      <c r="I116" s="204"/>
      <c r="J116" s="7"/>
      <c r="K116" s="7"/>
      <c r="L116" s="7"/>
      <c r="M116" s="7"/>
      <c r="N116" s="51"/>
      <c r="O116" s="51"/>
      <c r="P116" s="226"/>
      <c r="Q116" s="226"/>
      <c r="R116" s="226"/>
      <c r="S116" s="226"/>
      <c r="T116" s="51"/>
      <c r="U116" s="51"/>
    </row>
    <row r="117" spans="1:21" ht="11.25">
      <c r="A117" s="7"/>
      <c r="B117" s="7"/>
      <c r="C117" s="7"/>
      <c r="D117" s="7"/>
      <c r="E117" s="7"/>
      <c r="F117" s="7"/>
      <c r="G117" s="7"/>
      <c r="H117" s="66"/>
      <c r="I117" s="204"/>
      <c r="J117" s="7"/>
      <c r="K117" s="7"/>
      <c r="L117" s="7"/>
      <c r="M117" s="7"/>
      <c r="N117" s="51"/>
      <c r="O117" s="51"/>
      <c r="P117" s="226"/>
      <c r="Q117" s="226"/>
      <c r="R117" s="226"/>
      <c r="S117" s="226"/>
      <c r="T117" s="51"/>
      <c r="U117" s="51"/>
    </row>
    <row r="118" spans="1:21" ht="11.25">
      <c r="A118" s="7"/>
      <c r="B118" s="7"/>
      <c r="C118" s="7"/>
      <c r="D118" s="7"/>
      <c r="E118" s="7"/>
      <c r="F118" s="7"/>
      <c r="G118" s="7"/>
      <c r="H118" s="66"/>
      <c r="I118" s="204"/>
      <c r="J118" s="7"/>
      <c r="K118" s="7"/>
      <c r="L118" s="7"/>
      <c r="M118" s="7"/>
      <c r="N118" s="51"/>
      <c r="O118" s="51"/>
      <c r="P118" s="226"/>
      <c r="Q118" s="226"/>
      <c r="R118" s="226"/>
      <c r="S118" s="226"/>
      <c r="T118" s="51"/>
      <c r="U118" s="51"/>
    </row>
    <row r="119" spans="1:21" ht="11.25">
      <c r="A119" s="7"/>
      <c r="B119" s="7"/>
      <c r="C119" s="7"/>
      <c r="D119" s="7"/>
      <c r="E119" s="7"/>
      <c r="F119" s="7"/>
      <c r="G119" s="7"/>
      <c r="H119" s="66"/>
      <c r="I119" s="204"/>
      <c r="J119" s="7"/>
      <c r="K119" s="7"/>
      <c r="L119" s="7"/>
      <c r="M119" s="7"/>
      <c r="N119" s="51"/>
      <c r="O119" s="51"/>
      <c r="P119" s="226"/>
      <c r="Q119" s="226"/>
      <c r="R119" s="226"/>
      <c r="S119" s="226"/>
      <c r="T119" s="51"/>
      <c r="U119" s="51"/>
    </row>
    <row r="120" spans="1:21" ht="11.25">
      <c r="A120" s="7"/>
      <c r="B120" s="7"/>
      <c r="C120" s="7"/>
      <c r="D120" s="7"/>
      <c r="E120" s="7"/>
      <c r="F120" s="7"/>
      <c r="G120" s="7"/>
      <c r="H120" s="66"/>
      <c r="I120" s="204"/>
      <c r="J120" s="7"/>
      <c r="K120" s="7"/>
      <c r="L120" s="7"/>
      <c r="M120" s="7"/>
      <c r="N120" s="51"/>
      <c r="O120" s="51"/>
      <c r="P120" s="226"/>
      <c r="Q120" s="226"/>
      <c r="R120" s="226"/>
      <c r="S120" s="226"/>
      <c r="T120" s="51"/>
      <c r="U120" s="51"/>
    </row>
    <row r="121" spans="1:21" ht="11.25">
      <c r="A121" s="7"/>
      <c r="B121" s="7"/>
      <c r="C121" s="7"/>
      <c r="D121" s="7"/>
      <c r="E121" s="7"/>
      <c r="F121" s="7"/>
      <c r="G121" s="7"/>
      <c r="H121" s="66"/>
      <c r="I121" s="204"/>
      <c r="J121" s="7"/>
      <c r="K121" s="7"/>
      <c r="L121" s="7"/>
      <c r="M121" s="7"/>
      <c r="N121" s="51"/>
      <c r="O121" s="51"/>
      <c r="P121" s="226"/>
      <c r="Q121" s="226"/>
      <c r="R121" s="226"/>
      <c r="S121" s="226"/>
      <c r="T121" s="51"/>
      <c r="U121" s="51"/>
    </row>
    <row r="122" spans="1:21" ht="11.25">
      <c r="A122" s="7"/>
      <c r="B122" s="7"/>
      <c r="C122" s="7"/>
      <c r="D122" s="7"/>
      <c r="E122" s="7"/>
      <c r="F122" s="7"/>
      <c r="G122" s="7"/>
      <c r="H122" s="66"/>
      <c r="I122" s="204"/>
      <c r="J122" s="7"/>
      <c r="K122" s="7"/>
      <c r="L122" s="7"/>
      <c r="M122" s="7"/>
      <c r="N122" s="51"/>
      <c r="O122" s="51"/>
      <c r="P122" s="226"/>
      <c r="Q122" s="226"/>
      <c r="R122" s="226"/>
      <c r="S122" s="226"/>
      <c r="T122" s="51"/>
      <c r="U122" s="51"/>
    </row>
    <row r="123" spans="1:21" ht="11.25">
      <c r="A123" s="7"/>
      <c r="B123" s="7"/>
      <c r="C123" s="7"/>
      <c r="D123" s="7"/>
      <c r="E123" s="7"/>
      <c r="F123" s="7"/>
      <c r="G123" s="7"/>
      <c r="H123" s="66"/>
      <c r="I123" s="204"/>
      <c r="J123" s="7"/>
      <c r="K123" s="7"/>
      <c r="L123" s="7"/>
      <c r="M123" s="7"/>
      <c r="N123" s="51"/>
      <c r="O123" s="51"/>
      <c r="P123" s="226"/>
      <c r="Q123" s="226"/>
      <c r="R123" s="226"/>
      <c r="S123" s="226"/>
      <c r="T123" s="51"/>
      <c r="U123" s="51"/>
    </row>
    <row r="124" spans="1:21" ht="11.25">
      <c r="A124" s="7"/>
      <c r="B124" s="7"/>
      <c r="C124" s="7"/>
      <c r="D124" s="7"/>
      <c r="E124" s="7"/>
      <c r="F124" s="7"/>
      <c r="G124" s="7"/>
      <c r="H124" s="66"/>
      <c r="I124" s="204"/>
      <c r="J124" s="7"/>
      <c r="K124" s="7"/>
      <c r="L124" s="7"/>
      <c r="M124" s="7"/>
      <c r="N124" s="51"/>
      <c r="O124" s="51"/>
      <c r="P124" s="226"/>
      <c r="Q124" s="226"/>
      <c r="R124" s="226"/>
      <c r="S124" s="226"/>
      <c r="T124" s="51"/>
      <c r="U124" s="51"/>
    </row>
    <row r="125" spans="1:21" ht="11.25">
      <c r="A125" s="7"/>
      <c r="B125" s="7"/>
      <c r="C125" s="7"/>
      <c r="D125" s="7"/>
      <c r="E125" s="7"/>
      <c r="F125" s="7"/>
      <c r="G125" s="7"/>
      <c r="H125" s="66"/>
      <c r="I125" s="204"/>
      <c r="J125" s="7"/>
      <c r="K125" s="7"/>
      <c r="L125" s="7"/>
      <c r="M125" s="7"/>
      <c r="N125" s="51"/>
      <c r="O125" s="51"/>
      <c r="P125" s="226"/>
      <c r="Q125" s="226"/>
      <c r="R125" s="226"/>
      <c r="S125" s="226"/>
      <c r="T125" s="51"/>
      <c r="U125" s="51"/>
    </row>
    <row r="126" spans="1:21" ht="11.25">
      <c r="A126" s="7"/>
      <c r="B126" s="7"/>
      <c r="C126" s="7"/>
      <c r="D126" s="7"/>
      <c r="E126" s="7"/>
      <c r="F126" s="7"/>
      <c r="G126" s="7"/>
      <c r="H126" s="66"/>
      <c r="I126" s="204"/>
      <c r="J126" s="7"/>
      <c r="K126" s="7"/>
      <c r="L126" s="7"/>
      <c r="M126" s="7"/>
      <c r="N126" s="51"/>
      <c r="O126" s="51"/>
      <c r="P126" s="226"/>
      <c r="Q126" s="226"/>
      <c r="R126" s="226"/>
      <c r="S126" s="226"/>
      <c r="T126" s="51"/>
      <c r="U126" s="51"/>
    </row>
    <row r="127" spans="1:21" ht="11.25">
      <c r="A127" s="7"/>
      <c r="B127" s="7"/>
      <c r="C127" s="7"/>
      <c r="D127" s="7"/>
      <c r="E127" s="7"/>
      <c r="F127" s="7"/>
      <c r="G127" s="7"/>
      <c r="H127" s="66"/>
      <c r="I127" s="204"/>
      <c r="J127" s="7"/>
      <c r="K127" s="7"/>
      <c r="L127" s="7"/>
      <c r="M127" s="7"/>
      <c r="N127" s="51"/>
      <c r="O127" s="51"/>
      <c r="P127" s="226"/>
      <c r="Q127" s="226"/>
      <c r="R127" s="226"/>
      <c r="S127" s="226"/>
      <c r="T127" s="51"/>
      <c r="U127" s="51"/>
    </row>
    <row r="128" spans="1:21" ht="11.25">
      <c r="A128" s="7"/>
      <c r="B128" s="7"/>
      <c r="C128" s="7"/>
      <c r="D128" s="7"/>
      <c r="E128" s="7"/>
      <c r="F128" s="7"/>
      <c r="G128" s="7"/>
      <c r="H128" s="66"/>
      <c r="I128" s="204"/>
      <c r="J128" s="7"/>
      <c r="K128" s="7"/>
      <c r="L128" s="7"/>
      <c r="M128" s="7"/>
      <c r="N128" s="51"/>
      <c r="O128" s="51"/>
      <c r="P128" s="226"/>
      <c r="Q128" s="226"/>
      <c r="R128" s="226"/>
      <c r="S128" s="226"/>
      <c r="T128" s="51"/>
      <c r="U128" s="51"/>
    </row>
    <row r="129" spans="1:21" ht="11.25">
      <c r="A129" s="7"/>
      <c r="B129" s="7"/>
      <c r="C129" s="7"/>
      <c r="D129" s="7"/>
      <c r="E129" s="7"/>
      <c r="F129" s="7"/>
      <c r="G129" s="7"/>
      <c r="H129" s="66"/>
      <c r="I129" s="204"/>
      <c r="J129" s="7"/>
      <c r="K129" s="7"/>
      <c r="L129" s="7"/>
      <c r="M129" s="7"/>
      <c r="N129" s="51"/>
      <c r="O129" s="51"/>
      <c r="P129" s="226"/>
      <c r="Q129" s="226"/>
      <c r="R129" s="226"/>
      <c r="S129" s="226"/>
      <c r="T129" s="51"/>
      <c r="U129" s="51"/>
    </row>
    <row r="130" spans="1:21" ht="11.25">
      <c r="A130" s="7"/>
      <c r="B130" s="7"/>
      <c r="C130" s="7"/>
      <c r="D130" s="7"/>
      <c r="E130" s="7"/>
      <c r="F130" s="7"/>
      <c r="G130" s="7"/>
      <c r="H130" s="66"/>
      <c r="I130" s="204"/>
      <c r="J130" s="7"/>
      <c r="K130" s="7"/>
      <c r="L130" s="7"/>
      <c r="M130" s="7"/>
      <c r="N130" s="51"/>
      <c r="O130" s="51"/>
      <c r="P130" s="226"/>
      <c r="Q130" s="226"/>
      <c r="R130" s="226"/>
      <c r="S130" s="226"/>
      <c r="T130" s="51"/>
      <c r="U130" s="51"/>
    </row>
    <row r="131" spans="1:21" ht="11.25">
      <c r="A131" s="7"/>
      <c r="B131" s="7"/>
      <c r="C131" s="7"/>
      <c r="D131" s="7"/>
      <c r="E131" s="7"/>
      <c r="F131" s="7"/>
      <c r="G131" s="7"/>
      <c r="H131" s="66"/>
      <c r="I131" s="204"/>
      <c r="J131" s="7"/>
      <c r="K131" s="7"/>
      <c r="L131" s="7"/>
      <c r="M131" s="7"/>
      <c r="N131" s="51"/>
      <c r="O131" s="51"/>
      <c r="P131" s="226"/>
      <c r="Q131" s="226"/>
      <c r="R131" s="226"/>
      <c r="S131" s="226"/>
      <c r="T131" s="51"/>
      <c r="U131" s="51"/>
    </row>
    <row r="132" spans="1:21" ht="11.25">
      <c r="A132" s="7"/>
      <c r="B132" s="7"/>
      <c r="C132" s="7"/>
      <c r="D132" s="7"/>
      <c r="E132" s="7"/>
      <c r="F132" s="7"/>
      <c r="G132" s="7"/>
      <c r="H132" s="66"/>
      <c r="I132" s="204"/>
      <c r="J132" s="7"/>
      <c r="K132" s="7"/>
      <c r="L132" s="7"/>
      <c r="M132" s="7"/>
      <c r="N132" s="51"/>
      <c r="O132" s="51"/>
      <c r="P132" s="226"/>
      <c r="Q132" s="226"/>
      <c r="R132" s="226"/>
      <c r="S132" s="226"/>
      <c r="T132" s="51"/>
      <c r="U132" s="51"/>
    </row>
    <row r="133" spans="1:21" ht="11.25">
      <c r="A133" s="7"/>
      <c r="B133" s="7"/>
      <c r="C133" s="7"/>
      <c r="D133" s="7"/>
      <c r="E133" s="7"/>
      <c r="F133" s="7"/>
      <c r="G133" s="7"/>
      <c r="H133" s="66"/>
      <c r="I133" s="204"/>
      <c r="J133" s="7"/>
      <c r="K133" s="7"/>
      <c r="L133" s="7"/>
      <c r="M133" s="7"/>
      <c r="N133" s="51"/>
      <c r="O133" s="51"/>
      <c r="P133" s="226"/>
      <c r="Q133" s="226"/>
      <c r="R133" s="226"/>
      <c r="S133" s="226"/>
      <c r="T133" s="51"/>
      <c r="U133" s="51"/>
    </row>
    <row r="134" spans="1:21" ht="11.25">
      <c r="A134" s="7"/>
      <c r="B134" s="7"/>
      <c r="C134" s="7"/>
      <c r="D134" s="7"/>
      <c r="E134" s="7"/>
      <c r="F134" s="7"/>
      <c r="G134" s="7"/>
      <c r="H134" s="66"/>
      <c r="I134" s="204"/>
      <c r="J134" s="7"/>
      <c r="K134" s="7"/>
      <c r="L134" s="7"/>
      <c r="M134" s="7"/>
      <c r="N134" s="51"/>
      <c r="O134" s="51"/>
      <c r="P134" s="226"/>
      <c r="Q134" s="226"/>
      <c r="R134" s="226"/>
      <c r="S134" s="226"/>
      <c r="T134" s="51"/>
      <c r="U134" s="51"/>
    </row>
    <row r="135" spans="1:21" ht="11.25">
      <c r="A135" s="7"/>
      <c r="B135" s="7"/>
      <c r="C135" s="7"/>
      <c r="D135" s="7"/>
      <c r="E135" s="7"/>
      <c r="F135" s="7"/>
      <c r="G135" s="7"/>
      <c r="H135" s="66"/>
      <c r="I135" s="204"/>
      <c r="J135" s="7"/>
      <c r="K135" s="7"/>
      <c r="L135" s="7"/>
      <c r="M135" s="7"/>
      <c r="N135" s="51"/>
      <c r="O135" s="51"/>
      <c r="P135" s="226"/>
      <c r="Q135" s="226"/>
      <c r="R135" s="226"/>
      <c r="S135" s="226"/>
      <c r="T135" s="51"/>
      <c r="U135" s="51"/>
    </row>
    <row r="136" spans="1:21" ht="11.25">
      <c r="A136" s="7"/>
      <c r="B136" s="7"/>
      <c r="C136" s="7"/>
      <c r="D136" s="7"/>
      <c r="E136" s="7"/>
      <c r="F136" s="7"/>
      <c r="G136" s="7"/>
      <c r="H136" s="66"/>
      <c r="I136" s="204"/>
      <c r="J136" s="7"/>
      <c r="K136" s="7"/>
      <c r="L136" s="7"/>
      <c r="M136" s="7"/>
      <c r="N136" s="51"/>
      <c r="O136" s="51"/>
      <c r="P136" s="226"/>
      <c r="Q136" s="226"/>
      <c r="R136" s="226"/>
      <c r="S136" s="226"/>
      <c r="T136" s="51"/>
      <c r="U136" s="51"/>
    </row>
    <row r="137" spans="1:21" ht="11.25">
      <c r="A137" s="7"/>
      <c r="B137" s="7"/>
      <c r="C137" s="7"/>
      <c r="D137" s="7"/>
      <c r="E137" s="7"/>
      <c r="F137" s="7"/>
      <c r="G137" s="7"/>
      <c r="H137" s="66"/>
      <c r="I137" s="204"/>
      <c r="J137" s="7"/>
      <c r="K137" s="7"/>
      <c r="L137" s="7"/>
      <c r="M137" s="7"/>
      <c r="N137" s="51"/>
      <c r="O137" s="51"/>
      <c r="P137" s="226"/>
      <c r="Q137" s="226"/>
      <c r="R137" s="226"/>
      <c r="S137" s="226"/>
      <c r="T137" s="51"/>
      <c r="U137" s="51"/>
    </row>
    <row r="138" spans="1:21" ht="11.25">
      <c r="A138" s="7"/>
      <c r="B138" s="7"/>
      <c r="C138" s="7"/>
      <c r="D138" s="7"/>
      <c r="E138" s="7"/>
      <c r="F138" s="7"/>
      <c r="G138" s="7"/>
      <c r="H138" s="66"/>
      <c r="I138" s="204"/>
      <c r="J138" s="7"/>
      <c r="K138" s="7"/>
      <c r="L138" s="7"/>
      <c r="M138" s="7"/>
      <c r="N138" s="51"/>
      <c r="O138" s="51"/>
      <c r="P138" s="226"/>
      <c r="Q138" s="226"/>
      <c r="R138" s="226"/>
      <c r="S138" s="226"/>
      <c r="T138" s="51"/>
      <c r="U138" s="51"/>
    </row>
    <row r="139" spans="1:21" ht="11.25">
      <c r="A139" s="7"/>
      <c r="B139" s="7"/>
      <c r="C139" s="7"/>
      <c r="D139" s="7"/>
      <c r="E139" s="7"/>
      <c r="F139" s="7"/>
      <c r="G139" s="7"/>
      <c r="H139" s="66"/>
      <c r="I139" s="204"/>
      <c r="J139" s="7"/>
      <c r="K139" s="7"/>
      <c r="L139" s="7"/>
      <c r="M139" s="7"/>
      <c r="N139" s="51"/>
      <c r="O139" s="51"/>
      <c r="P139" s="226"/>
      <c r="Q139" s="226"/>
      <c r="R139" s="226"/>
      <c r="S139" s="226"/>
      <c r="T139" s="51"/>
      <c r="U139" s="51"/>
    </row>
    <row r="140" spans="1:21" ht="11.25">
      <c r="A140" s="7"/>
      <c r="B140" s="7"/>
      <c r="C140" s="7"/>
      <c r="D140" s="7"/>
      <c r="E140" s="7"/>
      <c r="F140" s="7"/>
      <c r="G140" s="7"/>
      <c r="H140" s="66"/>
      <c r="I140" s="204"/>
      <c r="J140" s="7"/>
      <c r="K140" s="7"/>
      <c r="L140" s="7"/>
      <c r="M140" s="7"/>
      <c r="N140" s="51"/>
      <c r="O140" s="51"/>
      <c r="P140" s="226"/>
      <c r="Q140" s="226"/>
      <c r="R140" s="226"/>
      <c r="S140" s="226"/>
      <c r="T140" s="51"/>
      <c r="U140" s="51"/>
    </row>
    <row r="141" spans="1:21" ht="11.25">
      <c r="A141" s="7"/>
      <c r="B141" s="7"/>
      <c r="C141" s="7"/>
      <c r="D141" s="7"/>
      <c r="E141" s="7"/>
      <c r="F141" s="7"/>
      <c r="G141" s="7"/>
      <c r="H141" s="66"/>
      <c r="I141" s="204"/>
      <c r="J141" s="7"/>
      <c r="K141" s="7"/>
      <c r="L141" s="7"/>
      <c r="M141" s="7"/>
      <c r="N141" s="51"/>
      <c r="O141" s="51"/>
      <c r="P141" s="226"/>
      <c r="Q141" s="226"/>
      <c r="R141" s="226"/>
      <c r="S141" s="226"/>
      <c r="T141" s="51"/>
      <c r="U141" s="51"/>
    </row>
    <row r="142" spans="1:21" ht="11.25">
      <c r="A142" s="7"/>
      <c r="B142" s="7"/>
      <c r="C142" s="7"/>
      <c r="D142" s="7"/>
      <c r="E142" s="7"/>
      <c r="F142" s="7"/>
      <c r="G142" s="7"/>
      <c r="H142" s="66"/>
      <c r="I142" s="204"/>
      <c r="J142" s="7"/>
      <c r="K142" s="7"/>
      <c r="L142" s="7"/>
      <c r="M142" s="7"/>
      <c r="N142" s="51"/>
      <c r="O142" s="51"/>
      <c r="P142" s="226"/>
      <c r="Q142" s="226"/>
      <c r="R142" s="226"/>
      <c r="S142" s="226"/>
      <c r="T142" s="51"/>
      <c r="U142" s="51"/>
    </row>
    <row r="143" spans="1:21" ht="11.25">
      <c r="A143" s="7"/>
      <c r="B143" s="7"/>
      <c r="C143" s="7"/>
      <c r="D143" s="7"/>
      <c r="E143" s="7"/>
      <c r="F143" s="7"/>
      <c r="G143" s="7"/>
      <c r="H143" s="66"/>
      <c r="I143" s="204"/>
      <c r="J143" s="7"/>
      <c r="K143" s="7"/>
      <c r="L143" s="7"/>
      <c r="M143" s="7"/>
      <c r="N143" s="51"/>
      <c r="O143" s="51"/>
      <c r="P143" s="226"/>
      <c r="Q143" s="226"/>
      <c r="R143" s="226"/>
      <c r="S143" s="226"/>
      <c r="T143" s="51"/>
      <c r="U143" s="51"/>
    </row>
    <row r="144" spans="1:21" ht="11.25">
      <c r="A144" s="7"/>
      <c r="B144" s="7"/>
      <c r="C144" s="7"/>
      <c r="D144" s="7"/>
      <c r="E144" s="7"/>
      <c r="F144" s="7"/>
      <c r="G144" s="7"/>
      <c r="H144" s="66"/>
      <c r="I144" s="204"/>
      <c r="J144" s="7"/>
      <c r="K144" s="7"/>
      <c r="L144" s="7"/>
      <c r="M144" s="7"/>
      <c r="N144" s="51"/>
      <c r="O144" s="51"/>
      <c r="P144" s="226"/>
      <c r="Q144" s="226"/>
      <c r="R144" s="226"/>
      <c r="S144" s="226"/>
      <c r="T144" s="51"/>
      <c r="U144" s="51"/>
    </row>
    <row r="145" spans="1:21" ht="11.25">
      <c r="A145" s="7"/>
      <c r="B145" s="7"/>
      <c r="C145" s="7"/>
      <c r="D145" s="7"/>
      <c r="E145" s="7"/>
      <c r="F145" s="7"/>
      <c r="G145" s="7"/>
      <c r="H145" s="66"/>
      <c r="I145" s="204"/>
      <c r="J145" s="7"/>
      <c r="K145" s="7"/>
      <c r="L145" s="7"/>
      <c r="M145" s="7"/>
      <c r="N145" s="51"/>
      <c r="O145" s="51"/>
      <c r="P145" s="226"/>
      <c r="Q145" s="226"/>
      <c r="R145" s="226"/>
      <c r="S145" s="226"/>
      <c r="T145" s="51"/>
      <c r="U145" s="51"/>
    </row>
    <row r="146" spans="1:21" ht="11.25">
      <c r="A146" s="7"/>
      <c r="B146" s="7"/>
      <c r="C146" s="7"/>
      <c r="D146" s="7"/>
      <c r="E146" s="7"/>
      <c r="F146" s="7"/>
      <c r="G146" s="7"/>
      <c r="H146" s="66"/>
      <c r="I146" s="204"/>
      <c r="J146" s="7"/>
      <c r="K146" s="7"/>
      <c r="L146" s="7"/>
      <c r="M146" s="7"/>
      <c r="N146" s="51"/>
      <c r="O146" s="51"/>
      <c r="P146" s="226"/>
      <c r="Q146" s="226"/>
      <c r="R146" s="226"/>
      <c r="S146" s="226"/>
      <c r="T146" s="51"/>
      <c r="U146" s="51"/>
    </row>
    <row r="147" spans="1:21" ht="11.25">
      <c r="A147" s="7"/>
      <c r="B147" s="7"/>
      <c r="C147" s="7"/>
      <c r="D147" s="7"/>
      <c r="E147" s="7"/>
      <c r="F147" s="7"/>
      <c r="G147" s="7"/>
      <c r="H147" s="66"/>
      <c r="I147" s="204"/>
      <c r="J147" s="7"/>
      <c r="K147" s="7"/>
      <c r="L147" s="7"/>
      <c r="M147" s="7"/>
      <c r="N147" s="51"/>
      <c r="O147" s="51"/>
      <c r="P147" s="226"/>
      <c r="Q147" s="226"/>
      <c r="R147" s="226"/>
      <c r="S147" s="226"/>
      <c r="T147" s="51"/>
      <c r="U147" s="51"/>
    </row>
    <row r="148" spans="1:21" ht="11.25">
      <c r="A148" s="7"/>
      <c r="B148" s="7"/>
      <c r="C148" s="7"/>
      <c r="D148" s="7"/>
      <c r="E148" s="7"/>
      <c r="F148" s="7"/>
      <c r="G148" s="7"/>
      <c r="H148" s="66"/>
      <c r="I148" s="204"/>
      <c r="J148" s="7"/>
      <c r="K148" s="7"/>
      <c r="L148" s="7"/>
      <c r="M148" s="7"/>
      <c r="N148" s="51"/>
      <c r="O148" s="51"/>
      <c r="P148" s="226"/>
      <c r="Q148" s="226"/>
      <c r="R148" s="226"/>
      <c r="S148" s="226"/>
      <c r="T148" s="51"/>
      <c r="U148" s="51"/>
    </row>
    <row r="149" spans="1:21" ht="11.25">
      <c r="A149" s="7"/>
      <c r="B149" s="7"/>
      <c r="C149" s="7"/>
      <c r="D149" s="7"/>
      <c r="E149" s="7"/>
      <c r="F149" s="7"/>
      <c r="G149" s="7"/>
      <c r="H149" s="66"/>
      <c r="I149" s="204"/>
      <c r="J149" s="7"/>
      <c r="K149" s="7"/>
      <c r="L149" s="7"/>
      <c r="M149" s="7"/>
      <c r="N149" s="51"/>
      <c r="O149" s="51"/>
      <c r="P149" s="226"/>
      <c r="Q149" s="226"/>
      <c r="R149" s="226"/>
      <c r="S149" s="226"/>
      <c r="T149" s="51"/>
      <c r="U149" s="51"/>
    </row>
    <row r="150" spans="1:21" ht="11.25">
      <c r="A150" s="7"/>
      <c r="B150" s="7"/>
      <c r="C150" s="7"/>
      <c r="D150" s="7"/>
      <c r="E150" s="7"/>
      <c r="F150" s="7"/>
      <c r="G150" s="7"/>
      <c r="H150" s="66"/>
      <c r="I150" s="204"/>
      <c r="J150" s="7"/>
      <c r="K150" s="7"/>
      <c r="L150" s="7"/>
      <c r="M150" s="7"/>
      <c r="N150" s="51"/>
      <c r="O150" s="51"/>
      <c r="P150" s="226"/>
      <c r="Q150" s="226"/>
      <c r="R150" s="226"/>
      <c r="S150" s="226"/>
      <c r="T150" s="51"/>
      <c r="U150" s="51"/>
    </row>
    <row r="151" spans="1:21" ht="11.25">
      <c r="A151" s="7"/>
      <c r="B151" s="7"/>
      <c r="C151" s="7"/>
      <c r="D151" s="7"/>
      <c r="E151" s="7"/>
      <c r="F151" s="7"/>
      <c r="G151" s="7"/>
      <c r="H151" s="66"/>
      <c r="I151" s="204"/>
      <c r="J151" s="7"/>
      <c r="K151" s="7"/>
      <c r="L151" s="7"/>
      <c r="M151" s="7"/>
      <c r="N151" s="51"/>
      <c r="O151" s="51"/>
      <c r="P151" s="226"/>
      <c r="Q151" s="226"/>
      <c r="R151" s="226"/>
      <c r="S151" s="226"/>
      <c r="T151" s="51"/>
      <c r="U151" s="51"/>
    </row>
    <row r="152" spans="1:21" ht="11.25">
      <c r="A152" s="7"/>
      <c r="B152" s="7"/>
      <c r="C152" s="7"/>
      <c r="D152" s="7"/>
      <c r="E152" s="7"/>
      <c r="F152" s="7"/>
      <c r="G152" s="7"/>
      <c r="H152" s="66"/>
      <c r="I152" s="204"/>
      <c r="J152" s="7"/>
      <c r="K152" s="7"/>
      <c r="L152" s="7"/>
      <c r="M152" s="7"/>
      <c r="N152" s="51"/>
      <c r="O152" s="51"/>
      <c r="P152" s="226"/>
      <c r="Q152" s="226"/>
      <c r="R152" s="226"/>
      <c r="S152" s="226"/>
      <c r="T152" s="51"/>
      <c r="U152" s="51"/>
    </row>
    <row r="153" spans="1:21" ht="11.25">
      <c r="A153" s="7"/>
      <c r="B153" s="7"/>
      <c r="C153" s="7"/>
      <c r="D153" s="7"/>
      <c r="E153" s="7"/>
      <c r="F153" s="7"/>
      <c r="G153" s="7"/>
      <c r="H153" s="66"/>
      <c r="I153" s="204"/>
      <c r="J153" s="7"/>
      <c r="K153" s="7"/>
      <c r="L153" s="7"/>
      <c r="M153" s="7"/>
      <c r="N153" s="51"/>
      <c r="O153" s="51"/>
      <c r="P153" s="226"/>
      <c r="Q153" s="226"/>
      <c r="R153" s="226"/>
      <c r="S153" s="226"/>
      <c r="T153" s="51"/>
      <c r="U153" s="51"/>
    </row>
    <row r="154" spans="1:21" ht="11.25">
      <c r="A154" s="7"/>
      <c r="B154" s="7"/>
      <c r="C154" s="7"/>
      <c r="D154" s="7"/>
      <c r="E154" s="7"/>
      <c r="F154" s="7"/>
      <c r="G154" s="7"/>
      <c r="H154" s="66"/>
      <c r="I154" s="204"/>
      <c r="J154" s="7"/>
      <c r="K154" s="7"/>
      <c r="L154" s="7"/>
      <c r="M154" s="7"/>
      <c r="N154" s="51"/>
      <c r="O154" s="51"/>
      <c r="P154" s="226"/>
      <c r="Q154" s="226"/>
      <c r="R154" s="226"/>
      <c r="S154" s="226"/>
      <c r="T154" s="51"/>
      <c r="U154" s="51"/>
    </row>
    <row r="155" spans="1:21" ht="11.25">
      <c r="A155" s="7"/>
      <c r="B155" s="7"/>
      <c r="C155" s="7"/>
      <c r="D155" s="7"/>
      <c r="E155" s="7"/>
      <c r="F155" s="7"/>
      <c r="G155" s="7"/>
      <c r="H155" s="66"/>
      <c r="I155" s="204"/>
      <c r="J155" s="7"/>
      <c r="K155" s="7"/>
      <c r="L155" s="7"/>
      <c r="M155" s="7"/>
      <c r="N155" s="51"/>
      <c r="O155" s="51"/>
      <c r="P155" s="226"/>
      <c r="Q155" s="226"/>
      <c r="R155" s="226"/>
      <c r="S155" s="226"/>
      <c r="T155" s="51"/>
      <c r="U155" s="51"/>
    </row>
    <row r="156" spans="1:21" ht="11.25">
      <c r="A156" s="7"/>
      <c r="B156" s="7"/>
      <c r="C156" s="7"/>
      <c r="D156" s="7"/>
      <c r="E156" s="7"/>
      <c r="F156" s="7"/>
      <c r="G156" s="7"/>
      <c r="H156" s="66"/>
      <c r="I156" s="204"/>
      <c r="J156" s="7"/>
      <c r="K156" s="7"/>
      <c r="L156" s="7"/>
      <c r="M156" s="7"/>
      <c r="N156" s="51"/>
      <c r="O156" s="51"/>
      <c r="P156" s="226"/>
      <c r="Q156" s="226"/>
      <c r="R156" s="226"/>
      <c r="S156" s="226"/>
      <c r="T156" s="51"/>
      <c r="U156" s="51"/>
    </row>
    <row r="157" spans="1:21" ht="11.25">
      <c r="A157" s="7"/>
      <c r="B157" s="7"/>
      <c r="C157" s="7"/>
      <c r="D157" s="7"/>
      <c r="E157" s="7"/>
      <c r="F157" s="7"/>
      <c r="G157" s="7"/>
      <c r="H157" s="66"/>
      <c r="I157" s="204"/>
      <c r="J157" s="7"/>
      <c r="K157" s="7"/>
      <c r="L157" s="7"/>
      <c r="M157" s="7"/>
      <c r="N157" s="51"/>
      <c r="O157" s="51"/>
      <c r="P157" s="226"/>
      <c r="Q157" s="226"/>
      <c r="R157" s="226"/>
      <c r="S157" s="226"/>
      <c r="T157" s="51"/>
      <c r="U157" s="51"/>
    </row>
    <row r="158" spans="1:21" ht="11.25">
      <c r="A158" s="7"/>
      <c r="B158" s="7"/>
      <c r="C158" s="7"/>
      <c r="D158" s="7"/>
      <c r="E158" s="7"/>
      <c r="F158" s="7"/>
      <c r="G158" s="7"/>
      <c r="H158" s="66"/>
      <c r="I158" s="204"/>
      <c r="J158" s="7"/>
      <c r="K158" s="7"/>
      <c r="L158" s="7"/>
      <c r="M158" s="7"/>
      <c r="N158" s="51"/>
      <c r="O158" s="51"/>
      <c r="P158" s="226"/>
      <c r="Q158" s="226"/>
      <c r="R158" s="226"/>
      <c r="S158" s="226"/>
      <c r="T158" s="51"/>
      <c r="U158" s="51"/>
    </row>
    <row r="159" spans="1:21" ht="11.25">
      <c r="A159" s="7"/>
      <c r="B159" s="7"/>
      <c r="C159" s="7"/>
      <c r="D159" s="7"/>
      <c r="E159" s="7"/>
      <c r="F159" s="7"/>
      <c r="G159" s="7"/>
      <c r="H159" s="66"/>
      <c r="I159" s="204"/>
      <c r="J159" s="7"/>
      <c r="K159" s="7"/>
      <c r="L159" s="7"/>
      <c r="M159" s="7"/>
      <c r="N159" s="51"/>
      <c r="O159" s="51"/>
      <c r="P159" s="226"/>
      <c r="Q159" s="226"/>
      <c r="R159" s="226"/>
      <c r="S159" s="226"/>
      <c r="T159" s="51"/>
      <c r="U159" s="51"/>
    </row>
    <row r="160" spans="1:21" ht="11.25">
      <c r="A160" s="7"/>
      <c r="B160" s="7"/>
      <c r="C160" s="7"/>
      <c r="D160" s="7"/>
      <c r="E160" s="7"/>
      <c r="F160" s="7"/>
      <c r="G160" s="7"/>
      <c r="H160" s="66"/>
      <c r="I160" s="204"/>
      <c r="J160" s="7"/>
      <c r="K160" s="7"/>
      <c r="L160" s="7"/>
      <c r="M160" s="7"/>
      <c r="N160" s="51"/>
      <c r="O160" s="51"/>
      <c r="P160" s="226"/>
      <c r="Q160" s="226"/>
      <c r="R160" s="226"/>
      <c r="S160" s="226"/>
      <c r="T160" s="51"/>
      <c r="U160" s="51"/>
    </row>
    <row r="161" spans="1:21" ht="11.25">
      <c r="A161" s="7"/>
      <c r="B161" s="7"/>
      <c r="C161" s="7"/>
      <c r="D161" s="7"/>
      <c r="E161" s="7"/>
      <c r="F161" s="7"/>
      <c r="G161" s="7"/>
      <c r="H161" s="66"/>
      <c r="I161" s="204"/>
      <c r="J161" s="7"/>
      <c r="K161" s="7"/>
      <c r="L161" s="7"/>
      <c r="M161" s="7"/>
      <c r="N161" s="51"/>
      <c r="O161" s="51"/>
      <c r="P161" s="226"/>
      <c r="Q161" s="226"/>
      <c r="R161" s="226"/>
      <c r="S161" s="226"/>
      <c r="T161" s="51"/>
      <c r="U161" s="51"/>
    </row>
    <row r="162" spans="1:21" ht="11.25">
      <c r="A162" s="7"/>
      <c r="B162" s="7"/>
      <c r="C162" s="7"/>
      <c r="D162" s="7"/>
      <c r="E162" s="7"/>
      <c r="F162" s="7"/>
      <c r="G162" s="7"/>
      <c r="H162" s="66"/>
      <c r="I162" s="204"/>
      <c r="J162" s="7"/>
      <c r="K162" s="7"/>
      <c r="L162" s="7"/>
      <c r="M162" s="7"/>
      <c r="N162" s="51"/>
      <c r="O162" s="51"/>
      <c r="P162" s="226"/>
      <c r="Q162" s="226"/>
      <c r="R162" s="226"/>
      <c r="S162" s="226"/>
      <c r="T162" s="51"/>
      <c r="U162" s="51"/>
    </row>
    <row r="163" spans="1:21" ht="11.25">
      <c r="A163" s="7"/>
      <c r="B163" s="7"/>
      <c r="C163" s="7"/>
      <c r="D163" s="7"/>
      <c r="E163" s="7"/>
      <c r="F163" s="7"/>
      <c r="G163" s="7"/>
      <c r="H163" s="66"/>
      <c r="I163" s="204"/>
      <c r="J163" s="7"/>
      <c r="K163" s="7"/>
      <c r="L163" s="7"/>
      <c r="M163" s="7"/>
      <c r="N163" s="51"/>
      <c r="O163" s="51"/>
      <c r="P163" s="226"/>
      <c r="Q163" s="226"/>
      <c r="R163" s="226"/>
      <c r="S163" s="226"/>
      <c r="T163" s="51"/>
      <c r="U163" s="51"/>
    </row>
    <row r="164" spans="1:21" ht="11.25">
      <c r="A164" s="7"/>
      <c r="B164" s="7"/>
      <c r="C164" s="7"/>
      <c r="D164" s="7"/>
      <c r="E164" s="7"/>
      <c r="F164" s="7"/>
      <c r="G164" s="7"/>
      <c r="H164" s="66"/>
      <c r="I164" s="204"/>
      <c r="J164" s="7"/>
      <c r="K164" s="7"/>
      <c r="L164" s="7"/>
      <c r="M164" s="7"/>
      <c r="N164" s="51"/>
      <c r="O164" s="51"/>
      <c r="P164" s="226"/>
      <c r="Q164" s="226"/>
      <c r="R164" s="226"/>
      <c r="S164" s="226"/>
      <c r="T164" s="51"/>
      <c r="U164" s="51"/>
    </row>
    <row r="165" spans="1:21" ht="11.25">
      <c r="A165" s="7"/>
      <c r="B165" s="7"/>
      <c r="C165" s="7"/>
      <c r="D165" s="7"/>
      <c r="E165" s="7"/>
      <c r="F165" s="7"/>
      <c r="G165" s="7"/>
      <c r="H165" s="66"/>
      <c r="I165" s="204"/>
      <c r="J165" s="7"/>
      <c r="K165" s="7"/>
      <c r="L165" s="7"/>
      <c r="M165" s="7"/>
      <c r="N165" s="51"/>
      <c r="O165" s="51"/>
      <c r="P165" s="226"/>
      <c r="Q165" s="226"/>
      <c r="R165" s="226"/>
      <c r="S165" s="226"/>
      <c r="T165" s="51"/>
      <c r="U165" s="51"/>
    </row>
    <row r="166" spans="1:21" ht="11.25">
      <c r="A166" s="7"/>
      <c r="B166" s="7"/>
      <c r="C166" s="7"/>
      <c r="D166" s="7"/>
      <c r="E166" s="7"/>
      <c r="F166" s="7"/>
      <c r="G166" s="7"/>
      <c r="H166" s="66"/>
      <c r="I166" s="204"/>
      <c r="J166" s="7"/>
      <c r="K166" s="7"/>
      <c r="L166" s="7"/>
      <c r="M166" s="7"/>
      <c r="N166" s="51"/>
      <c r="O166" s="51"/>
      <c r="P166" s="226"/>
      <c r="Q166" s="226"/>
      <c r="R166" s="226"/>
      <c r="S166" s="226"/>
      <c r="T166" s="51"/>
      <c r="U166" s="51"/>
    </row>
    <row r="167" spans="1:21" ht="11.25">
      <c r="A167" s="7"/>
      <c r="B167" s="7"/>
      <c r="C167" s="7"/>
      <c r="D167" s="7"/>
      <c r="E167" s="7"/>
      <c r="F167" s="7"/>
      <c r="G167" s="7"/>
      <c r="H167" s="66"/>
      <c r="I167" s="204"/>
      <c r="J167" s="7"/>
      <c r="K167" s="7"/>
      <c r="L167" s="7"/>
      <c r="M167" s="7"/>
      <c r="N167" s="51"/>
      <c r="O167" s="51"/>
      <c r="P167" s="226"/>
      <c r="Q167" s="226"/>
      <c r="R167" s="226"/>
      <c r="S167" s="226"/>
      <c r="T167" s="51"/>
      <c r="U167" s="51"/>
    </row>
    <row r="168" spans="1:21" ht="11.25">
      <c r="A168" s="7"/>
      <c r="B168" s="7"/>
      <c r="C168" s="7"/>
      <c r="D168" s="7"/>
      <c r="E168" s="7"/>
      <c r="F168" s="7"/>
      <c r="G168" s="7"/>
      <c r="H168" s="66"/>
      <c r="I168" s="204"/>
      <c r="J168" s="7"/>
      <c r="K168" s="7"/>
      <c r="L168" s="7"/>
      <c r="M168" s="7"/>
      <c r="N168" s="51"/>
      <c r="O168" s="51"/>
      <c r="P168" s="226"/>
      <c r="Q168" s="226"/>
      <c r="R168" s="226"/>
      <c r="S168" s="226"/>
      <c r="T168" s="51"/>
      <c r="U168" s="51"/>
    </row>
    <row r="169" spans="1:21" ht="11.25">
      <c r="A169" s="7"/>
      <c r="B169" s="7"/>
      <c r="C169" s="7"/>
      <c r="D169" s="7"/>
      <c r="E169" s="7"/>
      <c r="F169" s="7"/>
      <c r="G169" s="7"/>
      <c r="H169" s="66"/>
      <c r="I169" s="204"/>
      <c r="J169" s="7"/>
      <c r="K169" s="7"/>
      <c r="L169" s="7"/>
      <c r="M169" s="7"/>
      <c r="N169" s="51"/>
      <c r="O169" s="51"/>
      <c r="P169" s="226"/>
      <c r="Q169" s="226"/>
      <c r="R169" s="226"/>
      <c r="S169" s="226"/>
      <c r="T169" s="51"/>
      <c r="U169" s="51"/>
    </row>
    <row r="170" spans="1:21" ht="11.25">
      <c r="A170" s="7"/>
      <c r="B170" s="7"/>
      <c r="C170" s="7"/>
      <c r="D170" s="7"/>
      <c r="E170" s="7"/>
      <c r="F170" s="7"/>
      <c r="G170" s="7"/>
      <c r="H170" s="66"/>
      <c r="I170" s="204"/>
      <c r="J170" s="7"/>
      <c r="K170" s="7"/>
      <c r="L170" s="7"/>
      <c r="M170" s="7"/>
      <c r="N170" s="51"/>
      <c r="O170" s="51"/>
      <c r="P170" s="226"/>
      <c r="Q170" s="226"/>
      <c r="R170" s="226"/>
      <c r="S170" s="226"/>
      <c r="T170" s="51"/>
      <c r="U170" s="51"/>
    </row>
    <row r="171" spans="1:21" ht="11.25">
      <c r="A171" s="7"/>
      <c r="B171" s="7"/>
      <c r="C171" s="7"/>
      <c r="D171" s="7"/>
      <c r="E171" s="7"/>
      <c r="F171" s="7"/>
      <c r="G171" s="7"/>
      <c r="H171" s="66"/>
      <c r="I171" s="204"/>
      <c r="J171" s="7"/>
      <c r="K171" s="7"/>
      <c r="L171" s="7"/>
      <c r="M171" s="7"/>
      <c r="N171" s="51"/>
      <c r="O171" s="51"/>
      <c r="P171" s="226"/>
      <c r="Q171" s="226"/>
      <c r="R171" s="226"/>
      <c r="S171" s="226"/>
      <c r="T171" s="51"/>
      <c r="U171" s="51"/>
    </row>
    <row r="172" spans="1:21" ht="11.25">
      <c r="A172" s="7"/>
      <c r="B172" s="7"/>
      <c r="C172" s="7"/>
      <c r="D172" s="7"/>
      <c r="E172" s="7"/>
      <c r="F172" s="7"/>
      <c r="G172" s="7"/>
      <c r="H172" s="66"/>
      <c r="I172" s="204"/>
      <c r="J172" s="7"/>
      <c r="K172" s="7"/>
      <c r="L172" s="7"/>
      <c r="M172" s="7"/>
      <c r="N172" s="51"/>
      <c r="O172" s="51"/>
      <c r="P172" s="226"/>
      <c r="Q172" s="226"/>
      <c r="R172" s="226"/>
      <c r="S172" s="226"/>
      <c r="T172" s="51"/>
      <c r="U172" s="51"/>
    </row>
    <row r="173" spans="1:21" ht="11.25">
      <c r="A173" s="7"/>
      <c r="B173" s="7"/>
      <c r="C173" s="7"/>
      <c r="D173" s="7"/>
      <c r="E173" s="7"/>
      <c r="F173" s="7"/>
      <c r="G173" s="7"/>
      <c r="H173" s="66"/>
      <c r="I173" s="204"/>
      <c r="J173" s="7"/>
      <c r="K173" s="7"/>
      <c r="L173" s="7"/>
      <c r="M173" s="7"/>
      <c r="N173" s="51"/>
      <c r="O173" s="51"/>
      <c r="P173" s="226"/>
      <c r="Q173" s="226"/>
      <c r="R173" s="226"/>
      <c r="S173" s="226"/>
      <c r="T173" s="51"/>
      <c r="U173" s="51"/>
    </row>
    <row r="174" spans="1:21" ht="11.25">
      <c r="A174" s="7"/>
      <c r="B174" s="7"/>
      <c r="C174" s="7"/>
      <c r="D174" s="7"/>
      <c r="E174" s="7"/>
      <c r="F174" s="7"/>
      <c r="G174" s="7"/>
      <c r="H174" s="66"/>
      <c r="I174" s="204"/>
      <c r="J174" s="7"/>
      <c r="K174" s="7"/>
      <c r="L174" s="7"/>
      <c r="M174" s="7"/>
      <c r="N174" s="51"/>
      <c r="O174" s="51"/>
      <c r="P174" s="226"/>
      <c r="Q174" s="226"/>
      <c r="R174" s="226"/>
      <c r="S174" s="226"/>
      <c r="T174" s="51"/>
      <c r="U174" s="51"/>
    </row>
    <row r="175" spans="1:21" ht="11.25">
      <c r="A175" s="7"/>
      <c r="B175" s="7"/>
      <c r="C175" s="7"/>
      <c r="D175" s="7"/>
      <c r="E175" s="7"/>
      <c r="F175" s="7"/>
      <c r="G175" s="7"/>
      <c r="H175" s="66"/>
      <c r="I175" s="204"/>
      <c r="J175" s="7"/>
      <c r="K175" s="7"/>
      <c r="L175" s="7"/>
      <c r="M175" s="7"/>
      <c r="N175" s="51"/>
      <c r="O175" s="51"/>
      <c r="P175" s="226"/>
      <c r="Q175" s="226"/>
      <c r="R175" s="226"/>
      <c r="S175" s="226"/>
      <c r="T175" s="51"/>
      <c r="U175" s="51"/>
    </row>
    <row r="176" spans="1:21" ht="11.25">
      <c r="A176" s="7"/>
      <c r="B176" s="7"/>
      <c r="C176" s="7"/>
      <c r="D176" s="7"/>
      <c r="E176" s="7"/>
      <c r="F176" s="7"/>
      <c r="G176" s="7"/>
      <c r="H176" s="66"/>
      <c r="I176" s="204"/>
      <c r="J176" s="7"/>
      <c r="K176" s="7"/>
      <c r="L176" s="7"/>
      <c r="M176" s="7"/>
      <c r="N176" s="51"/>
      <c r="O176" s="51"/>
      <c r="P176" s="226"/>
      <c r="Q176" s="226"/>
      <c r="R176" s="226"/>
      <c r="S176" s="226"/>
      <c r="T176" s="51"/>
      <c r="U176" s="51"/>
    </row>
    <row r="177" spans="1:21" ht="11.25">
      <c r="A177" s="7"/>
      <c r="B177" s="7"/>
      <c r="C177" s="7"/>
      <c r="D177" s="7"/>
      <c r="E177" s="7"/>
      <c r="F177" s="7"/>
      <c r="G177" s="7"/>
      <c r="H177" s="66"/>
      <c r="I177" s="204"/>
      <c r="J177" s="7"/>
      <c r="K177" s="7"/>
      <c r="L177" s="7"/>
      <c r="M177" s="7"/>
      <c r="N177" s="51"/>
      <c r="O177" s="51"/>
      <c r="P177" s="226"/>
      <c r="Q177" s="226"/>
      <c r="R177" s="226"/>
      <c r="S177" s="226"/>
      <c r="T177" s="51"/>
      <c r="U177" s="51"/>
    </row>
    <row r="178" spans="1:21" ht="11.25">
      <c r="A178" s="7"/>
      <c r="B178" s="7"/>
      <c r="C178" s="7"/>
      <c r="D178" s="7"/>
      <c r="E178" s="7"/>
      <c r="F178" s="7"/>
      <c r="G178" s="7"/>
      <c r="H178" s="66"/>
      <c r="I178" s="204"/>
      <c r="J178" s="7"/>
      <c r="K178" s="7"/>
      <c r="L178" s="7"/>
      <c r="M178" s="7"/>
      <c r="N178" s="51"/>
      <c r="O178" s="51"/>
      <c r="P178" s="226"/>
      <c r="Q178" s="226"/>
      <c r="R178" s="226"/>
      <c r="S178" s="226"/>
      <c r="T178" s="51"/>
      <c r="U178" s="51"/>
    </row>
    <row r="179" spans="1:21" ht="11.25">
      <c r="A179" s="7"/>
      <c r="B179" s="7"/>
      <c r="C179" s="7"/>
      <c r="D179" s="7"/>
      <c r="E179" s="7"/>
      <c r="F179" s="7"/>
      <c r="G179" s="7"/>
      <c r="H179" s="66"/>
      <c r="I179" s="204"/>
      <c r="J179" s="7"/>
      <c r="K179" s="7"/>
      <c r="L179" s="7"/>
      <c r="M179" s="7"/>
      <c r="N179" s="51"/>
      <c r="O179" s="51"/>
      <c r="P179" s="226"/>
      <c r="Q179" s="226"/>
      <c r="R179" s="226"/>
      <c r="S179" s="226"/>
      <c r="T179" s="51"/>
      <c r="U179" s="51"/>
    </row>
    <row r="180" spans="1:21" ht="11.25">
      <c r="A180" s="7"/>
      <c r="B180" s="7"/>
      <c r="C180" s="7"/>
      <c r="D180" s="7"/>
      <c r="E180" s="7"/>
      <c r="F180" s="7"/>
      <c r="G180" s="7"/>
      <c r="H180" s="66"/>
      <c r="I180" s="204"/>
      <c r="J180" s="7"/>
      <c r="K180" s="7"/>
      <c r="L180" s="7"/>
      <c r="M180" s="7"/>
      <c r="N180" s="51"/>
      <c r="O180" s="51"/>
      <c r="P180" s="226"/>
      <c r="Q180" s="226"/>
      <c r="R180" s="226"/>
      <c r="S180" s="226"/>
      <c r="T180" s="51"/>
      <c r="U180" s="51"/>
    </row>
    <row r="181" spans="1:21" ht="11.25">
      <c r="A181" s="7"/>
      <c r="B181" s="7"/>
      <c r="C181" s="7"/>
      <c r="D181" s="7"/>
      <c r="E181" s="7"/>
      <c r="F181" s="7"/>
      <c r="G181" s="7"/>
      <c r="H181" s="66"/>
      <c r="I181" s="204"/>
      <c r="J181" s="7"/>
      <c r="K181" s="7"/>
      <c r="L181" s="7"/>
      <c r="M181" s="7"/>
      <c r="N181" s="51"/>
      <c r="O181" s="51"/>
      <c r="P181" s="226"/>
      <c r="Q181" s="226"/>
      <c r="R181" s="226"/>
      <c r="S181" s="226"/>
      <c r="T181" s="51"/>
      <c r="U181" s="51"/>
    </row>
    <row r="182" spans="1:21" ht="11.25">
      <c r="A182" s="7"/>
      <c r="B182" s="7"/>
      <c r="C182" s="7"/>
      <c r="D182" s="7"/>
      <c r="E182" s="7"/>
      <c r="F182" s="7"/>
      <c r="G182" s="7"/>
      <c r="H182" s="66"/>
      <c r="I182" s="204"/>
      <c r="J182" s="7"/>
      <c r="K182" s="7"/>
      <c r="L182" s="7"/>
      <c r="M182" s="7"/>
      <c r="N182" s="51"/>
      <c r="O182" s="51"/>
      <c r="P182" s="226"/>
      <c r="Q182" s="226"/>
      <c r="R182" s="226"/>
      <c r="S182" s="226"/>
      <c r="T182" s="51"/>
      <c r="U182" s="51"/>
    </row>
    <row r="183" spans="1:21" ht="11.25">
      <c r="A183" s="7"/>
      <c r="B183" s="7"/>
      <c r="C183" s="7"/>
      <c r="D183" s="7"/>
      <c r="E183" s="7"/>
      <c r="F183" s="7"/>
      <c r="G183" s="7"/>
      <c r="H183" s="66"/>
      <c r="I183" s="204"/>
      <c r="J183" s="7"/>
      <c r="K183" s="7"/>
      <c r="L183" s="7"/>
      <c r="M183" s="7"/>
      <c r="N183" s="51"/>
      <c r="O183" s="51"/>
      <c r="P183" s="226"/>
      <c r="Q183" s="226"/>
      <c r="R183" s="226"/>
      <c r="S183" s="226"/>
      <c r="T183" s="51"/>
      <c r="U183" s="51"/>
    </row>
    <row r="184" spans="1:21" ht="11.25">
      <c r="A184" s="7"/>
      <c r="B184" s="7"/>
      <c r="C184" s="7"/>
      <c r="D184" s="7"/>
      <c r="E184" s="7"/>
      <c r="F184" s="7"/>
      <c r="G184" s="7"/>
      <c r="H184" s="66"/>
      <c r="I184" s="204"/>
      <c r="J184" s="7"/>
      <c r="K184" s="7"/>
      <c r="L184" s="7"/>
      <c r="M184" s="7"/>
      <c r="N184" s="51"/>
      <c r="O184" s="51"/>
      <c r="P184" s="226"/>
      <c r="Q184" s="226"/>
      <c r="R184" s="226"/>
      <c r="S184" s="226"/>
      <c r="T184" s="51"/>
      <c r="U184" s="51"/>
    </row>
    <row r="185" spans="1:21" ht="11.25">
      <c r="A185" s="7"/>
      <c r="B185" s="7"/>
      <c r="C185" s="7"/>
      <c r="D185" s="7"/>
      <c r="E185" s="7"/>
      <c r="F185" s="7"/>
      <c r="G185" s="7"/>
      <c r="H185" s="66"/>
      <c r="I185" s="204"/>
      <c r="J185" s="7"/>
      <c r="K185" s="7"/>
      <c r="L185" s="7"/>
      <c r="M185" s="7"/>
      <c r="N185" s="51"/>
      <c r="O185" s="51"/>
      <c r="P185" s="226"/>
      <c r="Q185" s="226"/>
      <c r="R185" s="226"/>
      <c r="S185" s="226"/>
      <c r="T185" s="51"/>
      <c r="U185" s="51"/>
    </row>
    <row r="186" spans="1:21" ht="11.25">
      <c r="A186" s="7"/>
      <c r="B186" s="7"/>
      <c r="C186" s="7"/>
      <c r="D186" s="7"/>
      <c r="E186" s="7"/>
      <c r="F186" s="7"/>
      <c r="G186" s="7"/>
      <c r="H186" s="66"/>
      <c r="I186" s="204"/>
      <c r="J186" s="7"/>
      <c r="K186" s="7"/>
      <c r="L186" s="7"/>
      <c r="M186" s="7"/>
      <c r="N186" s="51"/>
      <c r="O186" s="51"/>
      <c r="P186" s="226"/>
      <c r="Q186" s="226"/>
      <c r="R186" s="226"/>
      <c r="S186" s="226"/>
      <c r="T186" s="51"/>
      <c r="U186" s="51"/>
    </row>
    <row r="187" spans="1:21" ht="11.25">
      <c r="A187" s="7"/>
      <c r="B187" s="7"/>
      <c r="C187" s="7"/>
      <c r="D187" s="7"/>
      <c r="E187" s="7"/>
      <c r="F187" s="7"/>
      <c r="G187" s="7"/>
      <c r="H187" s="66"/>
      <c r="I187" s="204"/>
      <c r="J187" s="7"/>
      <c r="K187" s="7"/>
      <c r="L187" s="7"/>
      <c r="M187" s="7"/>
      <c r="N187" s="51"/>
      <c r="O187" s="51"/>
      <c r="P187" s="226"/>
      <c r="Q187" s="226"/>
      <c r="R187" s="226"/>
      <c r="S187" s="226"/>
      <c r="T187" s="51"/>
      <c r="U187" s="51"/>
    </row>
    <row r="188" spans="1:21" ht="11.25">
      <c r="A188" s="7"/>
      <c r="B188" s="7"/>
      <c r="C188" s="7"/>
      <c r="D188" s="7"/>
      <c r="E188" s="7"/>
      <c r="F188" s="7"/>
      <c r="G188" s="7"/>
      <c r="H188" s="66"/>
      <c r="I188" s="204"/>
      <c r="J188" s="7"/>
      <c r="K188" s="7"/>
      <c r="L188" s="7"/>
      <c r="M188" s="7"/>
      <c r="N188" s="51"/>
      <c r="O188" s="51"/>
      <c r="P188" s="226"/>
      <c r="Q188" s="226"/>
      <c r="R188" s="226"/>
      <c r="S188" s="226"/>
      <c r="T188" s="51"/>
      <c r="U188" s="51"/>
    </row>
    <row r="189" spans="1:21" ht="11.25">
      <c r="A189" s="7"/>
      <c r="B189" s="7"/>
      <c r="C189" s="7"/>
      <c r="D189" s="7"/>
      <c r="E189" s="7"/>
      <c r="F189" s="7"/>
      <c r="G189" s="7"/>
      <c r="H189" s="66"/>
      <c r="I189" s="204"/>
      <c r="J189" s="7"/>
      <c r="K189" s="7"/>
      <c r="L189" s="7"/>
      <c r="M189" s="7"/>
      <c r="N189" s="51"/>
      <c r="O189" s="51"/>
      <c r="P189" s="226"/>
      <c r="Q189" s="226"/>
      <c r="R189" s="226"/>
      <c r="S189" s="226"/>
      <c r="T189" s="51"/>
      <c r="U189" s="51"/>
    </row>
    <row r="190" spans="1:21" ht="11.25">
      <c r="A190" s="7"/>
      <c r="B190" s="7"/>
      <c r="C190" s="7"/>
      <c r="D190" s="7"/>
      <c r="E190" s="7"/>
      <c r="F190" s="7"/>
      <c r="G190" s="7"/>
      <c r="H190" s="66"/>
      <c r="I190" s="204"/>
      <c r="J190" s="7"/>
      <c r="K190" s="7"/>
      <c r="L190" s="7"/>
      <c r="M190" s="7"/>
      <c r="N190" s="51"/>
      <c r="O190" s="51"/>
      <c r="P190" s="226"/>
      <c r="Q190" s="226"/>
      <c r="R190" s="226"/>
      <c r="S190" s="226"/>
      <c r="T190" s="51"/>
      <c r="U190" s="51"/>
    </row>
    <row r="191" spans="1:21" ht="11.25">
      <c r="A191" s="7"/>
      <c r="B191" s="7"/>
      <c r="C191" s="7"/>
      <c r="D191" s="7"/>
      <c r="E191" s="7"/>
      <c r="F191" s="7"/>
      <c r="G191" s="7"/>
      <c r="H191" s="66"/>
      <c r="I191" s="204"/>
      <c r="J191" s="7"/>
      <c r="K191" s="7"/>
      <c r="L191" s="7"/>
      <c r="M191" s="7"/>
      <c r="N191" s="51"/>
      <c r="O191" s="51"/>
      <c r="P191" s="226"/>
      <c r="Q191" s="226"/>
      <c r="R191" s="226"/>
      <c r="S191" s="226"/>
      <c r="T191" s="51"/>
      <c r="U191" s="51"/>
    </row>
    <row r="192" spans="1:21" ht="11.25">
      <c r="A192" s="7"/>
      <c r="B192" s="7"/>
      <c r="C192" s="7"/>
      <c r="D192" s="7"/>
      <c r="E192" s="7"/>
      <c r="F192" s="7"/>
      <c r="G192" s="7"/>
      <c r="H192" s="66"/>
      <c r="I192" s="204"/>
      <c r="J192" s="7"/>
      <c r="K192" s="7"/>
      <c r="L192" s="7"/>
      <c r="M192" s="7"/>
      <c r="N192" s="51"/>
      <c r="O192" s="51"/>
      <c r="P192" s="226"/>
      <c r="Q192" s="226"/>
      <c r="R192" s="226"/>
      <c r="S192" s="226"/>
      <c r="T192" s="51"/>
      <c r="U192" s="51"/>
    </row>
    <row r="193" spans="1:21" ht="11.25">
      <c r="A193" s="7"/>
      <c r="B193" s="7"/>
      <c r="C193" s="7"/>
      <c r="D193" s="7"/>
      <c r="E193" s="7"/>
      <c r="F193" s="7"/>
      <c r="G193" s="7"/>
      <c r="H193" s="66"/>
      <c r="I193" s="204"/>
      <c r="J193" s="7"/>
      <c r="K193" s="7"/>
      <c r="L193" s="7"/>
      <c r="M193" s="7"/>
      <c r="N193" s="51"/>
      <c r="O193" s="51"/>
      <c r="P193" s="226"/>
      <c r="Q193" s="226"/>
      <c r="R193" s="226"/>
      <c r="S193" s="226"/>
      <c r="T193" s="51"/>
      <c r="U193" s="51"/>
    </row>
    <row r="194" spans="1:21" ht="11.25">
      <c r="A194" s="7"/>
      <c r="B194" s="7"/>
      <c r="C194" s="7"/>
      <c r="D194" s="7"/>
      <c r="E194" s="7"/>
      <c r="F194" s="7"/>
      <c r="G194" s="7"/>
      <c r="H194" s="66"/>
      <c r="I194" s="204"/>
      <c r="J194" s="7"/>
      <c r="K194" s="7"/>
      <c r="L194" s="7"/>
      <c r="M194" s="7"/>
      <c r="N194" s="51"/>
      <c r="O194" s="51"/>
      <c r="P194" s="226"/>
      <c r="Q194" s="226"/>
      <c r="R194" s="226"/>
      <c r="S194" s="226"/>
      <c r="T194" s="51"/>
      <c r="U194" s="51"/>
    </row>
    <row r="195" spans="1:21" ht="11.25">
      <c r="A195" s="7"/>
      <c r="B195" s="7"/>
      <c r="C195" s="7"/>
      <c r="D195" s="7"/>
      <c r="E195" s="7"/>
      <c r="F195" s="7"/>
      <c r="G195" s="7"/>
      <c r="H195" s="66"/>
      <c r="I195" s="204"/>
      <c r="J195" s="7"/>
      <c r="K195" s="7"/>
      <c r="L195" s="7"/>
      <c r="M195" s="7"/>
      <c r="N195" s="51"/>
      <c r="O195" s="51"/>
      <c r="P195" s="226"/>
      <c r="Q195" s="226"/>
      <c r="R195" s="226"/>
      <c r="S195" s="226"/>
      <c r="T195" s="51"/>
      <c r="U195" s="51"/>
    </row>
    <row r="196" spans="1:21" ht="11.25">
      <c r="A196" s="7"/>
      <c r="B196" s="7"/>
      <c r="C196" s="7"/>
      <c r="D196" s="7"/>
      <c r="E196" s="7"/>
      <c r="F196" s="7"/>
      <c r="G196" s="7"/>
      <c r="H196" s="66"/>
      <c r="I196" s="204"/>
      <c r="J196" s="7"/>
      <c r="K196" s="7"/>
      <c r="L196" s="7"/>
      <c r="M196" s="7"/>
      <c r="N196" s="51"/>
      <c r="O196" s="51"/>
      <c r="P196" s="226"/>
      <c r="Q196" s="226"/>
      <c r="R196" s="226"/>
      <c r="S196" s="226"/>
      <c r="T196" s="51"/>
      <c r="U196" s="51"/>
    </row>
    <row r="197" spans="1:21" ht="11.25">
      <c r="A197" s="7"/>
      <c r="B197" s="7"/>
      <c r="C197" s="7"/>
      <c r="D197" s="7"/>
      <c r="E197" s="7"/>
      <c r="F197" s="7"/>
      <c r="G197" s="7"/>
      <c r="H197" s="66"/>
      <c r="I197" s="204"/>
      <c r="J197" s="7"/>
      <c r="K197" s="7"/>
      <c r="L197" s="7"/>
      <c r="M197" s="7"/>
      <c r="N197" s="51"/>
      <c r="O197" s="51"/>
      <c r="P197" s="226"/>
      <c r="Q197" s="226"/>
      <c r="R197" s="226"/>
      <c r="S197" s="226"/>
      <c r="T197" s="51"/>
      <c r="U197" s="51"/>
    </row>
    <row r="198" spans="1:21" ht="11.25">
      <c r="A198" s="7"/>
      <c r="B198" s="7"/>
      <c r="C198" s="7"/>
      <c r="D198" s="7"/>
      <c r="E198" s="7"/>
      <c r="F198" s="7"/>
      <c r="G198" s="7"/>
      <c r="H198" s="66"/>
      <c r="I198" s="204"/>
      <c r="J198" s="7"/>
      <c r="K198" s="7"/>
      <c r="L198" s="7"/>
      <c r="M198" s="7"/>
      <c r="N198" s="51"/>
      <c r="O198" s="51"/>
      <c r="P198" s="226"/>
      <c r="Q198" s="226"/>
      <c r="R198" s="226"/>
      <c r="S198" s="226"/>
      <c r="T198" s="51"/>
      <c r="U198" s="51"/>
    </row>
    <row r="199" spans="1:21" ht="11.25">
      <c r="A199" s="7"/>
      <c r="B199" s="7"/>
      <c r="C199" s="7"/>
      <c r="D199" s="7"/>
      <c r="E199" s="7"/>
      <c r="F199" s="7"/>
      <c r="G199" s="7"/>
      <c r="H199" s="66"/>
      <c r="I199" s="204"/>
      <c r="J199" s="7"/>
      <c r="K199" s="7"/>
      <c r="L199" s="7"/>
      <c r="M199" s="7"/>
      <c r="N199" s="51"/>
      <c r="O199" s="51"/>
      <c r="P199" s="226"/>
      <c r="Q199" s="226"/>
      <c r="R199" s="226"/>
      <c r="S199" s="226"/>
      <c r="T199" s="51"/>
      <c r="U199" s="51"/>
    </row>
    <row r="200" spans="1:21" ht="11.25">
      <c r="A200" s="7"/>
      <c r="B200" s="7"/>
      <c r="C200" s="7"/>
      <c r="D200" s="7"/>
      <c r="E200" s="7"/>
      <c r="F200" s="7"/>
      <c r="G200" s="7"/>
      <c r="H200" s="66"/>
      <c r="I200" s="204"/>
      <c r="J200" s="7"/>
      <c r="K200" s="7"/>
      <c r="L200" s="7"/>
      <c r="M200" s="7"/>
      <c r="N200" s="51"/>
      <c r="O200" s="51"/>
      <c r="P200" s="226"/>
      <c r="Q200" s="226"/>
      <c r="R200" s="226"/>
      <c r="S200" s="226"/>
      <c r="T200" s="51"/>
      <c r="U200" s="51"/>
    </row>
    <row r="201" spans="1:21" ht="11.25">
      <c r="A201" s="7"/>
      <c r="B201" s="7"/>
      <c r="C201" s="7"/>
      <c r="D201" s="7"/>
      <c r="E201" s="7"/>
      <c r="F201" s="7"/>
      <c r="G201" s="7"/>
      <c r="H201" s="66"/>
      <c r="I201" s="204"/>
      <c r="J201" s="7"/>
      <c r="K201" s="7"/>
      <c r="L201" s="7"/>
      <c r="M201" s="7"/>
      <c r="N201" s="51"/>
      <c r="O201" s="51"/>
      <c r="P201" s="226"/>
      <c r="Q201" s="226"/>
      <c r="R201" s="226"/>
      <c r="S201" s="226"/>
      <c r="T201" s="51"/>
      <c r="U201" s="51"/>
    </row>
    <row r="202" spans="1:21" ht="11.25">
      <c r="A202" s="7"/>
      <c r="B202" s="7"/>
      <c r="C202" s="7"/>
      <c r="D202" s="7"/>
      <c r="E202" s="7"/>
      <c r="F202" s="7"/>
      <c r="G202" s="7"/>
      <c r="H202" s="66"/>
      <c r="I202" s="204"/>
      <c r="J202" s="7"/>
      <c r="K202" s="7"/>
      <c r="L202" s="7"/>
      <c r="M202" s="7"/>
      <c r="N202" s="51"/>
      <c r="O202" s="51"/>
      <c r="P202" s="226"/>
      <c r="Q202" s="226"/>
      <c r="R202" s="226"/>
      <c r="S202" s="226"/>
      <c r="T202" s="51"/>
      <c r="U202" s="51"/>
    </row>
    <row r="203" spans="1:21" ht="11.25">
      <c r="A203" s="7"/>
      <c r="B203" s="7"/>
      <c r="C203" s="7"/>
      <c r="D203" s="7"/>
      <c r="E203" s="7"/>
      <c r="F203" s="7"/>
      <c r="G203" s="7"/>
      <c r="H203" s="66"/>
      <c r="I203" s="204"/>
      <c r="J203" s="7"/>
      <c r="K203" s="7"/>
      <c r="L203" s="7"/>
      <c r="M203" s="7"/>
      <c r="N203" s="51"/>
      <c r="O203" s="51"/>
      <c r="P203" s="226"/>
      <c r="Q203" s="226"/>
      <c r="R203" s="226"/>
      <c r="S203" s="226"/>
      <c r="T203" s="51"/>
      <c r="U203" s="51"/>
    </row>
    <row r="204" spans="1:21" ht="11.25">
      <c r="A204" s="7"/>
      <c r="B204" s="7"/>
      <c r="C204" s="7"/>
      <c r="D204" s="7"/>
      <c r="E204" s="7"/>
      <c r="F204" s="7"/>
      <c r="G204" s="7"/>
      <c r="H204" s="66"/>
      <c r="I204" s="204"/>
      <c r="J204" s="7"/>
      <c r="K204" s="7"/>
      <c r="L204" s="7"/>
      <c r="M204" s="7"/>
      <c r="N204" s="51"/>
      <c r="O204" s="51"/>
      <c r="P204" s="226"/>
      <c r="Q204" s="226"/>
      <c r="R204" s="226"/>
      <c r="S204" s="226"/>
      <c r="T204" s="51"/>
      <c r="U204" s="51"/>
    </row>
    <row r="205" spans="1:21" ht="11.25">
      <c r="A205" s="7"/>
      <c r="B205" s="7"/>
      <c r="C205" s="7"/>
      <c r="D205" s="7"/>
      <c r="E205" s="7"/>
      <c r="F205" s="7"/>
      <c r="G205" s="7"/>
      <c r="H205" s="66"/>
      <c r="I205" s="204"/>
      <c r="J205" s="7"/>
      <c r="K205" s="7"/>
      <c r="L205" s="7"/>
      <c r="M205" s="7"/>
      <c r="N205" s="51"/>
      <c r="O205" s="51"/>
      <c r="P205" s="226"/>
      <c r="Q205" s="226"/>
      <c r="R205" s="226"/>
      <c r="S205" s="226"/>
      <c r="T205" s="51"/>
      <c r="U205" s="51"/>
    </row>
    <row r="206" spans="1:21" ht="11.25">
      <c r="A206" s="7"/>
      <c r="B206" s="7"/>
      <c r="C206" s="7"/>
      <c r="D206" s="7"/>
      <c r="E206" s="7"/>
      <c r="F206" s="7"/>
      <c r="G206" s="7"/>
      <c r="H206" s="66"/>
      <c r="I206" s="204"/>
      <c r="J206" s="7"/>
      <c r="K206" s="7"/>
      <c r="L206" s="7"/>
      <c r="M206" s="7"/>
      <c r="N206" s="51"/>
      <c r="O206" s="51"/>
      <c r="P206" s="226"/>
      <c r="Q206" s="226"/>
      <c r="R206" s="226"/>
      <c r="S206" s="226"/>
      <c r="T206" s="51"/>
      <c r="U206" s="51"/>
    </row>
    <row r="207" spans="1:21" ht="11.25">
      <c r="A207" s="7"/>
      <c r="B207" s="7"/>
      <c r="C207" s="7"/>
      <c r="D207" s="7"/>
      <c r="E207" s="7"/>
      <c r="F207" s="7"/>
      <c r="G207" s="7"/>
      <c r="H207" s="66"/>
      <c r="I207" s="204"/>
      <c r="J207" s="7"/>
      <c r="K207" s="7"/>
      <c r="L207" s="7"/>
      <c r="M207" s="7"/>
      <c r="N207" s="51"/>
      <c r="O207" s="51"/>
      <c r="P207" s="226"/>
      <c r="Q207" s="226"/>
      <c r="R207" s="226"/>
      <c r="S207" s="226"/>
      <c r="T207" s="51"/>
      <c r="U207" s="51"/>
    </row>
    <row r="208" spans="1:21" ht="11.25">
      <c r="A208" s="7"/>
      <c r="B208" s="7"/>
      <c r="C208" s="7"/>
      <c r="D208" s="7"/>
      <c r="E208" s="7"/>
      <c r="F208" s="7"/>
      <c r="G208" s="7"/>
      <c r="H208" s="66"/>
      <c r="I208" s="204"/>
      <c r="J208" s="7"/>
      <c r="K208" s="7"/>
      <c r="L208" s="7"/>
      <c r="M208" s="7"/>
      <c r="N208" s="51"/>
      <c r="O208" s="51"/>
      <c r="P208" s="226"/>
      <c r="Q208" s="226"/>
      <c r="R208" s="226"/>
      <c r="S208" s="226"/>
      <c r="T208" s="51"/>
      <c r="U208" s="51"/>
    </row>
    <row r="209" spans="1:21" ht="11.25">
      <c r="A209" s="7"/>
      <c r="B209" s="7"/>
      <c r="C209" s="7"/>
      <c r="D209" s="7"/>
      <c r="E209" s="7"/>
      <c r="F209" s="7"/>
      <c r="G209" s="7"/>
      <c r="H209" s="66"/>
      <c r="I209" s="204"/>
      <c r="J209" s="7"/>
      <c r="K209" s="7"/>
      <c r="L209" s="7"/>
      <c r="M209" s="7"/>
      <c r="N209" s="51"/>
      <c r="O209" s="51"/>
      <c r="P209" s="226"/>
      <c r="Q209" s="226"/>
      <c r="R209" s="226"/>
      <c r="S209" s="226"/>
      <c r="T209" s="51"/>
      <c r="U209" s="51"/>
    </row>
    <row r="210" spans="1:21" ht="11.25">
      <c r="A210" s="7"/>
      <c r="B210" s="7"/>
      <c r="C210" s="7"/>
      <c r="D210" s="7"/>
      <c r="E210" s="7"/>
      <c r="F210" s="7"/>
      <c r="G210" s="7"/>
      <c r="H210" s="66"/>
      <c r="I210" s="204"/>
      <c r="J210" s="7"/>
      <c r="K210" s="7"/>
      <c r="L210" s="7"/>
      <c r="M210" s="7"/>
      <c r="N210" s="51"/>
      <c r="O210" s="51"/>
      <c r="P210" s="226"/>
      <c r="Q210" s="226"/>
      <c r="R210" s="226"/>
      <c r="S210" s="226"/>
      <c r="T210" s="51"/>
      <c r="U210" s="51"/>
    </row>
    <row r="211" spans="1:21" ht="11.25">
      <c r="A211" s="7"/>
      <c r="B211" s="7"/>
      <c r="C211" s="7"/>
      <c r="D211" s="7"/>
      <c r="E211" s="7"/>
      <c r="F211" s="7"/>
      <c r="G211" s="7"/>
      <c r="H211" s="66"/>
      <c r="I211" s="204"/>
      <c r="J211" s="7"/>
      <c r="K211" s="7"/>
      <c r="L211" s="7"/>
      <c r="M211" s="7"/>
      <c r="N211" s="51"/>
      <c r="O211" s="51"/>
      <c r="P211" s="226"/>
      <c r="Q211" s="226"/>
      <c r="R211" s="226"/>
      <c r="S211" s="226"/>
      <c r="T211" s="51"/>
      <c r="U211" s="51"/>
    </row>
    <row r="212" spans="1:21" ht="11.25">
      <c r="A212" s="7"/>
      <c r="B212" s="7"/>
      <c r="C212" s="7"/>
      <c r="D212" s="7"/>
      <c r="E212" s="7"/>
      <c r="F212" s="7"/>
      <c r="G212" s="7"/>
      <c r="H212" s="66"/>
      <c r="I212" s="204"/>
      <c r="J212" s="7"/>
      <c r="K212" s="7"/>
      <c r="L212" s="7"/>
      <c r="M212" s="7"/>
      <c r="N212" s="51"/>
      <c r="O212" s="51"/>
      <c r="P212" s="226"/>
      <c r="Q212" s="226"/>
      <c r="R212" s="226"/>
      <c r="S212" s="226"/>
      <c r="T212" s="51"/>
      <c r="U212" s="51"/>
    </row>
    <row r="213" spans="1:21" ht="11.25">
      <c r="A213" s="7"/>
      <c r="B213" s="7"/>
      <c r="C213" s="7"/>
      <c r="D213" s="7"/>
      <c r="E213" s="7"/>
      <c r="F213" s="7"/>
      <c r="G213" s="7"/>
      <c r="H213" s="66"/>
      <c r="I213" s="204"/>
      <c r="J213" s="7"/>
      <c r="K213" s="7"/>
      <c r="L213" s="7"/>
      <c r="M213" s="7"/>
      <c r="N213" s="51"/>
      <c r="O213" s="51"/>
      <c r="P213" s="226"/>
      <c r="Q213" s="226"/>
      <c r="R213" s="226"/>
      <c r="S213" s="226"/>
      <c r="T213" s="51"/>
      <c r="U213" s="51"/>
    </row>
    <row r="214" spans="1:21" ht="11.25">
      <c r="A214" s="7"/>
      <c r="B214" s="7"/>
      <c r="C214" s="7"/>
      <c r="D214" s="7"/>
      <c r="E214" s="7"/>
      <c r="F214" s="7"/>
      <c r="G214" s="7"/>
      <c r="H214" s="66"/>
      <c r="I214" s="204"/>
      <c r="J214" s="7"/>
      <c r="K214" s="7"/>
      <c r="L214" s="7"/>
      <c r="M214" s="7"/>
      <c r="N214" s="51"/>
      <c r="O214" s="51"/>
      <c r="P214" s="226"/>
      <c r="Q214" s="226"/>
      <c r="R214" s="226"/>
      <c r="S214" s="226"/>
      <c r="T214" s="51"/>
      <c r="U214" s="51"/>
    </row>
    <row r="215" spans="1:21" ht="11.25">
      <c r="A215" s="7"/>
      <c r="B215" s="7"/>
      <c r="C215" s="7"/>
      <c r="D215" s="7"/>
      <c r="E215" s="7"/>
      <c r="F215" s="7"/>
      <c r="G215" s="7"/>
      <c r="H215" s="66"/>
      <c r="I215" s="204"/>
      <c r="J215" s="7"/>
      <c r="K215" s="7"/>
      <c r="L215" s="7"/>
      <c r="M215" s="7"/>
      <c r="N215" s="51"/>
      <c r="O215" s="51"/>
      <c r="P215" s="226"/>
      <c r="Q215" s="226"/>
      <c r="R215" s="226"/>
      <c r="S215" s="226"/>
      <c r="T215" s="51"/>
      <c r="U215" s="51"/>
    </row>
    <row r="216" spans="1:21" ht="11.25">
      <c r="A216" s="7"/>
      <c r="B216" s="7"/>
      <c r="C216" s="7"/>
      <c r="D216" s="7"/>
      <c r="E216" s="7"/>
      <c r="F216" s="7"/>
      <c r="G216" s="7"/>
      <c r="H216" s="66"/>
      <c r="I216" s="204"/>
      <c r="J216" s="7"/>
      <c r="K216" s="7"/>
      <c r="L216" s="7"/>
      <c r="M216" s="7"/>
      <c r="N216" s="51"/>
      <c r="O216" s="51"/>
      <c r="P216" s="226"/>
      <c r="Q216" s="226"/>
      <c r="R216" s="226"/>
      <c r="S216" s="226"/>
      <c r="T216" s="51"/>
      <c r="U216" s="51"/>
    </row>
    <row r="217" spans="1:21" ht="11.25">
      <c r="A217" s="7"/>
      <c r="B217" s="7"/>
      <c r="C217" s="7"/>
      <c r="D217" s="7"/>
      <c r="E217" s="7"/>
      <c r="F217" s="7"/>
      <c r="G217" s="7"/>
      <c r="H217" s="66"/>
      <c r="I217" s="204"/>
      <c r="J217" s="7"/>
      <c r="K217" s="7"/>
      <c r="L217" s="7"/>
      <c r="M217" s="7"/>
      <c r="N217" s="51"/>
      <c r="O217" s="51"/>
      <c r="P217" s="226"/>
      <c r="Q217" s="226"/>
      <c r="R217" s="226"/>
      <c r="S217" s="226"/>
      <c r="T217" s="51"/>
      <c r="U217" s="51"/>
    </row>
    <row r="218" spans="1:21" ht="11.25">
      <c r="A218" s="7"/>
      <c r="B218" s="7"/>
      <c r="C218" s="7"/>
      <c r="D218" s="7"/>
      <c r="E218" s="7"/>
      <c r="F218" s="7"/>
      <c r="G218" s="7"/>
      <c r="H218" s="66"/>
      <c r="I218" s="204"/>
      <c r="J218" s="7"/>
      <c r="K218" s="7"/>
      <c r="L218" s="7"/>
      <c r="M218" s="7"/>
      <c r="N218" s="51"/>
      <c r="O218" s="51"/>
      <c r="P218" s="226"/>
      <c r="Q218" s="226"/>
      <c r="R218" s="226"/>
      <c r="S218" s="226"/>
      <c r="T218" s="51"/>
      <c r="U218" s="51"/>
    </row>
    <row r="219" spans="1:21" ht="11.25">
      <c r="A219" s="7"/>
      <c r="B219" s="7"/>
      <c r="C219" s="7"/>
      <c r="D219" s="7"/>
      <c r="E219" s="7"/>
      <c r="F219" s="7"/>
      <c r="G219" s="7"/>
      <c r="H219" s="66"/>
      <c r="I219" s="204"/>
      <c r="J219" s="7"/>
      <c r="K219" s="7"/>
      <c r="L219" s="7"/>
      <c r="M219" s="7"/>
      <c r="N219" s="51"/>
      <c r="O219" s="51"/>
      <c r="P219" s="226"/>
      <c r="Q219" s="226"/>
      <c r="R219" s="226"/>
      <c r="S219" s="226"/>
      <c r="T219" s="51"/>
      <c r="U219" s="51"/>
    </row>
    <row r="220" spans="1:21" ht="11.25">
      <c r="A220" s="7"/>
      <c r="B220" s="7"/>
      <c r="C220" s="7"/>
      <c r="D220" s="7"/>
      <c r="E220" s="7"/>
      <c r="F220" s="7"/>
      <c r="G220" s="7"/>
      <c r="H220" s="66"/>
      <c r="I220" s="204"/>
      <c r="J220" s="7"/>
      <c r="K220" s="7"/>
      <c r="L220" s="7"/>
      <c r="M220" s="7"/>
      <c r="N220" s="51"/>
      <c r="O220" s="51"/>
      <c r="P220" s="226"/>
      <c r="Q220" s="226"/>
      <c r="R220" s="226"/>
      <c r="S220" s="226"/>
      <c r="T220" s="51"/>
      <c r="U220" s="51"/>
    </row>
    <row r="221" spans="1:21" ht="11.25">
      <c r="A221" s="7"/>
      <c r="B221" s="7"/>
      <c r="C221" s="7"/>
      <c r="D221" s="7"/>
      <c r="E221" s="7"/>
      <c r="F221" s="7"/>
      <c r="G221" s="7"/>
      <c r="H221" s="66"/>
      <c r="I221" s="204"/>
      <c r="J221" s="7"/>
      <c r="K221" s="7"/>
      <c r="L221" s="7"/>
      <c r="M221" s="7"/>
      <c r="N221" s="51"/>
      <c r="O221" s="51"/>
      <c r="P221" s="226"/>
      <c r="Q221" s="226"/>
      <c r="R221" s="226"/>
      <c r="S221" s="226"/>
      <c r="T221" s="51"/>
      <c r="U221" s="51"/>
    </row>
    <row r="222" spans="1:21" ht="11.25">
      <c r="A222" s="7"/>
      <c r="B222" s="7"/>
      <c r="C222" s="7"/>
      <c r="D222" s="7"/>
      <c r="E222" s="7"/>
      <c r="F222" s="7"/>
      <c r="G222" s="7"/>
      <c r="H222" s="66"/>
      <c r="I222" s="204"/>
      <c r="J222" s="7"/>
      <c r="K222" s="7"/>
      <c r="L222" s="7"/>
      <c r="M222" s="7"/>
      <c r="N222" s="51"/>
      <c r="O222" s="51"/>
      <c r="P222" s="226"/>
      <c r="Q222" s="226"/>
      <c r="R222" s="226"/>
      <c r="S222" s="226"/>
      <c r="T222" s="51"/>
      <c r="U222" s="51"/>
    </row>
    <row r="223" spans="1:21" ht="11.25">
      <c r="A223" s="7"/>
      <c r="B223" s="7"/>
      <c r="C223" s="7"/>
      <c r="D223" s="7"/>
      <c r="E223" s="7"/>
      <c r="F223" s="7"/>
      <c r="G223" s="7"/>
      <c r="H223" s="66"/>
      <c r="I223" s="204"/>
      <c r="J223" s="7"/>
      <c r="K223" s="7"/>
      <c r="L223" s="7"/>
      <c r="M223" s="7"/>
      <c r="N223" s="51"/>
      <c r="O223" s="51"/>
      <c r="P223" s="226"/>
      <c r="Q223" s="226"/>
      <c r="R223" s="226"/>
      <c r="S223" s="226"/>
      <c r="T223" s="51"/>
      <c r="U223" s="51"/>
    </row>
    <row r="224" spans="1:21" ht="11.25">
      <c r="A224" s="7"/>
      <c r="B224" s="7"/>
      <c r="C224" s="7"/>
      <c r="D224" s="7"/>
      <c r="E224" s="7"/>
      <c r="F224" s="7"/>
      <c r="G224" s="7"/>
      <c r="H224" s="66"/>
      <c r="I224" s="204"/>
      <c r="J224" s="7"/>
      <c r="K224" s="7"/>
      <c r="L224" s="7"/>
      <c r="M224" s="7"/>
      <c r="N224" s="51"/>
      <c r="O224" s="51"/>
      <c r="P224" s="226"/>
      <c r="Q224" s="226"/>
      <c r="R224" s="226"/>
      <c r="S224" s="226"/>
      <c r="T224" s="51"/>
      <c r="U224" s="51"/>
    </row>
    <row r="225" spans="1:21" ht="11.25">
      <c r="A225" s="7"/>
      <c r="B225" s="7"/>
      <c r="C225" s="7"/>
      <c r="D225" s="7"/>
      <c r="E225" s="7"/>
      <c r="F225" s="7"/>
      <c r="G225" s="7"/>
      <c r="H225" s="66"/>
      <c r="I225" s="204"/>
      <c r="J225" s="7"/>
      <c r="K225" s="7"/>
      <c r="L225" s="7"/>
      <c r="M225" s="7"/>
      <c r="N225" s="51"/>
      <c r="O225" s="51"/>
      <c r="P225" s="226"/>
      <c r="Q225" s="226"/>
      <c r="R225" s="226"/>
      <c r="S225" s="226"/>
      <c r="T225" s="51"/>
      <c r="U225" s="51"/>
    </row>
    <row r="226" spans="1:21" ht="11.25">
      <c r="A226" s="7"/>
      <c r="B226" s="7"/>
      <c r="C226" s="7"/>
      <c r="D226" s="7"/>
      <c r="E226" s="7"/>
      <c r="F226" s="7"/>
      <c r="G226" s="7"/>
      <c r="H226" s="66"/>
      <c r="I226" s="204"/>
      <c r="J226" s="7"/>
      <c r="K226" s="7"/>
      <c r="L226" s="7"/>
      <c r="M226" s="7"/>
      <c r="N226" s="51"/>
      <c r="O226" s="51"/>
      <c r="P226" s="226"/>
      <c r="Q226" s="226"/>
      <c r="R226" s="226"/>
      <c r="S226" s="226"/>
      <c r="T226" s="51"/>
      <c r="U226" s="51"/>
    </row>
    <row r="227" spans="1:21" ht="11.25">
      <c r="A227" s="7"/>
      <c r="B227" s="7"/>
      <c r="C227" s="7"/>
      <c r="D227" s="7"/>
      <c r="E227" s="7"/>
      <c r="F227" s="7"/>
      <c r="G227" s="7"/>
      <c r="H227" s="66"/>
      <c r="I227" s="204"/>
      <c r="J227" s="7"/>
      <c r="K227" s="7"/>
      <c r="L227" s="7"/>
      <c r="M227" s="7"/>
      <c r="N227" s="51"/>
      <c r="O227" s="51"/>
      <c r="P227" s="226"/>
      <c r="Q227" s="226"/>
      <c r="R227" s="226"/>
      <c r="S227" s="226"/>
      <c r="T227" s="51"/>
      <c r="U227" s="51"/>
    </row>
    <row r="228" spans="1:21" ht="11.25">
      <c r="A228" s="7"/>
      <c r="B228" s="7"/>
      <c r="C228" s="7"/>
      <c r="D228" s="7"/>
      <c r="E228" s="7"/>
      <c r="F228" s="7"/>
      <c r="G228" s="7"/>
      <c r="H228" s="66"/>
      <c r="I228" s="204"/>
      <c r="J228" s="7"/>
      <c r="K228" s="7"/>
      <c r="L228" s="7"/>
      <c r="M228" s="7"/>
      <c r="N228" s="51"/>
      <c r="O228" s="51"/>
      <c r="P228" s="226"/>
      <c r="Q228" s="226"/>
      <c r="R228" s="226"/>
      <c r="S228" s="226"/>
      <c r="T228" s="51"/>
      <c r="U228" s="51"/>
    </row>
    <row r="229" spans="1:21" ht="11.25">
      <c r="A229" s="7"/>
      <c r="B229" s="7"/>
      <c r="C229" s="7"/>
      <c r="D229" s="7"/>
      <c r="E229" s="7"/>
      <c r="F229" s="7"/>
      <c r="G229" s="7"/>
      <c r="H229" s="66"/>
      <c r="I229" s="204"/>
      <c r="J229" s="7"/>
      <c r="K229" s="7"/>
      <c r="L229" s="7"/>
      <c r="M229" s="7"/>
      <c r="N229" s="51"/>
      <c r="O229" s="51"/>
      <c r="P229" s="226"/>
      <c r="Q229" s="226"/>
      <c r="R229" s="226"/>
      <c r="S229" s="226"/>
      <c r="T229" s="51"/>
      <c r="U229" s="51"/>
    </row>
    <row r="230" spans="1:21" ht="11.25">
      <c r="A230" s="7"/>
      <c r="B230" s="7"/>
      <c r="C230" s="7"/>
      <c r="D230" s="7"/>
      <c r="E230" s="7"/>
      <c r="F230" s="7"/>
      <c r="G230" s="7"/>
      <c r="H230" s="66"/>
      <c r="I230" s="204"/>
      <c r="J230" s="7"/>
      <c r="K230" s="7"/>
      <c r="L230" s="7"/>
      <c r="M230" s="7"/>
      <c r="N230" s="51"/>
      <c r="O230" s="51"/>
      <c r="P230" s="226"/>
      <c r="Q230" s="226"/>
      <c r="R230" s="226"/>
      <c r="S230" s="226"/>
      <c r="T230" s="51"/>
      <c r="U230" s="51"/>
    </row>
    <row r="231" spans="1:21" ht="11.25">
      <c r="A231" s="7"/>
      <c r="B231" s="7"/>
      <c r="C231" s="7"/>
      <c r="D231" s="7"/>
      <c r="E231" s="7"/>
      <c r="F231" s="7"/>
      <c r="G231" s="7"/>
      <c r="H231" s="66"/>
      <c r="I231" s="204"/>
      <c r="J231" s="7"/>
      <c r="K231" s="7"/>
      <c r="L231" s="7"/>
      <c r="M231" s="7"/>
      <c r="N231" s="51"/>
      <c r="O231" s="51"/>
      <c r="P231" s="226"/>
      <c r="Q231" s="226"/>
      <c r="R231" s="226"/>
      <c r="S231" s="226"/>
      <c r="T231" s="51"/>
      <c r="U231" s="51"/>
    </row>
    <row r="232" spans="1:21" ht="11.25">
      <c r="A232" s="7"/>
      <c r="B232" s="7"/>
      <c r="C232" s="7"/>
      <c r="D232" s="7"/>
      <c r="E232" s="7"/>
      <c r="F232" s="7"/>
      <c r="G232" s="7"/>
      <c r="H232" s="66"/>
      <c r="I232" s="204"/>
      <c r="J232" s="7"/>
      <c r="K232" s="7"/>
      <c r="L232" s="7"/>
      <c r="M232" s="7"/>
      <c r="N232" s="51"/>
      <c r="O232" s="51"/>
      <c r="P232" s="226"/>
      <c r="Q232" s="226"/>
      <c r="R232" s="226"/>
      <c r="S232" s="226"/>
      <c r="T232" s="51"/>
      <c r="U232" s="51"/>
    </row>
    <row r="233" spans="1:21" ht="11.25">
      <c r="A233" s="7"/>
      <c r="B233" s="7"/>
      <c r="C233" s="7"/>
      <c r="D233" s="7"/>
      <c r="E233" s="7"/>
      <c r="F233" s="7"/>
      <c r="G233" s="7"/>
      <c r="H233" s="66"/>
      <c r="I233" s="204"/>
      <c r="J233" s="7"/>
      <c r="K233" s="7"/>
      <c r="L233" s="7"/>
      <c r="M233" s="7"/>
      <c r="N233" s="51"/>
      <c r="O233" s="51"/>
      <c r="P233" s="226"/>
      <c r="Q233" s="226"/>
      <c r="R233" s="226"/>
      <c r="S233" s="226"/>
      <c r="T233" s="51"/>
      <c r="U233" s="51"/>
    </row>
    <row r="234" spans="1:21" ht="11.25">
      <c r="A234" s="7"/>
      <c r="B234" s="7"/>
      <c r="C234" s="7"/>
      <c r="D234" s="7"/>
      <c r="E234" s="7"/>
      <c r="F234" s="7"/>
      <c r="G234" s="7"/>
      <c r="H234" s="66"/>
      <c r="I234" s="204"/>
      <c r="J234" s="7"/>
      <c r="K234" s="7"/>
      <c r="L234" s="7"/>
      <c r="M234" s="7"/>
      <c r="N234" s="51"/>
      <c r="O234" s="51"/>
      <c r="P234" s="226"/>
      <c r="Q234" s="226"/>
      <c r="R234" s="226"/>
      <c r="S234" s="226"/>
      <c r="T234" s="51"/>
      <c r="U234" s="51"/>
    </row>
    <row r="235" spans="1:21" ht="11.25">
      <c r="A235" s="7"/>
      <c r="B235" s="7"/>
      <c r="C235" s="7"/>
      <c r="D235" s="7"/>
      <c r="E235" s="7"/>
      <c r="F235" s="7"/>
      <c r="G235" s="7"/>
      <c r="H235" s="66"/>
      <c r="I235" s="204"/>
      <c r="J235" s="7"/>
      <c r="K235" s="7"/>
      <c r="L235" s="7"/>
      <c r="M235" s="7"/>
      <c r="N235" s="51"/>
      <c r="O235" s="51"/>
      <c r="P235" s="226"/>
      <c r="Q235" s="226"/>
      <c r="R235" s="226"/>
      <c r="S235" s="226"/>
      <c r="T235" s="51"/>
      <c r="U235" s="51"/>
    </row>
    <row r="236" spans="1:21" ht="11.25">
      <c r="A236" s="7"/>
      <c r="B236" s="7"/>
      <c r="C236" s="7"/>
      <c r="D236" s="7"/>
      <c r="E236" s="7"/>
      <c r="F236" s="7"/>
      <c r="G236" s="7"/>
      <c r="H236" s="66"/>
      <c r="I236" s="204"/>
      <c r="J236" s="7"/>
      <c r="K236" s="7"/>
      <c r="L236" s="7"/>
      <c r="M236" s="7"/>
      <c r="N236" s="51"/>
      <c r="O236" s="51"/>
      <c r="P236" s="226"/>
      <c r="Q236" s="226"/>
      <c r="R236" s="226"/>
      <c r="S236" s="226"/>
      <c r="T236" s="51"/>
      <c r="U236" s="51"/>
    </row>
    <row r="237" spans="1:21" ht="11.25">
      <c r="A237" s="7"/>
      <c r="B237" s="7"/>
      <c r="C237" s="7"/>
      <c r="D237" s="7"/>
      <c r="E237" s="7"/>
      <c r="F237" s="7"/>
      <c r="G237" s="7"/>
      <c r="H237" s="66"/>
      <c r="I237" s="204"/>
      <c r="J237" s="7"/>
      <c r="K237" s="7"/>
      <c r="L237" s="7"/>
      <c r="M237" s="7"/>
      <c r="N237" s="51"/>
      <c r="O237" s="51"/>
      <c r="P237" s="226"/>
      <c r="Q237" s="226"/>
      <c r="R237" s="226"/>
      <c r="S237" s="226"/>
      <c r="T237" s="51"/>
      <c r="U237" s="51"/>
    </row>
    <row r="238" spans="1:21" ht="11.25">
      <c r="A238" s="7"/>
      <c r="B238" s="7"/>
      <c r="C238" s="7"/>
      <c r="D238" s="7"/>
      <c r="E238" s="7"/>
      <c r="F238" s="7"/>
      <c r="G238" s="7"/>
      <c r="H238" s="66"/>
      <c r="I238" s="204"/>
      <c r="J238" s="7"/>
      <c r="K238" s="7"/>
      <c r="L238" s="7"/>
      <c r="M238" s="7"/>
      <c r="N238" s="51"/>
      <c r="O238" s="51"/>
      <c r="P238" s="226"/>
      <c r="Q238" s="226"/>
      <c r="R238" s="226"/>
      <c r="S238" s="226"/>
      <c r="T238" s="51"/>
      <c r="U238" s="51"/>
    </row>
    <row r="239" spans="1:21" ht="11.25">
      <c r="A239" s="7"/>
      <c r="B239" s="7"/>
      <c r="C239" s="7"/>
      <c r="D239" s="7"/>
      <c r="E239" s="7"/>
      <c r="F239" s="7"/>
      <c r="G239" s="7"/>
      <c r="H239" s="66"/>
      <c r="I239" s="204"/>
      <c r="J239" s="7"/>
      <c r="K239" s="7"/>
      <c r="L239" s="7"/>
      <c r="M239" s="7"/>
      <c r="N239" s="51"/>
      <c r="O239" s="51"/>
      <c r="P239" s="226"/>
      <c r="Q239" s="226"/>
      <c r="R239" s="226"/>
      <c r="S239" s="226"/>
      <c r="T239" s="51"/>
      <c r="U239" s="51"/>
    </row>
    <row r="240" spans="1:21" ht="11.25">
      <c r="A240" s="7"/>
      <c r="B240" s="7"/>
      <c r="C240" s="7"/>
      <c r="D240" s="7"/>
      <c r="E240" s="7"/>
      <c r="F240" s="7"/>
      <c r="G240" s="7"/>
      <c r="H240" s="66"/>
      <c r="I240" s="204"/>
      <c r="J240" s="7"/>
      <c r="K240" s="7"/>
      <c r="L240" s="7"/>
      <c r="M240" s="7"/>
      <c r="N240" s="51"/>
      <c r="O240" s="51"/>
      <c r="P240" s="226"/>
      <c r="Q240" s="226"/>
      <c r="R240" s="226"/>
      <c r="S240" s="226"/>
      <c r="T240" s="51"/>
      <c r="U240" s="51"/>
    </row>
    <row r="241" spans="1:21" ht="11.25">
      <c r="A241" s="7"/>
      <c r="B241" s="7"/>
      <c r="C241" s="7"/>
      <c r="D241" s="7"/>
      <c r="E241" s="7"/>
      <c r="F241" s="7"/>
      <c r="G241" s="7"/>
      <c r="H241" s="66"/>
      <c r="I241" s="204"/>
      <c r="J241" s="7"/>
      <c r="K241" s="7"/>
      <c r="L241" s="7"/>
      <c r="M241" s="7"/>
      <c r="N241" s="51"/>
      <c r="O241" s="51"/>
      <c r="P241" s="226"/>
      <c r="Q241" s="226"/>
      <c r="R241" s="226"/>
      <c r="S241" s="226"/>
      <c r="T241" s="51"/>
      <c r="U241" s="51"/>
    </row>
    <row r="242" spans="1:21" ht="11.25">
      <c r="A242" s="7"/>
      <c r="B242" s="7"/>
      <c r="C242" s="7"/>
      <c r="D242" s="7"/>
      <c r="E242" s="7"/>
      <c r="F242" s="7"/>
      <c r="G242" s="7"/>
      <c r="H242" s="66"/>
      <c r="I242" s="204"/>
      <c r="J242" s="7"/>
      <c r="K242" s="7"/>
      <c r="L242" s="7"/>
      <c r="M242" s="7"/>
      <c r="N242" s="51"/>
      <c r="O242" s="51"/>
      <c r="P242" s="226"/>
      <c r="Q242" s="226"/>
      <c r="R242" s="226"/>
      <c r="S242" s="226"/>
      <c r="T242" s="51"/>
      <c r="U242" s="51"/>
    </row>
    <row r="243" spans="1:21" ht="11.25">
      <c r="A243" s="7"/>
      <c r="B243" s="7"/>
      <c r="C243" s="7"/>
      <c r="D243" s="7"/>
      <c r="E243" s="7"/>
      <c r="F243" s="7"/>
      <c r="G243" s="7"/>
      <c r="H243" s="66"/>
      <c r="I243" s="204"/>
      <c r="J243" s="7"/>
      <c r="K243" s="7"/>
      <c r="L243" s="7"/>
      <c r="M243" s="7"/>
      <c r="N243" s="51"/>
      <c r="O243" s="51"/>
      <c r="P243" s="226"/>
      <c r="Q243" s="226"/>
      <c r="R243" s="226"/>
      <c r="S243" s="226"/>
      <c r="T243" s="51"/>
      <c r="U243" s="51"/>
    </row>
    <row r="244" spans="1:21" ht="11.25">
      <c r="A244" s="7"/>
      <c r="B244" s="7"/>
      <c r="C244" s="7"/>
      <c r="D244" s="7"/>
      <c r="E244" s="7"/>
      <c r="F244" s="7"/>
      <c r="G244" s="7"/>
      <c r="H244" s="66"/>
      <c r="I244" s="204"/>
      <c r="J244" s="7"/>
      <c r="K244" s="7"/>
      <c r="L244" s="7"/>
      <c r="M244" s="7"/>
      <c r="N244" s="51"/>
      <c r="O244" s="51"/>
      <c r="P244" s="226"/>
      <c r="Q244" s="226"/>
      <c r="R244" s="226"/>
      <c r="S244" s="226"/>
      <c r="T244" s="51"/>
      <c r="U244" s="51"/>
    </row>
    <row r="245" spans="1:21" ht="11.25">
      <c r="A245" s="7"/>
      <c r="B245" s="7"/>
      <c r="C245" s="7"/>
      <c r="D245" s="7"/>
      <c r="E245" s="7"/>
      <c r="F245" s="7"/>
      <c r="G245" s="7"/>
      <c r="H245" s="66"/>
      <c r="I245" s="204"/>
      <c r="J245" s="7"/>
      <c r="K245" s="7"/>
      <c r="L245" s="7"/>
      <c r="M245" s="7"/>
      <c r="N245" s="51"/>
      <c r="O245" s="51"/>
      <c r="P245" s="226"/>
      <c r="Q245" s="226"/>
      <c r="R245" s="226"/>
      <c r="S245" s="226"/>
      <c r="T245" s="51"/>
      <c r="U245" s="51"/>
    </row>
    <row r="246" spans="1:21" ht="11.25">
      <c r="A246" s="7"/>
      <c r="B246" s="7"/>
      <c r="C246" s="7"/>
      <c r="D246" s="7"/>
      <c r="E246" s="7"/>
      <c r="F246" s="7"/>
      <c r="G246" s="7"/>
      <c r="H246" s="66"/>
      <c r="I246" s="204"/>
      <c r="J246" s="7"/>
      <c r="K246" s="7"/>
      <c r="L246" s="7"/>
      <c r="M246" s="7"/>
      <c r="N246" s="51"/>
      <c r="O246" s="51"/>
      <c r="P246" s="226"/>
      <c r="Q246" s="226"/>
      <c r="R246" s="226"/>
      <c r="S246" s="226"/>
      <c r="T246" s="51"/>
      <c r="U246" s="51"/>
    </row>
    <row r="247" spans="1:21" ht="11.25">
      <c r="A247" s="7"/>
      <c r="B247" s="7"/>
      <c r="C247" s="7"/>
      <c r="D247" s="7"/>
      <c r="E247" s="7"/>
      <c r="F247" s="7"/>
      <c r="G247" s="7"/>
      <c r="H247" s="66"/>
      <c r="I247" s="204"/>
      <c r="J247" s="7"/>
      <c r="K247" s="7"/>
      <c r="L247" s="7"/>
      <c r="M247" s="7"/>
      <c r="N247" s="51"/>
      <c r="O247" s="51"/>
      <c r="P247" s="226"/>
      <c r="Q247" s="226"/>
      <c r="R247" s="226"/>
      <c r="S247" s="226"/>
      <c r="T247" s="51"/>
      <c r="U247" s="51"/>
    </row>
    <row r="248" spans="1:21" ht="11.25">
      <c r="A248" s="7"/>
      <c r="B248" s="7"/>
      <c r="C248" s="7"/>
      <c r="D248" s="7"/>
      <c r="E248" s="7"/>
      <c r="F248" s="7"/>
      <c r="G248" s="7"/>
      <c r="H248" s="66"/>
      <c r="I248" s="204"/>
      <c r="J248" s="7"/>
      <c r="K248" s="7"/>
      <c r="L248" s="7"/>
      <c r="M248" s="7"/>
      <c r="N248" s="51"/>
      <c r="O248" s="51"/>
      <c r="P248" s="226"/>
      <c r="Q248" s="226"/>
      <c r="R248" s="226"/>
      <c r="S248" s="226"/>
      <c r="T248" s="51"/>
      <c r="U248" s="51"/>
    </row>
    <row r="249" spans="1:21" ht="11.25">
      <c r="A249" s="7"/>
      <c r="B249" s="7"/>
      <c r="C249" s="7"/>
      <c r="D249" s="7"/>
      <c r="E249" s="7"/>
      <c r="F249" s="7"/>
      <c r="G249" s="7"/>
      <c r="H249" s="66"/>
      <c r="I249" s="204"/>
      <c r="J249" s="7"/>
      <c r="K249" s="7"/>
      <c r="L249" s="7"/>
      <c r="M249" s="7"/>
      <c r="N249" s="51"/>
      <c r="O249" s="51"/>
      <c r="P249" s="226"/>
      <c r="Q249" s="226"/>
      <c r="R249" s="226"/>
      <c r="S249" s="226"/>
      <c r="T249" s="51"/>
      <c r="U249" s="51"/>
    </row>
    <row r="250" spans="1:21" ht="11.25">
      <c r="A250" s="7"/>
      <c r="B250" s="7"/>
      <c r="C250" s="7"/>
      <c r="D250" s="7"/>
      <c r="E250" s="7"/>
      <c r="F250" s="7"/>
      <c r="G250" s="7"/>
      <c r="H250" s="66"/>
      <c r="I250" s="204"/>
      <c r="J250" s="7"/>
      <c r="K250" s="7"/>
      <c r="L250" s="7"/>
      <c r="M250" s="7"/>
      <c r="N250" s="51"/>
      <c r="O250" s="51"/>
      <c r="P250" s="226"/>
      <c r="Q250" s="226"/>
      <c r="R250" s="226"/>
      <c r="S250" s="226"/>
      <c r="T250" s="51"/>
      <c r="U250" s="51"/>
    </row>
    <row r="251" spans="1:21" ht="11.25">
      <c r="A251" s="7"/>
      <c r="B251" s="7"/>
      <c r="C251" s="7"/>
      <c r="D251" s="7"/>
      <c r="E251" s="7"/>
      <c r="F251" s="7"/>
      <c r="G251" s="7"/>
      <c r="H251" s="66"/>
      <c r="I251" s="204"/>
      <c r="J251" s="7"/>
      <c r="K251" s="7"/>
      <c r="L251" s="7"/>
      <c r="M251" s="7"/>
      <c r="N251" s="51"/>
      <c r="O251" s="51"/>
      <c r="P251" s="226"/>
      <c r="Q251" s="226"/>
      <c r="R251" s="226"/>
      <c r="S251" s="226"/>
      <c r="T251" s="51"/>
      <c r="U251" s="51"/>
    </row>
    <row r="252" spans="1:21" ht="11.25">
      <c r="A252" s="7"/>
      <c r="B252" s="7"/>
      <c r="C252" s="7"/>
      <c r="D252" s="7"/>
      <c r="E252" s="7"/>
      <c r="F252" s="7"/>
      <c r="G252" s="7"/>
      <c r="H252" s="66"/>
      <c r="I252" s="204"/>
      <c r="J252" s="7"/>
      <c r="K252" s="7"/>
      <c r="L252" s="7"/>
      <c r="M252" s="7"/>
      <c r="N252" s="51"/>
      <c r="O252" s="51"/>
      <c r="P252" s="226"/>
      <c r="Q252" s="226"/>
      <c r="R252" s="226"/>
      <c r="S252" s="226"/>
      <c r="T252" s="51"/>
      <c r="U252" s="51"/>
    </row>
    <row r="253" spans="1:21" ht="11.25">
      <c r="A253" s="7"/>
      <c r="B253" s="7"/>
      <c r="C253" s="7"/>
      <c r="D253" s="7"/>
      <c r="E253" s="7"/>
      <c r="F253" s="7"/>
      <c r="G253" s="7"/>
      <c r="H253" s="66"/>
      <c r="I253" s="204"/>
      <c r="J253" s="7"/>
      <c r="K253" s="7"/>
      <c r="L253" s="7"/>
      <c r="M253" s="7"/>
      <c r="N253" s="51"/>
      <c r="O253" s="51"/>
      <c r="P253" s="226"/>
      <c r="Q253" s="226"/>
      <c r="R253" s="226"/>
      <c r="S253" s="226"/>
      <c r="T253" s="51"/>
      <c r="U253" s="51"/>
    </row>
    <row r="254" spans="1:21" ht="11.25">
      <c r="A254" s="7"/>
      <c r="B254" s="7"/>
      <c r="C254" s="7"/>
      <c r="D254" s="7"/>
      <c r="E254" s="7"/>
      <c r="F254" s="7"/>
      <c r="G254" s="7"/>
      <c r="H254" s="66"/>
      <c r="I254" s="204"/>
      <c r="J254" s="7"/>
      <c r="K254" s="7"/>
      <c r="L254" s="7"/>
      <c r="M254" s="7"/>
      <c r="N254" s="51"/>
      <c r="O254" s="51"/>
      <c r="P254" s="226"/>
      <c r="Q254" s="226"/>
      <c r="R254" s="226"/>
      <c r="S254" s="226"/>
      <c r="T254" s="51"/>
      <c r="U254" s="51"/>
    </row>
    <row r="255" spans="1:21" ht="11.25">
      <c r="A255" s="7"/>
      <c r="B255" s="7"/>
      <c r="C255" s="7"/>
      <c r="D255" s="7"/>
      <c r="E255" s="7"/>
      <c r="F255" s="7"/>
      <c r="G255" s="7"/>
      <c r="H255" s="66"/>
      <c r="I255" s="204"/>
      <c r="J255" s="7"/>
      <c r="K255" s="7"/>
      <c r="L255" s="7"/>
      <c r="M255" s="7"/>
      <c r="N255" s="51"/>
      <c r="O255" s="51"/>
      <c r="P255" s="226"/>
      <c r="Q255" s="226"/>
      <c r="R255" s="226"/>
      <c r="S255" s="226"/>
      <c r="T255" s="51"/>
      <c r="U255" s="51"/>
    </row>
    <row r="256" spans="1:21" ht="11.25">
      <c r="A256" s="7"/>
      <c r="B256" s="7"/>
      <c r="C256" s="7"/>
      <c r="D256" s="7"/>
      <c r="E256" s="7"/>
      <c r="F256" s="7"/>
      <c r="G256" s="7"/>
      <c r="H256" s="66"/>
      <c r="I256" s="204"/>
      <c r="J256" s="7"/>
      <c r="K256" s="7"/>
      <c r="L256" s="7"/>
      <c r="M256" s="7"/>
      <c r="N256" s="51"/>
      <c r="O256" s="51"/>
      <c r="P256" s="226"/>
      <c r="Q256" s="226"/>
      <c r="R256" s="226"/>
      <c r="S256" s="226"/>
      <c r="T256" s="51"/>
      <c r="U256" s="51"/>
    </row>
    <row r="257" spans="1:21" ht="11.25">
      <c r="A257" s="7"/>
      <c r="B257" s="7"/>
      <c r="C257" s="7"/>
      <c r="D257" s="7"/>
      <c r="E257" s="7"/>
      <c r="F257" s="7"/>
      <c r="G257" s="7"/>
      <c r="H257" s="66"/>
      <c r="I257" s="204"/>
      <c r="J257" s="7"/>
      <c r="K257" s="7"/>
      <c r="L257" s="7"/>
      <c r="M257" s="7"/>
      <c r="N257" s="51"/>
      <c r="O257" s="51"/>
      <c r="P257" s="226"/>
      <c r="Q257" s="226"/>
      <c r="R257" s="226"/>
      <c r="S257" s="226"/>
      <c r="T257" s="51"/>
      <c r="U257" s="51"/>
    </row>
    <row r="258" spans="1:21" ht="11.25">
      <c r="A258" s="7"/>
      <c r="B258" s="7"/>
      <c r="C258" s="7"/>
      <c r="D258" s="7"/>
      <c r="E258" s="7"/>
      <c r="F258" s="7"/>
      <c r="G258" s="7"/>
      <c r="H258" s="66"/>
      <c r="I258" s="204"/>
      <c r="J258" s="7"/>
      <c r="K258" s="7"/>
      <c r="L258" s="7"/>
      <c r="M258" s="7"/>
      <c r="N258" s="51"/>
      <c r="O258" s="51"/>
      <c r="P258" s="226"/>
      <c r="Q258" s="226"/>
      <c r="R258" s="226"/>
      <c r="S258" s="226"/>
      <c r="T258" s="51"/>
      <c r="U258" s="51"/>
    </row>
    <row r="259" spans="1:21" ht="11.25">
      <c r="A259" s="7"/>
      <c r="B259" s="7"/>
      <c r="C259" s="7"/>
      <c r="D259" s="7"/>
      <c r="E259" s="7"/>
      <c r="F259" s="7"/>
      <c r="G259" s="7"/>
      <c r="H259" s="66"/>
      <c r="I259" s="204"/>
      <c r="J259" s="7"/>
      <c r="K259" s="7"/>
      <c r="L259" s="7"/>
      <c r="M259" s="7"/>
      <c r="N259" s="51"/>
      <c r="O259" s="51"/>
      <c r="P259" s="226"/>
      <c r="Q259" s="226"/>
      <c r="R259" s="226"/>
      <c r="S259" s="226"/>
      <c r="T259" s="51"/>
      <c r="U259" s="51"/>
    </row>
    <row r="260" spans="1:21" ht="11.25">
      <c r="A260" s="7"/>
      <c r="B260" s="7"/>
      <c r="C260" s="7"/>
      <c r="D260" s="7"/>
      <c r="E260" s="7"/>
      <c r="F260" s="7"/>
      <c r="G260" s="7"/>
      <c r="H260" s="66"/>
      <c r="I260" s="204"/>
      <c r="J260" s="7"/>
      <c r="K260" s="7"/>
      <c r="L260" s="7"/>
      <c r="M260" s="7"/>
      <c r="N260" s="51"/>
      <c r="O260" s="51"/>
      <c r="P260" s="226"/>
      <c r="Q260" s="226"/>
      <c r="R260" s="226"/>
      <c r="S260" s="226"/>
      <c r="T260" s="51"/>
      <c r="U260" s="51"/>
    </row>
    <row r="261" spans="1:21" ht="11.25">
      <c r="A261" s="7"/>
      <c r="B261" s="7"/>
      <c r="C261" s="7"/>
      <c r="D261" s="7"/>
      <c r="E261" s="7"/>
      <c r="F261" s="7"/>
      <c r="G261" s="7"/>
      <c r="H261" s="66"/>
      <c r="I261" s="204"/>
      <c r="J261" s="7"/>
      <c r="K261" s="7"/>
      <c r="L261" s="7"/>
      <c r="M261" s="7"/>
      <c r="N261" s="51"/>
      <c r="O261" s="51"/>
      <c r="P261" s="226"/>
      <c r="Q261" s="226"/>
      <c r="R261" s="226"/>
      <c r="S261" s="226"/>
      <c r="T261" s="51"/>
      <c r="U261" s="51"/>
    </row>
    <row r="262" spans="1:21" ht="11.25">
      <c r="A262" s="7"/>
      <c r="B262" s="7"/>
      <c r="C262" s="7"/>
      <c r="D262" s="7"/>
      <c r="E262" s="7"/>
      <c r="F262" s="7"/>
      <c r="G262" s="7"/>
      <c r="H262" s="66"/>
      <c r="I262" s="204"/>
      <c r="J262" s="7"/>
      <c r="K262" s="7"/>
      <c r="L262" s="7"/>
      <c r="M262" s="7"/>
      <c r="N262" s="51"/>
      <c r="O262" s="51"/>
      <c r="P262" s="226"/>
      <c r="Q262" s="226"/>
      <c r="R262" s="226"/>
      <c r="S262" s="226"/>
      <c r="T262" s="51"/>
      <c r="U262" s="51"/>
    </row>
    <row r="263" spans="1:21" ht="11.25">
      <c r="A263" s="7"/>
      <c r="B263" s="7"/>
      <c r="C263" s="7"/>
      <c r="D263" s="7"/>
      <c r="E263" s="7"/>
      <c r="F263" s="7"/>
      <c r="G263" s="7"/>
      <c r="H263" s="66"/>
      <c r="I263" s="204"/>
      <c r="J263" s="7"/>
      <c r="K263" s="7"/>
      <c r="L263" s="7"/>
      <c r="M263" s="7"/>
      <c r="N263" s="51"/>
      <c r="O263" s="51"/>
      <c r="P263" s="226"/>
      <c r="Q263" s="226"/>
      <c r="R263" s="226"/>
      <c r="S263" s="226"/>
      <c r="T263" s="51"/>
      <c r="U263" s="51"/>
    </row>
    <row r="264" spans="1:21" ht="11.25">
      <c r="A264" s="7"/>
      <c r="B264" s="7"/>
      <c r="C264" s="7"/>
      <c r="D264" s="7"/>
      <c r="E264" s="7"/>
      <c r="F264" s="7"/>
      <c r="G264" s="7"/>
      <c r="H264" s="66"/>
      <c r="I264" s="204"/>
      <c r="J264" s="7"/>
      <c r="K264" s="7"/>
      <c r="L264" s="7"/>
      <c r="M264" s="7"/>
      <c r="N264" s="51"/>
      <c r="O264" s="51"/>
      <c r="P264" s="226"/>
      <c r="Q264" s="226"/>
      <c r="R264" s="226"/>
      <c r="S264" s="226"/>
      <c r="T264" s="51"/>
      <c r="U264" s="51"/>
    </row>
    <row r="265" spans="1:21" ht="11.25">
      <c r="A265" s="7"/>
      <c r="B265" s="7"/>
      <c r="C265" s="7"/>
      <c r="D265" s="7"/>
      <c r="E265" s="7"/>
      <c r="F265" s="7"/>
      <c r="G265" s="7"/>
      <c r="H265" s="66"/>
      <c r="I265" s="204"/>
      <c r="J265" s="7"/>
      <c r="K265" s="7"/>
      <c r="L265" s="7"/>
      <c r="M265" s="7"/>
      <c r="N265" s="51"/>
      <c r="O265" s="51"/>
      <c r="P265" s="226"/>
      <c r="Q265" s="226"/>
      <c r="R265" s="226"/>
      <c r="S265" s="226"/>
      <c r="T265" s="51"/>
      <c r="U265" s="51"/>
    </row>
    <row r="266" spans="1:21" ht="11.25">
      <c r="A266" s="7"/>
      <c r="B266" s="7"/>
      <c r="C266" s="7"/>
      <c r="D266" s="7"/>
      <c r="E266" s="7"/>
      <c r="F266" s="7"/>
      <c r="G266" s="7"/>
      <c r="H266" s="66"/>
      <c r="I266" s="204"/>
      <c r="J266" s="7"/>
      <c r="K266" s="7"/>
      <c r="L266" s="7"/>
      <c r="M266" s="7"/>
      <c r="N266" s="51"/>
      <c r="O266" s="51"/>
      <c r="P266" s="226"/>
      <c r="Q266" s="226"/>
      <c r="R266" s="226"/>
      <c r="S266" s="226"/>
      <c r="T266" s="51"/>
      <c r="U266" s="51"/>
    </row>
    <row r="267" spans="1:21" ht="11.25">
      <c r="A267" s="7"/>
      <c r="B267" s="7"/>
      <c r="C267" s="7"/>
      <c r="D267" s="7"/>
      <c r="E267" s="7"/>
      <c r="F267" s="7"/>
      <c r="G267" s="7"/>
      <c r="H267" s="66"/>
      <c r="I267" s="204"/>
      <c r="J267" s="7"/>
      <c r="K267" s="7"/>
      <c r="L267" s="7"/>
      <c r="M267" s="7"/>
      <c r="N267" s="51"/>
      <c r="O267" s="51"/>
      <c r="P267" s="226"/>
      <c r="Q267" s="226"/>
      <c r="R267" s="226"/>
      <c r="S267" s="226"/>
      <c r="T267" s="51"/>
      <c r="U267" s="51"/>
    </row>
    <row r="268" spans="1:21" ht="11.25">
      <c r="A268" s="7"/>
      <c r="B268" s="7"/>
      <c r="C268" s="7"/>
      <c r="D268" s="7"/>
      <c r="E268" s="7"/>
      <c r="F268" s="7"/>
      <c r="G268" s="7"/>
      <c r="H268" s="66"/>
      <c r="I268" s="204"/>
      <c r="J268" s="7"/>
      <c r="K268" s="7"/>
      <c r="L268" s="7"/>
      <c r="M268" s="7"/>
      <c r="N268" s="51"/>
      <c r="O268" s="51"/>
      <c r="P268" s="226"/>
      <c r="Q268" s="226"/>
      <c r="R268" s="226"/>
      <c r="S268" s="226"/>
      <c r="T268" s="51"/>
      <c r="U268" s="51"/>
    </row>
    <row r="269" spans="1:21" ht="11.25">
      <c r="A269" s="7"/>
      <c r="B269" s="7"/>
      <c r="C269" s="7"/>
      <c r="D269" s="7"/>
      <c r="E269" s="7"/>
      <c r="F269" s="7"/>
      <c r="G269" s="7"/>
      <c r="H269" s="66"/>
      <c r="I269" s="204"/>
      <c r="J269" s="7"/>
      <c r="K269" s="7"/>
      <c r="L269" s="7"/>
      <c r="M269" s="7"/>
      <c r="N269" s="51"/>
      <c r="O269" s="51"/>
      <c r="P269" s="226"/>
      <c r="Q269" s="226"/>
      <c r="R269" s="226"/>
      <c r="S269" s="226"/>
      <c r="T269" s="51"/>
      <c r="U269" s="51"/>
    </row>
    <row r="270" spans="1:21" ht="11.25">
      <c r="A270" s="7"/>
      <c r="B270" s="7"/>
      <c r="C270" s="7"/>
      <c r="D270" s="7"/>
      <c r="E270" s="7"/>
      <c r="F270" s="7"/>
      <c r="G270" s="7"/>
      <c r="H270" s="66"/>
      <c r="I270" s="204"/>
      <c r="J270" s="7"/>
      <c r="K270" s="7"/>
      <c r="L270" s="7"/>
      <c r="M270" s="7"/>
      <c r="N270" s="51"/>
      <c r="O270" s="51"/>
      <c r="P270" s="226"/>
      <c r="Q270" s="226"/>
      <c r="R270" s="226"/>
      <c r="S270" s="226"/>
      <c r="T270" s="51"/>
      <c r="U270" s="51"/>
    </row>
    <row r="271" spans="1:21" ht="11.25">
      <c r="A271" s="7"/>
      <c r="B271" s="7"/>
      <c r="C271" s="7"/>
      <c r="D271" s="7"/>
      <c r="E271" s="7"/>
      <c r="F271" s="7"/>
      <c r="G271" s="7"/>
      <c r="H271" s="66"/>
      <c r="I271" s="204"/>
      <c r="J271" s="7"/>
      <c r="K271" s="7"/>
      <c r="L271" s="7"/>
      <c r="M271" s="7"/>
      <c r="N271" s="51"/>
      <c r="O271" s="51"/>
      <c r="P271" s="226"/>
      <c r="Q271" s="226"/>
      <c r="R271" s="226"/>
      <c r="S271" s="226"/>
      <c r="T271" s="51"/>
      <c r="U271" s="51"/>
    </row>
    <row r="272" spans="1:21" ht="11.25">
      <c r="A272" s="7"/>
      <c r="B272" s="7"/>
      <c r="C272" s="7"/>
      <c r="D272" s="7"/>
      <c r="E272" s="7"/>
      <c r="F272" s="7"/>
      <c r="G272" s="7"/>
      <c r="H272" s="66"/>
      <c r="I272" s="204"/>
      <c r="J272" s="7"/>
      <c r="K272" s="7"/>
      <c r="L272" s="7"/>
      <c r="M272" s="7"/>
      <c r="N272" s="51"/>
      <c r="O272" s="51"/>
      <c r="P272" s="226"/>
      <c r="Q272" s="226"/>
      <c r="R272" s="226"/>
      <c r="S272" s="226"/>
      <c r="T272" s="51"/>
      <c r="U272" s="51"/>
    </row>
    <row r="273" spans="1:21" ht="11.25">
      <c r="A273" s="7"/>
      <c r="B273" s="7"/>
      <c r="C273" s="7"/>
      <c r="D273" s="7"/>
      <c r="E273" s="7"/>
      <c r="F273" s="7"/>
      <c r="G273" s="7"/>
      <c r="H273" s="66"/>
      <c r="I273" s="204"/>
      <c r="J273" s="7"/>
      <c r="K273" s="7"/>
      <c r="L273" s="7"/>
      <c r="M273" s="7"/>
      <c r="N273" s="51"/>
      <c r="O273" s="51"/>
      <c r="P273" s="226"/>
      <c r="Q273" s="226"/>
      <c r="R273" s="226"/>
      <c r="S273" s="226"/>
      <c r="T273" s="51"/>
      <c r="U273" s="51"/>
    </row>
    <row r="274" spans="1:21" ht="11.25">
      <c r="A274" s="7"/>
      <c r="B274" s="7"/>
      <c r="C274" s="7"/>
      <c r="D274" s="7"/>
      <c r="E274" s="7"/>
      <c r="F274" s="7"/>
      <c r="G274" s="7"/>
      <c r="H274" s="66"/>
      <c r="I274" s="204"/>
      <c r="J274" s="7"/>
      <c r="K274" s="7"/>
      <c r="L274" s="7"/>
      <c r="M274" s="7"/>
      <c r="N274" s="51"/>
      <c r="O274" s="51"/>
      <c r="P274" s="226"/>
      <c r="Q274" s="226"/>
      <c r="R274" s="226"/>
      <c r="S274" s="226"/>
      <c r="T274" s="51"/>
      <c r="U274" s="51"/>
    </row>
    <row r="275" spans="1:21" ht="11.25">
      <c r="A275" s="7"/>
      <c r="B275" s="7"/>
      <c r="C275" s="7"/>
      <c r="D275" s="7"/>
      <c r="E275" s="7"/>
      <c r="F275" s="7"/>
      <c r="G275" s="7"/>
      <c r="H275" s="66"/>
      <c r="I275" s="204"/>
      <c r="J275" s="7"/>
      <c r="K275" s="7"/>
      <c r="L275" s="7"/>
      <c r="M275" s="7"/>
      <c r="N275" s="51"/>
      <c r="O275" s="51"/>
      <c r="P275" s="226"/>
      <c r="Q275" s="226"/>
      <c r="R275" s="226"/>
      <c r="S275" s="226"/>
      <c r="T275" s="51"/>
      <c r="U275" s="51"/>
    </row>
    <row r="276" spans="1:21" ht="11.25">
      <c r="A276" s="7"/>
      <c r="B276" s="7"/>
      <c r="C276" s="7"/>
      <c r="D276" s="7"/>
      <c r="E276" s="7"/>
      <c r="F276" s="7"/>
      <c r="G276" s="7"/>
      <c r="H276" s="66"/>
      <c r="I276" s="204"/>
      <c r="J276" s="7"/>
      <c r="K276" s="7"/>
      <c r="L276" s="7"/>
      <c r="M276" s="7"/>
      <c r="N276" s="51"/>
      <c r="O276" s="51"/>
      <c r="P276" s="226"/>
      <c r="Q276" s="226"/>
      <c r="R276" s="226"/>
      <c r="S276" s="226"/>
      <c r="T276" s="51"/>
      <c r="U276" s="51"/>
    </row>
    <row r="277" spans="1:21" ht="11.25">
      <c r="A277" s="7"/>
      <c r="B277" s="7"/>
      <c r="C277" s="7"/>
      <c r="D277" s="7"/>
      <c r="E277" s="7"/>
      <c r="F277" s="7"/>
      <c r="G277" s="7"/>
      <c r="H277" s="66"/>
      <c r="I277" s="204"/>
      <c r="J277" s="7"/>
      <c r="K277" s="7"/>
      <c r="L277" s="7"/>
      <c r="M277" s="7"/>
      <c r="N277" s="51"/>
      <c r="O277" s="51"/>
      <c r="P277" s="226"/>
      <c r="Q277" s="226"/>
      <c r="R277" s="226"/>
      <c r="S277" s="226"/>
      <c r="T277" s="51"/>
      <c r="U277" s="51"/>
    </row>
    <row r="278" spans="1:21" ht="11.25">
      <c r="A278" s="7"/>
      <c r="B278" s="7"/>
      <c r="C278" s="7"/>
      <c r="D278" s="7"/>
      <c r="E278" s="7"/>
      <c r="F278" s="7"/>
      <c r="G278" s="7"/>
      <c r="H278" s="66"/>
      <c r="I278" s="204"/>
      <c r="J278" s="7"/>
      <c r="K278" s="7"/>
      <c r="L278" s="7"/>
      <c r="M278" s="7"/>
      <c r="N278" s="51"/>
      <c r="O278" s="51"/>
      <c r="P278" s="226"/>
      <c r="Q278" s="226"/>
      <c r="R278" s="226"/>
      <c r="S278" s="226"/>
      <c r="T278" s="51"/>
      <c r="U278" s="51"/>
    </row>
    <row r="279" spans="1:21" ht="11.25">
      <c r="A279" s="7"/>
      <c r="B279" s="7"/>
      <c r="C279" s="7"/>
      <c r="D279" s="7"/>
      <c r="E279" s="7"/>
      <c r="F279" s="7"/>
      <c r="G279" s="7"/>
      <c r="H279" s="66"/>
      <c r="I279" s="204"/>
      <c r="J279" s="7"/>
      <c r="K279" s="7"/>
      <c r="L279" s="7"/>
      <c r="M279" s="7"/>
      <c r="N279" s="51"/>
      <c r="O279" s="51"/>
      <c r="P279" s="226"/>
      <c r="Q279" s="226"/>
      <c r="R279" s="226"/>
      <c r="S279" s="226"/>
      <c r="T279" s="51"/>
      <c r="U279" s="51"/>
    </row>
    <row r="280" spans="1:21" ht="11.25">
      <c r="A280" s="7"/>
      <c r="B280" s="7"/>
      <c r="C280" s="7"/>
      <c r="D280" s="7"/>
      <c r="E280" s="7"/>
      <c r="F280" s="7"/>
      <c r="G280" s="7"/>
      <c r="H280" s="66"/>
      <c r="I280" s="204"/>
      <c r="J280" s="7"/>
      <c r="K280" s="7"/>
      <c r="L280" s="7"/>
      <c r="M280" s="7"/>
      <c r="N280" s="51"/>
      <c r="O280" s="51"/>
      <c r="P280" s="226"/>
      <c r="Q280" s="226"/>
      <c r="R280" s="226"/>
      <c r="S280" s="226"/>
      <c r="T280" s="51"/>
      <c r="U280" s="51"/>
    </row>
    <row r="281" spans="1:21" ht="11.25">
      <c r="A281" s="7"/>
      <c r="B281" s="7"/>
      <c r="C281" s="7"/>
      <c r="D281" s="7"/>
      <c r="E281" s="7"/>
      <c r="F281" s="7"/>
      <c r="G281" s="7"/>
      <c r="H281" s="66"/>
      <c r="I281" s="204"/>
      <c r="J281" s="7"/>
      <c r="K281" s="7"/>
      <c r="L281" s="7"/>
      <c r="M281" s="7"/>
      <c r="N281" s="51"/>
      <c r="O281" s="51"/>
      <c r="P281" s="226"/>
      <c r="Q281" s="226"/>
      <c r="R281" s="226"/>
      <c r="S281" s="226"/>
      <c r="T281" s="51"/>
      <c r="U281" s="51"/>
    </row>
    <row r="282" spans="1:21" ht="11.25">
      <c r="A282" s="7"/>
      <c r="B282" s="7"/>
      <c r="C282" s="7"/>
      <c r="D282" s="7"/>
      <c r="E282" s="7"/>
      <c r="F282" s="7"/>
      <c r="G282" s="7"/>
      <c r="H282" s="66"/>
      <c r="I282" s="204"/>
      <c r="J282" s="7"/>
      <c r="K282" s="7"/>
      <c r="L282" s="7"/>
      <c r="M282" s="7"/>
      <c r="N282" s="51"/>
      <c r="O282" s="51"/>
      <c r="P282" s="226"/>
      <c r="Q282" s="226"/>
      <c r="R282" s="226"/>
      <c r="S282" s="226"/>
      <c r="T282" s="51"/>
      <c r="U282" s="51"/>
    </row>
    <row r="283" spans="1:21" ht="11.25">
      <c r="A283" s="7"/>
      <c r="B283" s="7"/>
      <c r="C283" s="7"/>
      <c r="D283" s="7"/>
      <c r="E283" s="7"/>
      <c r="F283" s="7"/>
      <c r="G283" s="7"/>
      <c r="H283" s="66"/>
      <c r="I283" s="204"/>
      <c r="J283" s="7"/>
      <c r="K283" s="7"/>
      <c r="L283" s="7"/>
      <c r="M283" s="7"/>
      <c r="N283" s="51"/>
      <c r="O283" s="51"/>
      <c r="P283" s="226"/>
      <c r="Q283" s="226"/>
      <c r="R283" s="226"/>
      <c r="S283" s="226"/>
      <c r="T283" s="51"/>
      <c r="U283" s="51"/>
    </row>
    <row r="284" spans="1:21" ht="11.25">
      <c r="A284" s="7"/>
      <c r="B284" s="7"/>
      <c r="C284" s="7"/>
      <c r="D284" s="7"/>
      <c r="E284" s="7"/>
      <c r="F284" s="7"/>
      <c r="G284" s="7"/>
      <c r="H284" s="66"/>
      <c r="I284" s="204"/>
      <c r="J284" s="7"/>
      <c r="K284" s="7"/>
      <c r="L284" s="7"/>
      <c r="M284" s="7"/>
      <c r="N284" s="51"/>
      <c r="O284" s="51"/>
      <c r="P284" s="226"/>
      <c r="Q284" s="226"/>
      <c r="R284" s="226"/>
      <c r="S284" s="226"/>
      <c r="T284" s="51"/>
      <c r="U284" s="51"/>
    </row>
    <row r="285" spans="1:21" ht="11.25">
      <c r="A285" s="7"/>
      <c r="B285" s="7"/>
      <c r="C285" s="7"/>
      <c r="D285" s="7"/>
      <c r="E285" s="7"/>
      <c r="F285" s="7"/>
      <c r="G285" s="7"/>
      <c r="H285" s="66"/>
      <c r="I285" s="204"/>
      <c r="J285" s="7"/>
      <c r="K285" s="7"/>
      <c r="L285" s="7"/>
      <c r="M285" s="7"/>
      <c r="N285" s="51"/>
      <c r="O285" s="51"/>
      <c r="P285" s="226"/>
      <c r="Q285" s="226"/>
      <c r="R285" s="226"/>
      <c r="S285" s="226"/>
      <c r="T285" s="51"/>
      <c r="U285" s="51"/>
    </row>
    <row r="286" spans="1:21" ht="11.25">
      <c r="A286" s="7"/>
      <c r="B286" s="7"/>
      <c r="C286" s="7"/>
      <c r="D286" s="7"/>
      <c r="E286" s="7"/>
      <c r="F286" s="7"/>
      <c r="G286" s="7"/>
      <c r="H286" s="66"/>
      <c r="I286" s="204"/>
      <c r="J286" s="7"/>
      <c r="K286" s="7"/>
      <c r="L286" s="7"/>
      <c r="M286" s="7"/>
      <c r="N286" s="51"/>
      <c r="O286" s="51"/>
      <c r="P286" s="226"/>
      <c r="Q286" s="226"/>
      <c r="R286" s="226"/>
      <c r="S286" s="226"/>
      <c r="T286" s="51"/>
      <c r="U286" s="51"/>
    </row>
    <row r="287" spans="1:21" ht="11.25">
      <c r="A287" s="7"/>
      <c r="B287" s="7"/>
      <c r="C287" s="7"/>
      <c r="D287" s="7"/>
      <c r="E287" s="7"/>
      <c r="F287" s="7"/>
      <c r="G287" s="7"/>
      <c r="H287" s="66"/>
      <c r="I287" s="204"/>
      <c r="J287" s="7"/>
      <c r="K287" s="7"/>
      <c r="L287" s="7"/>
      <c r="M287" s="7"/>
      <c r="N287" s="51"/>
      <c r="O287" s="51"/>
      <c r="P287" s="226"/>
      <c r="Q287" s="226"/>
      <c r="R287" s="226"/>
      <c r="S287" s="226"/>
      <c r="T287" s="51"/>
      <c r="U287" s="51"/>
    </row>
    <row r="288" spans="1:21" ht="11.25">
      <c r="A288" s="7"/>
      <c r="B288" s="7"/>
      <c r="C288" s="7"/>
      <c r="D288" s="7"/>
      <c r="E288" s="7"/>
      <c r="F288" s="7"/>
      <c r="G288" s="7"/>
      <c r="H288" s="66"/>
      <c r="I288" s="204"/>
      <c r="J288" s="7"/>
      <c r="K288" s="7"/>
      <c r="L288" s="7"/>
      <c r="M288" s="7"/>
      <c r="N288" s="51"/>
      <c r="O288" s="51"/>
      <c r="P288" s="226"/>
      <c r="Q288" s="226"/>
      <c r="R288" s="226"/>
      <c r="S288" s="226"/>
      <c r="T288" s="51"/>
      <c r="U288" s="51"/>
    </row>
    <row r="289" spans="1:21" ht="11.25">
      <c r="A289" s="7"/>
      <c r="B289" s="7"/>
      <c r="C289" s="7"/>
      <c r="D289" s="7"/>
      <c r="E289" s="7"/>
      <c r="F289" s="7"/>
      <c r="G289" s="7"/>
      <c r="H289" s="66"/>
      <c r="I289" s="204"/>
      <c r="J289" s="7"/>
      <c r="K289" s="7"/>
      <c r="L289" s="7"/>
      <c r="M289" s="7"/>
      <c r="N289" s="51"/>
      <c r="O289" s="51"/>
      <c r="P289" s="226"/>
      <c r="Q289" s="226"/>
      <c r="R289" s="226"/>
      <c r="S289" s="226"/>
      <c r="T289" s="51"/>
      <c r="U289" s="51"/>
    </row>
    <row r="290" spans="1:21" ht="11.25">
      <c r="A290" s="7"/>
      <c r="B290" s="7"/>
      <c r="C290" s="7"/>
      <c r="D290" s="7"/>
      <c r="E290" s="7"/>
      <c r="F290" s="7"/>
      <c r="G290" s="7"/>
      <c r="H290" s="66"/>
      <c r="I290" s="204"/>
      <c r="J290" s="7"/>
      <c r="K290" s="7"/>
      <c r="L290" s="7"/>
      <c r="M290" s="7"/>
      <c r="N290" s="51"/>
      <c r="O290" s="51"/>
      <c r="P290" s="226"/>
      <c r="Q290" s="226"/>
      <c r="R290" s="226"/>
      <c r="S290" s="226"/>
      <c r="T290" s="51"/>
      <c r="U290" s="51"/>
    </row>
    <row r="291" spans="1:21" ht="11.25">
      <c r="A291" s="7"/>
      <c r="B291" s="7"/>
      <c r="C291" s="7"/>
      <c r="D291" s="7"/>
      <c r="E291" s="7"/>
      <c r="F291" s="7"/>
      <c r="G291" s="7"/>
      <c r="H291" s="66"/>
      <c r="I291" s="204"/>
      <c r="J291" s="7"/>
      <c r="K291" s="7"/>
      <c r="L291" s="7"/>
      <c r="M291" s="7"/>
      <c r="N291" s="51"/>
      <c r="O291" s="51"/>
      <c r="P291" s="226"/>
      <c r="Q291" s="226"/>
      <c r="R291" s="226"/>
      <c r="S291" s="226"/>
      <c r="T291" s="51"/>
      <c r="U291" s="51"/>
    </row>
    <row r="292" spans="1:21" ht="11.25">
      <c r="A292" s="7"/>
      <c r="B292" s="7"/>
      <c r="C292" s="7"/>
      <c r="D292" s="7"/>
      <c r="E292" s="7"/>
      <c r="F292" s="7"/>
      <c r="G292" s="7"/>
      <c r="H292" s="66"/>
      <c r="I292" s="204"/>
      <c r="J292" s="7"/>
      <c r="K292" s="7"/>
      <c r="L292" s="7"/>
      <c r="M292" s="7"/>
      <c r="N292" s="51"/>
      <c r="O292" s="51"/>
      <c r="P292" s="226"/>
      <c r="Q292" s="226"/>
      <c r="R292" s="226"/>
      <c r="S292" s="226"/>
      <c r="T292" s="51"/>
      <c r="U292" s="51"/>
    </row>
    <row r="293" spans="1:21" ht="11.25">
      <c r="A293" s="7"/>
      <c r="B293" s="7"/>
      <c r="C293" s="7"/>
      <c r="D293" s="7"/>
      <c r="E293" s="7"/>
      <c r="F293" s="7"/>
      <c r="G293" s="7"/>
      <c r="H293" s="66"/>
      <c r="I293" s="204"/>
      <c r="J293" s="7"/>
      <c r="K293" s="7"/>
      <c r="L293" s="7"/>
      <c r="M293" s="7"/>
      <c r="N293" s="51"/>
      <c r="O293" s="51"/>
      <c r="P293" s="226"/>
      <c r="Q293" s="226"/>
      <c r="R293" s="226"/>
      <c r="S293" s="226"/>
      <c r="T293" s="51"/>
      <c r="U293" s="51"/>
    </row>
    <row r="294" spans="1:21" ht="11.25">
      <c r="A294" s="7"/>
      <c r="B294" s="7"/>
      <c r="C294" s="7"/>
      <c r="D294" s="7"/>
      <c r="E294" s="7"/>
      <c r="F294" s="7"/>
      <c r="G294" s="7"/>
      <c r="H294" s="66"/>
      <c r="I294" s="204"/>
      <c r="J294" s="7"/>
      <c r="K294" s="7"/>
      <c r="L294" s="7"/>
      <c r="M294" s="7"/>
      <c r="N294" s="51"/>
      <c r="O294" s="51"/>
      <c r="P294" s="226"/>
      <c r="Q294" s="226"/>
      <c r="R294" s="226"/>
      <c r="S294" s="226"/>
      <c r="T294" s="51"/>
      <c r="U294" s="51"/>
    </row>
    <row r="295" spans="1:21" ht="11.25">
      <c r="A295" s="7"/>
      <c r="B295" s="7"/>
      <c r="C295" s="7"/>
      <c r="D295" s="7"/>
      <c r="E295" s="7"/>
      <c r="F295" s="7"/>
      <c r="G295" s="7"/>
      <c r="H295" s="66"/>
      <c r="I295" s="204"/>
      <c r="J295" s="7"/>
      <c r="K295" s="7"/>
      <c r="L295" s="7"/>
      <c r="M295" s="7"/>
      <c r="N295" s="51"/>
      <c r="O295" s="51"/>
      <c r="P295" s="226"/>
      <c r="Q295" s="226"/>
      <c r="R295" s="226"/>
      <c r="S295" s="226"/>
      <c r="T295" s="51"/>
      <c r="U295" s="51"/>
    </row>
    <row r="296" spans="1:21" ht="11.25">
      <c r="A296" s="7"/>
      <c r="B296" s="7"/>
      <c r="C296" s="7"/>
      <c r="D296" s="7"/>
      <c r="E296" s="7"/>
      <c r="F296" s="7"/>
      <c r="G296" s="7"/>
      <c r="H296" s="66"/>
      <c r="I296" s="204"/>
      <c r="J296" s="7"/>
      <c r="K296" s="7"/>
      <c r="L296" s="7"/>
      <c r="M296" s="7"/>
      <c r="N296" s="51"/>
      <c r="O296" s="51"/>
      <c r="P296" s="226"/>
      <c r="Q296" s="226"/>
      <c r="R296" s="226"/>
      <c r="S296" s="226"/>
      <c r="T296" s="51"/>
      <c r="U296" s="51"/>
    </row>
    <row r="297" spans="1:21" ht="11.25">
      <c r="A297" s="7"/>
      <c r="B297" s="7"/>
      <c r="C297" s="7"/>
      <c r="D297" s="7"/>
      <c r="E297" s="7"/>
      <c r="F297" s="7"/>
      <c r="G297" s="7"/>
      <c r="H297" s="66"/>
      <c r="I297" s="204"/>
      <c r="J297" s="7"/>
      <c r="K297" s="7"/>
      <c r="L297" s="7"/>
      <c r="M297" s="7"/>
      <c r="N297" s="51"/>
      <c r="O297" s="51"/>
      <c r="P297" s="226"/>
      <c r="Q297" s="226"/>
      <c r="R297" s="226"/>
      <c r="S297" s="226"/>
      <c r="T297" s="51"/>
      <c r="U297" s="51"/>
    </row>
    <row r="298" spans="1:21" ht="11.25">
      <c r="A298" s="7"/>
      <c r="B298" s="7"/>
      <c r="C298" s="7"/>
      <c r="D298" s="7"/>
      <c r="E298" s="7"/>
      <c r="F298" s="7"/>
      <c r="G298" s="7"/>
      <c r="H298" s="66"/>
      <c r="I298" s="204"/>
      <c r="J298" s="7"/>
      <c r="K298" s="7"/>
      <c r="L298" s="7"/>
      <c r="M298" s="7"/>
      <c r="N298" s="51"/>
      <c r="O298" s="51"/>
      <c r="P298" s="226"/>
      <c r="Q298" s="226"/>
      <c r="R298" s="226"/>
      <c r="S298" s="226"/>
      <c r="T298" s="51"/>
      <c r="U298" s="51"/>
    </row>
    <row r="299" spans="1:21" ht="11.25">
      <c r="A299" s="7"/>
      <c r="B299" s="7"/>
      <c r="C299" s="7"/>
      <c r="D299" s="7"/>
      <c r="E299" s="7"/>
      <c r="F299" s="7"/>
      <c r="G299" s="7"/>
      <c r="H299" s="66"/>
      <c r="I299" s="204"/>
      <c r="J299" s="7"/>
      <c r="K299" s="7"/>
      <c r="L299" s="7"/>
      <c r="M299" s="7"/>
      <c r="N299" s="51"/>
      <c r="O299" s="51"/>
      <c r="P299" s="226"/>
      <c r="Q299" s="226"/>
      <c r="R299" s="226"/>
      <c r="S299" s="226"/>
      <c r="T299" s="51"/>
      <c r="U299" s="51"/>
    </row>
    <row r="300" spans="1:21" ht="11.25">
      <c r="A300" s="7"/>
      <c r="B300" s="7"/>
      <c r="C300" s="7"/>
      <c r="D300" s="7"/>
      <c r="E300" s="7"/>
      <c r="F300" s="7"/>
      <c r="G300" s="7"/>
      <c r="H300" s="66"/>
      <c r="I300" s="204"/>
      <c r="J300" s="7"/>
      <c r="K300" s="7"/>
      <c r="L300" s="7"/>
      <c r="M300" s="7"/>
      <c r="N300" s="51"/>
      <c r="O300" s="51"/>
      <c r="P300" s="226"/>
      <c r="Q300" s="226"/>
      <c r="R300" s="226"/>
      <c r="S300" s="226"/>
      <c r="T300" s="51"/>
      <c r="U300" s="51"/>
    </row>
    <row r="301" spans="1:21" ht="11.25">
      <c r="A301" s="7"/>
      <c r="B301" s="7"/>
      <c r="C301" s="7"/>
      <c r="D301" s="7"/>
      <c r="E301" s="7"/>
      <c r="F301" s="7"/>
      <c r="G301" s="7"/>
      <c r="H301" s="66"/>
      <c r="I301" s="204"/>
      <c r="J301" s="7"/>
      <c r="K301" s="7"/>
      <c r="L301" s="7"/>
      <c r="M301" s="7"/>
      <c r="N301" s="51"/>
      <c r="O301" s="51"/>
      <c r="P301" s="226"/>
      <c r="Q301" s="226"/>
      <c r="R301" s="226"/>
      <c r="S301" s="226"/>
      <c r="T301" s="51"/>
      <c r="U301" s="51"/>
    </row>
    <row r="302" spans="1:21" ht="11.25">
      <c r="A302" s="7"/>
      <c r="B302" s="7"/>
      <c r="C302" s="7"/>
      <c r="D302" s="7"/>
      <c r="E302" s="7"/>
      <c r="F302" s="7"/>
      <c r="G302" s="7"/>
      <c r="H302" s="66"/>
      <c r="I302" s="204"/>
      <c r="J302" s="7"/>
      <c r="K302" s="7"/>
      <c r="L302" s="7"/>
      <c r="M302" s="7"/>
      <c r="N302" s="51"/>
      <c r="O302" s="51"/>
      <c r="P302" s="226"/>
      <c r="Q302" s="226"/>
      <c r="R302" s="226"/>
      <c r="S302" s="226"/>
      <c r="T302" s="51"/>
      <c r="U302" s="51"/>
    </row>
    <row r="303" spans="1:21" ht="11.25">
      <c r="A303" s="7"/>
      <c r="B303" s="7"/>
      <c r="C303" s="7"/>
      <c r="D303" s="7"/>
      <c r="E303" s="7"/>
      <c r="F303" s="7"/>
      <c r="G303" s="7"/>
      <c r="H303" s="66"/>
      <c r="I303" s="204"/>
      <c r="J303" s="7"/>
      <c r="K303" s="7"/>
      <c r="L303" s="7"/>
      <c r="M303" s="7"/>
      <c r="N303" s="51"/>
      <c r="O303" s="51"/>
      <c r="P303" s="226"/>
      <c r="Q303" s="226"/>
      <c r="R303" s="226"/>
      <c r="S303" s="226"/>
      <c r="T303" s="51"/>
      <c r="U303" s="51"/>
    </row>
    <row r="304" spans="1:21" ht="11.25">
      <c r="A304" s="7"/>
      <c r="B304" s="7"/>
      <c r="C304" s="7"/>
      <c r="D304" s="7"/>
      <c r="E304" s="7"/>
      <c r="F304" s="7"/>
      <c r="G304" s="7"/>
      <c r="H304" s="66"/>
      <c r="I304" s="204"/>
      <c r="J304" s="7"/>
      <c r="K304" s="7"/>
      <c r="L304" s="7"/>
      <c r="M304" s="7"/>
      <c r="N304" s="51"/>
      <c r="O304" s="51"/>
      <c r="P304" s="226"/>
      <c r="Q304" s="226"/>
      <c r="R304" s="226"/>
      <c r="S304" s="226"/>
      <c r="T304" s="51"/>
      <c r="U304" s="51"/>
    </row>
    <row r="305" spans="1:21" ht="11.25">
      <c r="A305" s="7"/>
      <c r="B305" s="7"/>
      <c r="C305" s="7"/>
      <c r="D305" s="7"/>
      <c r="E305" s="7"/>
      <c r="F305" s="7"/>
      <c r="G305" s="7"/>
      <c r="H305" s="66"/>
      <c r="I305" s="204"/>
      <c r="J305" s="7"/>
      <c r="K305" s="7"/>
      <c r="L305" s="7"/>
      <c r="M305" s="7"/>
      <c r="N305" s="51"/>
      <c r="O305" s="51"/>
      <c r="P305" s="226"/>
      <c r="Q305" s="226"/>
      <c r="R305" s="226"/>
      <c r="S305" s="226"/>
      <c r="T305" s="51"/>
      <c r="U305" s="51"/>
    </row>
    <row r="306" spans="1:21" ht="11.25">
      <c r="A306" s="7"/>
      <c r="B306" s="7"/>
      <c r="C306" s="7"/>
      <c r="D306" s="7"/>
      <c r="E306" s="7"/>
      <c r="F306" s="7"/>
      <c r="G306" s="7"/>
      <c r="H306" s="66"/>
      <c r="I306" s="204"/>
      <c r="J306" s="7"/>
      <c r="K306" s="7"/>
      <c r="L306" s="7"/>
      <c r="M306" s="7"/>
      <c r="N306" s="51"/>
      <c r="O306" s="51"/>
      <c r="P306" s="226"/>
      <c r="Q306" s="226"/>
      <c r="R306" s="226"/>
      <c r="S306" s="226"/>
      <c r="T306" s="51"/>
      <c r="U306" s="51"/>
    </row>
    <row r="307" spans="1:21" ht="11.25">
      <c r="A307" s="7"/>
      <c r="B307" s="7"/>
      <c r="C307" s="7"/>
      <c r="D307" s="7"/>
      <c r="E307" s="7"/>
      <c r="F307" s="7"/>
      <c r="G307" s="7"/>
      <c r="H307" s="66"/>
      <c r="I307" s="204"/>
      <c r="J307" s="7"/>
      <c r="K307" s="7"/>
      <c r="L307" s="7"/>
      <c r="M307" s="7"/>
      <c r="N307" s="51"/>
      <c r="O307" s="51"/>
      <c r="P307" s="226"/>
      <c r="Q307" s="226"/>
      <c r="R307" s="226"/>
      <c r="S307" s="226"/>
      <c r="T307" s="51"/>
      <c r="U307" s="51"/>
    </row>
    <row r="308" spans="1:21" ht="11.25">
      <c r="A308" s="7"/>
      <c r="B308" s="7"/>
      <c r="C308" s="7"/>
      <c r="D308" s="7"/>
      <c r="E308" s="7"/>
      <c r="F308" s="7"/>
      <c r="G308" s="7"/>
      <c r="H308" s="66"/>
      <c r="I308" s="204"/>
      <c r="J308" s="7"/>
      <c r="K308" s="7"/>
      <c r="L308" s="7"/>
      <c r="M308" s="7"/>
      <c r="N308" s="51"/>
      <c r="O308" s="51"/>
      <c r="P308" s="226"/>
      <c r="Q308" s="226"/>
      <c r="R308" s="226"/>
      <c r="S308" s="226"/>
      <c r="T308" s="51"/>
      <c r="U308" s="51"/>
    </row>
    <row r="309" spans="1:21" ht="11.25">
      <c r="A309" s="7"/>
      <c r="B309" s="7"/>
      <c r="C309" s="7"/>
      <c r="D309" s="7"/>
      <c r="E309" s="7"/>
      <c r="F309" s="7"/>
      <c r="G309" s="7"/>
      <c r="H309" s="66"/>
      <c r="I309" s="204"/>
      <c r="J309" s="7"/>
      <c r="K309" s="7"/>
      <c r="L309" s="7"/>
      <c r="M309" s="7"/>
      <c r="N309" s="51"/>
      <c r="O309" s="51"/>
      <c r="P309" s="226"/>
      <c r="Q309" s="226"/>
      <c r="R309" s="226"/>
      <c r="S309" s="226"/>
      <c r="T309" s="51"/>
      <c r="U309" s="51"/>
    </row>
    <row r="310" spans="1:21" ht="11.25">
      <c r="A310" s="7"/>
      <c r="B310" s="7"/>
      <c r="C310" s="7"/>
      <c r="D310" s="7"/>
      <c r="E310" s="7"/>
      <c r="F310" s="7"/>
      <c r="G310" s="7"/>
      <c r="H310" s="66"/>
      <c r="I310" s="204"/>
      <c r="J310" s="7"/>
      <c r="K310" s="7"/>
      <c r="L310" s="7"/>
      <c r="M310" s="7"/>
      <c r="N310" s="51"/>
      <c r="O310" s="51"/>
      <c r="P310" s="226"/>
      <c r="Q310" s="226"/>
      <c r="R310" s="226"/>
      <c r="S310" s="226"/>
      <c r="T310" s="51"/>
      <c r="U310" s="51"/>
    </row>
    <row r="311" spans="1:21" ht="11.25">
      <c r="A311" s="7"/>
      <c r="B311" s="7"/>
      <c r="C311" s="7"/>
      <c r="D311" s="7"/>
      <c r="E311" s="7"/>
      <c r="F311" s="7"/>
      <c r="G311" s="7"/>
      <c r="H311" s="66"/>
      <c r="I311" s="204"/>
      <c r="J311" s="7"/>
      <c r="K311" s="7"/>
      <c r="L311" s="7"/>
      <c r="M311" s="7"/>
      <c r="N311" s="51"/>
      <c r="O311" s="51"/>
      <c r="P311" s="226"/>
      <c r="Q311" s="226"/>
      <c r="R311" s="226"/>
      <c r="S311" s="226"/>
      <c r="T311" s="51"/>
      <c r="U311" s="51"/>
    </row>
    <row r="312" spans="1:21" ht="11.25">
      <c r="A312" s="7"/>
      <c r="B312" s="7"/>
      <c r="C312" s="7"/>
      <c r="D312" s="7"/>
      <c r="E312" s="7"/>
      <c r="F312" s="7"/>
      <c r="G312" s="7"/>
      <c r="H312" s="66"/>
      <c r="I312" s="204"/>
      <c r="J312" s="7"/>
      <c r="K312" s="7"/>
      <c r="L312" s="7"/>
      <c r="M312" s="7"/>
      <c r="N312" s="51"/>
      <c r="O312" s="51"/>
      <c r="P312" s="226"/>
      <c r="Q312" s="226"/>
      <c r="R312" s="226"/>
      <c r="S312" s="226"/>
      <c r="T312" s="51"/>
      <c r="U312" s="51"/>
    </row>
    <row r="313" spans="1:21" ht="11.25">
      <c r="A313" s="7"/>
      <c r="B313" s="7"/>
      <c r="C313" s="7"/>
      <c r="D313" s="7"/>
      <c r="E313" s="7"/>
      <c r="F313" s="7"/>
      <c r="G313" s="7"/>
      <c r="H313" s="66"/>
      <c r="I313" s="204"/>
      <c r="J313" s="7"/>
      <c r="K313" s="7"/>
      <c r="L313" s="7"/>
      <c r="M313" s="7"/>
      <c r="N313" s="51"/>
      <c r="O313" s="51"/>
      <c r="P313" s="226"/>
      <c r="Q313" s="226"/>
      <c r="R313" s="226"/>
      <c r="S313" s="226"/>
      <c r="T313" s="51"/>
      <c r="U313" s="51"/>
    </row>
    <row r="314" spans="1:21" ht="11.25">
      <c r="A314" s="7"/>
      <c r="B314" s="7"/>
      <c r="C314" s="7"/>
      <c r="D314" s="7"/>
      <c r="E314" s="7"/>
      <c r="F314" s="7"/>
      <c r="G314" s="7"/>
      <c r="H314" s="66"/>
      <c r="I314" s="204"/>
      <c r="J314" s="7"/>
      <c r="K314" s="7"/>
      <c r="L314" s="7"/>
      <c r="M314" s="7"/>
      <c r="N314" s="51"/>
      <c r="O314" s="51"/>
      <c r="P314" s="226"/>
      <c r="Q314" s="226"/>
      <c r="R314" s="226"/>
      <c r="S314" s="226"/>
      <c r="T314" s="51"/>
      <c r="U314" s="51"/>
    </row>
    <row r="315" spans="1:21" ht="11.25">
      <c r="A315" s="7"/>
      <c r="B315" s="7"/>
      <c r="C315" s="7"/>
      <c r="D315" s="7"/>
      <c r="E315" s="7"/>
      <c r="F315" s="7"/>
      <c r="G315" s="7"/>
      <c r="H315" s="66"/>
      <c r="I315" s="204"/>
      <c r="J315" s="7"/>
      <c r="K315" s="7"/>
      <c r="L315" s="7"/>
      <c r="M315" s="7"/>
      <c r="N315" s="51"/>
      <c r="O315" s="51"/>
      <c r="P315" s="226"/>
      <c r="Q315" s="226"/>
      <c r="R315" s="226"/>
      <c r="S315" s="226"/>
      <c r="T315" s="51"/>
      <c r="U315" s="51"/>
    </row>
    <row r="316" spans="1:21" ht="11.25">
      <c r="A316" s="7"/>
      <c r="B316" s="7"/>
      <c r="C316" s="7"/>
      <c r="D316" s="7"/>
      <c r="E316" s="7"/>
      <c r="F316" s="7"/>
      <c r="G316" s="7"/>
      <c r="H316" s="66"/>
      <c r="I316" s="204"/>
      <c r="J316" s="7"/>
      <c r="K316" s="7"/>
      <c r="L316" s="7"/>
      <c r="M316" s="7"/>
      <c r="N316" s="51"/>
      <c r="O316" s="51"/>
      <c r="P316" s="226"/>
      <c r="Q316" s="226"/>
      <c r="R316" s="226"/>
      <c r="S316" s="226"/>
      <c r="T316" s="51"/>
      <c r="U316" s="51"/>
    </row>
    <row r="317" spans="1:21" ht="11.25">
      <c r="A317" s="7"/>
      <c r="B317" s="7"/>
      <c r="C317" s="7"/>
      <c r="D317" s="7"/>
      <c r="E317" s="7"/>
      <c r="F317" s="7"/>
      <c r="G317" s="7"/>
      <c r="H317" s="66"/>
      <c r="I317" s="204"/>
      <c r="J317" s="7"/>
      <c r="K317" s="7"/>
      <c r="L317" s="7"/>
      <c r="M317" s="7"/>
      <c r="N317" s="51"/>
      <c r="O317" s="51"/>
      <c r="P317" s="226"/>
      <c r="Q317" s="226"/>
      <c r="R317" s="226"/>
      <c r="S317" s="226"/>
      <c r="T317" s="51"/>
      <c r="U317" s="51"/>
    </row>
    <row r="318" spans="1:21" ht="11.25">
      <c r="A318" s="7"/>
      <c r="B318" s="7"/>
      <c r="C318" s="7"/>
      <c r="D318" s="7"/>
      <c r="E318" s="7"/>
      <c r="F318" s="7"/>
      <c r="G318" s="7"/>
      <c r="H318" s="66"/>
      <c r="I318" s="204"/>
      <c r="J318" s="7"/>
      <c r="K318" s="7"/>
      <c r="L318" s="7"/>
      <c r="M318" s="7"/>
      <c r="N318" s="51"/>
      <c r="O318" s="51"/>
      <c r="P318" s="226"/>
      <c r="Q318" s="226"/>
      <c r="R318" s="226"/>
      <c r="S318" s="226"/>
      <c r="T318" s="51"/>
      <c r="U318" s="51"/>
    </row>
    <row r="319" spans="1:21" ht="11.25">
      <c r="A319" s="7"/>
      <c r="B319" s="7"/>
      <c r="C319" s="7"/>
      <c r="D319" s="7"/>
      <c r="E319" s="7"/>
      <c r="F319" s="7"/>
      <c r="G319" s="7"/>
      <c r="H319" s="66"/>
      <c r="I319" s="204"/>
      <c r="J319" s="7"/>
      <c r="K319" s="7"/>
      <c r="L319" s="7"/>
      <c r="M319" s="7"/>
      <c r="N319" s="51"/>
      <c r="O319" s="51"/>
      <c r="P319" s="226"/>
      <c r="Q319" s="226"/>
      <c r="R319" s="226"/>
      <c r="S319" s="226"/>
      <c r="T319" s="51"/>
      <c r="U319" s="51"/>
    </row>
    <row r="320" spans="1:21" ht="11.25">
      <c r="A320" s="7"/>
      <c r="B320" s="7"/>
      <c r="C320" s="7"/>
      <c r="D320" s="7"/>
      <c r="E320" s="7"/>
      <c r="F320" s="7"/>
      <c r="G320" s="7"/>
      <c r="H320" s="66"/>
      <c r="I320" s="204"/>
      <c r="J320" s="7"/>
      <c r="K320" s="7"/>
      <c r="L320" s="7"/>
      <c r="M320" s="7"/>
      <c r="N320" s="51"/>
      <c r="O320" s="51"/>
      <c r="P320" s="226"/>
      <c r="Q320" s="226"/>
      <c r="R320" s="226"/>
      <c r="S320" s="226"/>
      <c r="T320" s="51"/>
      <c r="U320" s="51"/>
    </row>
    <row r="321" spans="1:21" ht="11.25">
      <c r="A321" s="7"/>
      <c r="B321" s="7"/>
      <c r="C321" s="7"/>
      <c r="D321" s="7"/>
      <c r="E321" s="7"/>
      <c r="F321" s="7"/>
      <c r="G321" s="7"/>
      <c r="H321" s="66"/>
      <c r="I321" s="204"/>
      <c r="J321" s="7"/>
      <c r="K321" s="7"/>
      <c r="L321" s="7"/>
      <c r="M321" s="7"/>
      <c r="N321" s="51"/>
      <c r="O321" s="51"/>
      <c r="P321" s="226"/>
      <c r="Q321" s="226"/>
      <c r="R321" s="226"/>
      <c r="S321" s="226"/>
      <c r="T321" s="51"/>
      <c r="U321" s="51"/>
    </row>
    <row r="322" spans="1:21" ht="11.25">
      <c r="A322" s="7"/>
      <c r="B322" s="7"/>
      <c r="C322" s="7"/>
      <c r="D322" s="7"/>
      <c r="E322" s="7"/>
      <c r="F322" s="7"/>
      <c r="G322" s="7"/>
      <c r="H322" s="66"/>
      <c r="I322" s="204"/>
      <c r="J322" s="7"/>
      <c r="K322" s="7"/>
      <c r="L322" s="7"/>
      <c r="M322" s="7"/>
      <c r="N322" s="51"/>
      <c r="O322" s="51"/>
      <c r="P322" s="226"/>
      <c r="Q322" s="226"/>
      <c r="R322" s="226"/>
      <c r="S322" s="226"/>
      <c r="T322" s="51"/>
      <c r="U322" s="51"/>
    </row>
    <row r="323" spans="1:21" ht="11.25">
      <c r="A323" s="7"/>
      <c r="B323" s="7"/>
      <c r="C323" s="7"/>
      <c r="D323" s="7"/>
      <c r="E323" s="7"/>
      <c r="F323" s="7"/>
      <c r="G323" s="7"/>
      <c r="H323" s="66"/>
      <c r="I323" s="204"/>
      <c r="J323" s="7"/>
      <c r="K323" s="7"/>
      <c r="L323" s="7"/>
      <c r="M323" s="7"/>
      <c r="N323" s="51"/>
      <c r="O323" s="51"/>
      <c r="P323" s="226"/>
      <c r="Q323" s="226"/>
      <c r="R323" s="226"/>
      <c r="S323" s="226"/>
      <c r="T323" s="51"/>
      <c r="U323" s="51"/>
    </row>
    <row r="324" spans="1:21" ht="11.25">
      <c r="A324" s="7"/>
      <c r="B324" s="7"/>
      <c r="C324" s="7"/>
      <c r="D324" s="7"/>
      <c r="E324" s="7"/>
      <c r="F324" s="7"/>
      <c r="G324" s="7"/>
      <c r="H324" s="66"/>
      <c r="I324" s="204"/>
      <c r="J324" s="7"/>
      <c r="K324" s="7"/>
      <c r="L324" s="7"/>
      <c r="M324" s="7"/>
      <c r="N324" s="51"/>
      <c r="O324" s="51"/>
      <c r="P324" s="226"/>
      <c r="Q324" s="226"/>
      <c r="R324" s="226"/>
      <c r="S324" s="226"/>
      <c r="T324" s="51"/>
      <c r="U324" s="51"/>
    </row>
    <row r="325" spans="1:21" ht="11.25">
      <c r="A325" s="7"/>
      <c r="B325" s="7"/>
      <c r="C325" s="7"/>
      <c r="D325" s="7"/>
      <c r="E325" s="7"/>
      <c r="F325" s="7"/>
      <c r="G325" s="7"/>
      <c r="H325" s="66"/>
      <c r="I325" s="204"/>
      <c r="J325" s="7"/>
      <c r="K325" s="7"/>
      <c r="L325" s="7"/>
      <c r="M325" s="7"/>
      <c r="N325" s="51"/>
      <c r="O325" s="51"/>
      <c r="P325" s="226"/>
      <c r="Q325" s="226"/>
      <c r="R325" s="226"/>
      <c r="S325" s="226"/>
      <c r="T325" s="51"/>
      <c r="U325" s="51"/>
    </row>
    <row r="326" spans="1:21" ht="11.25">
      <c r="A326" s="7"/>
      <c r="B326" s="7"/>
      <c r="C326" s="7"/>
      <c r="D326" s="7"/>
      <c r="E326" s="7"/>
      <c r="F326" s="7"/>
      <c r="G326" s="7"/>
      <c r="H326" s="66"/>
      <c r="I326" s="204"/>
      <c r="J326" s="7"/>
      <c r="K326" s="7"/>
      <c r="L326" s="7"/>
      <c r="M326" s="7"/>
      <c r="N326" s="51"/>
      <c r="O326" s="51"/>
      <c r="P326" s="226"/>
      <c r="Q326" s="226"/>
      <c r="R326" s="226"/>
      <c r="S326" s="226"/>
      <c r="T326" s="51"/>
      <c r="U326" s="51"/>
    </row>
    <row r="327" spans="1:21" ht="11.25">
      <c r="A327" s="7"/>
      <c r="B327" s="7"/>
      <c r="C327" s="7"/>
      <c r="D327" s="7"/>
      <c r="E327" s="7"/>
      <c r="F327" s="7"/>
      <c r="G327" s="7"/>
      <c r="H327" s="66"/>
      <c r="I327" s="204"/>
      <c r="J327" s="7"/>
      <c r="K327" s="7"/>
      <c r="L327" s="7"/>
      <c r="M327" s="7"/>
      <c r="N327" s="51"/>
      <c r="O327" s="51"/>
      <c r="P327" s="226"/>
      <c r="Q327" s="226"/>
      <c r="R327" s="226"/>
      <c r="S327" s="226"/>
      <c r="T327" s="51"/>
      <c r="U327" s="51"/>
    </row>
    <row r="328" spans="1:21" ht="11.25">
      <c r="A328" s="7"/>
      <c r="B328" s="7"/>
      <c r="C328" s="7"/>
      <c r="D328" s="7"/>
      <c r="E328" s="7"/>
      <c r="F328" s="7"/>
      <c r="G328" s="7"/>
      <c r="H328" s="66"/>
      <c r="I328" s="204"/>
      <c r="J328" s="7"/>
      <c r="K328" s="7"/>
      <c r="L328" s="7"/>
      <c r="M328" s="7"/>
      <c r="N328" s="51"/>
      <c r="O328" s="51"/>
      <c r="P328" s="226"/>
      <c r="Q328" s="226"/>
      <c r="R328" s="226"/>
      <c r="S328" s="226"/>
      <c r="T328" s="51"/>
      <c r="U328" s="51"/>
    </row>
    <row r="329" spans="1:21" ht="11.25">
      <c r="A329" s="7"/>
      <c r="B329" s="7"/>
      <c r="C329" s="7"/>
      <c r="D329" s="7"/>
      <c r="E329" s="7"/>
      <c r="F329" s="7"/>
      <c r="G329" s="7"/>
      <c r="H329" s="66"/>
      <c r="I329" s="204"/>
      <c r="J329" s="7"/>
      <c r="K329" s="7"/>
      <c r="L329" s="7"/>
      <c r="M329" s="7"/>
      <c r="N329" s="51"/>
      <c r="O329" s="51"/>
      <c r="P329" s="226"/>
      <c r="Q329" s="226"/>
      <c r="R329" s="226"/>
      <c r="S329" s="226"/>
      <c r="T329" s="51"/>
      <c r="U329" s="51"/>
    </row>
    <row r="330" spans="1:21" ht="11.25">
      <c r="A330" s="7"/>
      <c r="B330" s="7"/>
      <c r="C330" s="7"/>
      <c r="D330" s="7"/>
      <c r="E330" s="7"/>
      <c r="F330" s="7"/>
      <c r="G330" s="7"/>
      <c r="H330" s="66"/>
      <c r="I330" s="204"/>
      <c r="J330" s="7"/>
      <c r="K330" s="7"/>
      <c r="L330" s="7"/>
      <c r="M330" s="7"/>
      <c r="N330" s="51"/>
      <c r="O330" s="51"/>
      <c r="P330" s="226"/>
      <c r="Q330" s="226"/>
      <c r="R330" s="226"/>
      <c r="S330" s="226"/>
      <c r="T330" s="51"/>
      <c r="U330" s="51"/>
    </row>
    <row r="331" spans="1:21" ht="11.25">
      <c r="A331" s="7"/>
      <c r="B331" s="7"/>
      <c r="C331" s="7"/>
      <c r="D331" s="7"/>
      <c r="E331" s="7"/>
      <c r="F331" s="7"/>
      <c r="G331" s="7"/>
      <c r="H331" s="66"/>
      <c r="I331" s="204"/>
      <c r="J331" s="7"/>
      <c r="K331" s="7"/>
      <c r="L331" s="7"/>
      <c r="M331" s="7"/>
      <c r="N331" s="51"/>
      <c r="O331" s="51"/>
      <c r="P331" s="226"/>
      <c r="Q331" s="226"/>
      <c r="R331" s="226"/>
      <c r="S331" s="226"/>
      <c r="T331" s="51"/>
      <c r="U331" s="51"/>
    </row>
    <row r="332" spans="1:21" ht="11.25">
      <c r="A332" s="7"/>
      <c r="B332" s="7"/>
      <c r="C332" s="7"/>
      <c r="D332" s="7"/>
      <c r="E332" s="7"/>
      <c r="F332" s="7"/>
      <c r="G332" s="7"/>
      <c r="H332" s="66"/>
      <c r="I332" s="204"/>
      <c r="J332" s="7"/>
      <c r="K332" s="7"/>
      <c r="L332" s="7"/>
      <c r="M332" s="7"/>
      <c r="N332" s="51"/>
      <c r="O332" s="51"/>
      <c r="P332" s="226"/>
      <c r="Q332" s="226"/>
      <c r="R332" s="226"/>
      <c r="S332" s="226"/>
      <c r="T332" s="51"/>
      <c r="U332" s="51"/>
    </row>
    <row r="333" spans="1:21" ht="11.25">
      <c r="A333" s="7"/>
      <c r="B333" s="7"/>
      <c r="C333" s="7"/>
      <c r="D333" s="7"/>
      <c r="E333" s="7"/>
      <c r="F333" s="7"/>
      <c r="G333" s="7"/>
      <c r="H333" s="66"/>
      <c r="I333" s="204"/>
      <c r="J333" s="7"/>
      <c r="K333" s="7"/>
      <c r="L333" s="7"/>
      <c r="M333" s="7"/>
      <c r="N333" s="51"/>
      <c r="O333" s="51"/>
      <c r="P333" s="226"/>
      <c r="Q333" s="226"/>
      <c r="R333" s="226"/>
      <c r="S333" s="226"/>
      <c r="T333" s="51"/>
      <c r="U333" s="51"/>
    </row>
    <row r="334" spans="1:21" ht="11.25">
      <c r="A334" s="7"/>
      <c r="B334" s="7"/>
      <c r="C334" s="7"/>
      <c r="D334" s="7"/>
      <c r="E334" s="7"/>
      <c r="F334" s="7"/>
      <c r="G334" s="7"/>
      <c r="H334" s="66"/>
      <c r="I334" s="204"/>
      <c r="J334" s="7"/>
      <c r="K334" s="7"/>
      <c r="L334" s="7"/>
      <c r="M334" s="7"/>
      <c r="N334" s="51"/>
      <c r="O334" s="51"/>
      <c r="P334" s="226"/>
      <c r="Q334" s="226"/>
      <c r="R334" s="226"/>
      <c r="S334" s="226"/>
      <c r="T334" s="51"/>
      <c r="U334" s="51"/>
    </row>
    <row r="335" spans="1:21" ht="11.25">
      <c r="A335" s="7"/>
      <c r="B335" s="7"/>
      <c r="C335" s="7"/>
      <c r="D335" s="7"/>
      <c r="E335" s="7"/>
      <c r="F335" s="7"/>
      <c r="G335" s="7"/>
      <c r="H335" s="66"/>
      <c r="I335" s="204"/>
      <c r="J335" s="7"/>
      <c r="K335" s="7"/>
      <c r="L335" s="7"/>
      <c r="M335" s="7"/>
      <c r="N335" s="51"/>
      <c r="O335" s="51"/>
      <c r="P335" s="226"/>
      <c r="Q335" s="226"/>
      <c r="R335" s="226"/>
      <c r="S335" s="226"/>
      <c r="T335" s="51"/>
      <c r="U335" s="51"/>
    </row>
    <row r="336" spans="1:21" ht="11.25">
      <c r="A336" s="7"/>
      <c r="B336" s="7"/>
      <c r="C336" s="7"/>
      <c r="D336" s="7"/>
      <c r="E336" s="7"/>
      <c r="F336" s="7"/>
      <c r="G336" s="7"/>
      <c r="H336" s="66"/>
      <c r="I336" s="204"/>
      <c r="J336" s="7"/>
      <c r="K336" s="7"/>
      <c r="L336" s="7"/>
      <c r="M336" s="7"/>
      <c r="N336" s="51"/>
      <c r="O336" s="51"/>
      <c r="P336" s="226"/>
      <c r="Q336" s="226"/>
      <c r="R336" s="226"/>
      <c r="S336" s="226"/>
      <c r="T336" s="51"/>
      <c r="U336" s="51"/>
    </row>
    <row r="337" spans="1:21" ht="11.25">
      <c r="A337" s="7"/>
      <c r="B337" s="7"/>
      <c r="C337" s="7"/>
      <c r="D337" s="7"/>
      <c r="E337" s="7"/>
      <c r="F337" s="7"/>
      <c r="G337" s="7"/>
      <c r="H337" s="66"/>
      <c r="I337" s="204"/>
      <c r="J337" s="7"/>
      <c r="K337" s="7"/>
      <c r="L337" s="7"/>
      <c r="M337" s="7"/>
      <c r="N337" s="51"/>
      <c r="O337" s="51"/>
      <c r="P337" s="226"/>
      <c r="Q337" s="226"/>
      <c r="R337" s="226"/>
      <c r="S337" s="226"/>
      <c r="T337" s="51"/>
      <c r="U337" s="51"/>
    </row>
    <row r="338" spans="1:21" ht="11.25">
      <c r="A338" s="7"/>
      <c r="B338" s="7"/>
      <c r="C338" s="7"/>
      <c r="D338" s="7"/>
      <c r="E338" s="7"/>
      <c r="F338" s="7"/>
      <c r="G338" s="7"/>
      <c r="H338" s="66"/>
      <c r="I338" s="204"/>
      <c r="J338" s="7"/>
      <c r="K338" s="7"/>
      <c r="L338" s="7"/>
      <c r="M338" s="7"/>
      <c r="N338" s="51"/>
      <c r="O338" s="51"/>
      <c r="P338" s="226"/>
      <c r="Q338" s="226"/>
      <c r="R338" s="226"/>
      <c r="S338" s="226"/>
      <c r="T338" s="51"/>
      <c r="U338" s="51"/>
    </row>
    <row r="339" spans="1:21" ht="11.25">
      <c r="A339" s="7"/>
      <c r="B339" s="7"/>
      <c r="C339" s="7"/>
      <c r="D339" s="7"/>
      <c r="E339" s="7"/>
      <c r="F339" s="7"/>
      <c r="G339" s="7"/>
      <c r="H339" s="66"/>
      <c r="I339" s="204"/>
      <c r="J339" s="7"/>
      <c r="K339" s="7"/>
      <c r="L339" s="7"/>
      <c r="M339" s="7"/>
      <c r="N339" s="51"/>
      <c r="O339" s="51"/>
      <c r="P339" s="226"/>
      <c r="Q339" s="226"/>
      <c r="R339" s="226"/>
      <c r="S339" s="226"/>
      <c r="T339" s="51"/>
      <c r="U339" s="51"/>
    </row>
    <row r="340" spans="1:21" ht="11.25">
      <c r="A340" s="7"/>
      <c r="B340" s="7"/>
      <c r="C340" s="7"/>
      <c r="D340" s="7"/>
      <c r="E340" s="7"/>
      <c r="F340" s="7"/>
      <c r="G340" s="7"/>
      <c r="H340" s="66"/>
      <c r="I340" s="204"/>
      <c r="J340" s="7"/>
      <c r="K340" s="7"/>
      <c r="L340" s="7"/>
      <c r="M340" s="7"/>
      <c r="N340" s="51"/>
      <c r="O340" s="51"/>
      <c r="P340" s="226"/>
      <c r="Q340" s="226"/>
      <c r="R340" s="226"/>
      <c r="S340" s="226"/>
      <c r="T340" s="51"/>
      <c r="U340" s="51"/>
    </row>
    <row r="341" spans="1:21" ht="11.25">
      <c r="A341" s="7"/>
      <c r="B341" s="7"/>
      <c r="C341" s="7"/>
      <c r="D341" s="7"/>
      <c r="E341" s="7"/>
      <c r="F341" s="7"/>
      <c r="G341" s="7"/>
      <c r="H341" s="66"/>
      <c r="I341" s="204"/>
      <c r="J341" s="7"/>
      <c r="K341" s="7"/>
      <c r="L341" s="7"/>
      <c r="M341" s="7"/>
      <c r="N341" s="51"/>
      <c r="O341" s="51"/>
      <c r="P341" s="226"/>
      <c r="Q341" s="226"/>
      <c r="R341" s="226"/>
      <c r="S341" s="226"/>
      <c r="T341" s="51"/>
      <c r="U341" s="51"/>
    </row>
    <row r="342" spans="1:21" ht="11.25">
      <c r="A342" s="7"/>
      <c r="B342" s="7"/>
      <c r="C342" s="7"/>
      <c r="D342" s="7"/>
      <c r="E342" s="7"/>
      <c r="F342" s="7"/>
      <c r="G342" s="7"/>
      <c r="H342" s="66"/>
      <c r="I342" s="204"/>
      <c r="J342" s="7"/>
      <c r="K342" s="7"/>
      <c r="L342" s="7"/>
      <c r="M342" s="7"/>
      <c r="N342" s="51"/>
      <c r="O342" s="51"/>
      <c r="P342" s="226"/>
      <c r="Q342" s="226"/>
      <c r="R342" s="226"/>
      <c r="S342" s="226"/>
      <c r="T342" s="51"/>
      <c r="U342" s="51"/>
    </row>
    <row r="343" spans="1:21" ht="11.25">
      <c r="A343" s="7"/>
      <c r="B343" s="7"/>
      <c r="C343" s="7"/>
      <c r="D343" s="7"/>
      <c r="E343" s="7"/>
      <c r="F343" s="7"/>
      <c r="G343" s="7"/>
      <c r="H343" s="66"/>
      <c r="I343" s="204"/>
      <c r="J343" s="7"/>
      <c r="K343" s="7"/>
      <c r="L343" s="7"/>
      <c r="M343" s="7"/>
      <c r="N343" s="51"/>
      <c r="O343" s="51"/>
      <c r="P343" s="226"/>
      <c r="Q343" s="226"/>
      <c r="R343" s="226"/>
      <c r="S343" s="226"/>
      <c r="T343" s="51"/>
      <c r="U343" s="51"/>
    </row>
    <row r="344" spans="1:21" ht="11.25">
      <c r="A344" s="7"/>
      <c r="B344" s="7"/>
      <c r="C344" s="7"/>
      <c r="D344" s="7"/>
      <c r="E344" s="7"/>
      <c r="F344" s="7"/>
      <c r="G344" s="7"/>
      <c r="H344" s="66"/>
      <c r="I344" s="204"/>
      <c r="J344" s="7"/>
      <c r="K344" s="7"/>
      <c r="L344" s="7"/>
      <c r="M344" s="7"/>
      <c r="N344" s="51"/>
      <c r="O344" s="51"/>
      <c r="P344" s="226"/>
      <c r="Q344" s="226"/>
      <c r="R344" s="226"/>
      <c r="S344" s="226"/>
      <c r="T344" s="51"/>
      <c r="U344" s="51"/>
    </row>
    <row r="345" spans="1:21" ht="11.25">
      <c r="A345" s="7"/>
      <c r="B345" s="7"/>
      <c r="C345" s="7"/>
      <c r="D345" s="7"/>
      <c r="E345" s="7"/>
      <c r="F345" s="7"/>
      <c r="G345" s="7"/>
      <c r="H345" s="66"/>
      <c r="I345" s="204"/>
      <c r="J345" s="7"/>
      <c r="K345" s="7"/>
      <c r="L345" s="7"/>
      <c r="M345" s="7"/>
      <c r="N345" s="51"/>
      <c r="O345" s="51"/>
      <c r="P345" s="226"/>
      <c r="Q345" s="226"/>
      <c r="R345" s="226"/>
      <c r="S345" s="226"/>
      <c r="T345" s="51"/>
      <c r="U345" s="51"/>
    </row>
    <row r="346" spans="1:21" ht="11.25">
      <c r="A346" s="7"/>
      <c r="B346" s="7"/>
      <c r="C346" s="7"/>
      <c r="D346" s="7"/>
      <c r="E346" s="7"/>
      <c r="F346" s="7"/>
      <c r="G346" s="7"/>
      <c r="H346" s="66"/>
      <c r="I346" s="204"/>
      <c r="J346" s="7"/>
      <c r="K346" s="7"/>
      <c r="L346" s="7"/>
      <c r="M346" s="7"/>
      <c r="N346" s="51"/>
      <c r="O346" s="51"/>
      <c r="P346" s="226"/>
      <c r="Q346" s="226"/>
      <c r="R346" s="226"/>
      <c r="S346" s="226"/>
      <c r="T346" s="51"/>
      <c r="U346" s="51"/>
    </row>
    <row r="347" spans="1:21" ht="11.25">
      <c r="A347" s="7"/>
      <c r="B347" s="7"/>
      <c r="C347" s="7"/>
      <c r="D347" s="7"/>
      <c r="E347" s="7"/>
      <c r="F347" s="7"/>
      <c r="G347" s="7"/>
      <c r="H347" s="66"/>
      <c r="I347" s="204"/>
      <c r="J347" s="7"/>
      <c r="K347" s="7"/>
      <c r="L347" s="7"/>
      <c r="M347" s="7"/>
      <c r="N347" s="51"/>
      <c r="O347" s="51"/>
      <c r="P347" s="226"/>
      <c r="Q347" s="226"/>
      <c r="R347" s="226"/>
      <c r="S347" s="226"/>
      <c r="T347" s="51"/>
      <c r="U347" s="51"/>
    </row>
    <row r="348" spans="1:21" ht="11.25">
      <c r="A348" s="7"/>
      <c r="B348" s="7"/>
      <c r="C348" s="7"/>
      <c r="D348" s="7"/>
      <c r="E348" s="7"/>
      <c r="F348" s="7"/>
      <c r="G348" s="7"/>
      <c r="H348" s="66"/>
      <c r="I348" s="204"/>
      <c r="J348" s="7"/>
      <c r="K348" s="7"/>
      <c r="L348" s="7"/>
      <c r="M348" s="7"/>
      <c r="N348" s="51"/>
      <c r="O348" s="51"/>
      <c r="P348" s="226"/>
      <c r="Q348" s="226"/>
      <c r="R348" s="226"/>
      <c r="S348" s="226"/>
      <c r="T348" s="51"/>
      <c r="U348" s="51"/>
    </row>
    <row r="349" spans="1:21" ht="11.25">
      <c r="A349" s="7"/>
      <c r="B349" s="7"/>
      <c r="C349" s="7"/>
      <c r="D349" s="7"/>
      <c r="E349" s="7"/>
      <c r="F349" s="7"/>
      <c r="G349" s="7"/>
      <c r="H349" s="66"/>
      <c r="I349" s="204"/>
      <c r="J349" s="7"/>
      <c r="K349" s="7"/>
      <c r="L349" s="7"/>
      <c r="M349" s="7"/>
      <c r="N349" s="51"/>
      <c r="O349" s="51"/>
      <c r="P349" s="226"/>
      <c r="Q349" s="226"/>
      <c r="R349" s="226"/>
      <c r="S349" s="226"/>
      <c r="T349" s="51"/>
      <c r="U349" s="51"/>
    </row>
    <row r="350" spans="1:21" ht="11.25">
      <c r="A350" s="7"/>
      <c r="B350" s="7"/>
      <c r="C350" s="7"/>
      <c r="D350" s="7"/>
      <c r="E350" s="7"/>
      <c r="F350" s="7"/>
      <c r="G350" s="7"/>
      <c r="H350" s="66"/>
      <c r="I350" s="204"/>
      <c r="J350" s="7"/>
      <c r="K350" s="7"/>
      <c r="L350" s="7"/>
      <c r="M350" s="7"/>
      <c r="N350" s="51"/>
      <c r="O350" s="51"/>
      <c r="P350" s="226"/>
      <c r="Q350" s="226"/>
      <c r="R350" s="226"/>
      <c r="S350" s="226"/>
      <c r="T350" s="51"/>
      <c r="U350" s="51"/>
    </row>
    <row r="351" spans="1:21" ht="11.25">
      <c r="A351" s="7"/>
      <c r="B351" s="7"/>
      <c r="C351" s="7"/>
      <c r="D351" s="7"/>
      <c r="E351" s="7"/>
      <c r="F351" s="7"/>
      <c r="G351" s="7"/>
      <c r="H351" s="66"/>
      <c r="I351" s="204"/>
      <c r="J351" s="7"/>
      <c r="K351" s="7"/>
      <c r="L351" s="7"/>
      <c r="M351" s="7"/>
      <c r="N351" s="51"/>
      <c r="O351" s="51"/>
      <c r="P351" s="226"/>
      <c r="Q351" s="226"/>
      <c r="R351" s="226"/>
      <c r="S351" s="226"/>
      <c r="T351" s="51"/>
      <c r="U351" s="51"/>
    </row>
    <row r="352" spans="1:21" ht="11.25">
      <c r="A352" s="7"/>
      <c r="B352" s="7"/>
      <c r="C352" s="7"/>
      <c r="D352" s="7"/>
      <c r="E352" s="7"/>
      <c r="F352" s="7"/>
      <c r="G352" s="7"/>
      <c r="H352" s="66"/>
      <c r="I352" s="204"/>
      <c r="J352" s="7"/>
      <c r="K352" s="7"/>
      <c r="L352" s="7"/>
      <c r="M352" s="7"/>
      <c r="N352" s="51"/>
      <c r="O352" s="51"/>
      <c r="P352" s="226"/>
      <c r="Q352" s="226"/>
      <c r="R352" s="226"/>
      <c r="S352" s="226"/>
      <c r="T352" s="51"/>
      <c r="U352" s="51"/>
    </row>
    <row r="353" spans="1:21" ht="11.25">
      <c r="A353" s="7"/>
      <c r="B353" s="7"/>
      <c r="C353" s="7"/>
      <c r="D353" s="7"/>
      <c r="E353" s="7"/>
      <c r="F353" s="7"/>
      <c r="G353" s="7"/>
      <c r="H353" s="66"/>
      <c r="I353" s="204"/>
      <c r="J353" s="7"/>
      <c r="K353" s="7"/>
      <c r="L353" s="7"/>
      <c r="M353" s="7"/>
      <c r="N353" s="51"/>
      <c r="O353" s="51"/>
      <c r="P353" s="226"/>
      <c r="Q353" s="226"/>
      <c r="R353" s="226"/>
      <c r="S353" s="226"/>
      <c r="T353" s="51"/>
      <c r="U353" s="51"/>
    </row>
    <row r="354" spans="1:21" ht="11.25">
      <c r="A354" s="7"/>
      <c r="B354" s="7"/>
      <c r="C354" s="7"/>
      <c r="D354" s="7"/>
      <c r="E354" s="7"/>
      <c r="F354" s="7"/>
      <c r="G354" s="7"/>
      <c r="H354" s="66"/>
      <c r="I354" s="204"/>
      <c r="J354" s="7"/>
      <c r="K354" s="7"/>
      <c r="L354" s="7"/>
      <c r="M354" s="7"/>
      <c r="N354" s="51"/>
      <c r="O354" s="51"/>
      <c r="P354" s="226"/>
      <c r="Q354" s="226"/>
      <c r="R354" s="226"/>
      <c r="S354" s="226"/>
      <c r="T354" s="51"/>
      <c r="U354" s="51"/>
    </row>
    <row r="355" spans="1:21" ht="11.25">
      <c r="A355" s="7"/>
      <c r="B355" s="7"/>
      <c r="C355" s="7"/>
      <c r="D355" s="7"/>
      <c r="E355" s="7"/>
      <c r="F355" s="7"/>
      <c r="G355" s="7"/>
      <c r="H355" s="66"/>
      <c r="I355" s="204"/>
      <c r="J355" s="7"/>
      <c r="K355" s="7"/>
      <c r="L355" s="7"/>
      <c r="M355" s="7"/>
      <c r="N355" s="51"/>
      <c r="O355" s="51"/>
      <c r="P355" s="226"/>
      <c r="Q355" s="226"/>
      <c r="R355" s="226"/>
      <c r="S355" s="226"/>
      <c r="T355" s="51"/>
      <c r="U355" s="51"/>
    </row>
    <row r="356" spans="1:21" ht="11.25">
      <c r="A356" s="7"/>
      <c r="B356" s="7"/>
      <c r="C356" s="7"/>
      <c r="D356" s="7"/>
      <c r="E356" s="7"/>
      <c r="F356" s="7"/>
      <c r="G356" s="7"/>
      <c r="H356" s="66"/>
      <c r="I356" s="204"/>
      <c r="J356" s="7"/>
      <c r="K356" s="7"/>
      <c r="L356" s="7"/>
      <c r="M356" s="7"/>
      <c r="N356" s="51"/>
      <c r="O356" s="51"/>
      <c r="P356" s="226"/>
      <c r="Q356" s="226"/>
      <c r="R356" s="226"/>
      <c r="S356" s="226"/>
      <c r="T356" s="51"/>
      <c r="U356" s="51"/>
    </row>
    <row r="357" spans="1:21" ht="11.25">
      <c r="A357" s="7"/>
      <c r="B357" s="7"/>
      <c r="C357" s="7"/>
      <c r="D357" s="7"/>
      <c r="E357" s="7"/>
      <c r="F357" s="7"/>
      <c r="G357" s="7"/>
      <c r="H357" s="66"/>
      <c r="I357" s="204"/>
      <c r="J357" s="7"/>
      <c r="K357" s="7"/>
      <c r="L357" s="7"/>
      <c r="M357" s="7"/>
      <c r="N357" s="51"/>
      <c r="O357" s="51"/>
      <c r="P357" s="226"/>
      <c r="Q357" s="226"/>
      <c r="R357" s="226"/>
      <c r="S357" s="226"/>
      <c r="T357" s="51"/>
      <c r="U357" s="51"/>
    </row>
    <row r="358" spans="1:21" ht="11.25">
      <c r="A358" s="7"/>
      <c r="B358" s="7"/>
      <c r="C358" s="7"/>
      <c r="D358" s="7"/>
      <c r="E358" s="7"/>
      <c r="F358" s="7"/>
      <c r="G358" s="7"/>
      <c r="H358" s="66"/>
      <c r="I358" s="204"/>
      <c r="J358" s="7"/>
      <c r="K358" s="7"/>
      <c r="L358" s="7"/>
      <c r="M358" s="7"/>
      <c r="N358" s="51"/>
      <c r="O358" s="51"/>
      <c r="P358" s="226"/>
      <c r="Q358" s="226"/>
      <c r="R358" s="226"/>
      <c r="S358" s="226"/>
      <c r="T358" s="51"/>
      <c r="U358" s="51"/>
    </row>
    <row r="359" spans="1:21" ht="11.25">
      <c r="A359" s="7"/>
      <c r="B359" s="7"/>
      <c r="C359" s="7"/>
      <c r="D359" s="7"/>
      <c r="E359" s="7"/>
      <c r="F359" s="7"/>
      <c r="G359" s="7"/>
      <c r="H359" s="66"/>
      <c r="I359" s="204"/>
      <c r="J359" s="7"/>
      <c r="K359" s="7"/>
      <c r="L359" s="7"/>
      <c r="M359" s="7"/>
      <c r="N359" s="51"/>
      <c r="O359" s="51"/>
      <c r="P359" s="226"/>
      <c r="Q359" s="226"/>
      <c r="R359" s="226"/>
      <c r="S359" s="226"/>
      <c r="T359" s="51"/>
      <c r="U359" s="51"/>
    </row>
    <row r="360" spans="1:21" ht="11.25">
      <c r="A360" s="7"/>
      <c r="B360" s="7"/>
      <c r="C360" s="7"/>
      <c r="D360" s="7"/>
      <c r="E360" s="7"/>
      <c r="F360" s="7"/>
      <c r="G360" s="7"/>
      <c r="H360" s="66"/>
      <c r="I360" s="204"/>
      <c r="J360" s="7"/>
      <c r="K360" s="7"/>
      <c r="L360" s="7"/>
      <c r="M360" s="7"/>
      <c r="N360" s="51"/>
      <c r="O360" s="51"/>
      <c r="P360" s="226"/>
      <c r="Q360" s="226"/>
      <c r="R360" s="226"/>
      <c r="S360" s="226"/>
      <c r="T360" s="51"/>
      <c r="U360" s="51"/>
    </row>
    <row r="361" spans="1:21" ht="11.25">
      <c r="A361" s="7"/>
      <c r="B361" s="7"/>
      <c r="C361" s="7"/>
      <c r="D361" s="7"/>
      <c r="E361" s="7"/>
      <c r="F361" s="7"/>
      <c r="G361" s="7"/>
      <c r="H361" s="66"/>
      <c r="I361" s="204"/>
      <c r="J361" s="7"/>
      <c r="K361" s="7"/>
      <c r="L361" s="7"/>
      <c r="M361" s="7"/>
      <c r="N361" s="51"/>
      <c r="O361" s="51"/>
      <c r="P361" s="226"/>
      <c r="Q361" s="226"/>
      <c r="R361" s="226"/>
      <c r="S361" s="226"/>
      <c r="T361" s="51"/>
      <c r="U361" s="51"/>
    </row>
    <row r="362" spans="1:21" ht="11.25">
      <c r="A362" s="7"/>
      <c r="B362" s="7"/>
      <c r="C362" s="7"/>
      <c r="D362" s="7"/>
      <c r="E362" s="7"/>
      <c r="F362" s="7"/>
      <c r="G362" s="7"/>
      <c r="H362" s="66"/>
      <c r="I362" s="204"/>
      <c r="J362" s="7"/>
      <c r="K362" s="7"/>
      <c r="L362" s="7"/>
      <c r="M362" s="7"/>
      <c r="N362" s="51"/>
      <c r="O362" s="51"/>
      <c r="P362" s="226"/>
      <c r="Q362" s="226"/>
      <c r="R362" s="226"/>
      <c r="S362" s="226"/>
      <c r="T362" s="51"/>
      <c r="U362" s="51"/>
    </row>
    <row r="363" spans="1:21" ht="11.25">
      <c r="A363" s="7"/>
      <c r="B363" s="7"/>
      <c r="C363" s="7"/>
      <c r="D363" s="7"/>
      <c r="E363" s="7"/>
      <c r="F363" s="7"/>
      <c r="G363" s="7"/>
      <c r="H363" s="66"/>
      <c r="I363" s="204"/>
      <c r="J363" s="7"/>
      <c r="K363" s="7"/>
      <c r="L363" s="7"/>
      <c r="M363" s="7"/>
      <c r="N363" s="51"/>
      <c r="O363" s="51"/>
      <c r="P363" s="226"/>
      <c r="Q363" s="226"/>
      <c r="R363" s="226"/>
      <c r="S363" s="226"/>
      <c r="T363" s="51"/>
      <c r="U363" s="51"/>
    </row>
    <row r="364" spans="1:21" ht="11.25">
      <c r="A364" s="7"/>
      <c r="B364" s="7"/>
      <c r="C364" s="7"/>
      <c r="D364" s="7"/>
      <c r="E364" s="7"/>
      <c r="F364" s="7"/>
      <c r="G364" s="7"/>
      <c r="H364" s="66"/>
      <c r="I364" s="204"/>
      <c r="J364" s="7"/>
      <c r="K364" s="7"/>
      <c r="L364" s="7"/>
      <c r="M364" s="7"/>
      <c r="N364" s="51"/>
      <c r="O364" s="51"/>
      <c r="P364" s="226"/>
      <c r="Q364" s="226"/>
      <c r="R364" s="226"/>
      <c r="S364" s="226"/>
      <c r="T364" s="51"/>
      <c r="U364" s="51"/>
    </row>
    <row r="365" spans="1:21" ht="11.25">
      <c r="A365" s="7"/>
      <c r="B365" s="7"/>
      <c r="C365" s="7"/>
      <c r="D365" s="7"/>
      <c r="E365" s="7"/>
      <c r="F365" s="7"/>
      <c r="G365" s="7"/>
      <c r="H365" s="66"/>
      <c r="I365" s="204"/>
      <c r="J365" s="7"/>
      <c r="K365" s="7"/>
      <c r="L365" s="7"/>
      <c r="M365" s="7"/>
      <c r="N365" s="51"/>
      <c r="O365" s="51"/>
      <c r="P365" s="226"/>
      <c r="Q365" s="226"/>
      <c r="R365" s="226"/>
      <c r="S365" s="226"/>
      <c r="T365" s="51"/>
      <c r="U365" s="51"/>
    </row>
    <row r="366" spans="1:21" ht="11.25">
      <c r="A366" s="7"/>
      <c r="B366" s="7"/>
      <c r="C366" s="7"/>
      <c r="D366" s="7"/>
      <c r="E366" s="7"/>
      <c r="F366" s="7"/>
      <c r="G366" s="7"/>
      <c r="H366" s="7"/>
      <c r="I366" s="204"/>
      <c r="J366" s="7"/>
      <c r="K366" s="7"/>
      <c r="L366" s="7"/>
      <c r="M366" s="7"/>
      <c r="N366" s="51"/>
      <c r="O366" s="51"/>
      <c r="P366" s="226"/>
      <c r="Q366" s="226"/>
      <c r="R366" s="226"/>
      <c r="S366" s="226"/>
      <c r="T366" s="51"/>
      <c r="U366" s="51"/>
    </row>
    <row r="367" spans="1:21" ht="11.25">
      <c r="A367" s="7"/>
      <c r="B367" s="7"/>
      <c r="C367" s="7"/>
      <c r="D367" s="7"/>
      <c r="E367" s="7"/>
      <c r="F367" s="7"/>
      <c r="G367" s="7"/>
      <c r="H367" s="7"/>
      <c r="I367" s="204"/>
      <c r="J367" s="7"/>
      <c r="K367" s="7"/>
      <c r="L367" s="7"/>
      <c r="M367" s="7"/>
      <c r="N367" s="51"/>
      <c r="O367" s="51"/>
      <c r="P367" s="226"/>
      <c r="Q367" s="226"/>
      <c r="R367" s="226"/>
      <c r="S367" s="226"/>
      <c r="T367" s="51"/>
      <c r="U367" s="51"/>
    </row>
    <row r="368" spans="1:21" ht="11.25">
      <c r="A368" s="7"/>
      <c r="B368" s="7"/>
      <c r="C368" s="7"/>
      <c r="D368" s="7"/>
      <c r="E368" s="7"/>
      <c r="F368" s="7"/>
      <c r="G368" s="7"/>
      <c r="H368" s="7"/>
      <c r="I368" s="204"/>
      <c r="J368" s="7"/>
      <c r="K368" s="7"/>
      <c r="L368" s="7"/>
      <c r="M368" s="7"/>
      <c r="N368" s="51"/>
      <c r="O368" s="51"/>
      <c r="P368" s="226"/>
      <c r="Q368" s="226"/>
      <c r="R368" s="226"/>
      <c r="S368" s="226"/>
      <c r="T368" s="51"/>
      <c r="U368" s="51"/>
    </row>
    <row r="369" spans="1:21" ht="11.25">
      <c r="A369" s="7"/>
      <c r="B369" s="7"/>
      <c r="C369" s="7"/>
      <c r="D369" s="7"/>
      <c r="E369" s="7"/>
      <c r="F369" s="7"/>
      <c r="G369" s="7"/>
      <c r="H369" s="7"/>
      <c r="I369" s="204"/>
      <c r="J369" s="7"/>
      <c r="K369" s="7"/>
      <c r="L369" s="7"/>
      <c r="M369" s="7"/>
      <c r="N369" s="51"/>
      <c r="O369" s="51"/>
      <c r="P369" s="226"/>
      <c r="Q369" s="226"/>
      <c r="R369" s="226"/>
      <c r="S369" s="226"/>
      <c r="T369" s="51"/>
      <c r="U369" s="51"/>
    </row>
    <row r="370" spans="1:21" ht="11.25">
      <c r="A370" s="7"/>
      <c r="B370" s="7"/>
      <c r="C370" s="7"/>
      <c r="D370" s="7"/>
      <c r="E370" s="7"/>
      <c r="F370" s="7"/>
      <c r="G370" s="7"/>
      <c r="H370" s="7"/>
      <c r="I370" s="204"/>
      <c r="J370" s="7"/>
      <c r="K370" s="7"/>
      <c r="L370" s="7"/>
      <c r="M370" s="7"/>
      <c r="N370" s="51"/>
      <c r="O370" s="51"/>
      <c r="P370" s="226"/>
      <c r="Q370" s="226"/>
      <c r="R370" s="226"/>
      <c r="S370" s="226"/>
      <c r="T370" s="51"/>
      <c r="U370" s="51"/>
    </row>
    <row r="371" spans="1:21" ht="11.25">
      <c r="A371" s="7"/>
      <c r="B371" s="7"/>
      <c r="C371" s="7"/>
      <c r="D371" s="7"/>
      <c r="E371" s="7"/>
      <c r="F371" s="7"/>
      <c r="G371" s="7"/>
      <c r="H371" s="7"/>
      <c r="I371" s="204"/>
      <c r="J371" s="7"/>
      <c r="K371" s="7"/>
      <c r="L371" s="7"/>
      <c r="M371" s="7"/>
      <c r="N371" s="51"/>
      <c r="O371" s="51"/>
      <c r="P371" s="226"/>
      <c r="Q371" s="226"/>
      <c r="R371" s="226"/>
      <c r="S371" s="226"/>
      <c r="T371" s="51"/>
      <c r="U371" s="51"/>
    </row>
    <row r="372" spans="1:21" ht="11.25">
      <c r="A372" s="7"/>
      <c r="B372" s="7"/>
      <c r="C372" s="7"/>
      <c r="D372" s="7"/>
      <c r="E372" s="7"/>
      <c r="F372" s="7"/>
      <c r="G372" s="7"/>
      <c r="H372" s="7"/>
      <c r="I372" s="204"/>
      <c r="J372" s="7"/>
      <c r="K372" s="7"/>
      <c r="L372" s="7"/>
      <c r="M372" s="7"/>
      <c r="N372" s="51"/>
      <c r="O372" s="51"/>
      <c r="P372" s="226"/>
      <c r="Q372" s="226"/>
      <c r="R372" s="226"/>
      <c r="S372" s="226"/>
      <c r="T372" s="51"/>
      <c r="U372" s="51"/>
    </row>
    <row r="373" spans="1:21" ht="11.25">
      <c r="A373" s="7"/>
      <c r="B373" s="7"/>
      <c r="C373" s="7"/>
      <c r="D373" s="7"/>
      <c r="E373" s="7"/>
      <c r="F373" s="7"/>
      <c r="G373" s="7"/>
      <c r="H373" s="7"/>
      <c r="I373" s="204"/>
      <c r="J373" s="7"/>
      <c r="K373" s="7"/>
      <c r="L373" s="7"/>
      <c r="M373" s="7"/>
      <c r="N373" s="51"/>
      <c r="O373" s="51"/>
      <c r="P373" s="226"/>
      <c r="Q373" s="226"/>
      <c r="R373" s="226"/>
      <c r="S373" s="226"/>
      <c r="T373" s="51"/>
      <c r="U373" s="51"/>
    </row>
    <row r="374" spans="1:21" ht="11.25">
      <c r="A374" s="7"/>
      <c r="B374" s="7"/>
      <c r="C374" s="7"/>
      <c r="D374" s="7"/>
      <c r="E374" s="7"/>
      <c r="F374" s="7"/>
      <c r="G374" s="7"/>
      <c r="H374" s="7"/>
      <c r="I374" s="204"/>
      <c r="J374" s="7"/>
      <c r="K374" s="7"/>
      <c r="L374" s="7"/>
      <c r="M374" s="7"/>
      <c r="N374" s="51"/>
      <c r="O374" s="51"/>
      <c r="P374" s="226"/>
      <c r="Q374" s="226"/>
      <c r="R374" s="226"/>
      <c r="S374" s="226"/>
      <c r="T374" s="51"/>
      <c r="U374" s="51"/>
    </row>
    <row r="375" spans="1:21" ht="11.25">
      <c r="A375" s="7"/>
      <c r="B375" s="7"/>
      <c r="C375" s="7"/>
      <c r="D375" s="7"/>
      <c r="E375" s="7"/>
      <c r="F375" s="7"/>
      <c r="G375" s="7"/>
      <c r="H375" s="7"/>
      <c r="I375" s="204"/>
      <c r="J375" s="7"/>
      <c r="K375" s="7"/>
      <c r="L375" s="7"/>
      <c r="M375" s="7"/>
      <c r="N375" s="51"/>
      <c r="O375" s="51"/>
      <c r="P375" s="226"/>
      <c r="Q375" s="226"/>
      <c r="R375" s="226"/>
      <c r="S375" s="226"/>
      <c r="T375" s="51"/>
      <c r="U375" s="51"/>
    </row>
    <row r="376" spans="1:21" ht="11.25">
      <c r="A376" s="7"/>
      <c r="B376" s="7"/>
      <c r="C376" s="7"/>
      <c r="D376" s="7"/>
      <c r="E376" s="7"/>
      <c r="F376" s="7"/>
      <c r="G376" s="7"/>
      <c r="H376" s="7"/>
      <c r="I376" s="204"/>
      <c r="J376" s="7"/>
      <c r="K376" s="7"/>
      <c r="L376" s="7"/>
      <c r="M376" s="7"/>
      <c r="N376" s="51"/>
      <c r="O376" s="51"/>
      <c r="P376" s="226"/>
      <c r="Q376" s="226"/>
      <c r="R376" s="226"/>
      <c r="S376" s="226"/>
      <c r="T376" s="51"/>
      <c r="U376" s="51"/>
    </row>
    <row r="377" spans="1:21" ht="11.25">
      <c r="A377" s="7"/>
      <c r="B377" s="7"/>
      <c r="C377" s="7"/>
      <c r="D377" s="7"/>
      <c r="E377" s="7"/>
      <c r="F377" s="7"/>
      <c r="G377" s="7"/>
      <c r="H377" s="7"/>
      <c r="I377" s="204"/>
      <c r="J377" s="7"/>
      <c r="K377" s="7"/>
      <c r="L377" s="7"/>
      <c r="M377" s="7"/>
      <c r="N377" s="51"/>
      <c r="O377" s="51"/>
      <c r="P377" s="226"/>
      <c r="Q377" s="226"/>
      <c r="R377" s="226"/>
      <c r="S377" s="226"/>
      <c r="T377" s="51"/>
      <c r="U377" s="51"/>
    </row>
    <row r="378" spans="1:21" ht="11.25">
      <c r="A378" s="7"/>
      <c r="B378" s="7"/>
      <c r="C378" s="7"/>
      <c r="D378" s="7"/>
      <c r="E378" s="7"/>
      <c r="F378" s="7"/>
      <c r="G378" s="7"/>
      <c r="H378" s="7"/>
      <c r="I378" s="204"/>
      <c r="J378" s="7"/>
      <c r="K378" s="7"/>
      <c r="L378" s="7"/>
      <c r="M378" s="7"/>
      <c r="N378" s="51"/>
      <c r="O378" s="51"/>
      <c r="P378" s="226"/>
      <c r="Q378" s="226"/>
      <c r="R378" s="226"/>
      <c r="S378" s="226"/>
      <c r="T378" s="51"/>
      <c r="U378" s="51"/>
    </row>
    <row r="379" spans="1:21" ht="11.25">
      <c r="A379" s="7"/>
      <c r="B379" s="7"/>
      <c r="C379" s="7"/>
      <c r="D379" s="7"/>
      <c r="E379" s="7"/>
      <c r="F379" s="7"/>
      <c r="G379" s="7"/>
      <c r="H379" s="7"/>
      <c r="I379" s="204"/>
      <c r="J379" s="7"/>
      <c r="K379" s="7"/>
      <c r="L379" s="7"/>
      <c r="M379" s="7"/>
      <c r="N379" s="51"/>
      <c r="O379" s="51"/>
      <c r="P379" s="226"/>
      <c r="Q379" s="226"/>
      <c r="R379" s="226"/>
      <c r="S379" s="226"/>
      <c r="T379" s="51"/>
      <c r="U379" s="51"/>
    </row>
    <row r="380" spans="1:21" ht="11.25">
      <c r="A380" s="7"/>
      <c r="B380" s="7"/>
      <c r="C380" s="7"/>
      <c r="D380" s="7"/>
      <c r="E380" s="7"/>
      <c r="F380" s="7"/>
      <c r="G380" s="7"/>
      <c r="H380" s="7"/>
      <c r="I380" s="204"/>
      <c r="J380" s="7"/>
      <c r="K380" s="7"/>
      <c r="L380" s="7"/>
      <c r="M380" s="7"/>
      <c r="N380" s="51"/>
      <c r="O380" s="51"/>
      <c r="P380" s="226"/>
      <c r="Q380" s="226"/>
      <c r="R380" s="226"/>
      <c r="S380" s="226"/>
      <c r="T380" s="51"/>
      <c r="U380" s="51"/>
    </row>
    <row r="381" spans="1:21" ht="11.25">
      <c r="A381" s="7"/>
      <c r="B381" s="7"/>
      <c r="C381" s="7"/>
      <c r="D381" s="7"/>
      <c r="E381" s="7"/>
      <c r="F381" s="7"/>
      <c r="G381" s="7"/>
      <c r="H381" s="7"/>
      <c r="I381" s="204"/>
      <c r="J381" s="7"/>
      <c r="K381" s="7"/>
      <c r="L381" s="7"/>
      <c r="M381" s="7"/>
      <c r="N381" s="51"/>
      <c r="O381" s="51"/>
      <c r="P381" s="226"/>
      <c r="Q381" s="226"/>
      <c r="R381" s="226"/>
      <c r="S381" s="226"/>
      <c r="T381" s="51"/>
      <c r="U381" s="51"/>
    </row>
    <row r="382" spans="1:21" ht="11.25">
      <c r="A382" s="7"/>
      <c r="B382" s="7"/>
      <c r="C382" s="7"/>
      <c r="D382" s="7"/>
      <c r="E382" s="7"/>
      <c r="F382" s="7"/>
      <c r="G382" s="7"/>
      <c r="H382" s="7"/>
      <c r="I382" s="204"/>
      <c r="J382" s="7"/>
      <c r="K382" s="7"/>
      <c r="L382" s="7"/>
      <c r="M382" s="7"/>
      <c r="N382" s="51"/>
      <c r="O382" s="51"/>
      <c r="P382" s="226"/>
      <c r="Q382" s="226"/>
      <c r="R382" s="226"/>
      <c r="S382" s="226"/>
      <c r="T382" s="51"/>
      <c r="U382" s="51"/>
    </row>
    <row r="383" spans="1:21" ht="11.25">
      <c r="A383" s="7"/>
      <c r="B383" s="7"/>
      <c r="C383" s="7"/>
      <c r="D383" s="7"/>
      <c r="E383" s="7"/>
      <c r="F383" s="7"/>
      <c r="G383" s="7"/>
      <c r="H383" s="7"/>
      <c r="I383" s="204"/>
      <c r="J383" s="7"/>
      <c r="K383" s="7"/>
      <c r="L383" s="7"/>
      <c r="M383" s="7"/>
      <c r="N383" s="51"/>
      <c r="O383" s="51"/>
      <c r="P383" s="226"/>
      <c r="Q383" s="226"/>
      <c r="R383" s="226"/>
      <c r="S383" s="226"/>
      <c r="T383" s="51"/>
      <c r="U383" s="51"/>
    </row>
    <row r="384" spans="1:21" ht="11.25">
      <c r="A384" s="7"/>
      <c r="B384" s="7"/>
      <c r="C384" s="7"/>
      <c r="D384" s="7"/>
      <c r="E384" s="7"/>
      <c r="F384" s="7"/>
      <c r="G384" s="7"/>
      <c r="H384" s="7"/>
      <c r="I384" s="204"/>
      <c r="J384" s="7"/>
      <c r="K384" s="7"/>
      <c r="L384" s="7"/>
      <c r="M384" s="7"/>
      <c r="N384" s="51"/>
      <c r="O384" s="51"/>
      <c r="P384" s="226"/>
      <c r="Q384" s="226"/>
      <c r="R384" s="226"/>
      <c r="S384" s="226"/>
      <c r="T384" s="51"/>
      <c r="U384" s="51"/>
    </row>
    <row r="385" spans="1:21" ht="11.25">
      <c r="A385" s="7"/>
      <c r="B385" s="7"/>
      <c r="C385" s="7"/>
      <c r="D385" s="7"/>
      <c r="E385" s="7"/>
      <c r="F385" s="7"/>
      <c r="G385" s="7"/>
      <c r="H385" s="7"/>
      <c r="I385" s="204"/>
      <c r="J385" s="7"/>
      <c r="K385" s="7"/>
      <c r="L385" s="7"/>
      <c r="M385" s="7"/>
      <c r="N385" s="51"/>
      <c r="O385" s="51"/>
      <c r="P385" s="226"/>
      <c r="Q385" s="226"/>
      <c r="R385" s="226"/>
      <c r="S385" s="226"/>
      <c r="T385" s="51"/>
      <c r="U385" s="51"/>
    </row>
    <row r="386" spans="1:21" ht="11.25">
      <c r="A386" s="7"/>
      <c r="B386" s="7"/>
      <c r="C386" s="7"/>
      <c r="D386" s="7"/>
      <c r="E386" s="7"/>
      <c r="F386" s="7"/>
      <c r="G386" s="7"/>
      <c r="H386" s="7"/>
      <c r="I386" s="204"/>
      <c r="J386" s="7"/>
      <c r="K386" s="7"/>
      <c r="L386" s="7"/>
      <c r="M386" s="7"/>
      <c r="N386" s="51"/>
      <c r="O386" s="51"/>
      <c r="P386" s="226"/>
      <c r="Q386" s="226"/>
      <c r="R386" s="226"/>
      <c r="S386" s="226"/>
      <c r="T386" s="51"/>
      <c r="U386" s="51"/>
    </row>
    <row r="387" spans="1:21" ht="11.25">
      <c r="A387" s="7"/>
      <c r="B387" s="7"/>
      <c r="C387" s="7"/>
      <c r="D387" s="7"/>
      <c r="E387" s="7"/>
      <c r="F387" s="7"/>
      <c r="G387" s="7"/>
      <c r="H387" s="7"/>
      <c r="I387" s="204"/>
      <c r="J387" s="7"/>
      <c r="K387" s="7"/>
      <c r="L387" s="7"/>
      <c r="M387" s="7"/>
      <c r="N387" s="51"/>
      <c r="O387" s="51"/>
      <c r="P387" s="226"/>
      <c r="Q387" s="226"/>
      <c r="R387" s="226"/>
      <c r="S387" s="226"/>
      <c r="T387" s="51"/>
      <c r="U387" s="51"/>
    </row>
    <row r="388" spans="1:21" ht="11.25">
      <c r="A388" s="7"/>
      <c r="B388" s="7"/>
      <c r="C388" s="7"/>
      <c r="D388" s="7"/>
      <c r="E388" s="7"/>
      <c r="F388" s="7"/>
      <c r="G388" s="7"/>
      <c r="H388" s="7"/>
      <c r="I388" s="204"/>
      <c r="J388" s="7"/>
      <c r="K388" s="7"/>
      <c r="L388" s="7"/>
      <c r="M388" s="7"/>
      <c r="N388" s="51"/>
      <c r="O388" s="51"/>
      <c r="P388" s="226"/>
      <c r="Q388" s="226"/>
      <c r="R388" s="226"/>
      <c r="S388" s="226"/>
      <c r="T388" s="51"/>
      <c r="U388" s="51"/>
    </row>
    <row r="389" spans="1:21" ht="11.25">
      <c r="A389" s="7"/>
      <c r="B389" s="7"/>
      <c r="C389" s="7"/>
      <c r="D389" s="7"/>
      <c r="E389" s="7"/>
      <c r="F389" s="7"/>
      <c r="G389" s="7"/>
      <c r="H389" s="7"/>
      <c r="I389" s="204"/>
      <c r="J389" s="7"/>
      <c r="K389" s="7"/>
      <c r="L389" s="7"/>
      <c r="M389" s="7"/>
      <c r="N389" s="51"/>
      <c r="O389" s="51"/>
      <c r="P389" s="226"/>
      <c r="Q389" s="226"/>
      <c r="R389" s="226"/>
      <c r="S389" s="226"/>
      <c r="T389" s="51"/>
      <c r="U389" s="51"/>
    </row>
    <row r="390" spans="1:21" ht="11.25">
      <c r="A390" s="7"/>
      <c r="B390" s="7"/>
      <c r="C390" s="7"/>
      <c r="D390" s="7"/>
      <c r="E390" s="7"/>
      <c r="F390" s="7"/>
      <c r="G390" s="7"/>
      <c r="H390" s="7"/>
      <c r="I390" s="204"/>
      <c r="J390" s="7"/>
      <c r="K390" s="7"/>
      <c r="L390" s="7"/>
      <c r="M390" s="7"/>
      <c r="N390" s="51"/>
      <c r="O390" s="51"/>
      <c r="P390" s="226"/>
      <c r="Q390" s="226"/>
      <c r="R390" s="226"/>
      <c r="S390" s="226"/>
      <c r="T390" s="51"/>
      <c r="U390" s="51"/>
    </row>
    <row r="391" spans="1:21" ht="11.25">
      <c r="A391" s="7"/>
      <c r="B391" s="7"/>
      <c r="C391" s="7"/>
      <c r="D391" s="7"/>
      <c r="E391" s="7"/>
      <c r="F391" s="7"/>
      <c r="G391" s="7"/>
      <c r="H391" s="7"/>
      <c r="I391" s="204"/>
      <c r="J391" s="7"/>
      <c r="K391" s="7"/>
      <c r="L391" s="7"/>
      <c r="M391" s="7"/>
      <c r="N391" s="51"/>
      <c r="O391" s="51"/>
      <c r="P391" s="226"/>
      <c r="Q391" s="226"/>
      <c r="R391" s="226"/>
      <c r="S391" s="226"/>
      <c r="T391" s="51"/>
      <c r="U391" s="51"/>
    </row>
    <row r="392" spans="1:21" ht="11.25">
      <c r="A392" s="7"/>
      <c r="B392" s="7"/>
      <c r="C392" s="7"/>
      <c r="D392" s="7"/>
      <c r="E392" s="7"/>
      <c r="F392" s="7"/>
      <c r="G392" s="7"/>
      <c r="H392" s="7"/>
      <c r="I392" s="204"/>
      <c r="J392" s="7"/>
      <c r="K392" s="7"/>
      <c r="L392" s="7"/>
      <c r="M392" s="7"/>
      <c r="N392" s="51"/>
      <c r="O392" s="51"/>
      <c r="P392" s="226"/>
      <c r="Q392" s="226"/>
      <c r="R392" s="226"/>
      <c r="S392" s="226"/>
      <c r="T392" s="51"/>
      <c r="U392" s="51"/>
    </row>
    <row r="393" spans="1:21" ht="11.25">
      <c r="A393" s="7"/>
      <c r="B393" s="7"/>
      <c r="C393" s="7"/>
      <c r="D393" s="7"/>
      <c r="E393" s="7"/>
      <c r="F393" s="7"/>
      <c r="G393" s="7"/>
      <c r="H393" s="7"/>
      <c r="I393" s="204"/>
      <c r="J393" s="7"/>
      <c r="K393" s="7"/>
      <c r="L393" s="7"/>
      <c r="M393" s="7"/>
      <c r="N393" s="51"/>
      <c r="O393" s="51"/>
      <c r="P393" s="226"/>
      <c r="Q393" s="226"/>
      <c r="R393" s="226"/>
      <c r="S393" s="226"/>
      <c r="T393" s="51"/>
      <c r="U393" s="51"/>
    </row>
    <row r="394" spans="1:21" ht="11.25">
      <c r="A394" s="7"/>
      <c r="B394" s="7"/>
      <c r="C394" s="7"/>
      <c r="D394" s="7"/>
      <c r="E394" s="7"/>
      <c r="F394" s="7"/>
      <c r="G394" s="7"/>
      <c r="H394" s="7"/>
      <c r="I394" s="204"/>
      <c r="J394" s="7"/>
      <c r="K394" s="7"/>
      <c r="L394" s="7"/>
      <c r="M394" s="7"/>
      <c r="N394" s="51"/>
      <c r="O394" s="51"/>
      <c r="P394" s="226"/>
      <c r="Q394" s="226"/>
      <c r="R394" s="226"/>
      <c r="S394" s="226"/>
      <c r="T394" s="51"/>
      <c r="U394" s="51"/>
    </row>
    <row r="395" spans="1:21" ht="11.25">
      <c r="A395" s="7"/>
      <c r="B395" s="7"/>
      <c r="C395" s="7"/>
      <c r="D395" s="7"/>
      <c r="E395" s="7"/>
      <c r="F395" s="7"/>
      <c r="G395" s="7"/>
      <c r="H395" s="7"/>
      <c r="I395" s="204"/>
      <c r="J395" s="7"/>
      <c r="K395" s="7"/>
      <c r="L395" s="7"/>
      <c r="M395" s="7"/>
      <c r="N395" s="51"/>
      <c r="O395" s="51"/>
      <c r="P395" s="226"/>
      <c r="Q395" s="226"/>
      <c r="R395" s="226"/>
      <c r="S395" s="226"/>
      <c r="T395" s="51"/>
      <c r="U395" s="51"/>
    </row>
    <row r="396" spans="1:21" ht="11.25">
      <c r="A396" s="7"/>
      <c r="B396" s="7"/>
      <c r="C396" s="7"/>
      <c r="D396" s="7"/>
      <c r="E396" s="7"/>
      <c r="F396" s="7"/>
      <c r="G396" s="7"/>
      <c r="H396" s="7"/>
      <c r="I396" s="204"/>
      <c r="J396" s="7"/>
      <c r="K396" s="7"/>
      <c r="L396" s="7"/>
      <c r="M396" s="7"/>
      <c r="N396" s="51"/>
      <c r="O396" s="51"/>
      <c r="P396" s="226"/>
      <c r="Q396" s="226"/>
      <c r="R396" s="226"/>
      <c r="S396" s="226"/>
      <c r="T396" s="51"/>
      <c r="U396" s="51"/>
    </row>
    <row r="397" spans="1:21" ht="11.25">
      <c r="A397" s="7"/>
      <c r="B397" s="7"/>
      <c r="C397" s="7"/>
      <c r="D397" s="7"/>
      <c r="E397" s="7"/>
      <c r="F397" s="7"/>
      <c r="G397" s="7"/>
      <c r="H397" s="7"/>
      <c r="I397" s="204"/>
      <c r="J397" s="7"/>
      <c r="K397" s="7"/>
      <c r="L397" s="7"/>
      <c r="M397" s="7"/>
      <c r="N397" s="51"/>
      <c r="O397" s="51"/>
      <c r="P397" s="226"/>
      <c r="Q397" s="226"/>
      <c r="R397" s="226"/>
      <c r="S397" s="226"/>
      <c r="T397" s="51"/>
      <c r="U397" s="51"/>
    </row>
    <row r="398" spans="1:21" ht="11.25">
      <c r="A398" s="7"/>
      <c r="B398" s="7"/>
      <c r="C398" s="7"/>
      <c r="D398" s="7"/>
      <c r="E398" s="7"/>
      <c r="F398" s="7"/>
      <c r="G398" s="7"/>
      <c r="H398" s="7"/>
      <c r="I398" s="204"/>
      <c r="J398" s="7"/>
      <c r="K398" s="7"/>
      <c r="L398" s="7"/>
      <c r="M398" s="7"/>
      <c r="N398" s="51"/>
      <c r="O398" s="51"/>
      <c r="P398" s="226"/>
      <c r="Q398" s="226"/>
      <c r="R398" s="226"/>
      <c r="S398" s="226"/>
      <c r="T398" s="51"/>
      <c r="U398" s="51"/>
    </row>
    <row r="399" spans="1:21" ht="11.25">
      <c r="A399" s="7"/>
      <c r="B399" s="7"/>
      <c r="C399" s="7"/>
      <c r="D399" s="7"/>
      <c r="E399" s="7"/>
      <c r="F399" s="7"/>
      <c r="G399" s="7"/>
      <c r="H399" s="7"/>
      <c r="I399" s="204"/>
      <c r="J399" s="7"/>
      <c r="K399" s="7"/>
      <c r="L399" s="7"/>
      <c r="M399" s="7"/>
      <c r="N399" s="51"/>
      <c r="O399" s="51"/>
      <c r="P399" s="226"/>
      <c r="Q399" s="226"/>
      <c r="R399" s="226"/>
      <c r="S399" s="226"/>
      <c r="T399" s="51"/>
      <c r="U399" s="51"/>
    </row>
    <row r="400" spans="1:21" ht="11.25">
      <c r="A400" s="7"/>
      <c r="B400" s="7"/>
      <c r="C400" s="7"/>
      <c r="D400" s="7"/>
      <c r="E400" s="7"/>
      <c r="F400" s="7"/>
      <c r="G400" s="7"/>
      <c r="H400" s="7"/>
      <c r="I400" s="204"/>
      <c r="J400" s="7"/>
      <c r="K400" s="7"/>
      <c r="L400" s="7"/>
      <c r="M400" s="7"/>
      <c r="N400" s="51"/>
      <c r="O400" s="51"/>
      <c r="P400" s="226"/>
      <c r="Q400" s="226"/>
      <c r="R400" s="226"/>
      <c r="S400" s="226"/>
      <c r="T400" s="51"/>
      <c r="U400" s="51"/>
    </row>
    <row r="401" spans="1:21" ht="11.25">
      <c r="A401" s="7"/>
      <c r="B401" s="7"/>
      <c r="C401" s="7"/>
      <c r="D401" s="7"/>
      <c r="E401" s="7"/>
      <c r="F401" s="7"/>
      <c r="G401" s="7"/>
      <c r="H401" s="7"/>
      <c r="I401" s="204"/>
      <c r="J401" s="7"/>
      <c r="K401" s="7"/>
      <c r="L401" s="7"/>
      <c r="M401" s="7"/>
      <c r="N401" s="51"/>
      <c r="O401" s="51"/>
      <c r="P401" s="226"/>
      <c r="Q401" s="226"/>
      <c r="R401" s="226"/>
      <c r="S401" s="226"/>
      <c r="T401" s="51"/>
      <c r="U401" s="51"/>
    </row>
    <row r="402" spans="1:21" ht="11.25">
      <c r="A402" s="7"/>
      <c r="B402" s="7"/>
      <c r="C402" s="7"/>
      <c r="D402" s="7"/>
      <c r="E402" s="7"/>
      <c r="F402" s="7"/>
      <c r="G402" s="7"/>
      <c r="H402" s="7"/>
      <c r="I402" s="204"/>
      <c r="J402" s="7"/>
      <c r="K402" s="7"/>
      <c r="L402" s="7"/>
      <c r="M402" s="7"/>
      <c r="N402" s="51"/>
      <c r="O402" s="51"/>
      <c r="P402" s="226"/>
      <c r="Q402" s="226"/>
      <c r="R402" s="226"/>
      <c r="S402" s="226"/>
      <c r="T402" s="51"/>
      <c r="U402" s="51"/>
    </row>
    <row r="403" spans="1:21" ht="11.25">
      <c r="A403" s="7"/>
      <c r="B403" s="7"/>
      <c r="C403" s="7"/>
      <c r="D403" s="7"/>
      <c r="E403" s="7"/>
      <c r="F403" s="7"/>
      <c r="G403" s="7"/>
      <c r="H403" s="7"/>
      <c r="I403" s="204"/>
      <c r="J403" s="7"/>
      <c r="K403" s="7"/>
      <c r="L403" s="7"/>
      <c r="M403" s="7"/>
      <c r="N403" s="51"/>
      <c r="O403" s="51"/>
      <c r="P403" s="226"/>
      <c r="Q403" s="226"/>
      <c r="R403" s="226"/>
      <c r="S403" s="226"/>
      <c r="T403" s="51"/>
      <c r="U403" s="51"/>
    </row>
    <row r="404" spans="1:21" ht="11.25">
      <c r="A404" s="7"/>
      <c r="B404" s="7"/>
      <c r="C404" s="7"/>
      <c r="D404" s="7"/>
      <c r="E404" s="7"/>
      <c r="F404" s="7"/>
      <c r="G404" s="7"/>
      <c r="H404" s="7"/>
      <c r="I404" s="204"/>
      <c r="J404" s="7"/>
      <c r="K404" s="7"/>
      <c r="L404" s="7"/>
      <c r="M404" s="7"/>
      <c r="N404" s="51"/>
      <c r="O404" s="51"/>
      <c r="P404" s="226"/>
      <c r="Q404" s="226"/>
      <c r="R404" s="226"/>
      <c r="S404" s="226"/>
      <c r="T404" s="51"/>
      <c r="U404" s="51"/>
    </row>
    <row r="405" spans="1:21" ht="11.25">
      <c r="A405" s="7"/>
      <c r="B405" s="7"/>
      <c r="C405" s="7"/>
      <c r="D405" s="7"/>
      <c r="E405" s="7"/>
      <c r="F405" s="7"/>
      <c r="G405" s="7"/>
      <c r="H405" s="7"/>
      <c r="I405" s="204"/>
      <c r="J405" s="7"/>
      <c r="K405" s="7"/>
      <c r="L405" s="7"/>
      <c r="M405" s="7"/>
      <c r="N405" s="51"/>
      <c r="O405" s="51"/>
      <c r="P405" s="226"/>
      <c r="Q405" s="226"/>
      <c r="R405" s="226"/>
      <c r="S405" s="226"/>
      <c r="T405" s="51"/>
      <c r="U405" s="51"/>
    </row>
    <row r="406" spans="1:21" ht="11.25">
      <c r="A406" s="7"/>
      <c r="B406" s="7"/>
      <c r="C406" s="7"/>
      <c r="D406" s="7"/>
      <c r="E406" s="7"/>
      <c r="F406" s="7"/>
      <c r="G406" s="7"/>
      <c r="H406" s="7"/>
      <c r="I406" s="204"/>
      <c r="J406" s="7"/>
      <c r="K406" s="7"/>
      <c r="L406" s="7"/>
      <c r="M406" s="7"/>
      <c r="N406" s="51"/>
      <c r="O406" s="51"/>
      <c r="P406" s="226"/>
      <c r="Q406" s="226"/>
      <c r="R406" s="226"/>
      <c r="S406" s="226"/>
      <c r="T406" s="51"/>
      <c r="U406" s="51"/>
    </row>
    <row r="407" spans="1:21" ht="11.25">
      <c r="A407" s="7"/>
      <c r="B407" s="7"/>
      <c r="C407" s="7"/>
      <c r="D407" s="7"/>
      <c r="E407" s="7"/>
      <c r="F407" s="7"/>
      <c r="G407" s="7"/>
      <c r="H407" s="7"/>
      <c r="I407" s="204"/>
      <c r="J407" s="7"/>
      <c r="K407" s="7"/>
      <c r="L407" s="7"/>
      <c r="M407" s="7"/>
      <c r="N407" s="51"/>
      <c r="O407" s="51"/>
      <c r="P407" s="226"/>
      <c r="Q407" s="226"/>
      <c r="R407" s="226"/>
      <c r="S407" s="226"/>
      <c r="T407" s="51"/>
      <c r="U407" s="51"/>
    </row>
    <row r="408" spans="1:21" ht="11.25">
      <c r="A408" s="7"/>
      <c r="B408" s="7"/>
      <c r="C408" s="7"/>
      <c r="D408" s="7"/>
      <c r="E408" s="7"/>
      <c r="F408" s="7"/>
      <c r="G408" s="7"/>
      <c r="H408" s="7"/>
      <c r="I408" s="204"/>
      <c r="J408" s="7"/>
      <c r="K408" s="7"/>
      <c r="L408" s="7"/>
      <c r="M408" s="7"/>
      <c r="N408" s="51"/>
      <c r="O408" s="51"/>
      <c r="P408" s="226"/>
      <c r="Q408" s="226"/>
      <c r="R408" s="226"/>
      <c r="S408" s="226"/>
      <c r="T408" s="51"/>
      <c r="U408" s="51"/>
    </row>
    <row r="409" spans="1:21" ht="11.25">
      <c r="A409" s="7"/>
      <c r="B409" s="7"/>
      <c r="C409" s="7"/>
      <c r="D409" s="7"/>
      <c r="E409" s="7"/>
      <c r="F409" s="7"/>
      <c r="G409" s="7"/>
      <c r="H409" s="7"/>
      <c r="I409" s="204"/>
      <c r="J409" s="7"/>
      <c r="K409" s="7"/>
      <c r="L409" s="7"/>
      <c r="M409" s="7"/>
      <c r="N409" s="51"/>
      <c r="O409" s="51"/>
      <c r="P409" s="226"/>
      <c r="Q409" s="226"/>
      <c r="R409" s="226"/>
      <c r="S409" s="226"/>
      <c r="T409" s="51"/>
      <c r="U409" s="51"/>
    </row>
    <row r="410" spans="1:21" ht="11.25">
      <c r="A410" s="7"/>
      <c r="B410" s="7"/>
      <c r="C410" s="7"/>
      <c r="D410" s="7"/>
      <c r="E410" s="7"/>
      <c r="F410" s="7"/>
      <c r="G410" s="7"/>
      <c r="H410" s="7"/>
      <c r="I410" s="204"/>
      <c r="J410" s="7"/>
      <c r="K410" s="7"/>
      <c r="L410" s="7"/>
      <c r="M410" s="7"/>
      <c r="N410" s="51"/>
      <c r="O410" s="51"/>
      <c r="P410" s="226"/>
      <c r="Q410" s="226"/>
      <c r="R410" s="226"/>
      <c r="S410" s="226"/>
      <c r="T410" s="51"/>
      <c r="U410" s="51"/>
    </row>
    <row r="411" spans="1:21" ht="11.25">
      <c r="A411" s="7"/>
      <c r="B411" s="7"/>
      <c r="C411" s="7"/>
      <c r="D411" s="7"/>
      <c r="E411" s="7"/>
      <c r="F411" s="7"/>
      <c r="G411" s="7"/>
      <c r="H411" s="7"/>
      <c r="I411" s="204"/>
      <c r="J411" s="7"/>
      <c r="K411" s="7"/>
      <c r="L411" s="7"/>
      <c r="M411" s="7"/>
      <c r="N411" s="51"/>
      <c r="O411" s="51"/>
      <c r="P411" s="226"/>
      <c r="Q411" s="226"/>
      <c r="R411" s="226"/>
      <c r="S411" s="226"/>
      <c r="T411" s="51"/>
      <c r="U411" s="51"/>
    </row>
    <row r="412" spans="1:21" ht="11.25">
      <c r="A412" s="7"/>
      <c r="B412" s="7"/>
      <c r="C412" s="7"/>
      <c r="D412" s="7"/>
      <c r="E412" s="7"/>
      <c r="F412" s="7"/>
      <c r="G412" s="7"/>
      <c r="H412" s="7"/>
      <c r="I412" s="204"/>
      <c r="J412" s="7"/>
      <c r="K412" s="7"/>
      <c r="L412" s="7"/>
      <c r="M412" s="7"/>
      <c r="N412" s="51"/>
      <c r="O412" s="51"/>
      <c r="P412" s="226"/>
      <c r="Q412" s="226"/>
      <c r="R412" s="226"/>
      <c r="S412" s="226"/>
      <c r="T412" s="51"/>
      <c r="U412" s="51"/>
    </row>
    <row r="413" spans="1:21" ht="11.25">
      <c r="A413" s="7"/>
      <c r="B413" s="7"/>
      <c r="C413" s="7"/>
      <c r="D413" s="7"/>
      <c r="E413" s="7"/>
      <c r="F413" s="7"/>
      <c r="G413" s="7"/>
      <c r="H413" s="7"/>
      <c r="I413" s="204"/>
      <c r="J413" s="7"/>
      <c r="K413" s="7"/>
      <c r="L413" s="7"/>
      <c r="M413" s="7"/>
      <c r="N413" s="51"/>
      <c r="O413" s="51"/>
      <c r="P413" s="226"/>
      <c r="Q413" s="226"/>
      <c r="R413" s="226"/>
      <c r="S413" s="226"/>
      <c r="T413" s="51"/>
      <c r="U413" s="51"/>
    </row>
    <row r="414" spans="1:21" ht="11.25">
      <c r="A414" s="7"/>
      <c r="B414" s="7"/>
      <c r="C414" s="7"/>
      <c r="D414" s="7"/>
      <c r="E414" s="7"/>
      <c r="F414" s="7"/>
      <c r="G414" s="7"/>
      <c r="H414" s="7"/>
      <c r="I414" s="204"/>
      <c r="J414" s="7"/>
      <c r="K414" s="7"/>
      <c r="L414" s="7"/>
      <c r="M414" s="7"/>
      <c r="N414" s="51"/>
      <c r="O414" s="51"/>
      <c r="P414" s="226"/>
      <c r="Q414" s="226"/>
      <c r="R414" s="226"/>
      <c r="S414" s="226"/>
      <c r="T414" s="51"/>
      <c r="U414" s="51"/>
    </row>
    <row r="415" spans="1:21" ht="11.25">
      <c r="A415" s="7"/>
      <c r="B415" s="7"/>
      <c r="C415" s="7"/>
      <c r="D415" s="7"/>
      <c r="E415" s="7"/>
      <c r="F415" s="7"/>
      <c r="G415" s="7"/>
      <c r="H415" s="7"/>
      <c r="I415" s="204"/>
      <c r="J415" s="7"/>
      <c r="K415" s="7"/>
      <c r="L415" s="7"/>
      <c r="M415" s="7"/>
      <c r="N415" s="51"/>
      <c r="O415" s="51"/>
      <c r="P415" s="226"/>
      <c r="Q415" s="226"/>
      <c r="R415" s="226"/>
      <c r="S415" s="226"/>
      <c r="T415" s="51"/>
      <c r="U415" s="51"/>
    </row>
    <row r="416" spans="1:21" ht="11.25">
      <c r="A416" s="7"/>
      <c r="B416" s="7"/>
      <c r="C416" s="7"/>
      <c r="D416" s="7"/>
      <c r="E416" s="7"/>
      <c r="F416" s="7"/>
      <c r="G416" s="7"/>
      <c r="H416" s="7"/>
      <c r="I416" s="204"/>
      <c r="J416" s="7"/>
      <c r="K416" s="7"/>
      <c r="L416" s="7"/>
      <c r="M416" s="7"/>
      <c r="N416" s="51"/>
      <c r="O416" s="51"/>
      <c r="P416" s="226"/>
      <c r="Q416" s="226"/>
      <c r="R416" s="226"/>
      <c r="S416" s="226"/>
      <c r="T416" s="51"/>
      <c r="U416" s="51"/>
    </row>
    <row r="417" spans="1:21" ht="11.25">
      <c r="A417" s="7"/>
      <c r="B417" s="7"/>
      <c r="C417" s="7"/>
      <c r="D417" s="7"/>
      <c r="E417" s="7"/>
      <c r="F417" s="7"/>
      <c r="G417" s="7"/>
      <c r="H417" s="7"/>
      <c r="I417" s="204"/>
      <c r="J417" s="7"/>
      <c r="K417" s="7"/>
      <c r="L417" s="7"/>
      <c r="M417" s="7"/>
      <c r="N417" s="51"/>
      <c r="O417" s="51"/>
      <c r="P417" s="226"/>
      <c r="Q417" s="226"/>
      <c r="R417" s="226"/>
      <c r="S417" s="226"/>
      <c r="T417" s="51"/>
      <c r="U417" s="51"/>
    </row>
    <row r="418" spans="1:21" ht="11.25">
      <c r="A418" s="7"/>
      <c r="B418" s="7"/>
      <c r="C418" s="7"/>
      <c r="D418" s="7"/>
      <c r="E418" s="7"/>
      <c r="F418" s="7"/>
      <c r="G418" s="7"/>
      <c r="H418" s="7"/>
      <c r="I418" s="204"/>
      <c r="J418" s="7"/>
      <c r="K418" s="7"/>
      <c r="L418" s="7"/>
      <c r="M418" s="7"/>
      <c r="N418" s="51"/>
      <c r="O418" s="51"/>
      <c r="P418" s="226"/>
      <c r="Q418" s="226"/>
      <c r="R418" s="226"/>
      <c r="S418" s="226"/>
      <c r="T418" s="51"/>
      <c r="U418" s="51"/>
    </row>
    <row r="419" spans="1:21" ht="11.25">
      <c r="A419" s="7"/>
      <c r="B419" s="7"/>
      <c r="C419" s="7"/>
      <c r="D419" s="7"/>
      <c r="E419" s="7"/>
      <c r="F419" s="7"/>
      <c r="G419" s="7"/>
      <c r="H419" s="7"/>
      <c r="I419" s="204"/>
      <c r="J419" s="7"/>
      <c r="K419" s="7"/>
      <c r="L419" s="7"/>
      <c r="M419" s="7"/>
      <c r="N419" s="51"/>
      <c r="O419" s="51"/>
      <c r="P419" s="226"/>
      <c r="Q419" s="226"/>
      <c r="R419" s="226"/>
      <c r="S419" s="226"/>
      <c r="T419" s="51"/>
      <c r="U419" s="51"/>
    </row>
    <row r="420" spans="1:21" ht="11.25">
      <c r="A420" s="7"/>
      <c r="B420" s="7"/>
      <c r="C420" s="7"/>
      <c r="D420" s="7"/>
      <c r="E420" s="7"/>
      <c r="F420" s="7"/>
      <c r="G420" s="7"/>
      <c r="H420" s="7"/>
      <c r="I420" s="204"/>
      <c r="J420" s="7"/>
      <c r="K420" s="7"/>
      <c r="L420" s="7"/>
      <c r="M420" s="7"/>
      <c r="N420" s="51"/>
      <c r="O420" s="51"/>
      <c r="P420" s="226"/>
      <c r="Q420" s="226"/>
      <c r="R420" s="226"/>
      <c r="S420" s="226"/>
      <c r="T420" s="51"/>
      <c r="U420" s="51"/>
    </row>
    <row r="421" spans="1:21" ht="11.25">
      <c r="A421" s="7"/>
      <c r="B421" s="7"/>
      <c r="C421" s="7"/>
      <c r="D421" s="7"/>
      <c r="E421" s="7"/>
      <c r="F421" s="7"/>
      <c r="G421" s="7"/>
      <c r="H421" s="7"/>
      <c r="I421" s="204"/>
      <c r="J421" s="7"/>
      <c r="K421" s="7"/>
      <c r="L421" s="7"/>
      <c r="M421" s="7"/>
      <c r="N421" s="51"/>
      <c r="O421" s="51"/>
      <c r="P421" s="226"/>
      <c r="Q421" s="226"/>
      <c r="R421" s="226"/>
      <c r="S421" s="226"/>
      <c r="T421" s="51"/>
      <c r="U421" s="51"/>
    </row>
    <row r="422" spans="1:21" ht="11.25">
      <c r="A422" s="7"/>
      <c r="B422" s="7"/>
      <c r="C422" s="7"/>
      <c r="D422" s="7"/>
      <c r="E422" s="7"/>
      <c r="F422" s="7"/>
      <c r="G422" s="7"/>
      <c r="H422" s="7"/>
      <c r="I422" s="204"/>
      <c r="J422" s="7"/>
      <c r="K422" s="7"/>
      <c r="L422" s="7"/>
      <c r="M422" s="7"/>
      <c r="N422" s="51"/>
      <c r="O422" s="51"/>
      <c r="P422" s="226"/>
      <c r="Q422" s="226"/>
      <c r="R422" s="226"/>
      <c r="S422" s="226"/>
      <c r="T422" s="51"/>
      <c r="U422" s="51"/>
    </row>
    <row r="423" spans="1:21" ht="11.25">
      <c r="A423" s="7"/>
      <c r="B423" s="7"/>
      <c r="C423" s="7"/>
      <c r="D423" s="7"/>
      <c r="E423" s="7"/>
      <c r="F423" s="7"/>
      <c r="G423" s="7"/>
      <c r="H423" s="7"/>
      <c r="I423" s="204"/>
      <c r="J423" s="7"/>
      <c r="K423" s="7"/>
      <c r="L423" s="7"/>
      <c r="M423" s="7"/>
      <c r="N423" s="51"/>
      <c r="O423" s="51"/>
      <c r="P423" s="226"/>
      <c r="Q423" s="226"/>
      <c r="R423" s="226"/>
      <c r="S423" s="226"/>
      <c r="T423" s="51"/>
      <c r="U423" s="51"/>
    </row>
    <row r="424" spans="1:21" ht="11.25">
      <c r="A424" s="7"/>
      <c r="B424" s="7"/>
      <c r="C424" s="7"/>
      <c r="D424" s="7"/>
      <c r="E424" s="7"/>
      <c r="F424" s="7"/>
      <c r="G424" s="7"/>
      <c r="H424" s="7"/>
      <c r="I424" s="204"/>
      <c r="J424" s="7"/>
      <c r="K424" s="7"/>
      <c r="L424" s="7"/>
      <c r="M424" s="7"/>
      <c r="N424" s="51"/>
      <c r="O424" s="51"/>
      <c r="P424" s="226"/>
      <c r="Q424" s="226"/>
      <c r="R424" s="226"/>
      <c r="S424" s="226"/>
      <c r="T424" s="51"/>
      <c r="U424" s="51"/>
    </row>
    <row r="425" spans="1:21" ht="11.25">
      <c r="A425" s="7"/>
      <c r="B425" s="7"/>
      <c r="C425" s="7"/>
      <c r="D425" s="7"/>
      <c r="E425" s="7"/>
      <c r="F425" s="7"/>
      <c r="G425" s="7"/>
      <c r="H425" s="7"/>
      <c r="I425" s="204"/>
      <c r="J425" s="7"/>
      <c r="K425" s="7"/>
      <c r="L425" s="7"/>
      <c r="M425" s="7"/>
      <c r="N425" s="51"/>
      <c r="O425" s="51"/>
      <c r="P425" s="226"/>
      <c r="Q425" s="226"/>
      <c r="R425" s="226"/>
      <c r="S425" s="226"/>
      <c r="T425" s="51"/>
      <c r="U425" s="51"/>
    </row>
    <row r="426" spans="1:21" ht="11.25">
      <c r="A426" s="7"/>
      <c r="B426" s="7"/>
      <c r="C426" s="7"/>
      <c r="D426" s="7"/>
      <c r="E426" s="7"/>
      <c r="F426" s="7"/>
      <c r="G426" s="7"/>
      <c r="H426" s="7"/>
      <c r="I426" s="204"/>
      <c r="J426" s="7"/>
      <c r="K426" s="7"/>
      <c r="L426" s="7"/>
      <c r="M426" s="7"/>
      <c r="N426" s="51"/>
      <c r="O426" s="51"/>
      <c r="P426" s="226"/>
      <c r="Q426" s="226"/>
      <c r="R426" s="226"/>
      <c r="S426" s="226"/>
      <c r="T426" s="51"/>
      <c r="U426" s="51"/>
    </row>
    <row r="427" spans="1:21" ht="11.25">
      <c r="A427" s="7"/>
      <c r="B427" s="7"/>
      <c r="C427" s="7"/>
      <c r="D427" s="7"/>
      <c r="E427" s="7"/>
      <c r="F427" s="7"/>
      <c r="G427" s="7"/>
      <c r="H427" s="7"/>
      <c r="I427" s="204"/>
      <c r="J427" s="7"/>
      <c r="K427" s="7"/>
      <c r="L427" s="7"/>
      <c r="M427" s="7"/>
      <c r="N427" s="51"/>
      <c r="O427" s="51"/>
      <c r="P427" s="226"/>
      <c r="Q427" s="226"/>
      <c r="R427" s="226"/>
      <c r="S427" s="226"/>
      <c r="T427" s="51"/>
      <c r="U427" s="51"/>
    </row>
    <row r="428" spans="1:21" ht="11.25">
      <c r="A428" s="7"/>
      <c r="B428" s="7"/>
      <c r="C428" s="7"/>
      <c r="D428" s="7"/>
      <c r="E428" s="7"/>
      <c r="F428" s="7"/>
      <c r="G428" s="7"/>
      <c r="H428" s="7"/>
      <c r="I428" s="204"/>
      <c r="J428" s="7"/>
      <c r="K428" s="7"/>
      <c r="L428" s="7"/>
      <c r="M428" s="7"/>
      <c r="N428" s="51"/>
      <c r="O428" s="51"/>
      <c r="P428" s="226"/>
      <c r="Q428" s="226"/>
      <c r="R428" s="226"/>
      <c r="S428" s="226"/>
      <c r="T428" s="51"/>
      <c r="U428" s="51"/>
    </row>
    <row r="429" spans="1:21" ht="11.25">
      <c r="A429" s="7"/>
      <c r="B429" s="7"/>
      <c r="C429" s="7"/>
      <c r="D429" s="7"/>
      <c r="E429" s="7"/>
      <c r="F429" s="7"/>
      <c r="G429" s="7"/>
      <c r="H429" s="7"/>
      <c r="I429" s="204"/>
      <c r="J429" s="7"/>
      <c r="K429" s="7"/>
      <c r="L429" s="7"/>
      <c r="M429" s="7"/>
      <c r="N429" s="51"/>
      <c r="O429" s="51"/>
      <c r="P429" s="226"/>
      <c r="Q429" s="226"/>
      <c r="R429" s="226"/>
      <c r="S429" s="226"/>
      <c r="T429" s="51"/>
      <c r="U429" s="51"/>
    </row>
    <row r="430" spans="1:21" ht="11.25">
      <c r="A430" s="7"/>
      <c r="B430" s="7"/>
      <c r="C430" s="7"/>
      <c r="D430" s="7"/>
      <c r="E430" s="7"/>
      <c r="F430" s="7"/>
      <c r="G430" s="7"/>
      <c r="H430" s="7"/>
      <c r="I430" s="204"/>
      <c r="J430" s="7"/>
      <c r="K430" s="7"/>
      <c r="L430" s="7"/>
      <c r="M430" s="7"/>
      <c r="N430" s="51"/>
      <c r="O430" s="51"/>
      <c r="P430" s="226"/>
      <c r="Q430" s="226"/>
      <c r="R430" s="226"/>
      <c r="S430" s="226"/>
      <c r="T430" s="51"/>
      <c r="U430" s="51"/>
    </row>
    <row r="431" spans="1:21" ht="11.25">
      <c r="A431" s="7"/>
      <c r="B431" s="7"/>
      <c r="C431" s="7"/>
      <c r="D431" s="7"/>
      <c r="E431" s="7"/>
      <c r="F431" s="7"/>
      <c r="G431" s="7"/>
      <c r="H431" s="7"/>
      <c r="I431" s="204"/>
      <c r="J431" s="7"/>
      <c r="K431" s="7"/>
      <c r="L431" s="7"/>
      <c r="M431" s="7"/>
      <c r="N431" s="51"/>
      <c r="O431" s="51"/>
      <c r="P431" s="226"/>
      <c r="Q431" s="226"/>
      <c r="R431" s="226"/>
      <c r="S431" s="226"/>
      <c r="T431" s="51"/>
      <c r="U431" s="51"/>
    </row>
    <row r="432" spans="1:21" ht="11.25">
      <c r="A432" s="7"/>
      <c r="B432" s="7"/>
      <c r="C432" s="7"/>
      <c r="D432" s="7"/>
      <c r="E432" s="7"/>
      <c r="F432" s="7"/>
      <c r="G432" s="7"/>
      <c r="H432" s="7"/>
      <c r="I432" s="204"/>
      <c r="J432" s="7"/>
      <c r="K432" s="7"/>
      <c r="L432" s="7"/>
      <c r="M432" s="7"/>
      <c r="N432" s="51"/>
      <c r="O432" s="51"/>
      <c r="P432" s="226"/>
      <c r="Q432" s="226"/>
      <c r="R432" s="226"/>
      <c r="S432" s="226"/>
      <c r="T432" s="51"/>
      <c r="U432" s="51"/>
    </row>
    <row r="433" spans="1:21" ht="11.25">
      <c r="A433" s="7"/>
      <c r="B433" s="7"/>
      <c r="C433" s="7"/>
      <c r="D433" s="7"/>
      <c r="E433" s="7"/>
      <c r="F433" s="7"/>
      <c r="G433" s="7"/>
      <c r="H433" s="7"/>
      <c r="I433" s="204"/>
      <c r="J433" s="7"/>
      <c r="K433" s="7"/>
      <c r="L433" s="7"/>
      <c r="M433" s="7"/>
      <c r="N433" s="51"/>
      <c r="O433" s="51"/>
      <c r="P433" s="226"/>
      <c r="Q433" s="226"/>
      <c r="R433" s="226"/>
      <c r="S433" s="226"/>
      <c r="T433" s="51"/>
      <c r="U433" s="51"/>
    </row>
    <row r="434" spans="1:21" ht="11.25">
      <c r="A434" s="7"/>
      <c r="B434" s="7"/>
      <c r="C434" s="7"/>
      <c r="D434" s="7"/>
      <c r="E434" s="7"/>
      <c r="F434" s="7"/>
      <c r="G434" s="7"/>
      <c r="H434" s="7"/>
      <c r="I434" s="204"/>
      <c r="J434" s="7"/>
      <c r="K434" s="7"/>
      <c r="L434" s="7"/>
      <c r="M434" s="7"/>
      <c r="N434" s="51"/>
      <c r="O434" s="51"/>
      <c r="P434" s="226"/>
      <c r="Q434" s="226"/>
      <c r="R434" s="226"/>
      <c r="S434" s="226"/>
      <c r="T434" s="51"/>
      <c r="U434" s="51"/>
    </row>
    <row r="435" spans="1:21" ht="11.25">
      <c r="A435" s="7"/>
      <c r="B435" s="7"/>
      <c r="C435" s="7"/>
      <c r="D435" s="7"/>
      <c r="E435" s="7"/>
      <c r="F435" s="7"/>
      <c r="G435" s="7"/>
      <c r="H435" s="7"/>
      <c r="I435" s="204"/>
      <c r="J435" s="7"/>
      <c r="K435" s="7"/>
      <c r="L435" s="7"/>
      <c r="M435" s="7"/>
      <c r="N435" s="51"/>
      <c r="O435" s="51"/>
      <c r="P435" s="226"/>
      <c r="Q435" s="226"/>
      <c r="R435" s="226"/>
      <c r="S435" s="226"/>
      <c r="T435" s="51"/>
      <c r="U435" s="51"/>
    </row>
    <row r="436" spans="1:21" ht="11.25">
      <c r="A436" s="7"/>
      <c r="B436" s="7"/>
      <c r="C436" s="7"/>
      <c r="D436" s="7"/>
      <c r="E436" s="7"/>
      <c r="F436" s="7"/>
      <c r="G436" s="7"/>
      <c r="H436" s="7"/>
      <c r="I436" s="204"/>
      <c r="J436" s="7"/>
      <c r="K436" s="7"/>
      <c r="L436" s="7"/>
      <c r="M436" s="7"/>
      <c r="N436" s="51"/>
      <c r="O436" s="51"/>
      <c r="P436" s="226"/>
      <c r="Q436" s="226"/>
      <c r="R436" s="226"/>
      <c r="S436" s="226"/>
      <c r="T436" s="51"/>
      <c r="U436" s="51"/>
    </row>
    <row r="437" spans="1:21" ht="11.25">
      <c r="A437" s="7"/>
      <c r="B437" s="7"/>
      <c r="C437" s="7"/>
      <c r="D437" s="7"/>
      <c r="E437" s="7"/>
      <c r="F437" s="7"/>
      <c r="G437" s="7"/>
      <c r="H437" s="7"/>
      <c r="I437" s="204"/>
      <c r="J437" s="7"/>
      <c r="K437" s="7"/>
      <c r="L437" s="7"/>
      <c r="M437" s="7"/>
      <c r="N437" s="51"/>
      <c r="O437" s="51"/>
      <c r="P437" s="226"/>
      <c r="Q437" s="226"/>
      <c r="R437" s="226"/>
      <c r="S437" s="226"/>
      <c r="T437" s="51"/>
      <c r="U437" s="51"/>
    </row>
    <row r="438" spans="1:21" ht="11.25">
      <c r="A438" s="7"/>
      <c r="B438" s="7"/>
      <c r="C438" s="7"/>
      <c r="D438" s="7"/>
      <c r="E438" s="7"/>
      <c r="F438" s="7"/>
      <c r="G438" s="7"/>
      <c r="H438" s="7"/>
      <c r="I438" s="204"/>
      <c r="J438" s="7"/>
      <c r="K438" s="7"/>
      <c r="L438" s="7"/>
      <c r="M438" s="7"/>
      <c r="N438" s="51"/>
      <c r="O438" s="51"/>
      <c r="P438" s="226"/>
      <c r="Q438" s="226"/>
      <c r="R438" s="226"/>
      <c r="S438" s="226"/>
      <c r="T438" s="51"/>
      <c r="U438" s="51"/>
    </row>
    <row r="439" spans="1:21" ht="11.25">
      <c r="A439" s="7"/>
      <c r="B439" s="7"/>
      <c r="C439" s="7"/>
      <c r="D439" s="7"/>
      <c r="E439" s="7"/>
      <c r="F439" s="7"/>
      <c r="G439" s="7"/>
      <c r="H439" s="7"/>
      <c r="I439" s="204"/>
      <c r="J439" s="7"/>
      <c r="K439" s="7"/>
      <c r="L439" s="7"/>
      <c r="M439" s="7"/>
      <c r="N439" s="51"/>
      <c r="O439" s="51"/>
      <c r="P439" s="226"/>
      <c r="Q439" s="226"/>
      <c r="R439" s="226"/>
      <c r="S439" s="226"/>
      <c r="T439" s="51"/>
      <c r="U439" s="51"/>
    </row>
    <row r="440" spans="1:21" ht="11.25">
      <c r="A440" s="7"/>
      <c r="B440" s="7"/>
      <c r="C440" s="7"/>
      <c r="D440" s="7"/>
      <c r="E440" s="7"/>
      <c r="F440" s="7"/>
      <c r="G440" s="7"/>
      <c r="H440" s="7"/>
      <c r="I440" s="204"/>
      <c r="J440" s="7"/>
      <c r="K440" s="7"/>
      <c r="L440" s="7"/>
      <c r="M440" s="7"/>
      <c r="N440" s="51"/>
      <c r="O440" s="51"/>
      <c r="P440" s="226"/>
      <c r="Q440" s="226"/>
      <c r="R440" s="226"/>
      <c r="S440" s="226"/>
      <c r="T440" s="51"/>
      <c r="U440" s="51"/>
    </row>
    <row r="441" spans="1:21" ht="11.25">
      <c r="A441" s="7"/>
      <c r="B441" s="7"/>
      <c r="C441" s="7"/>
      <c r="D441" s="7"/>
      <c r="E441" s="7"/>
      <c r="F441" s="7"/>
      <c r="G441" s="7"/>
      <c r="H441" s="7"/>
      <c r="I441" s="204"/>
      <c r="J441" s="7"/>
      <c r="K441" s="7"/>
      <c r="L441" s="7"/>
      <c r="M441" s="7"/>
      <c r="N441" s="51"/>
      <c r="O441" s="51"/>
      <c r="P441" s="226"/>
      <c r="Q441" s="226"/>
      <c r="R441" s="226"/>
      <c r="S441" s="226"/>
      <c r="T441" s="51"/>
      <c r="U441" s="51"/>
    </row>
    <row r="442" spans="1:21" ht="11.25">
      <c r="A442" s="7"/>
      <c r="B442" s="7"/>
      <c r="C442" s="7"/>
      <c r="D442" s="7"/>
      <c r="E442" s="7"/>
      <c r="F442" s="7"/>
      <c r="G442" s="7"/>
      <c r="H442" s="7"/>
      <c r="I442" s="204"/>
      <c r="J442" s="7"/>
      <c r="K442" s="7"/>
      <c r="L442" s="7"/>
      <c r="M442" s="7"/>
      <c r="N442" s="51"/>
      <c r="O442" s="51"/>
      <c r="P442" s="226"/>
      <c r="Q442" s="226"/>
      <c r="R442" s="226"/>
      <c r="S442" s="226"/>
      <c r="T442" s="51"/>
      <c r="U442" s="51"/>
    </row>
    <row r="443" spans="1:21" ht="11.25">
      <c r="A443" s="7"/>
      <c r="B443" s="7"/>
      <c r="C443" s="7"/>
      <c r="D443" s="7"/>
      <c r="E443" s="7"/>
      <c r="F443" s="7"/>
      <c r="G443" s="7"/>
      <c r="H443" s="7"/>
      <c r="I443" s="204"/>
      <c r="J443" s="7"/>
      <c r="K443" s="7"/>
      <c r="L443" s="7"/>
      <c r="M443" s="7"/>
      <c r="N443" s="51"/>
      <c r="O443" s="51"/>
      <c r="P443" s="226"/>
      <c r="Q443" s="226"/>
      <c r="R443" s="226"/>
      <c r="S443" s="226"/>
      <c r="T443" s="51"/>
      <c r="U443" s="51"/>
    </row>
    <row r="444" spans="1:21" ht="11.25">
      <c r="A444" s="7"/>
      <c r="B444" s="7"/>
      <c r="C444" s="7"/>
      <c r="D444" s="7"/>
      <c r="E444" s="7"/>
      <c r="F444" s="7"/>
      <c r="G444" s="7"/>
      <c r="H444" s="7"/>
      <c r="I444" s="204"/>
      <c r="J444" s="7"/>
      <c r="K444" s="7"/>
      <c r="L444" s="7"/>
      <c r="M444" s="7"/>
      <c r="N444" s="51"/>
      <c r="O444" s="51"/>
      <c r="P444" s="226"/>
      <c r="Q444" s="226"/>
      <c r="R444" s="226"/>
      <c r="S444" s="226"/>
      <c r="T444" s="51"/>
      <c r="U444" s="51"/>
    </row>
    <row r="445" spans="1:21" ht="11.25">
      <c r="A445" s="7"/>
      <c r="B445" s="7"/>
      <c r="C445" s="7"/>
      <c r="D445" s="7"/>
      <c r="E445" s="7"/>
      <c r="F445" s="7"/>
      <c r="G445" s="7"/>
      <c r="H445" s="7"/>
      <c r="I445" s="204"/>
      <c r="J445" s="7"/>
      <c r="K445" s="7"/>
      <c r="L445" s="7"/>
      <c r="M445" s="7"/>
      <c r="N445" s="51"/>
      <c r="O445" s="51"/>
      <c r="P445" s="226"/>
      <c r="Q445" s="226"/>
      <c r="R445" s="226"/>
      <c r="S445" s="226"/>
      <c r="T445" s="51"/>
      <c r="U445" s="51"/>
    </row>
    <row r="446" spans="1:21" ht="11.25">
      <c r="A446" s="7"/>
      <c r="B446" s="7"/>
      <c r="C446" s="7"/>
      <c r="D446" s="7"/>
      <c r="E446" s="7"/>
      <c r="F446" s="7"/>
      <c r="G446" s="7"/>
      <c r="H446" s="7"/>
      <c r="I446" s="204"/>
      <c r="J446" s="7"/>
      <c r="K446" s="7"/>
      <c r="L446" s="7"/>
      <c r="M446" s="7"/>
      <c r="N446" s="51"/>
      <c r="O446" s="51"/>
      <c r="P446" s="226"/>
      <c r="Q446" s="226"/>
      <c r="R446" s="226"/>
      <c r="S446" s="226"/>
      <c r="T446" s="51"/>
      <c r="U446" s="51"/>
    </row>
    <row r="447" spans="1:21" ht="11.25">
      <c r="A447" s="7"/>
      <c r="B447" s="7"/>
      <c r="C447" s="7"/>
      <c r="D447" s="7"/>
      <c r="E447" s="7"/>
      <c r="F447" s="7"/>
      <c r="G447" s="7"/>
      <c r="H447" s="7"/>
      <c r="I447" s="204"/>
      <c r="J447" s="7"/>
      <c r="K447" s="7"/>
      <c r="L447" s="7"/>
      <c r="M447" s="7"/>
      <c r="N447" s="51"/>
      <c r="O447" s="51"/>
      <c r="P447" s="226"/>
      <c r="Q447" s="226"/>
      <c r="R447" s="226"/>
      <c r="S447" s="226"/>
      <c r="T447" s="51"/>
      <c r="U447" s="51"/>
    </row>
    <row r="448" spans="1:21" ht="11.25">
      <c r="A448" s="7"/>
      <c r="B448" s="7"/>
      <c r="C448" s="7"/>
      <c r="D448" s="7"/>
      <c r="E448" s="7"/>
      <c r="F448" s="7"/>
      <c r="G448" s="7"/>
      <c r="H448" s="7"/>
      <c r="I448" s="204"/>
      <c r="J448" s="7"/>
      <c r="K448" s="7"/>
      <c r="L448" s="7"/>
      <c r="M448" s="7"/>
      <c r="N448" s="51"/>
      <c r="O448" s="51"/>
      <c r="P448" s="226"/>
      <c r="Q448" s="226"/>
      <c r="R448" s="226"/>
      <c r="S448" s="226"/>
      <c r="T448" s="51"/>
      <c r="U448" s="51"/>
    </row>
    <row r="449" spans="1:21" ht="11.25">
      <c r="A449" s="7"/>
      <c r="B449" s="7"/>
      <c r="C449" s="7"/>
      <c r="D449" s="7"/>
      <c r="E449" s="7"/>
      <c r="F449" s="7"/>
      <c r="G449" s="7"/>
      <c r="H449" s="7"/>
      <c r="I449" s="204"/>
      <c r="J449" s="7"/>
      <c r="K449" s="7"/>
      <c r="L449" s="7"/>
      <c r="M449" s="7"/>
      <c r="N449" s="51"/>
      <c r="O449" s="51"/>
      <c r="P449" s="226"/>
      <c r="Q449" s="226"/>
      <c r="R449" s="226"/>
      <c r="S449" s="226"/>
      <c r="T449" s="51"/>
      <c r="U449" s="51"/>
    </row>
    <row r="450" spans="1:21" ht="11.25">
      <c r="A450" s="7"/>
      <c r="B450" s="7"/>
      <c r="C450" s="7"/>
      <c r="D450" s="7"/>
      <c r="E450" s="7"/>
      <c r="F450" s="7"/>
      <c r="G450" s="7"/>
      <c r="H450" s="7"/>
      <c r="I450" s="204"/>
      <c r="J450" s="7"/>
      <c r="K450" s="7"/>
      <c r="L450" s="7"/>
      <c r="M450" s="7"/>
      <c r="N450" s="51"/>
      <c r="O450" s="51"/>
      <c r="P450" s="226"/>
      <c r="Q450" s="226"/>
      <c r="R450" s="226"/>
      <c r="S450" s="226"/>
      <c r="T450" s="51"/>
      <c r="U450" s="51"/>
    </row>
    <row r="451" spans="1:21" ht="11.25">
      <c r="A451" s="7"/>
      <c r="B451" s="7"/>
      <c r="C451" s="7"/>
      <c r="D451" s="7"/>
      <c r="E451" s="7"/>
      <c r="F451" s="7"/>
      <c r="G451" s="7"/>
      <c r="H451" s="7"/>
      <c r="I451" s="204"/>
      <c r="J451" s="7"/>
      <c r="K451" s="7"/>
      <c r="L451" s="7"/>
      <c r="M451" s="7"/>
      <c r="N451" s="51"/>
      <c r="O451" s="51"/>
      <c r="P451" s="226"/>
      <c r="Q451" s="226"/>
      <c r="R451" s="226"/>
      <c r="S451" s="226"/>
      <c r="T451" s="51"/>
      <c r="U451" s="51"/>
    </row>
    <row r="452" spans="1:21" ht="11.25">
      <c r="A452" s="7"/>
      <c r="B452" s="7"/>
      <c r="C452" s="7"/>
      <c r="D452" s="7"/>
      <c r="E452" s="7"/>
      <c r="F452" s="7"/>
      <c r="G452" s="7"/>
      <c r="H452" s="7"/>
      <c r="I452" s="204"/>
      <c r="J452" s="7"/>
      <c r="K452" s="7"/>
      <c r="L452" s="7"/>
      <c r="M452" s="7"/>
      <c r="N452" s="51"/>
      <c r="O452" s="51"/>
      <c r="P452" s="226"/>
      <c r="Q452" s="226"/>
      <c r="R452" s="226"/>
      <c r="S452" s="226"/>
      <c r="T452" s="51"/>
      <c r="U452" s="51"/>
    </row>
    <row r="453" spans="1:21" ht="11.25">
      <c r="A453" s="7"/>
      <c r="B453" s="7"/>
      <c r="C453" s="7"/>
      <c r="D453" s="7"/>
      <c r="E453" s="7"/>
      <c r="F453" s="7"/>
      <c r="G453" s="7"/>
      <c r="H453" s="7"/>
      <c r="I453" s="204"/>
      <c r="J453" s="7"/>
      <c r="K453" s="7"/>
      <c r="L453" s="7"/>
      <c r="M453" s="7"/>
      <c r="N453" s="51"/>
      <c r="O453" s="51"/>
      <c r="P453" s="226"/>
      <c r="Q453" s="226"/>
      <c r="R453" s="226"/>
      <c r="S453" s="226"/>
      <c r="T453" s="51"/>
      <c r="U453" s="51"/>
    </row>
    <row r="454" spans="1:21" ht="11.25">
      <c r="A454" s="7"/>
      <c r="B454" s="7"/>
      <c r="C454" s="7"/>
      <c r="D454" s="7"/>
      <c r="E454" s="7"/>
      <c r="F454" s="7"/>
      <c r="G454" s="7"/>
      <c r="H454" s="7"/>
      <c r="I454" s="204"/>
      <c r="J454" s="7"/>
      <c r="K454" s="7"/>
      <c r="L454" s="7"/>
      <c r="M454" s="7"/>
      <c r="N454" s="51"/>
      <c r="O454" s="51"/>
      <c r="P454" s="226"/>
      <c r="Q454" s="226"/>
      <c r="R454" s="226"/>
      <c r="S454" s="226"/>
      <c r="T454" s="51"/>
      <c r="U454" s="51"/>
    </row>
    <row r="455" spans="1:21" ht="11.25">
      <c r="A455" s="7"/>
      <c r="B455" s="7"/>
      <c r="C455" s="7"/>
      <c r="D455" s="7"/>
      <c r="E455" s="7"/>
      <c r="F455" s="7"/>
      <c r="G455" s="7"/>
      <c r="H455" s="7"/>
      <c r="I455" s="204"/>
      <c r="J455" s="7"/>
      <c r="K455" s="7"/>
      <c r="L455" s="7"/>
      <c r="M455" s="7"/>
      <c r="N455" s="51"/>
      <c r="O455" s="51"/>
      <c r="P455" s="226"/>
      <c r="Q455" s="226"/>
      <c r="R455" s="226"/>
      <c r="S455" s="226"/>
      <c r="T455" s="51"/>
      <c r="U455" s="51"/>
    </row>
    <row r="456" spans="1:21" ht="11.25">
      <c r="A456" s="7"/>
      <c r="B456" s="7"/>
      <c r="C456" s="7"/>
      <c r="D456" s="7"/>
      <c r="E456" s="7"/>
      <c r="F456" s="7"/>
      <c r="G456" s="7"/>
      <c r="H456" s="7"/>
      <c r="I456" s="204"/>
      <c r="J456" s="7"/>
      <c r="K456" s="7"/>
      <c r="L456" s="7"/>
      <c r="M456" s="7"/>
      <c r="N456" s="51"/>
      <c r="O456" s="51"/>
      <c r="P456" s="226"/>
      <c r="Q456" s="226"/>
      <c r="R456" s="226"/>
      <c r="S456" s="226"/>
      <c r="T456" s="51"/>
      <c r="U456" s="51"/>
    </row>
    <row r="457" spans="1:21" ht="11.25">
      <c r="A457" s="7"/>
      <c r="B457" s="7"/>
      <c r="C457" s="7"/>
      <c r="D457" s="7"/>
      <c r="E457" s="7"/>
      <c r="F457" s="7"/>
      <c r="G457" s="7"/>
      <c r="H457" s="7"/>
      <c r="I457" s="204"/>
      <c r="J457" s="7"/>
      <c r="K457" s="7"/>
      <c r="L457" s="7"/>
      <c r="M457" s="7"/>
      <c r="N457" s="51"/>
      <c r="O457" s="51"/>
      <c r="P457" s="226"/>
      <c r="Q457" s="226"/>
      <c r="R457" s="226"/>
      <c r="S457" s="226"/>
      <c r="T457" s="51"/>
      <c r="U457" s="51"/>
    </row>
    <row r="458" spans="1:21" ht="11.25">
      <c r="A458" s="7"/>
      <c r="B458" s="7"/>
      <c r="C458" s="7"/>
      <c r="D458" s="7"/>
      <c r="E458" s="7"/>
      <c r="F458" s="7"/>
      <c r="G458" s="7"/>
      <c r="H458" s="7"/>
      <c r="I458" s="204"/>
      <c r="J458" s="7"/>
      <c r="K458" s="7"/>
      <c r="L458" s="7"/>
      <c r="M458" s="7"/>
      <c r="N458" s="51"/>
      <c r="O458" s="51"/>
      <c r="P458" s="226"/>
      <c r="Q458" s="226"/>
      <c r="R458" s="226"/>
      <c r="S458" s="226"/>
      <c r="T458" s="51"/>
      <c r="U458" s="51"/>
    </row>
    <row r="459" spans="1:21" ht="11.25">
      <c r="A459" s="7"/>
      <c r="B459" s="7"/>
      <c r="C459" s="7"/>
      <c r="D459" s="7"/>
      <c r="E459" s="7"/>
      <c r="F459" s="7"/>
      <c r="G459" s="7"/>
      <c r="H459" s="7"/>
      <c r="I459" s="204"/>
      <c r="J459" s="7"/>
      <c r="K459" s="7"/>
      <c r="L459" s="7"/>
      <c r="M459" s="7"/>
      <c r="N459" s="51"/>
      <c r="O459" s="51"/>
      <c r="P459" s="226"/>
      <c r="Q459" s="226"/>
      <c r="R459" s="226"/>
      <c r="S459" s="226"/>
      <c r="T459" s="51"/>
      <c r="U459" s="51"/>
    </row>
    <row r="460" spans="1:21" ht="11.25">
      <c r="A460" s="7"/>
      <c r="B460" s="7"/>
      <c r="C460" s="7"/>
      <c r="D460" s="7"/>
      <c r="E460" s="7"/>
      <c r="F460" s="7"/>
      <c r="G460" s="7"/>
      <c r="H460" s="7"/>
      <c r="I460" s="204"/>
      <c r="J460" s="7"/>
      <c r="K460" s="7"/>
      <c r="L460" s="7"/>
      <c r="M460" s="7"/>
      <c r="N460" s="51"/>
      <c r="O460" s="51"/>
      <c r="P460" s="226"/>
      <c r="Q460" s="226"/>
      <c r="R460" s="226"/>
      <c r="S460" s="226"/>
      <c r="T460" s="51"/>
      <c r="U460" s="51"/>
    </row>
    <row r="461" spans="1:21" ht="11.25">
      <c r="A461" s="7"/>
      <c r="B461" s="7"/>
      <c r="C461" s="7"/>
      <c r="D461" s="7"/>
      <c r="E461" s="7"/>
      <c r="F461" s="7"/>
      <c r="G461" s="7"/>
      <c r="H461" s="7"/>
      <c r="I461" s="204"/>
      <c r="J461" s="7"/>
      <c r="K461" s="7"/>
      <c r="L461" s="7"/>
      <c r="M461" s="7"/>
      <c r="N461" s="51"/>
      <c r="O461" s="51"/>
      <c r="P461" s="226"/>
      <c r="Q461" s="226"/>
      <c r="R461" s="226"/>
      <c r="S461" s="226"/>
      <c r="T461" s="51"/>
      <c r="U461" s="51"/>
    </row>
    <row r="462" spans="1:21" ht="11.25">
      <c r="A462" s="7"/>
      <c r="B462" s="7"/>
      <c r="C462" s="7"/>
      <c r="D462" s="7"/>
      <c r="E462" s="7"/>
      <c r="F462" s="7"/>
      <c r="G462" s="7"/>
      <c r="H462" s="7"/>
      <c r="I462" s="204"/>
      <c r="J462" s="7"/>
      <c r="K462" s="7"/>
      <c r="L462" s="7"/>
      <c r="M462" s="7"/>
      <c r="N462" s="51"/>
      <c r="O462" s="51"/>
      <c r="P462" s="226"/>
      <c r="Q462" s="226"/>
      <c r="R462" s="226"/>
      <c r="S462" s="226"/>
      <c r="T462" s="51"/>
      <c r="U462" s="51"/>
    </row>
    <row r="463" spans="1:21" ht="11.25">
      <c r="A463" s="7"/>
      <c r="B463" s="7"/>
      <c r="C463" s="7"/>
      <c r="D463" s="7"/>
      <c r="E463" s="7"/>
      <c r="F463" s="7"/>
      <c r="G463" s="7"/>
      <c r="H463" s="7"/>
      <c r="I463" s="204"/>
      <c r="J463" s="7"/>
      <c r="K463" s="7"/>
      <c r="L463" s="7"/>
      <c r="M463" s="7"/>
      <c r="N463" s="51"/>
      <c r="O463" s="51"/>
      <c r="P463" s="226"/>
      <c r="Q463" s="226"/>
      <c r="R463" s="226"/>
      <c r="S463" s="226"/>
      <c r="T463" s="51"/>
      <c r="U463" s="51"/>
    </row>
    <row r="464" spans="1:21" ht="11.25">
      <c r="A464" s="7"/>
      <c r="B464" s="7"/>
      <c r="C464" s="7"/>
      <c r="D464" s="7"/>
      <c r="E464" s="7"/>
      <c r="F464" s="7"/>
      <c r="G464" s="7"/>
      <c r="H464" s="7"/>
      <c r="I464" s="204"/>
      <c r="J464" s="7"/>
      <c r="K464" s="7"/>
      <c r="L464" s="7"/>
      <c r="M464" s="7"/>
      <c r="N464" s="51"/>
      <c r="O464" s="51"/>
      <c r="P464" s="226"/>
      <c r="Q464" s="226"/>
      <c r="R464" s="226"/>
      <c r="S464" s="226"/>
      <c r="T464" s="51"/>
      <c r="U464" s="51"/>
    </row>
    <row r="465" spans="1:21" ht="11.25">
      <c r="A465" s="7"/>
      <c r="B465" s="7"/>
      <c r="C465" s="7"/>
      <c r="D465" s="7"/>
      <c r="E465" s="7"/>
      <c r="F465" s="7"/>
      <c r="G465" s="7"/>
      <c r="H465" s="7"/>
      <c r="I465" s="204"/>
      <c r="J465" s="7"/>
      <c r="K465" s="7"/>
      <c r="L465" s="7"/>
      <c r="M465" s="7"/>
      <c r="N465" s="51"/>
      <c r="O465" s="51"/>
      <c r="P465" s="226"/>
      <c r="Q465" s="226"/>
      <c r="R465" s="226"/>
      <c r="S465" s="226"/>
      <c r="T465" s="51"/>
      <c r="U465" s="51"/>
    </row>
    <row r="466" spans="1:21" ht="11.25">
      <c r="A466" s="7"/>
      <c r="B466" s="7"/>
      <c r="C466" s="7"/>
      <c r="D466" s="7"/>
      <c r="E466" s="7"/>
      <c r="F466" s="7"/>
      <c r="G466" s="7"/>
      <c r="H466" s="7"/>
      <c r="I466" s="204"/>
      <c r="J466" s="7"/>
      <c r="K466" s="7"/>
      <c r="L466" s="7"/>
      <c r="M466" s="7"/>
      <c r="N466" s="51"/>
      <c r="O466" s="51"/>
      <c r="P466" s="226"/>
      <c r="Q466" s="226"/>
      <c r="R466" s="226"/>
      <c r="S466" s="226"/>
      <c r="T466" s="51"/>
      <c r="U466" s="51"/>
    </row>
    <row r="467" spans="1:21" ht="11.25">
      <c r="A467" s="7"/>
      <c r="B467" s="7"/>
      <c r="C467" s="7"/>
      <c r="D467" s="7"/>
      <c r="E467" s="7"/>
      <c r="F467" s="7"/>
      <c r="G467" s="7"/>
      <c r="H467" s="7"/>
      <c r="I467" s="204"/>
      <c r="J467" s="7"/>
      <c r="K467" s="7"/>
      <c r="L467" s="7"/>
      <c r="M467" s="7"/>
      <c r="N467" s="51"/>
      <c r="O467" s="51"/>
      <c r="P467" s="226"/>
      <c r="Q467" s="226"/>
      <c r="R467" s="226"/>
      <c r="S467" s="226"/>
      <c r="T467" s="51"/>
      <c r="U467" s="51"/>
    </row>
    <row r="468" spans="1:21" ht="11.25">
      <c r="A468" s="7"/>
      <c r="B468" s="7"/>
      <c r="C468" s="7"/>
      <c r="D468" s="7"/>
      <c r="E468" s="7"/>
      <c r="F468" s="7"/>
      <c r="G468" s="7"/>
      <c r="H468" s="7"/>
      <c r="I468" s="204"/>
      <c r="J468" s="7"/>
      <c r="K468" s="7"/>
      <c r="L468" s="7"/>
      <c r="M468" s="7"/>
      <c r="N468" s="51"/>
      <c r="O468" s="51"/>
      <c r="P468" s="226"/>
      <c r="Q468" s="226"/>
      <c r="R468" s="226"/>
      <c r="S468" s="226"/>
      <c r="T468" s="51"/>
      <c r="U468" s="51"/>
    </row>
    <row r="469" spans="1:21" ht="11.25">
      <c r="A469" s="7"/>
      <c r="B469" s="7"/>
      <c r="C469" s="7"/>
      <c r="D469" s="7"/>
      <c r="E469" s="7"/>
      <c r="F469" s="7"/>
      <c r="G469" s="7"/>
      <c r="H469" s="7"/>
      <c r="I469" s="204"/>
      <c r="J469" s="7"/>
      <c r="K469" s="7"/>
      <c r="L469" s="7"/>
      <c r="M469" s="7"/>
      <c r="N469" s="51"/>
      <c r="O469" s="51"/>
      <c r="P469" s="226"/>
      <c r="Q469" s="226"/>
      <c r="R469" s="226"/>
      <c r="S469" s="226"/>
      <c r="T469" s="51"/>
      <c r="U469" s="51"/>
    </row>
    <row r="470" spans="1:21" ht="11.25">
      <c r="A470" s="7"/>
      <c r="B470" s="7"/>
      <c r="C470" s="7"/>
      <c r="D470" s="7"/>
      <c r="E470" s="7"/>
      <c r="F470" s="7"/>
      <c r="G470" s="7"/>
      <c r="H470" s="7"/>
      <c r="I470" s="204"/>
      <c r="J470" s="7"/>
      <c r="K470" s="7"/>
      <c r="L470" s="7"/>
      <c r="M470" s="7"/>
      <c r="N470" s="51"/>
      <c r="O470" s="51"/>
      <c r="P470" s="226"/>
      <c r="Q470" s="226"/>
      <c r="R470" s="226"/>
      <c r="S470" s="226"/>
      <c r="T470" s="51"/>
      <c r="U470" s="51"/>
    </row>
    <row r="471" spans="1:21" ht="11.25">
      <c r="A471" s="7"/>
      <c r="B471" s="7"/>
      <c r="C471" s="7"/>
      <c r="D471" s="7"/>
      <c r="E471" s="7"/>
      <c r="F471" s="7"/>
      <c r="G471" s="7"/>
      <c r="H471" s="7"/>
      <c r="I471" s="204"/>
      <c r="J471" s="7"/>
      <c r="K471" s="7"/>
      <c r="L471" s="7"/>
      <c r="M471" s="7"/>
      <c r="N471" s="51"/>
      <c r="O471" s="51"/>
      <c r="P471" s="226"/>
      <c r="Q471" s="226"/>
      <c r="R471" s="226"/>
      <c r="S471" s="226"/>
      <c r="T471" s="51"/>
      <c r="U471" s="51"/>
    </row>
    <row r="472" spans="1:21" ht="11.25">
      <c r="A472" s="7"/>
      <c r="B472" s="7"/>
      <c r="C472" s="7"/>
      <c r="D472" s="7"/>
      <c r="E472" s="7"/>
      <c r="F472" s="7"/>
      <c r="G472" s="7"/>
      <c r="H472" s="7"/>
      <c r="I472" s="204"/>
      <c r="J472" s="7"/>
      <c r="K472" s="7"/>
      <c r="L472" s="7"/>
      <c r="M472" s="7"/>
      <c r="N472" s="51"/>
      <c r="O472" s="51"/>
      <c r="P472" s="226"/>
      <c r="Q472" s="226"/>
      <c r="R472" s="226"/>
      <c r="S472" s="226"/>
      <c r="T472" s="51"/>
      <c r="U472" s="51"/>
    </row>
    <row r="473" spans="1:21" ht="11.25">
      <c r="A473" s="7"/>
      <c r="B473" s="7"/>
      <c r="C473" s="7"/>
      <c r="D473" s="7"/>
      <c r="E473" s="7"/>
      <c r="F473" s="7"/>
      <c r="G473" s="7"/>
      <c r="H473" s="7"/>
      <c r="I473" s="204"/>
      <c r="J473" s="7"/>
      <c r="K473" s="7"/>
      <c r="L473" s="7"/>
      <c r="M473" s="7"/>
      <c r="N473" s="51"/>
      <c r="O473" s="51"/>
      <c r="P473" s="226"/>
      <c r="Q473" s="226"/>
      <c r="R473" s="226"/>
      <c r="S473" s="226"/>
      <c r="T473" s="51"/>
      <c r="U473" s="51"/>
    </row>
    <row r="474" spans="1:21" ht="11.25">
      <c r="A474" s="7"/>
      <c r="B474" s="7"/>
      <c r="C474" s="7"/>
      <c r="D474" s="7"/>
      <c r="E474" s="7"/>
      <c r="F474" s="7"/>
      <c r="G474" s="7"/>
      <c r="H474" s="7"/>
      <c r="I474" s="204"/>
      <c r="J474" s="7"/>
      <c r="K474" s="7"/>
      <c r="L474" s="7"/>
      <c r="M474" s="7"/>
      <c r="N474" s="51"/>
      <c r="O474" s="51"/>
      <c r="P474" s="226"/>
      <c r="Q474" s="226"/>
      <c r="R474" s="226"/>
      <c r="S474" s="226"/>
      <c r="T474" s="51"/>
      <c r="U474" s="51"/>
    </row>
    <row r="475" spans="1:21" ht="11.25">
      <c r="A475" s="7"/>
      <c r="B475" s="7"/>
      <c r="C475" s="7"/>
      <c r="D475" s="7"/>
      <c r="E475" s="7"/>
      <c r="F475" s="7"/>
      <c r="G475" s="7"/>
      <c r="H475" s="7"/>
      <c r="I475" s="204"/>
      <c r="J475" s="7"/>
      <c r="K475" s="7"/>
      <c r="L475" s="7"/>
      <c r="M475" s="7"/>
      <c r="N475" s="51"/>
      <c r="O475" s="51"/>
      <c r="P475" s="226"/>
      <c r="Q475" s="226"/>
      <c r="R475" s="226"/>
      <c r="S475" s="226"/>
      <c r="T475" s="51"/>
      <c r="U475" s="51"/>
    </row>
    <row r="476" spans="1:21" ht="11.25">
      <c r="A476" s="7"/>
      <c r="B476" s="7"/>
      <c r="C476" s="7"/>
      <c r="D476" s="7"/>
      <c r="E476" s="7"/>
      <c r="F476" s="7"/>
      <c r="G476" s="7"/>
      <c r="H476" s="7"/>
      <c r="I476" s="204"/>
      <c r="J476" s="7"/>
      <c r="K476" s="7"/>
      <c r="L476" s="7"/>
      <c r="M476" s="7"/>
      <c r="N476" s="51"/>
      <c r="O476" s="51"/>
      <c r="P476" s="226"/>
      <c r="Q476" s="226"/>
      <c r="R476" s="226"/>
      <c r="S476" s="226"/>
      <c r="T476" s="51"/>
      <c r="U476" s="51"/>
    </row>
    <row r="477" spans="1:21" ht="11.25">
      <c r="A477" s="7"/>
      <c r="B477" s="7"/>
      <c r="C477" s="7"/>
      <c r="D477" s="7"/>
      <c r="E477" s="7"/>
      <c r="F477" s="7"/>
      <c r="G477" s="7"/>
      <c r="H477" s="7"/>
      <c r="I477" s="204"/>
      <c r="J477" s="7"/>
      <c r="K477" s="7"/>
      <c r="L477" s="7"/>
      <c r="M477" s="7"/>
      <c r="N477" s="51"/>
      <c r="O477" s="51"/>
      <c r="P477" s="226"/>
      <c r="Q477" s="226"/>
      <c r="R477" s="226"/>
      <c r="S477" s="226"/>
      <c r="T477" s="51"/>
      <c r="U477" s="51"/>
    </row>
    <row r="478" spans="1:21" ht="11.25">
      <c r="A478" s="7"/>
      <c r="B478" s="7"/>
      <c r="C478" s="7"/>
      <c r="D478" s="7"/>
      <c r="E478" s="7"/>
      <c r="F478" s="7"/>
      <c r="G478" s="7"/>
      <c r="H478" s="7"/>
      <c r="I478" s="204"/>
      <c r="J478" s="7"/>
      <c r="K478" s="7"/>
      <c r="L478" s="7"/>
      <c r="M478" s="7"/>
      <c r="N478" s="51"/>
      <c r="O478" s="51"/>
      <c r="P478" s="226"/>
      <c r="Q478" s="226"/>
      <c r="R478" s="226"/>
      <c r="S478" s="226"/>
      <c r="T478" s="51"/>
      <c r="U478" s="51"/>
    </row>
    <row r="479" spans="1:21" ht="11.25">
      <c r="A479" s="7"/>
      <c r="B479" s="7"/>
      <c r="C479" s="7"/>
      <c r="D479" s="7"/>
      <c r="E479" s="7"/>
      <c r="F479" s="7"/>
      <c r="G479" s="7"/>
      <c r="H479" s="7"/>
      <c r="I479" s="204"/>
      <c r="J479" s="7"/>
      <c r="K479" s="7"/>
      <c r="L479" s="7"/>
      <c r="M479" s="7"/>
      <c r="N479" s="51"/>
      <c r="O479" s="51"/>
      <c r="P479" s="226"/>
      <c r="Q479" s="226"/>
      <c r="R479" s="226"/>
      <c r="S479" s="226"/>
      <c r="T479" s="51"/>
      <c r="U479" s="51"/>
    </row>
    <row r="480" spans="1:21" ht="11.25">
      <c r="A480" s="7"/>
      <c r="B480" s="7"/>
      <c r="C480" s="7"/>
      <c r="D480" s="7"/>
      <c r="E480" s="7"/>
      <c r="F480" s="7"/>
      <c r="G480" s="7"/>
      <c r="H480" s="7"/>
      <c r="I480" s="204"/>
      <c r="J480" s="7"/>
      <c r="K480" s="7"/>
      <c r="L480" s="7"/>
      <c r="M480" s="7"/>
      <c r="N480" s="51"/>
      <c r="O480" s="51"/>
      <c r="P480" s="226"/>
      <c r="Q480" s="226"/>
      <c r="R480" s="226"/>
      <c r="S480" s="226"/>
      <c r="T480" s="51"/>
      <c r="U480" s="51"/>
    </row>
    <row r="481" spans="1:21" ht="11.25">
      <c r="A481" s="7"/>
      <c r="B481" s="7"/>
      <c r="C481" s="7"/>
      <c r="D481" s="7"/>
      <c r="E481" s="7"/>
      <c r="F481" s="7"/>
      <c r="G481" s="7"/>
      <c r="H481" s="7"/>
      <c r="I481" s="204"/>
      <c r="J481" s="7"/>
      <c r="K481" s="7"/>
      <c r="L481" s="7"/>
      <c r="M481" s="7"/>
      <c r="N481" s="51"/>
      <c r="O481" s="51"/>
      <c r="P481" s="226"/>
      <c r="Q481" s="226"/>
      <c r="R481" s="226"/>
      <c r="S481" s="226"/>
      <c r="T481" s="51"/>
      <c r="U481" s="51"/>
    </row>
    <row r="482" spans="1:21" ht="11.25">
      <c r="A482" s="7"/>
      <c r="B482" s="7"/>
      <c r="C482" s="7"/>
      <c r="D482" s="7"/>
      <c r="E482" s="7"/>
      <c r="F482" s="7"/>
      <c r="G482" s="7"/>
      <c r="H482" s="7"/>
      <c r="I482" s="204"/>
      <c r="J482" s="7"/>
      <c r="K482" s="7"/>
      <c r="L482" s="7"/>
      <c r="M482" s="7"/>
      <c r="N482" s="51"/>
      <c r="O482" s="51"/>
      <c r="P482" s="226"/>
      <c r="Q482" s="226"/>
      <c r="R482" s="226"/>
      <c r="S482" s="226"/>
      <c r="T482" s="51"/>
      <c r="U482" s="51"/>
    </row>
    <row r="483" spans="1:21" ht="11.25">
      <c r="A483" s="7"/>
      <c r="B483" s="7"/>
      <c r="C483" s="7"/>
      <c r="D483" s="7"/>
      <c r="E483" s="7"/>
      <c r="F483" s="7"/>
      <c r="G483" s="7"/>
      <c r="H483" s="7"/>
      <c r="I483" s="204"/>
      <c r="J483" s="7"/>
      <c r="K483" s="7"/>
      <c r="L483" s="7"/>
      <c r="M483" s="7"/>
      <c r="N483" s="51"/>
      <c r="O483" s="51"/>
      <c r="P483" s="226"/>
      <c r="Q483" s="226"/>
      <c r="R483" s="226"/>
      <c r="S483" s="226"/>
      <c r="T483" s="51"/>
      <c r="U483" s="51"/>
    </row>
    <row r="484" spans="1:21" ht="11.25">
      <c r="A484" s="7"/>
      <c r="B484" s="7"/>
      <c r="C484" s="7"/>
      <c r="D484" s="7"/>
      <c r="E484" s="7"/>
      <c r="F484" s="7"/>
      <c r="G484" s="7"/>
      <c r="H484" s="7"/>
      <c r="I484" s="204"/>
      <c r="J484" s="7"/>
      <c r="K484" s="7"/>
      <c r="L484" s="7"/>
      <c r="M484" s="7"/>
      <c r="N484" s="51"/>
      <c r="O484" s="51"/>
      <c r="P484" s="226"/>
      <c r="Q484" s="226"/>
      <c r="R484" s="226"/>
      <c r="S484" s="226"/>
      <c r="T484" s="51"/>
      <c r="U484" s="51"/>
    </row>
    <row r="485" spans="1:21" ht="11.25">
      <c r="A485" s="7"/>
      <c r="B485" s="7"/>
      <c r="C485" s="7"/>
      <c r="D485" s="7"/>
      <c r="E485" s="7"/>
      <c r="F485" s="7"/>
      <c r="G485" s="7"/>
      <c r="H485" s="7"/>
      <c r="I485" s="204"/>
      <c r="J485" s="7"/>
      <c r="K485" s="7"/>
      <c r="L485" s="7"/>
      <c r="M485" s="7"/>
      <c r="N485" s="51"/>
      <c r="O485" s="51"/>
      <c r="P485" s="226"/>
      <c r="Q485" s="226"/>
      <c r="R485" s="226"/>
      <c r="S485" s="226"/>
      <c r="T485" s="51"/>
      <c r="U485" s="51"/>
    </row>
    <row r="486" spans="1:21" ht="11.25">
      <c r="A486" s="7"/>
      <c r="B486" s="7"/>
      <c r="C486" s="7"/>
      <c r="D486" s="7"/>
      <c r="E486" s="7"/>
      <c r="F486" s="7"/>
      <c r="G486" s="7"/>
      <c r="H486" s="7"/>
      <c r="I486" s="204"/>
      <c r="J486" s="7"/>
      <c r="K486" s="7"/>
      <c r="L486" s="7"/>
      <c r="M486" s="7"/>
      <c r="N486" s="51"/>
      <c r="O486" s="51"/>
      <c r="P486" s="226"/>
      <c r="Q486" s="226"/>
      <c r="R486" s="226"/>
      <c r="S486" s="226"/>
      <c r="T486" s="51"/>
      <c r="U486" s="51"/>
    </row>
    <row r="487" spans="1:21" ht="11.25">
      <c r="A487" s="7"/>
      <c r="B487" s="7"/>
      <c r="C487" s="7"/>
      <c r="D487" s="7"/>
      <c r="E487" s="7"/>
      <c r="F487" s="7"/>
      <c r="G487" s="7"/>
      <c r="H487" s="7"/>
      <c r="I487" s="204"/>
      <c r="J487" s="7"/>
      <c r="K487" s="7"/>
      <c r="L487" s="7"/>
      <c r="M487" s="7"/>
      <c r="N487" s="51"/>
      <c r="O487" s="51"/>
      <c r="P487" s="226"/>
      <c r="Q487" s="226"/>
      <c r="R487" s="226"/>
      <c r="S487" s="226"/>
      <c r="T487" s="51"/>
      <c r="U487" s="51"/>
    </row>
    <row r="488" spans="1:21" ht="11.25">
      <c r="A488" s="7"/>
      <c r="B488" s="7"/>
      <c r="C488" s="7"/>
      <c r="D488" s="7"/>
      <c r="E488" s="7"/>
      <c r="F488" s="7"/>
      <c r="G488" s="7"/>
      <c r="H488" s="7"/>
      <c r="I488" s="204"/>
      <c r="J488" s="7"/>
      <c r="K488" s="7"/>
      <c r="L488" s="7"/>
      <c r="M488" s="7"/>
      <c r="N488" s="51"/>
      <c r="O488" s="51"/>
      <c r="P488" s="226"/>
      <c r="Q488" s="226"/>
      <c r="R488" s="226"/>
      <c r="S488" s="226"/>
      <c r="T488" s="51"/>
      <c r="U488" s="51"/>
    </row>
    <row r="489" spans="1:21" ht="11.25">
      <c r="A489" s="7"/>
      <c r="B489" s="7"/>
      <c r="C489" s="7"/>
      <c r="D489" s="7"/>
      <c r="E489" s="7"/>
      <c r="F489" s="7"/>
      <c r="G489" s="7"/>
      <c r="H489" s="7"/>
      <c r="I489" s="204"/>
      <c r="J489" s="7"/>
      <c r="K489" s="7"/>
      <c r="L489" s="7"/>
      <c r="M489" s="7"/>
      <c r="N489" s="51"/>
      <c r="O489" s="51"/>
      <c r="P489" s="226"/>
      <c r="Q489" s="226"/>
      <c r="R489" s="226"/>
      <c r="S489" s="226"/>
      <c r="T489" s="51"/>
      <c r="U489" s="51"/>
    </row>
    <row r="490" spans="1:21" ht="11.25">
      <c r="A490" s="7"/>
      <c r="B490" s="7"/>
      <c r="C490" s="7"/>
      <c r="D490" s="7"/>
      <c r="E490" s="7"/>
      <c r="F490" s="7"/>
      <c r="G490" s="7"/>
      <c r="H490" s="7"/>
      <c r="I490" s="204"/>
      <c r="J490" s="7"/>
      <c r="K490" s="7"/>
      <c r="L490" s="7"/>
      <c r="M490" s="7"/>
      <c r="N490" s="51"/>
      <c r="O490" s="51"/>
      <c r="P490" s="226"/>
      <c r="Q490" s="226"/>
      <c r="R490" s="226"/>
      <c r="S490" s="226"/>
      <c r="T490" s="51"/>
      <c r="U490" s="51"/>
    </row>
    <row r="491" spans="1:21" ht="11.25">
      <c r="A491" s="7"/>
      <c r="B491" s="7"/>
      <c r="C491" s="7"/>
      <c r="D491" s="7"/>
      <c r="E491" s="7"/>
      <c r="F491" s="7"/>
      <c r="G491" s="7"/>
      <c r="H491" s="7"/>
      <c r="I491" s="204"/>
      <c r="J491" s="7"/>
      <c r="K491" s="7"/>
      <c r="L491" s="7"/>
      <c r="M491" s="7"/>
      <c r="N491" s="51"/>
      <c r="O491" s="51"/>
      <c r="P491" s="226"/>
      <c r="Q491" s="226"/>
      <c r="R491" s="226"/>
      <c r="S491" s="226"/>
      <c r="T491" s="51"/>
      <c r="U491" s="51"/>
    </row>
    <row r="492" spans="1:21" ht="11.25">
      <c r="A492" s="7"/>
      <c r="B492" s="7"/>
      <c r="C492" s="7"/>
      <c r="D492" s="7"/>
      <c r="E492" s="7"/>
      <c r="F492" s="7"/>
      <c r="G492" s="7"/>
      <c r="H492" s="7"/>
      <c r="I492" s="204"/>
      <c r="J492" s="7"/>
      <c r="K492" s="7"/>
      <c r="L492" s="7"/>
      <c r="M492" s="7"/>
      <c r="N492" s="51"/>
      <c r="O492" s="51"/>
      <c r="P492" s="226"/>
      <c r="Q492" s="226"/>
      <c r="R492" s="226"/>
      <c r="S492" s="226"/>
      <c r="T492" s="51"/>
      <c r="U492" s="51"/>
    </row>
    <row r="493" spans="1:21" ht="11.25">
      <c r="A493" s="7"/>
      <c r="B493" s="7"/>
      <c r="C493" s="7"/>
      <c r="D493" s="7"/>
      <c r="E493" s="7"/>
      <c r="F493" s="7"/>
      <c r="G493" s="7"/>
      <c r="H493" s="7"/>
      <c r="I493" s="204"/>
      <c r="J493" s="7"/>
      <c r="K493" s="7"/>
      <c r="L493" s="7"/>
      <c r="M493" s="7"/>
      <c r="N493" s="51"/>
      <c r="O493" s="51"/>
      <c r="P493" s="226"/>
      <c r="Q493" s="226"/>
      <c r="R493" s="226"/>
      <c r="S493" s="226"/>
      <c r="T493" s="51"/>
      <c r="U493" s="51"/>
    </row>
    <row r="494" spans="1:21" ht="11.25">
      <c r="A494" s="7"/>
      <c r="B494" s="7"/>
      <c r="C494" s="7"/>
      <c r="D494" s="7"/>
      <c r="E494" s="7"/>
      <c r="F494" s="7"/>
      <c r="G494" s="7"/>
      <c r="H494" s="7"/>
      <c r="I494" s="204"/>
      <c r="J494" s="7"/>
      <c r="K494" s="7"/>
      <c r="L494" s="7"/>
      <c r="M494" s="7"/>
      <c r="N494" s="51"/>
      <c r="O494" s="51"/>
      <c r="P494" s="226"/>
      <c r="Q494" s="226"/>
      <c r="R494" s="226"/>
      <c r="S494" s="226"/>
      <c r="T494" s="51"/>
      <c r="U494" s="51"/>
    </row>
    <row r="495" spans="1:21" ht="11.25">
      <c r="A495" s="7"/>
      <c r="B495" s="7"/>
      <c r="C495" s="7"/>
      <c r="D495" s="7"/>
      <c r="E495" s="7"/>
      <c r="F495" s="7"/>
      <c r="G495" s="7"/>
      <c r="H495" s="7"/>
      <c r="I495" s="204"/>
      <c r="J495" s="7"/>
      <c r="K495" s="7"/>
      <c r="L495" s="7"/>
      <c r="M495" s="7"/>
      <c r="N495" s="51"/>
      <c r="O495" s="51"/>
      <c r="P495" s="226"/>
      <c r="Q495" s="226"/>
      <c r="R495" s="226"/>
      <c r="S495" s="226"/>
      <c r="T495" s="51"/>
      <c r="U495" s="51"/>
    </row>
    <row r="496" spans="1:21" ht="11.25">
      <c r="A496" s="7"/>
      <c r="B496" s="7"/>
      <c r="C496" s="7"/>
      <c r="D496" s="7"/>
      <c r="E496" s="7"/>
      <c r="F496" s="7"/>
      <c r="G496" s="7"/>
      <c r="H496" s="7"/>
      <c r="I496" s="204"/>
      <c r="J496" s="7"/>
      <c r="K496" s="7"/>
      <c r="L496" s="7"/>
      <c r="M496" s="7"/>
      <c r="N496" s="51"/>
      <c r="O496" s="51"/>
      <c r="P496" s="226"/>
      <c r="Q496" s="226"/>
      <c r="R496" s="226"/>
      <c r="S496" s="226"/>
      <c r="T496" s="51"/>
      <c r="U496" s="51"/>
    </row>
    <row r="497" spans="1:21" ht="11.25">
      <c r="A497" s="7"/>
      <c r="B497" s="7"/>
      <c r="C497" s="7"/>
      <c r="D497" s="7"/>
      <c r="E497" s="7"/>
      <c r="F497" s="7"/>
      <c r="G497" s="7"/>
      <c r="H497" s="7"/>
      <c r="I497" s="204"/>
      <c r="J497" s="7"/>
      <c r="K497" s="7"/>
      <c r="L497" s="7"/>
      <c r="M497" s="7"/>
      <c r="N497" s="51"/>
      <c r="O497" s="51"/>
      <c r="P497" s="226"/>
      <c r="Q497" s="226"/>
      <c r="R497" s="226"/>
      <c r="S497" s="226"/>
      <c r="T497" s="51"/>
      <c r="U497" s="51"/>
    </row>
    <row r="498" spans="1:21" ht="11.25">
      <c r="A498" s="7"/>
      <c r="B498" s="7"/>
      <c r="C498" s="7"/>
      <c r="D498" s="7"/>
      <c r="E498" s="7"/>
      <c r="F498" s="7"/>
      <c r="G498" s="7"/>
      <c r="H498" s="7"/>
      <c r="I498" s="204"/>
      <c r="J498" s="7"/>
      <c r="K498" s="7"/>
      <c r="L498" s="7"/>
      <c r="M498" s="7"/>
      <c r="N498" s="51"/>
      <c r="O498" s="51"/>
      <c r="P498" s="226"/>
      <c r="Q498" s="226"/>
      <c r="R498" s="226"/>
      <c r="S498" s="226"/>
      <c r="T498" s="51"/>
      <c r="U498" s="51"/>
    </row>
    <row r="499" spans="1:21" ht="11.25">
      <c r="A499" s="7"/>
      <c r="B499" s="7"/>
      <c r="C499" s="7"/>
      <c r="D499" s="7"/>
      <c r="E499" s="7"/>
      <c r="F499" s="7"/>
      <c r="G499" s="7"/>
      <c r="H499" s="7"/>
      <c r="I499" s="204"/>
      <c r="J499" s="7"/>
      <c r="K499" s="7"/>
      <c r="L499" s="7"/>
      <c r="M499" s="7"/>
      <c r="N499" s="51"/>
      <c r="O499" s="51"/>
      <c r="P499" s="226"/>
      <c r="Q499" s="226"/>
      <c r="R499" s="226"/>
      <c r="S499" s="226"/>
      <c r="T499" s="51"/>
      <c r="U499" s="51"/>
    </row>
    <row r="500" spans="1:21" ht="11.25">
      <c r="A500" s="7"/>
      <c r="B500" s="7"/>
      <c r="C500" s="7"/>
      <c r="D500" s="7"/>
      <c r="E500" s="7"/>
      <c r="F500" s="7"/>
      <c r="G500" s="7"/>
      <c r="H500" s="7"/>
      <c r="I500" s="204"/>
      <c r="J500" s="7"/>
      <c r="K500" s="7"/>
      <c r="L500" s="7"/>
      <c r="M500" s="7"/>
      <c r="N500" s="51"/>
      <c r="O500" s="51"/>
      <c r="P500" s="226"/>
      <c r="Q500" s="226"/>
      <c r="R500" s="226"/>
      <c r="S500" s="226"/>
      <c r="T500" s="51"/>
      <c r="U500" s="51"/>
    </row>
    <row r="501" spans="1:21" ht="11.25">
      <c r="A501" s="7"/>
      <c r="B501" s="7"/>
      <c r="C501" s="7"/>
      <c r="D501" s="7"/>
      <c r="E501" s="7"/>
      <c r="F501" s="7"/>
      <c r="G501" s="7"/>
      <c r="H501" s="7"/>
      <c r="I501" s="204"/>
      <c r="J501" s="7"/>
      <c r="K501" s="7"/>
      <c r="L501" s="7"/>
      <c r="M501" s="7"/>
      <c r="N501" s="51"/>
      <c r="O501" s="51"/>
      <c r="P501" s="226"/>
      <c r="Q501" s="226"/>
      <c r="R501" s="226"/>
      <c r="S501" s="226"/>
      <c r="T501" s="51"/>
      <c r="U501" s="51"/>
    </row>
    <row r="502" spans="1:21" ht="11.25">
      <c r="A502" s="7"/>
      <c r="B502" s="7"/>
      <c r="C502" s="7"/>
      <c r="D502" s="7"/>
      <c r="E502" s="7"/>
      <c r="F502" s="7"/>
      <c r="G502" s="7"/>
      <c r="H502" s="7"/>
      <c r="I502" s="204"/>
      <c r="J502" s="7"/>
      <c r="K502" s="7"/>
      <c r="L502" s="7"/>
      <c r="M502" s="7"/>
      <c r="N502" s="51"/>
      <c r="O502" s="51"/>
      <c r="P502" s="226"/>
      <c r="Q502" s="226"/>
      <c r="R502" s="226"/>
      <c r="S502" s="226"/>
      <c r="T502" s="51"/>
      <c r="U502" s="51"/>
    </row>
    <row r="503" spans="1:21" ht="11.25">
      <c r="A503" s="7"/>
      <c r="B503" s="7"/>
      <c r="C503" s="7"/>
      <c r="D503" s="7"/>
      <c r="E503" s="7"/>
      <c r="F503" s="7"/>
      <c r="G503" s="7"/>
      <c r="H503" s="7"/>
      <c r="I503" s="204"/>
      <c r="J503" s="7"/>
      <c r="K503" s="7"/>
      <c r="L503" s="7"/>
      <c r="M503" s="7"/>
      <c r="N503" s="51"/>
      <c r="O503" s="51"/>
      <c r="P503" s="226"/>
      <c r="Q503" s="226"/>
      <c r="R503" s="226"/>
      <c r="S503" s="226"/>
      <c r="T503" s="51"/>
      <c r="U503" s="51"/>
    </row>
    <row r="504" spans="1:21" ht="11.25">
      <c r="A504" s="7"/>
      <c r="B504" s="7"/>
      <c r="C504" s="7"/>
      <c r="D504" s="7"/>
      <c r="E504" s="7"/>
      <c r="F504" s="7"/>
      <c r="G504" s="7"/>
      <c r="H504" s="7"/>
      <c r="I504" s="204"/>
      <c r="J504" s="7"/>
      <c r="K504" s="7"/>
      <c r="L504" s="7"/>
      <c r="M504" s="7"/>
      <c r="N504" s="51"/>
      <c r="O504" s="51"/>
      <c r="P504" s="226"/>
      <c r="Q504" s="226"/>
      <c r="R504" s="226"/>
      <c r="S504" s="226"/>
      <c r="T504" s="51"/>
      <c r="U504" s="51"/>
    </row>
    <row r="505" spans="1:21" ht="11.25">
      <c r="A505" s="7"/>
      <c r="B505" s="7"/>
      <c r="C505" s="7"/>
      <c r="D505" s="7"/>
      <c r="E505" s="7"/>
      <c r="F505" s="7"/>
      <c r="G505" s="7"/>
      <c r="H505" s="7"/>
      <c r="I505" s="204"/>
      <c r="J505" s="7"/>
      <c r="K505" s="7"/>
      <c r="L505" s="7"/>
      <c r="M505" s="7"/>
      <c r="N505" s="51"/>
      <c r="O505" s="51"/>
      <c r="P505" s="226"/>
      <c r="Q505" s="226"/>
      <c r="R505" s="226"/>
      <c r="S505" s="226"/>
      <c r="T505" s="51"/>
      <c r="U505" s="51"/>
    </row>
  </sheetData>
  <phoneticPr fontId="16"/>
  <conditionalFormatting sqref="A41:A46">
    <cfRule type="expression" dxfId="643" priority="2">
      <formula>ISTEXT(A41)</formula>
    </cfRule>
  </conditionalFormatting>
  <conditionalFormatting sqref="A14:A40">
    <cfRule type="expression" dxfId="642" priority="1">
      <formula>ISTEXT(A14)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各種設定!$D$11:$D$16</xm:f>
          </x14:formula1>
          <xm:sqref>K8</xm:sqref>
        </x14:dataValidation>
        <x14:dataValidation type="list" allowBlank="1" showInputMessage="1" showErrorMessage="1">
          <x14:formula1>
            <xm:f>各種設定!$D$6:$D$10</xm:f>
          </x14:formula1>
          <xm:sqref>K7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X76"/>
  <sheetViews>
    <sheetView topLeftCell="A28" workbookViewId="0">
      <selection activeCell="AU50" sqref="AU50"/>
    </sheetView>
  </sheetViews>
  <sheetFormatPr defaultColWidth="1.1640625" defaultRowHeight="14.25"/>
  <cols>
    <col min="1" max="16384" width="1.1640625" style="103"/>
  </cols>
  <sheetData>
    <row r="1" spans="1:154" ht="21.7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2" t="s">
        <v>94</v>
      </c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  <c r="DF1" s="101"/>
      <c r="DG1" s="101"/>
      <c r="DH1" s="101"/>
      <c r="DI1" s="101"/>
      <c r="DJ1" s="101"/>
      <c r="DK1" s="101"/>
      <c r="DL1" s="101"/>
      <c r="DM1" s="101"/>
      <c r="DN1" s="101"/>
      <c r="DO1" s="101"/>
      <c r="DP1" s="101"/>
      <c r="DQ1" s="101"/>
      <c r="DR1" s="101"/>
      <c r="DS1" s="101"/>
      <c r="DT1" s="101"/>
      <c r="DU1" s="101"/>
      <c r="DV1" s="101"/>
      <c r="DW1" s="101"/>
      <c r="DX1" s="101"/>
      <c r="DY1" s="101"/>
      <c r="DZ1" s="101"/>
      <c r="EA1" s="101"/>
      <c r="EB1" s="101"/>
      <c r="EC1" s="101"/>
      <c r="ED1" s="101"/>
      <c r="EE1" s="101"/>
      <c r="EF1" s="101"/>
      <c r="EG1" s="101"/>
      <c r="EH1" s="101"/>
      <c r="EI1" s="101"/>
      <c r="EJ1" s="101"/>
      <c r="EK1" s="101"/>
      <c r="EL1" s="101"/>
      <c r="EM1" s="101"/>
      <c r="EN1" s="101"/>
      <c r="EO1" s="101"/>
      <c r="EP1" s="101"/>
      <c r="EQ1" s="101"/>
      <c r="ER1" s="101"/>
      <c r="ES1" s="101"/>
      <c r="ET1" s="101"/>
      <c r="EU1" s="101"/>
      <c r="EV1" s="101"/>
      <c r="EW1" s="101"/>
      <c r="EX1" s="101"/>
    </row>
    <row r="2" spans="1:154" ht="8.25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4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</row>
    <row r="3" spans="1:154" ht="3" customHeight="1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7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6"/>
      <c r="DO3" s="106"/>
      <c r="DP3" s="106"/>
      <c r="DQ3" s="106"/>
      <c r="DR3" s="106"/>
      <c r="DS3" s="106"/>
      <c r="DT3" s="106"/>
      <c r="DU3" s="106"/>
      <c r="DV3" s="106"/>
      <c r="DW3" s="106"/>
      <c r="DX3" s="106"/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  <c r="EJ3" s="106"/>
      <c r="EK3" s="106"/>
      <c r="EL3" s="106"/>
      <c r="EM3" s="106"/>
      <c r="EN3" s="106"/>
      <c r="EO3" s="106"/>
      <c r="EP3" s="106"/>
      <c r="EQ3" s="106"/>
      <c r="ER3" s="106"/>
      <c r="ES3" s="106"/>
      <c r="ET3" s="106"/>
      <c r="EU3" s="106"/>
      <c r="EV3" s="106"/>
      <c r="EW3" s="106"/>
      <c r="EX3" s="108"/>
    </row>
    <row r="4" spans="1:154" ht="11.1" customHeight="1">
      <c r="A4" s="109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55" t="s">
        <v>100</v>
      </c>
      <c r="U4" s="101"/>
      <c r="V4" s="110"/>
      <c r="W4" s="110"/>
      <c r="X4" s="110"/>
      <c r="Y4" s="110"/>
      <c r="Z4" s="246" t="str">
        <f>MID(各種設定!$D$3,1,1)</f>
        <v>ｶ</v>
      </c>
      <c r="AA4" s="246"/>
      <c r="AB4" s="246"/>
      <c r="AC4" s="246" t="str">
        <f>MID(各種設定!$D$3,2,1)</f>
        <v>ｰ</v>
      </c>
      <c r="AD4" s="246"/>
      <c r="AE4" s="246"/>
      <c r="AF4" s="246" t="str">
        <f>MID(各種設定!$D$3,3,1)</f>
        <v>ﾄ</v>
      </c>
      <c r="AG4" s="246"/>
      <c r="AH4" s="246"/>
      <c r="AI4" s="246" t="str">
        <f>MID(各種設定!$D$3,4,1)</f>
        <v>ﾚ</v>
      </c>
      <c r="AJ4" s="246"/>
      <c r="AK4" s="246"/>
      <c r="AL4" s="246" t="str">
        <f>MID(各種設定!$D$3,5,1)</f>
        <v>ｰ</v>
      </c>
      <c r="AM4" s="246"/>
      <c r="AN4" s="246"/>
      <c r="AO4" s="246" t="str">
        <f>MID(各種設定!$D$3,6,1)</f>
        <v>ｽ</v>
      </c>
      <c r="AP4" s="246"/>
      <c r="AQ4" s="246"/>
      <c r="AR4" s="246" t="str">
        <f>MID(各種設定!$D$3,7,1)</f>
        <v xml:space="preserve"> </v>
      </c>
      <c r="AS4" s="246"/>
      <c r="AT4" s="246"/>
      <c r="AU4" s="246" t="str">
        <f>MID(各種設定!$D$3,8,1)</f>
        <v>I</v>
      </c>
      <c r="AV4" s="246"/>
      <c r="AW4" s="246"/>
      <c r="AX4" s="246" t="str">
        <f>MID(各種設定!$D$3,9,1)</f>
        <v>N</v>
      </c>
      <c r="AY4" s="246"/>
      <c r="AZ4" s="246"/>
      <c r="BA4" s="246" t="str">
        <f>MID(各種設定!$D$3,10,1)</f>
        <v xml:space="preserve"> </v>
      </c>
      <c r="BB4" s="246"/>
      <c r="BC4" s="246"/>
      <c r="BD4" s="246" t="str">
        <f>MID(各種設定!$D$3,11,1)</f>
        <v>S</v>
      </c>
      <c r="BE4" s="246"/>
      <c r="BF4" s="246"/>
      <c r="BG4" s="246" t="str">
        <f>MID(各種設定!$D$3,12,1)</f>
        <v>U</v>
      </c>
      <c r="BH4" s="246"/>
      <c r="BI4" s="246"/>
      <c r="BJ4" s="246" t="str">
        <f>MID(各種設定!$D$3,13,1)</f>
        <v>Z</v>
      </c>
      <c r="BK4" s="246"/>
      <c r="BL4" s="246"/>
      <c r="BM4" s="246" t="str">
        <f>MID(各種設定!$D$3,14,1)</f>
        <v>U</v>
      </c>
      <c r="BN4" s="246"/>
      <c r="BO4" s="246"/>
      <c r="BP4" s="246" t="str">
        <f>MID(各種設定!$D$3,15,1)</f>
        <v>K</v>
      </c>
      <c r="BQ4" s="246"/>
      <c r="BR4" s="246"/>
      <c r="BS4" s="246" t="str">
        <f>MID(各種設定!$D$3,16,1)</f>
        <v>A</v>
      </c>
      <c r="BT4" s="246"/>
      <c r="BU4" s="246"/>
      <c r="BV4" s="246" t="str">
        <f>MID(各種設定!$D$3,17,1)</f>
        <v>　</v>
      </c>
      <c r="BW4" s="246"/>
      <c r="BX4" s="246"/>
      <c r="BY4" s="246" t="str">
        <f>MID(各種設定!$D$3,18,1)</f>
        <v>第</v>
      </c>
      <c r="BZ4" s="246"/>
      <c r="CA4" s="246"/>
      <c r="CB4" s="246" t="str">
        <f>MID(各種設定!$D$3,19,1)</f>
        <v>7</v>
      </c>
      <c r="CC4" s="246"/>
      <c r="CD4" s="246"/>
      <c r="CE4" s="246" t="str">
        <f>MID(各種設定!$D$3,20,1)</f>
        <v>戦</v>
      </c>
      <c r="CF4" s="246"/>
      <c r="CG4" s="246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248">
        <f>YEAR(各種設定!D17)</f>
        <v>2022</v>
      </c>
      <c r="EC4" s="248"/>
      <c r="ED4" s="248"/>
      <c r="EE4" s="248"/>
      <c r="EF4" s="248"/>
      <c r="EG4" s="248"/>
      <c r="EH4" s="248"/>
      <c r="EI4" s="262" t="s">
        <v>61</v>
      </c>
      <c r="EJ4" s="262"/>
      <c r="EK4" s="248">
        <f>MONTH(各種設定!D17)</f>
        <v>12</v>
      </c>
      <c r="EL4" s="248"/>
      <c r="EM4" s="248"/>
      <c r="EN4" s="248"/>
      <c r="EO4" s="262" t="s">
        <v>62</v>
      </c>
      <c r="EP4" s="262"/>
      <c r="EQ4" s="248">
        <f>DAY(各種設定!D17)</f>
        <v>11</v>
      </c>
      <c r="ER4" s="248"/>
      <c r="ES4" s="248"/>
      <c r="ET4" s="248"/>
      <c r="EU4" s="262" t="s">
        <v>63</v>
      </c>
      <c r="EV4" s="262"/>
      <c r="EW4" s="101"/>
      <c r="EX4" s="112"/>
    </row>
    <row r="5" spans="1:154" ht="11.1" customHeight="1">
      <c r="A5" s="109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55" t="s">
        <v>103</v>
      </c>
      <c r="V5" s="110"/>
      <c r="W5" s="110"/>
      <c r="X5" s="110"/>
      <c r="Y5" s="110"/>
      <c r="Z5" s="247"/>
      <c r="AA5" s="247"/>
      <c r="AB5" s="247"/>
      <c r="AC5" s="247"/>
      <c r="AD5" s="247"/>
      <c r="AE5" s="247"/>
      <c r="AF5" s="247"/>
      <c r="AG5" s="247"/>
      <c r="AH5" s="247"/>
      <c r="AI5" s="247"/>
      <c r="AJ5" s="247"/>
      <c r="AK5" s="247"/>
      <c r="AL5" s="247"/>
      <c r="AM5" s="247"/>
      <c r="AN5" s="247"/>
      <c r="AO5" s="247"/>
      <c r="AP5" s="247"/>
      <c r="AQ5" s="247"/>
      <c r="AR5" s="247"/>
      <c r="AS5" s="247"/>
      <c r="AT5" s="247"/>
      <c r="AU5" s="247"/>
      <c r="AV5" s="247"/>
      <c r="AW5" s="247"/>
      <c r="AX5" s="247"/>
      <c r="AY5" s="247"/>
      <c r="AZ5" s="247"/>
      <c r="BA5" s="247"/>
      <c r="BB5" s="247"/>
      <c r="BC5" s="247"/>
      <c r="BD5" s="247"/>
      <c r="BE5" s="247"/>
      <c r="BF5" s="247"/>
      <c r="BG5" s="247"/>
      <c r="BH5" s="247"/>
      <c r="BI5" s="247"/>
      <c r="BJ5" s="247"/>
      <c r="BK5" s="247"/>
      <c r="BL5" s="247"/>
      <c r="BM5" s="247"/>
      <c r="BN5" s="247"/>
      <c r="BO5" s="247"/>
      <c r="BP5" s="247"/>
      <c r="BQ5" s="247"/>
      <c r="BR5" s="247"/>
      <c r="BS5" s="247"/>
      <c r="BT5" s="247"/>
      <c r="BU5" s="247"/>
      <c r="BV5" s="247"/>
      <c r="BW5" s="247"/>
      <c r="BX5" s="247"/>
      <c r="BY5" s="247"/>
      <c r="BZ5" s="247"/>
      <c r="CA5" s="247"/>
      <c r="CB5" s="247"/>
      <c r="CC5" s="247"/>
      <c r="CD5" s="247"/>
      <c r="CE5" s="247"/>
      <c r="CF5" s="247"/>
      <c r="CG5" s="247"/>
      <c r="CH5" s="110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4"/>
      <c r="DZ5" s="111" t="s">
        <v>95</v>
      </c>
      <c r="EA5" s="101"/>
      <c r="EB5" s="101"/>
      <c r="EC5" s="101"/>
      <c r="ED5" s="101"/>
      <c r="EE5" s="101"/>
      <c r="EF5" s="263" t="s">
        <v>65</v>
      </c>
      <c r="EG5" s="263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12"/>
    </row>
    <row r="6" spans="1:154" ht="11.1" customHeight="1">
      <c r="A6" s="109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V6" s="101"/>
      <c r="W6" s="101"/>
      <c r="X6" s="101"/>
      <c r="Y6" s="101"/>
      <c r="Z6" s="101"/>
      <c r="AA6" s="101"/>
      <c r="AB6" s="101"/>
      <c r="AC6" s="101"/>
      <c r="AD6" s="145" t="s">
        <v>104</v>
      </c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264" t="s">
        <v>66</v>
      </c>
      <c r="CX6" s="264"/>
      <c r="CY6" s="264"/>
      <c r="CZ6" s="264"/>
      <c r="DA6" s="264"/>
      <c r="DB6" s="264"/>
      <c r="DC6" s="264"/>
      <c r="DD6" s="264"/>
      <c r="DE6" s="264"/>
      <c r="DF6" s="113" t="s">
        <v>96</v>
      </c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248">
        <f>YEAR(各種設定!D18)</f>
        <v>2022</v>
      </c>
      <c r="EC6" s="248"/>
      <c r="ED6" s="248"/>
      <c r="EE6" s="248"/>
      <c r="EF6" s="248"/>
      <c r="EG6" s="248"/>
      <c r="EH6" s="248"/>
      <c r="EI6" s="262" t="s">
        <v>61</v>
      </c>
      <c r="EJ6" s="262"/>
      <c r="EK6" s="248">
        <f>MONTH(各種設定!D18)</f>
        <v>12</v>
      </c>
      <c r="EL6" s="248"/>
      <c r="EM6" s="248"/>
      <c r="EN6" s="248"/>
      <c r="EO6" s="262" t="s">
        <v>62</v>
      </c>
      <c r="EP6" s="262"/>
      <c r="EQ6" s="248">
        <f>DAY(各種設定!D18)</f>
        <v>11</v>
      </c>
      <c r="ER6" s="248"/>
      <c r="ES6" s="248"/>
      <c r="ET6" s="248"/>
      <c r="EU6" s="262" t="s">
        <v>63</v>
      </c>
      <c r="EV6" s="262"/>
      <c r="EW6" s="101"/>
      <c r="EX6" s="112"/>
    </row>
    <row r="7" spans="1:154" ht="7.5" customHeight="1">
      <c r="A7" s="109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50" t="s">
        <v>106</v>
      </c>
      <c r="AD7" s="106"/>
      <c r="AE7" s="106"/>
      <c r="AF7" s="106"/>
      <c r="AG7" s="106"/>
      <c r="AH7" s="108"/>
      <c r="AI7" s="105"/>
      <c r="AJ7" s="106"/>
      <c r="AK7" s="106"/>
      <c r="AL7" s="106"/>
      <c r="AM7" s="106"/>
      <c r="AN7" s="148"/>
      <c r="AO7" s="146"/>
      <c r="AP7" s="106"/>
      <c r="AQ7" s="106"/>
      <c r="AR7" s="106"/>
      <c r="AS7" s="106"/>
      <c r="AT7" s="108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14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1"/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12"/>
    </row>
    <row r="8" spans="1:154" s="121" customFormat="1" ht="15">
      <c r="A8" s="115"/>
      <c r="B8" s="116"/>
      <c r="C8" s="116"/>
      <c r="D8" s="116"/>
      <c r="E8" s="116"/>
      <c r="F8" s="152" t="s">
        <v>195</v>
      </c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6"/>
      <c r="U8" s="116"/>
      <c r="V8" s="116"/>
      <c r="W8" s="116"/>
      <c r="X8" s="116"/>
      <c r="Y8" s="116"/>
      <c r="Z8" s="116"/>
      <c r="AA8" s="116"/>
      <c r="AB8" s="116"/>
      <c r="AC8" s="151" t="s">
        <v>105</v>
      </c>
      <c r="AD8" s="132"/>
      <c r="AE8" s="132"/>
      <c r="AF8" s="132"/>
      <c r="AG8" s="132"/>
      <c r="AH8" s="133"/>
      <c r="AI8" s="131"/>
      <c r="AJ8" s="132"/>
      <c r="AK8" s="132"/>
      <c r="AL8" s="132"/>
      <c r="AM8" s="132"/>
      <c r="AN8" s="149"/>
      <c r="AO8" s="147"/>
      <c r="AP8" s="132"/>
      <c r="AQ8" s="132"/>
      <c r="AR8" s="132"/>
      <c r="AS8" s="132"/>
      <c r="AT8" s="133"/>
      <c r="AU8" s="116"/>
      <c r="AV8" s="116"/>
      <c r="AW8" s="116"/>
      <c r="AX8" s="116"/>
      <c r="AY8" s="116"/>
      <c r="AZ8" s="116"/>
      <c r="BA8" s="116"/>
      <c r="BB8" s="154" t="s">
        <v>101</v>
      </c>
      <c r="BC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243" t="str">
        <f>MID(各種設定!$D$28,1,1)</f>
        <v>8</v>
      </c>
      <c r="BV8" s="244"/>
      <c r="BW8" s="245"/>
      <c r="BX8" s="243" t="str">
        <f>MID(各種設定!$D$28,2,1)</f>
        <v>2</v>
      </c>
      <c r="BY8" s="244"/>
      <c r="BZ8" s="245"/>
      <c r="CA8" s="243" t="str">
        <f>MID(各種設定!$D$28,3,1)</f>
        <v>4</v>
      </c>
      <c r="CB8" s="244"/>
      <c r="CC8" s="245"/>
      <c r="CD8" s="243" t="str">
        <f>MID(各種設定!$D$28,4,1)</f>
        <v>0</v>
      </c>
      <c r="CE8" s="244"/>
      <c r="CF8" s="245"/>
      <c r="CG8" s="243" t="str">
        <f>MID(各種設定!$D$28,5,1)</f>
        <v>1</v>
      </c>
      <c r="CH8" s="244"/>
      <c r="CI8" s="245"/>
      <c r="CJ8" s="243" t="str">
        <f>MID(各種設定!$D$28,6,1)</f>
        <v/>
      </c>
      <c r="CK8" s="244"/>
      <c r="CL8" s="245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259" t="s">
        <v>68</v>
      </c>
      <c r="CX8" s="259"/>
      <c r="CY8" s="259"/>
      <c r="CZ8" s="259"/>
      <c r="DA8" s="259"/>
      <c r="DB8" s="259"/>
      <c r="DC8" s="259"/>
      <c r="DD8" s="259"/>
      <c r="DE8" s="259"/>
      <c r="DF8" s="119" t="s">
        <v>96</v>
      </c>
      <c r="DG8" s="116"/>
      <c r="DH8" s="163" t="str">
        <f>+各種設定!D26</f>
        <v>D</v>
      </c>
      <c r="DI8" s="116"/>
      <c r="DJ8" s="116"/>
      <c r="DK8" s="116"/>
      <c r="DL8" s="116"/>
      <c r="DM8" s="120" t="s">
        <v>69</v>
      </c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16"/>
      <c r="DZ8" s="116"/>
      <c r="EA8" s="116"/>
      <c r="EB8" s="116"/>
      <c r="EC8" s="116"/>
      <c r="ED8" s="116"/>
      <c r="EE8" s="116"/>
      <c r="EF8" s="116"/>
      <c r="EG8" s="116"/>
      <c r="EH8" s="116"/>
      <c r="EI8" s="116"/>
      <c r="EJ8" s="116"/>
      <c r="EK8" s="116"/>
      <c r="EL8" s="116"/>
      <c r="EM8" s="116"/>
      <c r="EN8" s="116"/>
      <c r="EO8" s="116"/>
      <c r="EP8" s="116"/>
      <c r="EQ8" s="116"/>
      <c r="ER8" s="116"/>
      <c r="ES8" s="116"/>
      <c r="ET8" s="116"/>
      <c r="EU8" s="116"/>
      <c r="EV8" s="116"/>
      <c r="EW8" s="116"/>
      <c r="EX8" s="140"/>
    </row>
    <row r="9" spans="1:154" s="121" customFormat="1" ht="3" customHeight="1">
      <c r="A9" s="115"/>
      <c r="B9" s="116"/>
      <c r="C9" s="116"/>
      <c r="D9" s="116"/>
      <c r="E9" s="116"/>
      <c r="F9" s="135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16"/>
      <c r="CW9" s="144"/>
      <c r="CX9" s="144"/>
      <c r="CY9" s="144"/>
      <c r="CZ9" s="144"/>
      <c r="DA9" s="144"/>
      <c r="DB9" s="144"/>
      <c r="DC9" s="144"/>
      <c r="DD9" s="144"/>
      <c r="DE9" s="144"/>
      <c r="DF9" s="119"/>
      <c r="DG9" s="116"/>
      <c r="DH9" s="120"/>
      <c r="DI9" s="116"/>
      <c r="DJ9" s="116"/>
      <c r="DK9" s="116"/>
      <c r="DL9" s="116"/>
      <c r="DM9" s="120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16"/>
      <c r="DZ9" s="116"/>
      <c r="EA9" s="116"/>
      <c r="EB9" s="116"/>
      <c r="EC9" s="116"/>
      <c r="ED9" s="116"/>
      <c r="EE9" s="116"/>
      <c r="EF9" s="116"/>
      <c r="EG9" s="116"/>
      <c r="EH9" s="116"/>
      <c r="EI9" s="116"/>
      <c r="EJ9" s="116"/>
      <c r="EK9" s="116"/>
      <c r="EL9" s="116"/>
      <c r="EM9" s="116"/>
      <c r="EN9" s="116"/>
      <c r="EO9" s="116"/>
      <c r="EP9" s="116"/>
      <c r="EQ9" s="116"/>
      <c r="ER9" s="116"/>
      <c r="ES9" s="116"/>
      <c r="ET9" s="116"/>
      <c r="EU9" s="116"/>
      <c r="EV9" s="116"/>
      <c r="EW9" s="116"/>
      <c r="EX9" s="140"/>
    </row>
    <row r="10" spans="1:154" s="128" customFormat="1" ht="20.100000000000001" customHeight="1">
      <c r="A10" s="122"/>
      <c r="B10" s="123"/>
      <c r="C10" s="123"/>
      <c r="D10" s="123"/>
      <c r="E10" s="123"/>
      <c r="F10" s="143" t="s">
        <v>102</v>
      </c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243" t="str">
        <f>MID(各種設定!$D$30,1,1)</f>
        <v>2</v>
      </c>
      <c r="T10" s="244"/>
      <c r="U10" s="245"/>
      <c r="V10" s="243" t="str">
        <f>MID(各種設定!$D$30,2,1)</f>
        <v>2</v>
      </c>
      <c r="W10" s="244"/>
      <c r="X10" s="245"/>
      <c r="Y10" s="243" t="str">
        <f>MID(各種設定!$D$30,3,1)</f>
        <v>2</v>
      </c>
      <c r="Z10" s="244"/>
      <c r="AA10" s="245"/>
      <c r="AB10" s="243" t="str">
        <f>MID(各種設定!$D$30,4,1)</f>
        <v>5</v>
      </c>
      <c r="AC10" s="244"/>
      <c r="AD10" s="245"/>
      <c r="AE10" s="243" t="str">
        <f>MID(各種設定!$D$30,5,1)</f>
        <v>0</v>
      </c>
      <c r="AF10" s="244"/>
      <c r="AG10" s="245"/>
      <c r="AH10" s="243" t="str">
        <f>MID(各種設定!$D$30,6,1)</f>
        <v>9</v>
      </c>
      <c r="AI10" s="244"/>
      <c r="AJ10" s="245"/>
      <c r="AK10" s="123"/>
      <c r="AL10" s="123"/>
      <c r="AM10" s="123"/>
      <c r="AN10" s="123"/>
      <c r="AO10" s="123"/>
      <c r="AP10" s="123"/>
      <c r="AQ10" s="123"/>
      <c r="AR10" s="123"/>
      <c r="AS10" s="123"/>
      <c r="AT10" s="153" t="s">
        <v>109</v>
      </c>
      <c r="AU10" s="124"/>
      <c r="AV10" s="124"/>
      <c r="AW10" s="124"/>
      <c r="AX10" s="124"/>
      <c r="AY10" s="124"/>
      <c r="AZ10" s="124"/>
      <c r="BA10" s="124"/>
      <c r="BB10" s="125"/>
      <c r="BC10" s="126"/>
      <c r="BD10" s="126"/>
      <c r="BE10" s="160" t="s">
        <v>112</v>
      </c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3"/>
      <c r="CP10" s="123"/>
      <c r="CQ10" s="127" t="s">
        <v>70</v>
      </c>
      <c r="CR10" s="126"/>
      <c r="CS10" s="126"/>
      <c r="CT10" s="126"/>
      <c r="CU10" s="126"/>
      <c r="CV10" s="126"/>
      <c r="CW10" s="126"/>
      <c r="CX10" s="258" t="s">
        <v>71</v>
      </c>
      <c r="CY10" s="258"/>
      <c r="CZ10" s="258"/>
      <c r="DA10" s="258"/>
      <c r="DB10" s="258"/>
      <c r="DC10" s="258"/>
      <c r="DD10" s="258"/>
      <c r="DE10" s="127" t="s">
        <v>72</v>
      </c>
      <c r="DF10" s="126"/>
      <c r="DG10" s="126"/>
      <c r="DH10" s="126"/>
      <c r="DI10" s="126"/>
      <c r="DJ10" s="126"/>
      <c r="DK10" s="126" t="s">
        <v>73</v>
      </c>
      <c r="DL10" s="126"/>
      <c r="DM10" s="126"/>
      <c r="DN10" s="126"/>
      <c r="DO10" s="126"/>
      <c r="DP10" s="126"/>
      <c r="DQ10" s="123"/>
      <c r="DR10" s="123"/>
      <c r="DS10" s="123"/>
      <c r="DT10" s="260" t="s">
        <v>117</v>
      </c>
      <c r="DU10" s="261"/>
      <c r="DV10" s="261"/>
      <c r="DW10" s="261"/>
      <c r="DX10" s="261"/>
      <c r="DY10" s="261"/>
      <c r="DZ10" s="261"/>
      <c r="EA10" s="261"/>
      <c r="EB10" s="127" t="s">
        <v>74</v>
      </c>
      <c r="EC10" s="127"/>
      <c r="ED10" s="127"/>
      <c r="EE10" s="257" t="s">
        <v>55</v>
      </c>
      <c r="EF10" s="257"/>
      <c r="EG10" s="257"/>
      <c r="EH10" s="257"/>
      <c r="EI10" s="257"/>
      <c r="EJ10" s="257"/>
      <c r="EK10" s="257"/>
      <c r="EL10" s="126"/>
      <c r="EM10" s="126"/>
      <c r="EN10" s="126"/>
      <c r="EO10" s="126"/>
      <c r="EP10" s="126"/>
      <c r="EQ10" s="126"/>
      <c r="ER10" s="126"/>
      <c r="ES10" s="126"/>
      <c r="ET10" s="126"/>
      <c r="EU10" s="126"/>
      <c r="EV10" s="123"/>
      <c r="EW10" s="123"/>
      <c r="EX10" s="141"/>
    </row>
    <row r="11" spans="1:154" s="121" customFormat="1" ht="3" customHeight="1">
      <c r="A11" s="115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6"/>
      <c r="DP11" s="116"/>
      <c r="DQ11" s="116"/>
      <c r="DR11" s="116"/>
      <c r="DS11" s="116"/>
      <c r="DT11" s="116"/>
      <c r="DU11" s="116"/>
      <c r="DV11" s="116"/>
      <c r="DW11" s="116"/>
      <c r="DX11" s="116"/>
      <c r="DY11" s="116"/>
      <c r="DZ11" s="116"/>
      <c r="EA11" s="116"/>
      <c r="EB11" s="116"/>
      <c r="EC11" s="116"/>
      <c r="ED11" s="116"/>
      <c r="EE11" s="116"/>
      <c r="EF11" s="116"/>
      <c r="EG11" s="116"/>
      <c r="EH11" s="116"/>
      <c r="EI11" s="116"/>
      <c r="EJ11" s="116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40"/>
    </row>
    <row r="12" spans="1:154" s="121" customFormat="1">
      <c r="A12" s="115"/>
      <c r="B12" s="116"/>
      <c r="C12" s="116"/>
      <c r="D12" s="116"/>
      <c r="E12" s="116"/>
      <c r="F12" s="152" t="s">
        <v>108</v>
      </c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58" t="str">
        <f>+各種設定!D4</f>
        <v>SUPER SS</v>
      </c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6"/>
      <c r="AO12" s="116"/>
      <c r="AP12" s="116"/>
      <c r="AU12" s="121" t="s">
        <v>122</v>
      </c>
      <c r="BK12" s="116"/>
      <c r="BL12" s="117" t="s">
        <v>75</v>
      </c>
      <c r="BM12" s="118"/>
      <c r="BN12" s="118"/>
      <c r="BO12" s="118"/>
      <c r="BP12" s="118"/>
      <c r="BQ12" s="118"/>
      <c r="BR12" s="118"/>
      <c r="BS12" s="118"/>
      <c r="BT12" s="118"/>
      <c r="BU12" s="118"/>
      <c r="BV12" s="129"/>
      <c r="BW12" s="129"/>
      <c r="BX12" s="256">
        <f>COUNTIF('公式予選（TT）1Gr-結果表（貼付）'!A2:A50,"&lt;&gt;"&amp;"")</f>
        <v>26</v>
      </c>
      <c r="BY12" s="256"/>
      <c r="BZ12" s="256"/>
      <c r="CA12" s="256"/>
      <c r="CB12" s="256"/>
      <c r="CC12" s="118"/>
      <c r="CD12" s="118"/>
      <c r="CE12" s="130" t="s">
        <v>76</v>
      </c>
      <c r="CF12" s="116"/>
      <c r="CG12" s="134"/>
      <c r="CH12" s="116"/>
      <c r="CI12" s="142"/>
      <c r="CJ12" s="116"/>
      <c r="CK12" s="116"/>
      <c r="CL12" s="116"/>
      <c r="CM12" s="135"/>
      <c r="CN12" s="116"/>
      <c r="CO12" s="116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7" t="s">
        <v>97</v>
      </c>
      <c r="DN12" s="118"/>
      <c r="DO12" s="118"/>
      <c r="DP12" s="118"/>
      <c r="DQ12" s="118"/>
      <c r="DR12" s="118"/>
      <c r="DS12" s="118"/>
      <c r="DT12" s="118"/>
      <c r="DU12" s="118"/>
      <c r="DV12" s="129"/>
      <c r="DW12" s="129"/>
      <c r="DX12" s="129"/>
      <c r="DY12" s="256">
        <f>MAX('公式予選（TT）1Gr-結果表（貼付）'!A:A)</f>
        <v>26</v>
      </c>
      <c r="DZ12" s="256"/>
      <c r="EA12" s="256"/>
      <c r="EB12" s="256"/>
      <c r="EC12" s="256"/>
      <c r="ED12" s="118"/>
      <c r="EE12" s="118"/>
      <c r="EF12" s="130" t="s">
        <v>76</v>
      </c>
      <c r="EG12" s="116"/>
      <c r="EH12" s="116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40"/>
    </row>
    <row r="13" spans="1:154" s="121" customFormat="1" ht="3" customHeight="1">
      <c r="A13" s="131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2"/>
      <c r="EW13" s="132"/>
      <c r="EX13" s="133"/>
    </row>
    <row r="14" spans="1:154" s="120" customFormat="1" ht="18.75" customHeight="1">
      <c r="A14" s="302" t="s">
        <v>79</v>
      </c>
      <c r="B14" s="303"/>
      <c r="C14" s="303"/>
      <c r="D14" s="303"/>
      <c r="E14" s="303"/>
      <c r="F14" s="303" t="s">
        <v>98</v>
      </c>
      <c r="G14" s="303"/>
      <c r="H14" s="303"/>
      <c r="I14" s="303"/>
      <c r="J14" s="303"/>
      <c r="K14" s="303"/>
      <c r="L14" s="303"/>
      <c r="M14" s="304" t="s">
        <v>81</v>
      </c>
      <c r="N14" s="305"/>
      <c r="O14" s="305"/>
      <c r="P14" s="305"/>
      <c r="Q14" s="305"/>
      <c r="R14" s="303" t="s">
        <v>82</v>
      </c>
      <c r="S14" s="303"/>
      <c r="T14" s="303"/>
      <c r="U14" s="303"/>
      <c r="V14" s="303"/>
      <c r="W14" s="306" t="s">
        <v>83</v>
      </c>
      <c r="X14" s="307"/>
      <c r="Y14" s="307"/>
      <c r="Z14" s="307"/>
      <c r="AA14" s="307"/>
      <c r="AB14" s="307"/>
      <c r="AC14" s="307"/>
      <c r="AD14" s="307"/>
      <c r="AE14" s="307"/>
      <c r="AF14" s="307"/>
      <c r="AG14" s="307"/>
      <c r="AH14" s="307"/>
      <c r="AI14" s="307"/>
      <c r="AJ14" s="307"/>
      <c r="AK14" s="307"/>
      <c r="AL14" s="307"/>
      <c r="AM14" s="307"/>
      <c r="AN14" s="307"/>
      <c r="AO14" s="307"/>
      <c r="AP14" s="307"/>
      <c r="AQ14" s="307"/>
      <c r="AR14" s="307"/>
      <c r="AS14" s="307"/>
      <c r="AT14" s="307"/>
      <c r="AU14" s="307"/>
      <c r="AV14" s="308"/>
      <c r="AW14" s="306" t="s">
        <v>84</v>
      </c>
      <c r="AX14" s="307"/>
      <c r="AY14" s="307"/>
      <c r="AZ14" s="307"/>
      <c r="BA14" s="307"/>
      <c r="BB14" s="307"/>
      <c r="BC14" s="307"/>
      <c r="BD14" s="307"/>
      <c r="BE14" s="307"/>
      <c r="BF14" s="307"/>
      <c r="BG14" s="307"/>
      <c r="BH14" s="307"/>
      <c r="BI14" s="307"/>
      <c r="BJ14" s="307"/>
      <c r="BK14" s="307"/>
      <c r="BL14" s="307"/>
      <c r="BM14" s="307"/>
      <c r="BN14" s="307"/>
      <c r="BO14" s="307"/>
      <c r="BP14" s="307"/>
      <c r="BQ14" s="307"/>
      <c r="BR14" s="307"/>
      <c r="BS14" s="307"/>
      <c r="BT14" s="307"/>
      <c r="BU14" s="307"/>
      <c r="BV14" s="307"/>
      <c r="BW14" s="307"/>
      <c r="BX14" s="308"/>
      <c r="BY14" s="313" t="s">
        <v>85</v>
      </c>
      <c r="BZ14" s="313"/>
      <c r="CA14" s="313"/>
      <c r="CB14" s="313"/>
      <c r="CC14" s="313"/>
      <c r="CD14" s="313"/>
      <c r="CE14" s="313"/>
      <c r="CF14" s="313"/>
      <c r="CG14" s="313"/>
      <c r="CH14" s="313"/>
      <c r="CI14" s="313"/>
      <c r="CJ14" s="313"/>
      <c r="CK14" s="313"/>
      <c r="CL14" s="313"/>
      <c r="CM14" s="313"/>
      <c r="CN14" s="313"/>
      <c r="CO14" s="313"/>
      <c r="CP14" s="313"/>
      <c r="CQ14" s="313"/>
      <c r="CR14" s="313"/>
      <c r="CS14" s="313"/>
      <c r="CT14" s="303" t="s">
        <v>86</v>
      </c>
      <c r="CU14" s="303"/>
      <c r="CV14" s="303"/>
      <c r="CW14" s="303"/>
      <c r="CX14" s="303"/>
      <c r="CY14" s="303"/>
      <c r="CZ14" s="303"/>
      <c r="DA14" s="303"/>
      <c r="DB14" s="303"/>
      <c r="DC14" s="303"/>
      <c r="DD14" s="303"/>
      <c r="DE14" s="303" t="s">
        <v>87</v>
      </c>
      <c r="DF14" s="303"/>
      <c r="DG14" s="303"/>
      <c r="DH14" s="303"/>
      <c r="DI14" s="303"/>
      <c r="DJ14" s="303"/>
      <c r="DK14" s="303"/>
      <c r="DL14" s="303"/>
      <c r="DM14" s="303"/>
      <c r="DN14" s="309" t="s">
        <v>99</v>
      </c>
      <c r="DO14" s="310"/>
      <c r="DP14" s="310"/>
      <c r="DQ14" s="310"/>
      <c r="DR14" s="310"/>
      <c r="DS14" s="310"/>
      <c r="DT14" s="310"/>
      <c r="DU14" s="310"/>
      <c r="DV14" s="310"/>
      <c r="DW14" s="310"/>
      <c r="DX14" s="310"/>
      <c r="DY14" s="310"/>
      <c r="DZ14" s="310"/>
      <c r="EA14" s="310"/>
      <c r="EB14" s="310"/>
      <c r="EC14" s="310"/>
      <c r="ED14" s="310"/>
      <c r="EE14" s="310"/>
      <c r="EF14" s="311"/>
      <c r="EG14" s="303" t="s">
        <v>90</v>
      </c>
      <c r="EH14" s="303"/>
      <c r="EI14" s="303"/>
      <c r="EJ14" s="303"/>
      <c r="EK14" s="303"/>
      <c r="EL14" s="303"/>
      <c r="EM14" s="303"/>
      <c r="EN14" s="303"/>
      <c r="EO14" s="303"/>
      <c r="EP14" s="303"/>
      <c r="EQ14" s="303"/>
      <c r="ER14" s="303"/>
      <c r="ES14" s="303"/>
      <c r="ET14" s="303"/>
      <c r="EU14" s="303"/>
      <c r="EV14" s="303"/>
      <c r="EW14" s="303"/>
      <c r="EX14" s="312"/>
    </row>
    <row r="15" spans="1:154" s="135" customFormat="1" ht="18.600000000000001" customHeight="1">
      <c r="A15" s="276">
        <v>1</v>
      </c>
      <c r="B15" s="277"/>
      <c r="C15" s="277"/>
      <c r="D15" s="277"/>
      <c r="E15" s="278"/>
      <c r="F15" s="253" t="str">
        <f>IF(IFERROR(INDEX('公式予選（TT）1Gr-結果表（貼付）'!$A:$Z,MATCH($R15,'公式予選（TT）1Gr-結果表（貼付）'!$B:$B,0),MATCH("クラス",'公式予選（TT）1Gr-結果表（貼付）'!$1:$1,0)),"")=0,"",IFERROR(INDEX('公式予選（TT）1Gr-結果表（貼付）'!$A:$Z,MATCH($R15,'公式予選（TT）1Gr-結果表（貼付）'!$B:$B,0),MATCH("クラス",'公式予選（TT）1Gr-結果表（貼付）'!$1:$1,0)),""))</f>
        <v>SUPER SS</v>
      </c>
      <c r="G15" s="254"/>
      <c r="H15" s="254"/>
      <c r="I15" s="254"/>
      <c r="J15" s="254"/>
      <c r="K15" s="254"/>
      <c r="L15" s="255"/>
      <c r="M15" s="279">
        <f>IF(ISTEXT(A15)=TRUE,"",IF(F15="","",IF(A15="","""",COUNTIF($F$15:F15,F15))))</f>
        <v>1</v>
      </c>
      <c r="N15" s="277"/>
      <c r="O15" s="277"/>
      <c r="P15" s="277"/>
      <c r="Q15" s="278"/>
      <c r="R15" s="279">
        <f>IFERROR(INDEX('公式予選（TT）1Gr-結果表（貼付）'!A2:$Z$50,MATCH($A15,'公式予選（TT）1Gr-結果表（貼付）'!A2:$A$50,0),MATCH("No.",'公式予選（TT）1Gr-結果表（貼付）'!$1:$1,0)),"")</f>
        <v>51</v>
      </c>
      <c r="S15" s="277"/>
      <c r="T15" s="277"/>
      <c r="U15" s="277"/>
      <c r="V15" s="278"/>
      <c r="W15" s="250" t="str">
        <f>IFERROR(INDEX('公式予選（TT）1Gr-結果表（貼付）'!$A:$Z,MATCH($R15,'公式予選（TT）1Gr-結果表（貼付）'!$B:$B,0),MATCH("名前",'公式予選（TT）1Gr-結果表（貼付）'!$1:$1,0)),"")</f>
        <v>佐々木 克行</v>
      </c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2"/>
      <c r="AW15" s="249" t="str">
        <f>IFERROR(MID(INDEX('公式予選（TT）1Gr-結果表（貼付）'!$A:$Z,MATCH($R15,'公式予選（TT）1Gr-結果表（貼付）'!$B:$B,0),MATCH("会員番号",'公式予選（TT）1Gr-結果表（貼付）'!$1:$1,0)),1,1),"")</f>
        <v>D</v>
      </c>
      <c r="AX15" s="249"/>
      <c r="AY15" s="249" t="str">
        <f>IFERROR(MID(INDEX('公式予選（TT）1Gr-結果表（貼付）'!$A:$Z,MATCH($R15,'公式予選（TT）1Gr-結果表（貼付）'!$B:$B,0),MATCH("会員番号",'公式予選（TT）1Gr-結果表（貼付）'!$1:$1,0)),2,1),"")</f>
        <v>1</v>
      </c>
      <c r="AZ15" s="249"/>
      <c r="BA15" s="249" t="str">
        <f>IFERROR(MID(INDEX('公式予選（TT）1Gr-結果表（貼付）'!$A:$Z,MATCH($R15,'公式予選（TT）1Gr-結果表（貼付）'!$B:$B,0),MATCH("会員番号",'公式予選（TT）1Gr-結果表（貼付）'!$1:$1,0)),3,1),"")</f>
        <v>a</v>
      </c>
      <c r="BB15" s="249"/>
      <c r="BC15" s="249" t="str">
        <f>IFERROR(MID(INDEX('公式予選（TT）1Gr-結果表（貼付）'!$A:$Z,MATCH($R15,'公式予選（TT）1Gr-結果表（貼付）'!$B:$B,0),MATCH("会員番号",'公式予選（TT）1Gr-結果表（貼付）'!$1:$1,0)),4,1),"")</f>
        <v>2</v>
      </c>
      <c r="BD15" s="249"/>
      <c r="BE15" s="249" t="str">
        <f>IFERROR(MID(INDEX('公式予選（TT）1Gr-結果表（貼付）'!$A:$Z,MATCH($R15,'公式予選（TT）1Gr-結果表（貼付）'!$B:$B,0),MATCH("会員番号",'公式予選（TT）1Gr-結果表（貼付）'!$1:$1,0)),5,1),"")</f>
        <v>c</v>
      </c>
      <c r="BF15" s="249"/>
      <c r="BG15" s="249" t="str">
        <f>IFERROR(MID(INDEX('公式予選（TT）1Gr-結果表（貼付）'!$A:$Z,MATCH($R15,'公式予選（TT）1Gr-結果表（貼付）'!$B:$B,0),MATCH("会員番号",'公式予選（TT）1Gr-結果表（貼付）'!$1:$1,0)),6,1),"")</f>
        <v>c</v>
      </c>
      <c r="BH15" s="249"/>
      <c r="BI15" s="249" t="str">
        <f>IFERROR(MID(INDEX('公式予選（TT）1Gr-結果表（貼付）'!$A:$Z,MATCH($R15,'公式予選（TT）1Gr-結果表（貼付）'!$B:$B,0),MATCH("会員番号",'公式予選（TT）1Gr-結果表（貼付）'!$1:$1,0)),7,1),"")</f>
        <v>4</v>
      </c>
      <c r="BJ15" s="249"/>
      <c r="BK15" s="249" t="str">
        <f>IFERROR(MID(INDEX('公式予選（TT）1Gr-結果表（貼付）'!$A:$Z,MATCH($R15,'公式予選（TT）1Gr-結果表（貼付）'!$B:$B,0),MATCH("会員番号",'公式予選（TT）1Gr-結果表（貼付）'!$1:$1,0)),8,1),"")</f>
        <v>a</v>
      </c>
      <c r="BL15" s="249"/>
      <c r="BM15" s="249" t="str">
        <f>IFERROR(MID(INDEX('公式予選（TT）1Gr-結果表（貼付）'!$A:$Z,MATCH($R15,'公式予選（TT）1Gr-結果表（貼付）'!$B:$B,0),MATCH("会員番号",'公式予選（TT）1Gr-結果表（貼付）'!$1:$1,0)),9,1),"")</f>
        <v>8</v>
      </c>
      <c r="BN15" s="249"/>
      <c r="BO15" s="249" t="str">
        <f>IFERROR(MID(INDEX('公式予選（TT）1Gr-結果表（貼付）'!$A:$Z,MATCH($R15,'公式予選（TT）1Gr-結果表（貼付）'!$B:$B,0),MATCH("会員番号",'公式予選（TT）1Gr-結果表（貼付）'!$1:$1,0)),10,1),"")</f>
        <v/>
      </c>
      <c r="BP15" s="249"/>
      <c r="BQ15" s="249" t="str">
        <f>IFERROR(MID(INDEX('公式予選（TT）1Gr-結果表（貼付）'!$A:$Z,MATCH($R15,'公式予選（TT）1Gr-結果表（貼付）'!$B:$B,0),MATCH("会員番号",'公式予選（TT）1Gr-結果表（貼付）'!$1:$1,0)),11,1),"")</f>
        <v/>
      </c>
      <c r="BR15" s="249"/>
      <c r="BS15" s="249" t="str">
        <f>IFERROR(MID(INDEX('公式予選（TT）1Gr-結果表（貼付）'!$A:$Z,MATCH($R15,'公式予選（TT）1Gr-結果表（貼付）'!$B:$B,0),MATCH("会員番号",'公式予選（TT）1Gr-結果表（貼付）'!$1:$1,0)),12,1),"")</f>
        <v/>
      </c>
      <c r="BT15" s="249"/>
      <c r="BU15" s="249" t="str">
        <f>IFERROR(MID(INDEX('公式予選（TT）1Gr-結果表（貼付）'!$A:$Z,MATCH($R15,'公式予選（TT）1Gr-結果表（貼付）'!$B:$B,0),MATCH("会員番号",'公式予選（TT）1Gr-結果表（貼付）'!$1:$1,0)),13,1),"")</f>
        <v/>
      </c>
      <c r="BV15" s="249"/>
      <c r="BW15" s="249" t="str">
        <f>IFERROR(MID(INDEX('公式予選（TT）1Gr-結果表（貼付）'!$A:$Z,MATCH($R15,'公式予選（TT）1Gr-結果表（貼付）'!$B:$B,0),MATCH("会員番号",'公式予選（TT）1Gr-結果表（貼付）'!$1:$1,0)),14,1),"")</f>
        <v/>
      </c>
      <c r="BX15" s="249"/>
      <c r="BY15" s="250" t="str">
        <f>IFERROR(INDEX('公式予選（TT）1Gr-結果表（貼付）'!$A:$Z,MATCH($R15,'公式予選（TT）1Gr-結果表（貼付）'!$B:$B,0),MATCH("Team",'公式予選（TT）1Gr-結果表（貼付）'!$1:$1,0)),"")</f>
        <v>RT.HISTRY</v>
      </c>
      <c r="BZ15" s="251"/>
      <c r="CA15" s="251"/>
      <c r="CB15" s="251"/>
      <c r="CC15" s="251"/>
      <c r="CD15" s="251"/>
      <c r="CE15" s="251"/>
      <c r="CF15" s="251"/>
      <c r="CG15" s="251"/>
      <c r="CH15" s="251"/>
      <c r="CI15" s="251"/>
      <c r="CJ15" s="251"/>
      <c r="CK15" s="251"/>
      <c r="CL15" s="251"/>
      <c r="CM15" s="251"/>
      <c r="CN15" s="251"/>
      <c r="CO15" s="251"/>
      <c r="CP15" s="251"/>
      <c r="CQ15" s="251"/>
      <c r="CR15" s="251"/>
      <c r="CS15" s="252"/>
      <c r="CT15" s="250" t="str">
        <f>IFERROR(INDEX('公式予選（TT）1Gr-結果表（貼付）'!$A:$Z,MATCH($R15,'公式予選（TT）1Gr-結果表（貼付）'!$B:$B,0),MATCH("Model/Engine",'公式予選（TT）1Gr-結果表（貼付）'!$1:$1,0)),"")</f>
        <v>DreamQuest/YAMAHA</v>
      </c>
      <c r="CU15" s="251"/>
      <c r="CV15" s="251"/>
      <c r="CW15" s="251"/>
      <c r="CX15" s="251"/>
      <c r="CY15" s="251"/>
      <c r="CZ15" s="251"/>
      <c r="DA15" s="251"/>
      <c r="DB15" s="251"/>
      <c r="DC15" s="251"/>
      <c r="DD15" s="252"/>
      <c r="DE15" s="253"/>
      <c r="DF15" s="254"/>
      <c r="DG15" s="254"/>
      <c r="DH15" s="254"/>
      <c r="DI15" s="254"/>
      <c r="DJ15" s="254"/>
      <c r="DK15" s="254"/>
      <c r="DL15" s="254"/>
      <c r="DM15" s="255"/>
      <c r="DN15" s="285">
        <f>IF(A15="DNS","ｽﾀｰﾄ出来ず",IF(A15="DQ","失　格",IFERROR(INDEX('公式予選（TT）1Gr-結果表（貼付）'!$A:$Z,MATCH($R15,'公式予選（TT）1Gr-結果表（貼付）'!$B:$B,0),MATCH("BestLap",'公式予選（TT）1Gr-結果表（貼付）'!$1:$1,0)),"")))</f>
        <v>55.027000000000001</v>
      </c>
      <c r="DO15" s="286"/>
      <c r="DP15" s="286"/>
      <c r="DQ15" s="286"/>
      <c r="DR15" s="286"/>
      <c r="DS15" s="286"/>
      <c r="DT15" s="286"/>
      <c r="DU15" s="286"/>
      <c r="DV15" s="286"/>
      <c r="DW15" s="286"/>
      <c r="DX15" s="286"/>
      <c r="DY15" s="286"/>
      <c r="DZ15" s="286"/>
      <c r="EA15" s="286"/>
      <c r="EB15" s="286"/>
      <c r="EC15" s="286"/>
      <c r="ED15" s="286"/>
      <c r="EE15" s="286"/>
      <c r="EF15" s="287"/>
      <c r="EG15" s="250"/>
      <c r="EH15" s="251"/>
      <c r="EI15" s="251"/>
      <c r="EJ15" s="251"/>
      <c r="EK15" s="251"/>
      <c r="EL15" s="251"/>
      <c r="EM15" s="251"/>
      <c r="EN15" s="251"/>
      <c r="EO15" s="251"/>
      <c r="EP15" s="251"/>
      <c r="EQ15" s="251"/>
      <c r="ER15" s="251"/>
      <c r="ES15" s="251"/>
      <c r="ET15" s="251"/>
      <c r="EU15" s="251"/>
      <c r="EV15" s="251"/>
      <c r="EW15" s="251"/>
      <c r="EX15" s="314"/>
    </row>
    <row r="16" spans="1:154" s="135" customFormat="1" ht="18.600000000000001" customHeight="1">
      <c r="A16" s="276">
        <f>IF(OR('公式予選（TT）1Gr-結果表（貼付）'!A3="DNF",'公式予選（TT）1Gr-結果表（貼付）'!A3="DNS",'公式予選（TT）1Gr-結果表（貼付）'!A3="DQ"),'公式予選（TT）1Gr-結果表（貼付）'!A3,IF(MAX('公式予選（TT）1Gr-結果表（貼付）'!$A:$A)&gt;A15,A15+1,""))</f>
        <v>2</v>
      </c>
      <c r="B16" s="277"/>
      <c r="C16" s="277"/>
      <c r="D16" s="277"/>
      <c r="E16" s="278"/>
      <c r="F16" s="253" t="str">
        <f>IF(IFERROR(INDEX('公式予選（TT）1Gr-結果表（貼付）'!$A:$Z,MATCH($R16,'公式予選（TT）1Gr-結果表（貼付）'!$B:$B,0),MATCH("クラス",'公式予選（TT）1Gr-結果表（貼付）'!$1:$1,0)),"")=0,"",IFERROR(INDEX('公式予選（TT）1Gr-結果表（貼付）'!$A:$Z,MATCH($R16,'公式予選（TT）1Gr-結果表（貼付）'!$B:$B,0),MATCH("クラス",'公式予選（TT）1Gr-結果表（貼付）'!$1:$1,0)),""))</f>
        <v>SUPER SS</v>
      </c>
      <c r="G16" s="254"/>
      <c r="H16" s="254"/>
      <c r="I16" s="254"/>
      <c r="J16" s="254"/>
      <c r="K16" s="254"/>
      <c r="L16" s="255"/>
      <c r="M16" s="279">
        <f>IF(ISTEXT(A16)=TRUE,"",IF(F16="","",IF(A16="","""",COUNTIF($F$15:F16,F16))))</f>
        <v>2</v>
      </c>
      <c r="N16" s="277"/>
      <c r="O16" s="277"/>
      <c r="P16" s="277"/>
      <c r="Q16" s="278"/>
      <c r="R16" s="279">
        <f>IFERROR(INDEX('公式予選（TT）1Gr-結果表（貼付）'!A3:$Z$50,MATCH($A16,'公式予選（TT）1Gr-結果表（貼付）'!A3:$A$50,0),MATCH("No.",'公式予選（TT）1Gr-結果表（貼付）'!$1:$1,0)),"")</f>
        <v>2</v>
      </c>
      <c r="S16" s="277"/>
      <c r="T16" s="277"/>
      <c r="U16" s="277"/>
      <c r="V16" s="278"/>
      <c r="W16" s="250" t="str">
        <f>IFERROR(INDEX('公式予選（TT）1Gr-結果表（貼付）'!$A:$Z,MATCH($R16,'公式予選（TT）1Gr-結果表（貼付）'!$B:$B,0),MATCH("名前",'公式予選（TT）1Gr-結果表（貼付）'!$1:$1,0)),"")</f>
        <v>坂 裕之</v>
      </c>
      <c r="X16" s="251"/>
      <c r="Y16" s="251"/>
      <c r="Z16" s="251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2"/>
      <c r="AW16" s="249" t="str">
        <f>IFERROR(MID(INDEX('公式予選（TT）1Gr-結果表（貼付）'!$A:$Z,MATCH($R16,'公式予選（TT）1Gr-結果表（貼付）'!$B:$B,0),MATCH("会員番号",'公式予選（TT）1Gr-結果表（貼付）'!$1:$1,0)),1,1),"")</f>
        <v>D</v>
      </c>
      <c r="AX16" s="249"/>
      <c r="AY16" s="249" t="str">
        <f>IFERROR(MID(INDEX('公式予選（TT）1Gr-結果表（貼付）'!$A:$Z,MATCH($R16,'公式予選（TT）1Gr-結果表（貼付）'!$B:$B,0),MATCH("会員番号",'公式予選（TT）1Gr-結果表（貼付）'!$1:$1,0)),2,1),"")</f>
        <v>3</v>
      </c>
      <c r="AZ16" s="249"/>
      <c r="BA16" s="249" t="str">
        <f>IFERROR(MID(INDEX('公式予選（TT）1Gr-結果表（貼付）'!$A:$Z,MATCH($R16,'公式予選（TT）1Gr-結果表（貼付）'!$B:$B,0),MATCH("会員番号",'公式予選（TT）1Gr-結果表（貼付）'!$1:$1,0)),3,1),"")</f>
        <v>5</v>
      </c>
      <c r="BB16" s="249"/>
      <c r="BC16" s="249" t="str">
        <f>IFERROR(MID(INDEX('公式予選（TT）1Gr-結果表（貼付）'!$A:$Z,MATCH($R16,'公式予選（TT）1Gr-結果表（貼付）'!$B:$B,0),MATCH("会員番号",'公式予選（TT）1Gr-結果表（貼付）'!$1:$1,0)),4,1),"")</f>
        <v>8</v>
      </c>
      <c r="BD16" s="249"/>
      <c r="BE16" s="249" t="str">
        <f>IFERROR(MID(INDEX('公式予選（TT）1Gr-結果表（貼付）'!$A:$Z,MATCH($R16,'公式予選（TT）1Gr-結果表（貼付）'!$B:$B,0),MATCH("会員番号",'公式予選（TT）1Gr-結果表（貼付）'!$1:$1,0)),5,1),"")</f>
        <v>7</v>
      </c>
      <c r="BF16" s="249"/>
      <c r="BG16" s="249" t="str">
        <f>IFERROR(MID(INDEX('公式予選（TT）1Gr-結果表（貼付）'!$A:$Z,MATCH($R16,'公式予選（TT）1Gr-結果表（貼付）'!$B:$B,0),MATCH("会員番号",'公式予選（TT）1Gr-結果表（貼付）'!$1:$1,0)),6,1),"")</f>
        <v>6</v>
      </c>
      <c r="BH16" s="249"/>
      <c r="BI16" s="249" t="str">
        <f>IFERROR(MID(INDEX('公式予選（TT）1Gr-結果表（貼付）'!$A:$Z,MATCH($R16,'公式予選（TT）1Gr-結果表（貼付）'!$B:$B,0),MATCH("会員番号",'公式予選（TT）1Gr-結果表（貼付）'!$1:$1,0)),7,1),"")</f>
        <v>3</v>
      </c>
      <c r="BJ16" s="249"/>
      <c r="BK16" s="249" t="str">
        <f>IFERROR(MID(INDEX('公式予選（TT）1Gr-結果表（貼付）'!$A:$Z,MATCH($R16,'公式予選（TT）1Gr-結果表（貼付）'!$B:$B,0),MATCH("会員番号",'公式予選（TT）1Gr-結果表（貼付）'!$1:$1,0)),8,1),"")</f>
        <v>4</v>
      </c>
      <c r="BL16" s="249"/>
      <c r="BM16" s="249" t="str">
        <f>IFERROR(MID(INDEX('公式予選（TT）1Gr-結果表（貼付）'!$A:$Z,MATCH($R16,'公式予選（TT）1Gr-結果表（貼付）'!$B:$B,0),MATCH("会員番号",'公式予選（TT）1Gr-結果表（貼付）'!$1:$1,0)),9,1),"")</f>
        <v>8</v>
      </c>
      <c r="BN16" s="249"/>
      <c r="BO16" s="249" t="str">
        <f>IFERROR(MID(INDEX('公式予選（TT）1Gr-結果表（貼付）'!$A:$Z,MATCH($R16,'公式予選（TT）1Gr-結果表（貼付）'!$B:$B,0),MATCH("会員番号",'公式予選（TT）1Gr-結果表（貼付）'!$1:$1,0)),10,1),"")</f>
        <v/>
      </c>
      <c r="BP16" s="249"/>
      <c r="BQ16" s="249" t="str">
        <f>IFERROR(MID(INDEX('公式予選（TT）1Gr-結果表（貼付）'!$A:$Z,MATCH($R16,'公式予選（TT）1Gr-結果表（貼付）'!$B:$B,0),MATCH("会員番号",'公式予選（TT）1Gr-結果表（貼付）'!$1:$1,0)),11,1),"")</f>
        <v/>
      </c>
      <c r="BR16" s="249"/>
      <c r="BS16" s="249" t="str">
        <f>IFERROR(MID(INDEX('公式予選（TT）1Gr-結果表（貼付）'!$A:$Z,MATCH($R16,'公式予選（TT）1Gr-結果表（貼付）'!$B:$B,0),MATCH("会員番号",'公式予選（TT）1Gr-結果表（貼付）'!$1:$1,0)),12,1),"")</f>
        <v/>
      </c>
      <c r="BT16" s="249"/>
      <c r="BU16" s="249" t="str">
        <f>IFERROR(MID(INDEX('公式予選（TT）1Gr-結果表（貼付）'!$A:$Z,MATCH($R16,'公式予選（TT）1Gr-結果表（貼付）'!$B:$B,0),MATCH("会員番号",'公式予選（TT）1Gr-結果表（貼付）'!$1:$1,0)),13,1),"")</f>
        <v/>
      </c>
      <c r="BV16" s="249"/>
      <c r="BW16" s="249" t="str">
        <f>IFERROR(MID(INDEX('公式予選（TT）1Gr-結果表（貼付）'!$A:$Z,MATCH($R16,'公式予選（TT）1Gr-結果表（貼付）'!$B:$B,0),MATCH("会員番号",'公式予選（TT）1Gr-結果表（貼付）'!$1:$1,0)),14,1),"")</f>
        <v/>
      </c>
      <c r="BX16" s="249"/>
      <c r="BY16" s="250" t="str">
        <f>IFERROR(INDEX('公式予選（TT）1Gr-結果表（貼付）'!$A:$Z,MATCH($R16,'公式予選（TT）1Gr-結果表（貼付）'!$B:$B,0),MATCH("Team",'公式予選（TT）1Gr-結果表（貼付）'!$1:$1,0)),"")</f>
        <v>のりものクラブTIGRE</v>
      </c>
      <c r="BZ16" s="251"/>
      <c r="CA16" s="251"/>
      <c r="CB16" s="251"/>
      <c r="CC16" s="251"/>
      <c r="CD16" s="251"/>
      <c r="CE16" s="251"/>
      <c r="CF16" s="251"/>
      <c r="CG16" s="251"/>
      <c r="CH16" s="251"/>
      <c r="CI16" s="251"/>
      <c r="CJ16" s="251"/>
      <c r="CK16" s="251"/>
      <c r="CL16" s="251"/>
      <c r="CM16" s="251"/>
      <c r="CN16" s="251"/>
      <c r="CO16" s="251"/>
      <c r="CP16" s="251"/>
      <c r="CQ16" s="251"/>
      <c r="CR16" s="251"/>
      <c r="CS16" s="252"/>
      <c r="CT16" s="250" t="str">
        <f>IFERROR(INDEX('公式予選（TT）1Gr-結果表（貼付）'!$A:$Z,MATCH($R16,'公式予選（TT）1Gr-結果表（貼付）'!$B:$B,0),MATCH("Model/Engine",'公式予選（TT）1Gr-結果表（貼付）'!$1:$1,0)),"")</f>
        <v>SWF/YAMAHA</v>
      </c>
      <c r="CU16" s="251"/>
      <c r="CV16" s="251"/>
      <c r="CW16" s="251"/>
      <c r="CX16" s="251"/>
      <c r="CY16" s="251"/>
      <c r="CZ16" s="251"/>
      <c r="DA16" s="251"/>
      <c r="DB16" s="251"/>
      <c r="DC16" s="251"/>
      <c r="DD16" s="252"/>
      <c r="DE16" s="253"/>
      <c r="DF16" s="254"/>
      <c r="DG16" s="254"/>
      <c r="DH16" s="254"/>
      <c r="DI16" s="254"/>
      <c r="DJ16" s="254"/>
      <c r="DK16" s="254"/>
      <c r="DL16" s="254"/>
      <c r="DM16" s="255"/>
      <c r="DN16" s="285">
        <f>IF(A16="DNS","ｽﾀｰﾄ出来ず",IF(A16="DQ","失　格",IFERROR(INDEX('公式予選（TT）1Gr-結果表（貼付）'!$A:$Z,MATCH($R16,'公式予選（TT）1Gr-結果表（貼付）'!$B:$B,0),MATCH("BestLap",'公式予選（TT）1Gr-結果表（貼付）'!$1:$1,0)),"")))</f>
        <v>55.337000000000003</v>
      </c>
      <c r="DO16" s="286"/>
      <c r="DP16" s="286"/>
      <c r="DQ16" s="286"/>
      <c r="DR16" s="286"/>
      <c r="DS16" s="286"/>
      <c r="DT16" s="286"/>
      <c r="DU16" s="286"/>
      <c r="DV16" s="286"/>
      <c r="DW16" s="286"/>
      <c r="DX16" s="286"/>
      <c r="DY16" s="286"/>
      <c r="DZ16" s="286"/>
      <c r="EA16" s="286"/>
      <c r="EB16" s="286"/>
      <c r="EC16" s="286"/>
      <c r="ED16" s="286"/>
      <c r="EE16" s="286"/>
      <c r="EF16" s="287"/>
      <c r="EG16" s="240"/>
      <c r="EH16" s="241"/>
      <c r="EI16" s="241"/>
      <c r="EJ16" s="241"/>
      <c r="EK16" s="241"/>
      <c r="EL16" s="241"/>
      <c r="EM16" s="241"/>
      <c r="EN16" s="241"/>
      <c r="EO16" s="241"/>
      <c r="EP16" s="241"/>
      <c r="EQ16" s="241"/>
      <c r="ER16" s="241"/>
      <c r="ES16" s="241"/>
      <c r="ET16" s="241"/>
      <c r="EU16" s="241"/>
      <c r="EV16" s="241"/>
      <c r="EW16" s="241"/>
      <c r="EX16" s="242"/>
    </row>
    <row r="17" spans="1:154" s="135" customFormat="1" ht="18.600000000000001" customHeight="1">
      <c r="A17" s="276">
        <f>IF(OR('公式予選（TT）1Gr-結果表（貼付）'!A4="DNF",'公式予選（TT）1Gr-結果表（貼付）'!A4="DNS",'公式予選（TT）1Gr-結果表（貼付）'!A4="DQ"),'公式予選（TT）1Gr-結果表（貼付）'!A4,IF(MAX('公式予選（TT）1Gr-結果表（貼付）'!$A:$A)&gt;A16,A16+1,""))</f>
        <v>3</v>
      </c>
      <c r="B17" s="277"/>
      <c r="C17" s="277"/>
      <c r="D17" s="277"/>
      <c r="E17" s="278"/>
      <c r="F17" s="253" t="str">
        <f>IF(IFERROR(INDEX('公式予選（TT）1Gr-結果表（貼付）'!$A:$Z,MATCH($R17,'公式予選（TT）1Gr-結果表（貼付）'!$B:$B,0),MATCH("クラス",'公式予選（TT）1Gr-結果表（貼付）'!$1:$1,0)),"")=0,"",IFERROR(INDEX('公式予選（TT）1Gr-結果表（貼付）'!$A:$Z,MATCH($R17,'公式予選（TT）1Gr-結果表（貼付）'!$B:$B,0),MATCH("クラス",'公式予選（TT）1Gr-結果表（貼付）'!$1:$1,0)),""))</f>
        <v>SUPER SS</v>
      </c>
      <c r="G17" s="254"/>
      <c r="H17" s="254"/>
      <c r="I17" s="254"/>
      <c r="J17" s="254"/>
      <c r="K17" s="254"/>
      <c r="L17" s="255"/>
      <c r="M17" s="279">
        <f>IF(ISTEXT(A17)=TRUE,"",IF(F17="","",IF(A17="","""",COUNTIF($F$15:F17,F17))))</f>
        <v>3</v>
      </c>
      <c r="N17" s="277"/>
      <c r="O17" s="277"/>
      <c r="P17" s="277"/>
      <c r="Q17" s="278"/>
      <c r="R17" s="279">
        <f>IFERROR(INDEX('公式予選（TT）1Gr-結果表（貼付）'!A4:$Z$50,MATCH($A17,'公式予選（TT）1Gr-結果表（貼付）'!A4:$A$50,0),MATCH("No.",'公式予選（TT）1Gr-結果表（貼付）'!$1:$1,0)),"")</f>
        <v>30</v>
      </c>
      <c r="S17" s="277"/>
      <c r="T17" s="277"/>
      <c r="U17" s="277"/>
      <c r="V17" s="278"/>
      <c r="W17" s="250" t="str">
        <f>IFERROR(INDEX('公式予選（TT）1Gr-結果表（貼付）'!$A:$Z,MATCH($R17,'公式予選（TT）1Gr-結果表（貼付）'!$B:$B,0),MATCH("名前",'公式予選（TT）1Gr-結果表（貼付）'!$1:$1,0)),"")</f>
        <v>平野 伸一</v>
      </c>
      <c r="X17" s="251"/>
      <c r="Y17" s="251"/>
      <c r="Z17" s="251"/>
      <c r="AA17" s="251"/>
      <c r="AB17" s="251"/>
      <c r="AC17" s="251"/>
      <c r="AD17" s="251"/>
      <c r="AE17" s="251"/>
      <c r="AF17" s="251"/>
      <c r="AG17" s="251"/>
      <c r="AH17" s="251"/>
      <c r="AI17" s="251"/>
      <c r="AJ17" s="251"/>
      <c r="AK17" s="251"/>
      <c r="AL17" s="251"/>
      <c r="AM17" s="251"/>
      <c r="AN17" s="251"/>
      <c r="AO17" s="251"/>
      <c r="AP17" s="251"/>
      <c r="AQ17" s="251"/>
      <c r="AR17" s="251"/>
      <c r="AS17" s="251"/>
      <c r="AT17" s="251"/>
      <c r="AU17" s="251"/>
      <c r="AV17" s="252"/>
      <c r="AW17" s="249" t="str">
        <f>IFERROR(MID(INDEX('公式予選（TT）1Gr-結果表（貼付）'!$A:$Z,MATCH($R17,'公式予選（TT）1Gr-結果表（貼付）'!$B:$B,0),MATCH("会員番号",'公式予選（TT）1Gr-結果表（貼付）'!$1:$1,0)),1,1),"")</f>
        <v>D</v>
      </c>
      <c r="AX17" s="249"/>
      <c r="AY17" s="249" t="str">
        <f>IFERROR(MID(INDEX('公式予選（TT）1Gr-結果表（貼付）'!$A:$Z,MATCH($R17,'公式予選（TT）1Gr-結果表（貼付）'!$B:$B,0),MATCH("会員番号",'公式予選（TT）1Gr-結果表（貼付）'!$1:$1,0)),2,1),"")</f>
        <v>2</v>
      </c>
      <c r="AZ17" s="249"/>
      <c r="BA17" s="249" t="str">
        <f>IFERROR(MID(INDEX('公式予選（TT）1Gr-結果表（貼付）'!$A:$Z,MATCH($R17,'公式予選（TT）1Gr-結果表（貼付）'!$B:$B,0),MATCH("会員番号",'公式予選（TT）1Gr-結果表（貼付）'!$1:$1,0)),3,1),"")</f>
        <v>2</v>
      </c>
      <c r="BB17" s="249"/>
      <c r="BC17" s="249" t="str">
        <f>IFERROR(MID(INDEX('公式予選（TT）1Gr-結果表（貼付）'!$A:$Z,MATCH($R17,'公式予選（TT）1Gr-結果表（貼付）'!$B:$B,0),MATCH("会員番号",'公式予選（TT）1Gr-結果表（貼付）'!$1:$1,0)),4,1),"")</f>
        <v>8</v>
      </c>
      <c r="BD17" s="249"/>
      <c r="BE17" s="249" t="str">
        <f>IFERROR(MID(INDEX('公式予選（TT）1Gr-結果表（貼付）'!$A:$Z,MATCH($R17,'公式予選（TT）1Gr-結果表（貼付）'!$B:$B,0),MATCH("会員番号",'公式予選（TT）1Gr-結果表（貼付）'!$1:$1,0)),5,1),"")</f>
        <v>6</v>
      </c>
      <c r="BF17" s="249"/>
      <c r="BG17" s="249" t="str">
        <f>IFERROR(MID(INDEX('公式予選（TT）1Gr-結果表（貼付）'!$A:$Z,MATCH($R17,'公式予選（TT）1Gr-結果表（貼付）'!$B:$B,0),MATCH("会員番号",'公式予選（TT）1Gr-結果表（貼付）'!$1:$1,0)),6,1),"")</f>
        <v>b</v>
      </c>
      <c r="BH17" s="249"/>
      <c r="BI17" s="249" t="str">
        <f>IFERROR(MID(INDEX('公式予選（TT）1Gr-結果表（貼付）'!$A:$Z,MATCH($R17,'公式予選（TT）1Gr-結果表（貼付）'!$B:$B,0),MATCH("会員番号",'公式予選（TT）1Gr-結果表（貼付）'!$1:$1,0)),7,1),"")</f>
        <v>c</v>
      </c>
      <c r="BJ17" s="249"/>
      <c r="BK17" s="249" t="str">
        <f>IFERROR(MID(INDEX('公式予選（TT）1Gr-結果表（貼付）'!$A:$Z,MATCH($R17,'公式予選（TT）1Gr-結果表（貼付）'!$B:$B,0),MATCH("会員番号",'公式予選（TT）1Gr-結果表（貼付）'!$1:$1,0)),8,1),"")</f>
        <v>2</v>
      </c>
      <c r="BL17" s="249"/>
      <c r="BM17" s="249" t="str">
        <f>IFERROR(MID(INDEX('公式予選（TT）1Gr-結果表（貼付）'!$A:$Z,MATCH($R17,'公式予選（TT）1Gr-結果表（貼付）'!$B:$B,0),MATCH("会員番号",'公式予選（TT）1Gr-結果表（貼付）'!$1:$1,0)),9,1),"")</f>
        <v>4</v>
      </c>
      <c r="BN17" s="249"/>
      <c r="BO17" s="249" t="str">
        <f>IFERROR(MID(INDEX('公式予選（TT）1Gr-結果表（貼付）'!$A:$Z,MATCH($R17,'公式予選（TT）1Gr-結果表（貼付）'!$B:$B,0),MATCH("会員番号",'公式予選（TT）1Gr-結果表（貼付）'!$1:$1,0)),10,1),"")</f>
        <v/>
      </c>
      <c r="BP17" s="249"/>
      <c r="BQ17" s="249" t="str">
        <f>IFERROR(MID(INDEX('公式予選（TT）1Gr-結果表（貼付）'!$A:$Z,MATCH($R17,'公式予選（TT）1Gr-結果表（貼付）'!$B:$B,0),MATCH("会員番号",'公式予選（TT）1Gr-結果表（貼付）'!$1:$1,0)),11,1),"")</f>
        <v/>
      </c>
      <c r="BR17" s="249"/>
      <c r="BS17" s="249" t="str">
        <f>IFERROR(MID(INDEX('公式予選（TT）1Gr-結果表（貼付）'!$A:$Z,MATCH($R17,'公式予選（TT）1Gr-結果表（貼付）'!$B:$B,0),MATCH("会員番号",'公式予選（TT）1Gr-結果表（貼付）'!$1:$1,0)),12,1),"")</f>
        <v/>
      </c>
      <c r="BT17" s="249"/>
      <c r="BU17" s="249" t="str">
        <f>IFERROR(MID(INDEX('公式予選（TT）1Gr-結果表（貼付）'!$A:$Z,MATCH($R17,'公式予選（TT）1Gr-結果表（貼付）'!$B:$B,0),MATCH("会員番号",'公式予選（TT）1Gr-結果表（貼付）'!$1:$1,0)),13,1),"")</f>
        <v/>
      </c>
      <c r="BV17" s="249"/>
      <c r="BW17" s="249" t="str">
        <f>IFERROR(MID(INDEX('公式予選（TT）1Gr-結果表（貼付）'!$A:$Z,MATCH($R17,'公式予選（TT）1Gr-結果表（貼付）'!$B:$B,0),MATCH("会員番号",'公式予選（TT）1Gr-結果表（貼付）'!$1:$1,0)),14,1),"")</f>
        <v/>
      </c>
      <c r="BX17" s="249"/>
      <c r="BY17" s="250" t="str">
        <f>IFERROR(INDEX('公式予選（TT）1Gr-結果表（貼付）'!$A:$Z,MATCH($R17,'公式予選（TT）1Gr-結果表（貼付）'!$B:$B,0),MATCH("Team",'公式予選（TT）1Gr-結果表（貼付）'!$1:$1,0)),"")</f>
        <v>サーティーズレーシング</v>
      </c>
      <c r="BZ17" s="251"/>
      <c r="CA17" s="251"/>
      <c r="CB17" s="251"/>
      <c r="CC17" s="251"/>
      <c r="CD17" s="251"/>
      <c r="CE17" s="251"/>
      <c r="CF17" s="251"/>
      <c r="CG17" s="251"/>
      <c r="CH17" s="251"/>
      <c r="CI17" s="251"/>
      <c r="CJ17" s="251"/>
      <c r="CK17" s="251"/>
      <c r="CL17" s="251"/>
      <c r="CM17" s="251"/>
      <c r="CN17" s="251"/>
      <c r="CO17" s="251"/>
      <c r="CP17" s="251"/>
      <c r="CQ17" s="251"/>
      <c r="CR17" s="251"/>
      <c r="CS17" s="252"/>
      <c r="CT17" s="250" t="str">
        <f>IFERROR(INDEX('公式予選（TT）1Gr-結果表（貼付）'!$A:$Z,MATCH($R17,'公式予選（TT）1Gr-結果表（貼付）'!$B:$B,0),MATCH("Model/Engine",'公式予選（TT）1Gr-結果表（貼付）'!$1:$1,0)),"")</f>
        <v>mach1/YAMAHA</v>
      </c>
      <c r="CU17" s="251"/>
      <c r="CV17" s="251"/>
      <c r="CW17" s="251"/>
      <c r="CX17" s="251"/>
      <c r="CY17" s="251"/>
      <c r="CZ17" s="251"/>
      <c r="DA17" s="251"/>
      <c r="DB17" s="251"/>
      <c r="DC17" s="251"/>
      <c r="DD17" s="252"/>
      <c r="DE17" s="253"/>
      <c r="DF17" s="254"/>
      <c r="DG17" s="254"/>
      <c r="DH17" s="254"/>
      <c r="DI17" s="254"/>
      <c r="DJ17" s="254"/>
      <c r="DK17" s="254"/>
      <c r="DL17" s="254"/>
      <c r="DM17" s="255"/>
      <c r="DN17" s="285">
        <f>IF(A17="DNS","ｽﾀｰﾄ出来ず",IF(A17="DQ","失　格",IFERROR(INDEX('公式予選（TT）1Gr-結果表（貼付）'!$A:$Z,MATCH($R17,'公式予選（TT）1Gr-結果表（貼付）'!$B:$B,0),MATCH("BestLap",'公式予選（TT）1Gr-結果表（貼付）'!$1:$1,0)),"")))</f>
        <v>55.383000000000003</v>
      </c>
      <c r="DO17" s="286"/>
      <c r="DP17" s="286"/>
      <c r="DQ17" s="286"/>
      <c r="DR17" s="286"/>
      <c r="DS17" s="286"/>
      <c r="DT17" s="286"/>
      <c r="DU17" s="286"/>
      <c r="DV17" s="286"/>
      <c r="DW17" s="286"/>
      <c r="DX17" s="286"/>
      <c r="DY17" s="286"/>
      <c r="DZ17" s="286"/>
      <c r="EA17" s="286"/>
      <c r="EB17" s="286"/>
      <c r="EC17" s="286"/>
      <c r="ED17" s="286"/>
      <c r="EE17" s="286"/>
      <c r="EF17" s="287"/>
      <c r="EG17" s="240"/>
      <c r="EH17" s="241"/>
      <c r="EI17" s="241"/>
      <c r="EJ17" s="241"/>
      <c r="EK17" s="241"/>
      <c r="EL17" s="241"/>
      <c r="EM17" s="241"/>
      <c r="EN17" s="241"/>
      <c r="EO17" s="241"/>
      <c r="EP17" s="241"/>
      <c r="EQ17" s="241"/>
      <c r="ER17" s="241"/>
      <c r="ES17" s="241"/>
      <c r="ET17" s="241"/>
      <c r="EU17" s="241"/>
      <c r="EV17" s="241"/>
      <c r="EW17" s="241"/>
      <c r="EX17" s="242"/>
    </row>
    <row r="18" spans="1:154" s="135" customFormat="1" ht="18.600000000000001" customHeight="1">
      <c r="A18" s="276">
        <f>IF(OR('公式予選（TT）1Gr-結果表（貼付）'!A5="DNF",'公式予選（TT）1Gr-結果表（貼付）'!A5="DNS",'公式予選（TT）1Gr-結果表（貼付）'!A5="DQ"),'公式予選（TT）1Gr-結果表（貼付）'!A5,IF(MAX('公式予選（TT）1Gr-結果表（貼付）'!$A:$A)&gt;A17,A17+1,""))</f>
        <v>4</v>
      </c>
      <c r="B18" s="277"/>
      <c r="C18" s="277"/>
      <c r="D18" s="277"/>
      <c r="E18" s="278"/>
      <c r="F18" s="253" t="str">
        <f>IF(IFERROR(INDEX('公式予選（TT）1Gr-結果表（貼付）'!$A:$Z,MATCH($R18,'公式予選（TT）1Gr-結果表（貼付）'!$B:$B,0),MATCH("クラス",'公式予選（TT）1Gr-結果表（貼付）'!$1:$1,0)),"")=0,"",IFERROR(INDEX('公式予選（TT）1Gr-結果表（貼付）'!$A:$Z,MATCH($R18,'公式予選（TT）1Gr-結果表（貼付）'!$B:$B,0),MATCH("クラス",'公式予選（TT）1Gr-結果表（貼付）'!$1:$1,0)),""))</f>
        <v>SUPER SS</v>
      </c>
      <c r="G18" s="254"/>
      <c r="H18" s="254"/>
      <c r="I18" s="254"/>
      <c r="J18" s="254"/>
      <c r="K18" s="254"/>
      <c r="L18" s="255"/>
      <c r="M18" s="279">
        <f>IF(ISTEXT(A18)=TRUE,"",IF(F18="","",IF(A18="","""",COUNTIF($F$15:F18,F18))))</f>
        <v>4</v>
      </c>
      <c r="N18" s="277"/>
      <c r="O18" s="277"/>
      <c r="P18" s="277"/>
      <c r="Q18" s="278"/>
      <c r="R18" s="279">
        <f>IFERROR(INDEX('公式予選（TT）1Gr-結果表（貼付）'!A5:$Z$50,MATCH($A18,'公式予選（TT）1Gr-結果表（貼付）'!A5:$A$50,0),MATCH("No.",'公式予選（TT）1Gr-結果表（貼付）'!$1:$1,0)),"")</f>
        <v>7</v>
      </c>
      <c r="S18" s="277"/>
      <c r="T18" s="277"/>
      <c r="U18" s="277"/>
      <c r="V18" s="278"/>
      <c r="W18" s="250" t="str">
        <f>IFERROR(INDEX('公式予選（TT）1Gr-結果表（貼付）'!$A:$Z,MATCH($R18,'公式予選（TT）1Gr-結果表（貼付）'!$B:$B,0),MATCH("名前",'公式予選（TT）1Gr-結果表（貼付）'!$1:$1,0)),"")</f>
        <v>光田 拓</v>
      </c>
      <c r="X18" s="251"/>
      <c r="Y18" s="251"/>
      <c r="Z18" s="251"/>
      <c r="AA18" s="251"/>
      <c r="AB18" s="251"/>
      <c r="AC18" s="251"/>
      <c r="AD18" s="251"/>
      <c r="AE18" s="251"/>
      <c r="AF18" s="251"/>
      <c r="AG18" s="251"/>
      <c r="AH18" s="251"/>
      <c r="AI18" s="251"/>
      <c r="AJ18" s="251"/>
      <c r="AK18" s="251"/>
      <c r="AL18" s="251"/>
      <c r="AM18" s="251"/>
      <c r="AN18" s="251"/>
      <c r="AO18" s="251"/>
      <c r="AP18" s="251"/>
      <c r="AQ18" s="251"/>
      <c r="AR18" s="251"/>
      <c r="AS18" s="251"/>
      <c r="AT18" s="251"/>
      <c r="AU18" s="251"/>
      <c r="AV18" s="252"/>
      <c r="AW18" s="249" t="str">
        <f>IFERROR(MID(INDEX('公式予選（TT）1Gr-結果表（貼付）'!$A:$Z,MATCH($R18,'公式予選（TT）1Gr-結果表（貼付）'!$B:$B,0),MATCH("会員番号",'公式予選（TT）1Gr-結果表（貼付）'!$1:$1,0)),1,1),"")</f>
        <v>D</v>
      </c>
      <c r="AX18" s="249"/>
      <c r="AY18" s="249" t="str">
        <f>IFERROR(MID(INDEX('公式予選（TT）1Gr-結果表（貼付）'!$A:$Z,MATCH($R18,'公式予選（TT）1Gr-結果表（貼付）'!$B:$B,0),MATCH("会員番号",'公式予選（TT）1Gr-結果表（貼付）'!$1:$1,0)),2,1),"")</f>
        <v>4</v>
      </c>
      <c r="AZ18" s="249"/>
      <c r="BA18" s="249" t="str">
        <f>IFERROR(MID(INDEX('公式予選（TT）1Gr-結果表（貼付）'!$A:$Z,MATCH($R18,'公式予選（TT）1Gr-結果表（貼付）'!$B:$B,0),MATCH("会員番号",'公式予選（TT）1Gr-結果表（貼付）'!$1:$1,0)),3,1),"")</f>
        <v>c</v>
      </c>
      <c r="BB18" s="249"/>
      <c r="BC18" s="249" t="str">
        <f>IFERROR(MID(INDEX('公式予選（TT）1Gr-結果表（貼付）'!$A:$Z,MATCH($R18,'公式予選（TT）1Gr-結果表（貼付）'!$B:$B,0),MATCH("会員番号",'公式予選（TT）1Gr-結果表（貼付）'!$1:$1,0)),4,1),"")</f>
        <v>2</v>
      </c>
      <c r="BD18" s="249"/>
      <c r="BE18" s="249" t="str">
        <f>IFERROR(MID(INDEX('公式予選（TT）1Gr-結果表（貼付）'!$A:$Z,MATCH($R18,'公式予選（TT）1Gr-結果表（貼付）'!$B:$B,0),MATCH("会員番号",'公式予選（TT）1Gr-結果表（貼付）'!$1:$1,0)),5,1),"")</f>
        <v>0</v>
      </c>
      <c r="BF18" s="249"/>
      <c r="BG18" s="249" t="str">
        <f>IFERROR(MID(INDEX('公式予選（TT）1Gr-結果表（貼付）'!$A:$Z,MATCH($R18,'公式予選（TT）1Gr-結果表（貼付）'!$B:$B,0),MATCH("会員番号",'公式予選（TT）1Gr-結果表（貼付）'!$1:$1,0)),6,1),"")</f>
        <v>e</v>
      </c>
      <c r="BH18" s="249"/>
      <c r="BI18" s="249" t="str">
        <f>IFERROR(MID(INDEX('公式予選（TT）1Gr-結果表（貼付）'!$A:$Z,MATCH($R18,'公式予選（TT）1Gr-結果表（貼付）'!$B:$B,0),MATCH("会員番号",'公式予選（TT）1Gr-結果表（貼付）'!$1:$1,0)),7,1),"")</f>
        <v>5</v>
      </c>
      <c r="BJ18" s="249"/>
      <c r="BK18" s="249" t="str">
        <f>IFERROR(MID(INDEX('公式予選（TT）1Gr-結果表（貼付）'!$A:$Z,MATCH($R18,'公式予選（TT）1Gr-結果表（貼付）'!$B:$B,0),MATCH("会員番号",'公式予選（TT）1Gr-結果表（貼付）'!$1:$1,0)),8,1),"")</f>
        <v>a</v>
      </c>
      <c r="BL18" s="249"/>
      <c r="BM18" s="249" t="str">
        <f>IFERROR(MID(INDEX('公式予選（TT）1Gr-結果表（貼付）'!$A:$Z,MATCH($R18,'公式予選（TT）1Gr-結果表（貼付）'!$B:$B,0),MATCH("会員番号",'公式予選（TT）1Gr-結果表（貼付）'!$1:$1,0)),9,1),"")</f>
        <v>0</v>
      </c>
      <c r="BN18" s="249"/>
      <c r="BO18" s="249" t="str">
        <f>IFERROR(MID(INDEX('公式予選（TT）1Gr-結果表（貼付）'!$A:$Z,MATCH($R18,'公式予選（TT）1Gr-結果表（貼付）'!$B:$B,0),MATCH("会員番号",'公式予選（TT）1Gr-結果表（貼付）'!$1:$1,0)),10,1),"")</f>
        <v/>
      </c>
      <c r="BP18" s="249"/>
      <c r="BQ18" s="249" t="str">
        <f>IFERROR(MID(INDEX('公式予選（TT）1Gr-結果表（貼付）'!$A:$Z,MATCH($R18,'公式予選（TT）1Gr-結果表（貼付）'!$B:$B,0),MATCH("会員番号",'公式予選（TT）1Gr-結果表（貼付）'!$1:$1,0)),11,1),"")</f>
        <v/>
      </c>
      <c r="BR18" s="249"/>
      <c r="BS18" s="249" t="str">
        <f>IFERROR(MID(INDEX('公式予選（TT）1Gr-結果表（貼付）'!$A:$Z,MATCH($R18,'公式予選（TT）1Gr-結果表（貼付）'!$B:$B,0),MATCH("会員番号",'公式予選（TT）1Gr-結果表（貼付）'!$1:$1,0)),12,1),"")</f>
        <v/>
      </c>
      <c r="BT18" s="249"/>
      <c r="BU18" s="249" t="str">
        <f>IFERROR(MID(INDEX('公式予選（TT）1Gr-結果表（貼付）'!$A:$Z,MATCH($R18,'公式予選（TT）1Gr-結果表（貼付）'!$B:$B,0),MATCH("会員番号",'公式予選（TT）1Gr-結果表（貼付）'!$1:$1,0)),13,1),"")</f>
        <v/>
      </c>
      <c r="BV18" s="249"/>
      <c r="BW18" s="249" t="str">
        <f>IFERROR(MID(INDEX('公式予選（TT）1Gr-結果表（貼付）'!$A:$Z,MATCH($R18,'公式予選（TT）1Gr-結果表（貼付）'!$B:$B,0),MATCH("会員番号",'公式予選（TT）1Gr-結果表（貼付）'!$1:$1,0)),14,1),"")</f>
        <v/>
      </c>
      <c r="BX18" s="249"/>
      <c r="BY18" s="250" t="str">
        <f>IFERROR(INDEX('公式予選（TT）1Gr-結果表（貼付）'!$A:$Z,MATCH($R18,'公式予選（TT）1Gr-結果表（貼付）'!$B:$B,0),MATCH("Team",'公式予選（TT）1Gr-結果表（貼付）'!$1:$1,0)),"")</f>
        <v>M sistem</v>
      </c>
      <c r="BZ18" s="251"/>
      <c r="CA18" s="251"/>
      <c r="CB18" s="251"/>
      <c r="CC18" s="251"/>
      <c r="CD18" s="251"/>
      <c r="CE18" s="251"/>
      <c r="CF18" s="251"/>
      <c r="CG18" s="251"/>
      <c r="CH18" s="251"/>
      <c r="CI18" s="251"/>
      <c r="CJ18" s="251"/>
      <c r="CK18" s="251"/>
      <c r="CL18" s="251"/>
      <c r="CM18" s="251"/>
      <c r="CN18" s="251"/>
      <c r="CO18" s="251"/>
      <c r="CP18" s="251"/>
      <c r="CQ18" s="251"/>
      <c r="CR18" s="251"/>
      <c r="CS18" s="252"/>
      <c r="CT18" s="250" t="str">
        <f>IFERROR(INDEX('公式予選（TT）1Gr-結果表（貼付）'!$A:$Z,MATCH($R18,'公式予選（TT）1Gr-結果表（貼付）'!$B:$B,0),MATCH("Model/Engine",'公式予選（TT）1Gr-結果表（貼付）'!$1:$1,0)),"")</f>
        <v>TONYKART/YAMAHA</v>
      </c>
      <c r="CU18" s="251"/>
      <c r="CV18" s="251"/>
      <c r="CW18" s="251"/>
      <c r="CX18" s="251"/>
      <c r="CY18" s="251"/>
      <c r="CZ18" s="251"/>
      <c r="DA18" s="251"/>
      <c r="DB18" s="251"/>
      <c r="DC18" s="251"/>
      <c r="DD18" s="252"/>
      <c r="DE18" s="253"/>
      <c r="DF18" s="254"/>
      <c r="DG18" s="254"/>
      <c r="DH18" s="254"/>
      <c r="DI18" s="254"/>
      <c r="DJ18" s="254"/>
      <c r="DK18" s="254"/>
      <c r="DL18" s="254"/>
      <c r="DM18" s="255"/>
      <c r="DN18" s="285">
        <f>IF(A18="DNS","ｽﾀｰﾄ出来ず",IF(A18="DQ","失　格",IFERROR(INDEX('公式予選（TT）1Gr-結果表（貼付）'!$A:$Z,MATCH($R18,'公式予選（TT）1Gr-結果表（貼付）'!$B:$B,0),MATCH("BestLap",'公式予選（TT）1Gr-結果表（貼付）'!$1:$1,0)),"")))</f>
        <v>55.401000000000003</v>
      </c>
      <c r="DO18" s="286"/>
      <c r="DP18" s="286"/>
      <c r="DQ18" s="286"/>
      <c r="DR18" s="286"/>
      <c r="DS18" s="286"/>
      <c r="DT18" s="286"/>
      <c r="DU18" s="286"/>
      <c r="DV18" s="286"/>
      <c r="DW18" s="286"/>
      <c r="DX18" s="286"/>
      <c r="DY18" s="286"/>
      <c r="DZ18" s="286"/>
      <c r="EA18" s="286"/>
      <c r="EB18" s="286"/>
      <c r="EC18" s="286"/>
      <c r="ED18" s="286"/>
      <c r="EE18" s="286"/>
      <c r="EF18" s="287"/>
      <c r="EG18" s="240"/>
      <c r="EH18" s="241"/>
      <c r="EI18" s="241"/>
      <c r="EJ18" s="241"/>
      <c r="EK18" s="241"/>
      <c r="EL18" s="241"/>
      <c r="EM18" s="241"/>
      <c r="EN18" s="241"/>
      <c r="EO18" s="241"/>
      <c r="EP18" s="241"/>
      <c r="EQ18" s="241"/>
      <c r="ER18" s="241"/>
      <c r="ES18" s="241"/>
      <c r="ET18" s="241"/>
      <c r="EU18" s="241"/>
      <c r="EV18" s="241"/>
      <c r="EW18" s="241"/>
      <c r="EX18" s="242"/>
    </row>
    <row r="19" spans="1:154" s="135" customFormat="1" ht="18.600000000000001" customHeight="1">
      <c r="A19" s="276">
        <f>IF(OR('公式予選（TT）1Gr-結果表（貼付）'!A6="DNF",'公式予選（TT）1Gr-結果表（貼付）'!A6="DNS",'公式予選（TT）1Gr-結果表（貼付）'!A6="DQ"),'公式予選（TT）1Gr-結果表（貼付）'!A6,IF(MAX('公式予選（TT）1Gr-結果表（貼付）'!$A:$A)&gt;A18,A18+1,""))</f>
        <v>5</v>
      </c>
      <c r="B19" s="277"/>
      <c r="C19" s="277"/>
      <c r="D19" s="277"/>
      <c r="E19" s="278"/>
      <c r="F19" s="253" t="str">
        <f>IF(IFERROR(INDEX('公式予選（TT）1Gr-結果表（貼付）'!$A:$Z,MATCH($R19,'公式予選（TT）1Gr-結果表（貼付）'!$B:$B,0),MATCH("クラス",'公式予選（TT）1Gr-結果表（貼付）'!$1:$1,0)),"")=0,"",IFERROR(INDEX('公式予選（TT）1Gr-結果表（貼付）'!$A:$Z,MATCH($R19,'公式予選（TT）1Gr-結果表（貼付）'!$B:$B,0),MATCH("クラス",'公式予選（TT）1Gr-結果表（貼付）'!$1:$1,0)),""))</f>
        <v>SUPER SS</v>
      </c>
      <c r="G19" s="254"/>
      <c r="H19" s="254"/>
      <c r="I19" s="254"/>
      <c r="J19" s="254"/>
      <c r="K19" s="254"/>
      <c r="L19" s="255"/>
      <c r="M19" s="279">
        <f>IF(ISTEXT(A19)=TRUE,"",IF(F19="","",IF(A19="","""",COUNTIF($F$15:F19,F19))))</f>
        <v>5</v>
      </c>
      <c r="N19" s="277"/>
      <c r="O19" s="277"/>
      <c r="P19" s="277"/>
      <c r="Q19" s="278"/>
      <c r="R19" s="279">
        <f>IFERROR(INDEX('公式予選（TT）1Gr-結果表（貼付）'!A6:$Z$50,MATCH($A19,'公式予選（TT）1Gr-結果表（貼付）'!A6:$A$50,0),MATCH("No.",'公式予選（TT）1Gr-結果表（貼付）'!$1:$1,0)),"")</f>
        <v>73</v>
      </c>
      <c r="S19" s="277"/>
      <c r="T19" s="277"/>
      <c r="U19" s="277"/>
      <c r="V19" s="278"/>
      <c r="W19" s="250" t="str">
        <f>IFERROR(INDEX('公式予選（TT）1Gr-結果表（貼付）'!$A:$Z,MATCH($R19,'公式予選（TT）1Gr-結果表（貼付）'!$B:$B,0),MATCH("名前",'公式予選（TT）1Gr-結果表（貼付）'!$1:$1,0)),"")</f>
        <v>高野 貴志</v>
      </c>
      <c r="X19" s="251"/>
      <c r="Y19" s="251"/>
      <c r="Z19" s="251"/>
      <c r="AA19" s="251"/>
      <c r="AB19" s="251"/>
      <c r="AC19" s="251"/>
      <c r="AD19" s="251"/>
      <c r="AE19" s="251"/>
      <c r="AF19" s="251"/>
      <c r="AG19" s="251"/>
      <c r="AH19" s="251"/>
      <c r="AI19" s="251"/>
      <c r="AJ19" s="251"/>
      <c r="AK19" s="251"/>
      <c r="AL19" s="251"/>
      <c r="AM19" s="251"/>
      <c r="AN19" s="251"/>
      <c r="AO19" s="251"/>
      <c r="AP19" s="251"/>
      <c r="AQ19" s="251"/>
      <c r="AR19" s="251"/>
      <c r="AS19" s="251"/>
      <c r="AT19" s="251"/>
      <c r="AU19" s="251"/>
      <c r="AV19" s="252"/>
      <c r="AW19" s="249" t="str">
        <f>IFERROR(MID(INDEX('公式予選（TT）1Gr-結果表（貼付）'!$A:$Z,MATCH($R19,'公式予選（TT）1Gr-結果表（貼付）'!$B:$B,0),MATCH("会員番号",'公式予選（TT）1Gr-結果表（貼付）'!$1:$1,0)),1,1),"")</f>
        <v>D</v>
      </c>
      <c r="AX19" s="249"/>
      <c r="AY19" s="249" t="str">
        <f>IFERROR(MID(INDEX('公式予選（TT）1Gr-結果表（貼付）'!$A:$Z,MATCH($R19,'公式予選（TT）1Gr-結果表（貼付）'!$B:$B,0),MATCH("会員番号",'公式予選（TT）1Gr-結果表（貼付）'!$1:$1,0)),2,1),"")</f>
        <v>f</v>
      </c>
      <c r="AZ19" s="249"/>
      <c r="BA19" s="249" t="str">
        <f>IFERROR(MID(INDEX('公式予選（TT）1Gr-結果表（貼付）'!$A:$Z,MATCH($R19,'公式予選（TT）1Gr-結果表（貼付）'!$B:$B,0),MATCH("会員番号",'公式予選（TT）1Gr-結果表（貼付）'!$1:$1,0)),3,1),"")</f>
        <v>5</v>
      </c>
      <c r="BB19" s="249"/>
      <c r="BC19" s="249" t="str">
        <f>IFERROR(MID(INDEX('公式予選（TT）1Gr-結果表（貼付）'!$A:$Z,MATCH($R19,'公式予選（TT）1Gr-結果表（貼付）'!$B:$B,0),MATCH("会員番号",'公式予選（TT）1Gr-結果表（貼付）'!$1:$1,0)),4,1),"")</f>
        <v>6</v>
      </c>
      <c r="BD19" s="249"/>
      <c r="BE19" s="249" t="str">
        <f>IFERROR(MID(INDEX('公式予選（TT）1Gr-結果表（貼付）'!$A:$Z,MATCH($R19,'公式予選（TT）1Gr-結果表（貼付）'!$B:$B,0),MATCH("会員番号",'公式予選（TT）1Gr-結果表（貼付）'!$1:$1,0)),5,1),"")</f>
        <v>9</v>
      </c>
      <c r="BF19" s="249"/>
      <c r="BG19" s="249" t="str">
        <f>IFERROR(MID(INDEX('公式予選（TT）1Gr-結果表（貼付）'!$A:$Z,MATCH($R19,'公式予選（TT）1Gr-結果表（貼付）'!$B:$B,0),MATCH("会員番号",'公式予選（TT）1Gr-結果表（貼付）'!$1:$1,0)),6,1),"")</f>
        <v>1</v>
      </c>
      <c r="BH19" s="249"/>
      <c r="BI19" s="249" t="str">
        <f>IFERROR(MID(INDEX('公式予選（TT）1Gr-結果表（貼付）'!$A:$Z,MATCH($R19,'公式予選（TT）1Gr-結果表（貼付）'!$B:$B,0),MATCH("会員番号",'公式予選（TT）1Gr-結果表（貼付）'!$1:$1,0)),7,1),"")</f>
        <v>2</v>
      </c>
      <c r="BJ19" s="249"/>
      <c r="BK19" s="249" t="str">
        <f>IFERROR(MID(INDEX('公式予選（TT）1Gr-結果表（貼付）'!$A:$Z,MATCH($R19,'公式予選（TT）1Gr-結果表（貼付）'!$B:$B,0),MATCH("会員番号",'公式予選（TT）1Gr-結果表（貼付）'!$1:$1,0)),8,1),"")</f>
        <v>c</v>
      </c>
      <c r="BL19" s="249"/>
      <c r="BM19" s="249" t="str">
        <f>IFERROR(MID(INDEX('公式予選（TT）1Gr-結果表（貼付）'!$A:$Z,MATCH($R19,'公式予選（TT）1Gr-結果表（貼付）'!$B:$B,0),MATCH("会員番号",'公式予選（TT）1Gr-結果表（貼付）'!$1:$1,0)),9,1),"")</f>
        <v>2</v>
      </c>
      <c r="BN19" s="249"/>
      <c r="BO19" s="249" t="str">
        <f>IFERROR(MID(INDEX('公式予選（TT）1Gr-結果表（貼付）'!$A:$Z,MATCH($R19,'公式予選（TT）1Gr-結果表（貼付）'!$B:$B,0),MATCH("会員番号",'公式予選（TT）1Gr-結果表（貼付）'!$1:$1,0)),10,1),"")</f>
        <v/>
      </c>
      <c r="BP19" s="249"/>
      <c r="BQ19" s="249" t="str">
        <f>IFERROR(MID(INDEX('公式予選（TT）1Gr-結果表（貼付）'!$A:$Z,MATCH($R19,'公式予選（TT）1Gr-結果表（貼付）'!$B:$B,0),MATCH("会員番号",'公式予選（TT）1Gr-結果表（貼付）'!$1:$1,0)),11,1),"")</f>
        <v/>
      </c>
      <c r="BR19" s="249"/>
      <c r="BS19" s="249" t="str">
        <f>IFERROR(MID(INDEX('公式予選（TT）1Gr-結果表（貼付）'!$A:$Z,MATCH($R19,'公式予選（TT）1Gr-結果表（貼付）'!$B:$B,0),MATCH("会員番号",'公式予選（TT）1Gr-結果表（貼付）'!$1:$1,0)),12,1),"")</f>
        <v/>
      </c>
      <c r="BT19" s="249"/>
      <c r="BU19" s="249" t="str">
        <f>IFERROR(MID(INDEX('公式予選（TT）1Gr-結果表（貼付）'!$A:$Z,MATCH($R19,'公式予選（TT）1Gr-結果表（貼付）'!$B:$B,0),MATCH("会員番号",'公式予選（TT）1Gr-結果表（貼付）'!$1:$1,0)),13,1),"")</f>
        <v/>
      </c>
      <c r="BV19" s="249"/>
      <c r="BW19" s="249" t="str">
        <f>IFERROR(MID(INDEX('公式予選（TT）1Gr-結果表（貼付）'!$A:$Z,MATCH($R19,'公式予選（TT）1Gr-結果表（貼付）'!$B:$B,0),MATCH("会員番号",'公式予選（TT）1Gr-結果表（貼付）'!$1:$1,0)),14,1),"")</f>
        <v/>
      </c>
      <c r="BX19" s="249"/>
      <c r="BY19" s="250" t="str">
        <f>IFERROR(INDEX('公式予選（TT）1Gr-結果表（貼付）'!$A:$Z,MATCH($R19,'公式予選（TT）1Gr-結果表（貼付）'!$B:$B,0),MATCH("Team",'公式予選（TT）1Gr-結果表（貼付）'!$1:$1,0)),"")</f>
        <v>FIORE Motor Sports</v>
      </c>
      <c r="BZ19" s="251"/>
      <c r="CA19" s="251"/>
      <c r="CB19" s="251"/>
      <c r="CC19" s="251"/>
      <c r="CD19" s="251"/>
      <c r="CE19" s="251"/>
      <c r="CF19" s="251"/>
      <c r="CG19" s="251"/>
      <c r="CH19" s="251"/>
      <c r="CI19" s="251"/>
      <c r="CJ19" s="251"/>
      <c r="CK19" s="251"/>
      <c r="CL19" s="251"/>
      <c r="CM19" s="251"/>
      <c r="CN19" s="251"/>
      <c r="CO19" s="251"/>
      <c r="CP19" s="251"/>
      <c r="CQ19" s="251"/>
      <c r="CR19" s="251"/>
      <c r="CS19" s="252"/>
      <c r="CT19" s="250" t="str">
        <f>IFERROR(INDEX('公式予選（TT）1Gr-結果表（貼付）'!$A:$Z,MATCH($R19,'公式予選（TT）1Gr-結果表（貼付）'!$B:$B,0),MATCH("Model/Engine",'公式予選（TT）1Gr-結果表（貼付）'!$1:$1,0)),"")</f>
        <v>INTREPID/YAMAHA</v>
      </c>
      <c r="CU19" s="251"/>
      <c r="CV19" s="251"/>
      <c r="CW19" s="251"/>
      <c r="CX19" s="251"/>
      <c r="CY19" s="251"/>
      <c r="CZ19" s="251"/>
      <c r="DA19" s="251"/>
      <c r="DB19" s="251"/>
      <c r="DC19" s="251"/>
      <c r="DD19" s="252"/>
      <c r="DE19" s="253"/>
      <c r="DF19" s="254"/>
      <c r="DG19" s="254"/>
      <c r="DH19" s="254"/>
      <c r="DI19" s="254"/>
      <c r="DJ19" s="254"/>
      <c r="DK19" s="254"/>
      <c r="DL19" s="254"/>
      <c r="DM19" s="255"/>
      <c r="DN19" s="285">
        <f>IF(A19="DNS","ｽﾀｰﾄ出来ず",IF(A19="DQ","失　格",IFERROR(INDEX('公式予選（TT）1Gr-結果表（貼付）'!$A:$Z,MATCH($R19,'公式予選（TT）1Gr-結果表（貼付）'!$B:$B,0),MATCH("BestLap",'公式予選（TT）1Gr-結果表（貼付）'!$1:$1,0)),"")))</f>
        <v>55.715000000000003</v>
      </c>
      <c r="DO19" s="286"/>
      <c r="DP19" s="286"/>
      <c r="DQ19" s="286"/>
      <c r="DR19" s="286"/>
      <c r="DS19" s="286"/>
      <c r="DT19" s="286"/>
      <c r="DU19" s="286"/>
      <c r="DV19" s="286"/>
      <c r="DW19" s="286"/>
      <c r="DX19" s="286"/>
      <c r="DY19" s="286"/>
      <c r="DZ19" s="286"/>
      <c r="EA19" s="286"/>
      <c r="EB19" s="286"/>
      <c r="EC19" s="286"/>
      <c r="ED19" s="286"/>
      <c r="EE19" s="286"/>
      <c r="EF19" s="287"/>
      <c r="EG19" s="240"/>
      <c r="EH19" s="241"/>
      <c r="EI19" s="241"/>
      <c r="EJ19" s="241"/>
      <c r="EK19" s="241"/>
      <c r="EL19" s="241"/>
      <c r="EM19" s="241"/>
      <c r="EN19" s="241"/>
      <c r="EO19" s="241"/>
      <c r="EP19" s="241"/>
      <c r="EQ19" s="241"/>
      <c r="ER19" s="241"/>
      <c r="ES19" s="241"/>
      <c r="ET19" s="241"/>
      <c r="EU19" s="241"/>
      <c r="EV19" s="241"/>
      <c r="EW19" s="241"/>
      <c r="EX19" s="242"/>
    </row>
    <row r="20" spans="1:154" s="135" customFormat="1" ht="18.600000000000001" customHeight="1">
      <c r="A20" s="276">
        <f>IF(OR('公式予選（TT）1Gr-結果表（貼付）'!A7="DNF",'公式予選（TT）1Gr-結果表（貼付）'!A7="DNS",'公式予選（TT）1Gr-結果表（貼付）'!A7="DQ"),'公式予選（TT）1Gr-結果表（貼付）'!A7,IF(MAX('公式予選（TT）1Gr-結果表（貼付）'!$A:$A)&gt;A19,A19+1,""))</f>
        <v>6</v>
      </c>
      <c r="B20" s="277"/>
      <c r="C20" s="277"/>
      <c r="D20" s="277"/>
      <c r="E20" s="278"/>
      <c r="F20" s="253" t="str">
        <f>IF(IFERROR(INDEX('公式予選（TT）1Gr-結果表（貼付）'!$A:$Z,MATCH($R20,'公式予選（TT）1Gr-結果表（貼付）'!$B:$B,0),MATCH("クラス",'公式予選（TT）1Gr-結果表（貼付）'!$1:$1,0)),"")=0,"",IFERROR(INDEX('公式予選（TT）1Gr-結果表（貼付）'!$A:$Z,MATCH($R20,'公式予選（TT）1Gr-結果表（貼付）'!$B:$B,0),MATCH("クラス",'公式予選（TT）1Gr-結果表（貼付）'!$1:$1,0)),""))</f>
        <v>SUPER SS</v>
      </c>
      <c r="G20" s="254"/>
      <c r="H20" s="254"/>
      <c r="I20" s="254"/>
      <c r="J20" s="254"/>
      <c r="K20" s="254"/>
      <c r="L20" s="255"/>
      <c r="M20" s="279">
        <f>IF(ISTEXT(A20)=TRUE,"",IF(F20="","",IF(A20="","""",COUNTIF($F$15:F20,F20))))</f>
        <v>6</v>
      </c>
      <c r="N20" s="277"/>
      <c r="O20" s="277"/>
      <c r="P20" s="277"/>
      <c r="Q20" s="278"/>
      <c r="R20" s="279">
        <f>IFERROR(INDEX('公式予選（TT）1Gr-結果表（貼付）'!A7:$Z$50,MATCH($A20,'公式予選（TT）1Gr-結果表（貼付）'!A7:$A$50,0),MATCH("No.",'公式予選（TT）1Gr-結果表（貼付）'!$1:$1,0)),"")</f>
        <v>57</v>
      </c>
      <c r="S20" s="277"/>
      <c r="T20" s="277"/>
      <c r="U20" s="277"/>
      <c r="V20" s="278"/>
      <c r="W20" s="250" t="str">
        <f>IFERROR(INDEX('公式予選（TT）1Gr-結果表（貼付）'!$A:$Z,MATCH($R20,'公式予選（TT）1Gr-結果表（貼付）'!$B:$B,0),MATCH("名前",'公式予選（TT）1Gr-結果表（貼付）'!$1:$1,0)),"")</f>
        <v>江崎 昭彦</v>
      </c>
      <c r="X20" s="251"/>
      <c r="Y20" s="251"/>
      <c r="Z20" s="251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2"/>
      <c r="AW20" s="249" t="str">
        <f>IFERROR(MID(INDEX('公式予選（TT）1Gr-結果表（貼付）'!$A:$Z,MATCH($R20,'公式予選（TT）1Gr-結果表（貼付）'!$B:$B,0),MATCH("会員番号",'公式予選（TT）1Gr-結果表（貼付）'!$1:$1,0)),1,1),"")</f>
        <v>D</v>
      </c>
      <c r="AX20" s="249"/>
      <c r="AY20" s="249" t="str">
        <f>IFERROR(MID(INDEX('公式予選（TT）1Gr-結果表（貼付）'!$A:$Z,MATCH($R20,'公式予選（TT）1Gr-結果表（貼付）'!$B:$B,0),MATCH("会員番号",'公式予選（TT）1Gr-結果表（貼付）'!$1:$1,0)),2,1),"")</f>
        <v>b</v>
      </c>
      <c r="AZ20" s="249"/>
      <c r="BA20" s="249" t="str">
        <f>IFERROR(MID(INDEX('公式予選（TT）1Gr-結果表（貼付）'!$A:$Z,MATCH($R20,'公式予選（TT）1Gr-結果表（貼付）'!$B:$B,0),MATCH("会員番号",'公式予選（TT）1Gr-結果表（貼付）'!$1:$1,0)),3,1),"")</f>
        <v>b</v>
      </c>
      <c r="BB20" s="249"/>
      <c r="BC20" s="249" t="str">
        <f>IFERROR(MID(INDEX('公式予選（TT）1Gr-結果表（貼付）'!$A:$Z,MATCH($R20,'公式予選（TT）1Gr-結果表（貼付）'!$B:$B,0),MATCH("会員番号",'公式予選（TT）1Gr-結果表（貼付）'!$1:$1,0)),4,1),"")</f>
        <v>0</v>
      </c>
      <c r="BD20" s="249"/>
      <c r="BE20" s="249" t="str">
        <f>IFERROR(MID(INDEX('公式予選（TT）1Gr-結果表（貼付）'!$A:$Z,MATCH($R20,'公式予選（TT）1Gr-結果表（貼付）'!$B:$B,0),MATCH("会員番号",'公式予選（TT）1Gr-結果表（貼付）'!$1:$1,0)),5,1),"")</f>
        <v>9</v>
      </c>
      <c r="BF20" s="249"/>
      <c r="BG20" s="249" t="str">
        <f>IFERROR(MID(INDEX('公式予選（TT）1Gr-結果表（貼付）'!$A:$Z,MATCH($R20,'公式予選（TT）1Gr-結果表（貼付）'!$B:$B,0),MATCH("会員番号",'公式予選（TT）1Gr-結果表（貼付）'!$1:$1,0)),6,1),"")</f>
        <v>d</v>
      </c>
      <c r="BH20" s="249"/>
      <c r="BI20" s="249" t="str">
        <f>IFERROR(MID(INDEX('公式予選（TT）1Gr-結果表（貼付）'!$A:$Z,MATCH($R20,'公式予選（TT）1Gr-結果表（貼付）'!$B:$B,0),MATCH("会員番号",'公式予選（TT）1Gr-結果表（貼付）'!$1:$1,0)),7,1),"")</f>
        <v>7</v>
      </c>
      <c r="BJ20" s="249"/>
      <c r="BK20" s="249" t="str">
        <f>IFERROR(MID(INDEX('公式予選（TT）1Gr-結果表（貼付）'!$A:$Z,MATCH($R20,'公式予選（TT）1Gr-結果表（貼付）'!$B:$B,0),MATCH("会員番号",'公式予選（TT）1Gr-結果表（貼付）'!$1:$1,0)),8,1),"")</f>
        <v>4</v>
      </c>
      <c r="BL20" s="249"/>
      <c r="BM20" s="249" t="str">
        <f>IFERROR(MID(INDEX('公式予選（TT）1Gr-結果表（貼付）'!$A:$Z,MATCH($R20,'公式予選（TT）1Gr-結果表（貼付）'!$B:$B,0),MATCH("会員番号",'公式予選（TT）1Gr-結果表（貼付）'!$1:$1,0)),9,1),"")</f>
        <v>9</v>
      </c>
      <c r="BN20" s="249"/>
      <c r="BO20" s="249" t="str">
        <f>IFERROR(MID(INDEX('公式予選（TT）1Gr-結果表（貼付）'!$A:$Z,MATCH($R20,'公式予選（TT）1Gr-結果表（貼付）'!$B:$B,0),MATCH("会員番号",'公式予選（TT）1Gr-結果表（貼付）'!$1:$1,0)),10,1),"")</f>
        <v/>
      </c>
      <c r="BP20" s="249"/>
      <c r="BQ20" s="249" t="str">
        <f>IFERROR(MID(INDEX('公式予選（TT）1Gr-結果表（貼付）'!$A:$Z,MATCH($R20,'公式予選（TT）1Gr-結果表（貼付）'!$B:$B,0),MATCH("会員番号",'公式予選（TT）1Gr-結果表（貼付）'!$1:$1,0)),11,1),"")</f>
        <v/>
      </c>
      <c r="BR20" s="249"/>
      <c r="BS20" s="249" t="str">
        <f>IFERROR(MID(INDEX('公式予選（TT）1Gr-結果表（貼付）'!$A:$Z,MATCH($R20,'公式予選（TT）1Gr-結果表（貼付）'!$B:$B,0),MATCH("会員番号",'公式予選（TT）1Gr-結果表（貼付）'!$1:$1,0)),12,1),"")</f>
        <v/>
      </c>
      <c r="BT20" s="249"/>
      <c r="BU20" s="249" t="str">
        <f>IFERROR(MID(INDEX('公式予選（TT）1Gr-結果表（貼付）'!$A:$Z,MATCH($R20,'公式予選（TT）1Gr-結果表（貼付）'!$B:$B,0),MATCH("会員番号",'公式予選（TT）1Gr-結果表（貼付）'!$1:$1,0)),13,1),"")</f>
        <v/>
      </c>
      <c r="BV20" s="249"/>
      <c r="BW20" s="249" t="str">
        <f>IFERROR(MID(INDEX('公式予選（TT）1Gr-結果表（貼付）'!$A:$Z,MATCH($R20,'公式予選（TT）1Gr-結果表（貼付）'!$B:$B,0),MATCH("会員番号",'公式予選（TT）1Gr-結果表（貼付）'!$1:$1,0)),14,1),"")</f>
        <v/>
      </c>
      <c r="BX20" s="249"/>
      <c r="BY20" s="250" t="str">
        <f>IFERROR(INDEX('公式予選（TT）1Gr-結果表（貼付）'!$A:$Z,MATCH($R20,'公式予選（TT）1Gr-結果表（貼付）'!$B:$B,0),MATCH("Team",'公式予選（TT）1Gr-結果表（貼付）'!$1:$1,0)),"")</f>
        <v>Ash</v>
      </c>
      <c r="BZ20" s="251"/>
      <c r="CA20" s="251"/>
      <c r="CB20" s="251"/>
      <c r="CC20" s="251"/>
      <c r="CD20" s="251"/>
      <c r="CE20" s="251"/>
      <c r="CF20" s="251"/>
      <c r="CG20" s="251"/>
      <c r="CH20" s="251"/>
      <c r="CI20" s="251"/>
      <c r="CJ20" s="251"/>
      <c r="CK20" s="251"/>
      <c r="CL20" s="251"/>
      <c r="CM20" s="251"/>
      <c r="CN20" s="251"/>
      <c r="CO20" s="251"/>
      <c r="CP20" s="251"/>
      <c r="CQ20" s="251"/>
      <c r="CR20" s="251"/>
      <c r="CS20" s="252"/>
      <c r="CT20" s="250" t="str">
        <f>IFERROR(INDEX('公式予選（TT）1Gr-結果表（貼付）'!$A:$Z,MATCH($R20,'公式予選（TT）1Gr-結果表（貼付）'!$B:$B,0),MATCH("Model/Engine",'公式予選（TT）1Gr-結果表（貼付）'!$1:$1,0)),"")</f>
        <v>KOSMIC/YAMAHA</v>
      </c>
      <c r="CU20" s="251"/>
      <c r="CV20" s="251"/>
      <c r="CW20" s="251"/>
      <c r="CX20" s="251"/>
      <c r="CY20" s="251"/>
      <c r="CZ20" s="251"/>
      <c r="DA20" s="251"/>
      <c r="DB20" s="251"/>
      <c r="DC20" s="251"/>
      <c r="DD20" s="252"/>
      <c r="DE20" s="253"/>
      <c r="DF20" s="254"/>
      <c r="DG20" s="254"/>
      <c r="DH20" s="254"/>
      <c r="DI20" s="254"/>
      <c r="DJ20" s="254"/>
      <c r="DK20" s="254"/>
      <c r="DL20" s="254"/>
      <c r="DM20" s="255"/>
      <c r="DN20" s="285">
        <f>IF(A20="DNS","ｽﾀｰﾄ出来ず",IF(A20="DQ","失　格",IFERROR(INDEX('公式予選（TT）1Gr-結果表（貼付）'!$A:$Z,MATCH($R20,'公式予選（TT）1Gr-結果表（貼付）'!$B:$B,0),MATCH("BestLap",'公式予選（TT）1Gr-結果表（貼付）'!$1:$1,0)),"")))</f>
        <v>55.718000000000004</v>
      </c>
      <c r="DO20" s="286"/>
      <c r="DP20" s="286"/>
      <c r="DQ20" s="286"/>
      <c r="DR20" s="286"/>
      <c r="DS20" s="286"/>
      <c r="DT20" s="286"/>
      <c r="DU20" s="286"/>
      <c r="DV20" s="286"/>
      <c r="DW20" s="286"/>
      <c r="DX20" s="286"/>
      <c r="DY20" s="286"/>
      <c r="DZ20" s="286"/>
      <c r="EA20" s="286"/>
      <c r="EB20" s="286"/>
      <c r="EC20" s="286"/>
      <c r="ED20" s="286"/>
      <c r="EE20" s="286"/>
      <c r="EF20" s="287"/>
      <c r="EG20" s="240"/>
      <c r="EH20" s="241"/>
      <c r="EI20" s="241"/>
      <c r="EJ20" s="241"/>
      <c r="EK20" s="241"/>
      <c r="EL20" s="241"/>
      <c r="EM20" s="241"/>
      <c r="EN20" s="241"/>
      <c r="EO20" s="241"/>
      <c r="EP20" s="241"/>
      <c r="EQ20" s="241"/>
      <c r="ER20" s="241"/>
      <c r="ES20" s="241"/>
      <c r="ET20" s="241"/>
      <c r="EU20" s="241"/>
      <c r="EV20" s="241"/>
      <c r="EW20" s="241"/>
      <c r="EX20" s="242"/>
    </row>
    <row r="21" spans="1:154" s="135" customFormat="1" ht="18.600000000000001" customHeight="1">
      <c r="A21" s="276">
        <f>IF(OR('公式予選（TT）1Gr-結果表（貼付）'!A8="DNF",'公式予選（TT）1Gr-結果表（貼付）'!A8="DNS",'公式予選（TT）1Gr-結果表（貼付）'!A8="DQ"),'公式予選（TT）1Gr-結果表（貼付）'!A8,IF(MAX('公式予選（TT）1Gr-結果表（貼付）'!$A:$A)&gt;A20,A20+1,""))</f>
        <v>7</v>
      </c>
      <c r="B21" s="277"/>
      <c r="C21" s="277"/>
      <c r="D21" s="277"/>
      <c r="E21" s="278"/>
      <c r="F21" s="253" t="str">
        <f>IF(IFERROR(INDEX('公式予選（TT）1Gr-結果表（貼付）'!$A:$Z,MATCH($R21,'公式予選（TT）1Gr-結果表（貼付）'!$B:$B,0),MATCH("クラス",'公式予選（TT）1Gr-結果表（貼付）'!$1:$1,0)),"")=0,"",IFERROR(INDEX('公式予選（TT）1Gr-結果表（貼付）'!$A:$Z,MATCH($R21,'公式予選（TT）1Gr-結果表（貼付）'!$B:$B,0),MATCH("クラス",'公式予選（TT）1Gr-結果表（貼付）'!$1:$1,0)),""))</f>
        <v>SUPER SS</v>
      </c>
      <c r="G21" s="254"/>
      <c r="H21" s="254"/>
      <c r="I21" s="254"/>
      <c r="J21" s="254"/>
      <c r="K21" s="254"/>
      <c r="L21" s="255"/>
      <c r="M21" s="279">
        <f>IF(ISTEXT(A21)=TRUE,"",IF(F21="","",IF(A21="","""",COUNTIF($F$15:F21,F21))))</f>
        <v>7</v>
      </c>
      <c r="N21" s="277"/>
      <c r="O21" s="277"/>
      <c r="P21" s="277"/>
      <c r="Q21" s="278"/>
      <c r="R21" s="279">
        <f>IFERROR(INDEX('公式予選（TT）1Gr-結果表（貼付）'!A8:$Z$50,MATCH($A21,'公式予選（TT）1Gr-結果表（貼付）'!A8:$A$50,0),MATCH("No.",'公式予選（TT）1Gr-結果表（貼付）'!$1:$1,0)),"")</f>
        <v>10</v>
      </c>
      <c r="S21" s="277"/>
      <c r="T21" s="277"/>
      <c r="U21" s="277"/>
      <c r="V21" s="278"/>
      <c r="W21" s="250" t="str">
        <f>IFERROR(INDEX('公式予選（TT）1Gr-結果表（貼付）'!$A:$Z,MATCH($R21,'公式予選（TT）1Gr-結果表（貼付）'!$B:$B,0),MATCH("名前",'公式予選（TT）1Gr-結果表（貼付）'!$1:$1,0)),"")</f>
        <v>布目 敬詞</v>
      </c>
      <c r="X21" s="251"/>
      <c r="Y21" s="251"/>
      <c r="Z21" s="251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2"/>
      <c r="AW21" s="249" t="str">
        <f>IFERROR(MID(INDEX('公式予選（TT）1Gr-結果表（貼付）'!$A:$Z,MATCH($R21,'公式予選（TT）1Gr-結果表（貼付）'!$B:$B,0),MATCH("会員番号",'公式予選（TT）1Gr-結果表（貼付）'!$1:$1,0)),1,1),"")</f>
        <v>D</v>
      </c>
      <c r="AX21" s="249"/>
      <c r="AY21" s="249" t="str">
        <f>IFERROR(MID(INDEX('公式予選（TT）1Gr-結果表（貼付）'!$A:$Z,MATCH($R21,'公式予選（TT）1Gr-結果表（貼付）'!$B:$B,0),MATCH("会員番号",'公式予選（TT）1Gr-結果表（貼付）'!$1:$1,0)),2,1),"")</f>
        <v>a</v>
      </c>
      <c r="AZ21" s="249"/>
      <c r="BA21" s="249" t="str">
        <f>IFERROR(MID(INDEX('公式予選（TT）1Gr-結果表（貼付）'!$A:$Z,MATCH($R21,'公式予選（TT）1Gr-結果表（貼付）'!$B:$B,0),MATCH("会員番号",'公式予選（TT）1Gr-結果表（貼付）'!$1:$1,0)),3,1),"")</f>
        <v>d</v>
      </c>
      <c r="BB21" s="249"/>
      <c r="BC21" s="249" t="str">
        <f>IFERROR(MID(INDEX('公式予選（TT）1Gr-結果表（貼付）'!$A:$Z,MATCH($R21,'公式予選（TT）1Gr-結果表（貼付）'!$B:$B,0),MATCH("会員番号",'公式予選（TT）1Gr-結果表（貼付）'!$1:$1,0)),4,1),"")</f>
        <v>2</v>
      </c>
      <c r="BD21" s="249"/>
      <c r="BE21" s="249" t="str">
        <f>IFERROR(MID(INDEX('公式予選（TT）1Gr-結果表（貼付）'!$A:$Z,MATCH($R21,'公式予選（TT）1Gr-結果表（貼付）'!$B:$B,0),MATCH("会員番号",'公式予選（TT）1Gr-結果表（貼付）'!$1:$1,0)),5,1),"")</f>
        <v>0</v>
      </c>
      <c r="BF21" s="249"/>
      <c r="BG21" s="249" t="str">
        <f>IFERROR(MID(INDEX('公式予選（TT）1Gr-結果表（貼付）'!$A:$Z,MATCH($R21,'公式予選（TT）1Gr-結果表（貼付）'!$B:$B,0),MATCH("会員番号",'公式予選（TT）1Gr-結果表（貼付）'!$1:$1,0)),6,1),"")</f>
        <v>e</v>
      </c>
      <c r="BH21" s="249"/>
      <c r="BI21" s="249" t="str">
        <f>IFERROR(MID(INDEX('公式予選（TT）1Gr-結果表（貼付）'!$A:$Z,MATCH($R21,'公式予選（TT）1Gr-結果表（貼付）'!$B:$B,0),MATCH("会員番号",'公式予選（TT）1Gr-結果表（貼付）'!$1:$1,0)),7,1),"")</f>
        <v>a</v>
      </c>
      <c r="BJ21" s="249"/>
      <c r="BK21" s="249" t="str">
        <f>IFERROR(MID(INDEX('公式予選（TT）1Gr-結果表（貼付）'!$A:$Z,MATCH($R21,'公式予選（TT）1Gr-結果表（貼付）'!$B:$B,0),MATCH("会員番号",'公式予選（TT）1Gr-結果表（貼付）'!$1:$1,0)),8,1),"")</f>
        <v>4</v>
      </c>
      <c r="BL21" s="249"/>
      <c r="BM21" s="249" t="str">
        <f>IFERROR(MID(INDEX('公式予選（TT）1Gr-結果表（貼付）'!$A:$Z,MATCH($R21,'公式予選（TT）1Gr-結果表（貼付）'!$B:$B,0),MATCH("会員番号",'公式予選（TT）1Gr-結果表（貼付）'!$1:$1,0)),9,1),"")</f>
        <v>0</v>
      </c>
      <c r="BN21" s="249"/>
      <c r="BO21" s="249" t="str">
        <f>IFERROR(MID(INDEX('公式予選（TT）1Gr-結果表（貼付）'!$A:$Z,MATCH($R21,'公式予選（TT）1Gr-結果表（貼付）'!$B:$B,0),MATCH("会員番号",'公式予選（TT）1Gr-結果表（貼付）'!$1:$1,0)),10,1),"")</f>
        <v/>
      </c>
      <c r="BP21" s="249"/>
      <c r="BQ21" s="249" t="str">
        <f>IFERROR(MID(INDEX('公式予選（TT）1Gr-結果表（貼付）'!$A:$Z,MATCH($R21,'公式予選（TT）1Gr-結果表（貼付）'!$B:$B,0),MATCH("会員番号",'公式予選（TT）1Gr-結果表（貼付）'!$1:$1,0)),11,1),"")</f>
        <v/>
      </c>
      <c r="BR21" s="249"/>
      <c r="BS21" s="249" t="str">
        <f>IFERROR(MID(INDEX('公式予選（TT）1Gr-結果表（貼付）'!$A:$Z,MATCH($R21,'公式予選（TT）1Gr-結果表（貼付）'!$B:$B,0),MATCH("会員番号",'公式予選（TT）1Gr-結果表（貼付）'!$1:$1,0)),12,1),"")</f>
        <v/>
      </c>
      <c r="BT21" s="249"/>
      <c r="BU21" s="249" t="str">
        <f>IFERROR(MID(INDEX('公式予選（TT）1Gr-結果表（貼付）'!$A:$Z,MATCH($R21,'公式予選（TT）1Gr-結果表（貼付）'!$B:$B,0),MATCH("会員番号",'公式予選（TT）1Gr-結果表（貼付）'!$1:$1,0)),13,1),"")</f>
        <v/>
      </c>
      <c r="BV21" s="249"/>
      <c r="BW21" s="249" t="str">
        <f>IFERROR(MID(INDEX('公式予選（TT）1Gr-結果表（貼付）'!$A:$Z,MATCH($R21,'公式予選（TT）1Gr-結果表（貼付）'!$B:$B,0),MATCH("会員番号",'公式予選（TT）1Gr-結果表（貼付）'!$1:$1,0)),14,1),"")</f>
        <v/>
      </c>
      <c r="BX21" s="249"/>
      <c r="BY21" s="250" t="str">
        <f>IFERROR(INDEX('公式予選（TT）1Gr-結果表（貼付）'!$A:$Z,MATCH($R21,'公式予選（TT）1Gr-結果表（貼付）'!$B:$B,0),MATCH("Team",'公式予選（TT）1Gr-結果表（貼付）'!$1:$1,0)),"")</f>
        <v>Higuchi Racing Team</v>
      </c>
      <c r="BZ21" s="251"/>
      <c r="CA21" s="251"/>
      <c r="CB21" s="251"/>
      <c r="CC21" s="251"/>
      <c r="CD21" s="251"/>
      <c r="CE21" s="251"/>
      <c r="CF21" s="251"/>
      <c r="CG21" s="251"/>
      <c r="CH21" s="251"/>
      <c r="CI21" s="251"/>
      <c r="CJ21" s="251"/>
      <c r="CK21" s="251"/>
      <c r="CL21" s="251"/>
      <c r="CM21" s="251"/>
      <c r="CN21" s="251"/>
      <c r="CO21" s="251"/>
      <c r="CP21" s="251"/>
      <c r="CQ21" s="251"/>
      <c r="CR21" s="251"/>
      <c r="CS21" s="252"/>
      <c r="CT21" s="250" t="str">
        <f>IFERROR(INDEX('公式予選（TT）1Gr-結果表（貼付）'!$A:$Z,MATCH($R21,'公式予選（TT）1Gr-結果表（貼付）'!$B:$B,0),MATCH("Model/Engine",'公式予選（TT）1Gr-結果表（貼付）'!$1:$1,0)),"")</f>
        <v>TONY KART/YAMAHA</v>
      </c>
      <c r="CU21" s="251"/>
      <c r="CV21" s="251"/>
      <c r="CW21" s="251"/>
      <c r="CX21" s="251"/>
      <c r="CY21" s="251"/>
      <c r="CZ21" s="251"/>
      <c r="DA21" s="251"/>
      <c r="DB21" s="251"/>
      <c r="DC21" s="251"/>
      <c r="DD21" s="252"/>
      <c r="DE21" s="253"/>
      <c r="DF21" s="254"/>
      <c r="DG21" s="254"/>
      <c r="DH21" s="254"/>
      <c r="DI21" s="254"/>
      <c r="DJ21" s="254"/>
      <c r="DK21" s="254"/>
      <c r="DL21" s="254"/>
      <c r="DM21" s="255"/>
      <c r="DN21" s="285">
        <f>IF(A21="DNS","ｽﾀｰﾄ出来ず",IF(A21="DQ","失　格",IFERROR(INDEX('公式予選（TT）1Gr-結果表（貼付）'!$A:$Z,MATCH($R21,'公式予選（TT）1Gr-結果表（貼付）'!$B:$B,0),MATCH("BestLap",'公式予選（TT）1Gr-結果表（貼付）'!$1:$1,0)),"")))</f>
        <v>55.718000000000004</v>
      </c>
      <c r="DO21" s="286"/>
      <c r="DP21" s="286"/>
      <c r="DQ21" s="286"/>
      <c r="DR21" s="286"/>
      <c r="DS21" s="286"/>
      <c r="DT21" s="286"/>
      <c r="DU21" s="286"/>
      <c r="DV21" s="286"/>
      <c r="DW21" s="286"/>
      <c r="DX21" s="286"/>
      <c r="DY21" s="286"/>
      <c r="DZ21" s="286"/>
      <c r="EA21" s="286"/>
      <c r="EB21" s="286"/>
      <c r="EC21" s="286"/>
      <c r="ED21" s="286"/>
      <c r="EE21" s="286"/>
      <c r="EF21" s="287"/>
      <c r="EG21" s="240"/>
      <c r="EH21" s="241"/>
      <c r="EI21" s="241"/>
      <c r="EJ21" s="241"/>
      <c r="EK21" s="241"/>
      <c r="EL21" s="241"/>
      <c r="EM21" s="241"/>
      <c r="EN21" s="241"/>
      <c r="EO21" s="241"/>
      <c r="EP21" s="241"/>
      <c r="EQ21" s="241"/>
      <c r="ER21" s="241"/>
      <c r="ES21" s="241"/>
      <c r="ET21" s="241"/>
      <c r="EU21" s="241"/>
      <c r="EV21" s="241"/>
      <c r="EW21" s="241"/>
      <c r="EX21" s="242"/>
    </row>
    <row r="22" spans="1:154" s="135" customFormat="1" ht="18.600000000000001" customHeight="1">
      <c r="A22" s="276">
        <f>IF(OR('公式予選（TT）1Gr-結果表（貼付）'!A9="DNF",'公式予選（TT）1Gr-結果表（貼付）'!A9="DNS",'公式予選（TT）1Gr-結果表（貼付）'!A9="DQ"),'公式予選（TT）1Gr-結果表（貼付）'!A9,IF(MAX('公式予選（TT）1Gr-結果表（貼付）'!$A:$A)&gt;A21,A21+1,""))</f>
        <v>8</v>
      </c>
      <c r="B22" s="277"/>
      <c r="C22" s="277"/>
      <c r="D22" s="277"/>
      <c r="E22" s="278"/>
      <c r="F22" s="253" t="str">
        <f>IF(IFERROR(INDEX('公式予選（TT）1Gr-結果表（貼付）'!$A:$Z,MATCH($R22,'公式予選（TT）1Gr-結果表（貼付）'!$B:$B,0),MATCH("クラス",'公式予選（TT）1Gr-結果表（貼付）'!$1:$1,0)),"")=0,"",IFERROR(INDEX('公式予選（TT）1Gr-結果表（貼付）'!$A:$Z,MATCH($R22,'公式予選（TT）1Gr-結果表（貼付）'!$B:$B,0),MATCH("クラス",'公式予選（TT）1Gr-結果表（貼付）'!$1:$1,0)),""))</f>
        <v>SUPER SS</v>
      </c>
      <c r="G22" s="254"/>
      <c r="H22" s="254"/>
      <c r="I22" s="254"/>
      <c r="J22" s="254"/>
      <c r="K22" s="254"/>
      <c r="L22" s="255"/>
      <c r="M22" s="279">
        <f>IF(ISTEXT(A22)=TRUE,"",IF(F22="","",IF(A22="","""",COUNTIF($F$15:F22,F22))))</f>
        <v>8</v>
      </c>
      <c r="N22" s="277"/>
      <c r="O22" s="277"/>
      <c r="P22" s="277"/>
      <c r="Q22" s="278"/>
      <c r="R22" s="279">
        <f>IFERROR(INDEX('公式予選（TT）1Gr-結果表（貼付）'!A9:$Z$50,MATCH($A22,'公式予選（TT）1Gr-結果表（貼付）'!A9:$A$50,0),MATCH("No.",'公式予選（TT）1Gr-結果表（貼付）'!$1:$1,0)),"")</f>
        <v>25</v>
      </c>
      <c r="S22" s="277"/>
      <c r="T22" s="277"/>
      <c r="U22" s="277"/>
      <c r="V22" s="278"/>
      <c r="W22" s="250" t="str">
        <f>IFERROR(INDEX('公式予選（TT）1Gr-結果表（貼付）'!$A:$Z,MATCH($R22,'公式予選（TT）1Gr-結果表（貼付）'!$B:$B,0),MATCH("名前",'公式予選（TT）1Gr-結果表（貼付）'!$1:$1,0)),"")</f>
        <v>平井 秀樹</v>
      </c>
      <c r="X22" s="251"/>
      <c r="Y22" s="251"/>
      <c r="Z22" s="251"/>
      <c r="AA22" s="251"/>
      <c r="AB22" s="251"/>
      <c r="AC22" s="251"/>
      <c r="AD22" s="251"/>
      <c r="AE22" s="251"/>
      <c r="AF22" s="251"/>
      <c r="AG22" s="251"/>
      <c r="AH22" s="251"/>
      <c r="AI22" s="251"/>
      <c r="AJ22" s="251"/>
      <c r="AK22" s="251"/>
      <c r="AL22" s="251"/>
      <c r="AM22" s="251"/>
      <c r="AN22" s="251"/>
      <c r="AO22" s="251"/>
      <c r="AP22" s="251"/>
      <c r="AQ22" s="251"/>
      <c r="AR22" s="251"/>
      <c r="AS22" s="251"/>
      <c r="AT22" s="251"/>
      <c r="AU22" s="251"/>
      <c r="AV22" s="252"/>
      <c r="AW22" s="249" t="str">
        <f>IFERROR(MID(INDEX('公式予選（TT）1Gr-結果表（貼付）'!$A:$Z,MATCH($R22,'公式予選（TT）1Gr-結果表（貼付）'!$B:$B,0),MATCH("会員番号",'公式予選（TT）1Gr-結果表（貼付）'!$1:$1,0)),1,1),"")</f>
        <v>D</v>
      </c>
      <c r="AX22" s="249"/>
      <c r="AY22" s="249" t="str">
        <f>IFERROR(MID(INDEX('公式予選（TT）1Gr-結果表（貼付）'!$A:$Z,MATCH($R22,'公式予選（TT）1Gr-結果表（貼付）'!$B:$B,0),MATCH("会員番号",'公式予選（TT）1Gr-結果表（貼付）'!$1:$1,0)),2,1),"")</f>
        <v>1</v>
      </c>
      <c r="AZ22" s="249"/>
      <c r="BA22" s="249" t="str">
        <f>IFERROR(MID(INDEX('公式予選（TT）1Gr-結果表（貼付）'!$A:$Z,MATCH($R22,'公式予選（TT）1Gr-結果表（貼付）'!$B:$B,0),MATCH("会員番号",'公式予選（TT）1Gr-結果表（貼付）'!$1:$1,0)),3,1),"")</f>
        <v>c</v>
      </c>
      <c r="BB22" s="249"/>
      <c r="BC22" s="249" t="str">
        <f>IFERROR(MID(INDEX('公式予選（TT）1Gr-結果表（貼付）'!$A:$Z,MATCH($R22,'公式予選（TT）1Gr-結果表（貼付）'!$B:$B,0),MATCH("会員番号",'公式予選（TT）1Gr-結果表（貼付）'!$1:$1,0)),4,1),"")</f>
        <v>f</v>
      </c>
      <c r="BD22" s="249"/>
      <c r="BE22" s="249" t="str">
        <f>IFERROR(MID(INDEX('公式予選（TT）1Gr-結果表（貼付）'!$A:$Z,MATCH($R22,'公式予選（TT）1Gr-結果表（貼付）'!$B:$B,0),MATCH("会員番号",'公式予選（TT）1Gr-結果表（貼付）'!$1:$1,0)),5,1),"")</f>
        <v>2</v>
      </c>
      <c r="BF22" s="249"/>
      <c r="BG22" s="249" t="str">
        <f>IFERROR(MID(INDEX('公式予選（TT）1Gr-結果表（貼付）'!$A:$Z,MATCH($R22,'公式予選（TT）1Gr-結果表（貼付）'!$B:$B,0),MATCH("会員番号",'公式予選（TT）1Gr-結果表（貼付）'!$1:$1,0)),6,1),"")</f>
        <v>e</v>
      </c>
      <c r="BH22" s="249"/>
      <c r="BI22" s="249" t="str">
        <f>IFERROR(MID(INDEX('公式予選（TT）1Gr-結果表（貼付）'!$A:$Z,MATCH($R22,'公式予選（TT）1Gr-結果表（貼付）'!$B:$B,0),MATCH("会員番号",'公式予選（TT）1Gr-結果表（貼付）'!$1:$1,0)),7,1),"")</f>
        <v>0</v>
      </c>
      <c r="BJ22" s="249"/>
      <c r="BK22" s="249" t="str">
        <f>IFERROR(MID(INDEX('公式予選（TT）1Gr-結果表（貼付）'!$A:$Z,MATCH($R22,'公式予選（TT）1Gr-結果表（貼付）'!$B:$B,0),MATCH("会員番号",'公式予選（TT）1Gr-結果表（貼付）'!$1:$1,0)),8,1),"")</f>
        <v>0</v>
      </c>
      <c r="BL22" s="249"/>
      <c r="BM22" s="249" t="str">
        <f>IFERROR(MID(INDEX('公式予選（TT）1Gr-結果表（貼付）'!$A:$Z,MATCH($R22,'公式予選（TT）1Gr-結果表（貼付）'!$B:$B,0),MATCH("会員番号",'公式予選（TT）1Gr-結果表（貼付）'!$1:$1,0)),9,1),"")</f>
        <v>e</v>
      </c>
      <c r="BN22" s="249"/>
      <c r="BO22" s="249" t="str">
        <f>IFERROR(MID(INDEX('公式予選（TT）1Gr-結果表（貼付）'!$A:$Z,MATCH($R22,'公式予選（TT）1Gr-結果表（貼付）'!$B:$B,0),MATCH("会員番号",'公式予選（TT）1Gr-結果表（貼付）'!$1:$1,0)),10,1),"")</f>
        <v/>
      </c>
      <c r="BP22" s="249"/>
      <c r="BQ22" s="249" t="str">
        <f>IFERROR(MID(INDEX('公式予選（TT）1Gr-結果表（貼付）'!$A:$Z,MATCH($R22,'公式予選（TT）1Gr-結果表（貼付）'!$B:$B,0),MATCH("会員番号",'公式予選（TT）1Gr-結果表（貼付）'!$1:$1,0)),11,1),"")</f>
        <v/>
      </c>
      <c r="BR22" s="249"/>
      <c r="BS22" s="249" t="str">
        <f>IFERROR(MID(INDEX('公式予選（TT）1Gr-結果表（貼付）'!$A:$Z,MATCH($R22,'公式予選（TT）1Gr-結果表（貼付）'!$B:$B,0),MATCH("会員番号",'公式予選（TT）1Gr-結果表（貼付）'!$1:$1,0)),12,1),"")</f>
        <v/>
      </c>
      <c r="BT22" s="249"/>
      <c r="BU22" s="249" t="str">
        <f>IFERROR(MID(INDEX('公式予選（TT）1Gr-結果表（貼付）'!$A:$Z,MATCH($R22,'公式予選（TT）1Gr-結果表（貼付）'!$B:$B,0),MATCH("会員番号",'公式予選（TT）1Gr-結果表（貼付）'!$1:$1,0)),13,1),"")</f>
        <v/>
      </c>
      <c r="BV22" s="249"/>
      <c r="BW22" s="249" t="str">
        <f>IFERROR(MID(INDEX('公式予選（TT）1Gr-結果表（貼付）'!$A:$Z,MATCH($R22,'公式予選（TT）1Gr-結果表（貼付）'!$B:$B,0),MATCH("会員番号",'公式予選（TT）1Gr-結果表（貼付）'!$1:$1,0)),14,1),"")</f>
        <v/>
      </c>
      <c r="BX22" s="249"/>
      <c r="BY22" s="250" t="str">
        <f>IFERROR(INDEX('公式予選（TT）1Gr-結果表（貼付）'!$A:$Z,MATCH($R22,'公式予選（TT）1Gr-結果表（貼付）'!$B:$B,0),MATCH("Team",'公式予選（TT）1Gr-結果表（貼付）'!$1:$1,0)),"")</f>
        <v>K-TECK with ぴぃたぁぱん</v>
      </c>
      <c r="BZ22" s="251"/>
      <c r="CA22" s="251"/>
      <c r="CB22" s="251"/>
      <c r="CC22" s="251"/>
      <c r="CD22" s="251"/>
      <c r="CE22" s="251"/>
      <c r="CF22" s="251"/>
      <c r="CG22" s="251"/>
      <c r="CH22" s="251"/>
      <c r="CI22" s="251"/>
      <c r="CJ22" s="251"/>
      <c r="CK22" s="251"/>
      <c r="CL22" s="251"/>
      <c r="CM22" s="251"/>
      <c r="CN22" s="251"/>
      <c r="CO22" s="251"/>
      <c r="CP22" s="251"/>
      <c r="CQ22" s="251"/>
      <c r="CR22" s="251"/>
      <c r="CS22" s="252"/>
      <c r="CT22" s="250" t="str">
        <f>IFERROR(INDEX('公式予選（TT）1Gr-結果表（貼付）'!$A:$Z,MATCH($R22,'公式予選（TT）1Gr-結果表（貼付）'!$B:$B,0),MATCH("Model/Engine",'公式予選（TT）1Gr-結果表（貼付）'!$1:$1,0)),"")</f>
        <v>コスミック/YAMAHA</v>
      </c>
      <c r="CU22" s="251"/>
      <c r="CV22" s="251"/>
      <c r="CW22" s="251"/>
      <c r="CX22" s="251"/>
      <c r="CY22" s="251"/>
      <c r="CZ22" s="251"/>
      <c r="DA22" s="251"/>
      <c r="DB22" s="251"/>
      <c r="DC22" s="251"/>
      <c r="DD22" s="252"/>
      <c r="DE22" s="253"/>
      <c r="DF22" s="254"/>
      <c r="DG22" s="254"/>
      <c r="DH22" s="254"/>
      <c r="DI22" s="254"/>
      <c r="DJ22" s="254"/>
      <c r="DK22" s="254"/>
      <c r="DL22" s="254"/>
      <c r="DM22" s="255"/>
      <c r="DN22" s="285">
        <f>IF(A22="DNS","ｽﾀｰﾄ出来ず",IF(A22="DQ","失　格",IFERROR(INDEX('公式予選（TT）1Gr-結果表（貼付）'!$A:$Z,MATCH($R22,'公式予選（TT）1Gr-結果表（貼付）'!$B:$B,0),MATCH("BestLap",'公式予選（TT）1Gr-結果表（貼付）'!$1:$1,0)),"")))</f>
        <v>55.838999999999999</v>
      </c>
      <c r="DO22" s="286"/>
      <c r="DP22" s="286"/>
      <c r="DQ22" s="286"/>
      <c r="DR22" s="286"/>
      <c r="DS22" s="286"/>
      <c r="DT22" s="286"/>
      <c r="DU22" s="286"/>
      <c r="DV22" s="286"/>
      <c r="DW22" s="286"/>
      <c r="DX22" s="286"/>
      <c r="DY22" s="286"/>
      <c r="DZ22" s="286"/>
      <c r="EA22" s="286"/>
      <c r="EB22" s="286"/>
      <c r="EC22" s="286"/>
      <c r="ED22" s="286"/>
      <c r="EE22" s="286"/>
      <c r="EF22" s="287"/>
      <c r="EG22" s="240"/>
      <c r="EH22" s="241"/>
      <c r="EI22" s="241"/>
      <c r="EJ22" s="241"/>
      <c r="EK22" s="241"/>
      <c r="EL22" s="241"/>
      <c r="EM22" s="241"/>
      <c r="EN22" s="241"/>
      <c r="EO22" s="241"/>
      <c r="EP22" s="241"/>
      <c r="EQ22" s="241"/>
      <c r="ER22" s="241"/>
      <c r="ES22" s="241"/>
      <c r="ET22" s="241"/>
      <c r="EU22" s="241"/>
      <c r="EV22" s="241"/>
      <c r="EW22" s="241"/>
      <c r="EX22" s="242"/>
    </row>
    <row r="23" spans="1:154" s="136" customFormat="1" ht="18.600000000000001" customHeight="1">
      <c r="A23" s="276">
        <f>IF(OR('公式予選（TT）1Gr-結果表（貼付）'!A10="DNF",'公式予選（TT）1Gr-結果表（貼付）'!A10="DNS",'公式予選（TT）1Gr-結果表（貼付）'!A10="DQ"),'公式予選（TT）1Gr-結果表（貼付）'!A10,IF(MAX('公式予選（TT）1Gr-結果表（貼付）'!$A:$A)&gt;A22,A22+1,""))</f>
        <v>9</v>
      </c>
      <c r="B23" s="277"/>
      <c r="C23" s="277"/>
      <c r="D23" s="277"/>
      <c r="E23" s="278"/>
      <c r="F23" s="253" t="str">
        <f>IF(IFERROR(INDEX('公式予選（TT）1Gr-結果表（貼付）'!$A:$Z,MATCH($R23,'公式予選（TT）1Gr-結果表（貼付）'!$B:$B,0),MATCH("クラス",'公式予選（TT）1Gr-結果表（貼付）'!$1:$1,0)),"")=0,"",IFERROR(INDEX('公式予選（TT）1Gr-結果表（貼付）'!$A:$Z,MATCH($R23,'公式予選（TT）1Gr-結果表（貼付）'!$B:$B,0),MATCH("クラス",'公式予選（TT）1Gr-結果表（貼付）'!$1:$1,0)),""))</f>
        <v>SUPER SS</v>
      </c>
      <c r="G23" s="254"/>
      <c r="H23" s="254"/>
      <c r="I23" s="254"/>
      <c r="J23" s="254"/>
      <c r="K23" s="254"/>
      <c r="L23" s="255"/>
      <c r="M23" s="279">
        <f>IF(ISTEXT(A23)=TRUE,"",IF(F23="","",IF(A23="","""",COUNTIF($F$15:F23,F23))))</f>
        <v>9</v>
      </c>
      <c r="N23" s="277"/>
      <c r="O23" s="277"/>
      <c r="P23" s="277"/>
      <c r="Q23" s="278"/>
      <c r="R23" s="279">
        <f>IFERROR(INDEX('公式予選（TT）1Gr-結果表（貼付）'!A10:$Z$50,MATCH($A23,'公式予選（TT）1Gr-結果表（貼付）'!A10:$A$50,0),MATCH("No.",'公式予選（TT）1Gr-結果表（貼付）'!$1:$1,0)),"")</f>
        <v>77</v>
      </c>
      <c r="S23" s="277"/>
      <c r="T23" s="277"/>
      <c r="U23" s="277"/>
      <c r="V23" s="278"/>
      <c r="W23" s="250" t="str">
        <f>IFERROR(INDEX('公式予選（TT）1Gr-結果表（貼付）'!$A:$Z,MATCH($R23,'公式予選（TT）1Gr-結果表（貼付）'!$B:$B,0),MATCH("名前",'公式予選（TT）1Gr-結果表（貼付）'!$1:$1,0)),"")</f>
        <v>永川 悠太</v>
      </c>
      <c r="X23" s="251"/>
      <c r="Y23" s="251"/>
      <c r="Z23" s="251"/>
      <c r="AA23" s="251"/>
      <c r="AB23" s="251"/>
      <c r="AC23" s="251"/>
      <c r="AD23" s="251"/>
      <c r="AE23" s="251"/>
      <c r="AF23" s="251"/>
      <c r="AG23" s="251"/>
      <c r="AH23" s="251"/>
      <c r="AI23" s="251"/>
      <c r="AJ23" s="251"/>
      <c r="AK23" s="251"/>
      <c r="AL23" s="251"/>
      <c r="AM23" s="251"/>
      <c r="AN23" s="251"/>
      <c r="AO23" s="251"/>
      <c r="AP23" s="251"/>
      <c r="AQ23" s="251"/>
      <c r="AR23" s="251"/>
      <c r="AS23" s="251"/>
      <c r="AT23" s="251"/>
      <c r="AU23" s="251"/>
      <c r="AV23" s="252"/>
      <c r="AW23" s="249" t="str">
        <f>IFERROR(MID(INDEX('公式予選（TT）1Gr-結果表（貼付）'!$A:$Z,MATCH($R23,'公式予選（TT）1Gr-結果表（貼付）'!$B:$B,0),MATCH("会員番号",'公式予選（TT）1Gr-結果表（貼付）'!$1:$1,0)),1,1),"")</f>
        <v>D</v>
      </c>
      <c r="AX23" s="249"/>
      <c r="AY23" s="249" t="str">
        <f>IFERROR(MID(INDEX('公式予選（TT）1Gr-結果表（貼付）'!$A:$Z,MATCH($R23,'公式予選（TT）1Gr-結果表（貼付）'!$B:$B,0),MATCH("会員番号",'公式予選（TT）1Gr-結果表（貼付）'!$1:$1,0)),2,1),"")</f>
        <v>3</v>
      </c>
      <c r="AZ23" s="249"/>
      <c r="BA23" s="249" t="str">
        <f>IFERROR(MID(INDEX('公式予選（TT）1Gr-結果表（貼付）'!$A:$Z,MATCH($R23,'公式予選（TT）1Gr-結果表（貼付）'!$B:$B,0),MATCH("会員番号",'公式予選（TT）1Gr-結果表（貼付）'!$1:$1,0)),3,1),"")</f>
        <v>4</v>
      </c>
      <c r="BB23" s="249"/>
      <c r="BC23" s="249" t="str">
        <f>IFERROR(MID(INDEX('公式予選（TT）1Gr-結果表（貼付）'!$A:$Z,MATCH($R23,'公式予選（TT）1Gr-結果表（貼付）'!$B:$B,0),MATCH("会員番号",'公式予選（TT）1Gr-結果表（貼付）'!$1:$1,0)),4,1),"")</f>
        <v>a</v>
      </c>
      <c r="BD23" s="249"/>
      <c r="BE23" s="249" t="str">
        <f>IFERROR(MID(INDEX('公式予選（TT）1Gr-結果表（貼付）'!$A:$Z,MATCH($R23,'公式予選（TT）1Gr-結果表（貼付）'!$B:$B,0),MATCH("会員番号",'公式予選（TT）1Gr-結果表（貼付）'!$1:$1,0)),5,1),"")</f>
        <v>f</v>
      </c>
      <c r="BF23" s="249"/>
      <c r="BG23" s="249" t="str">
        <f>IFERROR(MID(INDEX('公式予選（TT）1Gr-結果表（貼付）'!$A:$Z,MATCH($R23,'公式予選（TT）1Gr-結果表（貼付）'!$B:$B,0),MATCH("会員番号",'公式予選（TT）1Gr-結果表（貼付）'!$1:$1,0)),6,1),"")</f>
        <v>5</v>
      </c>
      <c r="BH23" s="249"/>
      <c r="BI23" s="249" t="str">
        <f>IFERROR(MID(INDEX('公式予選（TT）1Gr-結果表（貼付）'!$A:$Z,MATCH($R23,'公式予選（TT）1Gr-結果表（貼付）'!$B:$B,0),MATCH("会員番号",'公式予選（TT）1Gr-結果表（貼付）'!$1:$1,0)),7,1),"")</f>
        <v>0</v>
      </c>
      <c r="BJ23" s="249"/>
      <c r="BK23" s="249" t="str">
        <f>IFERROR(MID(INDEX('公式予選（TT）1Gr-結果表（貼付）'!$A:$Z,MATCH($R23,'公式予選（TT）1Gr-結果表（貼付）'!$B:$B,0),MATCH("会員番号",'公式予選（TT）1Gr-結果表（貼付）'!$1:$1,0)),8,1),"")</f>
        <v>1</v>
      </c>
      <c r="BL23" s="249"/>
      <c r="BM23" s="249" t="str">
        <f>IFERROR(MID(INDEX('公式予選（TT）1Gr-結果表（貼付）'!$A:$Z,MATCH($R23,'公式予選（TT）1Gr-結果表（貼付）'!$B:$B,0),MATCH("会員番号",'公式予選（TT）1Gr-結果表（貼付）'!$1:$1,0)),9,1),"")</f>
        <v>5</v>
      </c>
      <c r="BN23" s="249"/>
      <c r="BO23" s="249" t="str">
        <f>IFERROR(MID(INDEX('公式予選（TT）1Gr-結果表（貼付）'!$A:$Z,MATCH($R23,'公式予選（TT）1Gr-結果表（貼付）'!$B:$B,0),MATCH("会員番号",'公式予選（TT）1Gr-結果表（貼付）'!$1:$1,0)),10,1),"")</f>
        <v/>
      </c>
      <c r="BP23" s="249"/>
      <c r="BQ23" s="249" t="str">
        <f>IFERROR(MID(INDEX('公式予選（TT）1Gr-結果表（貼付）'!$A:$Z,MATCH($R23,'公式予選（TT）1Gr-結果表（貼付）'!$B:$B,0),MATCH("会員番号",'公式予選（TT）1Gr-結果表（貼付）'!$1:$1,0)),11,1),"")</f>
        <v/>
      </c>
      <c r="BR23" s="249"/>
      <c r="BS23" s="249" t="str">
        <f>IFERROR(MID(INDEX('公式予選（TT）1Gr-結果表（貼付）'!$A:$Z,MATCH($R23,'公式予選（TT）1Gr-結果表（貼付）'!$B:$B,0),MATCH("会員番号",'公式予選（TT）1Gr-結果表（貼付）'!$1:$1,0)),12,1),"")</f>
        <v/>
      </c>
      <c r="BT23" s="249"/>
      <c r="BU23" s="249" t="str">
        <f>IFERROR(MID(INDEX('公式予選（TT）1Gr-結果表（貼付）'!$A:$Z,MATCH($R23,'公式予選（TT）1Gr-結果表（貼付）'!$B:$B,0),MATCH("会員番号",'公式予選（TT）1Gr-結果表（貼付）'!$1:$1,0)),13,1),"")</f>
        <v/>
      </c>
      <c r="BV23" s="249"/>
      <c r="BW23" s="249" t="str">
        <f>IFERROR(MID(INDEX('公式予選（TT）1Gr-結果表（貼付）'!$A:$Z,MATCH($R23,'公式予選（TT）1Gr-結果表（貼付）'!$B:$B,0),MATCH("会員番号",'公式予選（TT）1Gr-結果表（貼付）'!$1:$1,0)),14,1),"")</f>
        <v/>
      </c>
      <c r="BX23" s="249"/>
      <c r="BY23" s="250" t="str">
        <f>IFERROR(INDEX('公式予選（TT）1Gr-結果表（貼付）'!$A:$Z,MATCH($R23,'公式予選（TT）1Gr-結果表（貼付）'!$B:$B,0),MATCH("Team",'公式予選（TT）1Gr-結果表（貼付）'!$1:$1,0)),"")</f>
        <v>のりものクラブ EGazooRacing with WEST</v>
      </c>
      <c r="BZ23" s="251"/>
      <c r="CA23" s="251"/>
      <c r="CB23" s="251"/>
      <c r="CC23" s="251"/>
      <c r="CD23" s="251"/>
      <c r="CE23" s="251"/>
      <c r="CF23" s="251"/>
      <c r="CG23" s="251"/>
      <c r="CH23" s="251"/>
      <c r="CI23" s="251"/>
      <c r="CJ23" s="251"/>
      <c r="CK23" s="251"/>
      <c r="CL23" s="251"/>
      <c r="CM23" s="251"/>
      <c r="CN23" s="251"/>
      <c r="CO23" s="251"/>
      <c r="CP23" s="251"/>
      <c r="CQ23" s="251"/>
      <c r="CR23" s="251"/>
      <c r="CS23" s="252"/>
      <c r="CT23" s="250" t="str">
        <f>IFERROR(INDEX('公式予選（TT）1Gr-結果表（貼付）'!$A:$Z,MATCH($R23,'公式予選（TT）1Gr-結果表（貼付）'!$B:$B,0),MATCH("Model/Engine",'公式予選（TT）1Gr-結果表（貼付）'!$1:$1,0)),"")</f>
        <v>DRAGO CORSE/YAMAHA</v>
      </c>
      <c r="CU23" s="251"/>
      <c r="CV23" s="251"/>
      <c r="CW23" s="251"/>
      <c r="CX23" s="251"/>
      <c r="CY23" s="251"/>
      <c r="CZ23" s="251"/>
      <c r="DA23" s="251"/>
      <c r="DB23" s="251"/>
      <c r="DC23" s="251"/>
      <c r="DD23" s="252"/>
      <c r="DE23" s="253"/>
      <c r="DF23" s="254"/>
      <c r="DG23" s="254"/>
      <c r="DH23" s="254"/>
      <c r="DI23" s="254"/>
      <c r="DJ23" s="254"/>
      <c r="DK23" s="254"/>
      <c r="DL23" s="254"/>
      <c r="DM23" s="255"/>
      <c r="DN23" s="285">
        <f>IF(A23="DNS","ｽﾀｰﾄ出来ず",IF(A23="DQ","失　格",IFERROR(INDEX('公式予選（TT）1Gr-結果表（貼付）'!$A:$Z,MATCH($R23,'公式予選（TT）1Gr-結果表（貼付）'!$B:$B,0),MATCH("BestLap",'公式予選（TT）1Gr-結果表（貼付）'!$1:$1,0)),"")))</f>
        <v>55.863999999999997</v>
      </c>
      <c r="DO23" s="286"/>
      <c r="DP23" s="286"/>
      <c r="DQ23" s="286"/>
      <c r="DR23" s="286"/>
      <c r="DS23" s="286"/>
      <c r="DT23" s="286"/>
      <c r="DU23" s="286"/>
      <c r="DV23" s="286"/>
      <c r="DW23" s="286"/>
      <c r="DX23" s="286"/>
      <c r="DY23" s="286"/>
      <c r="DZ23" s="286"/>
      <c r="EA23" s="286"/>
      <c r="EB23" s="286"/>
      <c r="EC23" s="286"/>
      <c r="ED23" s="286"/>
      <c r="EE23" s="286"/>
      <c r="EF23" s="287"/>
      <c r="EG23" s="240"/>
      <c r="EH23" s="241"/>
      <c r="EI23" s="241"/>
      <c r="EJ23" s="241"/>
      <c r="EK23" s="241"/>
      <c r="EL23" s="241"/>
      <c r="EM23" s="241"/>
      <c r="EN23" s="241"/>
      <c r="EO23" s="241"/>
      <c r="EP23" s="241"/>
      <c r="EQ23" s="241"/>
      <c r="ER23" s="241"/>
      <c r="ES23" s="241"/>
      <c r="ET23" s="241"/>
      <c r="EU23" s="241"/>
      <c r="EV23" s="241"/>
      <c r="EW23" s="241"/>
      <c r="EX23" s="242"/>
    </row>
    <row r="24" spans="1:154" s="136" customFormat="1" ht="18.600000000000001" customHeight="1">
      <c r="A24" s="276">
        <f>IF(OR('公式予選（TT）1Gr-結果表（貼付）'!A11="DNF",'公式予選（TT）1Gr-結果表（貼付）'!A11="DNS",'公式予選（TT）1Gr-結果表（貼付）'!A11="DQ"),'公式予選（TT）1Gr-結果表（貼付）'!A11,IF(MAX('公式予選（TT）1Gr-結果表（貼付）'!$A:$A)&gt;A23,A23+1,""))</f>
        <v>10</v>
      </c>
      <c r="B24" s="277"/>
      <c r="C24" s="277"/>
      <c r="D24" s="277"/>
      <c r="E24" s="278"/>
      <c r="F24" s="253" t="str">
        <f>IF(IFERROR(INDEX('公式予選（TT）1Gr-結果表（貼付）'!$A:$Z,MATCH($R24,'公式予選（TT）1Gr-結果表（貼付）'!$B:$B,0),MATCH("クラス",'公式予選（TT）1Gr-結果表（貼付）'!$1:$1,0)),"")=0,"",IFERROR(INDEX('公式予選（TT）1Gr-結果表（貼付）'!$A:$Z,MATCH($R24,'公式予選（TT）1Gr-結果表（貼付）'!$B:$B,0),MATCH("クラス",'公式予選（TT）1Gr-結果表（貼付）'!$1:$1,0)),""))</f>
        <v>SUPER SS</v>
      </c>
      <c r="G24" s="254"/>
      <c r="H24" s="254"/>
      <c r="I24" s="254"/>
      <c r="J24" s="254"/>
      <c r="K24" s="254"/>
      <c r="L24" s="255"/>
      <c r="M24" s="279">
        <f>IF(ISTEXT(A24)=TRUE,"",IF(F24="","",IF(A24="","""",COUNTIF($F$15:F24,F24))))</f>
        <v>10</v>
      </c>
      <c r="N24" s="277"/>
      <c r="O24" s="277"/>
      <c r="P24" s="277"/>
      <c r="Q24" s="278"/>
      <c r="R24" s="279">
        <f>IFERROR(INDEX('公式予選（TT）1Gr-結果表（貼付）'!A11:$Z$50,MATCH($A24,'公式予選（TT）1Gr-結果表（貼付）'!A11:$A$50,0),MATCH("No.",'公式予選（TT）1Gr-結果表（貼付）'!$1:$1,0)),"")</f>
        <v>19</v>
      </c>
      <c r="S24" s="277"/>
      <c r="T24" s="277"/>
      <c r="U24" s="277"/>
      <c r="V24" s="278"/>
      <c r="W24" s="250" t="str">
        <f>IFERROR(INDEX('公式予選（TT）1Gr-結果表（貼付）'!$A:$Z,MATCH($R24,'公式予選（TT）1Gr-結果表（貼付）'!$B:$B,0),MATCH("名前",'公式予選（TT）1Gr-結果表（貼付）'!$1:$1,0)),"")</f>
        <v>岸 秀行</v>
      </c>
      <c r="X24" s="251"/>
      <c r="Y24" s="251"/>
      <c r="Z24" s="251"/>
      <c r="AA24" s="251"/>
      <c r="AB24" s="251"/>
      <c r="AC24" s="251"/>
      <c r="AD24" s="251"/>
      <c r="AE24" s="251"/>
      <c r="AF24" s="251"/>
      <c r="AG24" s="251"/>
      <c r="AH24" s="251"/>
      <c r="AI24" s="251"/>
      <c r="AJ24" s="251"/>
      <c r="AK24" s="251"/>
      <c r="AL24" s="251"/>
      <c r="AM24" s="251"/>
      <c r="AN24" s="251"/>
      <c r="AO24" s="251"/>
      <c r="AP24" s="251"/>
      <c r="AQ24" s="251"/>
      <c r="AR24" s="251"/>
      <c r="AS24" s="251"/>
      <c r="AT24" s="251"/>
      <c r="AU24" s="251"/>
      <c r="AV24" s="252"/>
      <c r="AW24" s="249" t="str">
        <f>IFERROR(MID(INDEX('公式予選（TT）1Gr-結果表（貼付）'!$A:$Z,MATCH($R24,'公式予選（TT）1Gr-結果表（貼付）'!$B:$B,0),MATCH("会員番号",'公式予選（TT）1Gr-結果表（貼付）'!$1:$1,0)),1,1),"")</f>
        <v>D</v>
      </c>
      <c r="AX24" s="249"/>
      <c r="AY24" s="249" t="str">
        <f>IFERROR(MID(INDEX('公式予選（TT）1Gr-結果表（貼付）'!$A:$Z,MATCH($R24,'公式予選（TT）1Gr-結果表（貼付）'!$B:$B,0),MATCH("会員番号",'公式予選（TT）1Gr-結果表（貼付）'!$1:$1,0)),2,1),"")</f>
        <v>8</v>
      </c>
      <c r="AZ24" s="249"/>
      <c r="BA24" s="249" t="str">
        <f>IFERROR(MID(INDEX('公式予選（TT）1Gr-結果表（貼付）'!$A:$Z,MATCH($R24,'公式予選（TT）1Gr-結果表（貼付）'!$B:$B,0),MATCH("会員番号",'公式予選（TT）1Gr-結果表（貼付）'!$1:$1,0)),3,1),"")</f>
        <v>6</v>
      </c>
      <c r="BB24" s="249"/>
      <c r="BC24" s="249" t="str">
        <f>IFERROR(MID(INDEX('公式予選（TT）1Gr-結果表（貼付）'!$A:$Z,MATCH($R24,'公式予選（TT）1Gr-結果表（貼付）'!$B:$B,0),MATCH("会員番号",'公式予選（TT）1Gr-結果表（貼付）'!$1:$1,0)),4,1),"")</f>
        <v>e</v>
      </c>
      <c r="BD24" s="249"/>
      <c r="BE24" s="249" t="str">
        <f>IFERROR(MID(INDEX('公式予選（TT）1Gr-結果表（貼付）'!$A:$Z,MATCH($R24,'公式予選（TT）1Gr-結果表（貼付）'!$B:$B,0),MATCH("会員番号",'公式予選（TT）1Gr-結果表（貼付）'!$1:$1,0)),5,1),"")</f>
        <v>c</v>
      </c>
      <c r="BF24" s="249"/>
      <c r="BG24" s="249" t="str">
        <f>IFERROR(MID(INDEX('公式予選（TT）1Gr-結果表（貼付）'!$A:$Z,MATCH($R24,'公式予選（TT）1Gr-結果表（貼付）'!$B:$B,0),MATCH("会員番号",'公式予選（TT）1Gr-結果表（貼付）'!$1:$1,0)),6,1),"")</f>
        <v>8</v>
      </c>
      <c r="BH24" s="249"/>
      <c r="BI24" s="249" t="str">
        <f>IFERROR(MID(INDEX('公式予選（TT）1Gr-結果表（貼付）'!$A:$Z,MATCH($R24,'公式予選（TT）1Gr-結果表（貼付）'!$B:$B,0),MATCH("会員番号",'公式予選（TT）1Gr-結果表（貼付）'!$1:$1,0)),7,1),"")</f>
        <v>6</v>
      </c>
      <c r="BJ24" s="249"/>
      <c r="BK24" s="249" t="str">
        <f>IFERROR(MID(INDEX('公式予選（TT）1Gr-結果表（貼付）'!$A:$Z,MATCH($R24,'公式予選（TT）1Gr-結果表（貼付）'!$B:$B,0),MATCH("会員番号",'公式予選（TT）1Gr-結果表（貼付）'!$1:$1,0)),8,1),"")</f>
        <v>7</v>
      </c>
      <c r="BL24" s="249"/>
      <c r="BM24" s="249" t="str">
        <f>IFERROR(MID(INDEX('公式予選（TT）1Gr-結果表（貼付）'!$A:$Z,MATCH($R24,'公式予選（TT）1Gr-結果表（貼付）'!$B:$B,0),MATCH("会員番号",'公式予選（TT）1Gr-結果表（貼付）'!$1:$1,0)),9,1),"")</f>
        <v>8</v>
      </c>
      <c r="BN24" s="249"/>
      <c r="BO24" s="249" t="str">
        <f>IFERROR(MID(INDEX('公式予選（TT）1Gr-結果表（貼付）'!$A:$Z,MATCH($R24,'公式予選（TT）1Gr-結果表（貼付）'!$B:$B,0),MATCH("会員番号",'公式予選（TT）1Gr-結果表（貼付）'!$1:$1,0)),10,1),"")</f>
        <v/>
      </c>
      <c r="BP24" s="249"/>
      <c r="BQ24" s="249" t="str">
        <f>IFERROR(MID(INDEX('公式予選（TT）1Gr-結果表（貼付）'!$A:$Z,MATCH($R24,'公式予選（TT）1Gr-結果表（貼付）'!$B:$B,0),MATCH("会員番号",'公式予選（TT）1Gr-結果表（貼付）'!$1:$1,0)),11,1),"")</f>
        <v/>
      </c>
      <c r="BR24" s="249"/>
      <c r="BS24" s="249" t="str">
        <f>IFERROR(MID(INDEX('公式予選（TT）1Gr-結果表（貼付）'!$A:$Z,MATCH($R24,'公式予選（TT）1Gr-結果表（貼付）'!$B:$B,0),MATCH("会員番号",'公式予選（TT）1Gr-結果表（貼付）'!$1:$1,0)),12,1),"")</f>
        <v/>
      </c>
      <c r="BT24" s="249"/>
      <c r="BU24" s="249" t="str">
        <f>IFERROR(MID(INDEX('公式予選（TT）1Gr-結果表（貼付）'!$A:$Z,MATCH($R24,'公式予選（TT）1Gr-結果表（貼付）'!$B:$B,0),MATCH("会員番号",'公式予選（TT）1Gr-結果表（貼付）'!$1:$1,0)),13,1),"")</f>
        <v/>
      </c>
      <c r="BV24" s="249"/>
      <c r="BW24" s="249" t="str">
        <f>IFERROR(MID(INDEX('公式予選（TT）1Gr-結果表（貼付）'!$A:$Z,MATCH($R24,'公式予選（TT）1Gr-結果表（貼付）'!$B:$B,0),MATCH("会員番号",'公式予選（TT）1Gr-結果表（貼付）'!$1:$1,0)),14,1),"")</f>
        <v/>
      </c>
      <c r="BX24" s="249"/>
      <c r="BY24" s="250" t="str">
        <f>IFERROR(INDEX('公式予選（TT）1Gr-結果表（貼付）'!$A:$Z,MATCH($R24,'公式予選（TT）1Gr-結果表（貼付）'!$B:$B,0),MATCH("Team",'公式予選（TT）1Gr-結果表（貼付）'!$1:$1,0)),"")</f>
        <v>チームナガオ・大阪鶴見法律事務所</v>
      </c>
      <c r="BZ24" s="251"/>
      <c r="CA24" s="251"/>
      <c r="CB24" s="251"/>
      <c r="CC24" s="251"/>
      <c r="CD24" s="251"/>
      <c r="CE24" s="251"/>
      <c r="CF24" s="251"/>
      <c r="CG24" s="251"/>
      <c r="CH24" s="251"/>
      <c r="CI24" s="251"/>
      <c r="CJ24" s="251"/>
      <c r="CK24" s="251"/>
      <c r="CL24" s="251"/>
      <c r="CM24" s="251"/>
      <c r="CN24" s="251"/>
      <c r="CO24" s="251"/>
      <c r="CP24" s="251"/>
      <c r="CQ24" s="251"/>
      <c r="CR24" s="251"/>
      <c r="CS24" s="252"/>
      <c r="CT24" s="250" t="str">
        <f>IFERROR(INDEX('公式予選（TT）1Gr-結果表（貼付）'!$A:$Z,MATCH($R24,'公式予選（TT）1Gr-結果表（貼付）'!$B:$B,0),MATCH("Model/Engine",'公式予選（TT）1Gr-結果表（貼付）'!$1:$1,0)),"")</f>
        <v>コスミック/YAMAHA</v>
      </c>
      <c r="CU24" s="251"/>
      <c r="CV24" s="251"/>
      <c r="CW24" s="251"/>
      <c r="CX24" s="251"/>
      <c r="CY24" s="251"/>
      <c r="CZ24" s="251"/>
      <c r="DA24" s="251"/>
      <c r="DB24" s="251"/>
      <c r="DC24" s="251"/>
      <c r="DD24" s="252"/>
      <c r="DE24" s="253"/>
      <c r="DF24" s="254"/>
      <c r="DG24" s="254"/>
      <c r="DH24" s="254"/>
      <c r="DI24" s="254"/>
      <c r="DJ24" s="254"/>
      <c r="DK24" s="254"/>
      <c r="DL24" s="254"/>
      <c r="DM24" s="255"/>
      <c r="DN24" s="285">
        <f>IF(A24="DNS","ｽﾀｰﾄ出来ず",IF(A24="DQ","失　格",IFERROR(INDEX('公式予選（TT）1Gr-結果表（貼付）'!$A:$Z,MATCH($R24,'公式予選（TT）1Gr-結果表（貼付）'!$B:$B,0),MATCH("BestLap",'公式予選（TT）1Gr-結果表（貼付）'!$1:$1,0)),"")))</f>
        <v>55.878999999999998</v>
      </c>
      <c r="DO24" s="286"/>
      <c r="DP24" s="286"/>
      <c r="DQ24" s="286"/>
      <c r="DR24" s="286"/>
      <c r="DS24" s="286"/>
      <c r="DT24" s="286"/>
      <c r="DU24" s="286"/>
      <c r="DV24" s="286"/>
      <c r="DW24" s="286"/>
      <c r="DX24" s="286"/>
      <c r="DY24" s="286"/>
      <c r="DZ24" s="286"/>
      <c r="EA24" s="286"/>
      <c r="EB24" s="286"/>
      <c r="EC24" s="286"/>
      <c r="ED24" s="286"/>
      <c r="EE24" s="286"/>
      <c r="EF24" s="287"/>
      <c r="EG24" s="240"/>
      <c r="EH24" s="241"/>
      <c r="EI24" s="241"/>
      <c r="EJ24" s="241"/>
      <c r="EK24" s="241"/>
      <c r="EL24" s="241"/>
      <c r="EM24" s="241"/>
      <c r="EN24" s="241"/>
      <c r="EO24" s="241"/>
      <c r="EP24" s="241"/>
      <c r="EQ24" s="241"/>
      <c r="ER24" s="241"/>
      <c r="ES24" s="241"/>
      <c r="ET24" s="241"/>
      <c r="EU24" s="241"/>
      <c r="EV24" s="241"/>
      <c r="EW24" s="241"/>
      <c r="EX24" s="242"/>
    </row>
    <row r="25" spans="1:154" s="136" customFormat="1" ht="18.600000000000001" customHeight="1">
      <c r="A25" s="276">
        <f>IF(OR('公式予選（TT）1Gr-結果表（貼付）'!A12="DNF",'公式予選（TT）1Gr-結果表（貼付）'!A12="DNS",'公式予選（TT）1Gr-結果表（貼付）'!A12="DQ"),'公式予選（TT）1Gr-結果表（貼付）'!A12,IF(MAX('公式予選（TT）1Gr-結果表（貼付）'!$A:$A)&gt;A24,A24+1,""))</f>
        <v>11</v>
      </c>
      <c r="B25" s="277"/>
      <c r="C25" s="277"/>
      <c r="D25" s="277"/>
      <c r="E25" s="278"/>
      <c r="F25" s="253" t="str">
        <f>IF(IFERROR(INDEX('公式予選（TT）1Gr-結果表（貼付）'!$A:$Z,MATCH($R25,'公式予選（TT）1Gr-結果表（貼付）'!$B:$B,0),MATCH("クラス",'公式予選（TT）1Gr-結果表（貼付）'!$1:$1,0)),"")=0,"",IFERROR(INDEX('公式予選（TT）1Gr-結果表（貼付）'!$A:$Z,MATCH($R25,'公式予選（TT）1Gr-結果表（貼付）'!$B:$B,0),MATCH("クラス",'公式予選（TT）1Gr-結果表（貼付）'!$1:$1,0)),""))</f>
        <v>SUPER SS</v>
      </c>
      <c r="G25" s="254"/>
      <c r="H25" s="254"/>
      <c r="I25" s="254"/>
      <c r="J25" s="254"/>
      <c r="K25" s="254"/>
      <c r="L25" s="255"/>
      <c r="M25" s="279">
        <f>IF(ISTEXT(A25)=TRUE,"",IF(F25="","",IF(A25="","""",COUNTIF($F$15:F25,F25))))</f>
        <v>11</v>
      </c>
      <c r="N25" s="277"/>
      <c r="O25" s="277"/>
      <c r="P25" s="277"/>
      <c r="Q25" s="278"/>
      <c r="R25" s="279">
        <f>IFERROR(INDEX('公式予選（TT）1Gr-結果表（貼付）'!A12:$Z$50,MATCH($A25,'公式予選（TT）1Gr-結果表（貼付）'!A12:$A$50,0),MATCH("No.",'公式予選（TT）1Gr-結果表（貼付）'!$1:$1,0)),"")</f>
        <v>45</v>
      </c>
      <c r="S25" s="277"/>
      <c r="T25" s="277"/>
      <c r="U25" s="277"/>
      <c r="V25" s="278"/>
      <c r="W25" s="250" t="str">
        <f>IFERROR(INDEX('公式予選（TT）1Gr-結果表（貼付）'!$A:$Z,MATCH($R25,'公式予選（TT）1Gr-結果表（貼付）'!$B:$B,0),MATCH("名前",'公式予選（TT）1Gr-結果表（貼付）'!$1:$1,0)),"")</f>
        <v>三浦 淳</v>
      </c>
      <c r="X25" s="251"/>
      <c r="Y25" s="251"/>
      <c r="Z25" s="251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2"/>
      <c r="AW25" s="249" t="str">
        <f>IFERROR(MID(INDEX('公式予選（TT）1Gr-結果表（貼付）'!$A:$Z,MATCH($R25,'公式予選（TT）1Gr-結果表（貼付）'!$B:$B,0),MATCH("会員番号",'公式予選（TT）1Gr-結果表（貼付）'!$1:$1,0)),1,1),"")</f>
        <v>D</v>
      </c>
      <c r="AX25" s="249"/>
      <c r="AY25" s="249" t="str">
        <f>IFERROR(MID(INDEX('公式予選（TT）1Gr-結果表（貼付）'!$A:$Z,MATCH($R25,'公式予選（TT）1Gr-結果表（貼付）'!$B:$B,0),MATCH("会員番号",'公式予選（TT）1Gr-結果表（貼付）'!$1:$1,0)),2,1),"")</f>
        <v>9</v>
      </c>
      <c r="AZ25" s="249"/>
      <c r="BA25" s="249" t="str">
        <f>IFERROR(MID(INDEX('公式予選（TT）1Gr-結果表（貼付）'!$A:$Z,MATCH($R25,'公式予選（TT）1Gr-結果表（貼付）'!$B:$B,0),MATCH("会員番号",'公式予選（TT）1Gr-結果表（貼付）'!$1:$1,0)),3,1),"")</f>
        <v>c</v>
      </c>
      <c r="BB25" s="249"/>
      <c r="BC25" s="249" t="str">
        <f>IFERROR(MID(INDEX('公式予選（TT）1Gr-結果表（貼付）'!$A:$Z,MATCH($R25,'公式予選（TT）1Gr-結果表（貼付）'!$B:$B,0),MATCH("会員番号",'公式予選（TT）1Gr-結果表（貼付）'!$1:$1,0)),4,1),"")</f>
        <v>3</v>
      </c>
      <c r="BD25" s="249"/>
      <c r="BE25" s="249" t="str">
        <f>IFERROR(MID(INDEX('公式予選（TT）1Gr-結果表（貼付）'!$A:$Z,MATCH($R25,'公式予選（TT）1Gr-結果表（貼付）'!$B:$B,0),MATCH("会員番号",'公式予選（TT）1Gr-結果表（貼付）'!$1:$1,0)),5,1),"")</f>
        <v>9</v>
      </c>
      <c r="BF25" s="249"/>
      <c r="BG25" s="249" t="str">
        <f>IFERROR(MID(INDEX('公式予選（TT）1Gr-結果表（貼付）'!$A:$Z,MATCH($R25,'公式予選（TT）1Gr-結果表（貼付）'!$B:$B,0),MATCH("会員番号",'公式予選（TT）1Gr-結果表（貼付）'!$1:$1,0)),6,1),"")</f>
        <v>b</v>
      </c>
      <c r="BH25" s="249"/>
      <c r="BI25" s="249" t="str">
        <f>IFERROR(MID(INDEX('公式予選（TT）1Gr-結果表（貼付）'!$A:$Z,MATCH($R25,'公式予選（TT）1Gr-結果表（貼付）'!$B:$B,0),MATCH("会員番号",'公式予選（TT）1Gr-結果表（貼付）'!$1:$1,0)),7,1),"")</f>
        <v>d</v>
      </c>
      <c r="BJ25" s="249"/>
      <c r="BK25" s="249" t="str">
        <f>IFERROR(MID(INDEX('公式予選（TT）1Gr-結果表（貼付）'!$A:$Z,MATCH($R25,'公式予選（TT）1Gr-結果表（貼付）'!$B:$B,0),MATCH("会員番号",'公式予選（TT）1Gr-結果表（貼付）'!$1:$1,0)),8,1),"")</f>
        <v>8</v>
      </c>
      <c r="BL25" s="249"/>
      <c r="BM25" s="249" t="str">
        <f>IFERROR(MID(INDEX('公式予選（TT）1Gr-結果表（貼付）'!$A:$Z,MATCH($R25,'公式予選（TT）1Gr-結果表（貼付）'!$B:$B,0),MATCH("会員番号",'公式予選（TT）1Gr-結果表（貼付）'!$1:$1,0)),9,1),"")</f>
        <v>d</v>
      </c>
      <c r="BN25" s="249"/>
      <c r="BO25" s="249" t="str">
        <f>IFERROR(MID(INDEX('公式予選（TT）1Gr-結果表（貼付）'!$A:$Z,MATCH($R25,'公式予選（TT）1Gr-結果表（貼付）'!$B:$B,0),MATCH("会員番号",'公式予選（TT）1Gr-結果表（貼付）'!$1:$1,0)),10,1),"")</f>
        <v/>
      </c>
      <c r="BP25" s="249"/>
      <c r="BQ25" s="249" t="str">
        <f>IFERROR(MID(INDEX('公式予選（TT）1Gr-結果表（貼付）'!$A:$Z,MATCH($R25,'公式予選（TT）1Gr-結果表（貼付）'!$B:$B,0),MATCH("会員番号",'公式予選（TT）1Gr-結果表（貼付）'!$1:$1,0)),11,1),"")</f>
        <v/>
      </c>
      <c r="BR25" s="249"/>
      <c r="BS25" s="249" t="str">
        <f>IFERROR(MID(INDEX('公式予選（TT）1Gr-結果表（貼付）'!$A:$Z,MATCH($R25,'公式予選（TT）1Gr-結果表（貼付）'!$B:$B,0),MATCH("会員番号",'公式予選（TT）1Gr-結果表（貼付）'!$1:$1,0)),12,1),"")</f>
        <v/>
      </c>
      <c r="BT25" s="249"/>
      <c r="BU25" s="249" t="str">
        <f>IFERROR(MID(INDEX('公式予選（TT）1Gr-結果表（貼付）'!$A:$Z,MATCH($R25,'公式予選（TT）1Gr-結果表（貼付）'!$B:$B,0),MATCH("会員番号",'公式予選（TT）1Gr-結果表（貼付）'!$1:$1,0)),13,1),"")</f>
        <v/>
      </c>
      <c r="BV25" s="249"/>
      <c r="BW25" s="249" t="str">
        <f>IFERROR(MID(INDEX('公式予選（TT）1Gr-結果表（貼付）'!$A:$Z,MATCH($R25,'公式予選（TT）1Gr-結果表（貼付）'!$B:$B,0),MATCH("会員番号",'公式予選（TT）1Gr-結果表（貼付）'!$1:$1,0)),14,1),"")</f>
        <v/>
      </c>
      <c r="BX25" s="249"/>
      <c r="BY25" s="250" t="str">
        <f>IFERROR(INDEX('公式予選（TT）1Gr-結果表（貼付）'!$A:$Z,MATCH($R25,'公式予選（TT）1Gr-結果表（貼付）'!$B:$B,0),MATCH("Team",'公式予選（TT）1Gr-結果表（貼付）'!$1:$1,0)),"")</f>
        <v>堺レーシング</v>
      </c>
      <c r="BZ25" s="251"/>
      <c r="CA25" s="251"/>
      <c r="CB25" s="251"/>
      <c r="CC25" s="251"/>
      <c r="CD25" s="251"/>
      <c r="CE25" s="251"/>
      <c r="CF25" s="251"/>
      <c r="CG25" s="251"/>
      <c r="CH25" s="251"/>
      <c r="CI25" s="251"/>
      <c r="CJ25" s="251"/>
      <c r="CK25" s="251"/>
      <c r="CL25" s="251"/>
      <c r="CM25" s="251"/>
      <c r="CN25" s="251"/>
      <c r="CO25" s="251"/>
      <c r="CP25" s="251"/>
      <c r="CQ25" s="251"/>
      <c r="CR25" s="251"/>
      <c r="CS25" s="252"/>
      <c r="CT25" s="250" t="str">
        <f>IFERROR(INDEX('公式予選（TT）1Gr-結果表（貼付）'!$A:$Z,MATCH($R25,'公式予選（TT）1Gr-結果表（貼付）'!$B:$B,0),MATCH("Model/Engine",'公式予選（TT）1Gr-結果表（貼付）'!$1:$1,0)),"")</f>
        <v>SWF/YAMAHA</v>
      </c>
      <c r="CU25" s="251"/>
      <c r="CV25" s="251"/>
      <c r="CW25" s="251"/>
      <c r="CX25" s="251"/>
      <c r="CY25" s="251"/>
      <c r="CZ25" s="251"/>
      <c r="DA25" s="251"/>
      <c r="DB25" s="251"/>
      <c r="DC25" s="251"/>
      <c r="DD25" s="252"/>
      <c r="DE25" s="253"/>
      <c r="DF25" s="254"/>
      <c r="DG25" s="254"/>
      <c r="DH25" s="254"/>
      <c r="DI25" s="254"/>
      <c r="DJ25" s="254"/>
      <c r="DK25" s="254"/>
      <c r="DL25" s="254"/>
      <c r="DM25" s="255"/>
      <c r="DN25" s="285">
        <f>IF(A25="DNS","ｽﾀｰﾄ出来ず",IF(A25="DQ","失　格",IFERROR(INDEX('公式予選（TT）1Gr-結果表（貼付）'!$A:$Z,MATCH($R25,'公式予選（TT）1Gr-結果表（貼付）'!$B:$B,0),MATCH("BestLap",'公式予選（TT）1Gr-結果表（貼付）'!$1:$1,0)),"")))</f>
        <v>55.911000000000001</v>
      </c>
      <c r="DO25" s="286"/>
      <c r="DP25" s="286"/>
      <c r="DQ25" s="286"/>
      <c r="DR25" s="286"/>
      <c r="DS25" s="286"/>
      <c r="DT25" s="286"/>
      <c r="DU25" s="286"/>
      <c r="DV25" s="286"/>
      <c r="DW25" s="286"/>
      <c r="DX25" s="286"/>
      <c r="DY25" s="286"/>
      <c r="DZ25" s="286"/>
      <c r="EA25" s="286"/>
      <c r="EB25" s="286"/>
      <c r="EC25" s="286"/>
      <c r="ED25" s="286"/>
      <c r="EE25" s="286"/>
      <c r="EF25" s="287"/>
      <c r="EG25" s="240"/>
      <c r="EH25" s="241"/>
      <c r="EI25" s="241"/>
      <c r="EJ25" s="241"/>
      <c r="EK25" s="241"/>
      <c r="EL25" s="241"/>
      <c r="EM25" s="241"/>
      <c r="EN25" s="241"/>
      <c r="EO25" s="241"/>
      <c r="EP25" s="241"/>
      <c r="EQ25" s="241"/>
      <c r="ER25" s="241"/>
      <c r="ES25" s="241"/>
      <c r="ET25" s="241"/>
      <c r="EU25" s="241"/>
      <c r="EV25" s="241"/>
      <c r="EW25" s="241"/>
      <c r="EX25" s="242"/>
    </row>
    <row r="26" spans="1:154" s="136" customFormat="1" ht="18.600000000000001" customHeight="1">
      <c r="A26" s="276">
        <f>IF(OR('公式予選（TT）1Gr-結果表（貼付）'!A13="DNF",'公式予選（TT）1Gr-結果表（貼付）'!A13="DNS",'公式予選（TT）1Gr-結果表（貼付）'!A13="DQ"),'公式予選（TT）1Gr-結果表（貼付）'!A13,IF(MAX('公式予選（TT）1Gr-結果表（貼付）'!$A:$A)&gt;A25,A25+1,""))</f>
        <v>12</v>
      </c>
      <c r="B26" s="277"/>
      <c r="C26" s="277"/>
      <c r="D26" s="277"/>
      <c r="E26" s="278"/>
      <c r="F26" s="253" t="str">
        <f>IF(IFERROR(INDEX('公式予選（TT）1Gr-結果表（貼付）'!$A:$Z,MATCH($R26,'公式予選（TT）1Gr-結果表（貼付）'!$B:$B,0),MATCH("クラス",'公式予選（TT）1Gr-結果表（貼付）'!$1:$1,0)),"")=0,"",IFERROR(INDEX('公式予選（TT）1Gr-結果表（貼付）'!$A:$Z,MATCH($R26,'公式予選（TT）1Gr-結果表（貼付）'!$B:$B,0),MATCH("クラス",'公式予選（TT）1Gr-結果表（貼付）'!$1:$1,0)),""))</f>
        <v>SUPER SS</v>
      </c>
      <c r="G26" s="254"/>
      <c r="H26" s="254"/>
      <c r="I26" s="254"/>
      <c r="J26" s="254"/>
      <c r="K26" s="254"/>
      <c r="L26" s="255"/>
      <c r="M26" s="279">
        <f>IF(ISTEXT(A26)=TRUE,"",IF(F26="","",IF(A26="","""",COUNTIF($F$15:F26,F26))))</f>
        <v>12</v>
      </c>
      <c r="N26" s="277"/>
      <c r="O26" s="277"/>
      <c r="P26" s="277"/>
      <c r="Q26" s="278"/>
      <c r="R26" s="279">
        <f>IFERROR(INDEX('公式予選（TT）1Gr-結果表（貼付）'!A13:$Z$50,MATCH($A26,'公式予選（TT）1Gr-結果表（貼付）'!A13:$A$50,0),MATCH("No.",'公式予選（TT）1Gr-結果表（貼付）'!$1:$1,0)),"")</f>
        <v>52</v>
      </c>
      <c r="S26" s="277"/>
      <c r="T26" s="277"/>
      <c r="U26" s="277"/>
      <c r="V26" s="278"/>
      <c r="W26" s="250" t="str">
        <f>IFERROR(INDEX('公式予選（TT）1Gr-結果表（貼付）'!$A:$Z,MATCH($R26,'公式予選（TT）1Gr-結果表（貼付）'!$B:$B,0),MATCH("名前",'公式予選（TT）1Gr-結果表（貼付）'!$1:$1,0)),"")</f>
        <v>佐藤 正規</v>
      </c>
      <c r="X26" s="251"/>
      <c r="Y26" s="251"/>
      <c r="Z26" s="251"/>
      <c r="AA26" s="251"/>
      <c r="AB26" s="251"/>
      <c r="AC26" s="251"/>
      <c r="AD26" s="251"/>
      <c r="AE26" s="251"/>
      <c r="AF26" s="251"/>
      <c r="AG26" s="251"/>
      <c r="AH26" s="251"/>
      <c r="AI26" s="251"/>
      <c r="AJ26" s="251"/>
      <c r="AK26" s="251"/>
      <c r="AL26" s="251"/>
      <c r="AM26" s="251"/>
      <c r="AN26" s="251"/>
      <c r="AO26" s="251"/>
      <c r="AP26" s="251"/>
      <c r="AQ26" s="251"/>
      <c r="AR26" s="251"/>
      <c r="AS26" s="251"/>
      <c r="AT26" s="251"/>
      <c r="AU26" s="251"/>
      <c r="AV26" s="252"/>
      <c r="AW26" s="249" t="str">
        <f>IFERROR(MID(INDEX('公式予選（TT）1Gr-結果表（貼付）'!$A:$Z,MATCH($R26,'公式予選（TT）1Gr-結果表（貼付）'!$B:$B,0),MATCH("会員番号",'公式予選（TT）1Gr-結果表（貼付）'!$1:$1,0)),1,1),"")</f>
        <v>D</v>
      </c>
      <c r="AX26" s="249"/>
      <c r="AY26" s="249" t="str">
        <f>IFERROR(MID(INDEX('公式予選（TT）1Gr-結果表（貼付）'!$A:$Z,MATCH($R26,'公式予選（TT）1Gr-結果表（貼付）'!$B:$B,0),MATCH("会員番号",'公式予選（TT）1Gr-結果表（貼付）'!$1:$1,0)),2,1),"")</f>
        <v>c</v>
      </c>
      <c r="AZ26" s="249"/>
      <c r="BA26" s="249" t="str">
        <f>IFERROR(MID(INDEX('公式予選（TT）1Gr-結果表（貼付）'!$A:$Z,MATCH($R26,'公式予選（TT）1Gr-結果表（貼付）'!$B:$B,0),MATCH("会員番号",'公式予選（TT）1Gr-結果表（貼付）'!$1:$1,0)),3,1),"")</f>
        <v>2</v>
      </c>
      <c r="BB26" s="249"/>
      <c r="BC26" s="249" t="str">
        <f>IFERROR(MID(INDEX('公式予選（TT）1Gr-結果表（貼付）'!$A:$Z,MATCH($R26,'公式予選（TT）1Gr-結果表（貼付）'!$B:$B,0),MATCH("会員番号",'公式予選（TT）1Gr-結果表（貼付）'!$1:$1,0)),4,1),"")</f>
        <v>a</v>
      </c>
      <c r="BD26" s="249"/>
      <c r="BE26" s="249" t="str">
        <f>IFERROR(MID(INDEX('公式予選（TT）1Gr-結果表（貼付）'!$A:$Z,MATCH($R26,'公式予選（TT）1Gr-結果表（貼付）'!$B:$B,0),MATCH("会員番号",'公式予選（TT）1Gr-結果表（貼付）'!$1:$1,0)),5,1),"")</f>
        <v>e</v>
      </c>
      <c r="BF26" s="249"/>
      <c r="BG26" s="249" t="str">
        <f>IFERROR(MID(INDEX('公式予選（TT）1Gr-結果表（貼付）'!$A:$Z,MATCH($R26,'公式予選（TT）1Gr-結果表（貼付）'!$B:$B,0),MATCH("会員番号",'公式予選（TT）1Gr-結果表（貼付）'!$1:$1,0)),6,1),"")</f>
        <v>3</v>
      </c>
      <c r="BH26" s="249"/>
      <c r="BI26" s="249" t="str">
        <f>IFERROR(MID(INDEX('公式予選（TT）1Gr-結果表（貼付）'!$A:$Z,MATCH($R26,'公式予選（TT）1Gr-結果表（貼付）'!$B:$B,0),MATCH("会員番号",'公式予選（TT）1Gr-結果表（貼付）'!$1:$1,0)),7,1),"")</f>
        <v>8</v>
      </c>
      <c r="BJ26" s="249"/>
      <c r="BK26" s="249" t="str">
        <f>IFERROR(MID(INDEX('公式予選（TT）1Gr-結果表（貼付）'!$A:$Z,MATCH($R26,'公式予選（TT）1Gr-結果表（貼付）'!$B:$B,0),MATCH("会員番号",'公式予選（TT）1Gr-結果表（貼付）'!$1:$1,0)),8,1),"")</f>
        <v>f</v>
      </c>
      <c r="BL26" s="249"/>
      <c r="BM26" s="249" t="str">
        <f>IFERROR(MID(INDEX('公式予選（TT）1Gr-結果表（貼付）'!$A:$Z,MATCH($R26,'公式予選（TT）1Gr-結果表（貼付）'!$B:$B,0),MATCH("会員番号",'公式予選（TT）1Gr-結果表（貼付）'!$1:$1,0)),9,1),"")</f>
        <v>6</v>
      </c>
      <c r="BN26" s="249"/>
      <c r="BO26" s="249" t="str">
        <f>IFERROR(MID(INDEX('公式予選（TT）1Gr-結果表（貼付）'!$A:$Z,MATCH($R26,'公式予選（TT）1Gr-結果表（貼付）'!$B:$B,0),MATCH("会員番号",'公式予選（TT）1Gr-結果表（貼付）'!$1:$1,0)),10,1),"")</f>
        <v/>
      </c>
      <c r="BP26" s="249"/>
      <c r="BQ26" s="249" t="str">
        <f>IFERROR(MID(INDEX('公式予選（TT）1Gr-結果表（貼付）'!$A:$Z,MATCH($R26,'公式予選（TT）1Gr-結果表（貼付）'!$B:$B,0),MATCH("会員番号",'公式予選（TT）1Gr-結果表（貼付）'!$1:$1,0)),11,1),"")</f>
        <v/>
      </c>
      <c r="BR26" s="249"/>
      <c r="BS26" s="249" t="str">
        <f>IFERROR(MID(INDEX('公式予選（TT）1Gr-結果表（貼付）'!$A:$Z,MATCH($R26,'公式予選（TT）1Gr-結果表（貼付）'!$B:$B,0),MATCH("会員番号",'公式予選（TT）1Gr-結果表（貼付）'!$1:$1,0)),12,1),"")</f>
        <v/>
      </c>
      <c r="BT26" s="249"/>
      <c r="BU26" s="249" t="str">
        <f>IFERROR(MID(INDEX('公式予選（TT）1Gr-結果表（貼付）'!$A:$Z,MATCH($R26,'公式予選（TT）1Gr-結果表（貼付）'!$B:$B,0),MATCH("会員番号",'公式予選（TT）1Gr-結果表（貼付）'!$1:$1,0)),13,1),"")</f>
        <v/>
      </c>
      <c r="BV26" s="249"/>
      <c r="BW26" s="249" t="str">
        <f>IFERROR(MID(INDEX('公式予選（TT）1Gr-結果表（貼付）'!$A:$Z,MATCH($R26,'公式予選（TT）1Gr-結果表（貼付）'!$B:$B,0),MATCH("会員番号",'公式予選（TT）1Gr-結果表（貼付）'!$1:$1,0)),14,1),"")</f>
        <v/>
      </c>
      <c r="BX26" s="249"/>
      <c r="BY26" s="250" t="str">
        <f>IFERROR(INDEX('公式予選（TT）1Gr-結果表（貼付）'!$A:$Z,MATCH($R26,'公式予選（TT）1Gr-結果表（貼付）'!$B:$B,0),MATCH("Team",'公式予選（TT）1Gr-結果表（貼付）'!$1:$1,0)),"")</f>
        <v>FSN  union</v>
      </c>
      <c r="BZ26" s="251"/>
      <c r="CA26" s="251"/>
      <c r="CB26" s="251"/>
      <c r="CC26" s="251"/>
      <c r="CD26" s="251"/>
      <c r="CE26" s="251"/>
      <c r="CF26" s="251"/>
      <c r="CG26" s="251"/>
      <c r="CH26" s="251"/>
      <c r="CI26" s="251"/>
      <c r="CJ26" s="251"/>
      <c r="CK26" s="251"/>
      <c r="CL26" s="251"/>
      <c r="CM26" s="251"/>
      <c r="CN26" s="251"/>
      <c r="CO26" s="251"/>
      <c r="CP26" s="251"/>
      <c r="CQ26" s="251"/>
      <c r="CR26" s="251"/>
      <c r="CS26" s="252"/>
      <c r="CT26" s="250" t="str">
        <f>IFERROR(INDEX('公式予選（TT）1Gr-結果表（貼付）'!$A:$Z,MATCH($R26,'公式予選（TT）1Gr-結果表（貼付）'!$B:$B,0),MATCH("Model/Engine",'公式予選（TT）1Gr-結果表（貼付）'!$1:$1,0)),"")</f>
        <v>birel ART/YAMAHA</v>
      </c>
      <c r="CU26" s="251"/>
      <c r="CV26" s="251"/>
      <c r="CW26" s="251"/>
      <c r="CX26" s="251"/>
      <c r="CY26" s="251"/>
      <c r="CZ26" s="251"/>
      <c r="DA26" s="251"/>
      <c r="DB26" s="251"/>
      <c r="DC26" s="251"/>
      <c r="DD26" s="252"/>
      <c r="DE26" s="253"/>
      <c r="DF26" s="254"/>
      <c r="DG26" s="254"/>
      <c r="DH26" s="254"/>
      <c r="DI26" s="254"/>
      <c r="DJ26" s="254"/>
      <c r="DK26" s="254"/>
      <c r="DL26" s="254"/>
      <c r="DM26" s="255"/>
      <c r="DN26" s="285">
        <f>IF(A26="DNS","ｽﾀｰﾄ出来ず",IF(A26="DQ","失　格",IFERROR(INDEX('公式予選（TT）1Gr-結果表（貼付）'!$A:$Z,MATCH($R26,'公式予選（TT）1Gr-結果表（貼付）'!$B:$B,0),MATCH("BestLap",'公式予選（TT）1Gr-結果表（貼付）'!$1:$1,0)),"")))</f>
        <v>55.984000000000002</v>
      </c>
      <c r="DO26" s="286"/>
      <c r="DP26" s="286"/>
      <c r="DQ26" s="286"/>
      <c r="DR26" s="286"/>
      <c r="DS26" s="286"/>
      <c r="DT26" s="286"/>
      <c r="DU26" s="286"/>
      <c r="DV26" s="286"/>
      <c r="DW26" s="286"/>
      <c r="DX26" s="286"/>
      <c r="DY26" s="286"/>
      <c r="DZ26" s="286"/>
      <c r="EA26" s="286"/>
      <c r="EB26" s="286"/>
      <c r="EC26" s="286"/>
      <c r="ED26" s="286"/>
      <c r="EE26" s="286"/>
      <c r="EF26" s="287"/>
      <c r="EG26" s="240"/>
      <c r="EH26" s="241"/>
      <c r="EI26" s="241"/>
      <c r="EJ26" s="241"/>
      <c r="EK26" s="241"/>
      <c r="EL26" s="241"/>
      <c r="EM26" s="241"/>
      <c r="EN26" s="241"/>
      <c r="EO26" s="241"/>
      <c r="EP26" s="241"/>
      <c r="EQ26" s="241"/>
      <c r="ER26" s="241"/>
      <c r="ES26" s="241"/>
      <c r="ET26" s="241"/>
      <c r="EU26" s="241"/>
      <c r="EV26" s="241"/>
      <c r="EW26" s="241"/>
      <c r="EX26" s="242"/>
    </row>
    <row r="27" spans="1:154" s="136" customFormat="1" ht="18.600000000000001" customHeight="1">
      <c r="A27" s="276">
        <f>IF(OR('公式予選（TT）1Gr-結果表（貼付）'!A14="DNF",'公式予選（TT）1Gr-結果表（貼付）'!A14="DNS",'公式予選（TT）1Gr-結果表（貼付）'!A14="DQ"),'公式予選（TT）1Gr-結果表（貼付）'!A14,IF(MAX('公式予選（TT）1Gr-結果表（貼付）'!$A:$A)&gt;A26,A26+1,""))</f>
        <v>13</v>
      </c>
      <c r="B27" s="277"/>
      <c r="C27" s="277"/>
      <c r="D27" s="277"/>
      <c r="E27" s="278"/>
      <c r="F27" s="253" t="str">
        <f>IF(IFERROR(INDEX('公式予選（TT）1Gr-結果表（貼付）'!$A:$Z,MATCH($R27,'公式予選（TT）1Gr-結果表（貼付）'!$B:$B,0),MATCH("クラス",'公式予選（TT）1Gr-結果表（貼付）'!$1:$1,0)),"")=0,"",IFERROR(INDEX('公式予選（TT）1Gr-結果表（貼付）'!$A:$Z,MATCH($R27,'公式予選（TT）1Gr-結果表（貼付）'!$B:$B,0),MATCH("クラス",'公式予選（TT）1Gr-結果表（貼付）'!$1:$1,0)),""))</f>
        <v>SUPER SS</v>
      </c>
      <c r="G27" s="254"/>
      <c r="H27" s="254"/>
      <c r="I27" s="254"/>
      <c r="J27" s="254"/>
      <c r="K27" s="254"/>
      <c r="L27" s="255"/>
      <c r="M27" s="279">
        <f>IF(ISTEXT(A27)=TRUE,"",IF(F27="","",IF(A27="","""",COUNTIF($F$15:F27,F27))))</f>
        <v>13</v>
      </c>
      <c r="N27" s="277"/>
      <c r="O27" s="277"/>
      <c r="P27" s="277"/>
      <c r="Q27" s="278"/>
      <c r="R27" s="279">
        <f>IFERROR(INDEX('公式予選（TT）1Gr-結果表（貼付）'!A14:$Z$50,MATCH($A27,'公式予選（TT）1Gr-結果表（貼付）'!A14:$A$50,0),MATCH("No.",'公式予選（TT）1Gr-結果表（貼付）'!$1:$1,0)),"")</f>
        <v>32</v>
      </c>
      <c r="S27" s="277"/>
      <c r="T27" s="277"/>
      <c r="U27" s="277"/>
      <c r="V27" s="278"/>
      <c r="W27" s="250" t="str">
        <f>IFERROR(INDEX('公式予選（TT）1Gr-結果表（貼付）'!$A:$Z,MATCH($R27,'公式予選（TT）1Gr-結果表（貼付）'!$B:$B,0),MATCH("名前",'公式予選（TT）1Gr-結果表（貼付）'!$1:$1,0)),"")</f>
        <v>林 三貴彦</v>
      </c>
      <c r="X27" s="251"/>
      <c r="Y27" s="251"/>
      <c r="Z27" s="251"/>
      <c r="AA27" s="251"/>
      <c r="AB27" s="251"/>
      <c r="AC27" s="251"/>
      <c r="AD27" s="251"/>
      <c r="AE27" s="251"/>
      <c r="AF27" s="251"/>
      <c r="AG27" s="251"/>
      <c r="AH27" s="251"/>
      <c r="AI27" s="251"/>
      <c r="AJ27" s="251"/>
      <c r="AK27" s="251"/>
      <c r="AL27" s="251"/>
      <c r="AM27" s="251"/>
      <c r="AN27" s="251"/>
      <c r="AO27" s="251"/>
      <c r="AP27" s="251"/>
      <c r="AQ27" s="251"/>
      <c r="AR27" s="251"/>
      <c r="AS27" s="251"/>
      <c r="AT27" s="251"/>
      <c r="AU27" s="251"/>
      <c r="AV27" s="252"/>
      <c r="AW27" s="249" t="str">
        <f>IFERROR(MID(INDEX('公式予選（TT）1Gr-結果表（貼付）'!$A:$Z,MATCH($R27,'公式予選（TT）1Gr-結果表（貼付）'!$B:$B,0),MATCH("会員番号",'公式予選（TT）1Gr-結果表（貼付）'!$1:$1,0)),1,1),"")</f>
        <v>D</v>
      </c>
      <c r="AX27" s="249"/>
      <c r="AY27" s="249" t="str">
        <f>IFERROR(MID(INDEX('公式予選（TT）1Gr-結果表（貼付）'!$A:$Z,MATCH($R27,'公式予選（TT）1Gr-結果表（貼付）'!$B:$B,0),MATCH("会員番号",'公式予選（TT）1Gr-結果表（貼付）'!$1:$1,0)),2,1),"")</f>
        <v>4</v>
      </c>
      <c r="AZ27" s="249"/>
      <c r="BA27" s="249" t="str">
        <f>IFERROR(MID(INDEX('公式予選（TT）1Gr-結果表（貼付）'!$A:$Z,MATCH($R27,'公式予選（TT）1Gr-結果表（貼付）'!$B:$B,0),MATCH("会員番号",'公式予選（TT）1Gr-結果表（貼付）'!$1:$1,0)),3,1),"")</f>
        <v>2</v>
      </c>
      <c r="BB27" s="249"/>
      <c r="BC27" s="249" t="str">
        <f>IFERROR(MID(INDEX('公式予選（TT）1Gr-結果表（貼付）'!$A:$Z,MATCH($R27,'公式予選（TT）1Gr-結果表（貼付）'!$B:$B,0),MATCH("会員番号",'公式予選（TT）1Gr-結果表（貼付）'!$1:$1,0)),4,1),"")</f>
        <v>6</v>
      </c>
      <c r="BD27" s="249"/>
      <c r="BE27" s="249" t="str">
        <f>IFERROR(MID(INDEX('公式予選（TT）1Gr-結果表（貼付）'!$A:$Z,MATCH($R27,'公式予選（TT）1Gr-結果表（貼付）'!$B:$B,0),MATCH("会員番号",'公式予選（TT）1Gr-結果表（貼付）'!$1:$1,0)),5,1),"")</f>
        <v>5</v>
      </c>
      <c r="BF27" s="249"/>
      <c r="BG27" s="249" t="str">
        <f>IFERROR(MID(INDEX('公式予選（TT）1Gr-結果表（貼付）'!$A:$Z,MATCH($R27,'公式予選（TT）1Gr-結果表（貼付）'!$B:$B,0),MATCH("会員番号",'公式予選（TT）1Gr-結果表（貼付）'!$1:$1,0)),6,1),"")</f>
        <v>b</v>
      </c>
      <c r="BH27" s="249"/>
      <c r="BI27" s="249" t="str">
        <f>IFERROR(MID(INDEX('公式予選（TT）1Gr-結果表（貼付）'!$A:$Z,MATCH($R27,'公式予選（TT）1Gr-結果表（貼付）'!$B:$B,0),MATCH("会員番号",'公式予選（TT）1Gr-結果表（貼付）'!$1:$1,0)),7,1),"")</f>
        <v>e</v>
      </c>
      <c r="BJ27" s="249"/>
      <c r="BK27" s="249" t="str">
        <f>IFERROR(MID(INDEX('公式予選（TT）1Gr-結果表（貼付）'!$A:$Z,MATCH($R27,'公式予選（TT）1Gr-結果表（貼付）'!$B:$B,0),MATCH("会員番号",'公式予選（TT）1Gr-結果表（貼付）'!$1:$1,0)),8,1),"")</f>
        <v>c</v>
      </c>
      <c r="BL27" s="249"/>
      <c r="BM27" s="249" t="str">
        <f>IFERROR(MID(INDEX('公式予選（TT）1Gr-結果表（貼付）'!$A:$Z,MATCH($R27,'公式予選（TT）1Gr-結果表（貼付）'!$B:$B,0),MATCH("会員番号",'公式予選（TT）1Gr-結果表（貼付）'!$1:$1,0)),9,1),"")</f>
        <v>9</v>
      </c>
      <c r="BN27" s="249"/>
      <c r="BO27" s="249" t="str">
        <f>IFERROR(MID(INDEX('公式予選（TT）1Gr-結果表（貼付）'!$A:$Z,MATCH($R27,'公式予選（TT）1Gr-結果表（貼付）'!$B:$B,0),MATCH("会員番号",'公式予選（TT）1Gr-結果表（貼付）'!$1:$1,0)),10,1),"")</f>
        <v/>
      </c>
      <c r="BP27" s="249"/>
      <c r="BQ27" s="249" t="str">
        <f>IFERROR(MID(INDEX('公式予選（TT）1Gr-結果表（貼付）'!$A:$Z,MATCH($R27,'公式予選（TT）1Gr-結果表（貼付）'!$B:$B,0),MATCH("会員番号",'公式予選（TT）1Gr-結果表（貼付）'!$1:$1,0)),11,1),"")</f>
        <v/>
      </c>
      <c r="BR27" s="249"/>
      <c r="BS27" s="249" t="str">
        <f>IFERROR(MID(INDEX('公式予選（TT）1Gr-結果表（貼付）'!$A:$Z,MATCH($R27,'公式予選（TT）1Gr-結果表（貼付）'!$B:$B,0),MATCH("会員番号",'公式予選（TT）1Gr-結果表（貼付）'!$1:$1,0)),12,1),"")</f>
        <v/>
      </c>
      <c r="BT27" s="249"/>
      <c r="BU27" s="249" t="str">
        <f>IFERROR(MID(INDEX('公式予選（TT）1Gr-結果表（貼付）'!$A:$Z,MATCH($R27,'公式予選（TT）1Gr-結果表（貼付）'!$B:$B,0),MATCH("会員番号",'公式予選（TT）1Gr-結果表（貼付）'!$1:$1,0)),13,1),"")</f>
        <v/>
      </c>
      <c r="BV27" s="249"/>
      <c r="BW27" s="249" t="str">
        <f>IFERROR(MID(INDEX('公式予選（TT）1Gr-結果表（貼付）'!$A:$Z,MATCH($R27,'公式予選（TT）1Gr-結果表（貼付）'!$B:$B,0),MATCH("会員番号",'公式予選（TT）1Gr-結果表（貼付）'!$1:$1,0)),14,1),"")</f>
        <v/>
      </c>
      <c r="BX27" s="249"/>
      <c r="BY27" s="250" t="str">
        <f>IFERROR(INDEX('公式予選（TT）1Gr-結果表（貼付）'!$A:$Z,MATCH($R27,'公式予選（TT）1Gr-結果表（貼付）'!$B:$B,0),MATCH("Team",'公式予選（TT）1Gr-結果表（貼付）'!$1:$1,0)),"")</f>
        <v>ASH</v>
      </c>
      <c r="BZ27" s="251"/>
      <c r="CA27" s="251"/>
      <c r="CB27" s="251"/>
      <c r="CC27" s="251"/>
      <c r="CD27" s="251"/>
      <c r="CE27" s="251"/>
      <c r="CF27" s="251"/>
      <c r="CG27" s="251"/>
      <c r="CH27" s="251"/>
      <c r="CI27" s="251"/>
      <c r="CJ27" s="251"/>
      <c r="CK27" s="251"/>
      <c r="CL27" s="251"/>
      <c r="CM27" s="251"/>
      <c r="CN27" s="251"/>
      <c r="CO27" s="251"/>
      <c r="CP27" s="251"/>
      <c r="CQ27" s="251"/>
      <c r="CR27" s="251"/>
      <c r="CS27" s="252"/>
      <c r="CT27" s="250" t="str">
        <f>IFERROR(INDEX('公式予選（TT）1Gr-結果表（貼付）'!$A:$Z,MATCH($R27,'公式予選（TT）1Gr-結果表（貼付）'!$B:$B,0),MATCH("Model/Engine",'公式予選（TT）1Gr-結果表（貼付）'!$1:$1,0)),"")</f>
        <v>トニーカート/YAMAHA</v>
      </c>
      <c r="CU27" s="251"/>
      <c r="CV27" s="251"/>
      <c r="CW27" s="251"/>
      <c r="CX27" s="251"/>
      <c r="CY27" s="251"/>
      <c r="CZ27" s="251"/>
      <c r="DA27" s="251"/>
      <c r="DB27" s="251"/>
      <c r="DC27" s="251"/>
      <c r="DD27" s="252"/>
      <c r="DE27" s="253"/>
      <c r="DF27" s="254"/>
      <c r="DG27" s="254"/>
      <c r="DH27" s="254"/>
      <c r="DI27" s="254"/>
      <c r="DJ27" s="254"/>
      <c r="DK27" s="254"/>
      <c r="DL27" s="254"/>
      <c r="DM27" s="255"/>
      <c r="DN27" s="285">
        <f>IF(A27="DNS","ｽﾀｰﾄ出来ず",IF(A27="DQ","失　格",IFERROR(INDEX('公式予選（TT）1Gr-結果表（貼付）'!$A:$Z,MATCH($R27,'公式予選（TT）1Gr-結果表（貼付）'!$B:$B,0),MATCH("BestLap",'公式予選（TT）1Gr-結果表（貼付）'!$1:$1,0)),"")))</f>
        <v>55.987000000000002</v>
      </c>
      <c r="DO27" s="286"/>
      <c r="DP27" s="286"/>
      <c r="DQ27" s="286"/>
      <c r="DR27" s="286"/>
      <c r="DS27" s="286"/>
      <c r="DT27" s="286"/>
      <c r="DU27" s="286"/>
      <c r="DV27" s="286"/>
      <c r="DW27" s="286"/>
      <c r="DX27" s="286"/>
      <c r="DY27" s="286"/>
      <c r="DZ27" s="286"/>
      <c r="EA27" s="286"/>
      <c r="EB27" s="286"/>
      <c r="EC27" s="286"/>
      <c r="ED27" s="286"/>
      <c r="EE27" s="286"/>
      <c r="EF27" s="287"/>
      <c r="EG27" s="240"/>
      <c r="EH27" s="241"/>
      <c r="EI27" s="241"/>
      <c r="EJ27" s="241"/>
      <c r="EK27" s="241"/>
      <c r="EL27" s="241"/>
      <c r="EM27" s="241"/>
      <c r="EN27" s="241"/>
      <c r="EO27" s="241"/>
      <c r="EP27" s="241"/>
      <c r="EQ27" s="241"/>
      <c r="ER27" s="241"/>
      <c r="ES27" s="241"/>
      <c r="ET27" s="241"/>
      <c r="EU27" s="241"/>
      <c r="EV27" s="241"/>
      <c r="EW27" s="241"/>
      <c r="EX27" s="242"/>
    </row>
    <row r="28" spans="1:154" s="136" customFormat="1" ht="18.600000000000001" customHeight="1">
      <c r="A28" s="276">
        <f>IF(OR('公式予選（TT）1Gr-結果表（貼付）'!A15="DNF",'公式予選（TT）1Gr-結果表（貼付）'!A15="DNS",'公式予選（TT）1Gr-結果表（貼付）'!A15="DQ"),'公式予選（TT）1Gr-結果表（貼付）'!A15,IF(MAX('公式予選（TT）1Gr-結果表（貼付）'!$A:$A)&gt;A27,A27+1,""))</f>
        <v>14</v>
      </c>
      <c r="B28" s="277"/>
      <c r="C28" s="277"/>
      <c r="D28" s="277"/>
      <c r="E28" s="278"/>
      <c r="F28" s="253" t="str">
        <f>IF(IFERROR(INDEX('公式予選（TT）1Gr-結果表（貼付）'!$A:$Z,MATCH($R28,'公式予選（TT）1Gr-結果表（貼付）'!$B:$B,0),MATCH("クラス",'公式予選（TT）1Gr-結果表（貼付）'!$1:$1,0)),"")=0,"",IFERROR(INDEX('公式予選（TT）1Gr-結果表（貼付）'!$A:$Z,MATCH($R28,'公式予選（TT）1Gr-結果表（貼付）'!$B:$B,0),MATCH("クラス",'公式予選（TT）1Gr-結果表（貼付）'!$1:$1,0)),""))</f>
        <v>SUPER SS</v>
      </c>
      <c r="G28" s="254"/>
      <c r="H28" s="254"/>
      <c r="I28" s="254"/>
      <c r="J28" s="254"/>
      <c r="K28" s="254"/>
      <c r="L28" s="255"/>
      <c r="M28" s="279">
        <f>IF(ISTEXT(A28)=TRUE,"",IF(F28="","",IF(A28="","""",COUNTIF($F$15:F28,F28))))</f>
        <v>14</v>
      </c>
      <c r="N28" s="277"/>
      <c r="O28" s="277"/>
      <c r="P28" s="277"/>
      <c r="Q28" s="278"/>
      <c r="R28" s="279">
        <f>IFERROR(INDEX('公式予選（TT）1Gr-結果表（貼付）'!A15:$Z$50,MATCH($A28,'公式予選（TT）1Gr-結果表（貼付）'!A15:$A$50,0),MATCH("No.",'公式予選（TT）1Gr-結果表（貼付）'!$1:$1,0)),"")</f>
        <v>12</v>
      </c>
      <c r="S28" s="277"/>
      <c r="T28" s="277"/>
      <c r="U28" s="277"/>
      <c r="V28" s="278"/>
      <c r="W28" s="250" t="str">
        <f>IFERROR(INDEX('公式予選（TT）1Gr-結果表（貼付）'!$A:$Z,MATCH($R28,'公式予選（TT）1Gr-結果表（貼付）'!$B:$B,0),MATCH("名前",'公式予選（TT）1Gr-結果表（貼付）'!$1:$1,0)),"")</f>
        <v>辻井 啓貴</v>
      </c>
      <c r="X28" s="251"/>
      <c r="Y28" s="251"/>
      <c r="Z28" s="251"/>
      <c r="AA28" s="251"/>
      <c r="AB28" s="251"/>
      <c r="AC28" s="251"/>
      <c r="AD28" s="251"/>
      <c r="AE28" s="251"/>
      <c r="AF28" s="251"/>
      <c r="AG28" s="251"/>
      <c r="AH28" s="251"/>
      <c r="AI28" s="251"/>
      <c r="AJ28" s="251"/>
      <c r="AK28" s="251"/>
      <c r="AL28" s="251"/>
      <c r="AM28" s="251"/>
      <c r="AN28" s="251"/>
      <c r="AO28" s="251"/>
      <c r="AP28" s="251"/>
      <c r="AQ28" s="251"/>
      <c r="AR28" s="251"/>
      <c r="AS28" s="251"/>
      <c r="AT28" s="251"/>
      <c r="AU28" s="251"/>
      <c r="AV28" s="252"/>
      <c r="AW28" s="249" t="str">
        <f>IFERROR(MID(INDEX('公式予選（TT）1Gr-結果表（貼付）'!$A:$Z,MATCH($R28,'公式予選（TT）1Gr-結果表（貼付）'!$B:$B,0),MATCH("会員番号",'公式予選（TT）1Gr-結果表（貼付）'!$1:$1,0)),1,1),"")</f>
        <v>D</v>
      </c>
      <c r="AX28" s="249"/>
      <c r="AY28" s="249" t="str">
        <f>IFERROR(MID(INDEX('公式予選（TT）1Gr-結果表（貼付）'!$A:$Z,MATCH($R28,'公式予選（TT）1Gr-結果表（貼付）'!$B:$B,0),MATCH("会員番号",'公式予選（TT）1Gr-結果表（貼付）'!$1:$1,0)),2,1),"")</f>
        <v>c</v>
      </c>
      <c r="AZ28" s="249"/>
      <c r="BA28" s="249" t="str">
        <f>IFERROR(MID(INDEX('公式予選（TT）1Gr-結果表（貼付）'!$A:$Z,MATCH($R28,'公式予選（TT）1Gr-結果表（貼付）'!$B:$B,0),MATCH("会員番号",'公式予選（TT）1Gr-結果表（貼付）'!$1:$1,0)),3,1),"")</f>
        <v>d</v>
      </c>
      <c r="BB28" s="249"/>
      <c r="BC28" s="249" t="str">
        <f>IFERROR(MID(INDEX('公式予選（TT）1Gr-結果表（貼付）'!$A:$Z,MATCH($R28,'公式予選（TT）1Gr-結果表（貼付）'!$B:$B,0),MATCH("会員番号",'公式予選（TT）1Gr-結果表（貼付）'!$1:$1,0)),4,1),"")</f>
        <v>c</v>
      </c>
      <c r="BD28" s="249"/>
      <c r="BE28" s="249" t="str">
        <f>IFERROR(MID(INDEX('公式予選（TT）1Gr-結果表（貼付）'!$A:$Z,MATCH($R28,'公式予選（TT）1Gr-結果表（貼付）'!$B:$B,0),MATCH("会員番号",'公式予選（TT）1Gr-結果表（貼付）'!$1:$1,0)),5,1),"")</f>
        <v>3</v>
      </c>
      <c r="BF28" s="249"/>
      <c r="BG28" s="249" t="str">
        <f>IFERROR(MID(INDEX('公式予選（TT）1Gr-結果表（貼付）'!$A:$Z,MATCH($R28,'公式予選（TT）1Gr-結果表（貼付）'!$B:$B,0),MATCH("会員番号",'公式予選（TT）1Gr-結果表（貼付）'!$1:$1,0)),6,1),"")</f>
        <v>e</v>
      </c>
      <c r="BH28" s="249"/>
      <c r="BI28" s="249" t="str">
        <f>IFERROR(MID(INDEX('公式予選（TT）1Gr-結果表（貼付）'!$A:$Z,MATCH($R28,'公式予選（TT）1Gr-結果表（貼付）'!$B:$B,0),MATCH("会員番号",'公式予選（TT）1Gr-結果表（貼付）'!$1:$1,0)),7,1),"")</f>
        <v>d</v>
      </c>
      <c r="BJ28" s="249"/>
      <c r="BK28" s="249" t="str">
        <f>IFERROR(MID(INDEX('公式予選（TT）1Gr-結果表（貼付）'!$A:$Z,MATCH($R28,'公式予選（TT）1Gr-結果表（貼付）'!$B:$B,0),MATCH("会員番号",'公式予選（TT）1Gr-結果表（貼付）'!$1:$1,0)),8,1),"")</f>
        <v>1</v>
      </c>
      <c r="BL28" s="249"/>
      <c r="BM28" s="249" t="str">
        <f>IFERROR(MID(INDEX('公式予選（TT）1Gr-結果表（貼付）'!$A:$Z,MATCH($R28,'公式予選（TT）1Gr-結果表（貼付）'!$B:$B,0),MATCH("会員番号",'公式予選（TT）1Gr-結果表（貼付）'!$1:$1,0)),9,1),"")</f>
        <v/>
      </c>
      <c r="BN28" s="249"/>
      <c r="BO28" s="249" t="str">
        <f>IFERROR(MID(INDEX('公式予選（TT）1Gr-結果表（貼付）'!$A:$Z,MATCH($R28,'公式予選（TT）1Gr-結果表（貼付）'!$B:$B,0),MATCH("会員番号",'公式予選（TT）1Gr-結果表（貼付）'!$1:$1,0)),10,1),"")</f>
        <v/>
      </c>
      <c r="BP28" s="249"/>
      <c r="BQ28" s="249" t="str">
        <f>IFERROR(MID(INDEX('公式予選（TT）1Gr-結果表（貼付）'!$A:$Z,MATCH($R28,'公式予選（TT）1Gr-結果表（貼付）'!$B:$B,0),MATCH("会員番号",'公式予選（TT）1Gr-結果表（貼付）'!$1:$1,0)),11,1),"")</f>
        <v/>
      </c>
      <c r="BR28" s="249"/>
      <c r="BS28" s="249" t="str">
        <f>IFERROR(MID(INDEX('公式予選（TT）1Gr-結果表（貼付）'!$A:$Z,MATCH($R28,'公式予選（TT）1Gr-結果表（貼付）'!$B:$B,0),MATCH("会員番号",'公式予選（TT）1Gr-結果表（貼付）'!$1:$1,0)),12,1),"")</f>
        <v/>
      </c>
      <c r="BT28" s="249"/>
      <c r="BU28" s="249" t="str">
        <f>IFERROR(MID(INDEX('公式予選（TT）1Gr-結果表（貼付）'!$A:$Z,MATCH($R28,'公式予選（TT）1Gr-結果表（貼付）'!$B:$B,0),MATCH("会員番号",'公式予選（TT）1Gr-結果表（貼付）'!$1:$1,0)),13,1),"")</f>
        <v/>
      </c>
      <c r="BV28" s="249"/>
      <c r="BW28" s="249" t="str">
        <f>IFERROR(MID(INDEX('公式予選（TT）1Gr-結果表（貼付）'!$A:$Z,MATCH($R28,'公式予選（TT）1Gr-結果表（貼付）'!$B:$B,0),MATCH("会員番号",'公式予選（TT）1Gr-結果表（貼付）'!$1:$1,0)),14,1),"")</f>
        <v/>
      </c>
      <c r="BX28" s="249"/>
      <c r="BY28" s="250" t="str">
        <f>IFERROR(INDEX('公式予選（TT）1Gr-結果表（貼付）'!$A:$Z,MATCH($R28,'公式予選（TT）1Gr-結果表（貼付）'!$B:$B,0),MATCH("Team",'公式予選（TT）1Gr-結果表（貼付）'!$1:$1,0)),"")</f>
        <v>EHRE motorsport</v>
      </c>
      <c r="BZ28" s="251"/>
      <c r="CA28" s="251"/>
      <c r="CB28" s="251"/>
      <c r="CC28" s="251"/>
      <c r="CD28" s="251"/>
      <c r="CE28" s="251"/>
      <c r="CF28" s="251"/>
      <c r="CG28" s="251"/>
      <c r="CH28" s="251"/>
      <c r="CI28" s="251"/>
      <c r="CJ28" s="251"/>
      <c r="CK28" s="251"/>
      <c r="CL28" s="251"/>
      <c r="CM28" s="251"/>
      <c r="CN28" s="251"/>
      <c r="CO28" s="251"/>
      <c r="CP28" s="251"/>
      <c r="CQ28" s="251"/>
      <c r="CR28" s="251"/>
      <c r="CS28" s="252"/>
      <c r="CT28" s="250" t="str">
        <f>IFERROR(INDEX('公式予選（TT）1Gr-結果表（貼付）'!$A:$Z,MATCH($R28,'公式予選（TT）1Gr-結果表（貼付）'!$B:$B,0),MATCH("Model/Engine",'公式予選（TT）1Gr-結果表（貼付）'!$1:$1,0)),"")</f>
        <v>KOSMIC/YAMAHA</v>
      </c>
      <c r="CU28" s="251"/>
      <c r="CV28" s="251"/>
      <c r="CW28" s="251"/>
      <c r="CX28" s="251"/>
      <c r="CY28" s="251"/>
      <c r="CZ28" s="251"/>
      <c r="DA28" s="251"/>
      <c r="DB28" s="251"/>
      <c r="DC28" s="251"/>
      <c r="DD28" s="252"/>
      <c r="DE28" s="253"/>
      <c r="DF28" s="254"/>
      <c r="DG28" s="254"/>
      <c r="DH28" s="254"/>
      <c r="DI28" s="254"/>
      <c r="DJ28" s="254"/>
      <c r="DK28" s="254"/>
      <c r="DL28" s="254"/>
      <c r="DM28" s="255"/>
      <c r="DN28" s="285">
        <f>IF(A28="DNS","ｽﾀｰﾄ出来ず",IF(A28="DQ","失　格",IFERROR(INDEX('公式予選（TT）1Gr-結果表（貼付）'!$A:$Z,MATCH($R28,'公式予選（TT）1Gr-結果表（貼付）'!$B:$B,0),MATCH("BestLap",'公式予選（TT）1Gr-結果表（貼付）'!$1:$1,0)),"")))</f>
        <v>56.075000000000003</v>
      </c>
      <c r="DO28" s="286"/>
      <c r="DP28" s="286"/>
      <c r="DQ28" s="286"/>
      <c r="DR28" s="286"/>
      <c r="DS28" s="286"/>
      <c r="DT28" s="286"/>
      <c r="DU28" s="286"/>
      <c r="DV28" s="286"/>
      <c r="DW28" s="286"/>
      <c r="DX28" s="286"/>
      <c r="DY28" s="286"/>
      <c r="DZ28" s="286"/>
      <c r="EA28" s="286"/>
      <c r="EB28" s="286"/>
      <c r="EC28" s="286"/>
      <c r="ED28" s="286"/>
      <c r="EE28" s="286"/>
      <c r="EF28" s="287"/>
      <c r="EG28" s="240"/>
      <c r="EH28" s="241"/>
      <c r="EI28" s="241"/>
      <c r="EJ28" s="241"/>
      <c r="EK28" s="241"/>
      <c r="EL28" s="241"/>
      <c r="EM28" s="241"/>
      <c r="EN28" s="241"/>
      <c r="EO28" s="241"/>
      <c r="EP28" s="241"/>
      <c r="EQ28" s="241"/>
      <c r="ER28" s="241"/>
      <c r="ES28" s="241"/>
      <c r="ET28" s="241"/>
      <c r="EU28" s="241"/>
      <c r="EV28" s="241"/>
      <c r="EW28" s="241"/>
      <c r="EX28" s="242"/>
    </row>
    <row r="29" spans="1:154" s="136" customFormat="1" ht="18.600000000000001" customHeight="1">
      <c r="A29" s="276">
        <f>IF(OR('公式予選（TT）1Gr-結果表（貼付）'!A16="DNF",'公式予選（TT）1Gr-結果表（貼付）'!A16="DNS",'公式予選（TT）1Gr-結果表（貼付）'!A16="DQ"),'公式予選（TT）1Gr-結果表（貼付）'!A16,IF(MAX('公式予選（TT）1Gr-結果表（貼付）'!$A:$A)&gt;A28,A28+1,""))</f>
        <v>15</v>
      </c>
      <c r="B29" s="277"/>
      <c r="C29" s="277"/>
      <c r="D29" s="277"/>
      <c r="E29" s="278"/>
      <c r="F29" s="253" t="str">
        <f>IF(IFERROR(INDEX('公式予選（TT）1Gr-結果表（貼付）'!$A:$Z,MATCH($R29,'公式予選（TT）1Gr-結果表（貼付）'!$B:$B,0),MATCH("クラス",'公式予選（TT）1Gr-結果表（貼付）'!$1:$1,0)),"")=0,"",IFERROR(INDEX('公式予選（TT）1Gr-結果表（貼付）'!$A:$Z,MATCH($R29,'公式予選（TT）1Gr-結果表（貼付）'!$B:$B,0),MATCH("クラス",'公式予選（TT）1Gr-結果表（貼付）'!$1:$1,0)),""))</f>
        <v>SUPER SS</v>
      </c>
      <c r="G29" s="254"/>
      <c r="H29" s="254"/>
      <c r="I29" s="254"/>
      <c r="J29" s="254"/>
      <c r="K29" s="254"/>
      <c r="L29" s="255"/>
      <c r="M29" s="279">
        <f>IF(ISTEXT(A29)=TRUE,"",IF(F29="","",IF(A29="","""",COUNTIF($F$15:F29,F29))))</f>
        <v>15</v>
      </c>
      <c r="N29" s="277"/>
      <c r="O29" s="277"/>
      <c r="P29" s="277"/>
      <c r="Q29" s="278"/>
      <c r="R29" s="279">
        <f>IFERROR(INDEX('公式予選（TT）1Gr-結果表（貼付）'!A16:$Z$50,MATCH($A29,'公式予選（TT）1Gr-結果表（貼付）'!A16:$A$50,0),MATCH("No.",'公式予選（TT）1Gr-結果表（貼付）'!$1:$1,0)),"")</f>
        <v>3</v>
      </c>
      <c r="S29" s="277"/>
      <c r="T29" s="277"/>
      <c r="U29" s="277"/>
      <c r="V29" s="278"/>
      <c r="W29" s="250" t="str">
        <f>IFERROR(INDEX('公式予選（TT）1Gr-結果表（貼付）'!$A:$Z,MATCH($R29,'公式予選（TT）1Gr-結果表（貼付）'!$B:$B,0),MATCH("名前",'公式予選（TT）1Gr-結果表（貼付）'!$1:$1,0)),"")</f>
        <v>奥野 安眞</v>
      </c>
      <c r="X29" s="251"/>
      <c r="Y29" s="251"/>
      <c r="Z29" s="251"/>
      <c r="AA29" s="251"/>
      <c r="AB29" s="251"/>
      <c r="AC29" s="251"/>
      <c r="AD29" s="251"/>
      <c r="AE29" s="251"/>
      <c r="AF29" s="251"/>
      <c r="AG29" s="251"/>
      <c r="AH29" s="251"/>
      <c r="AI29" s="251"/>
      <c r="AJ29" s="251"/>
      <c r="AK29" s="251"/>
      <c r="AL29" s="251"/>
      <c r="AM29" s="251"/>
      <c r="AN29" s="251"/>
      <c r="AO29" s="251"/>
      <c r="AP29" s="251"/>
      <c r="AQ29" s="251"/>
      <c r="AR29" s="251"/>
      <c r="AS29" s="251"/>
      <c r="AT29" s="251"/>
      <c r="AU29" s="251"/>
      <c r="AV29" s="252"/>
      <c r="AW29" s="249" t="str">
        <f>IFERROR(MID(INDEX('公式予選（TT）1Gr-結果表（貼付）'!$A:$Z,MATCH($R29,'公式予選（TT）1Gr-結果表（貼付）'!$B:$B,0),MATCH("会員番号",'公式予選（TT）1Gr-結果表（貼付）'!$1:$1,0)),1,1),"")</f>
        <v>D</v>
      </c>
      <c r="AX29" s="249"/>
      <c r="AY29" s="249" t="str">
        <f>IFERROR(MID(INDEX('公式予選（TT）1Gr-結果表（貼付）'!$A:$Z,MATCH($R29,'公式予選（TT）1Gr-結果表（貼付）'!$B:$B,0),MATCH("会員番号",'公式予選（TT）1Gr-結果表（貼付）'!$1:$1,0)),2,1),"")</f>
        <v>8</v>
      </c>
      <c r="AZ29" s="249"/>
      <c r="BA29" s="249" t="str">
        <f>IFERROR(MID(INDEX('公式予選（TT）1Gr-結果表（貼付）'!$A:$Z,MATCH($R29,'公式予選（TT）1Gr-結果表（貼付）'!$B:$B,0),MATCH("会員番号",'公式予選（TT）1Gr-結果表（貼付）'!$1:$1,0)),3,1),"")</f>
        <v>d</v>
      </c>
      <c r="BB29" s="249"/>
      <c r="BC29" s="249" t="str">
        <f>IFERROR(MID(INDEX('公式予選（TT）1Gr-結果表（貼付）'!$A:$Z,MATCH($R29,'公式予選（TT）1Gr-結果表（貼付）'!$B:$B,0),MATCH("会員番号",'公式予選（TT）1Gr-結果表（貼付）'!$1:$1,0)),4,1),"")</f>
        <v>e</v>
      </c>
      <c r="BD29" s="249"/>
      <c r="BE29" s="249" t="str">
        <f>IFERROR(MID(INDEX('公式予選（TT）1Gr-結果表（貼付）'!$A:$Z,MATCH($R29,'公式予選（TT）1Gr-結果表（貼付）'!$B:$B,0),MATCH("会員番号",'公式予選（TT）1Gr-結果表（貼付）'!$1:$1,0)),5,1),"")</f>
        <v>6</v>
      </c>
      <c r="BF29" s="249"/>
      <c r="BG29" s="249" t="str">
        <f>IFERROR(MID(INDEX('公式予選（TT）1Gr-結果表（貼付）'!$A:$Z,MATCH($R29,'公式予選（TT）1Gr-結果表（貼付）'!$B:$B,0),MATCH("会員番号",'公式予選（TT）1Gr-結果表（貼付）'!$1:$1,0)),6,1),"")</f>
        <v>a</v>
      </c>
      <c r="BH29" s="249"/>
      <c r="BI29" s="249" t="str">
        <f>IFERROR(MID(INDEX('公式予選（TT）1Gr-結果表（貼付）'!$A:$Z,MATCH($R29,'公式予選（TT）1Gr-結果表（貼付）'!$B:$B,0),MATCH("会員番号",'公式予選（TT）1Gr-結果表（貼付）'!$1:$1,0)),7,1),"")</f>
        <v>c</v>
      </c>
      <c r="BJ29" s="249"/>
      <c r="BK29" s="249" t="str">
        <f>IFERROR(MID(INDEX('公式予選（TT）1Gr-結果表（貼付）'!$A:$Z,MATCH($R29,'公式予選（TT）1Gr-結果表（貼付）'!$B:$B,0),MATCH("会員番号",'公式予選（TT）1Gr-結果表（貼付）'!$1:$1,0)),8,1),"")</f>
        <v>5</v>
      </c>
      <c r="BL29" s="249"/>
      <c r="BM29" s="249" t="str">
        <f>IFERROR(MID(INDEX('公式予選（TT）1Gr-結果表（貼付）'!$A:$Z,MATCH($R29,'公式予選（TT）1Gr-結果表（貼付）'!$B:$B,0),MATCH("会員番号",'公式予選（TT）1Gr-結果表（貼付）'!$1:$1,0)),9,1),"")</f>
        <v>2</v>
      </c>
      <c r="BN29" s="249"/>
      <c r="BO29" s="249" t="str">
        <f>IFERROR(MID(INDEX('公式予選（TT）1Gr-結果表（貼付）'!$A:$Z,MATCH($R29,'公式予選（TT）1Gr-結果表（貼付）'!$B:$B,0),MATCH("会員番号",'公式予選（TT）1Gr-結果表（貼付）'!$1:$1,0)),10,1),"")</f>
        <v/>
      </c>
      <c r="BP29" s="249"/>
      <c r="BQ29" s="249" t="str">
        <f>IFERROR(MID(INDEX('公式予選（TT）1Gr-結果表（貼付）'!$A:$Z,MATCH($R29,'公式予選（TT）1Gr-結果表（貼付）'!$B:$B,0),MATCH("会員番号",'公式予選（TT）1Gr-結果表（貼付）'!$1:$1,0)),11,1),"")</f>
        <v/>
      </c>
      <c r="BR29" s="249"/>
      <c r="BS29" s="249" t="str">
        <f>IFERROR(MID(INDEX('公式予選（TT）1Gr-結果表（貼付）'!$A:$Z,MATCH($R29,'公式予選（TT）1Gr-結果表（貼付）'!$B:$B,0),MATCH("会員番号",'公式予選（TT）1Gr-結果表（貼付）'!$1:$1,0)),12,1),"")</f>
        <v/>
      </c>
      <c r="BT29" s="249"/>
      <c r="BU29" s="249" t="str">
        <f>IFERROR(MID(INDEX('公式予選（TT）1Gr-結果表（貼付）'!$A:$Z,MATCH($R29,'公式予選（TT）1Gr-結果表（貼付）'!$B:$B,0),MATCH("会員番号",'公式予選（TT）1Gr-結果表（貼付）'!$1:$1,0)),13,1),"")</f>
        <v/>
      </c>
      <c r="BV29" s="249"/>
      <c r="BW29" s="249" t="str">
        <f>IFERROR(MID(INDEX('公式予選（TT）1Gr-結果表（貼付）'!$A:$Z,MATCH($R29,'公式予選（TT）1Gr-結果表（貼付）'!$B:$B,0),MATCH("会員番号",'公式予選（TT）1Gr-結果表（貼付）'!$1:$1,0)),14,1),"")</f>
        <v/>
      </c>
      <c r="BX29" s="249"/>
      <c r="BY29" s="250" t="str">
        <f>IFERROR(INDEX('公式予選（TT）1Gr-結果表（貼付）'!$A:$Z,MATCH($R29,'公式予選（TT）1Gr-結果表（貼付）'!$B:$B,0),MATCH("Team",'公式予選（TT）1Gr-結果表（貼付）'!$1:$1,0)),"")</f>
        <v>F's CLUB</v>
      </c>
      <c r="BZ29" s="251"/>
      <c r="CA29" s="251"/>
      <c r="CB29" s="251"/>
      <c r="CC29" s="251"/>
      <c r="CD29" s="251"/>
      <c r="CE29" s="251"/>
      <c r="CF29" s="251"/>
      <c r="CG29" s="251"/>
      <c r="CH29" s="251"/>
      <c r="CI29" s="251"/>
      <c r="CJ29" s="251"/>
      <c r="CK29" s="251"/>
      <c r="CL29" s="251"/>
      <c r="CM29" s="251"/>
      <c r="CN29" s="251"/>
      <c r="CO29" s="251"/>
      <c r="CP29" s="251"/>
      <c r="CQ29" s="251"/>
      <c r="CR29" s="251"/>
      <c r="CS29" s="252"/>
      <c r="CT29" s="250" t="str">
        <f>IFERROR(INDEX('公式予選（TT）1Gr-結果表（貼付）'!$A:$Z,MATCH($R29,'公式予選（TT）1Gr-結果表（貼付）'!$B:$B,0),MATCH("Model/Engine",'公式予選（TT）1Gr-結果表（貼付）'!$1:$1,0)),"")</f>
        <v>MACH1/YAMAHA</v>
      </c>
      <c r="CU29" s="251"/>
      <c r="CV29" s="251"/>
      <c r="CW29" s="251"/>
      <c r="CX29" s="251"/>
      <c r="CY29" s="251"/>
      <c r="CZ29" s="251"/>
      <c r="DA29" s="251"/>
      <c r="DB29" s="251"/>
      <c r="DC29" s="251"/>
      <c r="DD29" s="252"/>
      <c r="DE29" s="253"/>
      <c r="DF29" s="254"/>
      <c r="DG29" s="254"/>
      <c r="DH29" s="254"/>
      <c r="DI29" s="254"/>
      <c r="DJ29" s="254"/>
      <c r="DK29" s="254"/>
      <c r="DL29" s="254"/>
      <c r="DM29" s="255"/>
      <c r="DN29" s="285">
        <f>IF(A29="DNS","ｽﾀｰﾄ出来ず",IF(A29="DQ","失　格",IFERROR(INDEX('公式予選（TT）1Gr-結果表（貼付）'!$A:$Z,MATCH($R29,'公式予選（TT）1Gr-結果表（貼付）'!$B:$B,0),MATCH("BestLap",'公式予選（TT）1Gr-結果表（貼付）'!$1:$1,0)),"")))</f>
        <v>56.088999999999999</v>
      </c>
      <c r="DO29" s="286"/>
      <c r="DP29" s="286"/>
      <c r="DQ29" s="286"/>
      <c r="DR29" s="286"/>
      <c r="DS29" s="286"/>
      <c r="DT29" s="286"/>
      <c r="DU29" s="286"/>
      <c r="DV29" s="286"/>
      <c r="DW29" s="286"/>
      <c r="DX29" s="286"/>
      <c r="DY29" s="286"/>
      <c r="DZ29" s="286"/>
      <c r="EA29" s="286"/>
      <c r="EB29" s="286"/>
      <c r="EC29" s="286"/>
      <c r="ED29" s="286"/>
      <c r="EE29" s="286"/>
      <c r="EF29" s="287"/>
      <c r="EG29" s="240"/>
      <c r="EH29" s="241"/>
      <c r="EI29" s="241"/>
      <c r="EJ29" s="241"/>
      <c r="EK29" s="241"/>
      <c r="EL29" s="241"/>
      <c r="EM29" s="241"/>
      <c r="EN29" s="241"/>
      <c r="EO29" s="241"/>
      <c r="EP29" s="241"/>
      <c r="EQ29" s="241"/>
      <c r="ER29" s="241"/>
      <c r="ES29" s="241"/>
      <c r="ET29" s="241"/>
      <c r="EU29" s="241"/>
      <c r="EV29" s="241"/>
      <c r="EW29" s="241"/>
      <c r="EX29" s="242"/>
    </row>
    <row r="30" spans="1:154" s="136" customFormat="1" ht="18.600000000000001" customHeight="1">
      <c r="A30" s="276">
        <f>IF(OR('公式予選（TT）1Gr-結果表（貼付）'!A17="DNF",'公式予選（TT）1Gr-結果表（貼付）'!A17="DNS",'公式予選（TT）1Gr-結果表（貼付）'!A17="DQ"),'公式予選（TT）1Gr-結果表（貼付）'!A17,IF(MAX('公式予選（TT）1Gr-結果表（貼付）'!$A:$A)&gt;A29,A29+1,""))</f>
        <v>16</v>
      </c>
      <c r="B30" s="277"/>
      <c r="C30" s="277"/>
      <c r="D30" s="277"/>
      <c r="E30" s="278"/>
      <c r="F30" s="253" t="str">
        <f>IF(IFERROR(INDEX('公式予選（TT）1Gr-結果表（貼付）'!$A:$Z,MATCH($R30,'公式予選（TT）1Gr-結果表（貼付）'!$B:$B,0),MATCH("クラス",'公式予選（TT）1Gr-結果表（貼付）'!$1:$1,0)),"")=0,"",IFERROR(INDEX('公式予選（TT）1Gr-結果表（貼付）'!$A:$Z,MATCH($R30,'公式予選（TT）1Gr-結果表（貼付）'!$B:$B,0),MATCH("クラス",'公式予選（TT）1Gr-結果表（貼付）'!$1:$1,0)),""))</f>
        <v>SUPER SS</v>
      </c>
      <c r="G30" s="254"/>
      <c r="H30" s="254"/>
      <c r="I30" s="254"/>
      <c r="J30" s="254"/>
      <c r="K30" s="254"/>
      <c r="L30" s="255"/>
      <c r="M30" s="279">
        <f>IF(ISTEXT(A30)=TRUE,"",IF(F30="","",IF(A30="","""",COUNTIF($F$15:F30,F30))))</f>
        <v>16</v>
      </c>
      <c r="N30" s="277"/>
      <c r="O30" s="277"/>
      <c r="P30" s="277"/>
      <c r="Q30" s="278"/>
      <c r="R30" s="279">
        <f>IFERROR(INDEX('公式予選（TT）1Gr-結果表（貼付）'!A17:$Z$50,MATCH($A30,'公式予選（TT）1Gr-結果表（貼付）'!A17:$A$50,0),MATCH("No.",'公式予選（TT）1Gr-結果表（貼付）'!$1:$1,0)),"")</f>
        <v>39</v>
      </c>
      <c r="S30" s="277"/>
      <c r="T30" s="277"/>
      <c r="U30" s="277"/>
      <c r="V30" s="278"/>
      <c r="W30" s="250" t="str">
        <f>IFERROR(INDEX('公式予選（TT）1Gr-結果表（貼付）'!$A:$Z,MATCH($R30,'公式予選（TT）1Gr-結果表（貼付）'!$B:$B,0),MATCH("名前",'公式予選（TT）1Gr-結果表（貼付）'!$1:$1,0)),"")</f>
        <v>松井 孝允</v>
      </c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  <c r="AH30" s="251"/>
      <c r="AI30" s="251"/>
      <c r="AJ30" s="251"/>
      <c r="AK30" s="251"/>
      <c r="AL30" s="251"/>
      <c r="AM30" s="251"/>
      <c r="AN30" s="251"/>
      <c r="AO30" s="251"/>
      <c r="AP30" s="251"/>
      <c r="AQ30" s="251"/>
      <c r="AR30" s="251"/>
      <c r="AS30" s="251"/>
      <c r="AT30" s="251"/>
      <c r="AU30" s="251"/>
      <c r="AV30" s="252"/>
      <c r="AW30" s="249" t="str">
        <f>IFERROR(MID(INDEX('公式予選（TT）1Gr-結果表（貼付）'!$A:$Z,MATCH($R30,'公式予選（TT）1Gr-結果表（貼付）'!$B:$B,0),MATCH("会員番号",'公式予選（TT）1Gr-結果表（貼付）'!$1:$1,0)),1,1),"")</f>
        <v>D</v>
      </c>
      <c r="AX30" s="249"/>
      <c r="AY30" s="249" t="str">
        <f>IFERROR(MID(INDEX('公式予選（TT）1Gr-結果表（貼付）'!$A:$Z,MATCH($R30,'公式予選（TT）1Gr-結果表（貼付）'!$B:$B,0),MATCH("会員番号",'公式予選（TT）1Gr-結果表（貼付）'!$1:$1,0)),2,1),"")</f>
        <v>9</v>
      </c>
      <c r="AZ30" s="249"/>
      <c r="BA30" s="249" t="str">
        <f>IFERROR(MID(INDEX('公式予選（TT）1Gr-結果表（貼付）'!$A:$Z,MATCH($R30,'公式予選（TT）1Gr-結果表（貼付）'!$B:$B,0),MATCH("会員番号",'公式予選（TT）1Gr-結果表（貼付）'!$1:$1,0)),3,1),"")</f>
        <v>4</v>
      </c>
      <c r="BB30" s="249"/>
      <c r="BC30" s="249" t="str">
        <f>IFERROR(MID(INDEX('公式予選（TT）1Gr-結果表（貼付）'!$A:$Z,MATCH($R30,'公式予選（TT）1Gr-結果表（貼付）'!$B:$B,0),MATCH("会員番号",'公式予選（TT）1Gr-結果表（貼付）'!$1:$1,0)),4,1),"")</f>
        <v>a</v>
      </c>
      <c r="BD30" s="249"/>
      <c r="BE30" s="249" t="str">
        <f>IFERROR(MID(INDEX('公式予選（TT）1Gr-結果表（貼付）'!$A:$Z,MATCH($R30,'公式予選（TT）1Gr-結果表（貼付）'!$B:$B,0),MATCH("会員番号",'公式予選（TT）1Gr-結果表（貼付）'!$1:$1,0)),5,1),"")</f>
        <v>c</v>
      </c>
      <c r="BF30" s="249"/>
      <c r="BG30" s="249" t="str">
        <f>IFERROR(MID(INDEX('公式予選（TT）1Gr-結果表（貼付）'!$A:$Z,MATCH($R30,'公式予選（TT）1Gr-結果表（貼付）'!$B:$B,0),MATCH("会員番号",'公式予選（TT）1Gr-結果表（貼付）'!$1:$1,0)),6,1),"")</f>
        <v>c</v>
      </c>
      <c r="BH30" s="249"/>
      <c r="BI30" s="249" t="str">
        <f>IFERROR(MID(INDEX('公式予選（TT）1Gr-結果表（貼付）'!$A:$Z,MATCH($R30,'公式予選（TT）1Gr-結果表（貼付）'!$B:$B,0),MATCH("会員番号",'公式予選（TT）1Gr-結果表（貼付）'!$1:$1,0)),7,1),"")</f>
        <v>7</v>
      </c>
      <c r="BJ30" s="249"/>
      <c r="BK30" s="249" t="str">
        <f>IFERROR(MID(INDEX('公式予選（TT）1Gr-結果表（貼付）'!$A:$Z,MATCH($R30,'公式予選（TT）1Gr-結果表（貼付）'!$B:$B,0),MATCH("会員番号",'公式予選（TT）1Gr-結果表（貼付）'!$1:$1,0)),8,1),"")</f>
        <v>e</v>
      </c>
      <c r="BL30" s="249"/>
      <c r="BM30" s="249" t="str">
        <f>IFERROR(MID(INDEX('公式予選（TT）1Gr-結果表（貼付）'!$A:$Z,MATCH($R30,'公式予選（TT）1Gr-結果表（貼付）'!$B:$B,0),MATCH("会員番号",'公式予選（TT）1Gr-結果表（貼付）'!$1:$1,0)),9,1),"")</f>
        <v/>
      </c>
      <c r="BN30" s="249"/>
      <c r="BO30" s="249" t="str">
        <f>IFERROR(MID(INDEX('公式予選（TT）1Gr-結果表（貼付）'!$A:$Z,MATCH($R30,'公式予選（TT）1Gr-結果表（貼付）'!$B:$B,0),MATCH("会員番号",'公式予選（TT）1Gr-結果表（貼付）'!$1:$1,0)),10,1),"")</f>
        <v/>
      </c>
      <c r="BP30" s="249"/>
      <c r="BQ30" s="249" t="str">
        <f>IFERROR(MID(INDEX('公式予選（TT）1Gr-結果表（貼付）'!$A:$Z,MATCH($R30,'公式予選（TT）1Gr-結果表（貼付）'!$B:$B,0),MATCH("会員番号",'公式予選（TT）1Gr-結果表（貼付）'!$1:$1,0)),11,1),"")</f>
        <v/>
      </c>
      <c r="BR30" s="249"/>
      <c r="BS30" s="249" t="str">
        <f>IFERROR(MID(INDEX('公式予選（TT）1Gr-結果表（貼付）'!$A:$Z,MATCH($R30,'公式予選（TT）1Gr-結果表（貼付）'!$B:$B,0),MATCH("会員番号",'公式予選（TT）1Gr-結果表（貼付）'!$1:$1,0)),12,1),"")</f>
        <v/>
      </c>
      <c r="BT30" s="249"/>
      <c r="BU30" s="249" t="str">
        <f>IFERROR(MID(INDEX('公式予選（TT）1Gr-結果表（貼付）'!$A:$Z,MATCH($R30,'公式予選（TT）1Gr-結果表（貼付）'!$B:$B,0),MATCH("会員番号",'公式予選（TT）1Gr-結果表（貼付）'!$1:$1,0)),13,1),"")</f>
        <v/>
      </c>
      <c r="BV30" s="249"/>
      <c r="BW30" s="249" t="str">
        <f>IFERROR(MID(INDEX('公式予選（TT）1Gr-結果表（貼付）'!$A:$Z,MATCH($R30,'公式予選（TT）1Gr-結果表（貼付）'!$B:$B,0),MATCH("会員番号",'公式予選（TT）1Gr-結果表（貼付）'!$1:$1,0)),14,1),"")</f>
        <v/>
      </c>
      <c r="BX30" s="249"/>
      <c r="BY30" s="250" t="str">
        <f>IFERROR(INDEX('公式予選（TT）1Gr-結果表（貼付）'!$A:$Z,MATCH($R30,'公式予選（TT）1Gr-結果表（貼付）'!$B:$B,0),MATCH("Team",'公式予選（TT）1Gr-結果表（貼付）'!$1:$1,0)),"")</f>
        <v>のりものクラブTIGRE</v>
      </c>
      <c r="BZ30" s="251"/>
      <c r="CA30" s="251"/>
      <c r="CB30" s="251"/>
      <c r="CC30" s="251"/>
      <c r="CD30" s="251"/>
      <c r="CE30" s="251"/>
      <c r="CF30" s="251"/>
      <c r="CG30" s="251"/>
      <c r="CH30" s="251"/>
      <c r="CI30" s="251"/>
      <c r="CJ30" s="251"/>
      <c r="CK30" s="251"/>
      <c r="CL30" s="251"/>
      <c r="CM30" s="251"/>
      <c r="CN30" s="251"/>
      <c r="CO30" s="251"/>
      <c r="CP30" s="251"/>
      <c r="CQ30" s="251"/>
      <c r="CR30" s="251"/>
      <c r="CS30" s="252"/>
      <c r="CT30" s="250" t="str">
        <f>IFERROR(INDEX('公式予選（TT）1Gr-結果表（貼付）'!$A:$Z,MATCH($R30,'公式予選（TT）1Gr-結果表（貼付）'!$B:$B,0),MATCH("Model/Engine",'公式予選（TT）1Gr-結果表（貼付）'!$1:$1,0)),"")</f>
        <v>SWF/YAMAHA</v>
      </c>
      <c r="CU30" s="251"/>
      <c r="CV30" s="251"/>
      <c r="CW30" s="251"/>
      <c r="CX30" s="251"/>
      <c r="CY30" s="251"/>
      <c r="CZ30" s="251"/>
      <c r="DA30" s="251"/>
      <c r="DB30" s="251"/>
      <c r="DC30" s="251"/>
      <c r="DD30" s="252"/>
      <c r="DE30" s="253"/>
      <c r="DF30" s="254"/>
      <c r="DG30" s="254"/>
      <c r="DH30" s="254"/>
      <c r="DI30" s="254"/>
      <c r="DJ30" s="254"/>
      <c r="DK30" s="254"/>
      <c r="DL30" s="254"/>
      <c r="DM30" s="255"/>
      <c r="DN30" s="285">
        <f>IF(A30="DNS","ｽﾀｰﾄ出来ず",IF(A30="DQ","失　格",IFERROR(INDEX('公式予選（TT）1Gr-結果表（貼付）'!$A:$Z,MATCH($R30,'公式予選（TT）1Gr-結果表（貼付）'!$B:$B,0),MATCH("BestLap",'公式予選（TT）1Gr-結果表（貼付）'!$1:$1,0)),"")))</f>
        <v>56.122999999999998</v>
      </c>
      <c r="DO30" s="286"/>
      <c r="DP30" s="286"/>
      <c r="DQ30" s="286"/>
      <c r="DR30" s="286"/>
      <c r="DS30" s="286"/>
      <c r="DT30" s="286"/>
      <c r="DU30" s="286"/>
      <c r="DV30" s="286"/>
      <c r="DW30" s="286"/>
      <c r="DX30" s="286"/>
      <c r="DY30" s="286"/>
      <c r="DZ30" s="286"/>
      <c r="EA30" s="286"/>
      <c r="EB30" s="286"/>
      <c r="EC30" s="286"/>
      <c r="ED30" s="286"/>
      <c r="EE30" s="286"/>
      <c r="EF30" s="287"/>
      <c r="EG30" s="240"/>
      <c r="EH30" s="241"/>
      <c r="EI30" s="241"/>
      <c r="EJ30" s="241"/>
      <c r="EK30" s="241"/>
      <c r="EL30" s="241"/>
      <c r="EM30" s="241"/>
      <c r="EN30" s="241"/>
      <c r="EO30" s="241"/>
      <c r="EP30" s="241"/>
      <c r="EQ30" s="241"/>
      <c r="ER30" s="241"/>
      <c r="ES30" s="241"/>
      <c r="ET30" s="241"/>
      <c r="EU30" s="241"/>
      <c r="EV30" s="241"/>
      <c r="EW30" s="241"/>
      <c r="EX30" s="242"/>
    </row>
    <row r="31" spans="1:154" s="136" customFormat="1" ht="18.600000000000001" customHeight="1">
      <c r="A31" s="276">
        <f>IF(OR('公式予選（TT）1Gr-結果表（貼付）'!A18="DNF",'公式予選（TT）1Gr-結果表（貼付）'!A18="DNS",'公式予選（TT）1Gr-結果表（貼付）'!A18="DQ"),'公式予選（TT）1Gr-結果表（貼付）'!A18,IF(MAX('公式予選（TT）1Gr-結果表（貼付）'!$A:$A)&gt;A30,A30+1,""))</f>
        <v>17</v>
      </c>
      <c r="B31" s="277"/>
      <c r="C31" s="277"/>
      <c r="D31" s="277"/>
      <c r="E31" s="278"/>
      <c r="F31" s="253" t="str">
        <f>IF(IFERROR(INDEX('公式予選（TT）1Gr-結果表（貼付）'!$A:$Z,MATCH($R31,'公式予選（TT）1Gr-結果表（貼付）'!$B:$B,0),MATCH("クラス",'公式予選（TT）1Gr-結果表（貼付）'!$1:$1,0)),"")=0,"",IFERROR(INDEX('公式予選（TT）1Gr-結果表（貼付）'!$A:$Z,MATCH($R31,'公式予選（TT）1Gr-結果表（貼付）'!$B:$B,0),MATCH("クラス",'公式予選（TT）1Gr-結果表（貼付）'!$1:$1,0)),""))</f>
        <v>SUPER SS</v>
      </c>
      <c r="G31" s="254"/>
      <c r="H31" s="254"/>
      <c r="I31" s="254"/>
      <c r="J31" s="254"/>
      <c r="K31" s="254"/>
      <c r="L31" s="255"/>
      <c r="M31" s="279">
        <f>IF(ISTEXT(A31)=TRUE,"",IF(F31="","",IF(A31="","""",COUNTIF($F$15:F31,F31))))</f>
        <v>17</v>
      </c>
      <c r="N31" s="277"/>
      <c r="O31" s="277"/>
      <c r="P31" s="277"/>
      <c r="Q31" s="278"/>
      <c r="R31" s="279">
        <f>IFERROR(INDEX('公式予選（TT）1Gr-結果表（貼付）'!A18:$Z$50,MATCH($A31,'公式予選（TT）1Gr-結果表（貼付）'!A18:$A$50,0),MATCH("No.",'公式予選（TT）1Gr-結果表（貼付）'!$1:$1,0)),"")</f>
        <v>44</v>
      </c>
      <c r="S31" s="277"/>
      <c r="T31" s="277"/>
      <c r="U31" s="277"/>
      <c r="V31" s="278"/>
      <c r="W31" s="250" t="str">
        <f>IFERROR(INDEX('公式予選（TT）1Gr-結果表（貼付）'!$A:$Z,MATCH($R31,'公式予選（TT）1Gr-結果表（貼付）'!$B:$B,0),MATCH("名前",'公式予選（TT）1Gr-結果表（貼付）'!$1:$1,0)),"")</f>
        <v>今井 紀夫</v>
      </c>
      <c r="X31" s="251"/>
      <c r="Y31" s="251"/>
      <c r="Z31" s="251"/>
      <c r="AA31" s="251"/>
      <c r="AB31" s="251"/>
      <c r="AC31" s="251"/>
      <c r="AD31" s="251"/>
      <c r="AE31" s="251"/>
      <c r="AF31" s="251"/>
      <c r="AG31" s="251"/>
      <c r="AH31" s="251"/>
      <c r="AI31" s="251"/>
      <c r="AJ31" s="251"/>
      <c r="AK31" s="251"/>
      <c r="AL31" s="251"/>
      <c r="AM31" s="251"/>
      <c r="AN31" s="251"/>
      <c r="AO31" s="251"/>
      <c r="AP31" s="251"/>
      <c r="AQ31" s="251"/>
      <c r="AR31" s="251"/>
      <c r="AS31" s="251"/>
      <c r="AT31" s="251"/>
      <c r="AU31" s="251"/>
      <c r="AV31" s="252"/>
      <c r="AW31" s="249" t="str">
        <f>IFERROR(MID(INDEX('公式予選（TT）1Gr-結果表（貼付）'!$A:$Z,MATCH($R31,'公式予選（TT）1Gr-結果表（貼付）'!$B:$B,0),MATCH("会員番号",'公式予選（TT）1Gr-結果表（貼付）'!$1:$1,0)),1,1),"")</f>
        <v>D</v>
      </c>
      <c r="AX31" s="249"/>
      <c r="AY31" s="249" t="str">
        <f>IFERROR(MID(INDEX('公式予選（TT）1Gr-結果表（貼付）'!$A:$Z,MATCH($R31,'公式予選（TT）1Gr-結果表（貼付）'!$B:$B,0),MATCH("会員番号",'公式予選（TT）1Gr-結果表（貼付）'!$1:$1,0)),2,1),"")</f>
        <v>2</v>
      </c>
      <c r="AZ31" s="249"/>
      <c r="BA31" s="249" t="str">
        <f>IFERROR(MID(INDEX('公式予選（TT）1Gr-結果表（貼付）'!$A:$Z,MATCH($R31,'公式予選（TT）1Gr-結果表（貼付）'!$B:$B,0),MATCH("会員番号",'公式予選（TT）1Gr-結果表（貼付）'!$1:$1,0)),3,1),"")</f>
        <v>4</v>
      </c>
      <c r="BB31" s="249"/>
      <c r="BC31" s="249" t="str">
        <f>IFERROR(MID(INDEX('公式予選（TT）1Gr-結果表（貼付）'!$A:$Z,MATCH($R31,'公式予選（TT）1Gr-結果表（貼付）'!$B:$B,0),MATCH("会員番号",'公式予選（TT）1Gr-結果表（貼付）'!$1:$1,0)),4,1),"")</f>
        <v>5</v>
      </c>
      <c r="BD31" s="249"/>
      <c r="BE31" s="249" t="str">
        <f>IFERROR(MID(INDEX('公式予選（TT）1Gr-結果表（貼付）'!$A:$Z,MATCH($R31,'公式予選（TT）1Gr-結果表（貼付）'!$B:$B,0),MATCH("会員番号",'公式予選（TT）1Gr-結果表（貼付）'!$1:$1,0)),5,1),"")</f>
        <v>8</v>
      </c>
      <c r="BF31" s="249"/>
      <c r="BG31" s="249" t="str">
        <f>IFERROR(MID(INDEX('公式予選（TT）1Gr-結果表（貼付）'!$A:$Z,MATCH($R31,'公式予選（TT）1Gr-結果表（貼付）'!$B:$B,0),MATCH("会員番号",'公式予選（TT）1Gr-結果表（貼付）'!$1:$1,0)),6,1),"")</f>
        <v>e</v>
      </c>
      <c r="BH31" s="249"/>
      <c r="BI31" s="249" t="str">
        <f>IFERROR(MID(INDEX('公式予選（TT）1Gr-結果表（貼付）'!$A:$Z,MATCH($R31,'公式予選（TT）1Gr-結果表（貼付）'!$B:$B,0),MATCH("会員番号",'公式予選（TT）1Gr-結果表（貼付）'!$1:$1,0)),7,1),"")</f>
        <v>a</v>
      </c>
      <c r="BJ31" s="249"/>
      <c r="BK31" s="249" t="str">
        <f>IFERROR(MID(INDEX('公式予選（TT）1Gr-結果表（貼付）'!$A:$Z,MATCH($R31,'公式予選（TT）1Gr-結果表（貼付）'!$B:$B,0),MATCH("会員番号",'公式予選（TT）1Gr-結果表（貼付）'!$1:$1,0)),8,1),"")</f>
        <v>0</v>
      </c>
      <c r="BL31" s="249"/>
      <c r="BM31" s="249" t="str">
        <f>IFERROR(MID(INDEX('公式予選（TT）1Gr-結果表（貼付）'!$A:$Z,MATCH($R31,'公式予選（TT）1Gr-結果表（貼付）'!$B:$B,0),MATCH("会員番号",'公式予選（TT）1Gr-結果表（貼付）'!$1:$1,0)),9,1),"")</f>
        <v/>
      </c>
      <c r="BN31" s="249"/>
      <c r="BO31" s="249" t="str">
        <f>IFERROR(MID(INDEX('公式予選（TT）1Gr-結果表（貼付）'!$A:$Z,MATCH($R31,'公式予選（TT）1Gr-結果表（貼付）'!$B:$B,0),MATCH("会員番号",'公式予選（TT）1Gr-結果表（貼付）'!$1:$1,0)),10,1),"")</f>
        <v/>
      </c>
      <c r="BP31" s="249"/>
      <c r="BQ31" s="249" t="str">
        <f>IFERROR(MID(INDEX('公式予選（TT）1Gr-結果表（貼付）'!$A:$Z,MATCH($R31,'公式予選（TT）1Gr-結果表（貼付）'!$B:$B,0),MATCH("会員番号",'公式予選（TT）1Gr-結果表（貼付）'!$1:$1,0)),11,1),"")</f>
        <v/>
      </c>
      <c r="BR31" s="249"/>
      <c r="BS31" s="249" t="str">
        <f>IFERROR(MID(INDEX('公式予選（TT）1Gr-結果表（貼付）'!$A:$Z,MATCH($R31,'公式予選（TT）1Gr-結果表（貼付）'!$B:$B,0),MATCH("会員番号",'公式予選（TT）1Gr-結果表（貼付）'!$1:$1,0)),12,1),"")</f>
        <v/>
      </c>
      <c r="BT31" s="249"/>
      <c r="BU31" s="249" t="str">
        <f>IFERROR(MID(INDEX('公式予選（TT）1Gr-結果表（貼付）'!$A:$Z,MATCH($R31,'公式予選（TT）1Gr-結果表（貼付）'!$B:$B,0),MATCH("会員番号",'公式予選（TT）1Gr-結果表（貼付）'!$1:$1,0)),13,1),"")</f>
        <v/>
      </c>
      <c r="BV31" s="249"/>
      <c r="BW31" s="249" t="str">
        <f>IFERROR(MID(INDEX('公式予選（TT）1Gr-結果表（貼付）'!$A:$Z,MATCH($R31,'公式予選（TT）1Gr-結果表（貼付）'!$B:$B,0),MATCH("会員番号",'公式予選（TT）1Gr-結果表（貼付）'!$1:$1,0)),14,1),"")</f>
        <v/>
      </c>
      <c r="BX31" s="249"/>
      <c r="BY31" s="250" t="str">
        <f>IFERROR(INDEX('公式予選（TT）1Gr-結果表（貼付）'!$A:$Z,MATCH($R31,'公式予選（TT）1Gr-結果表（貼付）'!$B:$B,0),MATCH("Team",'公式予選（TT）1Gr-結果表（貼付）'!$1:$1,0)),"")</f>
        <v>アフェクションTIGRE</v>
      </c>
      <c r="BZ31" s="251"/>
      <c r="CA31" s="251"/>
      <c r="CB31" s="251"/>
      <c r="CC31" s="251"/>
      <c r="CD31" s="251"/>
      <c r="CE31" s="251"/>
      <c r="CF31" s="251"/>
      <c r="CG31" s="251"/>
      <c r="CH31" s="251"/>
      <c r="CI31" s="251"/>
      <c r="CJ31" s="251"/>
      <c r="CK31" s="251"/>
      <c r="CL31" s="251"/>
      <c r="CM31" s="251"/>
      <c r="CN31" s="251"/>
      <c r="CO31" s="251"/>
      <c r="CP31" s="251"/>
      <c r="CQ31" s="251"/>
      <c r="CR31" s="251"/>
      <c r="CS31" s="252"/>
      <c r="CT31" s="250" t="str">
        <f>IFERROR(INDEX('公式予選（TT）1Gr-結果表（貼付）'!$A:$Z,MATCH($R31,'公式予選（TT）1Gr-結果表（貼付）'!$B:$B,0),MATCH("Model/Engine",'公式予選（TT）1Gr-結果表（貼付）'!$1:$1,0)),"")</f>
        <v>ビレル/YAMAHA</v>
      </c>
      <c r="CU31" s="251"/>
      <c r="CV31" s="251"/>
      <c r="CW31" s="251"/>
      <c r="CX31" s="251"/>
      <c r="CY31" s="251"/>
      <c r="CZ31" s="251"/>
      <c r="DA31" s="251"/>
      <c r="DB31" s="251"/>
      <c r="DC31" s="251"/>
      <c r="DD31" s="252"/>
      <c r="DE31" s="253"/>
      <c r="DF31" s="254"/>
      <c r="DG31" s="254"/>
      <c r="DH31" s="254"/>
      <c r="DI31" s="254"/>
      <c r="DJ31" s="254"/>
      <c r="DK31" s="254"/>
      <c r="DL31" s="254"/>
      <c r="DM31" s="255"/>
      <c r="DN31" s="285">
        <f>IF(A31="DNS","ｽﾀｰﾄ出来ず",IF(A31="DQ","失　格",IFERROR(INDEX('公式予選（TT）1Gr-結果表（貼付）'!$A:$Z,MATCH($R31,'公式予選（TT）1Gr-結果表（貼付）'!$B:$B,0),MATCH("BestLap",'公式予選（TT）1Gr-結果表（貼付）'!$1:$1,0)),"")))</f>
        <v>56.156999999999996</v>
      </c>
      <c r="DO31" s="286"/>
      <c r="DP31" s="286"/>
      <c r="DQ31" s="286"/>
      <c r="DR31" s="286"/>
      <c r="DS31" s="286"/>
      <c r="DT31" s="286"/>
      <c r="DU31" s="286"/>
      <c r="DV31" s="286"/>
      <c r="DW31" s="286"/>
      <c r="DX31" s="286"/>
      <c r="DY31" s="286"/>
      <c r="DZ31" s="286"/>
      <c r="EA31" s="286"/>
      <c r="EB31" s="286"/>
      <c r="EC31" s="286"/>
      <c r="ED31" s="286"/>
      <c r="EE31" s="286"/>
      <c r="EF31" s="287"/>
      <c r="EG31" s="240"/>
      <c r="EH31" s="241"/>
      <c r="EI31" s="241"/>
      <c r="EJ31" s="241"/>
      <c r="EK31" s="241"/>
      <c r="EL31" s="241"/>
      <c r="EM31" s="241"/>
      <c r="EN31" s="241"/>
      <c r="EO31" s="241"/>
      <c r="EP31" s="241"/>
      <c r="EQ31" s="241"/>
      <c r="ER31" s="241"/>
      <c r="ES31" s="241"/>
      <c r="ET31" s="241"/>
      <c r="EU31" s="241"/>
      <c r="EV31" s="241"/>
      <c r="EW31" s="241"/>
      <c r="EX31" s="242"/>
    </row>
    <row r="32" spans="1:154" s="136" customFormat="1" ht="18.600000000000001" customHeight="1">
      <c r="A32" s="276">
        <f>IF(OR('公式予選（TT）1Gr-結果表（貼付）'!A19="DNF",'公式予選（TT）1Gr-結果表（貼付）'!A19="DNS",'公式予選（TT）1Gr-結果表（貼付）'!A19="DQ"),'公式予選（TT）1Gr-結果表（貼付）'!A19,IF(MAX('公式予選（TT）1Gr-結果表（貼付）'!$A:$A)&gt;A31,A31+1,""))</f>
        <v>18</v>
      </c>
      <c r="B32" s="277"/>
      <c r="C32" s="277"/>
      <c r="D32" s="277"/>
      <c r="E32" s="278"/>
      <c r="F32" s="253" t="str">
        <f>IF(IFERROR(INDEX('公式予選（TT）1Gr-結果表（貼付）'!$A:$Z,MATCH($R32,'公式予選（TT）1Gr-結果表（貼付）'!$B:$B,0),MATCH("クラス",'公式予選（TT）1Gr-結果表（貼付）'!$1:$1,0)),"")=0,"",IFERROR(INDEX('公式予選（TT）1Gr-結果表（貼付）'!$A:$Z,MATCH($R32,'公式予選（TT）1Gr-結果表（貼付）'!$B:$B,0),MATCH("クラス",'公式予選（TT）1Gr-結果表（貼付）'!$1:$1,0)),""))</f>
        <v>SUPER SS</v>
      </c>
      <c r="G32" s="254"/>
      <c r="H32" s="254"/>
      <c r="I32" s="254"/>
      <c r="J32" s="254"/>
      <c r="K32" s="254"/>
      <c r="L32" s="255"/>
      <c r="M32" s="279">
        <f>IF(ISTEXT(A32)=TRUE,"",IF(F32="","",IF(A32="","""",COUNTIF($F$15:F32,F32))))</f>
        <v>18</v>
      </c>
      <c r="N32" s="277"/>
      <c r="O32" s="277"/>
      <c r="P32" s="277"/>
      <c r="Q32" s="278"/>
      <c r="R32" s="279">
        <f>IFERROR(INDEX('公式予選（TT）1Gr-結果表（貼付）'!A19:$Z$50,MATCH($A32,'公式予選（TT）1Gr-結果表（貼付）'!A19:$A$50,0),MATCH("No.",'公式予選（TT）1Gr-結果表（貼付）'!$1:$1,0)),"")</f>
        <v>14</v>
      </c>
      <c r="S32" s="277"/>
      <c r="T32" s="277"/>
      <c r="U32" s="277"/>
      <c r="V32" s="278"/>
      <c r="W32" s="250" t="str">
        <f>IFERROR(INDEX('公式予選（TT）1Gr-結果表（貼付）'!$A:$Z,MATCH($R32,'公式予選（TT）1Gr-結果表（貼付）'!$B:$B,0),MATCH("名前",'公式予選（TT）1Gr-結果表（貼付）'!$1:$1,0)),"")</f>
        <v>辻本 稔</v>
      </c>
      <c r="X32" s="251"/>
      <c r="Y32" s="251"/>
      <c r="Z32" s="251"/>
      <c r="AA32" s="251"/>
      <c r="AB32" s="251"/>
      <c r="AC32" s="251"/>
      <c r="AD32" s="251"/>
      <c r="AE32" s="251"/>
      <c r="AF32" s="251"/>
      <c r="AG32" s="251"/>
      <c r="AH32" s="251"/>
      <c r="AI32" s="251"/>
      <c r="AJ32" s="251"/>
      <c r="AK32" s="251"/>
      <c r="AL32" s="251"/>
      <c r="AM32" s="251"/>
      <c r="AN32" s="251"/>
      <c r="AO32" s="251"/>
      <c r="AP32" s="251"/>
      <c r="AQ32" s="251"/>
      <c r="AR32" s="251"/>
      <c r="AS32" s="251"/>
      <c r="AT32" s="251"/>
      <c r="AU32" s="251"/>
      <c r="AV32" s="252"/>
      <c r="AW32" s="249" t="str">
        <f>IFERROR(MID(INDEX('公式予選（TT）1Gr-結果表（貼付）'!$A:$Z,MATCH($R32,'公式予選（TT）1Gr-結果表（貼付）'!$B:$B,0),MATCH("会員番号",'公式予選（TT）1Gr-結果表（貼付）'!$1:$1,0)),1,1),"")</f>
        <v>D</v>
      </c>
      <c r="AX32" s="249"/>
      <c r="AY32" s="249" t="str">
        <f>IFERROR(MID(INDEX('公式予選（TT）1Gr-結果表（貼付）'!$A:$Z,MATCH($R32,'公式予選（TT）1Gr-結果表（貼付）'!$B:$B,0),MATCH("会員番号",'公式予選（TT）1Gr-結果表（貼付）'!$1:$1,0)),2,1),"")</f>
        <v>6</v>
      </c>
      <c r="AZ32" s="249"/>
      <c r="BA32" s="249" t="str">
        <f>IFERROR(MID(INDEX('公式予選（TT）1Gr-結果表（貼付）'!$A:$Z,MATCH($R32,'公式予選（TT）1Gr-結果表（貼付）'!$B:$B,0),MATCH("会員番号",'公式予選（TT）1Gr-結果表（貼付）'!$1:$1,0)),3,1),"")</f>
        <v>c</v>
      </c>
      <c r="BB32" s="249"/>
      <c r="BC32" s="249" t="str">
        <f>IFERROR(MID(INDEX('公式予選（TT）1Gr-結果表（貼付）'!$A:$Z,MATCH($R32,'公式予選（TT）1Gr-結果表（貼付）'!$B:$B,0),MATCH("会員番号",'公式予選（TT）1Gr-結果表（貼付）'!$1:$1,0)),4,1),"")</f>
        <v>e</v>
      </c>
      <c r="BD32" s="249"/>
      <c r="BE32" s="249" t="str">
        <f>IFERROR(MID(INDEX('公式予選（TT）1Gr-結果表（貼付）'!$A:$Z,MATCH($R32,'公式予選（TT）1Gr-結果表（貼付）'!$B:$B,0),MATCH("会員番号",'公式予選（TT）1Gr-結果表（貼付）'!$1:$1,0)),5,1),"")</f>
        <v>6</v>
      </c>
      <c r="BF32" s="249"/>
      <c r="BG32" s="249" t="str">
        <f>IFERROR(MID(INDEX('公式予選（TT）1Gr-結果表（貼付）'!$A:$Z,MATCH($R32,'公式予選（TT）1Gr-結果表（貼付）'!$B:$B,0),MATCH("会員番号",'公式予選（TT）1Gr-結果表（貼付）'!$1:$1,0)),6,1),"")</f>
        <v>f</v>
      </c>
      <c r="BH32" s="249"/>
      <c r="BI32" s="249" t="str">
        <f>IFERROR(MID(INDEX('公式予選（TT）1Gr-結果表（貼付）'!$A:$Z,MATCH($R32,'公式予選（TT）1Gr-結果表（貼付）'!$B:$B,0),MATCH("会員番号",'公式予選（TT）1Gr-結果表（貼付）'!$1:$1,0)),7,1),"")</f>
        <v>2</v>
      </c>
      <c r="BJ32" s="249"/>
      <c r="BK32" s="249" t="str">
        <f>IFERROR(MID(INDEX('公式予選（TT）1Gr-結果表（貼付）'!$A:$Z,MATCH($R32,'公式予選（TT）1Gr-結果表（貼付）'!$B:$B,0),MATCH("会員番号",'公式予選（TT）1Gr-結果表（貼付）'!$1:$1,0)),8,1),"")</f>
        <v>e</v>
      </c>
      <c r="BL32" s="249"/>
      <c r="BM32" s="249" t="str">
        <f>IFERROR(MID(INDEX('公式予選（TT）1Gr-結果表（貼付）'!$A:$Z,MATCH($R32,'公式予選（TT）1Gr-結果表（貼付）'!$B:$B,0),MATCH("会員番号",'公式予選（TT）1Gr-結果表（貼付）'!$1:$1,0)),9,1),"")</f>
        <v>4</v>
      </c>
      <c r="BN32" s="249"/>
      <c r="BO32" s="249" t="str">
        <f>IFERROR(MID(INDEX('公式予選（TT）1Gr-結果表（貼付）'!$A:$Z,MATCH($R32,'公式予選（TT）1Gr-結果表（貼付）'!$B:$B,0),MATCH("会員番号",'公式予選（TT）1Gr-結果表（貼付）'!$1:$1,0)),10,1),"")</f>
        <v/>
      </c>
      <c r="BP32" s="249"/>
      <c r="BQ32" s="249" t="str">
        <f>IFERROR(MID(INDEX('公式予選（TT）1Gr-結果表（貼付）'!$A:$Z,MATCH($R32,'公式予選（TT）1Gr-結果表（貼付）'!$B:$B,0),MATCH("会員番号",'公式予選（TT）1Gr-結果表（貼付）'!$1:$1,0)),11,1),"")</f>
        <v/>
      </c>
      <c r="BR32" s="249"/>
      <c r="BS32" s="249" t="str">
        <f>IFERROR(MID(INDEX('公式予選（TT）1Gr-結果表（貼付）'!$A:$Z,MATCH($R32,'公式予選（TT）1Gr-結果表（貼付）'!$B:$B,0),MATCH("会員番号",'公式予選（TT）1Gr-結果表（貼付）'!$1:$1,0)),12,1),"")</f>
        <v/>
      </c>
      <c r="BT32" s="249"/>
      <c r="BU32" s="249" t="str">
        <f>IFERROR(MID(INDEX('公式予選（TT）1Gr-結果表（貼付）'!$A:$Z,MATCH($R32,'公式予選（TT）1Gr-結果表（貼付）'!$B:$B,0),MATCH("会員番号",'公式予選（TT）1Gr-結果表（貼付）'!$1:$1,0)),13,1),"")</f>
        <v/>
      </c>
      <c r="BV32" s="249"/>
      <c r="BW32" s="249" t="str">
        <f>IFERROR(MID(INDEX('公式予選（TT）1Gr-結果表（貼付）'!$A:$Z,MATCH($R32,'公式予選（TT）1Gr-結果表（貼付）'!$B:$B,0),MATCH("会員番号",'公式予選（TT）1Gr-結果表（貼付）'!$1:$1,0)),14,1),"")</f>
        <v/>
      </c>
      <c r="BX32" s="249"/>
      <c r="BY32" s="250" t="str">
        <f>IFERROR(INDEX('公式予選（TT）1Gr-結果表（貼付）'!$A:$Z,MATCH($R32,'公式予選（TT）1Gr-結果表（貼付）'!$B:$B,0),MATCH("Team",'公式予選（TT）1Gr-結果表（貼付）'!$1:$1,0)),"")</f>
        <v>サーティーズレーシング</v>
      </c>
      <c r="BZ32" s="251"/>
      <c r="CA32" s="251"/>
      <c r="CB32" s="251"/>
      <c r="CC32" s="251"/>
      <c r="CD32" s="251"/>
      <c r="CE32" s="251"/>
      <c r="CF32" s="251"/>
      <c r="CG32" s="251"/>
      <c r="CH32" s="251"/>
      <c r="CI32" s="251"/>
      <c r="CJ32" s="251"/>
      <c r="CK32" s="251"/>
      <c r="CL32" s="251"/>
      <c r="CM32" s="251"/>
      <c r="CN32" s="251"/>
      <c r="CO32" s="251"/>
      <c r="CP32" s="251"/>
      <c r="CQ32" s="251"/>
      <c r="CR32" s="251"/>
      <c r="CS32" s="252"/>
      <c r="CT32" s="250" t="str">
        <f>IFERROR(INDEX('公式予選（TT）1Gr-結果表（貼付）'!$A:$Z,MATCH($R32,'公式予選（TT）1Gr-結果表（貼付）'!$B:$B,0),MATCH("Model/Engine",'公式予選（TT）1Gr-結果表（貼付）'!$1:$1,0)),"")</f>
        <v>Mach1/YAMAHA</v>
      </c>
      <c r="CU32" s="251"/>
      <c r="CV32" s="251"/>
      <c r="CW32" s="251"/>
      <c r="CX32" s="251"/>
      <c r="CY32" s="251"/>
      <c r="CZ32" s="251"/>
      <c r="DA32" s="251"/>
      <c r="DB32" s="251"/>
      <c r="DC32" s="251"/>
      <c r="DD32" s="252"/>
      <c r="DE32" s="253"/>
      <c r="DF32" s="254"/>
      <c r="DG32" s="254"/>
      <c r="DH32" s="254"/>
      <c r="DI32" s="254"/>
      <c r="DJ32" s="254"/>
      <c r="DK32" s="254"/>
      <c r="DL32" s="254"/>
      <c r="DM32" s="255"/>
      <c r="DN32" s="285">
        <f>IF(A32="DNS","ｽﾀｰﾄ出来ず",IF(A32="DQ","失　格",IFERROR(INDEX('公式予選（TT）1Gr-結果表（貼付）'!$A:$Z,MATCH($R32,'公式予選（TT）1Gr-結果表（貼付）'!$B:$B,0),MATCH("BestLap",'公式予選（TT）1Gr-結果表（貼付）'!$1:$1,0)),"")))</f>
        <v>56.188000000000002</v>
      </c>
      <c r="DO32" s="286"/>
      <c r="DP32" s="286"/>
      <c r="DQ32" s="286"/>
      <c r="DR32" s="286"/>
      <c r="DS32" s="286"/>
      <c r="DT32" s="286"/>
      <c r="DU32" s="286"/>
      <c r="DV32" s="286"/>
      <c r="DW32" s="286"/>
      <c r="DX32" s="286"/>
      <c r="DY32" s="286"/>
      <c r="DZ32" s="286"/>
      <c r="EA32" s="286"/>
      <c r="EB32" s="286"/>
      <c r="EC32" s="286"/>
      <c r="ED32" s="286"/>
      <c r="EE32" s="286"/>
      <c r="EF32" s="287"/>
      <c r="EG32" s="240"/>
      <c r="EH32" s="241"/>
      <c r="EI32" s="241"/>
      <c r="EJ32" s="241"/>
      <c r="EK32" s="241"/>
      <c r="EL32" s="241"/>
      <c r="EM32" s="241"/>
      <c r="EN32" s="241"/>
      <c r="EO32" s="241"/>
      <c r="EP32" s="241"/>
      <c r="EQ32" s="241"/>
      <c r="ER32" s="241"/>
      <c r="ES32" s="241"/>
      <c r="ET32" s="241"/>
      <c r="EU32" s="241"/>
      <c r="EV32" s="241"/>
      <c r="EW32" s="241"/>
      <c r="EX32" s="242"/>
    </row>
    <row r="33" spans="1:154" s="136" customFormat="1" ht="18.600000000000001" customHeight="1">
      <c r="A33" s="276">
        <f>IF(OR('公式予選（TT）1Gr-結果表（貼付）'!A20="DNF",'公式予選（TT）1Gr-結果表（貼付）'!A20="DNS",'公式予選（TT）1Gr-結果表（貼付）'!A20="DQ"),'公式予選（TT）1Gr-結果表（貼付）'!A20,IF(MAX('公式予選（TT）1Gr-結果表（貼付）'!$A:$A)&gt;A32,A32+1,""))</f>
        <v>19</v>
      </c>
      <c r="B33" s="277"/>
      <c r="C33" s="277"/>
      <c r="D33" s="277"/>
      <c r="E33" s="278"/>
      <c r="F33" s="253" t="str">
        <f>IF(IFERROR(INDEX('公式予選（TT）1Gr-結果表（貼付）'!$A:$Z,MATCH($R33,'公式予選（TT）1Gr-結果表（貼付）'!$B:$B,0),MATCH("クラス",'公式予選（TT）1Gr-結果表（貼付）'!$1:$1,0)),"")=0,"",IFERROR(INDEX('公式予選（TT）1Gr-結果表（貼付）'!$A:$Z,MATCH($R33,'公式予選（TT）1Gr-結果表（貼付）'!$B:$B,0),MATCH("クラス",'公式予選（TT）1Gr-結果表（貼付）'!$1:$1,0)),""))</f>
        <v>SUPER SS</v>
      </c>
      <c r="G33" s="254"/>
      <c r="H33" s="254"/>
      <c r="I33" s="254"/>
      <c r="J33" s="254"/>
      <c r="K33" s="254"/>
      <c r="L33" s="255"/>
      <c r="M33" s="279">
        <f>IF(ISTEXT(A33)=TRUE,"",IF(F33="","",IF(A33="","""",COUNTIF($F$15:F33,F33))))</f>
        <v>19</v>
      </c>
      <c r="N33" s="277"/>
      <c r="O33" s="277"/>
      <c r="P33" s="277"/>
      <c r="Q33" s="278"/>
      <c r="R33" s="279">
        <f>IFERROR(INDEX('公式予選（TT）1Gr-結果表（貼付）'!A20:$Z$50,MATCH($A33,'公式予選（TT）1Gr-結果表（貼付）'!A20:$A$50,0),MATCH("No.",'公式予選（TT）1Gr-結果表（貼付）'!$1:$1,0)),"")</f>
        <v>53</v>
      </c>
      <c r="S33" s="277"/>
      <c r="T33" s="277"/>
      <c r="U33" s="277"/>
      <c r="V33" s="278"/>
      <c r="W33" s="250" t="str">
        <f>IFERROR(INDEX('公式予選（TT）1Gr-結果表（貼付）'!$A:$Z,MATCH($R33,'公式予選（TT）1Gr-結果表（貼付）'!$B:$B,0),MATCH("名前",'公式予選（TT）1Gr-結果表（貼付）'!$1:$1,0)),"")</f>
        <v>宮崎 知巳</v>
      </c>
      <c r="X33" s="251"/>
      <c r="Y33" s="251"/>
      <c r="Z33" s="251"/>
      <c r="AA33" s="251"/>
      <c r="AB33" s="251"/>
      <c r="AC33" s="251"/>
      <c r="AD33" s="251"/>
      <c r="AE33" s="251"/>
      <c r="AF33" s="251"/>
      <c r="AG33" s="251"/>
      <c r="AH33" s="251"/>
      <c r="AI33" s="251"/>
      <c r="AJ33" s="251"/>
      <c r="AK33" s="251"/>
      <c r="AL33" s="251"/>
      <c r="AM33" s="251"/>
      <c r="AN33" s="251"/>
      <c r="AO33" s="251"/>
      <c r="AP33" s="251"/>
      <c r="AQ33" s="251"/>
      <c r="AR33" s="251"/>
      <c r="AS33" s="251"/>
      <c r="AT33" s="251"/>
      <c r="AU33" s="251"/>
      <c r="AV33" s="252"/>
      <c r="AW33" s="249" t="str">
        <f>IFERROR(MID(INDEX('公式予選（TT）1Gr-結果表（貼付）'!$A:$Z,MATCH($R33,'公式予選（TT）1Gr-結果表（貼付）'!$B:$B,0),MATCH("会員番号",'公式予選（TT）1Gr-結果表（貼付）'!$1:$1,0)),1,1),"")</f>
        <v>D</v>
      </c>
      <c r="AX33" s="249"/>
      <c r="AY33" s="249" t="str">
        <f>IFERROR(MID(INDEX('公式予選（TT）1Gr-結果表（貼付）'!$A:$Z,MATCH($R33,'公式予選（TT）1Gr-結果表（貼付）'!$B:$B,0),MATCH("会員番号",'公式予選（TT）1Gr-結果表（貼付）'!$1:$1,0)),2,1),"")</f>
        <v>7</v>
      </c>
      <c r="AZ33" s="249"/>
      <c r="BA33" s="249" t="str">
        <f>IFERROR(MID(INDEX('公式予選（TT）1Gr-結果表（貼付）'!$A:$Z,MATCH($R33,'公式予選（TT）1Gr-結果表（貼付）'!$B:$B,0),MATCH("会員番号",'公式予選（TT）1Gr-結果表（貼付）'!$1:$1,0)),3,1),"")</f>
        <v>a</v>
      </c>
      <c r="BB33" s="249"/>
      <c r="BC33" s="249" t="str">
        <f>IFERROR(MID(INDEX('公式予選（TT）1Gr-結果表（貼付）'!$A:$Z,MATCH($R33,'公式予選（TT）1Gr-結果表（貼付）'!$B:$B,0),MATCH("会員番号",'公式予選（TT）1Gr-結果表（貼付）'!$1:$1,0)),4,1),"")</f>
        <v>c</v>
      </c>
      <c r="BD33" s="249"/>
      <c r="BE33" s="249" t="str">
        <f>IFERROR(MID(INDEX('公式予選（TT）1Gr-結果表（貼付）'!$A:$Z,MATCH($R33,'公式予選（TT）1Gr-結果表（貼付）'!$B:$B,0),MATCH("会員番号",'公式予選（TT）1Gr-結果表（貼付）'!$1:$1,0)),5,1),"")</f>
        <v>f</v>
      </c>
      <c r="BF33" s="249"/>
      <c r="BG33" s="249" t="str">
        <f>IFERROR(MID(INDEX('公式予選（TT）1Gr-結果表（貼付）'!$A:$Z,MATCH($R33,'公式予選（TT）1Gr-結果表（貼付）'!$B:$B,0),MATCH("会員番号",'公式予選（TT）1Gr-結果表（貼付）'!$1:$1,0)),6,1),"")</f>
        <v>c</v>
      </c>
      <c r="BH33" s="249"/>
      <c r="BI33" s="249" t="str">
        <f>IFERROR(MID(INDEX('公式予選（TT）1Gr-結果表（貼付）'!$A:$Z,MATCH($R33,'公式予選（TT）1Gr-結果表（貼付）'!$B:$B,0),MATCH("会員番号",'公式予選（TT）1Gr-結果表（貼付）'!$1:$1,0)),7,1),"")</f>
        <v>9</v>
      </c>
      <c r="BJ33" s="249"/>
      <c r="BK33" s="249" t="str">
        <f>IFERROR(MID(INDEX('公式予選（TT）1Gr-結果表（貼付）'!$A:$Z,MATCH($R33,'公式予選（TT）1Gr-結果表（貼付）'!$B:$B,0),MATCH("会員番号",'公式予選（TT）1Gr-結果表（貼付）'!$1:$1,0)),8,1),"")</f>
        <v>9</v>
      </c>
      <c r="BL33" s="249"/>
      <c r="BM33" s="249" t="str">
        <f>IFERROR(MID(INDEX('公式予選（TT）1Gr-結果表（貼付）'!$A:$Z,MATCH($R33,'公式予選（TT）1Gr-結果表（貼付）'!$B:$B,0),MATCH("会員番号",'公式予選（TT）1Gr-結果表（貼付）'!$1:$1,0)),9,1),"")</f>
        <v>1</v>
      </c>
      <c r="BN33" s="249"/>
      <c r="BO33" s="249" t="str">
        <f>IFERROR(MID(INDEX('公式予選（TT）1Gr-結果表（貼付）'!$A:$Z,MATCH($R33,'公式予選（TT）1Gr-結果表（貼付）'!$B:$B,0),MATCH("会員番号",'公式予選（TT）1Gr-結果表（貼付）'!$1:$1,0)),10,1),"")</f>
        <v/>
      </c>
      <c r="BP33" s="249"/>
      <c r="BQ33" s="249" t="str">
        <f>IFERROR(MID(INDEX('公式予選（TT）1Gr-結果表（貼付）'!$A:$Z,MATCH($R33,'公式予選（TT）1Gr-結果表（貼付）'!$B:$B,0),MATCH("会員番号",'公式予選（TT）1Gr-結果表（貼付）'!$1:$1,0)),11,1),"")</f>
        <v/>
      </c>
      <c r="BR33" s="249"/>
      <c r="BS33" s="249" t="str">
        <f>IFERROR(MID(INDEX('公式予選（TT）1Gr-結果表（貼付）'!$A:$Z,MATCH($R33,'公式予選（TT）1Gr-結果表（貼付）'!$B:$B,0),MATCH("会員番号",'公式予選（TT）1Gr-結果表（貼付）'!$1:$1,0)),12,1),"")</f>
        <v/>
      </c>
      <c r="BT33" s="249"/>
      <c r="BU33" s="249" t="str">
        <f>IFERROR(MID(INDEX('公式予選（TT）1Gr-結果表（貼付）'!$A:$Z,MATCH($R33,'公式予選（TT）1Gr-結果表（貼付）'!$B:$B,0),MATCH("会員番号",'公式予選（TT）1Gr-結果表（貼付）'!$1:$1,0)),13,1),"")</f>
        <v/>
      </c>
      <c r="BV33" s="249"/>
      <c r="BW33" s="249" t="str">
        <f>IFERROR(MID(INDEX('公式予選（TT）1Gr-結果表（貼付）'!$A:$Z,MATCH($R33,'公式予選（TT）1Gr-結果表（貼付）'!$B:$B,0),MATCH("会員番号",'公式予選（TT）1Gr-結果表（貼付）'!$1:$1,0)),14,1),"")</f>
        <v/>
      </c>
      <c r="BX33" s="249"/>
      <c r="BY33" s="250" t="str">
        <f>IFERROR(INDEX('公式予選（TT）1Gr-結果表（貼付）'!$A:$Z,MATCH($R33,'公式予選（TT）1Gr-結果表（貼付）'!$B:$B,0),MATCH("Team",'公式予選（TT）1Gr-結果表（貼付）'!$1:$1,0)),"")</f>
        <v>JACKAL HKC</v>
      </c>
      <c r="BZ33" s="251"/>
      <c r="CA33" s="251"/>
      <c r="CB33" s="251"/>
      <c r="CC33" s="251"/>
      <c r="CD33" s="251"/>
      <c r="CE33" s="251"/>
      <c r="CF33" s="251"/>
      <c r="CG33" s="251"/>
      <c r="CH33" s="251"/>
      <c r="CI33" s="251"/>
      <c r="CJ33" s="251"/>
      <c r="CK33" s="251"/>
      <c r="CL33" s="251"/>
      <c r="CM33" s="251"/>
      <c r="CN33" s="251"/>
      <c r="CO33" s="251"/>
      <c r="CP33" s="251"/>
      <c r="CQ33" s="251"/>
      <c r="CR33" s="251"/>
      <c r="CS33" s="252"/>
      <c r="CT33" s="250" t="str">
        <f>IFERROR(INDEX('公式予選（TT）1Gr-結果表（貼付）'!$A:$Z,MATCH($R33,'公式予選（TT）1Gr-結果表（貼付）'!$B:$B,0),MATCH("Model/Engine",'公式予選（TT）1Gr-結果表（貼付）'!$1:$1,0)),"")</f>
        <v>トニーカート/YAMAHA</v>
      </c>
      <c r="CU33" s="251"/>
      <c r="CV33" s="251"/>
      <c r="CW33" s="251"/>
      <c r="CX33" s="251"/>
      <c r="CY33" s="251"/>
      <c r="CZ33" s="251"/>
      <c r="DA33" s="251"/>
      <c r="DB33" s="251"/>
      <c r="DC33" s="251"/>
      <c r="DD33" s="252"/>
      <c r="DE33" s="253"/>
      <c r="DF33" s="254"/>
      <c r="DG33" s="254"/>
      <c r="DH33" s="254"/>
      <c r="DI33" s="254"/>
      <c r="DJ33" s="254"/>
      <c r="DK33" s="254"/>
      <c r="DL33" s="254"/>
      <c r="DM33" s="255"/>
      <c r="DN33" s="285">
        <f>IF(A33="DNS","ｽﾀｰﾄ出来ず",IF(A33="DQ","失　格",IFERROR(INDEX('公式予選（TT）1Gr-結果表（貼付）'!$A:$Z,MATCH($R33,'公式予選（TT）1Gr-結果表（貼付）'!$B:$B,0),MATCH("BestLap",'公式予選（TT）1Gr-結果表（貼付）'!$1:$1,0)),"")))</f>
        <v>56.360999999999997</v>
      </c>
      <c r="DO33" s="286"/>
      <c r="DP33" s="286"/>
      <c r="DQ33" s="286"/>
      <c r="DR33" s="286"/>
      <c r="DS33" s="286"/>
      <c r="DT33" s="286"/>
      <c r="DU33" s="286"/>
      <c r="DV33" s="286"/>
      <c r="DW33" s="286"/>
      <c r="DX33" s="286"/>
      <c r="DY33" s="286"/>
      <c r="DZ33" s="286"/>
      <c r="EA33" s="286"/>
      <c r="EB33" s="286"/>
      <c r="EC33" s="286"/>
      <c r="ED33" s="286"/>
      <c r="EE33" s="286"/>
      <c r="EF33" s="287"/>
      <c r="EG33" s="240"/>
      <c r="EH33" s="241"/>
      <c r="EI33" s="241"/>
      <c r="EJ33" s="241"/>
      <c r="EK33" s="241"/>
      <c r="EL33" s="241"/>
      <c r="EM33" s="241"/>
      <c r="EN33" s="241"/>
      <c r="EO33" s="241"/>
      <c r="EP33" s="241"/>
      <c r="EQ33" s="241"/>
      <c r="ER33" s="241"/>
      <c r="ES33" s="241"/>
      <c r="ET33" s="241"/>
      <c r="EU33" s="241"/>
      <c r="EV33" s="241"/>
      <c r="EW33" s="241"/>
      <c r="EX33" s="242"/>
    </row>
    <row r="34" spans="1:154" s="136" customFormat="1" ht="18.600000000000001" customHeight="1">
      <c r="A34" s="276">
        <f>IF(OR('公式予選（TT）1Gr-結果表（貼付）'!A21="DNF",'公式予選（TT）1Gr-結果表（貼付）'!A21="DNS",'公式予選（TT）1Gr-結果表（貼付）'!A21="DQ"),'公式予選（TT）1Gr-結果表（貼付）'!A21,IF(MAX('公式予選（TT）1Gr-結果表（貼付）'!$A:$A)&gt;A33,A33+1,""))</f>
        <v>20</v>
      </c>
      <c r="B34" s="277"/>
      <c r="C34" s="277"/>
      <c r="D34" s="277"/>
      <c r="E34" s="278"/>
      <c r="F34" s="253" t="str">
        <f>IF(IFERROR(INDEX('公式予選（TT）1Gr-結果表（貼付）'!$A:$Z,MATCH($R34,'公式予選（TT）1Gr-結果表（貼付）'!$B:$B,0),MATCH("クラス",'公式予選（TT）1Gr-結果表（貼付）'!$1:$1,0)),"")=0,"",IFERROR(INDEX('公式予選（TT）1Gr-結果表（貼付）'!$A:$Z,MATCH($R34,'公式予選（TT）1Gr-結果表（貼付）'!$B:$B,0),MATCH("クラス",'公式予選（TT）1Gr-結果表（貼付）'!$1:$1,0)),""))</f>
        <v>SUPER SS</v>
      </c>
      <c r="G34" s="254"/>
      <c r="H34" s="254"/>
      <c r="I34" s="254"/>
      <c r="J34" s="254"/>
      <c r="K34" s="254"/>
      <c r="L34" s="255"/>
      <c r="M34" s="279">
        <f>IF(ISTEXT(A34)=TRUE,"",IF(F34="","",IF(A34="","""",COUNTIF($F$15:F34,F34))))</f>
        <v>20</v>
      </c>
      <c r="N34" s="277"/>
      <c r="O34" s="277"/>
      <c r="P34" s="277"/>
      <c r="Q34" s="278"/>
      <c r="R34" s="279">
        <f>IFERROR(INDEX('公式予選（TT）1Gr-結果表（貼付）'!A21:$Z$50,MATCH($A34,'公式予選（TT）1Gr-結果表（貼付）'!A21:$A$50,0),MATCH("No.",'公式予選（TT）1Gr-結果表（貼付）'!$1:$1,0)),"")</f>
        <v>68</v>
      </c>
      <c r="S34" s="277"/>
      <c r="T34" s="277"/>
      <c r="U34" s="277"/>
      <c r="V34" s="278"/>
      <c r="W34" s="250" t="str">
        <f>IFERROR(INDEX('公式予選（TT）1Gr-結果表（貼付）'!$A:$Z,MATCH($R34,'公式予選（TT）1Gr-結果表（貼付）'!$B:$B,0),MATCH("名前",'公式予選（TT）1Gr-結果表（貼付）'!$1:$1,0)),"")</f>
        <v>安藤 直仁</v>
      </c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2"/>
      <c r="AW34" s="249" t="str">
        <f>IFERROR(MID(INDEX('公式予選（TT）1Gr-結果表（貼付）'!$A:$Z,MATCH($R34,'公式予選（TT）1Gr-結果表（貼付）'!$B:$B,0),MATCH("会員番号",'公式予選（TT）1Gr-結果表（貼付）'!$1:$1,0)),1,1),"")</f>
        <v>D</v>
      </c>
      <c r="AX34" s="249"/>
      <c r="AY34" s="249" t="str">
        <f>IFERROR(MID(INDEX('公式予選（TT）1Gr-結果表（貼付）'!$A:$Z,MATCH($R34,'公式予選（TT）1Gr-結果表（貼付）'!$B:$B,0),MATCH("会員番号",'公式予選（TT）1Gr-結果表（貼付）'!$1:$1,0)),2,1),"")</f>
        <v>f</v>
      </c>
      <c r="AZ34" s="249"/>
      <c r="BA34" s="249" t="str">
        <f>IFERROR(MID(INDEX('公式予選（TT）1Gr-結果表（貼付）'!$A:$Z,MATCH($R34,'公式予選（TT）1Gr-結果表（貼付）'!$B:$B,0),MATCH("会員番号",'公式予選（TT）1Gr-結果表（貼付）'!$1:$1,0)),3,1),"")</f>
        <v>9</v>
      </c>
      <c r="BB34" s="249"/>
      <c r="BC34" s="249" t="str">
        <f>IFERROR(MID(INDEX('公式予選（TT）1Gr-結果表（貼付）'!$A:$Z,MATCH($R34,'公式予選（TT）1Gr-結果表（貼付）'!$B:$B,0),MATCH("会員番号",'公式予選（TT）1Gr-結果表（貼付）'!$1:$1,0)),4,1),"")</f>
        <v>9</v>
      </c>
      <c r="BD34" s="249"/>
      <c r="BE34" s="249" t="str">
        <f>IFERROR(MID(INDEX('公式予選（TT）1Gr-結果表（貼付）'!$A:$Z,MATCH($R34,'公式予選（TT）1Gr-結果表（貼付）'!$B:$B,0),MATCH("会員番号",'公式予選（TT）1Gr-結果表（貼付）'!$1:$1,0)),5,1),"")</f>
        <v>5</v>
      </c>
      <c r="BF34" s="249"/>
      <c r="BG34" s="249" t="str">
        <f>IFERROR(MID(INDEX('公式予選（TT）1Gr-結果表（貼付）'!$A:$Z,MATCH($R34,'公式予選（TT）1Gr-結果表（貼付）'!$B:$B,0),MATCH("会員番号",'公式予選（TT）1Gr-結果表（貼付）'!$1:$1,0)),6,1),"")</f>
        <v>a</v>
      </c>
      <c r="BH34" s="249"/>
      <c r="BI34" s="249" t="str">
        <f>IFERROR(MID(INDEX('公式予選（TT）1Gr-結果表（貼付）'!$A:$Z,MATCH($R34,'公式予選（TT）1Gr-結果表（貼付）'!$B:$B,0),MATCH("会員番号",'公式予選（TT）1Gr-結果表（貼付）'!$1:$1,0)),7,1),"")</f>
        <v>3</v>
      </c>
      <c r="BJ34" s="249"/>
      <c r="BK34" s="249" t="str">
        <f>IFERROR(MID(INDEX('公式予選（TT）1Gr-結果表（貼付）'!$A:$Z,MATCH($R34,'公式予選（TT）1Gr-結果表（貼付）'!$B:$B,0),MATCH("会員番号",'公式予選（TT）1Gr-結果表（貼付）'!$1:$1,0)),8,1),"")</f>
        <v>f</v>
      </c>
      <c r="BL34" s="249"/>
      <c r="BM34" s="249" t="str">
        <f>IFERROR(MID(INDEX('公式予選（TT）1Gr-結果表（貼付）'!$A:$Z,MATCH($R34,'公式予選（TT）1Gr-結果表（貼付）'!$B:$B,0),MATCH("会員番号",'公式予選（TT）1Gr-結果表（貼付）'!$1:$1,0)),9,1),"")</f>
        <v>b</v>
      </c>
      <c r="BN34" s="249"/>
      <c r="BO34" s="249" t="str">
        <f>IFERROR(MID(INDEX('公式予選（TT）1Gr-結果表（貼付）'!$A:$Z,MATCH($R34,'公式予選（TT）1Gr-結果表（貼付）'!$B:$B,0),MATCH("会員番号",'公式予選（TT）1Gr-結果表（貼付）'!$1:$1,0)),10,1),"")</f>
        <v/>
      </c>
      <c r="BP34" s="249"/>
      <c r="BQ34" s="249" t="str">
        <f>IFERROR(MID(INDEX('公式予選（TT）1Gr-結果表（貼付）'!$A:$Z,MATCH($R34,'公式予選（TT）1Gr-結果表（貼付）'!$B:$B,0),MATCH("会員番号",'公式予選（TT）1Gr-結果表（貼付）'!$1:$1,0)),11,1),"")</f>
        <v/>
      </c>
      <c r="BR34" s="249"/>
      <c r="BS34" s="249" t="str">
        <f>IFERROR(MID(INDEX('公式予選（TT）1Gr-結果表（貼付）'!$A:$Z,MATCH($R34,'公式予選（TT）1Gr-結果表（貼付）'!$B:$B,0),MATCH("会員番号",'公式予選（TT）1Gr-結果表（貼付）'!$1:$1,0)),12,1),"")</f>
        <v/>
      </c>
      <c r="BT34" s="249"/>
      <c r="BU34" s="249" t="str">
        <f>IFERROR(MID(INDEX('公式予選（TT）1Gr-結果表（貼付）'!$A:$Z,MATCH($R34,'公式予選（TT）1Gr-結果表（貼付）'!$B:$B,0),MATCH("会員番号",'公式予選（TT）1Gr-結果表（貼付）'!$1:$1,0)),13,1),"")</f>
        <v/>
      </c>
      <c r="BV34" s="249"/>
      <c r="BW34" s="249" t="str">
        <f>IFERROR(MID(INDEX('公式予選（TT）1Gr-結果表（貼付）'!$A:$Z,MATCH($R34,'公式予選（TT）1Gr-結果表（貼付）'!$B:$B,0),MATCH("会員番号",'公式予選（TT）1Gr-結果表（貼付）'!$1:$1,0)),14,1),"")</f>
        <v/>
      </c>
      <c r="BX34" s="249"/>
      <c r="BY34" s="250" t="str">
        <f>IFERROR(INDEX('公式予選（TT）1Gr-結果表（貼付）'!$A:$Z,MATCH($R34,'公式予選（TT）1Gr-結果表（貼付）'!$B:$B,0),MATCH("Team",'公式予選（TT）1Gr-結果表（貼付）'!$1:$1,0)),"")</f>
        <v>Gren Blue RT</v>
      </c>
      <c r="BZ34" s="251"/>
      <c r="CA34" s="251"/>
      <c r="CB34" s="251"/>
      <c r="CC34" s="251"/>
      <c r="CD34" s="251"/>
      <c r="CE34" s="251"/>
      <c r="CF34" s="251"/>
      <c r="CG34" s="251"/>
      <c r="CH34" s="251"/>
      <c r="CI34" s="251"/>
      <c r="CJ34" s="251"/>
      <c r="CK34" s="251"/>
      <c r="CL34" s="251"/>
      <c r="CM34" s="251"/>
      <c r="CN34" s="251"/>
      <c r="CO34" s="251"/>
      <c r="CP34" s="251"/>
      <c r="CQ34" s="251"/>
      <c r="CR34" s="251"/>
      <c r="CS34" s="252"/>
      <c r="CT34" s="250" t="str">
        <f>IFERROR(INDEX('公式予選（TT）1Gr-結果表（貼付）'!$A:$Z,MATCH($R34,'公式予選（TT）1Gr-結果表（貼付）'!$B:$B,0),MATCH("Model/Engine",'公式予選（TT）1Gr-結果表（貼付）'!$1:$1,0)),"")</f>
        <v>KOSMIC/YAMAHA</v>
      </c>
      <c r="CU34" s="251"/>
      <c r="CV34" s="251"/>
      <c r="CW34" s="251"/>
      <c r="CX34" s="251"/>
      <c r="CY34" s="251"/>
      <c r="CZ34" s="251"/>
      <c r="DA34" s="251"/>
      <c r="DB34" s="251"/>
      <c r="DC34" s="251"/>
      <c r="DD34" s="252"/>
      <c r="DE34" s="253"/>
      <c r="DF34" s="254"/>
      <c r="DG34" s="254"/>
      <c r="DH34" s="254"/>
      <c r="DI34" s="254"/>
      <c r="DJ34" s="254"/>
      <c r="DK34" s="254"/>
      <c r="DL34" s="254"/>
      <c r="DM34" s="255"/>
      <c r="DN34" s="285">
        <f>IF(A34="DNS","ｽﾀｰﾄ出来ず",IF(A34="DQ","失　格",IFERROR(INDEX('公式予選（TT）1Gr-結果表（貼付）'!$A:$Z,MATCH($R34,'公式予選（TT）1Gr-結果表（貼付）'!$B:$B,0),MATCH("BestLap",'公式予選（TT）1Gr-結果表（貼付）'!$1:$1,0)),"")))</f>
        <v>56.414000000000001</v>
      </c>
      <c r="DO34" s="286"/>
      <c r="DP34" s="286"/>
      <c r="DQ34" s="286"/>
      <c r="DR34" s="286"/>
      <c r="DS34" s="286"/>
      <c r="DT34" s="286"/>
      <c r="DU34" s="286"/>
      <c r="DV34" s="286"/>
      <c r="DW34" s="286"/>
      <c r="DX34" s="286"/>
      <c r="DY34" s="286"/>
      <c r="DZ34" s="286"/>
      <c r="EA34" s="286"/>
      <c r="EB34" s="286"/>
      <c r="EC34" s="286"/>
      <c r="ED34" s="286"/>
      <c r="EE34" s="286"/>
      <c r="EF34" s="287"/>
      <c r="EG34" s="240"/>
      <c r="EH34" s="241"/>
      <c r="EI34" s="241"/>
      <c r="EJ34" s="241"/>
      <c r="EK34" s="241"/>
      <c r="EL34" s="241"/>
      <c r="EM34" s="241"/>
      <c r="EN34" s="241"/>
      <c r="EO34" s="241"/>
      <c r="EP34" s="241"/>
      <c r="EQ34" s="241"/>
      <c r="ER34" s="241"/>
      <c r="ES34" s="241"/>
      <c r="ET34" s="241"/>
      <c r="EU34" s="241"/>
      <c r="EV34" s="241"/>
      <c r="EW34" s="241"/>
      <c r="EX34" s="242"/>
    </row>
    <row r="35" spans="1:154" s="136" customFormat="1" ht="18.600000000000001" customHeight="1">
      <c r="A35" s="276">
        <f>IF(OR('公式予選（TT）1Gr-結果表（貼付）'!A22="DNF",'公式予選（TT）1Gr-結果表（貼付）'!A22="DNS",'公式予選（TT）1Gr-結果表（貼付）'!A22="DQ"),'公式予選（TT）1Gr-結果表（貼付）'!A22,IF(MAX('公式予選（TT）1Gr-結果表（貼付）'!$A:$A)&gt;A34,A34+1,""))</f>
        <v>21</v>
      </c>
      <c r="B35" s="277"/>
      <c r="C35" s="277"/>
      <c r="D35" s="277"/>
      <c r="E35" s="278"/>
      <c r="F35" s="253" t="str">
        <f>IF(IFERROR(INDEX('公式予選（TT）1Gr-結果表（貼付）'!$A:$Z,MATCH($R35,'公式予選（TT）1Gr-結果表（貼付）'!$B:$B,0),MATCH("クラス",'公式予選（TT）1Gr-結果表（貼付）'!$1:$1,0)),"")=0,"",IFERROR(INDEX('公式予選（TT）1Gr-結果表（貼付）'!$A:$Z,MATCH($R35,'公式予選（TT）1Gr-結果表（貼付）'!$B:$B,0),MATCH("クラス",'公式予選（TT）1Gr-結果表（貼付）'!$1:$1,0)),""))</f>
        <v>SUPER SS</v>
      </c>
      <c r="G35" s="254"/>
      <c r="H35" s="254"/>
      <c r="I35" s="254"/>
      <c r="J35" s="254"/>
      <c r="K35" s="254"/>
      <c r="L35" s="255"/>
      <c r="M35" s="279">
        <f>IF(ISTEXT(A35)=TRUE,"",IF(F35="","",IF(A35="","""",COUNTIF($F$15:F35,F35))))</f>
        <v>21</v>
      </c>
      <c r="N35" s="277"/>
      <c r="O35" s="277"/>
      <c r="P35" s="277"/>
      <c r="Q35" s="278"/>
      <c r="R35" s="279">
        <f>IFERROR(INDEX('公式予選（TT）1Gr-結果表（貼付）'!A22:$Z$50,MATCH($A35,'公式予選（TT）1Gr-結果表（貼付）'!A22:$A$50,0),MATCH("No.",'公式予選（TT）1Gr-結果表（貼付）'!$1:$1,0)),"")</f>
        <v>27</v>
      </c>
      <c r="S35" s="277"/>
      <c r="T35" s="277"/>
      <c r="U35" s="277"/>
      <c r="V35" s="278"/>
      <c r="W35" s="250" t="str">
        <f>IFERROR(INDEX('公式予選（TT）1Gr-結果表（貼付）'!$A:$Z,MATCH($R35,'公式予選（TT）1Gr-結果表（貼付）'!$B:$B,0),MATCH("名前",'公式予選（TT）1Gr-結果表（貼付）'!$1:$1,0)),"")</f>
        <v>大川 浩</v>
      </c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2"/>
      <c r="AW35" s="249" t="str">
        <f>IFERROR(MID(INDEX('公式予選（TT）1Gr-結果表（貼付）'!$A:$Z,MATCH($R35,'公式予選（TT）1Gr-結果表（貼付）'!$B:$B,0),MATCH("会員番号",'公式予選（TT）1Gr-結果表（貼付）'!$1:$1,0)),1,1),"")</f>
        <v>D</v>
      </c>
      <c r="AX35" s="249"/>
      <c r="AY35" s="249" t="str">
        <f>IFERROR(MID(INDEX('公式予選（TT）1Gr-結果表（貼付）'!$A:$Z,MATCH($R35,'公式予選（TT）1Gr-結果表（貼付）'!$B:$B,0),MATCH("会員番号",'公式予選（TT）1Gr-結果表（貼付）'!$1:$1,0)),2,1),"")</f>
        <v>7</v>
      </c>
      <c r="AZ35" s="249"/>
      <c r="BA35" s="249" t="str">
        <f>IFERROR(MID(INDEX('公式予選（TT）1Gr-結果表（貼付）'!$A:$Z,MATCH($R35,'公式予選（TT）1Gr-結果表（貼付）'!$B:$B,0),MATCH("会員番号",'公式予選（TT）1Gr-結果表（貼付）'!$1:$1,0)),3,1),"")</f>
        <v>c</v>
      </c>
      <c r="BB35" s="249"/>
      <c r="BC35" s="249" t="str">
        <f>IFERROR(MID(INDEX('公式予選（TT）1Gr-結果表（貼付）'!$A:$Z,MATCH($R35,'公式予選（TT）1Gr-結果表（貼付）'!$B:$B,0),MATCH("会員番号",'公式予選（TT）1Gr-結果表（貼付）'!$1:$1,0)),4,1),"")</f>
        <v>1</v>
      </c>
      <c r="BD35" s="249"/>
      <c r="BE35" s="249" t="str">
        <f>IFERROR(MID(INDEX('公式予選（TT）1Gr-結果表（貼付）'!$A:$Z,MATCH($R35,'公式予選（TT）1Gr-結果表（貼付）'!$B:$B,0),MATCH("会員番号",'公式予選（TT）1Gr-結果表（貼付）'!$1:$1,0)),5,1),"")</f>
        <v>1</v>
      </c>
      <c r="BF35" s="249"/>
      <c r="BG35" s="249" t="str">
        <f>IFERROR(MID(INDEX('公式予選（TT）1Gr-結果表（貼付）'!$A:$Z,MATCH($R35,'公式予選（TT）1Gr-結果表（貼付）'!$B:$B,0),MATCH("会員番号",'公式予選（TT）1Gr-結果表（貼付）'!$1:$1,0)),6,1),"")</f>
        <v>f</v>
      </c>
      <c r="BH35" s="249"/>
      <c r="BI35" s="249" t="str">
        <f>IFERROR(MID(INDEX('公式予選（TT）1Gr-結果表（貼付）'!$A:$Z,MATCH($R35,'公式予選（TT）1Gr-結果表（貼付）'!$B:$B,0),MATCH("会員番号",'公式予選（TT）1Gr-結果表（貼付）'!$1:$1,0)),7,1),"")</f>
        <v>9</v>
      </c>
      <c r="BJ35" s="249"/>
      <c r="BK35" s="249" t="str">
        <f>IFERROR(MID(INDEX('公式予選（TT）1Gr-結果表（貼付）'!$A:$Z,MATCH($R35,'公式予選（TT）1Gr-結果表（貼付）'!$B:$B,0),MATCH("会員番号",'公式予選（TT）1Gr-結果表（貼付）'!$1:$1,0)),8,1),"")</f>
        <v>f</v>
      </c>
      <c r="BL35" s="249"/>
      <c r="BM35" s="249" t="str">
        <f>IFERROR(MID(INDEX('公式予選（TT）1Gr-結果表（貼付）'!$A:$Z,MATCH($R35,'公式予選（TT）1Gr-結果表（貼付）'!$B:$B,0),MATCH("会員番号",'公式予選（TT）1Gr-結果表（貼付）'!$1:$1,0)),9,1),"")</f>
        <v>0</v>
      </c>
      <c r="BN35" s="249"/>
      <c r="BO35" s="249" t="str">
        <f>IFERROR(MID(INDEX('公式予選（TT）1Gr-結果表（貼付）'!$A:$Z,MATCH($R35,'公式予選（TT）1Gr-結果表（貼付）'!$B:$B,0),MATCH("会員番号",'公式予選（TT）1Gr-結果表（貼付）'!$1:$1,0)),10,1),"")</f>
        <v/>
      </c>
      <c r="BP35" s="249"/>
      <c r="BQ35" s="249" t="str">
        <f>IFERROR(MID(INDEX('公式予選（TT）1Gr-結果表（貼付）'!$A:$Z,MATCH($R35,'公式予選（TT）1Gr-結果表（貼付）'!$B:$B,0),MATCH("会員番号",'公式予選（TT）1Gr-結果表（貼付）'!$1:$1,0)),11,1),"")</f>
        <v/>
      </c>
      <c r="BR35" s="249"/>
      <c r="BS35" s="249" t="str">
        <f>IFERROR(MID(INDEX('公式予選（TT）1Gr-結果表（貼付）'!$A:$Z,MATCH($R35,'公式予選（TT）1Gr-結果表（貼付）'!$B:$B,0),MATCH("会員番号",'公式予選（TT）1Gr-結果表（貼付）'!$1:$1,0)),12,1),"")</f>
        <v/>
      </c>
      <c r="BT35" s="249"/>
      <c r="BU35" s="249" t="str">
        <f>IFERROR(MID(INDEX('公式予選（TT）1Gr-結果表（貼付）'!$A:$Z,MATCH($R35,'公式予選（TT）1Gr-結果表（貼付）'!$B:$B,0),MATCH("会員番号",'公式予選（TT）1Gr-結果表（貼付）'!$1:$1,0)),13,1),"")</f>
        <v/>
      </c>
      <c r="BV35" s="249"/>
      <c r="BW35" s="249" t="str">
        <f>IFERROR(MID(INDEX('公式予選（TT）1Gr-結果表（貼付）'!$A:$Z,MATCH($R35,'公式予選（TT）1Gr-結果表（貼付）'!$B:$B,0),MATCH("会員番号",'公式予選（TT）1Gr-結果表（貼付）'!$1:$1,0)),14,1),"")</f>
        <v/>
      </c>
      <c r="BX35" s="249"/>
      <c r="BY35" s="250" t="str">
        <f>IFERROR(INDEX('公式予選（TT）1Gr-結果表（貼付）'!$A:$Z,MATCH($R35,'公式予選（TT）1Gr-結果表（貼付）'!$B:$B,0),MATCH("Team",'公式予選（TT）1Gr-結果表（貼付）'!$1:$1,0)),"")</f>
        <v>ハラダカートクラブ</v>
      </c>
      <c r="BZ35" s="251"/>
      <c r="CA35" s="251"/>
      <c r="CB35" s="251"/>
      <c r="CC35" s="251"/>
      <c r="CD35" s="251"/>
      <c r="CE35" s="251"/>
      <c r="CF35" s="251"/>
      <c r="CG35" s="251"/>
      <c r="CH35" s="251"/>
      <c r="CI35" s="251"/>
      <c r="CJ35" s="251"/>
      <c r="CK35" s="251"/>
      <c r="CL35" s="251"/>
      <c r="CM35" s="251"/>
      <c r="CN35" s="251"/>
      <c r="CO35" s="251"/>
      <c r="CP35" s="251"/>
      <c r="CQ35" s="251"/>
      <c r="CR35" s="251"/>
      <c r="CS35" s="252"/>
      <c r="CT35" s="250" t="str">
        <f>IFERROR(INDEX('公式予選（TT）1Gr-結果表（貼付）'!$A:$Z,MATCH($R35,'公式予選（TT）1Gr-結果表（貼付）'!$B:$B,0),MATCH("Model/Engine",'公式予選（TT）1Gr-結果表（貼付）'!$1:$1,0)),"")</f>
        <v>FA/YAMAHA</v>
      </c>
      <c r="CU35" s="251"/>
      <c r="CV35" s="251"/>
      <c r="CW35" s="251"/>
      <c r="CX35" s="251"/>
      <c r="CY35" s="251"/>
      <c r="CZ35" s="251"/>
      <c r="DA35" s="251"/>
      <c r="DB35" s="251"/>
      <c r="DC35" s="251"/>
      <c r="DD35" s="252"/>
      <c r="DE35" s="253"/>
      <c r="DF35" s="254"/>
      <c r="DG35" s="254"/>
      <c r="DH35" s="254"/>
      <c r="DI35" s="254"/>
      <c r="DJ35" s="254"/>
      <c r="DK35" s="254"/>
      <c r="DL35" s="254"/>
      <c r="DM35" s="255"/>
      <c r="DN35" s="285">
        <f>IF(A35="DNS","ｽﾀｰﾄ出来ず",IF(A35="DQ","失　格",IFERROR(INDEX('公式予選（TT）1Gr-結果表（貼付）'!$A:$Z,MATCH($R35,'公式予選（TT）1Gr-結果表（貼付）'!$B:$B,0),MATCH("BestLap",'公式予選（TT）1Gr-結果表（貼付）'!$1:$1,0)),"")))</f>
        <v>56.594999999999999</v>
      </c>
      <c r="DO35" s="286"/>
      <c r="DP35" s="286"/>
      <c r="DQ35" s="286"/>
      <c r="DR35" s="286"/>
      <c r="DS35" s="286"/>
      <c r="DT35" s="286"/>
      <c r="DU35" s="286"/>
      <c r="DV35" s="286"/>
      <c r="DW35" s="286"/>
      <c r="DX35" s="286"/>
      <c r="DY35" s="286"/>
      <c r="DZ35" s="286"/>
      <c r="EA35" s="286"/>
      <c r="EB35" s="286"/>
      <c r="EC35" s="286"/>
      <c r="ED35" s="286"/>
      <c r="EE35" s="286"/>
      <c r="EF35" s="287"/>
      <c r="EG35" s="240"/>
      <c r="EH35" s="241"/>
      <c r="EI35" s="241"/>
      <c r="EJ35" s="241"/>
      <c r="EK35" s="241"/>
      <c r="EL35" s="241"/>
      <c r="EM35" s="241"/>
      <c r="EN35" s="241"/>
      <c r="EO35" s="241"/>
      <c r="EP35" s="241"/>
      <c r="EQ35" s="241"/>
      <c r="ER35" s="241"/>
      <c r="ES35" s="241"/>
      <c r="ET35" s="241"/>
      <c r="EU35" s="241"/>
      <c r="EV35" s="241"/>
      <c r="EW35" s="241"/>
      <c r="EX35" s="242"/>
    </row>
    <row r="36" spans="1:154" s="136" customFormat="1" ht="18.600000000000001" customHeight="1">
      <c r="A36" s="288">
        <f>IF(OR('公式予選（TT）1Gr-結果表（貼付）'!A23="DNF",'公式予選（TT）1Gr-結果表（貼付）'!A23="DNS",'公式予選（TT）1Gr-結果表（貼付）'!A23="DQ"),'公式予選（TT）1Gr-結果表（貼付）'!A23,IF(MAX('公式予選（TT）1Gr-結果表（貼付）'!$A:$A)&gt;A35,A35+1,""))</f>
        <v>22</v>
      </c>
      <c r="B36" s="289"/>
      <c r="C36" s="289"/>
      <c r="D36" s="289"/>
      <c r="E36" s="290"/>
      <c r="F36" s="296" t="str">
        <f>IF(IFERROR(INDEX('公式予選（TT）1Gr-結果表（貼付）'!$A:$Z,MATCH($R36,'公式予選（TT）1Gr-結果表（貼付）'!$B:$B,0),MATCH("クラス",'公式予選（TT）1Gr-結果表（貼付）'!$1:$1,0)),"")=0,"",IFERROR(INDEX('公式予選（TT）1Gr-結果表（貼付）'!$A:$Z,MATCH($R36,'公式予選（TT）1Gr-結果表（貼付）'!$B:$B,0),MATCH("クラス",'公式予選（TT）1Gr-結果表（貼付）'!$1:$1,0)),""))</f>
        <v>SUPER SS</v>
      </c>
      <c r="G36" s="297"/>
      <c r="H36" s="297"/>
      <c r="I36" s="297"/>
      <c r="J36" s="297"/>
      <c r="K36" s="297"/>
      <c r="L36" s="298"/>
      <c r="M36" s="291">
        <f>IF(ISTEXT(A36)=TRUE,"",IF(F36="","",IF(A36="","""",COUNTIF($F$15:F36,F36))))</f>
        <v>22</v>
      </c>
      <c r="N36" s="289"/>
      <c r="O36" s="289"/>
      <c r="P36" s="289"/>
      <c r="Q36" s="290"/>
      <c r="R36" s="291">
        <f>IFERROR(INDEX('公式予選（TT）1Gr-結果表（貼付）'!A23:$Z$50,MATCH($A36,'公式予選（TT）1Gr-結果表（貼付）'!A23:$A$50,0),MATCH("No.",'公式予選（TT）1Gr-結果表（貼付）'!$1:$1,0)),"")</f>
        <v>90</v>
      </c>
      <c r="S36" s="289"/>
      <c r="T36" s="289"/>
      <c r="U36" s="289"/>
      <c r="V36" s="290"/>
      <c r="W36" s="299" t="str">
        <f>IFERROR(INDEX('公式予選（TT）1Gr-結果表（貼付）'!$A:$Z,MATCH($R36,'公式予選（TT）1Gr-結果表（貼付）'!$B:$B,0),MATCH("名前",'公式予選（TT）1Gr-結果表（貼付）'!$1:$1,0)),"")</f>
        <v>竹中 敬之</v>
      </c>
      <c r="X36" s="300"/>
      <c r="Y36" s="300"/>
      <c r="Z36" s="300"/>
      <c r="AA36" s="300"/>
      <c r="AB36" s="300"/>
      <c r="AC36" s="300"/>
      <c r="AD36" s="300"/>
      <c r="AE36" s="300"/>
      <c r="AF36" s="300"/>
      <c r="AG36" s="300"/>
      <c r="AH36" s="300"/>
      <c r="AI36" s="300"/>
      <c r="AJ36" s="300"/>
      <c r="AK36" s="300"/>
      <c r="AL36" s="300"/>
      <c r="AM36" s="300"/>
      <c r="AN36" s="300"/>
      <c r="AO36" s="300"/>
      <c r="AP36" s="300"/>
      <c r="AQ36" s="300"/>
      <c r="AR36" s="300"/>
      <c r="AS36" s="300"/>
      <c r="AT36" s="300"/>
      <c r="AU36" s="300"/>
      <c r="AV36" s="301"/>
      <c r="AW36" s="273" t="str">
        <f>IFERROR(MID(INDEX('公式予選（TT）1Gr-結果表（貼付）'!$A:$Z,MATCH($R36,'公式予選（TT）1Gr-結果表（貼付）'!$B:$B,0),MATCH("会員番号",'公式予選（TT）1Gr-結果表（貼付）'!$1:$1,0)),1,1),"")</f>
        <v>D</v>
      </c>
      <c r="AX36" s="273"/>
      <c r="AY36" s="273" t="str">
        <f>IFERROR(MID(INDEX('公式予選（TT）1Gr-結果表（貼付）'!$A:$Z,MATCH($R36,'公式予選（TT）1Gr-結果表（貼付）'!$B:$B,0),MATCH("会員番号",'公式予選（TT）1Gr-結果表（貼付）'!$1:$1,0)),2,1),"")</f>
        <v>b</v>
      </c>
      <c r="AZ36" s="273"/>
      <c r="BA36" s="273" t="str">
        <f>IFERROR(MID(INDEX('公式予選（TT）1Gr-結果表（貼付）'!$A:$Z,MATCH($R36,'公式予選（TT）1Gr-結果表（貼付）'!$B:$B,0),MATCH("会員番号",'公式予選（TT）1Gr-結果表（貼付）'!$1:$1,0)),3,1),"")</f>
        <v>3</v>
      </c>
      <c r="BB36" s="273"/>
      <c r="BC36" s="273" t="str">
        <f>IFERROR(MID(INDEX('公式予選（TT）1Gr-結果表（貼付）'!$A:$Z,MATCH($R36,'公式予選（TT）1Gr-結果表（貼付）'!$B:$B,0),MATCH("会員番号",'公式予選（TT）1Gr-結果表（貼付）'!$1:$1,0)),4,1),"")</f>
        <v>f</v>
      </c>
      <c r="BD36" s="273"/>
      <c r="BE36" s="273" t="str">
        <f>IFERROR(MID(INDEX('公式予選（TT）1Gr-結果表（貼付）'!$A:$Z,MATCH($R36,'公式予選（TT）1Gr-結果表（貼付）'!$B:$B,0),MATCH("会員番号",'公式予選（TT）1Gr-結果表（貼付）'!$1:$1,0)),5,1),"")</f>
        <v>a</v>
      </c>
      <c r="BF36" s="273"/>
      <c r="BG36" s="273" t="str">
        <f>IFERROR(MID(INDEX('公式予選（TT）1Gr-結果表（貼付）'!$A:$Z,MATCH($R36,'公式予選（TT）1Gr-結果表（貼付）'!$B:$B,0),MATCH("会員番号",'公式予選（TT）1Gr-結果表（貼付）'!$1:$1,0)),6,1),"")</f>
        <v>e</v>
      </c>
      <c r="BH36" s="273"/>
      <c r="BI36" s="273" t="str">
        <f>IFERROR(MID(INDEX('公式予選（TT）1Gr-結果表（貼付）'!$A:$Z,MATCH($R36,'公式予選（TT）1Gr-結果表（貼付）'!$B:$B,0),MATCH("会員番号",'公式予選（TT）1Gr-結果表（貼付）'!$1:$1,0)),7,1),"")</f>
        <v>d</v>
      </c>
      <c r="BJ36" s="273"/>
      <c r="BK36" s="273" t="str">
        <f>IFERROR(MID(INDEX('公式予選（TT）1Gr-結果表（貼付）'!$A:$Z,MATCH($R36,'公式予選（TT）1Gr-結果表（貼付）'!$B:$B,0),MATCH("会員番号",'公式予選（TT）1Gr-結果表（貼付）'!$1:$1,0)),8,1),"")</f>
        <v>3</v>
      </c>
      <c r="BL36" s="273"/>
      <c r="BM36" s="273" t="str">
        <f>IFERROR(MID(INDEX('公式予選（TT）1Gr-結果表（貼付）'!$A:$Z,MATCH($R36,'公式予選（TT）1Gr-結果表（貼付）'!$B:$B,0),MATCH("会員番号",'公式予選（TT）1Gr-結果表（貼付）'!$1:$1,0)),9,1),"")</f>
        <v>2</v>
      </c>
      <c r="BN36" s="273"/>
      <c r="BO36" s="273" t="str">
        <f>IFERROR(MID(INDEX('公式予選（TT）1Gr-結果表（貼付）'!$A:$Z,MATCH($R36,'公式予選（TT）1Gr-結果表（貼付）'!$B:$B,0),MATCH("会員番号",'公式予選（TT）1Gr-結果表（貼付）'!$1:$1,0)),10,1),"")</f>
        <v/>
      </c>
      <c r="BP36" s="273"/>
      <c r="BQ36" s="273" t="str">
        <f>IFERROR(MID(INDEX('公式予選（TT）1Gr-結果表（貼付）'!$A:$Z,MATCH($R36,'公式予選（TT）1Gr-結果表（貼付）'!$B:$B,0),MATCH("会員番号",'公式予選（TT）1Gr-結果表（貼付）'!$1:$1,0)),11,1),"")</f>
        <v/>
      </c>
      <c r="BR36" s="273"/>
      <c r="BS36" s="273" t="str">
        <f>IFERROR(MID(INDEX('公式予選（TT）1Gr-結果表（貼付）'!$A:$Z,MATCH($R36,'公式予選（TT）1Gr-結果表（貼付）'!$B:$B,0),MATCH("会員番号",'公式予選（TT）1Gr-結果表（貼付）'!$1:$1,0)),12,1),"")</f>
        <v/>
      </c>
      <c r="BT36" s="273"/>
      <c r="BU36" s="273" t="str">
        <f>IFERROR(MID(INDEX('公式予選（TT）1Gr-結果表（貼付）'!$A:$Z,MATCH($R36,'公式予選（TT）1Gr-結果表（貼付）'!$B:$B,0),MATCH("会員番号",'公式予選（TT）1Gr-結果表（貼付）'!$1:$1,0)),13,1),"")</f>
        <v/>
      </c>
      <c r="BV36" s="273"/>
      <c r="BW36" s="273" t="str">
        <f>IFERROR(MID(INDEX('公式予選（TT）1Gr-結果表（貼付）'!$A:$Z,MATCH($R36,'公式予選（TT）1Gr-結果表（貼付）'!$B:$B,0),MATCH("会員番号",'公式予選（TT）1Gr-結果表（貼付）'!$1:$1,0)),14,1),"")</f>
        <v/>
      </c>
      <c r="BX36" s="273"/>
      <c r="BY36" s="299" t="str">
        <f>IFERROR(INDEX('公式予選（TT）1Gr-結果表（貼付）'!$A:$Z,MATCH($R36,'公式予選（TT）1Gr-結果表（貼付）'!$B:$B,0),MATCH("Team",'公式予選（TT）1Gr-結果表（貼付）'!$1:$1,0)),"")</f>
        <v>サーティーズレーシング</v>
      </c>
      <c r="BZ36" s="300"/>
      <c r="CA36" s="300"/>
      <c r="CB36" s="300"/>
      <c r="CC36" s="300"/>
      <c r="CD36" s="300"/>
      <c r="CE36" s="300"/>
      <c r="CF36" s="300"/>
      <c r="CG36" s="300"/>
      <c r="CH36" s="300"/>
      <c r="CI36" s="300"/>
      <c r="CJ36" s="300"/>
      <c r="CK36" s="300"/>
      <c r="CL36" s="300"/>
      <c r="CM36" s="300"/>
      <c r="CN36" s="300"/>
      <c r="CO36" s="300"/>
      <c r="CP36" s="300"/>
      <c r="CQ36" s="300"/>
      <c r="CR36" s="300"/>
      <c r="CS36" s="301"/>
      <c r="CT36" s="299" t="str">
        <f>IFERROR(INDEX('公式予選（TT）1Gr-結果表（貼付）'!$A:$Z,MATCH($R36,'公式予選（TT）1Gr-結果表（貼付）'!$B:$B,0),MATCH("Model/Engine",'公式予選（TT）1Gr-結果表（貼付）'!$1:$1,0)),"")</f>
        <v>マッハワン/YAMAHA</v>
      </c>
      <c r="CU36" s="300"/>
      <c r="CV36" s="300"/>
      <c r="CW36" s="300"/>
      <c r="CX36" s="300"/>
      <c r="CY36" s="300"/>
      <c r="CZ36" s="300"/>
      <c r="DA36" s="300"/>
      <c r="DB36" s="300"/>
      <c r="DC36" s="300"/>
      <c r="DD36" s="301"/>
      <c r="DE36" s="296"/>
      <c r="DF36" s="297"/>
      <c r="DG36" s="297"/>
      <c r="DH36" s="297"/>
      <c r="DI36" s="297"/>
      <c r="DJ36" s="297"/>
      <c r="DK36" s="297"/>
      <c r="DL36" s="297"/>
      <c r="DM36" s="298"/>
      <c r="DN36" s="292">
        <f>IF(A36="DNS","ｽﾀｰﾄ出来ず",IF(A36="DQ","失　格",IFERROR(INDEX('公式予選（TT）1Gr-結果表（貼付）'!$A:$Z,MATCH($R36,'公式予選（TT）1Gr-結果表（貼付）'!$B:$B,0),MATCH("BestLap",'公式予選（TT）1Gr-結果表（貼付）'!$1:$1,0)),"")))</f>
        <v>56.618000000000002</v>
      </c>
      <c r="DO36" s="293"/>
      <c r="DP36" s="293"/>
      <c r="DQ36" s="293"/>
      <c r="DR36" s="293"/>
      <c r="DS36" s="293"/>
      <c r="DT36" s="293"/>
      <c r="DU36" s="293"/>
      <c r="DV36" s="293"/>
      <c r="DW36" s="293"/>
      <c r="DX36" s="293"/>
      <c r="DY36" s="293"/>
      <c r="DZ36" s="293"/>
      <c r="EA36" s="293"/>
      <c r="EB36" s="293"/>
      <c r="EC36" s="293"/>
      <c r="ED36" s="293"/>
      <c r="EE36" s="293"/>
      <c r="EF36" s="294"/>
      <c r="EG36" s="315"/>
      <c r="EH36" s="316"/>
      <c r="EI36" s="316"/>
      <c r="EJ36" s="316"/>
      <c r="EK36" s="316"/>
      <c r="EL36" s="316"/>
      <c r="EM36" s="316"/>
      <c r="EN36" s="316"/>
      <c r="EO36" s="316"/>
      <c r="EP36" s="316"/>
      <c r="EQ36" s="316"/>
      <c r="ER36" s="316"/>
      <c r="ES36" s="316"/>
      <c r="ET36" s="316"/>
      <c r="EU36" s="316"/>
      <c r="EV36" s="316"/>
      <c r="EW36" s="316"/>
      <c r="EX36" s="317"/>
    </row>
    <row r="37" spans="1:154" ht="16.5" customHeight="1"/>
    <row r="38" spans="1:154">
      <c r="L38" s="137" t="s">
        <v>91</v>
      </c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BH38" s="137" t="s">
        <v>92</v>
      </c>
      <c r="BI38" s="138"/>
      <c r="BJ38" s="138"/>
      <c r="BK38" s="138"/>
      <c r="BL38" s="138"/>
      <c r="BM38" s="138"/>
      <c r="BN38" s="138"/>
      <c r="BO38" s="138"/>
      <c r="BP38" s="138"/>
      <c r="BQ38" s="138"/>
      <c r="BR38" s="138"/>
      <c r="BS38" s="138"/>
      <c r="BT38" s="138"/>
      <c r="BU38" s="138"/>
      <c r="BV38" s="138"/>
      <c r="BW38" s="138"/>
      <c r="BX38" s="138"/>
      <c r="BY38" s="138"/>
      <c r="BZ38" s="138"/>
      <c r="CA38" s="138"/>
      <c r="CB38" s="138"/>
      <c r="CC38" s="138"/>
      <c r="CD38" s="138"/>
      <c r="CE38" s="138"/>
      <c r="CF38" s="138"/>
      <c r="CG38" s="138"/>
      <c r="CH38" s="138"/>
      <c r="CI38" s="138"/>
      <c r="CJ38" s="138"/>
      <c r="CK38" s="138"/>
      <c r="CL38" s="138"/>
      <c r="CM38" s="138"/>
      <c r="CN38" s="138"/>
      <c r="CO38" s="138"/>
      <c r="CP38" s="138"/>
      <c r="CQ38" s="138"/>
      <c r="CR38" s="138"/>
      <c r="CS38" s="138"/>
      <c r="CZ38" s="139"/>
      <c r="DA38" s="101"/>
      <c r="DB38" s="101"/>
      <c r="DC38" s="101"/>
      <c r="DD38" s="137" t="s">
        <v>93</v>
      </c>
      <c r="DE38" s="138"/>
      <c r="DF38" s="138"/>
      <c r="DG38" s="138"/>
      <c r="DH38" s="138"/>
      <c r="DI38" s="138"/>
      <c r="DJ38" s="138"/>
      <c r="DK38" s="138"/>
      <c r="DL38" s="138"/>
      <c r="DM38" s="138"/>
      <c r="DN38" s="138"/>
      <c r="DO38" s="138"/>
      <c r="DP38" s="138"/>
      <c r="DQ38" s="138"/>
      <c r="DR38" s="138"/>
      <c r="DS38" s="138"/>
      <c r="DT38" s="138"/>
      <c r="DU38" s="138"/>
      <c r="DV38" s="138"/>
      <c r="DW38" s="138"/>
      <c r="DX38" s="138"/>
      <c r="DY38" s="138"/>
      <c r="DZ38" s="138"/>
      <c r="EA38" s="138"/>
      <c r="EB38" s="138"/>
      <c r="EC38" s="138"/>
      <c r="ED38" s="138"/>
      <c r="EE38" s="138"/>
      <c r="EF38" s="138"/>
      <c r="EG38" s="138"/>
      <c r="EH38" s="138"/>
      <c r="EI38" s="138"/>
      <c r="EJ38" s="138"/>
      <c r="EK38" s="138"/>
      <c r="EL38" s="138"/>
      <c r="EM38" s="138"/>
      <c r="EN38" s="138"/>
      <c r="EO38" s="138"/>
    </row>
    <row r="39" spans="1:154" ht="21.75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2" t="s">
        <v>94</v>
      </c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01"/>
      <c r="CO39" s="101"/>
      <c r="CP39" s="101"/>
      <c r="CQ39" s="101"/>
      <c r="CR39" s="101"/>
      <c r="CS39" s="101"/>
      <c r="CT39" s="101"/>
      <c r="CU39" s="101"/>
      <c r="CV39" s="101"/>
      <c r="CW39" s="101"/>
      <c r="CX39" s="101"/>
      <c r="CY39" s="101"/>
      <c r="CZ39" s="101"/>
      <c r="DA39" s="101"/>
      <c r="DB39" s="101"/>
      <c r="DC39" s="101"/>
      <c r="DD39" s="101"/>
      <c r="DE39" s="101"/>
      <c r="DF39" s="101"/>
      <c r="DG39" s="101"/>
      <c r="DH39" s="101"/>
      <c r="DI39" s="101"/>
      <c r="DJ39" s="101"/>
      <c r="DK39" s="101"/>
      <c r="DL39" s="101"/>
      <c r="DM39" s="101"/>
      <c r="DN39" s="101"/>
      <c r="DO39" s="101"/>
      <c r="DP39" s="101"/>
      <c r="DQ39" s="101"/>
      <c r="DR39" s="101"/>
      <c r="DS39" s="101"/>
      <c r="DT39" s="101"/>
      <c r="DU39" s="101"/>
      <c r="DV39" s="101"/>
      <c r="DW39" s="101"/>
      <c r="DX39" s="101"/>
      <c r="DY39" s="101"/>
      <c r="DZ39" s="101"/>
      <c r="EA39" s="101"/>
      <c r="EB39" s="101"/>
      <c r="EC39" s="101"/>
      <c r="ED39" s="101"/>
      <c r="EE39" s="101"/>
      <c r="EF39" s="101"/>
      <c r="EG39" s="101"/>
      <c r="EH39" s="101"/>
      <c r="EI39" s="101"/>
      <c r="EJ39" s="101"/>
      <c r="EK39" s="101"/>
      <c r="EL39" s="101"/>
      <c r="EM39" s="101"/>
      <c r="EN39" s="101"/>
      <c r="EO39" s="101"/>
      <c r="EP39" s="101"/>
      <c r="EQ39" s="101"/>
      <c r="ER39" s="101"/>
      <c r="ES39" s="101"/>
      <c r="ET39" s="101"/>
      <c r="EU39" s="101"/>
      <c r="EV39" s="101"/>
      <c r="EW39" s="101"/>
      <c r="EX39" s="101"/>
    </row>
    <row r="40" spans="1:154" ht="8.25" customHeight="1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4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1"/>
      <c r="BX40" s="101"/>
      <c r="BY40" s="101"/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  <c r="CS40" s="101"/>
      <c r="CT40" s="101"/>
      <c r="CU40" s="101"/>
      <c r="CV40" s="101"/>
      <c r="CW40" s="101"/>
      <c r="CX40" s="101"/>
      <c r="CY40" s="101"/>
      <c r="CZ40" s="101"/>
      <c r="DA40" s="101"/>
      <c r="DB40" s="101"/>
      <c r="DC40" s="101"/>
      <c r="DD40" s="101"/>
      <c r="DE40" s="101"/>
      <c r="DF40" s="101"/>
      <c r="DG40" s="101"/>
      <c r="DH40" s="101"/>
      <c r="DI40" s="101"/>
      <c r="DJ40" s="101"/>
      <c r="DK40" s="101"/>
      <c r="DL40" s="101"/>
      <c r="DM40" s="101"/>
      <c r="DN40" s="101"/>
      <c r="DO40" s="101"/>
      <c r="DP40" s="101"/>
      <c r="DQ40" s="101"/>
      <c r="DR40" s="101"/>
      <c r="DS40" s="101"/>
      <c r="DT40" s="101"/>
      <c r="DU40" s="101"/>
      <c r="DV40" s="101"/>
      <c r="DW40" s="101"/>
      <c r="DX40" s="101"/>
      <c r="DY40" s="101"/>
      <c r="DZ40" s="101"/>
      <c r="EA40" s="101"/>
      <c r="EB40" s="101"/>
      <c r="EC40" s="101"/>
      <c r="ED40" s="101"/>
      <c r="EE40" s="101"/>
      <c r="EF40" s="101"/>
      <c r="EG40" s="101"/>
      <c r="EH40" s="101"/>
      <c r="EI40" s="101"/>
      <c r="EJ40" s="101"/>
      <c r="EK40" s="101"/>
      <c r="EL40" s="101"/>
      <c r="EM40" s="101"/>
      <c r="EN40" s="101"/>
      <c r="EO40" s="101"/>
      <c r="EP40" s="101"/>
      <c r="EQ40" s="101"/>
      <c r="ER40" s="101"/>
      <c r="ES40" s="101"/>
      <c r="ET40" s="101"/>
      <c r="EU40" s="101"/>
      <c r="EV40" s="101"/>
      <c r="EW40" s="101"/>
      <c r="EX40" s="101"/>
    </row>
    <row r="41" spans="1:154" ht="3" customHeight="1">
      <c r="A41" s="105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7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  <c r="BN41" s="106"/>
      <c r="BO41" s="106"/>
      <c r="BP41" s="106"/>
      <c r="BQ41" s="106"/>
      <c r="BR41" s="106"/>
      <c r="BS41" s="106"/>
      <c r="BT41" s="106"/>
      <c r="BU41" s="106"/>
      <c r="BV41" s="106"/>
      <c r="BW41" s="106"/>
      <c r="BX41" s="106"/>
      <c r="BY41" s="106"/>
      <c r="BZ41" s="106"/>
      <c r="CA41" s="106"/>
      <c r="CB41" s="106"/>
      <c r="CC41" s="106"/>
      <c r="CD41" s="106"/>
      <c r="CE41" s="106"/>
      <c r="CF41" s="106"/>
      <c r="CG41" s="106"/>
      <c r="CH41" s="106"/>
      <c r="CI41" s="106"/>
      <c r="CJ41" s="106"/>
      <c r="CK41" s="106"/>
      <c r="CL41" s="106"/>
      <c r="CM41" s="106"/>
      <c r="CN41" s="106"/>
      <c r="CO41" s="106"/>
      <c r="CP41" s="106"/>
      <c r="CQ41" s="106"/>
      <c r="CR41" s="106"/>
      <c r="CS41" s="106"/>
      <c r="CT41" s="106"/>
      <c r="CU41" s="106"/>
      <c r="CV41" s="106"/>
      <c r="CW41" s="106"/>
      <c r="CX41" s="106"/>
      <c r="CY41" s="106"/>
      <c r="CZ41" s="106"/>
      <c r="DA41" s="106"/>
      <c r="DB41" s="106"/>
      <c r="DC41" s="106"/>
      <c r="DD41" s="106"/>
      <c r="DE41" s="106"/>
      <c r="DF41" s="106"/>
      <c r="DG41" s="106"/>
      <c r="DH41" s="106"/>
      <c r="DI41" s="106"/>
      <c r="DJ41" s="106"/>
      <c r="DK41" s="106"/>
      <c r="DL41" s="106"/>
      <c r="DM41" s="106"/>
      <c r="DN41" s="106"/>
      <c r="DO41" s="106"/>
      <c r="DP41" s="106"/>
      <c r="DQ41" s="106"/>
      <c r="DR41" s="106"/>
      <c r="DS41" s="106"/>
      <c r="DT41" s="106"/>
      <c r="DU41" s="106"/>
      <c r="DV41" s="106"/>
      <c r="DW41" s="106"/>
      <c r="DX41" s="106"/>
      <c r="DY41" s="106"/>
      <c r="DZ41" s="106"/>
      <c r="EA41" s="106"/>
      <c r="EB41" s="106"/>
      <c r="EC41" s="106"/>
      <c r="ED41" s="106"/>
      <c r="EE41" s="106"/>
      <c r="EF41" s="106"/>
      <c r="EG41" s="106"/>
      <c r="EH41" s="106"/>
      <c r="EI41" s="106"/>
      <c r="EJ41" s="106"/>
      <c r="EK41" s="106"/>
      <c r="EL41" s="106"/>
      <c r="EM41" s="106"/>
      <c r="EN41" s="106"/>
      <c r="EO41" s="106"/>
      <c r="EP41" s="106"/>
      <c r="EQ41" s="106"/>
      <c r="ER41" s="106"/>
      <c r="ES41" s="106"/>
      <c r="ET41" s="106"/>
      <c r="EU41" s="106"/>
      <c r="EV41" s="106"/>
      <c r="EW41" s="106"/>
      <c r="EX41" s="108"/>
    </row>
    <row r="42" spans="1:154" ht="11.1" customHeight="1">
      <c r="A42" s="109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55" t="s">
        <v>100</v>
      </c>
      <c r="U42" s="101"/>
      <c r="V42" s="110"/>
      <c r="W42" s="110"/>
      <c r="X42" s="110"/>
      <c r="Y42" s="110"/>
      <c r="Z42" s="246" t="str">
        <f>MID(各種設定!$D$3,1,1)</f>
        <v>ｶ</v>
      </c>
      <c r="AA42" s="246"/>
      <c r="AB42" s="246"/>
      <c r="AC42" s="246" t="str">
        <f>MID(各種設定!$D$3,2,1)</f>
        <v>ｰ</v>
      </c>
      <c r="AD42" s="246"/>
      <c r="AE42" s="246"/>
      <c r="AF42" s="246" t="str">
        <f>MID(各種設定!$D$3,3,1)</f>
        <v>ﾄ</v>
      </c>
      <c r="AG42" s="246"/>
      <c r="AH42" s="246"/>
      <c r="AI42" s="246" t="str">
        <f>MID(各種設定!$D$3,4,1)</f>
        <v>ﾚ</v>
      </c>
      <c r="AJ42" s="246"/>
      <c r="AK42" s="246"/>
      <c r="AL42" s="246" t="str">
        <f>MID(各種設定!$D$3,5,1)</f>
        <v>ｰ</v>
      </c>
      <c r="AM42" s="246"/>
      <c r="AN42" s="246"/>
      <c r="AO42" s="246" t="str">
        <f>MID(各種設定!$D$3,6,1)</f>
        <v>ｽ</v>
      </c>
      <c r="AP42" s="246"/>
      <c r="AQ42" s="246"/>
      <c r="AR42" s="246" t="str">
        <f>MID(各種設定!$D$3,7,1)</f>
        <v xml:space="preserve"> </v>
      </c>
      <c r="AS42" s="246"/>
      <c r="AT42" s="246"/>
      <c r="AU42" s="246" t="str">
        <f>MID(各種設定!$D$3,8,1)</f>
        <v>I</v>
      </c>
      <c r="AV42" s="246"/>
      <c r="AW42" s="246"/>
      <c r="AX42" s="246" t="str">
        <f>MID(各種設定!$D$3,9,1)</f>
        <v>N</v>
      </c>
      <c r="AY42" s="246"/>
      <c r="AZ42" s="246"/>
      <c r="BA42" s="246" t="str">
        <f>MID(各種設定!$D$3,10,1)</f>
        <v xml:space="preserve"> </v>
      </c>
      <c r="BB42" s="246"/>
      <c r="BC42" s="246"/>
      <c r="BD42" s="246" t="str">
        <f>MID(各種設定!$D$3,11,1)</f>
        <v>S</v>
      </c>
      <c r="BE42" s="246"/>
      <c r="BF42" s="246"/>
      <c r="BG42" s="246" t="str">
        <f>MID(各種設定!$D$3,12,1)</f>
        <v>U</v>
      </c>
      <c r="BH42" s="246"/>
      <c r="BI42" s="246"/>
      <c r="BJ42" s="246" t="str">
        <f>MID(各種設定!$D$3,13,1)</f>
        <v>Z</v>
      </c>
      <c r="BK42" s="246"/>
      <c r="BL42" s="246"/>
      <c r="BM42" s="246" t="str">
        <f>MID(各種設定!$D$3,14,1)</f>
        <v>U</v>
      </c>
      <c r="BN42" s="246"/>
      <c r="BO42" s="246"/>
      <c r="BP42" s="246" t="str">
        <f>MID(各種設定!$D$3,15,1)</f>
        <v>K</v>
      </c>
      <c r="BQ42" s="246"/>
      <c r="BR42" s="246"/>
      <c r="BS42" s="246" t="str">
        <f>MID(各種設定!$D$3,16,1)</f>
        <v>A</v>
      </c>
      <c r="BT42" s="246"/>
      <c r="BU42" s="246"/>
      <c r="BV42" s="246" t="str">
        <f>MID(各種設定!$D$3,17,1)</f>
        <v>　</v>
      </c>
      <c r="BW42" s="246"/>
      <c r="BX42" s="246"/>
      <c r="BY42" s="246" t="str">
        <f>MID(各種設定!$D$3,18,1)</f>
        <v>第</v>
      </c>
      <c r="BZ42" s="246"/>
      <c r="CA42" s="246"/>
      <c r="CB42" s="246" t="str">
        <f>MID(各種設定!$D$3,19,1)</f>
        <v>7</v>
      </c>
      <c r="CC42" s="246"/>
      <c r="CD42" s="246"/>
      <c r="CE42" s="246" t="str">
        <f>MID(各種設定!$D$3,20,1)</f>
        <v>戦</v>
      </c>
      <c r="CF42" s="246"/>
      <c r="CG42" s="246"/>
      <c r="CH42" s="101"/>
      <c r="CI42" s="101"/>
      <c r="CJ42" s="101"/>
      <c r="CK42" s="101"/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  <c r="DF42" s="101"/>
      <c r="DG42" s="101"/>
      <c r="DH42" s="101"/>
      <c r="DI42" s="101"/>
      <c r="DJ42" s="101"/>
      <c r="DK42" s="101"/>
      <c r="DL42" s="101"/>
      <c r="DM42" s="101"/>
      <c r="DN42" s="101"/>
      <c r="DO42" s="101"/>
      <c r="DP42" s="101"/>
      <c r="DQ42" s="101"/>
      <c r="DR42" s="101"/>
      <c r="DS42" s="101"/>
      <c r="DT42" s="101"/>
      <c r="DU42" s="101"/>
      <c r="DV42" s="101"/>
      <c r="DW42" s="101"/>
      <c r="DX42" s="101"/>
      <c r="DY42" s="101"/>
      <c r="DZ42" s="101"/>
      <c r="EA42" s="101"/>
      <c r="EB42" s="248">
        <f>YEAR(各種設定!D17)</f>
        <v>2022</v>
      </c>
      <c r="EC42" s="248"/>
      <c r="ED42" s="248"/>
      <c r="EE42" s="248"/>
      <c r="EF42" s="248"/>
      <c r="EG42" s="248"/>
      <c r="EH42" s="248"/>
      <c r="EI42" s="262" t="s">
        <v>61</v>
      </c>
      <c r="EJ42" s="262"/>
      <c r="EK42" s="248">
        <f>MONTH(各種設定!D17)</f>
        <v>12</v>
      </c>
      <c r="EL42" s="248"/>
      <c r="EM42" s="248"/>
      <c r="EN42" s="248"/>
      <c r="EO42" s="262" t="s">
        <v>62</v>
      </c>
      <c r="EP42" s="262"/>
      <c r="EQ42" s="248">
        <f>DAY(各種設定!D17)</f>
        <v>11</v>
      </c>
      <c r="ER42" s="248"/>
      <c r="ES42" s="248"/>
      <c r="ET42" s="248"/>
      <c r="EU42" s="262" t="s">
        <v>63</v>
      </c>
      <c r="EV42" s="262"/>
      <c r="EW42" s="101"/>
      <c r="EX42" s="112"/>
    </row>
    <row r="43" spans="1:154" ht="11.1" customHeight="1">
      <c r="A43" s="109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55" t="s">
        <v>103</v>
      </c>
      <c r="V43" s="110"/>
      <c r="W43" s="110"/>
      <c r="X43" s="110"/>
      <c r="Y43" s="110"/>
      <c r="Z43" s="247"/>
      <c r="AA43" s="247"/>
      <c r="AB43" s="247"/>
      <c r="AC43" s="247"/>
      <c r="AD43" s="247"/>
      <c r="AE43" s="247"/>
      <c r="AF43" s="247"/>
      <c r="AG43" s="247"/>
      <c r="AH43" s="247"/>
      <c r="AI43" s="247"/>
      <c r="AJ43" s="247"/>
      <c r="AK43" s="247"/>
      <c r="AL43" s="247"/>
      <c r="AM43" s="247"/>
      <c r="AN43" s="247"/>
      <c r="AO43" s="247"/>
      <c r="AP43" s="247"/>
      <c r="AQ43" s="247"/>
      <c r="AR43" s="247"/>
      <c r="AS43" s="247"/>
      <c r="AT43" s="247"/>
      <c r="AU43" s="247"/>
      <c r="AV43" s="247"/>
      <c r="AW43" s="247"/>
      <c r="AX43" s="247"/>
      <c r="AY43" s="247"/>
      <c r="AZ43" s="247"/>
      <c r="BA43" s="247"/>
      <c r="BB43" s="247"/>
      <c r="BC43" s="247"/>
      <c r="BD43" s="247"/>
      <c r="BE43" s="247"/>
      <c r="BF43" s="247"/>
      <c r="BG43" s="247"/>
      <c r="BH43" s="247"/>
      <c r="BI43" s="247"/>
      <c r="BJ43" s="247"/>
      <c r="BK43" s="247"/>
      <c r="BL43" s="247"/>
      <c r="BM43" s="247"/>
      <c r="BN43" s="247"/>
      <c r="BO43" s="247"/>
      <c r="BP43" s="247"/>
      <c r="BQ43" s="247"/>
      <c r="BR43" s="247"/>
      <c r="BS43" s="247"/>
      <c r="BT43" s="247"/>
      <c r="BU43" s="247"/>
      <c r="BV43" s="247"/>
      <c r="BW43" s="247"/>
      <c r="BX43" s="247"/>
      <c r="BY43" s="247"/>
      <c r="BZ43" s="247"/>
      <c r="CA43" s="247"/>
      <c r="CB43" s="247"/>
      <c r="CC43" s="247"/>
      <c r="CD43" s="247"/>
      <c r="CE43" s="247"/>
      <c r="CF43" s="247"/>
      <c r="CG43" s="247"/>
      <c r="CH43" s="110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  <c r="DF43" s="101"/>
      <c r="DG43" s="101"/>
      <c r="DH43" s="101"/>
      <c r="DI43" s="101"/>
      <c r="DJ43" s="101"/>
      <c r="DK43" s="101"/>
      <c r="DL43" s="101"/>
      <c r="DM43" s="101"/>
      <c r="DN43" s="101"/>
      <c r="DO43" s="101"/>
      <c r="DP43" s="101"/>
      <c r="DQ43" s="101"/>
      <c r="DR43" s="101"/>
      <c r="DS43" s="101"/>
      <c r="DT43" s="101"/>
      <c r="DU43" s="101"/>
      <c r="DV43" s="101"/>
      <c r="DW43" s="101"/>
      <c r="DX43" s="101"/>
      <c r="DY43" s="104"/>
      <c r="DZ43" s="111" t="s">
        <v>64</v>
      </c>
      <c r="EA43" s="101"/>
      <c r="EB43" s="101"/>
      <c r="EC43" s="101"/>
      <c r="ED43" s="101"/>
      <c r="EE43" s="101"/>
      <c r="EF43" s="263" t="s">
        <v>65</v>
      </c>
      <c r="EG43" s="263"/>
      <c r="EH43" s="101"/>
      <c r="EI43" s="101"/>
      <c r="EJ43" s="101"/>
      <c r="EK43" s="101"/>
      <c r="EL43" s="101"/>
      <c r="EM43" s="101"/>
      <c r="EN43" s="101"/>
      <c r="EO43" s="101"/>
      <c r="EP43" s="101"/>
      <c r="EQ43" s="101"/>
      <c r="ER43" s="101"/>
      <c r="ES43" s="101"/>
      <c r="ET43" s="101"/>
      <c r="EU43" s="101"/>
      <c r="EV43" s="101"/>
      <c r="EW43" s="101"/>
      <c r="EX43" s="112"/>
    </row>
    <row r="44" spans="1:154" ht="11.1" customHeight="1">
      <c r="A44" s="109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V44" s="101"/>
      <c r="W44" s="101"/>
      <c r="X44" s="101"/>
      <c r="Y44" s="101"/>
      <c r="Z44" s="101"/>
      <c r="AA44" s="101"/>
      <c r="AB44" s="101"/>
      <c r="AC44" s="101"/>
      <c r="AD44" s="145" t="s">
        <v>104</v>
      </c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  <c r="BJ44" s="101"/>
      <c r="BK44" s="101"/>
      <c r="BL44" s="101"/>
      <c r="BM44" s="101"/>
      <c r="BN44" s="101"/>
      <c r="BO44" s="101"/>
      <c r="BP44" s="101"/>
      <c r="BQ44" s="101"/>
      <c r="BR44" s="101"/>
      <c r="BS44" s="101"/>
      <c r="BT44" s="101"/>
      <c r="BU44" s="101"/>
      <c r="BV44" s="101"/>
      <c r="BW44" s="101"/>
      <c r="BX44" s="101"/>
      <c r="BY44" s="101"/>
      <c r="BZ44" s="101"/>
      <c r="CA44" s="101"/>
      <c r="CB44" s="101"/>
      <c r="CC44" s="101"/>
      <c r="CD44" s="101"/>
      <c r="CE44" s="101"/>
      <c r="CF44" s="101"/>
      <c r="CG44" s="101"/>
      <c r="CH44" s="101"/>
      <c r="CI44" s="101"/>
      <c r="CJ44" s="101"/>
      <c r="CK44" s="101"/>
      <c r="CL44" s="101"/>
      <c r="CM44" s="101"/>
      <c r="CN44" s="101"/>
      <c r="CO44" s="101"/>
      <c r="CP44" s="101"/>
      <c r="CQ44" s="101"/>
      <c r="CR44" s="101"/>
      <c r="CS44" s="101"/>
      <c r="CT44" s="101"/>
      <c r="CU44" s="101"/>
      <c r="CV44" s="101"/>
      <c r="CW44" s="264" t="s">
        <v>66</v>
      </c>
      <c r="CX44" s="264"/>
      <c r="CY44" s="264"/>
      <c r="CZ44" s="264"/>
      <c r="DA44" s="264"/>
      <c r="DB44" s="264"/>
      <c r="DC44" s="264"/>
      <c r="DD44" s="264"/>
      <c r="DE44" s="264"/>
      <c r="DF44" s="113" t="s">
        <v>96</v>
      </c>
      <c r="DG44" s="101"/>
      <c r="DH44" s="101"/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248">
        <f>YEAR(各種設定!D18)</f>
        <v>2022</v>
      </c>
      <c r="EC44" s="248"/>
      <c r="ED44" s="248"/>
      <c r="EE44" s="248"/>
      <c r="EF44" s="248"/>
      <c r="EG44" s="248"/>
      <c r="EH44" s="248"/>
      <c r="EI44" s="262" t="s">
        <v>61</v>
      </c>
      <c r="EJ44" s="262"/>
      <c r="EK44" s="248">
        <f>MONTH(各種設定!D18)</f>
        <v>12</v>
      </c>
      <c r="EL44" s="248"/>
      <c r="EM44" s="248"/>
      <c r="EN44" s="248"/>
      <c r="EO44" s="262" t="s">
        <v>62</v>
      </c>
      <c r="EP44" s="262"/>
      <c r="EQ44" s="248">
        <f>DAY(各種設定!D18)</f>
        <v>11</v>
      </c>
      <c r="ER44" s="248"/>
      <c r="ES44" s="248"/>
      <c r="ET44" s="248"/>
      <c r="EU44" s="262" t="s">
        <v>63</v>
      </c>
      <c r="EV44" s="262"/>
      <c r="EW44" s="101"/>
      <c r="EX44" s="112"/>
    </row>
    <row r="45" spans="1:154" ht="7.5" customHeight="1">
      <c r="A45" s="109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50" t="s">
        <v>106</v>
      </c>
      <c r="AD45" s="106"/>
      <c r="AE45" s="106"/>
      <c r="AF45" s="106"/>
      <c r="AG45" s="106"/>
      <c r="AH45" s="108"/>
      <c r="AI45" s="105"/>
      <c r="AJ45" s="106"/>
      <c r="AK45" s="106"/>
      <c r="AL45" s="106"/>
      <c r="AM45" s="106"/>
      <c r="AN45" s="148"/>
      <c r="AO45" s="146"/>
      <c r="AP45" s="106"/>
      <c r="AQ45" s="106"/>
      <c r="AR45" s="106"/>
      <c r="AS45" s="106"/>
      <c r="AT45" s="108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14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01"/>
      <c r="DB45" s="101"/>
      <c r="DC45" s="101"/>
      <c r="DD45" s="101"/>
      <c r="DE45" s="101"/>
      <c r="DF45" s="101"/>
      <c r="DG45" s="101"/>
      <c r="DH45" s="101"/>
      <c r="DI45" s="101"/>
      <c r="DJ45" s="101"/>
      <c r="DK45" s="101"/>
      <c r="DL45" s="101"/>
      <c r="DM45" s="101"/>
      <c r="DN45" s="101"/>
      <c r="DO45" s="101"/>
      <c r="DP45" s="101"/>
      <c r="DQ45" s="101"/>
      <c r="DR45" s="101"/>
      <c r="DS45" s="101"/>
      <c r="DT45" s="101"/>
      <c r="DU45" s="101"/>
      <c r="DV45" s="101"/>
      <c r="DW45" s="101"/>
      <c r="DX45" s="101"/>
      <c r="DY45" s="101"/>
      <c r="DZ45" s="101"/>
      <c r="EA45" s="101"/>
      <c r="EB45" s="101"/>
      <c r="EC45" s="101"/>
      <c r="ED45" s="101"/>
      <c r="EE45" s="101"/>
      <c r="EF45" s="101"/>
      <c r="EG45" s="101"/>
      <c r="EH45" s="101"/>
      <c r="EI45" s="101"/>
      <c r="EJ45" s="101"/>
      <c r="EK45" s="101"/>
      <c r="EL45" s="101"/>
      <c r="EM45" s="101"/>
      <c r="EN45" s="101"/>
      <c r="EO45" s="101"/>
      <c r="EP45" s="101"/>
      <c r="EQ45" s="101"/>
      <c r="ER45" s="101"/>
      <c r="ES45" s="101"/>
      <c r="ET45" s="101"/>
      <c r="EU45" s="101"/>
      <c r="EV45" s="101"/>
      <c r="EW45" s="101"/>
      <c r="EX45" s="112"/>
    </row>
    <row r="46" spans="1:154" s="121" customFormat="1" ht="15">
      <c r="A46" s="115"/>
      <c r="B46" s="116"/>
      <c r="C46" s="116"/>
      <c r="D46" s="116"/>
      <c r="E46" s="116"/>
      <c r="F46" s="152" t="s">
        <v>195</v>
      </c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6"/>
      <c r="U46" s="116"/>
      <c r="V46" s="116"/>
      <c r="W46" s="116"/>
      <c r="X46" s="116"/>
      <c r="Y46" s="116"/>
      <c r="Z46" s="116"/>
      <c r="AA46" s="116"/>
      <c r="AB46" s="116"/>
      <c r="AC46" s="151" t="s">
        <v>105</v>
      </c>
      <c r="AD46" s="132"/>
      <c r="AE46" s="132"/>
      <c r="AF46" s="132"/>
      <c r="AG46" s="132"/>
      <c r="AH46" s="133"/>
      <c r="AI46" s="131"/>
      <c r="AJ46" s="132"/>
      <c r="AK46" s="132"/>
      <c r="AL46" s="132"/>
      <c r="AM46" s="132"/>
      <c r="AN46" s="149"/>
      <c r="AO46" s="147"/>
      <c r="AP46" s="132"/>
      <c r="AQ46" s="132"/>
      <c r="AR46" s="132"/>
      <c r="AS46" s="132"/>
      <c r="AT46" s="133"/>
      <c r="AU46" s="116"/>
      <c r="AV46" s="116"/>
      <c r="AW46" s="116"/>
      <c r="AX46" s="116"/>
      <c r="AY46" s="116"/>
      <c r="AZ46" s="116"/>
      <c r="BA46" s="116"/>
      <c r="BB46" s="154" t="s">
        <v>101</v>
      </c>
      <c r="BC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243" t="str">
        <f>MID(各種設定!$D$28,1,1)</f>
        <v>8</v>
      </c>
      <c r="BV46" s="244"/>
      <c r="BW46" s="245"/>
      <c r="BX46" s="243" t="str">
        <f>MID(各種設定!$D$28,2,1)</f>
        <v>2</v>
      </c>
      <c r="BY46" s="244"/>
      <c r="BZ46" s="245"/>
      <c r="CA46" s="243" t="str">
        <f>MID(各種設定!$D$28,3,1)</f>
        <v>4</v>
      </c>
      <c r="CB46" s="244"/>
      <c r="CC46" s="245"/>
      <c r="CD46" s="243" t="str">
        <f>MID(各種設定!$D$28,4,1)</f>
        <v>0</v>
      </c>
      <c r="CE46" s="244"/>
      <c r="CF46" s="245"/>
      <c r="CG46" s="243" t="str">
        <f>MID(各種設定!$D$28,5,1)</f>
        <v>1</v>
      </c>
      <c r="CH46" s="244"/>
      <c r="CI46" s="245"/>
      <c r="CJ46" s="243" t="str">
        <f>MID(各種設定!$D$28,6,1)</f>
        <v/>
      </c>
      <c r="CK46" s="244"/>
      <c r="CL46" s="245"/>
      <c r="CM46" s="116"/>
      <c r="CN46" s="116"/>
      <c r="CO46" s="116"/>
      <c r="CP46" s="116"/>
      <c r="CQ46" s="116"/>
      <c r="CR46" s="116"/>
      <c r="CS46" s="116"/>
      <c r="CT46" s="116"/>
      <c r="CU46" s="116"/>
      <c r="CV46" s="116"/>
      <c r="CW46" s="259" t="s">
        <v>68</v>
      </c>
      <c r="CX46" s="259"/>
      <c r="CY46" s="259"/>
      <c r="CZ46" s="259"/>
      <c r="DA46" s="259"/>
      <c r="DB46" s="259"/>
      <c r="DC46" s="259"/>
      <c r="DD46" s="259"/>
      <c r="DE46" s="259"/>
      <c r="DF46" s="119" t="s">
        <v>96</v>
      </c>
      <c r="DG46" s="116"/>
      <c r="DH46" s="163">
        <f>+各種設定!D64</f>
        <v>0</v>
      </c>
      <c r="DI46" s="116"/>
      <c r="DJ46" s="116"/>
      <c r="DK46" s="116"/>
      <c r="DL46" s="116"/>
      <c r="DM46" s="120" t="s">
        <v>69</v>
      </c>
      <c r="DN46" s="116"/>
      <c r="DO46" s="116"/>
      <c r="DP46" s="116"/>
      <c r="DQ46" s="116"/>
      <c r="DR46" s="116"/>
      <c r="DS46" s="116"/>
      <c r="DT46" s="116"/>
      <c r="DU46" s="116"/>
      <c r="DV46" s="116"/>
      <c r="DW46" s="116"/>
      <c r="DX46" s="116"/>
      <c r="DY46" s="116"/>
      <c r="DZ46" s="116"/>
      <c r="EA46" s="116"/>
      <c r="EB46" s="116"/>
      <c r="EC46" s="116"/>
      <c r="ED46" s="116"/>
      <c r="EE46" s="116"/>
      <c r="EF46" s="116"/>
      <c r="EG46" s="116"/>
      <c r="EH46" s="116"/>
      <c r="EI46" s="116"/>
      <c r="EJ46" s="116"/>
      <c r="EK46" s="116"/>
      <c r="EL46" s="116"/>
      <c r="EM46" s="116"/>
      <c r="EN46" s="116"/>
      <c r="EO46" s="116"/>
      <c r="EP46" s="116"/>
      <c r="EQ46" s="116"/>
      <c r="ER46" s="116"/>
      <c r="ES46" s="116"/>
      <c r="ET46" s="116"/>
      <c r="EU46" s="116"/>
      <c r="EV46" s="116"/>
      <c r="EW46" s="116"/>
      <c r="EX46" s="140"/>
    </row>
    <row r="47" spans="1:154" s="121" customFormat="1" ht="3" customHeight="1">
      <c r="A47" s="115"/>
      <c r="B47" s="116"/>
      <c r="C47" s="116"/>
      <c r="D47" s="116"/>
      <c r="E47" s="116"/>
      <c r="F47" s="135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16"/>
      <c r="CV47" s="116"/>
      <c r="CW47" s="144"/>
      <c r="CX47" s="144"/>
      <c r="CY47" s="144"/>
      <c r="CZ47" s="144"/>
      <c r="DA47" s="144"/>
      <c r="DB47" s="144"/>
      <c r="DC47" s="144"/>
      <c r="DD47" s="144"/>
      <c r="DE47" s="144"/>
      <c r="DF47" s="119"/>
      <c r="DG47" s="116"/>
      <c r="DH47" s="120"/>
      <c r="DI47" s="116"/>
      <c r="DJ47" s="116"/>
      <c r="DK47" s="116"/>
      <c r="DL47" s="116"/>
      <c r="DM47" s="120"/>
      <c r="DN47" s="116"/>
      <c r="DO47" s="116"/>
      <c r="DP47" s="116"/>
      <c r="DQ47" s="116"/>
      <c r="DR47" s="116"/>
      <c r="DS47" s="116"/>
      <c r="DT47" s="116"/>
      <c r="DU47" s="116"/>
      <c r="DV47" s="116"/>
      <c r="DW47" s="116"/>
      <c r="DX47" s="116"/>
      <c r="DY47" s="116"/>
      <c r="DZ47" s="116"/>
      <c r="EA47" s="116"/>
      <c r="EB47" s="116"/>
      <c r="EC47" s="116"/>
      <c r="ED47" s="116"/>
      <c r="EE47" s="116"/>
      <c r="EF47" s="116"/>
      <c r="EG47" s="116"/>
      <c r="EH47" s="116"/>
      <c r="EI47" s="116"/>
      <c r="EJ47" s="116"/>
      <c r="EK47" s="116"/>
      <c r="EL47" s="116"/>
      <c r="EM47" s="116"/>
      <c r="EN47" s="116"/>
      <c r="EO47" s="116"/>
      <c r="EP47" s="116"/>
      <c r="EQ47" s="116"/>
      <c r="ER47" s="116"/>
      <c r="ES47" s="116"/>
      <c r="ET47" s="116"/>
      <c r="EU47" s="116"/>
      <c r="EV47" s="116"/>
      <c r="EW47" s="116"/>
      <c r="EX47" s="140"/>
    </row>
    <row r="48" spans="1:154" s="128" customFormat="1" ht="20.100000000000001" customHeight="1">
      <c r="A48" s="122"/>
      <c r="B48" s="123"/>
      <c r="C48" s="123"/>
      <c r="D48" s="123"/>
      <c r="E48" s="123"/>
      <c r="F48" s="143" t="s">
        <v>102</v>
      </c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243" t="str">
        <f>MID(各種設定!$D$30,1,1)</f>
        <v>2</v>
      </c>
      <c r="T48" s="244"/>
      <c r="U48" s="245"/>
      <c r="V48" s="243" t="str">
        <f>MID(各種設定!$D$30,2,1)</f>
        <v>2</v>
      </c>
      <c r="W48" s="244"/>
      <c r="X48" s="245"/>
      <c r="Y48" s="243" t="str">
        <f>MID(各種設定!$D$30,3,1)</f>
        <v>2</v>
      </c>
      <c r="Z48" s="244"/>
      <c r="AA48" s="245"/>
      <c r="AB48" s="243" t="str">
        <f>MID(各種設定!$D$30,4,1)</f>
        <v>5</v>
      </c>
      <c r="AC48" s="244"/>
      <c r="AD48" s="245"/>
      <c r="AE48" s="243" t="str">
        <f>MID(各種設定!$D$30,5,1)</f>
        <v>0</v>
      </c>
      <c r="AF48" s="244"/>
      <c r="AG48" s="245"/>
      <c r="AH48" s="243" t="str">
        <f>MID(各種設定!$D$30,6,1)</f>
        <v>9</v>
      </c>
      <c r="AI48" s="244"/>
      <c r="AJ48" s="245"/>
      <c r="AK48" s="123"/>
      <c r="AL48" s="123"/>
      <c r="AM48" s="123"/>
      <c r="AN48" s="123"/>
      <c r="AO48" s="123"/>
      <c r="AP48" s="123"/>
      <c r="AQ48" s="123"/>
      <c r="AR48" s="123"/>
      <c r="AS48" s="123"/>
      <c r="AT48" s="153" t="s">
        <v>109</v>
      </c>
      <c r="AU48" s="124"/>
      <c r="AV48" s="124"/>
      <c r="AW48" s="124"/>
      <c r="AX48" s="124"/>
      <c r="AY48" s="124"/>
      <c r="AZ48" s="124"/>
      <c r="BA48" s="124"/>
      <c r="BB48" s="125"/>
      <c r="BC48" s="126"/>
      <c r="BD48" s="126"/>
      <c r="BE48" s="160" t="s">
        <v>112</v>
      </c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  <c r="CA48" s="126"/>
      <c r="CB48" s="126"/>
      <c r="CC48" s="126"/>
      <c r="CD48" s="126"/>
      <c r="CE48" s="126"/>
      <c r="CF48" s="126"/>
      <c r="CG48" s="126"/>
      <c r="CH48" s="126"/>
      <c r="CI48" s="126"/>
      <c r="CJ48" s="126"/>
      <c r="CK48" s="126"/>
      <c r="CL48" s="126"/>
      <c r="CM48" s="126"/>
      <c r="CN48" s="126"/>
      <c r="CO48" s="123"/>
      <c r="CP48" s="123"/>
      <c r="CQ48" s="127" t="s">
        <v>70</v>
      </c>
      <c r="CR48" s="126"/>
      <c r="CS48" s="126"/>
      <c r="CT48" s="126"/>
      <c r="CU48" s="126"/>
      <c r="CV48" s="126"/>
      <c r="CW48" s="126"/>
      <c r="CX48" s="258" t="s">
        <v>71</v>
      </c>
      <c r="CY48" s="258"/>
      <c r="CZ48" s="258"/>
      <c r="DA48" s="258"/>
      <c r="DB48" s="258"/>
      <c r="DC48" s="258"/>
      <c r="DD48" s="258"/>
      <c r="DE48" s="127" t="s">
        <v>72</v>
      </c>
      <c r="DF48" s="126"/>
      <c r="DG48" s="126"/>
      <c r="DH48" s="126"/>
      <c r="DI48" s="126"/>
      <c r="DJ48" s="126"/>
      <c r="DK48" s="126" t="s">
        <v>73</v>
      </c>
      <c r="DL48" s="126"/>
      <c r="DM48" s="126"/>
      <c r="DN48" s="126"/>
      <c r="DO48" s="126"/>
      <c r="DP48" s="126"/>
      <c r="DQ48" s="123"/>
      <c r="DR48" s="123"/>
      <c r="DS48" s="123"/>
      <c r="DT48" s="260" t="s">
        <v>117</v>
      </c>
      <c r="DU48" s="261"/>
      <c r="DV48" s="261"/>
      <c r="DW48" s="261"/>
      <c r="DX48" s="261"/>
      <c r="DY48" s="261"/>
      <c r="DZ48" s="261"/>
      <c r="EA48" s="261"/>
      <c r="EB48" s="127" t="s">
        <v>74</v>
      </c>
      <c r="EC48" s="127"/>
      <c r="ED48" s="127"/>
      <c r="EE48" s="257" t="s">
        <v>55</v>
      </c>
      <c r="EF48" s="257"/>
      <c r="EG48" s="257"/>
      <c r="EH48" s="257"/>
      <c r="EI48" s="257"/>
      <c r="EJ48" s="257"/>
      <c r="EK48" s="257"/>
      <c r="EL48" s="126"/>
      <c r="EM48" s="126"/>
      <c r="EN48" s="126"/>
      <c r="EO48" s="126"/>
      <c r="EP48" s="126"/>
      <c r="EQ48" s="126"/>
      <c r="ER48" s="126"/>
      <c r="ES48" s="126"/>
      <c r="ET48" s="126"/>
      <c r="EU48" s="126"/>
      <c r="EV48" s="123"/>
      <c r="EW48" s="123"/>
      <c r="EX48" s="141"/>
    </row>
    <row r="49" spans="1:154" s="121" customFormat="1" ht="3" customHeight="1">
      <c r="A49" s="115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  <c r="BK49" s="116"/>
      <c r="BL49" s="116"/>
      <c r="BM49" s="116"/>
      <c r="BN49" s="116"/>
      <c r="BO49" s="116"/>
      <c r="BP49" s="116"/>
      <c r="BQ49" s="116"/>
      <c r="BR49" s="116"/>
      <c r="BS49" s="116"/>
      <c r="BT49" s="116"/>
      <c r="BU49" s="116"/>
      <c r="BV49" s="116"/>
      <c r="BW49" s="116"/>
      <c r="BX49" s="116"/>
      <c r="BY49" s="116"/>
      <c r="BZ49" s="116"/>
      <c r="CA49" s="116"/>
      <c r="CB49" s="116"/>
      <c r="CC49" s="116"/>
      <c r="CD49" s="116"/>
      <c r="CE49" s="116"/>
      <c r="CF49" s="116"/>
      <c r="CG49" s="116"/>
      <c r="CH49" s="116"/>
      <c r="CI49" s="116"/>
      <c r="CJ49" s="116"/>
      <c r="CK49" s="116"/>
      <c r="CL49" s="116"/>
      <c r="CM49" s="116"/>
      <c r="CN49" s="116"/>
      <c r="CO49" s="116"/>
      <c r="CP49" s="116"/>
      <c r="CQ49" s="116"/>
      <c r="CR49" s="116"/>
      <c r="CS49" s="116"/>
      <c r="CT49" s="116"/>
      <c r="CU49" s="116"/>
      <c r="CV49" s="116"/>
      <c r="CW49" s="116"/>
      <c r="CX49" s="116"/>
      <c r="CY49" s="116"/>
      <c r="CZ49" s="116"/>
      <c r="DA49" s="116"/>
      <c r="DB49" s="116"/>
      <c r="DC49" s="116"/>
      <c r="DD49" s="116"/>
      <c r="DE49" s="116"/>
      <c r="DF49" s="116"/>
      <c r="DG49" s="116"/>
      <c r="DH49" s="116"/>
      <c r="DI49" s="116"/>
      <c r="DJ49" s="116"/>
      <c r="DK49" s="116"/>
      <c r="DL49" s="116"/>
      <c r="DM49" s="116"/>
      <c r="DN49" s="116"/>
      <c r="DO49" s="116"/>
      <c r="DP49" s="116"/>
      <c r="DQ49" s="116"/>
      <c r="DR49" s="116"/>
      <c r="DS49" s="116"/>
      <c r="DT49" s="116"/>
      <c r="DU49" s="116"/>
      <c r="DV49" s="116"/>
      <c r="DW49" s="116"/>
      <c r="DX49" s="116"/>
      <c r="DY49" s="116"/>
      <c r="DZ49" s="116"/>
      <c r="EA49" s="116"/>
      <c r="EB49" s="116"/>
      <c r="EC49" s="116"/>
      <c r="ED49" s="116"/>
      <c r="EE49" s="116"/>
      <c r="EF49" s="116"/>
      <c r="EG49" s="116"/>
      <c r="EH49" s="116"/>
      <c r="EI49" s="116"/>
      <c r="EJ49" s="116"/>
      <c r="EK49" s="116"/>
      <c r="EL49" s="116"/>
      <c r="EM49" s="116"/>
      <c r="EN49" s="116"/>
      <c r="EO49" s="116"/>
      <c r="EP49" s="116"/>
      <c r="EQ49" s="116"/>
      <c r="ER49" s="116"/>
      <c r="ES49" s="116"/>
      <c r="ET49" s="116"/>
      <c r="EU49" s="116"/>
      <c r="EV49" s="116"/>
      <c r="EW49" s="116"/>
      <c r="EX49" s="140"/>
    </row>
    <row r="50" spans="1:154" s="121" customFormat="1">
      <c r="A50" s="115"/>
      <c r="B50" s="116"/>
      <c r="C50" s="116"/>
      <c r="D50" s="116"/>
      <c r="E50" s="152" t="s">
        <v>108</v>
      </c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58" t="str">
        <f>+各種設定!D4</f>
        <v>SUPER SS</v>
      </c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6"/>
      <c r="AN50" s="116"/>
      <c r="AO50" s="116"/>
      <c r="AS50" s="181"/>
      <c r="AT50" s="181"/>
      <c r="AU50" s="121" t="s">
        <v>122</v>
      </c>
      <c r="AV50" s="181"/>
      <c r="AW50" s="181"/>
      <c r="AX50" s="181"/>
      <c r="AY50" s="181"/>
      <c r="AZ50" s="181"/>
      <c r="BA50" s="181"/>
      <c r="BB50" s="181"/>
      <c r="BC50" s="181"/>
      <c r="BK50" s="116"/>
      <c r="BL50" s="117" t="s">
        <v>75</v>
      </c>
      <c r="BM50" s="118"/>
      <c r="BN50" s="118"/>
      <c r="BO50" s="118"/>
      <c r="BP50" s="118"/>
      <c r="BQ50" s="118"/>
      <c r="BR50" s="118"/>
      <c r="BS50" s="118"/>
      <c r="BT50" s="118"/>
      <c r="BU50" s="118"/>
      <c r="BV50" s="129"/>
      <c r="BW50" s="129"/>
      <c r="BX50" s="256">
        <f>+BX12</f>
        <v>26</v>
      </c>
      <c r="BY50" s="256"/>
      <c r="BZ50" s="256"/>
      <c r="CA50" s="256"/>
      <c r="CB50" s="256"/>
      <c r="CC50" s="118"/>
      <c r="CD50" s="118"/>
      <c r="CE50" s="130" t="s">
        <v>76</v>
      </c>
      <c r="CF50" s="116"/>
      <c r="CG50" s="134"/>
      <c r="CH50" s="116"/>
      <c r="CI50" s="142"/>
      <c r="CJ50" s="116"/>
      <c r="CK50" s="116"/>
      <c r="CL50" s="116"/>
      <c r="CM50" s="135"/>
      <c r="CN50" s="116"/>
      <c r="CO50" s="116"/>
      <c r="CP50" s="116"/>
      <c r="CQ50" s="116"/>
      <c r="CR50" s="116"/>
      <c r="CS50" s="116"/>
      <c r="CT50" s="116"/>
      <c r="CU50" s="116"/>
      <c r="CV50" s="116"/>
      <c r="CW50" s="116"/>
      <c r="CX50" s="116"/>
      <c r="CY50" s="116"/>
      <c r="CZ50" s="116"/>
      <c r="DA50" s="116"/>
      <c r="DB50" s="116"/>
      <c r="DC50" s="116"/>
      <c r="DD50" s="116"/>
      <c r="DE50" s="116"/>
      <c r="DF50" s="116"/>
      <c r="DG50" s="116"/>
      <c r="DH50" s="116"/>
      <c r="DI50" s="116"/>
      <c r="DJ50" s="116"/>
      <c r="DK50" s="116"/>
      <c r="DL50" s="116"/>
      <c r="DM50" s="117" t="s">
        <v>97</v>
      </c>
      <c r="DN50" s="118"/>
      <c r="DO50" s="118"/>
      <c r="DP50" s="118"/>
      <c r="DQ50" s="118"/>
      <c r="DR50" s="118"/>
      <c r="DS50" s="118"/>
      <c r="DT50" s="118"/>
      <c r="DU50" s="118"/>
      <c r="DV50" s="129"/>
      <c r="DW50" s="129"/>
      <c r="DX50" s="129"/>
      <c r="DY50" s="256">
        <f>+DY12</f>
        <v>26</v>
      </c>
      <c r="DZ50" s="256"/>
      <c r="EA50" s="256"/>
      <c r="EB50" s="256"/>
      <c r="EC50" s="256"/>
      <c r="ED50" s="118"/>
      <c r="EE50" s="118"/>
      <c r="EF50" s="130" t="s">
        <v>76</v>
      </c>
      <c r="EG50" s="116"/>
      <c r="EH50" s="116"/>
      <c r="EI50" s="116"/>
      <c r="EJ50" s="116"/>
      <c r="EK50" s="116"/>
      <c r="EL50" s="116"/>
      <c r="EM50" s="116"/>
      <c r="EN50" s="116"/>
      <c r="EO50" s="116"/>
      <c r="EP50" s="116"/>
      <c r="EQ50" s="116"/>
      <c r="ER50" s="116"/>
      <c r="ES50" s="116"/>
      <c r="ET50" s="116"/>
      <c r="EU50" s="116"/>
      <c r="EV50" s="116"/>
      <c r="EW50" s="116"/>
      <c r="EX50" s="140"/>
    </row>
    <row r="51" spans="1:154" s="121" customFormat="1" ht="3" customHeight="1">
      <c r="A51" s="131"/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3"/>
    </row>
    <row r="52" spans="1:154" s="120" customFormat="1" ht="18.75" customHeight="1">
      <c r="A52" s="302" t="s">
        <v>79</v>
      </c>
      <c r="B52" s="303"/>
      <c r="C52" s="303"/>
      <c r="D52" s="303"/>
      <c r="E52" s="303"/>
      <c r="F52" s="303" t="s">
        <v>98</v>
      </c>
      <c r="G52" s="303"/>
      <c r="H52" s="303"/>
      <c r="I52" s="303"/>
      <c r="J52" s="303"/>
      <c r="K52" s="303"/>
      <c r="L52" s="303"/>
      <c r="M52" s="304" t="s">
        <v>81</v>
      </c>
      <c r="N52" s="305"/>
      <c r="O52" s="305"/>
      <c r="P52" s="305"/>
      <c r="Q52" s="305"/>
      <c r="R52" s="303" t="s">
        <v>82</v>
      </c>
      <c r="S52" s="303"/>
      <c r="T52" s="303"/>
      <c r="U52" s="303"/>
      <c r="V52" s="303"/>
      <c r="W52" s="306" t="s">
        <v>83</v>
      </c>
      <c r="X52" s="307"/>
      <c r="Y52" s="307"/>
      <c r="Z52" s="307"/>
      <c r="AA52" s="307"/>
      <c r="AB52" s="307"/>
      <c r="AC52" s="307"/>
      <c r="AD52" s="307"/>
      <c r="AE52" s="307"/>
      <c r="AF52" s="307"/>
      <c r="AG52" s="307"/>
      <c r="AH52" s="307"/>
      <c r="AI52" s="307"/>
      <c r="AJ52" s="307"/>
      <c r="AK52" s="307"/>
      <c r="AL52" s="307"/>
      <c r="AM52" s="307"/>
      <c r="AN52" s="307"/>
      <c r="AO52" s="307"/>
      <c r="AP52" s="307"/>
      <c r="AQ52" s="307"/>
      <c r="AR52" s="307"/>
      <c r="AS52" s="307"/>
      <c r="AT52" s="307"/>
      <c r="AU52" s="307"/>
      <c r="AV52" s="308"/>
      <c r="AW52" s="306" t="s">
        <v>84</v>
      </c>
      <c r="AX52" s="307"/>
      <c r="AY52" s="307"/>
      <c r="AZ52" s="307"/>
      <c r="BA52" s="307"/>
      <c r="BB52" s="307"/>
      <c r="BC52" s="307"/>
      <c r="BD52" s="307"/>
      <c r="BE52" s="307"/>
      <c r="BF52" s="307"/>
      <c r="BG52" s="307"/>
      <c r="BH52" s="307"/>
      <c r="BI52" s="307"/>
      <c r="BJ52" s="307"/>
      <c r="BK52" s="307"/>
      <c r="BL52" s="307"/>
      <c r="BM52" s="307"/>
      <c r="BN52" s="307"/>
      <c r="BO52" s="307"/>
      <c r="BP52" s="307"/>
      <c r="BQ52" s="307"/>
      <c r="BR52" s="307"/>
      <c r="BS52" s="307"/>
      <c r="BT52" s="307"/>
      <c r="BU52" s="307"/>
      <c r="BV52" s="307"/>
      <c r="BW52" s="307"/>
      <c r="BX52" s="308"/>
      <c r="BY52" s="313" t="s">
        <v>85</v>
      </c>
      <c r="BZ52" s="313"/>
      <c r="CA52" s="313"/>
      <c r="CB52" s="313"/>
      <c r="CC52" s="313"/>
      <c r="CD52" s="313"/>
      <c r="CE52" s="313"/>
      <c r="CF52" s="313"/>
      <c r="CG52" s="313"/>
      <c r="CH52" s="313"/>
      <c r="CI52" s="313"/>
      <c r="CJ52" s="313"/>
      <c r="CK52" s="313"/>
      <c r="CL52" s="313"/>
      <c r="CM52" s="313"/>
      <c r="CN52" s="313"/>
      <c r="CO52" s="313"/>
      <c r="CP52" s="313"/>
      <c r="CQ52" s="313"/>
      <c r="CR52" s="313"/>
      <c r="CS52" s="313"/>
      <c r="CT52" s="303" t="s">
        <v>86</v>
      </c>
      <c r="CU52" s="303"/>
      <c r="CV52" s="303"/>
      <c r="CW52" s="303"/>
      <c r="CX52" s="303"/>
      <c r="CY52" s="303"/>
      <c r="CZ52" s="303"/>
      <c r="DA52" s="303"/>
      <c r="DB52" s="303"/>
      <c r="DC52" s="303"/>
      <c r="DD52" s="303"/>
      <c r="DE52" s="303" t="s">
        <v>87</v>
      </c>
      <c r="DF52" s="303"/>
      <c r="DG52" s="303"/>
      <c r="DH52" s="303"/>
      <c r="DI52" s="303"/>
      <c r="DJ52" s="303"/>
      <c r="DK52" s="303"/>
      <c r="DL52" s="303"/>
      <c r="DM52" s="303"/>
      <c r="DN52" s="309" t="s">
        <v>99</v>
      </c>
      <c r="DO52" s="310"/>
      <c r="DP52" s="310"/>
      <c r="DQ52" s="310"/>
      <c r="DR52" s="310"/>
      <c r="DS52" s="310"/>
      <c r="DT52" s="310"/>
      <c r="DU52" s="310"/>
      <c r="DV52" s="310"/>
      <c r="DW52" s="310"/>
      <c r="DX52" s="310"/>
      <c r="DY52" s="310"/>
      <c r="DZ52" s="310"/>
      <c r="EA52" s="310"/>
      <c r="EB52" s="310"/>
      <c r="EC52" s="310"/>
      <c r="ED52" s="310"/>
      <c r="EE52" s="310"/>
      <c r="EF52" s="311"/>
      <c r="EG52" s="303" t="s">
        <v>90</v>
      </c>
      <c r="EH52" s="303"/>
      <c r="EI52" s="303"/>
      <c r="EJ52" s="303"/>
      <c r="EK52" s="303"/>
      <c r="EL52" s="303"/>
      <c r="EM52" s="303"/>
      <c r="EN52" s="303"/>
      <c r="EO52" s="303"/>
      <c r="EP52" s="303"/>
      <c r="EQ52" s="303"/>
      <c r="ER52" s="303"/>
      <c r="ES52" s="303"/>
      <c r="ET52" s="303"/>
      <c r="EU52" s="303"/>
      <c r="EV52" s="303"/>
      <c r="EW52" s="303"/>
      <c r="EX52" s="312"/>
    </row>
    <row r="53" spans="1:154" s="135" customFormat="1" ht="18.600000000000001" customHeight="1">
      <c r="A53" s="276">
        <f>IF(OR('公式予選（TT）1Gr-結果表（貼付）'!A24="DNF",'公式予選（TT）1Gr-結果表（貼付）'!A24="DNS",'公式予選（TT）1Gr-結果表（貼付）'!A24="DQ"),'公式予選（TT）1Gr-結果表（貼付）'!A24,IF(MAX('公式予選（TT）1Gr-結果表（貼付）'!$A:$A)&gt;A36,A36+1,""))</f>
        <v>23</v>
      </c>
      <c r="B53" s="277"/>
      <c r="C53" s="277"/>
      <c r="D53" s="277"/>
      <c r="E53" s="278"/>
      <c r="F53" s="253" t="str">
        <f>IF(IFERROR(INDEX('公式予選（TT）1Gr-結果表（貼付）'!$A:$Z,MATCH($R53,'公式予選（TT）1Gr-結果表（貼付）'!$B:$B,0),MATCH("クラス",'公式予選（TT）1Gr-結果表（貼付）'!$1:$1,0)),"")=0,"",IFERROR(INDEX('公式予選（TT）1Gr-結果表（貼付）'!$A:$Z,MATCH($R53,'公式予選（TT）1Gr-結果表（貼付）'!$B:$B,0),MATCH("クラス",'公式予選（TT）1Gr-結果表（貼付）'!$1:$1,0)),""))</f>
        <v>SUPER SS</v>
      </c>
      <c r="G53" s="254"/>
      <c r="H53" s="254"/>
      <c r="I53" s="254"/>
      <c r="J53" s="254"/>
      <c r="K53" s="254"/>
      <c r="L53" s="255"/>
      <c r="M53" s="279">
        <f>IF(ISTEXT(A53)=TRUE,"",IF(F53="","",IF(A53="","""",COUNTIF($F$15:F53,F53))))</f>
        <v>23</v>
      </c>
      <c r="N53" s="277"/>
      <c r="O53" s="277"/>
      <c r="P53" s="277"/>
      <c r="Q53" s="278"/>
      <c r="R53" s="279">
        <f>IFERROR(INDEX('公式予選（TT）1Gr-結果表（貼付）'!A24:$Z$50,MATCH($A53,'公式予選（TT）1Gr-結果表（貼付）'!A24:$A$50,0),MATCH("No.",'公式予選（TT）1Gr-結果表（貼付）'!$1:$1,0)),"")</f>
        <v>61</v>
      </c>
      <c r="S53" s="277"/>
      <c r="T53" s="277"/>
      <c r="U53" s="277"/>
      <c r="V53" s="278"/>
      <c r="W53" s="250" t="str">
        <f>IFERROR(INDEX('公式予選（TT）1Gr-結果表（貼付）'!$A:$Z,MATCH($R53,'公式予選（TT）1Gr-結果表（貼付）'!$B:$B,0),MATCH("名前",'公式予選（TT）1Gr-結果表（貼付）'!$1:$1,0)),"")</f>
        <v>曽我部 崇</v>
      </c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2"/>
      <c r="AW53" s="249" t="str">
        <f>IFERROR(MID(INDEX('公式予選（TT）1Gr-結果表（貼付）'!$A:$Z,MATCH($R53,'公式予選（TT）1Gr-結果表（貼付）'!$B:$B,0),MATCH("会員番号",'公式予選（TT）1Gr-結果表（貼付）'!$1:$1,0)),1,1),"")</f>
        <v>D</v>
      </c>
      <c r="AX53" s="249"/>
      <c r="AY53" s="249" t="str">
        <f>IFERROR(MID(INDEX('公式予選（TT）1Gr-結果表（貼付）'!$A:$Z,MATCH($R53,'公式予選（TT）1Gr-結果表（貼付）'!$B:$B,0),MATCH("会員番号",'公式予選（TT）1Gr-結果表（貼付）'!$1:$1,0)),2,1),"")</f>
        <v>d</v>
      </c>
      <c r="AZ53" s="249"/>
      <c r="BA53" s="249" t="str">
        <f>IFERROR(MID(INDEX('公式予選（TT）1Gr-結果表（貼付）'!$A:$Z,MATCH($R53,'公式予選（TT）1Gr-結果表（貼付）'!$B:$B,0),MATCH("会員番号",'公式予選（TT）1Gr-結果表（貼付）'!$1:$1,0)),3,1),"")</f>
        <v>2</v>
      </c>
      <c r="BB53" s="249"/>
      <c r="BC53" s="249" t="str">
        <f>IFERROR(MID(INDEX('公式予選（TT）1Gr-結果表（貼付）'!$A:$Z,MATCH($R53,'公式予選（TT）1Gr-結果表（貼付）'!$B:$B,0),MATCH("会員番号",'公式予選（TT）1Gr-結果表（貼付）'!$1:$1,0)),4,1),"")</f>
        <v>5</v>
      </c>
      <c r="BD53" s="249"/>
      <c r="BE53" s="249" t="str">
        <f>IFERROR(MID(INDEX('公式予選（TT）1Gr-結果表（貼付）'!$A:$Z,MATCH($R53,'公式予選（TT）1Gr-結果表（貼付）'!$B:$B,0),MATCH("会員番号",'公式予選（TT）1Gr-結果表（貼付）'!$1:$1,0)),5,1),"")</f>
        <v>9</v>
      </c>
      <c r="BF53" s="249"/>
      <c r="BG53" s="249" t="str">
        <f>IFERROR(MID(INDEX('公式予選（TT）1Gr-結果表（貼付）'!$A:$Z,MATCH($R53,'公式予選（TT）1Gr-結果表（貼付）'!$B:$B,0),MATCH("会員番号",'公式予選（TT）1Gr-結果表（貼付）'!$1:$1,0)),6,1),"")</f>
        <v>2</v>
      </c>
      <c r="BH53" s="249"/>
      <c r="BI53" s="249" t="str">
        <f>IFERROR(MID(INDEX('公式予選（TT）1Gr-結果表（貼付）'!$A:$Z,MATCH($R53,'公式予選（TT）1Gr-結果表（貼付）'!$B:$B,0),MATCH("会員番号",'公式予選（TT）1Gr-結果表（貼付）'!$1:$1,0)),7,1),"")</f>
        <v>e</v>
      </c>
      <c r="BJ53" s="249"/>
      <c r="BK53" s="249" t="str">
        <f>IFERROR(MID(INDEX('公式予選（TT）1Gr-結果表（貼付）'!$A:$Z,MATCH($R53,'公式予選（TT）1Gr-結果表（貼付）'!$B:$B,0),MATCH("会員番号",'公式予選（TT）1Gr-結果表（貼付）'!$1:$1,0)),8,1),"")</f>
        <v>f</v>
      </c>
      <c r="BL53" s="249"/>
      <c r="BM53" s="249" t="str">
        <f>IFERROR(MID(INDEX('公式予選（TT）1Gr-結果表（貼付）'!$A:$Z,MATCH($R53,'公式予選（TT）1Gr-結果表（貼付）'!$B:$B,0),MATCH("会員番号",'公式予選（TT）1Gr-結果表（貼付）'!$1:$1,0)),9,1),"")</f>
        <v>5</v>
      </c>
      <c r="BN53" s="249"/>
      <c r="BO53" s="249" t="str">
        <f>IFERROR(MID(INDEX('公式予選（TT）1Gr-結果表（貼付）'!$A:$Z,MATCH($R53,'公式予選（TT）1Gr-結果表（貼付）'!$B:$B,0),MATCH("会員番号",'公式予選（TT）1Gr-結果表（貼付）'!$1:$1,0)),10,1),"")</f>
        <v/>
      </c>
      <c r="BP53" s="249"/>
      <c r="BQ53" s="249" t="str">
        <f>IFERROR(MID(INDEX('公式予選（TT）1Gr-結果表（貼付）'!$A:$Z,MATCH($R53,'公式予選（TT）1Gr-結果表（貼付）'!$B:$B,0),MATCH("会員番号",'公式予選（TT）1Gr-結果表（貼付）'!$1:$1,0)),11,1),"")</f>
        <v/>
      </c>
      <c r="BR53" s="249"/>
      <c r="BS53" s="249" t="str">
        <f>IFERROR(MID(INDEX('公式予選（TT）1Gr-結果表（貼付）'!$A:$Z,MATCH($R53,'公式予選（TT）1Gr-結果表（貼付）'!$B:$B,0),MATCH("会員番号",'公式予選（TT）1Gr-結果表（貼付）'!$1:$1,0)),12,1),"")</f>
        <v/>
      </c>
      <c r="BT53" s="249"/>
      <c r="BU53" s="249" t="str">
        <f>IFERROR(MID(INDEX('公式予選（TT）1Gr-結果表（貼付）'!$A:$Z,MATCH($R53,'公式予選（TT）1Gr-結果表（貼付）'!$B:$B,0),MATCH("会員番号",'公式予選（TT）1Gr-結果表（貼付）'!$1:$1,0)),13,1),"")</f>
        <v/>
      </c>
      <c r="BV53" s="249"/>
      <c r="BW53" s="249" t="str">
        <f>IFERROR(MID(INDEX('公式予選（TT）1Gr-結果表（貼付）'!$A:$Z,MATCH($R53,'公式予選（TT）1Gr-結果表（貼付）'!$B:$B,0),MATCH("会員番号",'公式予選（TT）1Gr-結果表（貼付）'!$1:$1,0)),14,1),"")</f>
        <v/>
      </c>
      <c r="BX53" s="249"/>
      <c r="BY53" s="250" t="str">
        <f>IFERROR(INDEX('公式予選（TT）1Gr-結果表（貼付）'!$A:$Z,MATCH($R53,'公式予選（TT）1Gr-結果表（貼付）'!$B:$B,0),MATCH("Team",'公式予選（TT）1Gr-結果表（貼付）'!$1:$1,0)),"")</f>
        <v>F's CLUB</v>
      </c>
      <c r="BZ53" s="251"/>
      <c r="CA53" s="251"/>
      <c r="CB53" s="251"/>
      <c r="CC53" s="251"/>
      <c r="CD53" s="251"/>
      <c r="CE53" s="251"/>
      <c r="CF53" s="251"/>
      <c r="CG53" s="251"/>
      <c r="CH53" s="251"/>
      <c r="CI53" s="251"/>
      <c r="CJ53" s="251"/>
      <c r="CK53" s="251"/>
      <c r="CL53" s="251"/>
      <c r="CM53" s="251"/>
      <c r="CN53" s="251"/>
      <c r="CO53" s="251"/>
      <c r="CP53" s="251"/>
      <c r="CQ53" s="251"/>
      <c r="CR53" s="251"/>
      <c r="CS53" s="252"/>
      <c r="CT53" s="250" t="str">
        <f>IFERROR(INDEX('公式予選（TT）1Gr-結果表（貼付）'!$A:$Z,MATCH($R53,'公式予選（TT）1Gr-結果表（貼付）'!$B:$B,0),MATCH("Model/Engine",'公式予選（TT）1Gr-結果表（貼付）'!$1:$1,0)),"")</f>
        <v>MACH1/YAMAHA</v>
      </c>
      <c r="CU53" s="251"/>
      <c r="CV53" s="251"/>
      <c r="CW53" s="251"/>
      <c r="CX53" s="251"/>
      <c r="CY53" s="251"/>
      <c r="CZ53" s="251"/>
      <c r="DA53" s="251"/>
      <c r="DB53" s="251"/>
      <c r="DC53" s="251"/>
      <c r="DD53" s="252"/>
      <c r="DE53" s="253"/>
      <c r="DF53" s="254"/>
      <c r="DG53" s="254"/>
      <c r="DH53" s="254"/>
      <c r="DI53" s="254"/>
      <c r="DJ53" s="254"/>
      <c r="DK53" s="254"/>
      <c r="DL53" s="254"/>
      <c r="DM53" s="255"/>
      <c r="DN53" s="285">
        <f>IF(A53="DNS","ｽﾀｰﾄ出来ず",IF(A53="DQ","失　格",IFERROR(INDEX('公式予選（TT）1Gr-結果表（貼付）'!$A:$Z,MATCH($R53,'公式予選（TT）1Gr-結果表（貼付）'!$B:$B,0),MATCH("BestLap",'公式予選（TT）1Gr-結果表（貼付）'!$1:$1,0)),"")))</f>
        <v>56.722000000000001</v>
      </c>
      <c r="DO53" s="286"/>
      <c r="DP53" s="286"/>
      <c r="DQ53" s="286"/>
      <c r="DR53" s="286"/>
      <c r="DS53" s="286"/>
      <c r="DT53" s="286"/>
      <c r="DU53" s="286"/>
      <c r="DV53" s="286"/>
      <c r="DW53" s="286"/>
      <c r="DX53" s="286"/>
      <c r="DY53" s="286"/>
      <c r="DZ53" s="286"/>
      <c r="EA53" s="286"/>
      <c r="EB53" s="286"/>
      <c r="EC53" s="286"/>
      <c r="ED53" s="286"/>
      <c r="EE53" s="286"/>
      <c r="EF53" s="287"/>
      <c r="EG53" s="250"/>
      <c r="EH53" s="251"/>
      <c r="EI53" s="251"/>
      <c r="EJ53" s="251"/>
      <c r="EK53" s="251"/>
      <c r="EL53" s="251"/>
      <c r="EM53" s="251"/>
      <c r="EN53" s="251"/>
      <c r="EO53" s="251"/>
      <c r="EP53" s="251"/>
      <c r="EQ53" s="251"/>
      <c r="ER53" s="251"/>
      <c r="ES53" s="251"/>
      <c r="ET53" s="251"/>
      <c r="EU53" s="251"/>
      <c r="EV53" s="251"/>
      <c r="EW53" s="251"/>
      <c r="EX53" s="314"/>
    </row>
    <row r="54" spans="1:154" s="135" customFormat="1" ht="18.600000000000001" customHeight="1">
      <c r="A54" s="276">
        <f>IF(OR('公式予選（TT）1Gr-結果表（貼付）'!A25="DNF",'公式予選（TT）1Gr-結果表（貼付）'!A25="DNS",'公式予選（TT）1Gr-結果表（貼付）'!A25="DQ"),'公式予選（TT）1Gr-結果表（貼付）'!A25,IF(MAX('公式予選（TT）1Gr-結果表（貼付）'!$A:$A)&gt;A53,A53+1,""))</f>
        <v>24</v>
      </c>
      <c r="B54" s="277"/>
      <c r="C54" s="277"/>
      <c r="D54" s="277"/>
      <c r="E54" s="278"/>
      <c r="F54" s="253" t="str">
        <f>IF(IFERROR(INDEX('公式予選（TT）1Gr-結果表（貼付）'!$A:$Z,MATCH($R54,'公式予選（TT）1Gr-結果表（貼付）'!$B:$B,0),MATCH("クラス",'公式予選（TT）1Gr-結果表（貼付）'!$1:$1,0)),"")=0,"",IFERROR(INDEX('公式予選（TT）1Gr-結果表（貼付）'!$A:$Z,MATCH($R54,'公式予選（TT）1Gr-結果表（貼付）'!$B:$B,0),MATCH("クラス",'公式予選（TT）1Gr-結果表（貼付）'!$1:$1,0)),""))</f>
        <v>SUPER SS</v>
      </c>
      <c r="G54" s="254"/>
      <c r="H54" s="254"/>
      <c r="I54" s="254"/>
      <c r="J54" s="254"/>
      <c r="K54" s="254"/>
      <c r="L54" s="255"/>
      <c r="M54" s="279">
        <f>IF(ISTEXT(A54)=TRUE,"",IF(F54="","",IF(A54="","""",COUNTIF($F$15:F54,F54))))</f>
        <v>24</v>
      </c>
      <c r="N54" s="277"/>
      <c r="O54" s="277"/>
      <c r="P54" s="277"/>
      <c r="Q54" s="278"/>
      <c r="R54" s="279">
        <f>IFERROR(INDEX('公式予選（TT）1Gr-結果表（貼付）'!A25:$Z$50,MATCH($A54,'公式予選（TT）1Gr-結果表（貼付）'!A25:$A$50,0),MATCH("No.",'公式予選（TT）1Gr-結果表（貼付）'!$1:$1,0)),"")</f>
        <v>29</v>
      </c>
      <c r="S54" s="277"/>
      <c r="T54" s="277"/>
      <c r="U54" s="277"/>
      <c r="V54" s="278"/>
      <c r="W54" s="250" t="str">
        <f>IFERROR(INDEX('公式予選（TT）1Gr-結果表（貼付）'!$A:$Z,MATCH($R54,'公式予選（TT）1Gr-結果表（貼付）'!$B:$B,0),MATCH("名前",'公式予選（TT）1Gr-結果表（貼付）'!$1:$1,0)),"")</f>
        <v>平田 研二</v>
      </c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1"/>
      <c r="AQ54" s="251"/>
      <c r="AR54" s="251"/>
      <c r="AS54" s="251"/>
      <c r="AT54" s="251"/>
      <c r="AU54" s="251"/>
      <c r="AV54" s="252"/>
      <c r="AW54" s="249" t="str">
        <f>IFERROR(MID(INDEX('公式予選（TT）1Gr-結果表（貼付）'!$A:$Z,MATCH($R54,'公式予選（TT）1Gr-結果表（貼付）'!$B:$B,0),MATCH("会員番号",'公式予選（TT）1Gr-結果表（貼付）'!$1:$1,0)),1,1),"")</f>
        <v>D</v>
      </c>
      <c r="AX54" s="249"/>
      <c r="AY54" s="249" t="str">
        <f>IFERROR(MID(INDEX('公式予選（TT）1Gr-結果表（貼付）'!$A:$Z,MATCH($R54,'公式予選（TT）1Gr-結果表（貼付）'!$B:$B,0),MATCH("会員番号",'公式予選（TT）1Gr-結果表（貼付）'!$1:$1,0)),2,1),"")</f>
        <v>4</v>
      </c>
      <c r="AZ54" s="249"/>
      <c r="BA54" s="249" t="str">
        <f>IFERROR(MID(INDEX('公式予選（TT）1Gr-結果表（貼付）'!$A:$Z,MATCH($R54,'公式予選（TT）1Gr-結果表（貼付）'!$B:$B,0),MATCH("会員番号",'公式予選（TT）1Gr-結果表（貼付）'!$1:$1,0)),3,1),"")</f>
        <v>e</v>
      </c>
      <c r="BB54" s="249"/>
      <c r="BC54" s="249" t="str">
        <f>IFERROR(MID(INDEX('公式予選（TT）1Gr-結果表（貼付）'!$A:$Z,MATCH($R54,'公式予選（TT）1Gr-結果表（貼付）'!$B:$B,0),MATCH("会員番号",'公式予選（TT）1Gr-結果表（貼付）'!$1:$1,0)),4,1),"")</f>
        <v>9</v>
      </c>
      <c r="BD54" s="249"/>
      <c r="BE54" s="249" t="str">
        <f>IFERROR(MID(INDEX('公式予選（TT）1Gr-結果表（貼付）'!$A:$Z,MATCH($R54,'公式予選（TT）1Gr-結果表（貼付）'!$B:$B,0),MATCH("会員番号",'公式予選（TT）1Gr-結果表（貼付）'!$1:$1,0)),5,1),"")</f>
        <v>9</v>
      </c>
      <c r="BF54" s="249"/>
      <c r="BG54" s="249" t="str">
        <f>IFERROR(MID(INDEX('公式予選（TT）1Gr-結果表（貼付）'!$A:$Z,MATCH($R54,'公式予選（TT）1Gr-結果表（貼付）'!$B:$B,0),MATCH("会員番号",'公式予選（TT）1Gr-結果表（貼付）'!$1:$1,0)),6,1),"")</f>
        <v>1</v>
      </c>
      <c r="BH54" s="249"/>
      <c r="BI54" s="249" t="str">
        <f>IFERROR(MID(INDEX('公式予選（TT）1Gr-結果表（貼付）'!$A:$Z,MATCH($R54,'公式予選（TT）1Gr-結果表（貼付）'!$B:$B,0),MATCH("会員番号",'公式予選（TT）1Gr-結果表（貼付）'!$1:$1,0)),7,1),"")</f>
        <v>b</v>
      </c>
      <c r="BJ54" s="249"/>
      <c r="BK54" s="249" t="str">
        <f>IFERROR(MID(INDEX('公式予選（TT）1Gr-結果表（貼付）'!$A:$Z,MATCH($R54,'公式予選（TT）1Gr-結果表（貼付）'!$B:$B,0),MATCH("会員番号",'公式予選（TT）1Gr-結果表（貼付）'!$1:$1,0)),8,1),"")</f>
        <v>3</v>
      </c>
      <c r="BL54" s="249"/>
      <c r="BM54" s="249" t="str">
        <f>IFERROR(MID(INDEX('公式予選（TT）1Gr-結果表（貼付）'!$A:$Z,MATCH($R54,'公式予選（TT）1Gr-結果表（貼付）'!$B:$B,0),MATCH("会員番号",'公式予選（TT）1Gr-結果表（貼付）'!$1:$1,0)),9,1),"")</f>
        <v>4</v>
      </c>
      <c r="BN54" s="249"/>
      <c r="BO54" s="249" t="str">
        <f>IFERROR(MID(INDEX('公式予選（TT）1Gr-結果表（貼付）'!$A:$Z,MATCH($R54,'公式予選（TT）1Gr-結果表（貼付）'!$B:$B,0),MATCH("会員番号",'公式予選（TT）1Gr-結果表（貼付）'!$1:$1,0)),10,1),"")</f>
        <v/>
      </c>
      <c r="BP54" s="249"/>
      <c r="BQ54" s="249" t="str">
        <f>IFERROR(MID(INDEX('公式予選（TT）1Gr-結果表（貼付）'!$A:$Z,MATCH($R54,'公式予選（TT）1Gr-結果表（貼付）'!$B:$B,0),MATCH("会員番号",'公式予選（TT）1Gr-結果表（貼付）'!$1:$1,0)),11,1),"")</f>
        <v/>
      </c>
      <c r="BR54" s="249"/>
      <c r="BS54" s="249" t="str">
        <f>IFERROR(MID(INDEX('公式予選（TT）1Gr-結果表（貼付）'!$A:$Z,MATCH($R54,'公式予選（TT）1Gr-結果表（貼付）'!$B:$B,0),MATCH("会員番号",'公式予選（TT）1Gr-結果表（貼付）'!$1:$1,0)),12,1),"")</f>
        <v/>
      </c>
      <c r="BT54" s="249"/>
      <c r="BU54" s="249" t="str">
        <f>IFERROR(MID(INDEX('公式予選（TT）1Gr-結果表（貼付）'!$A:$Z,MATCH($R54,'公式予選（TT）1Gr-結果表（貼付）'!$B:$B,0),MATCH("会員番号",'公式予選（TT）1Gr-結果表（貼付）'!$1:$1,0)),13,1),"")</f>
        <v/>
      </c>
      <c r="BV54" s="249"/>
      <c r="BW54" s="249" t="str">
        <f>IFERROR(MID(INDEX('公式予選（TT）1Gr-結果表（貼付）'!$A:$Z,MATCH($R54,'公式予選（TT）1Gr-結果表（貼付）'!$B:$B,0),MATCH("会員番号",'公式予選（TT）1Gr-結果表（貼付）'!$1:$1,0)),14,1),"")</f>
        <v/>
      </c>
      <c r="BX54" s="249"/>
      <c r="BY54" s="250" t="str">
        <f>IFERROR(INDEX('公式予選（TT）1Gr-結果表（貼付）'!$A:$Z,MATCH($R54,'公式予選（TT）1Gr-結果表（貼付）'!$B:$B,0),MATCH("Team",'公式予選（TT）1Gr-結果表（貼付）'!$1:$1,0)),"")</f>
        <v>RS nakatsuchi</v>
      </c>
      <c r="BZ54" s="251"/>
      <c r="CA54" s="251"/>
      <c r="CB54" s="251"/>
      <c r="CC54" s="251"/>
      <c r="CD54" s="251"/>
      <c r="CE54" s="251"/>
      <c r="CF54" s="251"/>
      <c r="CG54" s="251"/>
      <c r="CH54" s="251"/>
      <c r="CI54" s="251"/>
      <c r="CJ54" s="251"/>
      <c r="CK54" s="251"/>
      <c r="CL54" s="251"/>
      <c r="CM54" s="251"/>
      <c r="CN54" s="251"/>
      <c r="CO54" s="251"/>
      <c r="CP54" s="251"/>
      <c r="CQ54" s="251"/>
      <c r="CR54" s="251"/>
      <c r="CS54" s="252"/>
      <c r="CT54" s="250" t="str">
        <f>IFERROR(INDEX('公式予選（TT）1Gr-結果表（貼付）'!$A:$Z,MATCH($R54,'公式予選（TT）1Gr-結果表（貼付）'!$B:$B,0),MATCH("Model/Engine",'公式予選（TT）1Gr-結果表（貼付）'!$1:$1,0)),"")</f>
        <v>CROC Promotion/YAMAHA</v>
      </c>
      <c r="CU54" s="251"/>
      <c r="CV54" s="251"/>
      <c r="CW54" s="251"/>
      <c r="CX54" s="251"/>
      <c r="CY54" s="251"/>
      <c r="CZ54" s="251"/>
      <c r="DA54" s="251"/>
      <c r="DB54" s="251"/>
      <c r="DC54" s="251"/>
      <c r="DD54" s="252"/>
      <c r="DE54" s="253"/>
      <c r="DF54" s="254"/>
      <c r="DG54" s="254"/>
      <c r="DH54" s="254"/>
      <c r="DI54" s="254"/>
      <c r="DJ54" s="254"/>
      <c r="DK54" s="254"/>
      <c r="DL54" s="254"/>
      <c r="DM54" s="255"/>
      <c r="DN54" s="285">
        <f>IF(A54="DNS","ｽﾀｰﾄ出来ず",IF(A54="DQ","失　格",IFERROR(INDEX('公式予選（TT）1Gr-結果表（貼付）'!$A:$Z,MATCH($R54,'公式予選（TT）1Gr-結果表（貼付）'!$B:$B,0),MATCH("BestLap",'公式予選（TT）1Gr-結果表（貼付）'!$1:$1,0)),"")))</f>
        <v>56.753</v>
      </c>
      <c r="DO54" s="286"/>
      <c r="DP54" s="286"/>
      <c r="DQ54" s="286"/>
      <c r="DR54" s="286"/>
      <c r="DS54" s="286"/>
      <c r="DT54" s="286"/>
      <c r="DU54" s="286"/>
      <c r="DV54" s="286"/>
      <c r="DW54" s="286"/>
      <c r="DX54" s="286"/>
      <c r="DY54" s="286"/>
      <c r="DZ54" s="286"/>
      <c r="EA54" s="286"/>
      <c r="EB54" s="286"/>
      <c r="EC54" s="286"/>
      <c r="ED54" s="286"/>
      <c r="EE54" s="286"/>
      <c r="EF54" s="287"/>
      <c r="EG54" s="240"/>
      <c r="EH54" s="241"/>
      <c r="EI54" s="241"/>
      <c r="EJ54" s="241"/>
      <c r="EK54" s="241"/>
      <c r="EL54" s="241"/>
      <c r="EM54" s="241"/>
      <c r="EN54" s="241"/>
      <c r="EO54" s="241"/>
      <c r="EP54" s="241"/>
      <c r="EQ54" s="241"/>
      <c r="ER54" s="241"/>
      <c r="ES54" s="241"/>
      <c r="ET54" s="241"/>
      <c r="EU54" s="241"/>
      <c r="EV54" s="241"/>
      <c r="EW54" s="241"/>
      <c r="EX54" s="242"/>
    </row>
    <row r="55" spans="1:154" s="135" customFormat="1" ht="18.600000000000001" customHeight="1">
      <c r="A55" s="276">
        <f>IF(OR('公式予選（TT）1Gr-結果表（貼付）'!A26="DNF",'公式予選（TT）1Gr-結果表（貼付）'!A26="DNS",'公式予選（TT）1Gr-結果表（貼付）'!A26="DQ"),'公式予選（TT）1Gr-結果表（貼付）'!A26,IF(MAX('公式予選（TT）1Gr-結果表（貼付）'!$A:$A)&gt;A54,A54+1,""))</f>
        <v>25</v>
      </c>
      <c r="B55" s="277"/>
      <c r="C55" s="277"/>
      <c r="D55" s="277"/>
      <c r="E55" s="278"/>
      <c r="F55" s="253" t="str">
        <f>IF(IFERROR(INDEX('公式予選（TT）1Gr-結果表（貼付）'!$A:$Z,MATCH($R55,'公式予選（TT）1Gr-結果表（貼付）'!$B:$B,0),MATCH("クラス",'公式予選（TT）1Gr-結果表（貼付）'!$1:$1,0)),"")=0,"",IFERROR(INDEX('公式予選（TT）1Gr-結果表（貼付）'!$A:$Z,MATCH($R55,'公式予選（TT）1Gr-結果表（貼付）'!$B:$B,0),MATCH("クラス",'公式予選（TT）1Gr-結果表（貼付）'!$1:$1,0)),""))</f>
        <v>SUPER SS</v>
      </c>
      <c r="G55" s="254"/>
      <c r="H55" s="254"/>
      <c r="I55" s="254"/>
      <c r="J55" s="254"/>
      <c r="K55" s="254"/>
      <c r="L55" s="255"/>
      <c r="M55" s="279">
        <f>IF(ISTEXT(A55)=TRUE,"",IF(F55="","",IF(A55="","""",COUNTIF($F$15:F55,F55))))</f>
        <v>25</v>
      </c>
      <c r="N55" s="277"/>
      <c r="O55" s="277"/>
      <c r="P55" s="277"/>
      <c r="Q55" s="278"/>
      <c r="R55" s="279">
        <f>IFERROR(INDEX('公式予選（TT）1Gr-結果表（貼付）'!A26:$Z$50,MATCH($A55,'公式予選（TT）1Gr-結果表（貼付）'!A26:$A$50,0),MATCH("No.",'公式予選（TT）1Gr-結果表（貼付）'!$1:$1,0)),"")</f>
        <v>99</v>
      </c>
      <c r="S55" s="277"/>
      <c r="T55" s="277"/>
      <c r="U55" s="277"/>
      <c r="V55" s="278"/>
      <c r="W55" s="250" t="str">
        <f>IFERROR(INDEX('公式予選（TT）1Gr-結果表（貼付）'!$A:$Z,MATCH($R55,'公式予選（TT）1Gr-結果表（貼付）'!$B:$B,0),MATCH("名前",'公式予選（TT）1Gr-結果表（貼付）'!$1:$1,0)),"")</f>
        <v>近藤 雄一朗</v>
      </c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2"/>
      <c r="AW55" s="249" t="str">
        <f>IFERROR(MID(INDEX('公式予選（TT）1Gr-結果表（貼付）'!$A:$Z,MATCH($R55,'公式予選（TT）1Gr-結果表（貼付）'!$B:$B,0),MATCH("会員番号",'公式予選（TT）1Gr-結果表（貼付）'!$1:$1,0)),1,1),"")</f>
        <v>D</v>
      </c>
      <c r="AX55" s="249"/>
      <c r="AY55" s="249" t="str">
        <f>IFERROR(MID(INDEX('公式予選（TT）1Gr-結果表（貼付）'!$A:$Z,MATCH($R55,'公式予選（TT）1Gr-結果表（貼付）'!$B:$B,0),MATCH("会員番号",'公式予選（TT）1Gr-結果表（貼付）'!$1:$1,0)),2,1),"")</f>
        <v>9</v>
      </c>
      <c r="AZ55" s="249"/>
      <c r="BA55" s="249" t="str">
        <f>IFERROR(MID(INDEX('公式予選（TT）1Gr-結果表（貼付）'!$A:$Z,MATCH($R55,'公式予選（TT）1Gr-結果表（貼付）'!$B:$B,0),MATCH("会員番号",'公式予選（TT）1Gr-結果表（貼付）'!$1:$1,0)),3,1),"")</f>
        <v>8</v>
      </c>
      <c r="BB55" s="249"/>
      <c r="BC55" s="249" t="str">
        <f>IFERROR(MID(INDEX('公式予選（TT）1Gr-結果表（貼付）'!$A:$Z,MATCH($R55,'公式予選（TT）1Gr-結果表（貼付）'!$B:$B,0),MATCH("会員番号",'公式予選（TT）1Gr-結果表（貼付）'!$1:$1,0)),4,1),"")</f>
        <v>3</v>
      </c>
      <c r="BD55" s="249"/>
      <c r="BE55" s="249" t="str">
        <f>IFERROR(MID(INDEX('公式予選（TT）1Gr-結果表（貼付）'!$A:$Z,MATCH($R55,'公式予選（TT）1Gr-結果表（貼付）'!$B:$B,0),MATCH("会員番号",'公式予選（TT）1Gr-結果表（貼付）'!$1:$1,0)),5,1),"")</f>
        <v>6</v>
      </c>
      <c r="BF55" s="249"/>
      <c r="BG55" s="249" t="str">
        <f>IFERROR(MID(INDEX('公式予選（TT）1Gr-結果表（貼付）'!$A:$Z,MATCH($R55,'公式予選（TT）1Gr-結果表（貼付）'!$B:$B,0),MATCH("会員番号",'公式予選（TT）1Gr-結果表（貼付）'!$1:$1,0)),6,1),"")</f>
        <v>2</v>
      </c>
      <c r="BH55" s="249"/>
      <c r="BI55" s="249" t="str">
        <f>IFERROR(MID(INDEX('公式予選（TT）1Gr-結果表（貼付）'!$A:$Z,MATCH($R55,'公式予選（TT）1Gr-結果表（貼付）'!$B:$B,0),MATCH("会員番号",'公式予選（TT）1Gr-結果表（貼付）'!$1:$1,0)),7,1),"")</f>
        <v>e</v>
      </c>
      <c r="BJ55" s="249"/>
      <c r="BK55" s="249" t="str">
        <f>IFERROR(MID(INDEX('公式予選（TT）1Gr-結果表（貼付）'!$A:$Z,MATCH($R55,'公式予選（TT）1Gr-結果表（貼付）'!$B:$B,0),MATCH("会員番号",'公式予選（TT）1Gr-結果表（貼付）'!$1:$1,0)),8,1),"")</f>
        <v>5</v>
      </c>
      <c r="BL55" s="249"/>
      <c r="BM55" s="249" t="str">
        <f>IFERROR(MID(INDEX('公式予選（TT）1Gr-結果表（貼付）'!$A:$Z,MATCH($R55,'公式予選（TT）1Gr-結果表（貼付）'!$B:$B,0),MATCH("会員番号",'公式予選（TT）1Gr-結果表（貼付）'!$1:$1,0)),9,1),"")</f>
        <v>8</v>
      </c>
      <c r="BN55" s="249"/>
      <c r="BO55" s="249" t="str">
        <f>IFERROR(MID(INDEX('公式予選（TT）1Gr-結果表（貼付）'!$A:$Z,MATCH($R55,'公式予選（TT）1Gr-結果表（貼付）'!$B:$B,0),MATCH("会員番号",'公式予選（TT）1Gr-結果表（貼付）'!$1:$1,0)),10,1),"")</f>
        <v/>
      </c>
      <c r="BP55" s="249"/>
      <c r="BQ55" s="249" t="str">
        <f>IFERROR(MID(INDEX('公式予選（TT）1Gr-結果表（貼付）'!$A:$Z,MATCH($R55,'公式予選（TT）1Gr-結果表（貼付）'!$B:$B,0),MATCH("会員番号",'公式予選（TT）1Gr-結果表（貼付）'!$1:$1,0)),11,1),"")</f>
        <v/>
      </c>
      <c r="BR55" s="249"/>
      <c r="BS55" s="249" t="str">
        <f>IFERROR(MID(INDEX('公式予選（TT）1Gr-結果表（貼付）'!$A:$Z,MATCH($R55,'公式予選（TT）1Gr-結果表（貼付）'!$B:$B,0),MATCH("会員番号",'公式予選（TT）1Gr-結果表（貼付）'!$1:$1,0)),12,1),"")</f>
        <v/>
      </c>
      <c r="BT55" s="249"/>
      <c r="BU55" s="249" t="str">
        <f>IFERROR(MID(INDEX('公式予選（TT）1Gr-結果表（貼付）'!$A:$Z,MATCH($R55,'公式予選（TT）1Gr-結果表（貼付）'!$B:$B,0),MATCH("会員番号",'公式予選（TT）1Gr-結果表（貼付）'!$1:$1,0)),13,1),"")</f>
        <v/>
      </c>
      <c r="BV55" s="249"/>
      <c r="BW55" s="249" t="str">
        <f>IFERROR(MID(INDEX('公式予選（TT）1Gr-結果表（貼付）'!$A:$Z,MATCH($R55,'公式予選（TT）1Gr-結果表（貼付）'!$B:$B,0),MATCH("会員番号",'公式予選（TT）1Gr-結果表（貼付）'!$1:$1,0)),14,1),"")</f>
        <v/>
      </c>
      <c r="BX55" s="249"/>
      <c r="BY55" s="250" t="str">
        <f>IFERROR(INDEX('公式予選（TT）1Gr-結果表（貼付）'!$A:$Z,MATCH($R55,'公式予選（TT）1Gr-結果表（貼付）'!$B:$B,0),MATCH("Team",'公式予選（TT）1Gr-結果表（貼付）'!$1:$1,0)),"")</f>
        <v>モアコラージュTQS</v>
      </c>
      <c r="BZ55" s="251"/>
      <c r="CA55" s="251"/>
      <c r="CB55" s="251"/>
      <c r="CC55" s="251"/>
      <c r="CD55" s="251"/>
      <c r="CE55" s="251"/>
      <c r="CF55" s="251"/>
      <c r="CG55" s="251"/>
      <c r="CH55" s="251"/>
      <c r="CI55" s="251"/>
      <c r="CJ55" s="251"/>
      <c r="CK55" s="251"/>
      <c r="CL55" s="251"/>
      <c r="CM55" s="251"/>
      <c r="CN55" s="251"/>
      <c r="CO55" s="251"/>
      <c r="CP55" s="251"/>
      <c r="CQ55" s="251"/>
      <c r="CR55" s="251"/>
      <c r="CS55" s="252"/>
      <c r="CT55" s="250" t="str">
        <f>IFERROR(INDEX('公式予選（TT）1Gr-結果表（貼付）'!$A:$Z,MATCH($R55,'公式予選（TT）1Gr-結果表（貼付）'!$B:$B,0),MATCH("Model/Engine",'公式予選（TT）1Gr-結果表（貼付）'!$1:$1,0)),"")</f>
        <v>ドラゴコルセ/YAMAHA</v>
      </c>
      <c r="CU55" s="251"/>
      <c r="CV55" s="251"/>
      <c r="CW55" s="251"/>
      <c r="CX55" s="251"/>
      <c r="CY55" s="251"/>
      <c r="CZ55" s="251"/>
      <c r="DA55" s="251"/>
      <c r="DB55" s="251"/>
      <c r="DC55" s="251"/>
      <c r="DD55" s="252"/>
      <c r="DE55" s="253"/>
      <c r="DF55" s="254"/>
      <c r="DG55" s="254"/>
      <c r="DH55" s="254"/>
      <c r="DI55" s="254"/>
      <c r="DJ55" s="254"/>
      <c r="DK55" s="254"/>
      <c r="DL55" s="254"/>
      <c r="DM55" s="255"/>
      <c r="DN55" s="285">
        <f>IF(A55="DNS","ｽﾀｰﾄ出来ず",IF(A55="DQ","失　格",IFERROR(INDEX('公式予選（TT）1Gr-結果表（貼付）'!$A:$Z,MATCH($R55,'公式予選（TT）1Gr-結果表（貼付）'!$B:$B,0),MATCH("BestLap",'公式予選（TT）1Gr-結果表（貼付）'!$1:$1,0)),"")))</f>
        <v>56.930999999999997</v>
      </c>
      <c r="DO55" s="286"/>
      <c r="DP55" s="286"/>
      <c r="DQ55" s="286"/>
      <c r="DR55" s="286"/>
      <c r="DS55" s="286"/>
      <c r="DT55" s="286"/>
      <c r="DU55" s="286"/>
      <c r="DV55" s="286"/>
      <c r="DW55" s="286"/>
      <c r="DX55" s="286"/>
      <c r="DY55" s="286"/>
      <c r="DZ55" s="286"/>
      <c r="EA55" s="286"/>
      <c r="EB55" s="286"/>
      <c r="EC55" s="286"/>
      <c r="ED55" s="286"/>
      <c r="EE55" s="286"/>
      <c r="EF55" s="287"/>
      <c r="EG55" s="240"/>
      <c r="EH55" s="241"/>
      <c r="EI55" s="241"/>
      <c r="EJ55" s="241"/>
      <c r="EK55" s="241"/>
      <c r="EL55" s="241"/>
      <c r="EM55" s="241"/>
      <c r="EN55" s="241"/>
      <c r="EO55" s="241"/>
      <c r="EP55" s="241"/>
      <c r="EQ55" s="241"/>
      <c r="ER55" s="241"/>
      <c r="ES55" s="241"/>
      <c r="ET55" s="241"/>
      <c r="EU55" s="241"/>
      <c r="EV55" s="241"/>
      <c r="EW55" s="241"/>
      <c r="EX55" s="242"/>
    </row>
    <row r="56" spans="1:154" s="135" customFormat="1" ht="18.600000000000001" customHeight="1">
      <c r="A56" s="276">
        <f>IF(OR('公式予選（TT）1Gr-結果表（貼付）'!A27="DNF",'公式予選（TT）1Gr-結果表（貼付）'!A27="DNS",'公式予選（TT）1Gr-結果表（貼付）'!A27="DQ"),'公式予選（TT）1Gr-結果表（貼付）'!A27,IF(MAX('公式予選（TT）1Gr-結果表（貼付）'!$A:$A)&gt;A55,A55+1,""))</f>
        <v>26</v>
      </c>
      <c r="B56" s="277"/>
      <c r="C56" s="277"/>
      <c r="D56" s="277"/>
      <c r="E56" s="278"/>
      <c r="F56" s="253" t="str">
        <f>IF(IFERROR(INDEX('公式予選（TT）1Gr-結果表（貼付）'!$A:$Z,MATCH($R56,'公式予選（TT）1Gr-結果表（貼付）'!$B:$B,0),MATCH("クラス",'公式予選（TT）1Gr-結果表（貼付）'!$1:$1,0)),"")=0,"",IFERROR(INDEX('公式予選（TT）1Gr-結果表（貼付）'!$A:$Z,MATCH($R56,'公式予選（TT）1Gr-結果表（貼付）'!$B:$B,0),MATCH("クラス",'公式予選（TT）1Gr-結果表（貼付）'!$1:$1,0)),""))</f>
        <v>SUPER SS</v>
      </c>
      <c r="G56" s="254"/>
      <c r="H56" s="254"/>
      <c r="I56" s="254"/>
      <c r="J56" s="254"/>
      <c r="K56" s="254"/>
      <c r="L56" s="255"/>
      <c r="M56" s="279">
        <f>IF(ISTEXT(A56)=TRUE,"",IF(F56="","",IF(A56="","""",COUNTIF($F$15:F56,F56))))</f>
        <v>26</v>
      </c>
      <c r="N56" s="277"/>
      <c r="O56" s="277"/>
      <c r="P56" s="277"/>
      <c r="Q56" s="278"/>
      <c r="R56" s="279">
        <f>IFERROR(INDEX('公式予選（TT）1Gr-結果表（貼付）'!A27:$Z$50,MATCH($A56,'公式予選（TT）1Gr-結果表（貼付）'!A27:$A$50,0),MATCH("No.",'公式予選（TT）1Gr-結果表（貼付）'!$1:$1,0)),"")</f>
        <v>56</v>
      </c>
      <c r="S56" s="277"/>
      <c r="T56" s="277"/>
      <c r="U56" s="277"/>
      <c r="V56" s="278"/>
      <c r="W56" s="250" t="str">
        <f>IFERROR(INDEX('公式予選（TT）1Gr-結果表（貼付）'!$A:$Z,MATCH($R56,'公式予選（TT）1Gr-結果表（貼付）'!$B:$B,0),MATCH("名前",'公式予選（TT）1Gr-結果表（貼付）'!$1:$1,0)),"")</f>
        <v>米倉 隆幸</v>
      </c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2"/>
      <c r="AW56" s="249" t="str">
        <f>IFERROR(MID(INDEX('公式予選（TT）1Gr-結果表（貼付）'!$A:$Z,MATCH($R56,'公式予選（TT）1Gr-結果表（貼付）'!$B:$B,0),MATCH("会員番号",'公式予選（TT）1Gr-結果表（貼付）'!$1:$1,0)),1,1),"")</f>
        <v>D</v>
      </c>
      <c r="AX56" s="249"/>
      <c r="AY56" s="249" t="str">
        <f>IFERROR(MID(INDEX('公式予選（TT）1Gr-結果表（貼付）'!$A:$Z,MATCH($R56,'公式予選（TT）1Gr-結果表（貼付）'!$B:$B,0),MATCH("会員番号",'公式予選（TT）1Gr-結果表（貼付）'!$1:$1,0)),2,1),"")</f>
        <v>3</v>
      </c>
      <c r="AZ56" s="249"/>
      <c r="BA56" s="249" t="str">
        <f>IFERROR(MID(INDEX('公式予選（TT）1Gr-結果表（貼付）'!$A:$Z,MATCH($R56,'公式予選（TT）1Gr-結果表（貼付）'!$B:$B,0),MATCH("会員番号",'公式予選（TT）1Gr-結果表（貼付）'!$1:$1,0)),3,1),"")</f>
        <v>6</v>
      </c>
      <c r="BB56" s="249"/>
      <c r="BC56" s="249" t="str">
        <f>IFERROR(MID(INDEX('公式予選（TT）1Gr-結果表（貼付）'!$A:$Z,MATCH($R56,'公式予選（TT）1Gr-結果表（貼付）'!$B:$B,0),MATCH("会員番号",'公式予選（TT）1Gr-結果表（貼付）'!$1:$1,0)),4,1),"")</f>
        <v>8</v>
      </c>
      <c r="BD56" s="249"/>
      <c r="BE56" s="249" t="str">
        <f>IFERROR(MID(INDEX('公式予選（TT）1Gr-結果表（貼付）'!$A:$Z,MATCH($R56,'公式予選（TT）1Gr-結果表（貼付）'!$B:$B,0),MATCH("会員番号",'公式予選（TT）1Gr-結果表（貼付）'!$1:$1,0)),5,1),"")</f>
        <v>9</v>
      </c>
      <c r="BF56" s="249"/>
      <c r="BG56" s="249" t="str">
        <f>IFERROR(MID(INDEX('公式予選（TT）1Gr-結果表（貼付）'!$A:$Z,MATCH($R56,'公式予選（TT）1Gr-結果表（貼付）'!$B:$B,0),MATCH("会員番号",'公式予選（TT）1Gr-結果表（貼付）'!$1:$1,0)),6,1),"")</f>
        <v>6</v>
      </c>
      <c r="BH56" s="249"/>
      <c r="BI56" s="249" t="str">
        <f>IFERROR(MID(INDEX('公式予選（TT）1Gr-結果表（貼付）'!$A:$Z,MATCH($R56,'公式予選（TT）1Gr-結果表（貼付）'!$B:$B,0),MATCH("会員番号",'公式予選（TT）1Gr-結果表（貼付）'!$1:$1,0)),7,1),"")</f>
        <v>1</v>
      </c>
      <c r="BJ56" s="249"/>
      <c r="BK56" s="249" t="str">
        <f>IFERROR(MID(INDEX('公式予選（TT）1Gr-結果表（貼付）'!$A:$Z,MATCH($R56,'公式予選（TT）1Gr-結果表（貼付）'!$B:$B,0),MATCH("会員番号",'公式予選（TT）1Gr-結果表（貼付）'!$1:$1,0)),8,1),"")</f>
        <v>0</v>
      </c>
      <c r="BL56" s="249"/>
      <c r="BM56" s="249" t="str">
        <f>IFERROR(MID(INDEX('公式予選（TT）1Gr-結果表（貼付）'!$A:$Z,MATCH($R56,'公式予選（TT）1Gr-結果表（貼付）'!$B:$B,0),MATCH("会員番号",'公式予選（TT）1Gr-結果表（貼付）'!$1:$1,0)),9,1),"")</f>
        <v/>
      </c>
      <c r="BN56" s="249"/>
      <c r="BO56" s="249" t="str">
        <f>IFERROR(MID(INDEX('公式予選（TT）1Gr-結果表（貼付）'!$A:$Z,MATCH($R56,'公式予選（TT）1Gr-結果表（貼付）'!$B:$B,0),MATCH("会員番号",'公式予選（TT）1Gr-結果表（貼付）'!$1:$1,0)),10,1),"")</f>
        <v/>
      </c>
      <c r="BP56" s="249"/>
      <c r="BQ56" s="249" t="str">
        <f>IFERROR(MID(INDEX('公式予選（TT）1Gr-結果表（貼付）'!$A:$Z,MATCH($R56,'公式予選（TT）1Gr-結果表（貼付）'!$B:$B,0),MATCH("会員番号",'公式予選（TT）1Gr-結果表（貼付）'!$1:$1,0)),11,1),"")</f>
        <v/>
      </c>
      <c r="BR56" s="249"/>
      <c r="BS56" s="249" t="str">
        <f>IFERROR(MID(INDEX('公式予選（TT）1Gr-結果表（貼付）'!$A:$Z,MATCH($R56,'公式予選（TT）1Gr-結果表（貼付）'!$B:$B,0),MATCH("会員番号",'公式予選（TT）1Gr-結果表（貼付）'!$1:$1,0)),12,1),"")</f>
        <v/>
      </c>
      <c r="BT56" s="249"/>
      <c r="BU56" s="249" t="str">
        <f>IFERROR(MID(INDEX('公式予選（TT）1Gr-結果表（貼付）'!$A:$Z,MATCH($R56,'公式予選（TT）1Gr-結果表（貼付）'!$B:$B,0),MATCH("会員番号",'公式予選（TT）1Gr-結果表（貼付）'!$1:$1,0)),13,1),"")</f>
        <v/>
      </c>
      <c r="BV56" s="249"/>
      <c r="BW56" s="249" t="str">
        <f>IFERROR(MID(INDEX('公式予選（TT）1Gr-結果表（貼付）'!$A:$Z,MATCH($R56,'公式予選（TT）1Gr-結果表（貼付）'!$B:$B,0),MATCH("会員番号",'公式予選（TT）1Gr-結果表（貼付）'!$1:$1,0)),14,1),"")</f>
        <v/>
      </c>
      <c r="BX56" s="249"/>
      <c r="BY56" s="250" t="str">
        <f>IFERROR(INDEX('公式予選（TT）1Gr-結果表（貼付）'!$A:$Z,MATCH($R56,'公式予選（TT）1Gr-結果表（貼付）'!$B:$B,0),MATCH("Team",'公式予選（TT）1Gr-結果表（貼付）'!$1:$1,0)),"")</f>
        <v>T-WEST-RS</v>
      </c>
      <c r="BZ56" s="251"/>
      <c r="CA56" s="251"/>
      <c r="CB56" s="251"/>
      <c r="CC56" s="251"/>
      <c r="CD56" s="251"/>
      <c r="CE56" s="251"/>
      <c r="CF56" s="251"/>
      <c r="CG56" s="251"/>
      <c r="CH56" s="251"/>
      <c r="CI56" s="251"/>
      <c r="CJ56" s="251"/>
      <c r="CK56" s="251"/>
      <c r="CL56" s="251"/>
      <c r="CM56" s="251"/>
      <c r="CN56" s="251"/>
      <c r="CO56" s="251"/>
      <c r="CP56" s="251"/>
      <c r="CQ56" s="251"/>
      <c r="CR56" s="251"/>
      <c r="CS56" s="252"/>
      <c r="CT56" s="250" t="str">
        <f>IFERROR(INDEX('公式予選（TT）1Gr-結果表（貼付）'!$A:$Z,MATCH($R56,'公式予選（TT）1Gr-結果表（貼付）'!$B:$B,0),MATCH("Model/Engine",'公式予選（TT）1Gr-結果表（貼付）'!$1:$1,0)),"")</f>
        <v>TONY KART/YAMAHA</v>
      </c>
      <c r="CU56" s="251"/>
      <c r="CV56" s="251"/>
      <c r="CW56" s="251"/>
      <c r="CX56" s="251"/>
      <c r="CY56" s="251"/>
      <c r="CZ56" s="251"/>
      <c r="DA56" s="251"/>
      <c r="DB56" s="251"/>
      <c r="DC56" s="251"/>
      <c r="DD56" s="252"/>
      <c r="DE56" s="253"/>
      <c r="DF56" s="254"/>
      <c r="DG56" s="254"/>
      <c r="DH56" s="254"/>
      <c r="DI56" s="254"/>
      <c r="DJ56" s="254"/>
      <c r="DK56" s="254"/>
      <c r="DL56" s="254"/>
      <c r="DM56" s="255"/>
      <c r="DN56" s="285">
        <f>IF(A56="DNS","ｽﾀｰﾄ出来ず",IF(A56="DQ","失　格",IFERROR(INDEX('公式予選（TT）1Gr-結果表（貼付）'!$A:$Z,MATCH($R56,'公式予選（TT）1Gr-結果表（貼付）'!$B:$B,0),MATCH("BestLap",'公式予選（TT）1Gr-結果表（貼付）'!$1:$1,0)),"")))</f>
        <v>57.622</v>
      </c>
      <c r="DO56" s="286"/>
      <c r="DP56" s="286"/>
      <c r="DQ56" s="286"/>
      <c r="DR56" s="286"/>
      <c r="DS56" s="286"/>
      <c r="DT56" s="286"/>
      <c r="DU56" s="286"/>
      <c r="DV56" s="286"/>
      <c r="DW56" s="286"/>
      <c r="DX56" s="286"/>
      <c r="DY56" s="286"/>
      <c r="DZ56" s="286"/>
      <c r="EA56" s="286"/>
      <c r="EB56" s="286"/>
      <c r="EC56" s="286"/>
      <c r="ED56" s="286"/>
      <c r="EE56" s="286"/>
      <c r="EF56" s="287"/>
      <c r="EG56" s="240"/>
      <c r="EH56" s="241"/>
      <c r="EI56" s="241"/>
      <c r="EJ56" s="241"/>
      <c r="EK56" s="241"/>
      <c r="EL56" s="241"/>
      <c r="EM56" s="241"/>
      <c r="EN56" s="241"/>
      <c r="EO56" s="241"/>
      <c r="EP56" s="241"/>
      <c r="EQ56" s="241"/>
      <c r="ER56" s="241"/>
      <c r="ES56" s="241"/>
      <c r="ET56" s="241"/>
      <c r="EU56" s="241"/>
      <c r="EV56" s="241"/>
      <c r="EW56" s="241"/>
      <c r="EX56" s="242"/>
    </row>
    <row r="57" spans="1:154" s="135" customFormat="1" ht="18.600000000000001" customHeight="1">
      <c r="A57" s="276" t="str">
        <f>IF(OR('公式予選（TT）1Gr-結果表（貼付）'!A28="DNF",'公式予選（TT）1Gr-結果表（貼付）'!A28="DNS",'公式予選（TT）1Gr-結果表（貼付）'!A28="DQ"),'公式予選（TT）1Gr-結果表（貼付）'!A28,IF(MAX('公式予選（TT）1Gr-結果表（貼付）'!$A:$A)&gt;A56,A56+1,""))</f>
        <v/>
      </c>
      <c r="B57" s="277"/>
      <c r="C57" s="277"/>
      <c r="D57" s="277"/>
      <c r="E57" s="278"/>
      <c r="F57" s="253" t="str">
        <f>IF(IFERROR(INDEX('公式予選（TT）1Gr-結果表（貼付）'!$A:$Z,MATCH($R57,'公式予選（TT）1Gr-結果表（貼付）'!$B:$B,0),MATCH("クラス",'公式予選（TT）1Gr-結果表（貼付）'!$1:$1,0)),"")=0,"",IFERROR(INDEX('公式予選（TT）1Gr-結果表（貼付）'!$A:$Z,MATCH($R57,'公式予選（TT）1Gr-結果表（貼付）'!$B:$B,0),MATCH("クラス",'公式予選（TT）1Gr-結果表（貼付）'!$1:$1,0)),""))</f>
        <v/>
      </c>
      <c r="G57" s="254"/>
      <c r="H57" s="254"/>
      <c r="I57" s="254"/>
      <c r="J57" s="254"/>
      <c r="K57" s="254"/>
      <c r="L57" s="255"/>
      <c r="M57" s="279" t="str">
        <f>IF(ISTEXT(A57)=TRUE,"",IF(F57="","",IF(A57="","""",COUNTIF($F$15:F57,F57))))</f>
        <v/>
      </c>
      <c r="N57" s="277"/>
      <c r="O57" s="277"/>
      <c r="P57" s="277"/>
      <c r="Q57" s="278"/>
      <c r="R57" s="279" t="str">
        <f>IFERROR(INDEX('公式予選（TT）1Gr-結果表（貼付）'!A28:$Z$50,MATCH($A57,'公式予選（TT）1Gr-結果表（貼付）'!A28:$A$50,0),MATCH("No.",'公式予選（TT）1Gr-結果表（貼付）'!$1:$1,0)),"")</f>
        <v/>
      </c>
      <c r="S57" s="277"/>
      <c r="T57" s="277"/>
      <c r="U57" s="277"/>
      <c r="V57" s="278"/>
      <c r="W57" s="250" t="str">
        <f>IFERROR(INDEX('公式予選（TT）1Gr-結果表（貼付）'!$A:$Z,MATCH($R57,'公式予選（TT）1Gr-結果表（貼付）'!$B:$B,0),MATCH("名前",'公式予選（TT）1Gr-結果表（貼付）'!$1:$1,0)),"")</f>
        <v/>
      </c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  <c r="AH57" s="251"/>
      <c r="AI57" s="251"/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2"/>
      <c r="AW57" s="249" t="str">
        <f>IFERROR(MID(INDEX('公式予選（TT）1Gr-結果表（貼付）'!$A:$Z,MATCH($R57,'公式予選（TT）1Gr-結果表（貼付）'!$B:$B,0),MATCH("会員番号",'公式予選（TT）1Gr-結果表（貼付）'!$1:$1,0)),1,1),"")</f>
        <v/>
      </c>
      <c r="AX57" s="249"/>
      <c r="AY57" s="249" t="str">
        <f>IFERROR(MID(INDEX('公式予選（TT）1Gr-結果表（貼付）'!$A:$Z,MATCH($R57,'公式予選（TT）1Gr-結果表（貼付）'!$B:$B,0),MATCH("会員番号",'公式予選（TT）1Gr-結果表（貼付）'!$1:$1,0)),2,1),"")</f>
        <v/>
      </c>
      <c r="AZ57" s="249"/>
      <c r="BA57" s="249" t="str">
        <f>IFERROR(MID(INDEX('公式予選（TT）1Gr-結果表（貼付）'!$A:$Z,MATCH($R57,'公式予選（TT）1Gr-結果表（貼付）'!$B:$B,0),MATCH("会員番号",'公式予選（TT）1Gr-結果表（貼付）'!$1:$1,0)),3,1),"")</f>
        <v/>
      </c>
      <c r="BB57" s="249"/>
      <c r="BC57" s="249" t="str">
        <f>IFERROR(MID(INDEX('公式予選（TT）1Gr-結果表（貼付）'!$A:$Z,MATCH($R57,'公式予選（TT）1Gr-結果表（貼付）'!$B:$B,0),MATCH("会員番号",'公式予選（TT）1Gr-結果表（貼付）'!$1:$1,0)),4,1),"")</f>
        <v/>
      </c>
      <c r="BD57" s="249"/>
      <c r="BE57" s="249" t="str">
        <f>IFERROR(MID(INDEX('公式予選（TT）1Gr-結果表（貼付）'!$A:$Z,MATCH($R57,'公式予選（TT）1Gr-結果表（貼付）'!$B:$B,0),MATCH("会員番号",'公式予選（TT）1Gr-結果表（貼付）'!$1:$1,0)),5,1),"")</f>
        <v/>
      </c>
      <c r="BF57" s="249"/>
      <c r="BG57" s="249" t="str">
        <f>IFERROR(MID(INDEX('公式予選（TT）1Gr-結果表（貼付）'!$A:$Z,MATCH($R57,'公式予選（TT）1Gr-結果表（貼付）'!$B:$B,0),MATCH("会員番号",'公式予選（TT）1Gr-結果表（貼付）'!$1:$1,0)),6,1),"")</f>
        <v/>
      </c>
      <c r="BH57" s="249"/>
      <c r="BI57" s="249" t="str">
        <f>IFERROR(MID(INDEX('公式予選（TT）1Gr-結果表（貼付）'!$A:$Z,MATCH($R57,'公式予選（TT）1Gr-結果表（貼付）'!$B:$B,0),MATCH("会員番号",'公式予選（TT）1Gr-結果表（貼付）'!$1:$1,0)),7,1),"")</f>
        <v/>
      </c>
      <c r="BJ57" s="249"/>
      <c r="BK57" s="249" t="str">
        <f>IFERROR(MID(INDEX('公式予選（TT）1Gr-結果表（貼付）'!$A:$Z,MATCH($R57,'公式予選（TT）1Gr-結果表（貼付）'!$B:$B,0),MATCH("会員番号",'公式予選（TT）1Gr-結果表（貼付）'!$1:$1,0)),8,1),"")</f>
        <v/>
      </c>
      <c r="BL57" s="249"/>
      <c r="BM57" s="249" t="str">
        <f>IFERROR(MID(INDEX('公式予選（TT）1Gr-結果表（貼付）'!$A:$Z,MATCH($R57,'公式予選（TT）1Gr-結果表（貼付）'!$B:$B,0),MATCH("会員番号",'公式予選（TT）1Gr-結果表（貼付）'!$1:$1,0)),9,1),"")</f>
        <v/>
      </c>
      <c r="BN57" s="249"/>
      <c r="BO57" s="249" t="str">
        <f>IFERROR(MID(INDEX('公式予選（TT）1Gr-結果表（貼付）'!$A:$Z,MATCH($R57,'公式予選（TT）1Gr-結果表（貼付）'!$B:$B,0),MATCH("会員番号",'公式予選（TT）1Gr-結果表（貼付）'!$1:$1,0)),10,1),"")</f>
        <v/>
      </c>
      <c r="BP57" s="249"/>
      <c r="BQ57" s="249" t="str">
        <f>IFERROR(MID(INDEX('公式予選（TT）1Gr-結果表（貼付）'!$A:$Z,MATCH($R57,'公式予選（TT）1Gr-結果表（貼付）'!$B:$B,0),MATCH("会員番号",'公式予選（TT）1Gr-結果表（貼付）'!$1:$1,0)),11,1),"")</f>
        <v/>
      </c>
      <c r="BR57" s="249"/>
      <c r="BS57" s="249" t="str">
        <f>IFERROR(MID(INDEX('公式予選（TT）1Gr-結果表（貼付）'!$A:$Z,MATCH($R57,'公式予選（TT）1Gr-結果表（貼付）'!$B:$B,0),MATCH("会員番号",'公式予選（TT）1Gr-結果表（貼付）'!$1:$1,0)),12,1),"")</f>
        <v/>
      </c>
      <c r="BT57" s="249"/>
      <c r="BU57" s="249" t="str">
        <f>IFERROR(MID(INDEX('公式予選（TT）1Gr-結果表（貼付）'!$A:$Z,MATCH($R57,'公式予選（TT）1Gr-結果表（貼付）'!$B:$B,0),MATCH("会員番号",'公式予選（TT）1Gr-結果表（貼付）'!$1:$1,0)),13,1),"")</f>
        <v/>
      </c>
      <c r="BV57" s="249"/>
      <c r="BW57" s="249" t="str">
        <f>IFERROR(MID(INDEX('公式予選（TT）1Gr-結果表（貼付）'!$A:$Z,MATCH($R57,'公式予選（TT）1Gr-結果表（貼付）'!$B:$B,0),MATCH("会員番号",'公式予選（TT）1Gr-結果表（貼付）'!$1:$1,0)),14,1),"")</f>
        <v/>
      </c>
      <c r="BX57" s="249"/>
      <c r="BY57" s="250" t="str">
        <f>IFERROR(INDEX('公式予選（TT）1Gr-結果表（貼付）'!$A:$Z,MATCH($R57,'公式予選（TT）1Gr-結果表（貼付）'!$B:$B,0),MATCH("Team",'公式予選（TT）1Gr-結果表（貼付）'!$1:$1,0)),"")</f>
        <v/>
      </c>
      <c r="BZ57" s="251"/>
      <c r="CA57" s="251"/>
      <c r="CB57" s="251"/>
      <c r="CC57" s="251"/>
      <c r="CD57" s="251"/>
      <c r="CE57" s="251"/>
      <c r="CF57" s="251"/>
      <c r="CG57" s="251"/>
      <c r="CH57" s="251"/>
      <c r="CI57" s="251"/>
      <c r="CJ57" s="251"/>
      <c r="CK57" s="251"/>
      <c r="CL57" s="251"/>
      <c r="CM57" s="251"/>
      <c r="CN57" s="251"/>
      <c r="CO57" s="251"/>
      <c r="CP57" s="251"/>
      <c r="CQ57" s="251"/>
      <c r="CR57" s="251"/>
      <c r="CS57" s="252"/>
      <c r="CT57" s="250" t="str">
        <f>IFERROR(INDEX('公式予選（TT）1Gr-結果表（貼付）'!$A:$Z,MATCH($R57,'公式予選（TT）1Gr-結果表（貼付）'!$B:$B,0),MATCH("Model/Engine",'公式予選（TT）1Gr-結果表（貼付）'!$1:$1,0)),"")</f>
        <v/>
      </c>
      <c r="CU57" s="251"/>
      <c r="CV57" s="251"/>
      <c r="CW57" s="251"/>
      <c r="CX57" s="251"/>
      <c r="CY57" s="251"/>
      <c r="CZ57" s="251"/>
      <c r="DA57" s="251"/>
      <c r="DB57" s="251"/>
      <c r="DC57" s="251"/>
      <c r="DD57" s="252"/>
      <c r="DE57" s="253"/>
      <c r="DF57" s="254"/>
      <c r="DG57" s="254"/>
      <c r="DH57" s="254"/>
      <c r="DI57" s="254"/>
      <c r="DJ57" s="254"/>
      <c r="DK57" s="254"/>
      <c r="DL57" s="254"/>
      <c r="DM57" s="255"/>
      <c r="DN57" s="285" t="str">
        <f>IF(A57="DNS","ｽﾀｰﾄ出来ず",IF(A57="DQ","失　格",IFERROR(INDEX('公式予選（TT）1Gr-結果表（貼付）'!$A:$Z,MATCH($R57,'公式予選（TT）1Gr-結果表（貼付）'!$B:$B,0),MATCH("BestLap",'公式予選（TT）1Gr-結果表（貼付）'!$1:$1,0)),"")))</f>
        <v/>
      </c>
      <c r="DO57" s="286"/>
      <c r="DP57" s="286"/>
      <c r="DQ57" s="286"/>
      <c r="DR57" s="286"/>
      <c r="DS57" s="286"/>
      <c r="DT57" s="286"/>
      <c r="DU57" s="286"/>
      <c r="DV57" s="286"/>
      <c r="DW57" s="286"/>
      <c r="DX57" s="286"/>
      <c r="DY57" s="286"/>
      <c r="DZ57" s="286"/>
      <c r="EA57" s="286"/>
      <c r="EB57" s="286"/>
      <c r="EC57" s="286"/>
      <c r="ED57" s="286"/>
      <c r="EE57" s="286"/>
      <c r="EF57" s="287"/>
      <c r="EG57" s="240"/>
      <c r="EH57" s="241"/>
      <c r="EI57" s="241"/>
      <c r="EJ57" s="241"/>
      <c r="EK57" s="241"/>
      <c r="EL57" s="241"/>
      <c r="EM57" s="241"/>
      <c r="EN57" s="241"/>
      <c r="EO57" s="241"/>
      <c r="EP57" s="241"/>
      <c r="EQ57" s="241"/>
      <c r="ER57" s="241"/>
      <c r="ES57" s="241"/>
      <c r="ET57" s="241"/>
      <c r="EU57" s="241"/>
      <c r="EV57" s="241"/>
      <c r="EW57" s="241"/>
      <c r="EX57" s="242"/>
    </row>
    <row r="58" spans="1:154" s="135" customFormat="1" ht="18.600000000000001" customHeight="1">
      <c r="A58" s="276" t="str">
        <f>IF(OR('公式予選（TT）1Gr-結果表（貼付）'!A29="DNF",'公式予選（TT）1Gr-結果表（貼付）'!A29="DNS",'公式予選（TT）1Gr-結果表（貼付）'!A29="DQ"),'公式予選（TT）1Gr-結果表（貼付）'!A29,IF(MAX('公式予選（TT）1Gr-結果表（貼付）'!$A:$A)&gt;A57,A57+1,""))</f>
        <v/>
      </c>
      <c r="B58" s="277"/>
      <c r="C58" s="277"/>
      <c r="D58" s="277"/>
      <c r="E58" s="278"/>
      <c r="F58" s="253" t="str">
        <f>IF(IFERROR(INDEX('公式予選（TT）1Gr-結果表（貼付）'!$A:$Z,MATCH($R58,'公式予選（TT）1Gr-結果表（貼付）'!$B:$B,0),MATCH("クラス",'公式予選（TT）1Gr-結果表（貼付）'!$1:$1,0)),"")=0,"",IFERROR(INDEX('公式予選（TT）1Gr-結果表（貼付）'!$A:$Z,MATCH($R58,'公式予選（TT）1Gr-結果表（貼付）'!$B:$B,0),MATCH("クラス",'公式予選（TT）1Gr-結果表（貼付）'!$1:$1,0)),""))</f>
        <v/>
      </c>
      <c r="G58" s="254"/>
      <c r="H58" s="254"/>
      <c r="I58" s="254"/>
      <c r="J58" s="254"/>
      <c r="K58" s="254"/>
      <c r="L58" s="255"/>
      <c r="M58" s="279" t="str">
        <f>IF(ISTEXT(A58)=TRUE,"",IF(F58="","",IF(A58="","""",COUNTIF($F$15:F58,F58))))</f>
        <v/>
      </c>
      <c r="N58" s="277"/>
      <c r="O58" s="277"/>
      <c r="P58" s="277"/>
      <c r="Q58" s="278"/>
      <c r="R58" s="279" t="str">
        <f>IFERROR(INDEX('公式予選（TT）1Gr-結果表（貼付）'!A29:$Z$50,MATCH($A58,'公式予選（TT）1Gr-結果表（貼付）'!A29:$A$50,0),MATCH("No.",'公式予選（TT）1Gr-結果表（貼付）'!$1:$1,0)),"")</f>
        <v/>
      </c>
      <c r="S58" s="277"/>
      <c r="T58" s="277"/>
      <c r="U58" s="277"/>
      <c r="V58" s="278"/>
      <c r="W58" s="250" t="str">
        <f>IFERROR(INDEX('公式予選（TT）1Gr-結果表（貼付）'!$A:$Z,MATCH($R58,'公式予選（TT）1Gr-結果表（貼付）'!$B:$B,0),MATCH("名前",'公式予選（TT）1Gr-結果表（貼付）'!$1:$1,0)),"")</f>
        <v/>
      </c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2"/>
      <c r="AW58" s="249" t="str">
        <f>IFERROR(MID(INDEX('公式予選（TT）1Gr-結果表（貼付）'!$A:$Z,MATCH($R58,'公式予選（TT）1Gr-結果表（貼付）'!$B:$B,0),MATCH("会員番号",'公式予選（TT）1Gr-結果表（貼付）'!$1:$1,0)),1,1),"")</f>
        <v/>
      </c>
      <c r="AX58" s="249"/>
      <c r="AY58" s="249" t="str">
        <f>IFERROR(MID(INDEX('公式予選（TT）1Gr-結果表（貼付）'!$A:$Z,MATCH($R58,'公式予選（TT）1Gr-結果表（貼付）'!$B:$B,0),MATCH("会員番号",'公式予選（TT）1Gr-結果表（貼付）'!$1:$1,0)),2,1),"")</f>
        <v/>
      </c>
      <c r="AZ58" s="249"/>
      <c r="BA58" s="249" t="str">
        <f>IFERROR(MID(INDEX('公式予選（TT）1Gr-結果表（貼付）'!$A:$Z,MATCH($R58,'公式予選（TT）1Gr-結果表（貼付）'!$B:$B,0),MATCH("会員番号",'公式予選（TT）1Gr-結果表（貼付）'!$1:$1,0)),3,1),"")</f>
        <v/>
      </c>
      <c r="BB58" s="249"/>
      <c r="BC58" s="249" t="str">
        <f>IFERROR(MID(INDEX('公式予選（TT）1Gr-結果表（貼付）'!$A:$Z,MATCH($R58,'公式予選（TT）1Gr-結果表（貼付）'!$B:$B,0),MATCH("会員番号",'公式予選（TT）1Gr-結果表（貼付）'!$1:$1,0)),4,1),"")</f>
        <v/>
      </c>
      <c r="BD58" s="249"/>
      <c r="BE58" s="249" t="str">
        <f>IFERROR(MID(INDEX('公式予選（TT）1Gr-結果表（貼付）'!$A:$Z,MATCH($R58,'公式予選（TT）1Gr-結果表（貼付）'!$B:$B,0),MATCH("会員番号",'公式予選（TT）1Gr-結果表（貼付）'!$1:$1,0)),5,1),"")</f>
        <v/>
      </c>
      <c r="BF58" s="249"/>
      <c r="BG58" s="249" t="str">
        <f>IFERROR(MID(INDEX('公式予選（TT）1Gr-結果表（貼付）'!$A:$Z,MATCH($R58,'公式予選（TT）1Gr-結果表（貼付）'!$B:$B,0),MATCH("会員番号",'公式予選（TT）1Gr-結果表（貼付）'!$1:$1,0)),6,1),"")</f>
        <v/>
      </c>
      <c r="BH58" s="249"/>
      <c r="BI58" s="249" t="str">
        <f>IFERROR(MID(INDEX('公式予選（TT）1Gr-結果表（貼付）'!$A:$Z,MATCH($R58,'公式予選（TT）1Gr-結果表（貼付）'!$B:$B,0),MATCH("会員番号",'公式予選（TT）1Gr-結果表（貼付）'!$1:$1,0)),7,1),"")</f>
        <v/>
      </c>
      <c r="BJ58" s="249"/>
      <c r="BK58" s="249" t="str">
        <f>IFERROR(MID(INDEX('公式予選（TT）1Gr-結果表（貼付）'!$A:$Z,MATCH($R58,'公式予選（TT）1Gr-結果表（貼付）'!$B:$B,0),MATCH("会員番号",'公式予選（TT）1Gr-結果表（貼付）'!$1:$1,0)),8,1),"")</f>
        <v/>
      </c>
      <c r="BL58" s="249"/>
      <c r="BM58" s="249" t="str">
        <f>IFERROR(MID(INDEX('公式予選（TT）1Gr-結果表（貼付）'!$A:$Z,MATCH($R58,'公式予選（TT）1Gr-結果表（貼付）'!$B:$B,0),MATCH("会員番号",'公式予選（TT）1Gr-結果表（貼付）'!$1:$1,0)),9,1),"")</f>
        <v/>
      </c>
      <c r="BN58" s="249"/>
      <c r="BO58" s="249" t="str">
        <f>IFERROR(MID(INDEX('公式予選（TT）1Gr-結果表（貼付）'!$A:$Z,MATCH($R58,'公式予選（TT）1Gr-結果表（貼付）'!$B:$B,0),MATCH("会員番号",'公式予選（TT）1Gr-結果表（貼付）'!$1:$1,0)),10,1),"")</f>
        <v/>
      </c>
      <c r="BP58" s="249"/>
      <c r="BQ58" s="249" t="str">
        <f>IFERROR(MID(INDEX('公式予選（TT）1Gr-結果表（貼付）'!$A:$Z,MATCH($R58,'公式予選（TT）1Gr-結果表（貼付）'!$B:$B,0),MATCH("会員番号",'公式予選（TT）1Gr-結果表（貼付）'!$1:$1,0)),11,1),"")</f>
        <v/>
      </c>
      <c r="BR58" s="249"/>
      <c r="BS58" s="249" t="str">
        <f>IFERROR(MID(INDEX('公式予選（TT）1Gr-結果表（貼付）'!$A:$Z,MATCH($R58,'公式予選（TT）1Gr-結果表（貼付）'!$B:$B,0),MATCH("会員番号",'公式予選（TT）1Gr-結果表（貼付）'!$1:$1,0)),12,1),"")</f>
        <v/>
      </c>
      <c r="BT58" s="249"/>
      <c r="BU58" s="249" t="str">
        <f>IFERROR(MID(INDEX('公式予選（TT）1Gr-結果表（貼付）'!$A:$Z,MATCH($R58,'公式予選（TT）1Gr-結果表（貼付）'!$B:$B,0),MATCH("会員番号",'公式予選（TT）1Gr-結果表（貼付）'!$1:$1,0)),13,1),"")</f>
        <v/>
      </c>
      <c r="BV58" s="249"/>
      <c r="BW58" s="249" t="str">
        <f>IFERROR(MID(INDEX('公式予選（TT）1Gr-結果表（貼付）'!$A:$Z,MATCH($R58,'公式予選（TT）1Gr-結果表（貼付）'!$B:$B,0),MATCH("会員番号",'公式予選（TT）1Gr-結果表（貼付）'!$1:$1,0)),14,1),"")</f>
        <v/>
      </c>
      <c r="BX58" s="249"/>
      <c r="BY58" s="250" t="str">
        <f>IFERROR(INDEX('公式予選（TT）1Gr-結果表（貼付）'!$A:$Z,MATCH($R58,'公式予選（TT）1Gr-結果表（貼付）'!$B:$B,0),MATCH("Team",'公式予選（TT）1Gr-結果表（貼付）'!$1:$1,0)),"")</f>
        <v/>
      </c>
      <c r="BZ58" s="251"/>
      <c r="CA58" s="251"/>
      <c r="CB58" s="251"/>
      <c r="CC58" s="251"/>
      <c r="CD58" s="251"/>
      <c r="CE58" s="251"/>
      <c r="CF58" s="251"/>
      <c r="CG58" s="251"/>
      <c r="CH58" s="251"/>
      <c r="CI58" s="251"/>
      <c r="CJ58" s="251"/>
      <c r="CK58" s="251"/>
      <c r="CL58" s="251"/>
      <c r="CM58" s="251"/>
      <c r="CN58" s="251"/>
      <c r="CO58" s="251"/>
      <c r="CP58" s="251"/>
      <c r="CQ58" s="251"/>
      <c r="CR58" s="251"/>
      <c r="CS58" s="252"/>
      <c r="CT58" s="250" t="str">
        <f>IFERROR(INDEX('公式予選（TT）1Gr-結果表（貼付）'!$A:$Z,MATCH($R58,'公式予選（TT）1Gr-結果表（貼付）'!$B:$B,0),MATCH("Model/Engine",'公式予選（TT）1Gr-結果表（貼付）'!$1:$1,0)),"")</f>
        <v/>
      </c>
      <c r="CU58" s="251"/>
      <c r="CV58" s="251"/>
      <c r="CW58" s="251"/>
      <c r="CX58" s="251"/>
      <c r="CY58" s="251"/>
      <c r="CZ58" s="251"/>
      <c r="DA58" s="251"/>
      <c r="DB58" s="251"/>
      <c r="DC58" s="251"/>
      <c r="DD58" s="252"/>
      <c r="DE58" s="253"/>
      <c r="DF58" s="254"/>
      <c r="DG58" s="254"/>
      <c r="DH58" s="254"/>
      <c r="DI58" s="254"/>
      <c r="DJ58" s="254"/>
      <c r="DK58" s="254"/>
      <c r="DL58" s="254"/>
      <c r="DM58" s="255"/>
      <c r="DN58" s="285" t="str">
        <f>IF(A58="DNS","ｽﾀｰﾄ出来ず",IF(A58="DQ","失　格",IFERROR(INDEX('公式予選（TT）1Gr-結果表（貼付）'!$A:$Z,MATCH($R58,'公式予選（TT）1Gr-結果表（貼付）'!$B:$B,0),MATCH("BestLap",'公式予選（TT）1Gr-結果表（貼付）'!$1:$1,0)),"")))</f>
        <v/>
      </c>
      <c r="DO58" s="286"/>
      <c r="DP58" s="286"/>
      <c r="DQ58" s="286"/>
      <c r="DR58" s="286"/>
      <c r="DS58" s="286"/>
      <c r="DT58" s="286"/>
      <c r="DU58" s="286"/>
      <c r="DV58" s="286"/>
      <c r="DW58" s="286"/>
      <c r="DX58" s="286"/>
      <c r="DY58" s="286"/>
      <c r="DZ58" s="286"/>
      <c r="EA58" s="286"/>
      <c r="EB58" s="286"/>
      <c r="EC58" s="286"/>
      <c r="ED58" s="286"/>
      <c r="EE58" s="286"/>
      <c r="EF58" s="287"/>
      <c r="EG58" s="240"/>
      <c r="EH58" s="241"/>
      <c r="EI58" s="241"/>
      <c r="EJ58" s="241"/>
      <c r="EK58" s="241"/>
      <c r="EL58" s="241"/>
      <c r="EM58" s="241"/>
      <c r="EN58" s="241"/>
      <c r="EO58" s="241"/>
      <c r="EP58" s="241"/>
      <c r="EQ58" s="241"/>
      <c r="ER58" s="241"/>
      <c r="ES58" s="241"/>
      <c r="ET58" s="241"/>
      <c r="EU58" s="241"/>
      <c r="EV58" s="241"/>
      <c r="EW58" s="241"/>
      <c r="EX58" s="242"/>
    </row>
    <row r="59" spans="1:154" s="135" customFormat="1" ht="18.600000000000001" customHeight="1">
      <c r="A59" s="276" t="str">
        <f>IF(OR('公式予選（TT）1Gr-結果表（貼付）'!A30="DNF",'公式予選（TT）1Gr-結果表（貼付）'!A30="DNS",'公式予選（TT）1Gr-結果表（貼付）'!A30="DQ"),'公式予選（TT）1Gr-結果表（貼付）'!A30,IF(MAX('公式予選（TT）1Gr-結果表（貼付）'!$A:$A)&gt;A58,A58+1,""))</f>
        <v/>
      </c>
      <c r="B59" s="277"/>
      <c r="C59" s="277"/>
      <c r="D59" s="277"/>
      <c r="E59" s="278"/>
      <c r="F59" s="253" t="str">
        <f>IF(IFERROR(INDEX('公式予選（TT）1Gr-結果表（貼付）'!$A:$Z,MATCH($R59,'公式予選（TT）1Gr-結果表（貼付）'!$B:$B,0),MATCH("クラス",'公式予選（TT）1Gr-結果表（貼付）'!$1:$1,0)),"")=0,"",IFERROR(INDEX('公式予選（TT）1Gr-結果表（貼付）'!$A:$Z,MATCH($R59,'公式予選（TT）1Gr-結果表（貼付）'!$B:$B,0),MATCH("クラス",'公式予選（TT）1Gr-結果表（貼付）'!$1:$1,0)),""))</f>
        <v/>
      </c>
      <c r="G59" s="254"/>
      <c r="H59" s="254"/>
      <c r="I59" s="254"/>
      <c r="J59" s="254"/>
      <c r="K59" s="254"/>
      <c r="L59" s="255"/>
      <c r="M59" s="279" t="str">
        <f>IF(ISTEXT(A59)=TRUE,"",IF(F59="","",IF(A59="","""",COUNTIF($F$15:F59,F59))))</f>
        <v/>
      </c>
      <c r="N59" s="277"/>
      <c r="O59" s="277"/>
      <c r="P59" s="277"/>
      <c r="Q59" s="278"/>
      <c r="R59" s="279" t="str">
        <f>IFERROR(INDEX('公式予選（TT）1Gr-結果表（貼付）'!A30:$Z$50,MATCH($A59,'公式予選（TT）1Gr-結果表（貼付）'!A30:$A$50,0),MATCH("No.",'公式予選（TT）1Gr-結果表（貼付）'!$1:$1,0)),"")</f>
        <v/>
      </c>
      <c r="S59" s="277"/>
      <c r="T59" s="277"/>
      <c r="U59" s="277"/>
      <c r="V59" s="278"/>
      <c r="W59" s="250" t="str">
        <f>IFERROR(INDEX('公式予選（TT）1Gr-結果表（貼付）'!$A:$Z,MATCH($R59,'公式予選（TT）1Gr-結果表（貼付）'!$B:$B,0),MATCH("名前",'公式予選（TT）1Gr-結果表（貼付）'!$1:$1,0)),"")</f>
        <v/>
      </c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  <c r="AS59" s="251"/>
      <c r="AT59" s="251"/>
      <c r="AU59" s="251"/>
      <c r="AV59" s="252"/>
      <c r="AW59" s="249" t="str">
        <f>IFERROR(MID(INDEX('公式予選（TT）1Gr-結果表（貼付）'!$A:$Z,MATCH($R59,'公式予選（TT）1Gr-結果表（貼付）'!$B:$B,0),MATCH("会員番号",'公式予選（TT）1Gr-結果表（貼付）'!$1:$1,0)),1,1),"")</f>
        <v/>
      </c>
      <c r="AX59" s="249"/>
      <c r="AY59" s="249" t="str">
        <f>IFERROR(MID(INDEX('公式予選（TT）1Gr-結果表（貼付）'!$A:$Z,MATCH($R59,'公式予選（TT）1Gr-結果表（貼付）'!$B:$B,0),MATCH("会員番号",'公式予選（TT）1Gr-結果表（貼付）'!$1:$1,0)),2,1),"")</f>
        <v/>
      </c>
      <c r="AZ59" s="249"/>
      <c r="BA59" s="249" t="str">
        <f>IFERROR(MID(INDEX('公式予選（TT）1Gr-結果表（貼付）'!$A:$Z,MATCH($R59,'公式予選（TT）1Gr-結果表（貼付）'!$B:$B,0),MATCH("会員番号",'公式予選（TT）1Gr-結果表（貼付）'!$1:$1,0)),3,1),"")</f>
        <v/>
      </c>
      <c r="BB59" s="249"/>
      <c r="BC59" s="249" t="str">
        <f>IFERROR(MID(INDEX('公式予選（TT）1Gr-結果表（貼付）'!$A:$Z,MATCH($R59,'公式予選（TT）1Gr-結果表（貼付）'!$B:$B,0),MATCH("会員番号",'公式予選（TT）1Gr-結果表（貼付）'!$1:$1,0)),4,1),"")</f>
        <v/>
      </c>
      <c r="BD59" s="249"/>
      <c r="BE59" s="249" t="str">
        <f>IFERROR(MID(INDEX('公式予選（TT）1Gr-結果表（貼付）'!$A:$Z,MATCH($R59,'公式予選（TT）1Gr-結果表（貼付）'!$B:$B,0),MATCH("会員番号",'公式予選（TT）1Gr-結果表（貼付）'!$1:$1,0)),5,1),"")</f>
        <v/>
      </c>
      <c r="BF59" s="249"/>
      <c r="BG59" s="249" t="str">
        <f>IFERROR(MID(INDEX('公式予選（TT）1Gr-結果表（貼付）'!$A:$Z,MATCH($R59,'公式予選（TT）1Gr-結果表（貼付）'!$B:$B,0),MATCH("会員番号",'公式予選（TT）1Gr-結果表（貼付）'!$1:$1,0)),6,1),"")</f>
        <v/>
      </c>
      <c r="BH59" s="249"/>
      <c r="BI59" s="249" t="str">
        <f>IFERROR(MID(INDEX('公式予選（TT）1Gr-結果表（貼付）'!$A:$Z,MATCH($R59,'公式予選（TT）1Gr-結果表（貼付）'!$B:$B,0),MATCH("会員番号",'公式予選（TT）1Gr-結果表（貼付）'!$1:$1,0)),7,1),"")</f>
        <v/>
      </c>
      <c r="BJ59" s="249"/>
      <c r="BK59" s="249" t="str">
        <f>IFERROR(MID(INDEX('公式予選（TT）1Gr-結果表（貼付）'!$A:$Z,MATCH($R59,'公式予選（TT）1Gr-結果表（貼付）'!$B:$B,0),MATCH("会員番号",'公式予選（TT）1Gr-結果表（貼付）'!$1:$1,0)),8,1),"")</f>
        <v/>
      </c>
      <c r="BL59" s="249"/>
      <c r="BM59" s="249" t="str">
        <f>IFERROR(MID(INDEX('公式予選（TT）1Gr-結果表（貼付）'!$A:$Z,MATCH($R59,'公式予選（TT）1Gr-結果表（貼付）'!$B:$B,0),MATCH("会員番号",'公式予選（TT）1Gr-結果表（貼付）'!$1:$1,0)),9,1),"")</f>
        <v/>
      </c>
      <c r="BN59" s="249"/>
      <c r="BO59" s="249" t="str">
        <f>IFERROR(MID(INDEX('公式予選（TT）1Gr-結果表（貼付）'!$A:$Z,MATCH($R59,'公式予選（TT）1Gr-結果表（貼付）'!$B:$B,0),MATCH("会員番号",'公式予選（TT）1Gr-結果表（貼付）'!$1:$1,0)),10,1),"")</f>
        <v/>
      </c>
      <c r="BP59" s="249"/>
      <c r="BQ59" s="249" t="str">
        <f>IFERROR(MID(INDEX('公式予選（TT）1Gr-結果表（貼付）'!$A:$Z,MATCH($R59,'公式予選（TT）1Gr-結果表（貼付）'!$B:$B,0),MATCH("会員番号",'公式予選（TT）1Gr-結果表（貼付）'!$1:$1,0)),11,1),"")</f>
        <v/>
      </c>
      <c r="BR59" s="249"/>
      <c r="BS59" s="249" t="str">
        <f>IFERROR(MID(INDEX('公式予選（TT）1Gr-結果表（貼付）'!$A:$Z,MATCH($R59,'公式予選（TT）1Gr-結果表（貼付）'!$B:$B,0),MATCH("会員番号",'公式予選（TT）1Gr-結果表（貼付）'!$1:$1,0)),12,1),"")</f>
        <v/>
      </c>
      <c r="BT59" s="249"/>
      <c r="BU59" s="249" t="str">
        <f>IFERROR(MID(INDEX('公式予選（TT）1Gr-結果表（貼付）'!$A:$Z,MATCH($R59,'公式予選（TT）1Gr-結果表（貼付）'!$B:$B,0),MATCH("会員番号",'公式予選（TT）1Gr-結果表（貼付）'!$1:$1,0)),13,1),"")</f>
        <v/>
      </c>
      <c r="BV59" s="249"/>
      <c r="BW59" s="249" t="str">
        <f>IFERROR(MID(INDEX('公式予選（TT）1Gr-結果表（貼付）'!$A:$Z,MATCH($R59,'公式予選（TT）1Gr-結果表（貼付）'!$B:$B,0),MATCH("会員番号",'公式予選（TT）1Gr-結果表（貼付）'!$1:$1,0)),14,1),"")</f>
        <v/>
      </c>
      <c r="BX59" s="249"/>
      <c r="BY59" s="250" t="str">
        <f>IFERROR(INDEX('公式予選（TT）1Gr-結果表（貼付）'!$A:$Z,MATCH($R59,'公式予選（TT）1Gr-結果表（貼付）'!$B:$B,0),MATCH("Team",'公式予選（TT）1Gr-結果表（貼付）'!$1:$1,0)),"")</f>
        <v/>
      </c>
      <c r="BZ59" s="251"/>
      <c r="CA59" s="251"/>
      <c r="CB59" s="251"/>
      <c r="CC59" s="251"/>
      <c r="CD59" s="251"/>
      <c r="CE59" s="251"/>
      <c r="CF59" s="251"/>
      <c r="CG59" s="251"/>
      <c r="CH59" s="251"/>
      <c r="CI59" s="251"/>
      <c r="CJ59" s="251"/>
      <c r="CK59" s="251"/>
      <c r="CL59" s="251"/>
      <c r="CM59" s="251"/>
      <c r="CN59" s="251"/>
      <c r="CO59" s="251"/>
      <c r="CP59" s="251"/>
      <c r="CQ59" s="251"/>
      <c r="CR59" s="251"/>
      <c r="CS59" s="252"/>
      <c r="CT59" s="250" t="str">
        <f>IFERROR(INDEX('公式予選（TT）1Gr-結果表（貼付）'!$A:$Z,MATCH($R59,'公式予選（TT）1Gr-結果表（貼付）'!$B:$B,0),MATCH("Model/Engine",'公式予選（TT）1Gr-結果表（貼付）'!$1:$1,0)),"")</f>
        <v/>
      </c>
      <c r="CU59" s="251"/>
      <c r="CV59" s="251"/>
      <c r="CW59" s="251"/>
      <c r="CX59" s="251"/>
      <c r="CY59" s="251"/>
      <c r="CZ59" s="251"/>
      <c r="DA59" s="251"/>
      <c r="DB59" s="251"/>
      <c r="DC59" s="251"/>
      <c r="DD59" s="252"/>
      <c r="DE59" s="253"/>
      <c r="DF59" s="254"/>
      <c r="DG59" s="254"/>
      <c r="DH59" s="254"/>
      <c r="DI59" s="254"/>
      <c r="DJ59" s="254"/>
      <c r="DK59" s="254"/>
      <c r="DL59" s="254"/>
      <c r="DM59" s="255"/>
      <c r="DN59" s="285" t="str">
        <f>IF(A59="DNS","ｽﾀｰﾄ出来ず",IF(A59="DQ","失　格",IFERROR(INDEX('公式予選（TT）1Gr-結果表（貼付）'!$A:$Z,MATCH($R59,'公式予選（TT）1Gr-結果表（貼付）'!$B:$B,0),MATCH("BestLap",'公式予選（TT）1Gr-結果表（貼付）'!$1:$1,0)),"")))</f>
        <v/>
      </c>
      <c r="DO59" s="286"/>
      <c r="DP59" s="286"/>
      <c r="DQ59" s="286"/>
      <c r="DR59" s="286"/>
      <c r="DS59" s="286"/>
      <c r="DT59" s="286"/>
      <c r="DU59" s="286"/>
      <c r="DV59" s="286"/>
      <c r="DW59" s="286"/>
      <c r="DX59" s="286"/>
      <c r="DY59" s="286"/>
      <c r="DZ59" s="286"/>
      <c r="EA59" s="286"/>
      <c r="EB59" s="286"/>
      <c r="EC59" s="286"/>
      <c r="ED59" s="286"/>
      <c r="EE59" s="286"/>
      <c r="EF59" s="287"/>
      <c r="EG59" s="240"/>
      <c r="EH59" s="241"/>
      <c r="EI59" s="241"/>
      <c r="EJ59" s="241"/>
      <c r="EK59" s="241"/>
      <c r="EL59" s="241"/>
      <c r="EM59" s="241"/>
      <c r="EN59" s="241"/>
      <c r="EO59" s="241"/>
      <c r="EP59" s="241"/>
      <c r="EQ59" s="241"/>
      <c r="ER59" s="241"/>
      <c r="ES59" s="241"/>
      <c r="ET59" s="241"/>
      <c r="EU59" s="241"/>
      <c r="EV59" s="241"/>
      <c r="EW59" s="241"/>
      <c r="EX59" s="242"/>
    </row>
    <row r="60" spans="1:154" s="135" customFormat="1" ht="18.600000000000001" customHeight="1">
      <c r="A60" s="276" t="str">
        <f>IF(OR('公式予選（TT）1Gr-結果表（貼付）'!A31="DNF",'公式予選（TT）1Gr-結果表（貼付）'!A31="DNS",'公式予選（TT）1Gr-結果表（貼付）'!A31="DQ"),'公式予選（TT）1Gr-結果表（貼付）'!A31,IF(MAX('公式予選（TT）1Gr-結果表（貼付）'!$A:$A)&gt;A59,A59+1,""))</f>
        <v/>
      </c>
      <c r="B60" s="277"/>
      <c r="C60" s="277"/>
      <c r="D60" s="277"/>
      <c r="E60" s="278"/>
      <c r="F60" s="253" t="str">
        <f>IF(IFERROR(INDEX('公式予選（TT）1Gr-結果表（貼付）'!$A:$Z,MATCH($R60,'公式予選（TT）1Gr-結果表（貼付）'!$B:$B,0),MATCH("クラス",'公式予選（TT）1Gr-結果表（貼付）'!$1:$1,0)),"")=0,"",IFERROR(INDEX('公式予選（TT）1Gr-結果表（貼付）'!$A:$Z,MATCH($R60,'公式予選（TT）1Gr-結果表（貼付）'!$B:$B,0),MATCH("クラス",'公式予選（TT）1Gr-結果表（貼付）'!$1:$1,0)),""))</f>
        <v/>
      </c>
      <c r="G60" s="254"/>
      <c r="H60" s="254"/>
      <c r="I60" s="254"/>
      <c r="J60" s="254"/>
      <c r="K60" s="254"/>
      <c r="L60" s="255"/>
      <c r="M60" s="279" t="str">
        <f>IF(ISTEXT(A60)=TRUE,"",IF(F60="","",IF(A60="","""",COUNTIF($F$15:F60,F60))))</f>
        <v/>
      </c>
      <c r="N60" s="277"/>
      <c r="O60" s="277"/>
      <c r="P60" s="277"/>
      <c r="Q60" s="278"/>
      <c r="R60" s="279" t="str">
        <f>IFERROR(INDEX('公式予選（TT）1Gr-結果表（貼付）'!A31:$Z$50,MATCH($A60,'公式予選（TT）1Gr-結果表（貼付）'!A31:$A$50,0),MATCH("No.",'公式予選（TT）1Gr-結果表（貼付）'!$1:$1,0)),"")</f>
        <v/>
      </c>
      <c r="S60" s="277"/>
      <c r="T60" s="277"/>
      <c r="U60" s="277"/>
      <c r="V60" s="278"/>
      <c r="W60" s="250" t="str">
        <f>IFERROR(INDEX('公式予選（TT）1Gr-結果表（貼付）'!$A:$Z,MATCH($R60,'公式予選（TT）1Gr-結果表（貼付）'!$B:$B,0),MATCH("名前",'公式予選（TT）1Gr-結果表（貼付）'!$1:$1,0)),"")</f>
        <v/>
      </c>
      <c r="X60" s="251"/>
      <c r="Y60" s="251"/>
      <c r="Z60" s="251"/>
      <c r="AA60" s="251"/>
      <c r="AB60" s="251"/>
      <c r="AC60" s="251"/>
      <c r="AD60" s="251"/>
      <c r="AE60" s="251"/>
      <c r="AF60" s="251"/>
      <c r="AG60" s="251"/>
      <c r="AH60" s="251"/>
      <c r="AI60" s="251"/>
      <c r="AJ60" s="251"/>
      <c r="AK60" s="251"/>
      <c r="AL60" s="251"/>
      <c r="AM60" s="251"/>
      <c r="AN60" s="251"/>
      <c r="AO60" s="251"/>
      <c r="AP60" s="251"/>
      <c r="AQ60" s="251"/>
      <c r="AR60" s="251"/>
      <c r="AS60" s="251"/>
      <c r="AT60" s="251"/>
      <c r="AU60" s="251"/>
      <c r="AV60" s="252"/>
      <c r="AW60" s="249" t="str">
        <f>IFERROR(MID(INDEX('公式予選（TT）1Gr-結果表（貼付）'!$A:$Z,MATCH($R60,'公式予選（TT）1Gr-結果表（貼付）'!$B:$B,0),MATCH("会員番号",'公式予選（TT）1Gr-結果表（貼付）'!$1:$1,0)),1,1),"")</f>
        <v/>
      </c>
      <c r="AX60" s="249"/>
      <c r="AY60" s="249" t="str">
        <f>IFERROR(MID(INDEX('公式予選（TT）1Gr-結果表（貼付）'!$A:$Z,MATCH($R60,'公式予選（TT）1Gr-結果表（貼付）'!$B:$B,0),MATCH("会員番号",'公式予選（TT）1Gr-結果表（貼付）'!$1:$1,0)),2,1),"")</f>
        <v/>
      </c>
      <c r="AZ60" s="249"/>
      <c r="BA60" s="249" t="str">
        <f>IFERROR(MID(INDEX('公式予選（TT）1Gr-結果表（貼付）'!$A:$Z,MATCH($R60,'公式予選（TT）1Gr-結果表（貼付）'!$B:$B,0),MATCH("会員番号",'公式予選（TT）1Gr-結果表（貼付）'!$1:$1,0)),3,1),"")</f>
        <v/>
      </c>
      <c r="BB60" s="249"/>
      <c r="BC60" s="249" t="str">
        <f>IFERROR(MID(INDEX('公式予選（TT）1Gr-結果表（貼付）'!$A:$Z,MATCH($R60,'公式予選（TT）1Gr-結果表（貼付）'!$B:$B,0),MATCH("会員番号",'公式予選（TT）1Gr-結果表（貼付）'!$1:$1,0)),4,1),"")</f>
        <v/>
      </c>
      <c r="BD60" s="249"/>
      <c r="BE60" s="249" t="str">
        <f>IFERROR(MID(INDEX('公式予選（TT）1Gr-結果表（貼付）'!$A:$Z,MATCH($R60,'公式予選（TT）1Gr-結果表（貼付）'!$B:$B,0),MATCH("会員番号",'公式予選（TT）1Gr-結果表（貼付）'!$1:$1,0)),5,1),"")</f>
        <v/>
      </c>
      <c r="BF60" s="249"/>
      <c r="BG60" s="249" t="str">
        <f>IFERROR(MID(INDEX('公式予選（TT）1Gr-結果表（貼付）'!$A:$Z,MATCH($R60,'公式予選（TT）1Gr-結果表（貼付）'!$B:$B,0),MATCH("会員番号",'公式予選（TT）1Gr-結果表（貼付）'!$1:$1,0)),6,1),"")</f>
        <v/>
      </c>
      <c r="BH60" s="249"/>
      <c r="BI60" s="249" t="str">
        <f>IFERROR(MID(INDEX('公式予選（TT）1Gr-結果表（貼付）'!$A:$Z,MATCH($R60,'公式予選（TT）1Gr-結果表（貼付）'!$B:$B,0),MATCH("会員番号",'公式予選（TT）1Gr-結果表（貼付）'!$1:$1,0)),7,1),"")</f>
        <v/>
      </c>
      <c r="BJ60" s="249"/>
      <c r="BK60" s="249" t="str">
        <f>IFERROR(MID(INDEX('公式予選（TT）1Gr-結果表（貼付）'!$A:$Z,MATCH($R60,'公式予選（TT）1Gr-結果表（貼付）'!$B:$B,0),MATCH("会員番号",'公式予選（TT）1Gr-結果表（貼付）'!$1:$1,0)),8,1),"")</f>
        <v/>
      </c>
      <c r="BL60" s="249"/>
      <c r="BM60" s="249" t="str">
        <f>IFERROR(MID(INDEX('公式予選（TT）1Gr-結果表（貼付）'!$A:$Z,MATCH($R60,'公式予選（TT）1Gr-結果表（貼付）'!$B:$B,0),MATCH("会員番号",'公式予選（TT）1Gr-結果表（貼付）'!$1:$1,0)),9,1),"")</f>
        <v/>
      </c>
      <c r="BN60" s="249"/>
      <c r="BO60" s="249" t="str">
        <f>IFERROR(MID(INDEX('公式予選（TT）1Gr-結果表（貼付）'!$A:$Z,MATCH($R60,'公式予選（TT）1Gr-結果表（貼付）'!$B:$B,0),MATCH("会員番号",'公式予選（TT）1Gr-結果表（貼付）'!$1:$1,0)),10,1),"")</f>
        <v/>
      </c>
      <c r="BP60" s="249"/>
      <c r="BQ60" s="249" t="str">
        <f>IFERROR(MID(INDEX('公式予選（TT）1Gr-結果表（貼付）'!$A:$Z,MATCH($R60,'公式予選（TT）1Gr-結果表（貼付）'!$B:$B,0),MATCH("会員番号",'公式予選（TT）1Gr-結果表（貼付）'!$1:$1,0)),11,1),"")</f>
        <v/>
      </c>
      <c r="BR60" s="249"/>
      <c r="BS60" s="249" t="str">
        <f>IFERROR(MID(INDEX('公式予選（TT）1Gr-結果表（貼付）'!$A:$Z,MATCH($R60,'公式予選（TT）1Gr-結果表（貼付）'!$B:$B,0),MATCH("会員番号",'公式予選（TT）1Gr-結果表（貼付）'!$1:$1,0)),12,1),"")</f>
        <v/>
      </c>
      <c r="BT60" s="249"/>
      <c r="BU60" s="249" t="str">
        <f>IFERROR(MID(INDEX('公式予選（TT）1Gr-結果表（貼付）'!$A:$Z,MATCH($R60,'公式予選（TT）1Gr-結果表（貼付）'!$B:$B,0),MATCH("会員番号",'公式予選（TT）1Gr-結果表（貼付）'!$1:$1,0)),13,1),"")</f>
        <v/>
      </c>
      <c r="BV60" s="249"/>
      <c r="BW60" s="249" t="str">
        <f>IFERROR(MID(INDEX('公式予選（TT）1Gr-結果表（貼付）'!$A:$Z,MATCH($R60,'公式予選（TT）1Gr-結果表（貼付）'!$B:$B,0),MATCH("会員番号",'公式予選（TT）1Gr-結果表（貼付）'!$1:$1,0)),14,1),"")</f>
        <v/>
      </c>
      <c r="BX60" s="249"/>
      <c r="BY60" s="250" t="str">
        <f>IFERROR(INDEX('公式予選（TT）1Gr-結果表（貼付）'!$A:$Z,MATCH($R60,'公式予選（TT）1Gr-結果表（貼付）'!$B:$B,0),MATCH("Team",'公式予選（TT）1Gr-結果表（貼付）'!$1:$1,0)),"")</f>
        <v/>
      </c>
      <c r="BZ60" s="251"/>
      <c r="CA60" s="251"/>
      <c r="CB60" s="251"/>
      <c r="CC60" s="251"/>
      <c r="CD60" s="251"/>
      <c r="CE60" s="251"/>
      <c r="CF60" s="251"/>
      <c r="CG60" s="251"/>
      <c r="CH60" s="251"/>
      <c r="CI60" s="251"/>
      <c r="CJ60" s="251"/>
      <c r="CK60" s="251"/>
      <c r="CL60" s="251"/>
      <c r="CM60" s="251"/>
      <c r="CN60" s="251"/>
      <c r="CO60" s="251"/>
      <c r="CP60" s="251"/>
      <c r="CQ60" s="251"/>
      <c r="CR60" s="251"/>
      <c r="CS60" s="252"/>
      <c r="CT60" s="250" t="str">
        <f>IFERROR(INDEX('公式予選（TT）1Gr-結果表（貼付）'!$A:$Z,MATCH($R60,'公式予選（TT）1Gr-結果表（貼付）'!$B:$B,0),MATCH("Model/Engine",'公式予選（TT）1Gr-結果表（貼付）'!$1:$1,0)),"")</f>
        <v/>
      </c>
      <c r="CU60" s="251"/>
      <c r="CV60" s="251"/>
      <c r="CW60" s="251"/>
      <c r="CX60" s="251"/>
      <c r="CY60" s="251"/>
      <c r="CZ60" s="251"/>
      <c r="DA60" s="251"/>
      <c r="DB60" s="251"/>
      <c r="DC60" s="251"/>
      <c r="DD60" s="252"/>
      <c r="DE60" s="253"/>
      <c r="DF60" s="254"/>
      <c r="DG60" s="254"/>
      <c r="DH60" s="254"/>
      <c r="DI60" s="254"/>
      <c r="DJ60" s="254"/>
      <c r="DK60" s="254"/>
      <c r="DL60" s="254"/>
      <c r="DM60" s="255"/>
      <c r="DN60" s="285" t="str">
        <f>IF(A60="DNS","ｽﾀｰﾄ出来ず",IF(A60="DQ","失　格",IFERROR(INDEX('公式予選（TT）1Gr-結果表（貼付）'!$A:$Z,MATCH($R60,'公式予選（TT）1Gr-結果表（貼付）'!$B:$B,0),MATCH("BestLap",'公式予選（TT）1Gr-結果表（貼付）'!$1:$1,0)),"")))</f>
        <v/>
      </c>
      <c r="DO60" s="286"/>
      <c r="DP60" s="286"/>
      <c r="DQ60" s="286"/>
      <c r="DR60" s="286"/>
      <c r="DS60" s="286"/>
      <c r="DT60" s="286"/>
      <c r="DU60" s="286"/>
      <c r="DV60" s="286"/>
      <c r="DW60" s="286"/>
      <c r="DX60" s="286"/>
      <c r="DY60" s="286"/>
      <c r="DZ60" s="286"/>
      <c r="EA60" s="286"/>
      <c r="EB60" s="286"/>
      <c r="EC60" s="286"/>
      <c r="ED60" s="286"/>
      <c r="EE60" s="286"/>
      <c r="EF60" s="287"/>
      <c r="EG60" s="240"/>
      <c r="EH60" s="241"/>
      <c r="EI60" s="241"/>
      <c r="EJ60" s="241"/>
      <c r="EK60" s="241"/>
      <c r="EL60" s="241"/>
      <c r="EM60" s="241"/>
      <c r="EN60" s="241"/>
      <c r="EO60" s="241"/>
      <c r="EP60" s="241"/>
      <c r="EQ60" s="241"/>
      <c r="ER60" s="241"/>
      <c r="ES60" s="241"/>
      <c r="ET60" s="241"/>
      <c r="EU60" s="241"/>
      <c r="EV60" s="241"/>
      <c r="EW60" s="241"/>
      <c r="EX60" s="242"/>
    </row>
    <row r="61" spans="1:154" s="136" customFormat="1" ht="18.600000000000001" customHeight="1">
      <c r="A61" s="276" t="str">
        <f>IF(OR('公式予選（TT）1Gr-結果表（貼付）'!A32="DNF",'公式予選（TT）1Gr-結果表（貼付）'!A32="DNS",'公式予選（TT）1Gr-結果表（貼付）'!A32="DQ"),'公式予選（TT）1Gr-結果表（貼付）'!A32,IF(MAX('公式予選（TT）1Gr-結果表（貼付）'!$A:$A)&gt;A60,A60+1,""))</f>
        <v/>
      </c>
      <c r="B61" s="277"/>
      <c r="C61" s="277"/>
      <c r="D61" s="277"/>
      <c r="E61" s="278"/>
      <c r="F61" s="253" t="str">
        <f>IF(IFERROR(INDEX('公式予選（TT）1Gr-結果表（貼付）'!$A:$Z,MATCH($R61,'公式予選（TT）1Gr-結果表（貼付）'!$B:$B,0),MATCH("クラス",'公式予選（TT）1Gr-結果表（貼付）'!$1:$1,0)),"")=0,"",IFERROR(INDEX('公式予選（TT）1Gr-結果表（貼付）'!$A:$Z,MATCH($R61,'公式予選（TT）1Gr-結果表（貼付）'!$B:$B,0),MATCH("クラス",'公式予選（TT）1Gr-結果表（貼付）'!$1:$1,0)),""))</f>
        <v/>
      </c>
      <c r="G61" s="254"/>
      <c r="H61" s="254"/>
      <c r="I61" s="254"/>
      <c r="J61" s="254"/>
      <c r="K61" s="254"/>
      <c r="L61" s="255"/>
      <c r="M61" s="279" t="str">
        <f>IF(ISTEXT(A61)=TRUE,"",IF(F61="","",IF(A61="","""",COUNTIF($F$15:F61,F61))))</f>
        <v/>
      </c>
      <c r="N61" s="277"/>
      <c r="O61" s="277"/>
      <c r="P61" s="277"/>
      <c r="Q61" s="278"/>
      <c r="R61" s="279" t="str">
        <f>IFERROR(INDEX('公式予選（TT）1Gr-結果表（貼付）'!A32:$Z$50,MATCH($A61,'公式予選（TT）1Gr-結果表（貼付）'!A32:$A$50,0),MATCH("No.",'公式予選（TT）1Gr-結果表（貼付）'!$1:$1,0)),"")</f>
        <v/>
      </c>
      <c r="S61" s="277"/>
      <c r="T61" s="277"/>
      <c r="U61" s="277"/>
      <c r="V61" s="278"/>
      <c r="W61" s="250" t="str">
        <f>IFERROR(INDEX('公式予選（TT）1Gr-結果表（貼付）'!$A:$Z,MATCH($R61,'公式予選（TT）1Gr-結果表（貼付）'!$B:$B,0),MATCH("名前",'公式予選（TT）1Gr-結果表（貼付）'!$1:$1,0)),"")</f>
        <v/>
      </c>
      <c r="X61" s="251"/>
      <c r="Y61" s="251"/>
      <c r="Z61" s="251"/>
      <c r="AA61" s="251"/>
      <c r="AB61" s="251"/>
      <c r="AC61" s="251"/>
      <c r="AD61" s="251"/>
      <c r="AE61" s="251"/>
      <c r="AF61" s="251"/>
      <c r="AG61" s="251"/>
      <c r="AH61" s="251"/>
      <c r="AI61" s="251"/>
      <c r="AJ61" s="251"/>
      <c r="AK61" s="251"/>
      <c r="AL61" s="251"/>
      <c r="AM61" s="251"/>
      <c r="AN61" s="251"/>
      <c r="AO61" s="251"/>
      <c r="AP61" s="251"/>
      <c r="AQ61" s="251"/>
      <c r="AR61" s="251"/>
      <c r="AS61" s="251"/>
      <c r="AT61" s="251"/>
      <c r="AU61" s="251"/>
      <c r="AV61" s="252"/>
      <c r="AW61" s="249" t="str">
        <f>IFERROR(MID(INDEX('公式予選（TT）1Gr-結果表（貼付）'!$A:$Z,MATCH($R61,'公式予選（TT）1Gr-結果表（貼付）'!$B:$B,0),MATCH("会員番号",'公式予選（TT）1Gr-結果表（貼付）'!$1:$1,0)),1,1),"")</f>
        <v/>
      </c>
      <c r="AX61" s="249"/>
      <c r="AY61" s="249" t="str">
        <f>IFERROR(MID(INDEX('公式予選（TT）1Gr-結果表（貼付）'!$A:$Z,MATCH($R61,'公式予選（TT）1Gr-結果表（貼付）'!$B:$B,0),MATCH("会員番号",'公式予選（TT）1Gr-結果表（貼付）'!$1:$1,0)),2,1),"")</f>
        <v/>
      </c>
      <c r="AZ61" s="249"/>
      <c r="BA61" s="249" t="str">
        <f>IFERROR(MID(INDEX('公式予選（TT）1Gr-結果表（貼付）'!$A:$Z,MATCH($R61,'公式予選（TT）1Gr-結果表（貼付）'!$B:$B,0),MATCH("会員番号",'公式予選（TT）1Gr-結果表（貼付）'!$1:$1,0)),3,1),"")</f>
        <v/>
      </c>
      <c r="BB61" s="249"/>
      <c r="BC61" s="249" t="str">
        <f>IFERROR(MID(INDEX('公式予選（TT）1Gr-結果表（貼付）'!$A:$Z,MATCH($R61,'公式予選（TT）1Gr-結果表（貼付）'!$B:$B,0),MATCH("会員番号",'公式予選（TT）1Gr-結果表（貼付）'!$1:$1,0)),4,1),"")</f>
        <v/>
      </c>
      <c r="BD61" s="249"/>
      <c r="BE61" s="249" t="str">
        <f>IFERROR(MID(INDEX('公式予選（TT）1Gr-結果表（貼付）'!$A:$Z,MATCH($R61,'公式予選（TT）1Gr-結果表（貼付）'!$B:$B,0),MATCH("会員番号",'公式予選（TT）1Gr-結果表（貼付）'!$1:$1,0)),5,1),"")</f>
        <v/>
      </c>
      <c r="BF61" s="249"/>
      <c r="BG61" s="249" t="str">
        <f>IFERROR(MID(INDEX('公式予選（TT）1Gr-結果表（貼付）'!$A:$Z,MATCH($R61,'公式予選（TT）1Gr-結果表（貼付）'!$B:$B,0),MATCH("会員番号",'公式予選（TT）1Gr-結果表（貼付）'!$1:$1,0)),6,1),"")</f>
        <v/>
      </c>
      <c r="BH61" s="249"/>
      <c r="BI61" s="249" t="str">
        <f>IFERROR(MID(INDEX('公式予選（TT）1Gr-結果表（貼付）'!$A:$Z,MATCH($R61,'公式予選（TT）1Gr-結果表（貼付）'!$B:$B,0),MATCH("会員番号",'公式予選（TT）1Gr-結果表（貼付）'!$1:$1,0)),7,1),"")</f>
        <v/>
      </c>
      <c r="BJ61" s="249"/>
      <c r="BK61" s="249" t="str">
        <f>IFERROR(MID(INDEX('公式予選（TT）1Gr-結果表（貼付）'!$A:$Z,MATCH($R61,'公式予選（TT）1Gr-結果表（貼付）'!$B:$B,0),MATCH("会員番号",'公式予選（TT）1Gr-結果表（貼付）'!$1:$1,0)),8,1),"")</f>
        <v/>
      </c>
      <c r="BL61" s="249"/>
      <c r="BM61" s="249" t="str">
        <f>IFERROR(MID(INDEX('公式予選（TT）1Gr-結果表（貼付）'!$A:$Z,MATCH($R61,'公式予選（TT）1Gr-結果表（貼付）'!$B:$B,0),MATCH("会員番号",'公式予選（TT）1Gr-結果表（貼付）'!$1:$1,0)),9,1),"")</f>
        <v/>
      </c>
      <c r="BN61" s="249"/>
      <c r="BO61" s="249" t="str">
        <f>IFERROR(MID(INDEX('公式予選（TT）1Gr-結果表（貼付）'!$A:$Z,MATCH($R61,'公式予選（TT）1Gr-結果表（貼付）'!$B:$B,0),MATCH("会員番号",'公式予選（TT）1Gr-結果表（貼付）'!$1:$1,0)),10,1),"")</f>
        <v/>
      </c>
      <c r="BP61" s="249"/>
      <c r="BQ61" s="249" t="str">
        <f>IFERROR(MID(INDEX('公式予選（TT）1Gr-結果表（貼付）'!$A:$Z,MATCH($R61,'公式予選（TT）1Gr-結果表（貼付）'!$B:$B,0),MATCH("会員番号",'公式予選（TT）1Gr-結果表（貼付）'!$1:$1,0)),11,1),"")</f>
        <v/>
      </c>
      <c r="BR61" s="249"/>
      <c r="BS61" s="249" t="str">
        <f>IFERROR(MID(INDEX('公式予選（TT）1Gr-結果表（貼付）'!$A:$Z,MATCH($R61,'公式予選（TT）1Gr-結果表（貼付）'!$B:$B,0),MATCH("会員番号",'公式予選（TT）1Gr-結果表（貼付）'!$1:$1,0)),12,1),"")</f>
        <v/>
      </c>
      <c r="BT61" s="249"/>
      <c r="BU61" s="249" t="str">
        <f>IFERROR(MID(INDEX('公式予選（TT）1Gr-結果表（貼付）'!$A:$Z,MATCH($R61,'公式予選（TT）1Gr-結果表（貼付）'!$B:$B,0),MATCH("会員番号",'公式予選（TT）1Gr-結果表（貼付）'!$1:$1,0)),13,1),"")</f>
        <v/>
      </c>
      <c r="BV61" s="249"/>
      <c r="BW61" s="249" t="str">
        <f>IFERROR(MID(INDEX('公式予選（TT）1Gr-結果表（貼付）'!$A:$Z,MATCH($R61,'公式予選（TT）1Gr-結果表（貼付）'!$B:$B,0),MATCH("会員番号",'公式予選（TT）1Gr-結果表（貼付）'!$1:$1,0)),14,1),"")</f>
        <v/>
      </c>
      <c r="BX61" s="249"/>
      <c r="BY61" s="250" t="str">
        <f>IFERROR(INDEX('公式予選（TT）1Gr-結果表（貼付）'!$A:$Z,MATCH($R61,'公式予選（TT）1Gr-結果表（貼付）'!$B:$B,0),MATCH("Team",'公式予選（TT）1Gr-結果表（貼付）'!$1:$1,0)),"")</f>
        <v/>
      </c>
      <c r="BZ61" s="251"/>
      <c r="CA61" s="251"/>
      <c r="CB61" s="251"/>
      <c r="CC61" s="251"/>
      <c r="CD61" s="251"/>
      <c r="CE61" s="251"/>
      <c r="CF61" s="251"/>
      <c r="CG61" s="251"/>
      <c r="CH61" s="251"/>
      <c r="CI61" s="251"/>
      <c r="CJ61" s="251"/>
      <c r="CK61" s="251"/>
      <c r="CL61" s="251"/>
      <c r="CM61" s="251"/>
      <c r="CN61" s="251"/>
      <c r="CO61" s="251"/>
      <c r="CP61" s="251"/>
      <c r="CQ61" s="251"/>
      <c r="CR61" s="251"/>
      <c r="CS61" s="252"/>
      <c r="CT61" s="250" t="str">
        <f>IFERROR(INDEX('公式予選（TT）1Gr-結果表（貼付）'!$A:$Z,MATCH($R61,'公式予選（TT）1Gr-結果表（貼付）'!$B:$B,0),MATCH("Model/Engine",'公式予選（TT）1Gr-結果表（貼付）'!$1:$1,0)),"")</f>
        <v/>
      </c>
      <c r="CU61" s="251"/>
      <c r="CV61" s="251"/>
      <c r="CW61" s="251"/>
      <c r="CX61" s="251"/>
      <c r="CY61" s="251"/>
      <c r="CZ61" s="251"/>
      <c r="DA61" s="251"/>
      <c r="DB61" s="251"/>
      <c r="DC61" s="251"/>
      <c r="DD61" s="252"/>
      <c r="DE61" s="253"/>
      <c r="DF61" s="254"/>
      <c r="DG61" s="254"/>
      <c r="DH61" s="254"/>
      <c r="DI61" s="254"/>
      <c r="DJ61" s="254"/>
      <c r="DK61" s="254"/>
      <c r="DL61" s="254"/>
      <c r="DM61" s="255"/>
      <c r="DN61" s="285" t="str">
        <f>IF(A61="DNS","ｽﾀｰﾄ出来ず",IF(A61="DQ","失　格",IFERROR(INDEX('公式予選（TT）1Gr-結果表（貼付）'!$A:$Z,MATCH($R61,'公式予選（TT）1Gr-結果表（貼付）'!$B:$B,0),MATCH("BestLap",'公式予選（TT）1Gr-結果表（貼付）'!$1:$1,0)),"")))</f>
        <v/>
      </c>
      <c r="DO61" s="286"/>
      <c r="DP61" s="286"/>
      <c r="DQ61" s="286"/>
      <c r="DR61" s="286"/>
      <c r="DS61" s="286"/>
      <c r="DT61" s="286"/>
      <c r="DU61" s="286"/>
      <c r="DV61" s="286"/>
      <c r="DW61" s="286"/>
      <c r="DX61" s="286"/>
      <c r="DY61" s="286"/>
      <c r="DZ61" s="286"/>
      <c r="EA61" s="286"/>
      <c r="EB61" s="286"/>
      <c r="EC61" s="286"/>
      <c r="ED61" s="286"/>
      <c r="EE61" s="286"/>
      <c r="EF61" s="287"/>
      <c r="EG61" s="240"/>
      <c r="EH61" s="241"/>
      <c r="EI61" s="241"/>
      <c r="EJ61" s="241"/>
      <c r="EK61" s="241"/>
      <c r="EL61" s="241"/>
      <c r="EM61" s="241"/>
      <c r="EN61" s="241"/>
      <c r="EO61" s="241"/>
      <c r="EP61" s="241"/>
      <c r="EQ61" s="241"/>
      <c r="ER61" s="241"/>
      <c r="ES61" s="241"/>
      <c r="ET61" s="241"/>
      <c r="EU61" s="241"/>
      <c r="EV61" s="241"/>
      <c r="EW61" s="241"/>
      <c r="EX61" s="242"/>
    </row>
    <row r="62" spans="1:154" s="136" customFormat="1" ht="18.600000000000001" customHeight="1">
      <c r="A62" s="276" t="str">
        <f>IF(OR('公式予選（TT）1Gr-結果表（貼付）'!A33="DNF",'公式予選（TT）1Gr-結果表（貼付）'!A33="DNS",'公式予選（TT）1Gr-結果表（貼付）'!A33="DQ"),'公式予選（TT）1Gr-結果表（貼付）'!A33,IF(MAX('公式予選（TT）1Gr-結果表（貼付）'!$A:$A)&gt;A61,A61+1,""))</f>
        <v/>
      </c>
      <c r="B62" s="277"/>
      <c r="C62" s="277"/>
      <c r="D62" s="277"/>
      <c r="E62" s="278"/>
      <c r="F62" s="253" t="str">
        <f>IF(IFERROR(INDEX('公式予選（TT）1Gr-結果表（貼付）'!$A:$Z,MATCH($R62,'公式予選（TT）1Gr-結果表（貼付）'!$B:$B,0),MATCH("クラス",'公式予選（TT）1Gr-結果表（貼付）'!$1:$1,0)),"")=0,"",IFERROR(INDEX('公式予選（TT）1Gr-結果表（貼付）'!$A:$Z,MATCH($R62,'公式予選（TT）1Gr-結果表（貼付）'!$B:$B,0),MATCH("クラス",'公式予選（TT）1Gr-結果表（貼付）'!$1:$1,0)),""))</f>
        <v/>
      </c>
      <c r="G62" s="254"/>
      <c r="H62" s="254"/>
      <c r="I62" s="254"/>
      <c r="J62" s="254"/>
      <c r="K62" s="254"/>
      <c r="L62" s="255"/>
      <c r="M62" s="279" t="str">
        <f>IF(ISTEXT(A62)=TRUE,"",IF(F62="","",IF(A62="","""",COUNTIF($F$15:F62,F62))))</f>
        <v/>
      </c>
      <c r="N62" s="277"/>
      <c r="O62" s="277"/>
      <c r="P62" s="277"/>
      <c r="Q62" s="278"/>
      <c r="R62" s="279" t="str">
        <f>IFERROR(INDEX('公式予選（TT）1Gr-結果表（貼付）'!A33:$Z$50,MATCH($A62,'公式予選（TT）1Gr-結果表（貼付）'!A33:$A$50,0),MATCH("No.",'公式予選（TT）1Gr-結果表（貼付）'!$1:$1,0)),"")</f>
        <v/>
      </c>
      <c r="S62" s="277"/>
      <c r="T62" s="277"/>
      <c r="U62" s="277"/>
      <c r="V62" s="278"/>
      <c r="W62" s="250" t="str">
        <f>IFERROR(INDEX('公式予選（TT）1Gr-結果表（貼付）'!$A:$Z,MATCH($R62,'公式予選（TT）1Gr-結果表（貼付）'!$B:$B,0),MATCH("名前",'公式予選（TT）1Gr-結果表（貼付）'!$1:$1,0)),"")</f>
        <v/>
      </c>
      <c r="X62" s="251"/>
      <c r="Y62" s="251"/>
      <c r="Z62" s="251"/>
      <c r="AA62" s="251"/>
      <c r="AB62" s="251"/>
      <c r="AC62" s="251"/>
      <c r="AD62" s="251"/>
      <c r="AE62" s="251"/>
      <c r="AF62" s="251"/>
      <c r="AG62" s="251"/>
      <c r="AH62" s="251"/>
      <c r="AI62" s="251"/>
      <c r="AJ62" s="251"/>
      <c r="AK62" s="251"/>
      <c r="AL62" s="251"/>
      <c r="AM62" s="251"/>
      <c r="AN62" s="251"/>
      <c r="AO62" s="251"/>
      <c r="AP62" s="251"/>
      <c r="AQ62" s="251"/>
      <c r="AR62" s="251"/>
      <c r="AS62" s="251"/>
      <c r="AT62" s="251"/>
      <c r="AU62" s="251"/>
      <c r="AV62" s="252"/>
      <c r="AW62" s="249" t="str">
        <f>IFERROR(MID(INDEX('公式予選（TT）1Gr-結果表（貼付）'!$A:$Z,MATCH($R62,'公式予選（TT）1Gr-結果表（貼付）'!$B:$B,0),MATCH("会員番号",'公式予選（TT）1Gr-結果表（貼付）'!$1:$1,0)),1,1),"")</f>
        <v/>
      </c>
      <c r="AX62" s="249"/>
      <c r="AY62" s="249" t="str">
        <f>IFERROR(MID(INDEX('公式予選（TT）1Gr-結果表（貼付）'!$A:$Z,MATCH($R62,'公式予選（TT）1Gr-結果表（貼付）'!$B:$B,0),MATCH("会員番号",'公式予選（TT）1Gr-結果表（貼付）'!$1:$1,0)),2,1),"")</f>
        <v/>
      </c>
      <c r="AZ62" s="249"/>
      <c r="BA62" s="249" t="str">
        <f>IFERROR(MID(INDEX('公式予選（TT）1Gr-結果表（貼付）'!$A:$Z,MATCH($R62,'公式予選（TT）1Gr-結果表（貼付）'!$B:$B,0),MATCH("会員番号",'公式予選（TT）1Gr-結果表（貼付）'!$1:$1,0)),3,1),"")</f>
        <v/>
      </c>
      <c r="BB62" s="249"/>
      <c r="BC62" s="249" t="str">
        <f>IFERROR(MID(INDEX('公式予選（TT）1Gr-結果表（貼付）'!$A:$Z,MATCH($R62,'公式予選（TT）1Gr-結果表（貼付）'!$B:$B,0),MATCH("会員番号",'公式予選（TT）1Gr-結果表（貼付）'!$1:$1,0)),4,1),"")</f>
        <v/>
      </c>
      <c r="BD62" s="249"/>
      <c r="BE62" s="249" t="str">
        <f>IFERROR(MID(INDEX('公式予選（TT）1Gr-結果表（貼付）'!$A:$Z,MATCH($R62,'公式予選（TT）1Gr-結果表（貼付）'!$B:$B,0),MATCH("会員番号",'公式予選（TT）1Gr-結果表（貼付）'!$1:$1,0)),5,1),"")</f>
        <v/>
      </c>
      <c r="BF62" s="249"/>
      <c r="BG62" s="249" t="str">
        <f>IFERROR(MID(INDEX('公式予選（TT）1Gr-結果表（貼付）'!$A:$Z,MATCH($R62,'公式予選（TT）1Gr-結果表（貼付）'!$B:$B,0),MATCH("会員番号",'公式予選（TT）1Gr-結果表（貼付）'!$1:$1,0)),6,1),"")</f>
        <v/>
      </c>
      <c r="BH62" s="249"/>
      <c r="BI62" s="249" t="str">
        <f>IFERROR(MID(INDEX('公式予選（TT）1Gr-結果表（貼付）'!$A:$Z,MATCH($R62,'公式予選（TT）1Gr-結果表（貼付）'!$B:$B,0),MATCH("会員番号",'公式予選（TT）1Gr-結果表（貼付）'!$1:$1,0)),7,1),"")</f>
        <v/>
      </c>
      <c r="BJ62" s="249"/>
      <c r="BK62" s="249" t="str">
        <f>IFERROR(MID(INDEX('公式予選（TT）1Gr-結果表（貼付）'!$A:$Z,MATCH($R62,'公式予選（TT）1Gr-結果表（貼付）'!$B:$B,0),MATCH("会員番号",'公式予選（TT）1Gr-結果表（貼付）'!$1:$1,0)),8,1),"")</f>
        <v/>
      </c>
      <c r="BL62" s="249"/>
      <c r="BM62" s="249" t="str">
        <f>IFERROR(MID(INDEX('公式予選（TT）1Gr-結果表（貼付）'!$A:$Z,MATCH($R62,'公式予選（TT）1Gr-結果表（貼付）'!$B:$B,0),MATCH("会員番号",'公式予選（TT）1Gr-結果表（貼付）'!$1:$1,0)),9,1),"")</f>
        <v/>
      </c>
      <c r="BN62" s="249"/>
      <c r="BO62" s="249" t="str">
        <f>IFERROR(MID(INDEX('公式予選（TT）1Gr-結果表（貼付）'!$A:$Z,MATCH($R62,'公式予選（TT）1Gr-結果表（貼付）'!$B:$B,0),MATCH("会員番号",'公式予選（TT）1Gr-結果表（貼付）'!$1:$1,0)),10,1),"")</f>
        <v/>
      </c>
      <c r="BP62" s="249"/>
      <c r="BQ62" s="249" t="str">
        <f>IFERROR(MID(INDEX('公式予選（TT）1Gr-結果表（貼付）'!$A:$Z,MATCH($R62,'公式予選（TT）1Gr-結果表（貼付）'!$B:$B,0),MATCH("会員番号",'公式予選（TT）1Gr-結果表（貼付）'!$1:$1,0)),11,1),"")</f>
        <v/>
      </c>
      <c r="BR62" s="249"/>
      <c r="BS62" s="249" t="str">
        <f>IFERROR(MID(INDEX('公式予選（TT）1Gr-結果表（貼付）'!$A:$Z,MATCH($R62,'公式予選（TT）1Gr-結果表（貼付）'!$B:$B,0),MATCH("会員番号",'公式予選（TT）1Gr-結果表（貼付）'!$1:$1,0)),12,1),"")</f>
        <v/>
      </c>
      <c r="BT62" s="249"/>
      <c r="BU62" s="249" t="str">
        <f>IFERROR(MID(INDEX('公式予選（TT）1Gr-結果表（貼付）'!$A:$Z,MATCH($R62,'公式予選（TT）1Gr-結果表（貼付）'!$B:$B,0),MATCH("会員番号",'公式予選（TT）1Gr-結果表（貼付）'!$1:$1,0)),13,1),"")</f>
        <v/>
      </c>
      <c r="BV62" s="249"/>
      <c r="BW62" s="249" t="str">
        <f>IFERROR(MID(INDEX('公式予選（TT）1Gr-結果表（貼付）'!$A:$Z,MATCH($R62,'公式予選（TT）1Gr-結果表（貼付）'!$B:$B,0),MATCH("会員番号",'公式予選（TT）1Gr-結果表（貼付）'!$1:$1,0)),14,1),"")</f>
        <v/>
      </c>
      <c r="BX62" s="249"/>
      <c r="BY62" s="250" t="str">
        <f>IFERROR(INDEX('公式予選（TT）1Gr-結果表（貼付）'!$A:$Z,MATCH($R62,'公式予選（TT）1Gr-結果表（貼付）'!$B:$B,0),MATCH("Team",'公式予選（TT）1Gr-結果表（貼付）'!$1:$1,0)),"")</f>
        <v/>
      </c>
      <c r="BZ62" s="251"/>
      <c r="CA62" s="251"/>
      <c r="CB62" s="251"/>
      <c r="CC62" s="251"/>
      <c r="CD62" s="251"/>
      <c r="CE62" s="251"/>
      <c r="CF62" s="251"/>
      <c r="CG62" s="251"/>
      <c r="CH62" s="251"/>
      <c r="CI62" s="251"/>
      <c r="CJ62" s="251"/>
      <c r="CK62" s="251"/>
      <c r="CL62" s="251"/>
      <c r="CM62" s="251"/>
      <c r="CN62" s="251"/>
      <c r="CO62" s="251"/>
      <c r="CP62" s="251"/>
      <c r="CQ62" s="251"/>
      <c r="CR62" s="251"/>
      <c r="CS62" s="252"/>
      <c r="CT62" s="250" t="str">
        <f>IFERROR(INDEX('公式予選（TT）1Gr-結果表（貼付）'!$A:$Z,MATCH($R62,'公式予選（TT）1Gr-結果表（貼付）'!$B:$B,0),MATCH("Model/Engine",'公式予選（TT）1Gr-結果表（貼付）'!$1:$1,0)),"")</f>
        <v/>
      </c>
      <c r="CU62" s="251"/>
      <c r="CV62" s="251"/>
      <c r="CW62" s="251"/>
      <c r="CX62" s="251"/>
      <c r="CY62" s="251"/>
      <c r="CZ62" s="251"/>
      <c r="DA62" s="251"/>
      <c r="DB62" s="251"/>
      <c r="DC62" s="251"/>
      <c r="DD62" s="252"/>
      <c r="DE62" s="253"/>
      <c r="DF62" s="254"/>
      <c r="DG62" s="254"/>
      <c r="DH62" s="254"/>
      <c r="DI62" s="254"/>
      <c r="DJ62" s="254"/>
      <c r="DK62" s="254"/>
      <c r="DL62" s="254"/>
      <c r="DM62" s="255"/>
      <c r="DN62" s="285" t="str">
        <f>IF(A62="DNS","ｽﾀｰﾄ出来ず",IF(A62="DQ","失　格",IFERROR(INDEX('公式予選（TT）1Gr-結果表（貼付）'!$A:$Z,MATCH($R62,'公式予選（TT）1Gr-結果表（貼付）'!$B:$B,0),MATCH("BestLap",'公式予選（TT）1Gr-結果表（貼付）'!$1:$1,0)),"")))</f>
        <v/>
      </c>
      <c r="DO62" s="286"/>
      <c r="DP62" s="286"/>
      <c r="DQ62" s="286"/>
      <c r="DR62" s="286"/>
      <c r="DS62" s="286"/>
      <c r="DT62" s="286"/>
      <c r="DU62" s="286"/>
      <c r="DV62" s="286"/>
      <c r="DW62" s="286"/>
      <c r="DX62" s="286"/>
      <c r="DY62" s="286"/>
      <c r="DZ62" s="286"/>
      <c r="EA62" s="286"/>
      <c r="EB62" s="286"/>
      <c r="EC62" s="286"/>
      <c r="ED62" s="286"/>
      <c r="EE62" s="286"/>
      <c r="EF62" s="287"/>
      <c r="EG62" s="240"/>
      <c r="EH62" s="241"/>
      <c r="EI62" s="241"/>
      <c r="EJ62" s="241"/>
      <c r="EK62" s="241"/>
      <c r="EL62" s="241"/>
      <c r="EM62" s="241"/>
      <c r="EN62" s="241"/>
      <c r="EO62" s="241"/>
      <c r="EP62" s="241"/>
      <c r="EQ62" s="241"/>
      <c r="ER62" s="241"/>
      <c r="ES62" s="241"/>
      <c r="ET62" s="241"/>
      <c r="EU62" s="241"/>
      <c r="EV62" s="241"/>
      <c r="EW62" s="241"/>
      <c r="EX62" s="242"/>
    </row>
    <row r="63" spans="1:154" s="136" customFormat="1" ht="18.600000000000001" customHeight="1">
      <c r="A63" s="276" t="str">
        <f>IF(OR('公式予選（TT）1Gr-結果表（貼付）'!A34="DNF",'公式予選（TT）1Gr-結果表（貼付）'!A34="DNS",'公式予選（TT）1Gr-結果表（貼付）'!A34="DQ"),'公式予選（TT）1Gr-結果表（貼付）'!A34,IF(MAX('公式予選（TT）1Gr-結果表（貼付）'!$A:$A)&gt;A62,A62+1,""))</f>
        <v/>
      </c>
      <c r="B63" s="277"/>
      <c r="C63" s="277"/>
      <c r="D63" s="277"/>
      <c r="E63" s="278"/>
      <c r="F63" s="253" t="str">
        <f>IF(IFERROR(INDEX('公式予選（TT）1Gr-結果表（貼付）'!$A:$Z,MATCH($R63,'公式予選（TT）1Gr-結果表（貼付）'!$B:$B,0),MATCH("クラス",'公式予選（TT）1Gr-結果表（貼付）'!$1:$1,0)),"")=0,"",IFERROR(INDEX('公式予選（TT）1Gr-結果表（貼付）'!$A:$Z,MATCH($R63,'公式予選（TT）1Gr-結果表（貼付）'!$B:$B,0),MATCH("クラス",'公式予選（TT）1Gr-結果表（貼付）'!$1:$1,0)),""))</f>
        <v/>
      </c>
      <c r="G63" s="254"/>
      <c r="H63" s="254"/>
      <c r="I63" s="254"/>
      <c r="J63" s="254"/>
      <c r="K63" s="254"/>
      <c r="L63" s="255"/>
      <c r="M63" s="279" t="str">
        <f>IF(ISTEXT(A63)=TRUE,"",IF(F63="","",IF(A63="","""",COUNTIF($F$15:F63,F63))))</f>
        <v/>
      </c>
      <c r="N63" s="277"/>
      <c r="O63" s="277"/>
      <c r="P63" s="277"/>
      <c r="Q63" s="278"/>
      <c r="R63" s="279" t="str">
        <f>IFERROR(INDEX('公式予選（TT）1Gr-結果表（貼付）'!A34:$Z$50,MATCH($A63,'公式予選（TT）1Gr-結果表（貼付）'!A34:$A$50,0),MATCH("No.",'公式予選（TT）1Gr-結果表（貼付）'!$1:$1,0)),"")</f>
        <v/>
      </c>
      <c r="S63" s="277"/>
      <c r="T63" s="277"/>
      <c r="U63" s="277"/>
      <c r="V63" s="278"/>
      <c r="W63" s="250" t="str">
        <f>IFERROR(INDEX('公式予選（TT）1Gr-結果表（貼付）'!$A:$Z,MATCH($R63,'公式予選（TT）1Gr-結果表（貼付）'!$B:$B,0),MATCH("名前",'公式予選（TT）1Gr-結果表（貼付）'!$1:$1,0)),"")</f>
        <v/>
      </c>
      <c r="X63" s="251"/>
      <c r="Y63" s="251"/>
      <c r="Z63" s="251"/>
      <c r="AA63" s="251"/>
      <c r="AB63" s="251"/>
      <c r="AC63" s="251"/>
      <c r="AD63" s="251"/>
      <c r="AE63" s="251"/>
      <c r="AF63" s="251"/>
      <c r="AG63" s="251"/>
      <c r="AH63" s="251"/>
      <c r="AI63" s="251"/>
      <c r="AJ63" s="251"/>
      <c r="AK63" s="251"/>
      <c r="AL63" s="251"/>
      <c r="AM63" s="251"/>
      <c r="AN63" s="251"/>
      <c r="AO63" s="251"/>
      <c r="AP63" s="251"/>
      <c r="AQ63" s="251"/>
      <c r="AR63" s="251"/>
      <c r="AS63" s="251"/>
      <c r="AT63" s="251"/>
      <c r="AU63" s="251"/>
      <c r="AV63" s="252"/>
      <c r="AW63" s="249" t="str">
        <f>IFERROR(MID(INDEX('公式予選（TT）1Gr-結果表（貼付）'!$A:$Z,MATCH($R63,'公式予選（TT）1Gr-結果表（貼付）'!$B:$B,0),MATCH("会員番号",'公式予選（TT）1Gr-結果表（貼付）'!$1:$1,0)),1,1),"")</f>
        <v/>
      </c>
      <c r="AX63" s="249"/>
      <c r="AY63" s="249" t="str">
        <f>IFERROR(MID(INDEX('公式予選（TT）1Gr-結果表（貼付）'!$A:$Z,MATCH($R63,'公式予選（TT）1Gr-結果表（貼付）'!$B:$B,0),MATCH("会員番号",'公式予選（TT）1Gr-結果表（貼付）'!$1:$1,0)),2,1),"")</f>
        <v/>
      </c>
      <c r="AZ63" s="249"/>
      <c r="BA63" s="249" t="str">
        <f>IFERROR(MID(INDEX('公式予選（TT）1Gr-結果表（貼付）'!$A:$Z,MATCH($R63,'公式予選（TT）1Gr-結果表（貼付）'!$B:$B,0),MATCH("会員番号",'公式予選（TT）1Gr-結果表（貼付）'!$1:$1,0)),3,1),"")</f>
        <v/>
      </c>
      <c r="BB63" s="249"/>
      <c r="BC63" s="249" t="str">
        <f>IFERROR(MID(INDEX('公式予選（TT）1Gr-結果表（貼付）'!$A:$Z,MATCH($R63,'公式予選（TT）1Gr-結果表（貼付）'!$B:$B,0),MATCH("会員番号",'公式予選（TT）1Gr-結果表（貼付）'!$1:$1,0)),4,1),"")</f>
        <v/>
      </c>
      <c r="BD63" s="249"/>
      <c r="BE63" s="249" t="str">
        <f>IFERROR(MID(INDEX('公式予選（TT）1Gr-結果表（貼付）'!$A:$Z,MATCH($R63,'公式予選（TT）1Gr-結果表（貼付）'!$B:$B,0),MATCH("会員番号",'公式予選（TT）1Gr-結果表（貼付）'!$1:$1,0)),5,1),"")</f>
        <v/>
      </c>
      <c r="BF63" s="249"/>
      <c r="BG63" s="249" t="str">
        <f>IFERROR(MID(INDEX('公式予選（TT）1Gr-結果表（貼付）'!$A:$Z,MATCH($R63,'公式予選（TT）1Gr-結果表（貼付）'!$B:$B,0),MATCH("会員番号",'公式予選（TT）1Gr-結果表（貼付）'!$1:$1,0)),6,1),"")</f>
        <v/>
      </c>
      <c r="BH63" s="249"/>
      <c r="BI63" s="249" t="str">
        <f>IFERROR(MID(INDEX('公式予選（TT）1Gr-結果表（貼付）'!$A:$Z,MATCH($R63,'公式予選（TT）1Gr-結果表（貼付）'!$B:$B,0),MATCH("会員番号",'公式予選（TT）1Gr-結果表（貼付）'!$1:$1,0)),7,1),"")</f>
        <v/>
      </c>
      <c r="BJ63" s="249"/>
      <c r="BK63" s="249" t="str">
        <f>IFERROR(MID(INDEX('公式予選（TT）1Gr-結果表（貼付）'!$A:$Z,MATCH($R63,'公式予選（TT）1Gr-結果表（貼付）'!$B:$B,0),MATCH("会員番号",'公式予選（TT）1Gr-結果表（貼付）'!$1:$1,0)),8,1),"")</f>
        <v/>
      </c>
      <c r="BL63" s="249"/>
      <c r="BM63" s="249" t="str">
        <f>IFERROR(MID(INDEX('公式予選（TT）1Gr-結果表（貼付）'!$A:$Z,MATCH($R63,'公式予選（TT）1Gr-結果表（貼付）'!$B:$B,0),MATCH("会員番号",'公式予選（TT）1Gr-結果表（貼付）'!$1:$1,0)),9,1),"")</f>
        <v/>
      </c>
      <c r="BN63" s="249"/>
      <c r="BO63" s="249" t="str">
        <f>IFERROR(MID(INDEX('公式予選（TT）1Gr-結果表（貼付）'!$A:$Z,MATCH($R63,'公式予選（TT）1Gr-結果表（貼付）'!$B:$B,0),MATCH("会員番号",'公式予選（TT）1Gr-結果表（貼付）'!$1:$1,0)),10,1),"")</f>
        <v/>
      </c>
      <c r="BP63" s="249"/>
      <c r="BQ63" s="249" t="str">
        <f>IFERROR(MID(INDEX('公式予選（TT）1Gr-結果表（貼付）'!$A:$Z,MATCH($R63,'公式予選（TT）1Gr-結果表（貼付）'!$B:$B,0),MATCH("会員番号",'公式予選（TT）1Gr-結果表（貼付）'!$1:$1,0)),11,1),"")</f>
        <v/>
      </c>
      <c r="BR63" s="249"/>
      <c r="BS63" s="249" t="str">
        <f>IFERROR(MID(INDEX('公式予選（TT）1Gr-結果表（貼付）'!$A:$Z,MATCH($R63,'公式予選（TT）1Gr-結果表（貼付）'!$B:$B,0),MATCH("会員番号",'公式予選（TT）1Gr-結果表（貼付）'!$1:$1,0)),12,1),"")</f>
        <v/>
      </c>
      <c r="BT63" s="249"/>
      <c r="BU63" s="249" t="str">
        <f>IFERROR(MID(INDEX('公式予選（TT）1Gr-結果表（貼付）'!$A:$Z,MATCH($R63,'公式予選（TT）1Gr-結果表（貼付）'!$B:$B,0),MATCH("会員番号",'公式予選（TT）1Gr-結果表（貼付）'!$1:$1,0)),13,1),"")</f>
        <v/>
      </c>
      <c r="BV63" s="249"/>
      <c r="BW63" s="249" t="str">
        <f>IFERROR(MID(INDEX('公式予選（TT）1Gr-結果表（貼付）'!$A:$Z,MATCH($R63,'公式予選（TT）1Gr-結果表（貼付）'!$B:$B,0),MATCH("会員番号",'公式予選（TT）1Gr-結果表（貼付）'!$1:$1,0)),14,1),"")</f>
        <v/>
      </c>
      <c r="BX63" s="249"/>
      <c r="BY63" s="250" t="str">
        <f>IFERROR(INDEX('公式予選（TT）1Gr-結果表（貼付）'!$A:$Z,MATCH($R63,'公式予選（TT）1Gr-結果表（貼付）'!$B:$B,0),MATCH("Team",'公式予選（TT）1Gr-結果表（貼付）'!$1:$1,0)),"")</f>
        <v/>
      </c>
      <c r="BZ63" s="251"/>
      <c r="CA63" s="251"/>
      <c r="CB63" s="251"/>
      <c r="CC63" s="251"/>
      <c r="CD63" s="251"/>
      <c r="CE63" s="251"/>
      <c r="CF63" s="251"/>
      <c r="CG63" s="251"/>
      <c r="CH63" s="251"/>
      <c r="CI63" s="251"/>
      <c r="CJ63" s="251"/>
      <c r="CK63" s="251"/>
      <c r="CL63" s="251"/>
      <c r="CM63" s="251"/>
      <c r="CN63" s="251"/>
      <c r="CO63" s="251"/>
      <c r="CP63" s="251"/>
      <c r="CQ63" s="251"/>
      <c r="CR63" s="251"/>
      <c r="CS63" s="252"/>
      <c r="CT63" s="250" t="str">
        <f>IFERROR(INDEX('公式予選（TT）1Gr-結果表（貼付）'!$A:$Z,MATCH($R63,'公式予選（TT）1Gr-結果表（貼付）'!$B:$B,0),MATCH("Model/Engine",'公式予選（TT）1Gr-結果表（貼付）'!$1:$1,0)),"")</f>
        <v/>
      </c>
      <c r="CU63" s="251"/>
      <c r="CV63" s="251"/>
      <c r="CW63" s="251"/>
      <c r="CX63" s="251"/>
      <c r="CY63" s="251"/>
      <c r="CZ63" s="251"/>
      <c r="DA63" s="251"/>
      <c r="DB63" s="251"/>
      <c r="DC63" s="251"/>
      <c r="DD63" s="252"/>
      <c r="DE63" s="253"/>
      <c r="DF63" s="254"/>
      <c r="DG63" s="254"/>
      <c r="DH63" s="254"/>
      <c r="DI63" s="254"/>
      <c r="DJ63" s="254"/>
      <c r="DK63" s="254"/>
      <c r="DL63" s="254"/>
      <c r="DM63" s="255"/>
      <c r="DN63" s="285" t="str">
        <f>IF(A63="DNS","ｽﾀｰﾄ出来ず",IF(A63="DQ","失　格",IFERROR(INDEX('公式予選（TT）1Gr-結果表（貼付）'!$A:$Z,MATCH($R63,'公式予選（TT）1Gr-結果表（貼付）'!$B:$B,0),MATCH("BestLap",'公式予選（TT）1Gr-結果表（貼付）'!$1:$1,0)),"")))</f>
        <v/>
      </c>
      <c r="DO63" s="286"/>
      <c r="DP63" s="286"/>
      <c r="DQ63" s="286"/>
      <c r="DR63" s="286"/>
      <c r="DS63" s="286"/>
      <c r="DT63" s="286"/>
      <c r="DU63" s="286"/>
      <c r="DV63" s="286"/>
      <c r="DW63" s="286"/>
      <c r="DX63" s="286"/>
      <c r="DY63" s="286"/>
      <c r="DZ63" s="286"/>
      <c r="EA63" s="286"/>
      <c r="EB63" s="286"/>
      <c r="EC63" s="286"/>
      <c r="ED63" s="286"/>
      <c r="EE63" s="286"/>
      <c r="EF63" s="287"/>
      <c r="EG63" s="240"/>
      <c r="EH63" s="241"/>
      <c r="EI63" s="241"/>
      <c r="EJ63" s="241"/>
      <c r="EK63" s="241"/>
      <c r="EL63" s="241"/>
      <c r="EM63" s="241"/>
      <c r="EN63" s="241"/>
      <c r="EO63" s="241"/>
      <c r="EP63" s="241"/>
      <c r="EQ63" s="241"/>
      <c r="ER63" s="241"/>
      <c r="ES63" s="241"/>
      <c r="ET63" s="241"/>
      <c r="EU63" s="241"/>
      <c r="EV63" s="241"/>
      <c r="EW63" s="241"/>
      <c r="EX63" s="242"/>
    </row>
    <row r="64" spans="1:154" s="136" customFormat="1" ht="18.600000000000001" customHeight="1">
      <c r="A64" s="288" t="str">
        <f>IF(OR('公式予選（TT）1Gr-結果表（貼付）'!A35="DNF",'公式予選（TT）1Gr-結果表（貼付）'!A35="DNS",'公式予選（TT）1Gr-結果表（貼付）'!A35="DQ"),'公式予選（TT）1Gr-結果表（貼付）'!A35,IF(MAX('公式予選（TT）1Gr-結果表（貼付）'!$A:$A)&gt;A63,A63+1,""))</f>
        <v/>
      </c>
      <c r="B64" s="289"/>
      <c r="C64" s="289"/>
      <c r="D64" s="289"/>
      <c r="E64" s="290"/>
      <c r="F64" s="296" t="str">
        <f>IF(IFERROR(INDEX('公式予選（TT）1Gr-結果表（貼付）'!$A:$Z,MATCH($R64,'公式予選（TT）1Gr-結果表（貼付）'!$B:$B,0),MATCH("クラス",'公式予選（TT）1Gr-結果表（貼付）'!$1:$1,0)),"")=0,"",IFERROR(INDEX('公式予選（TT）1Gr-結果表（貼付）'!$A:$Z,MATCH($R64,'公式予選（TT）1Gr-結果表（貼付）'!$B:$B,0),MATCH("クラス",'公式予選（TT）1Gr-結果表（貼付）'!$1:$1,0)),""))</f>
        <v/>
      </c>
      <c r="G64" s="297"/>
      <c r="H64" s="297"/>
      <c r="I64" s="297"/>
      <c r="J64" s="297"/>
      <c r="K64" s="297"/>
      <c r="L64" s="298"/>
      <c r="M64" s="291" t="str">
        <f>IF(ISTEXT(A64)=TRUE,"",IF(F64="","",IF(A64="","""",COUNTIF($F$15:F64,F64))))</f>
        <v/>
      </c>
      <c r="N64" s="289"/>
      <c r="O64" s="289"/>
      <c r="P64" s="289"/>
      <c r="Q64" s="290"/>
      <c r="R64" s="291" t="str">
        <f>IFERROR(INDEX('公式予選（TT）1Gr-結果表（貼付）'!A35:$Z$50,MATCH($A64,'公式予選（TT）1Gr-結果表（貼付）'!A35:$A$50,0),MATCH("No.",'公式予選（TT）1Gr-結果表（貼付）'!$1:$1,0)),"")</f>
        <v/>
      </c>
      <c r="S64" s="289"/>
      <c r="T64" s="289"/>
      <c r="U64" s="289"/>
      <c r="V64" s="290"/>
      <c r="W64" s="299" t="str">
        <f>IFERROR(INDEX('公式予選（TT）1Gr-結果表（貼付）'!$A:$Z,MATCH($R64,'公式予選（TT）1Gr-結果表（貼付）'!$B:$B,0),MATCH("名前",'公式予選（TT）1Gr-結果表（貼付）'!$1:$1,0)),"")</f>
        <v/>
      </c>
      <c r="X64" s="300"/>
      <c r="Y64" s="300"/>
      <c r="Z64" s="300"/>
      <c r="AA64" s="300"/>
      <c r="AB64" s="300"/>
      <c r="AC64" s="300"/>
      <c r="AD64" s="300"/>
      <c r="AE64" s="300"/>
      <c r="AF64" s="300"/>
      <c r="AG64" s="300"/>
      <c r="AH64" s="300"/>
      <c r="AI64" s="300"/>
      <c r="AJ64" s="300"/>
      <c r="AK64" s="300"/>
      <c r="AL64" s="300"/>
      <c r="AM64" s="300"/>
      <c r="AN64" s="300"/>
      <c r="AO64" s="300"/>
      <c r="AP64" s="300"/>
      <c r="AQ64" s="300"/>
      <c r="AR64" s="300"/>
      <c r="AS64" s="300"/>
      <c r="AT64" s="300"/>
      <c r="AU64" s="300"/>
      <c r="AV64" s="301"/>
      <c r="AW64" s="273" t="str">
        <f>IFERROR(MID(INDEX('公式予選（TT）1Gr-結果表（貼付）'!$A:$Z,MATCH($R64,'公式予選（TT）1Gr-結果表（貼付）'!$B:$B,0),MATCH("会員番号",'公式予選（TT）1Gr-結果表（貼付）'!$1:$1,0)),1,1),"")</f>
        <v/>
      </c>
      <c r="AX64" s="273"/>
      <c r="AY64" s="273" t="str">
        <f>IFERROR(MID(INDEX('公式予選（TT）1Gr-結果表（貼付）'!$A:$Z,MATCH($R64,'公式予選（TT）1Gr-結果表（貼付）'!$B:$B,0),MATCH("会員番号",'公式予選（TT）1Gr-結果表（貼付）'!$1:$1,0)),2,1),"")</f>
        <v/>
      </c>
      <c r="AZ64" s="273"/>
      <c r="BA64" s="273" t="str">
        <f>IFERROR(MID(INDEX('公式予選（TT）1Gr-結果表（貼付）'!$A:$Z,MATCH($R64,'公式予選（TT）1Gr-結果表（貼付）'!$B:$B,0),MATCH("会員番号",'公式予選（TT）1Gr-結果表（貼付）'!$1:$1,0)),3,1),"")</f>
        <v/>
      </c>
      <c r="BB64" s="273"/>
      <c r="BC64" s="273" t="str">
        <f>IFERROR(MID(INDEX('公式予選（TT）1Gr-結果表（貼付）'!$A:$Z,MATCH($R64,'公式予選（TT）1Gr-結果表（貼付）'!$B:$B,0),MATCH("会員番号",'公式予選（TT）1Gr-結果表（貼付）'!$1:$1,0)),4,1),"")</f>
        <v/>
      </c>
      <c r="BD64" s="273"/>
      <c r="BE64" s="273" t="str">
        <f>IFERROR(MID(INDEX('公式予選（TT）1Gr-結果表（貼付）'!$A:$Z,MATCH($R64,'公式予選（TT）1Gr-結果表（貼付）'!$B:$B,0),MATCH("会員番号",'公式予選（TT）1Gr-結果表（貼付）'!$1:$1,0)),5,1),"")</f>
        <v/>
      </c>
      <c r="BF64" s="273"/>
      <c r="BG64" s="273" t="str">
        <f>IFERROR(MID(INDEX('公式予選（TT）1Gr-結果表（貼付）'!$A:$Z,MATCH($R64,'公式予選（TT）1Gr-結果表（貼付）'!$B:$B,0),MATCH("会員番号",'公式予選（TT）1Gr-結果表（貼付）'!$1:$1,0)),6,1),"")</f>
        <v/>
      </c>
      <c r="BH64" s="273"/>
      <c r="BI64" s="273" t="str">
        <f>IFERROR(MID(INDEX('公式予選（TT）1Gr-結果表（貼付）'!$A:$Z,MATCH($R64,'公式予選（TT）1Gr-結果表（貼付）'!$B:$B,0),MATCH("会員番号",'公式予選（TT）1Gr-結果表（貼付）'!$1:$1,0)),7,1),"")</f>
        <v/>
      </c>
      <c r="BJ64" s="273"/>
      <c r="BK64" s="273" t="str">
        <f>IFERROR(MID(INDEX('公式予選（TT）1Gr-結果表（貼付）'!$A:$Z,MATCH($R64,'公式予選（TT）1Gr-結果表（貼付）'!$B:$B,0),MATCH("会員番号",'公式予選（TT）1Gr-結果表（貼付）'!$1:$1,0)),8,1),"")</f>
        <v/>
      </c>
      <c r="BL64" s="273"/>
      <c r="BM64" s="273" t="str">
        <f>IFERROR(MID(INDEX('公式予選（TT）1Gr-結果表（貼付）'!$A:$Z,MATCH($R64,'公式予選（TT）1Gr-結果表（貼付）'!$B:$B,0),MATCH("会員番号",'公式予選（TT）1Gr-結果表（貼付）'!$1:$1,0)),9,1),"")</f>
        <v/>
      </c>
      <c r="BN64" s="273"/>
      <c r="BO64" s="273" t="str">
        <f>IFERROR(MID(INDEX('公式予選（TT）1Gr-結果表（貼付）'!$A:$Z,MATCH($R64,'公式予選（TT）1Gr-結果表（貼付）'!$B:$B,0),MATCH("会員番号",'公式予選（TT）1Gr-結果表（貼付）'!$1:$1,0)),10,1),"")</f>
        <v/>
      </c>
      <c r="BP64" s="273"/>
      <c r="BQ64" s="273" t="str">
        <f>IFERROR(MID(INDEX('公式予選（TT）1Gr-結果表（貼付）'!$A:$Z,MATCH($R64,'公式予選（TT）1Gr-結果表（貼付）'!$B:$B,0),MATCH("会員番号",'公式予選（TT）1Gr-結果表（貼付）'!$1:$1,0)),11,1),"")</f>
        <v/>
      </c>
      <c r="BR64" s="273"/>
      <c r="BS64" s="273" t="str">
        <f>IFERROR(MID(INDEX('公式予選（TT）1Gr-結果表（貼付）'!$A:$Z,MATCH($R64,'公式予選（TT）1Gr-結果表（貼付）'!$B:$B,0),MATCH("会員番号",'公式予選（TT）1Gr-結果表（貼付）'!$1:$1,0)),12,1),"")</f>
        <v/>
      </c>
      <c r="BT64" s="273"/>
      <c r="BU64" s="273" t="str">
        <f>IFERROR(MID(INDEX('公式予選（TT）1Gr-結果表（貼付）'!$A:$Z,MATCH($R64,'公式予選（TT）1Gr-結果表（貼付）'!$B:$B,0),MATCH("会員番号",'公式予選（TT）1Gr-結果表（貼付）'!$1:$1,0)),13,1),"")</f>
        <v/>
      </c>
      <c r="BV64" s="273"/>
      <c r="BW64" s="273" t="str">
        <f>IFERROR(MID(INDEX('公式予選（TT）1Gr-結果表（貼付）'!$A:$Z,MATCH($R64,'公式予選（TT）1Gr-結果表（貼付）'!$B:$B,0),MATCH("会員番号",'公式予選（TT）1Gr-結果表（貼付）'!$1:$1,0)),14,1),"")</f>
        <v/>
      </c>
      <c r="BX64" s="273"/>
      <c r="BY64" s="299" t="str">
        <f>IFERROR(INDEX('公式予選（TT）1Gr-結果表（貼付）'!$A:$Z,MATCH($R64,'公式予選（TT）1Gr-結果表（貼付）'!$B:$B,0),MATCH("Team",'公式予選（TT）1Gr-結果表（貼付）'!$1:$1,0)),"")</f>
        <v/>
      </c>
      <c r="BZ64" s="300"/>
      <c r="CA64" s="300"/>
      <c r="CB64" s="300"/>
      <c r="CC64" s="300"/>
      <c r="CD64" s="300"/>
      <c r="CE64" s="300"/>
      <c r="CF64" s="300"/>
      <c r="CG64" s="300"/>
      <c r="CH64" s="300"/>
      <c r="CI64" s="300"/>
      <c r="CJ64" s="300"/>
      <c r="CK64" s="300"/>
      <c r="CL64" s="300"/>
      <c r="CM64" s="300"/>
      <c r="CN64" s="300"/>
      <c r="CO64" s="300"/>
      <c r="CP64" s="300"/>
      <c r="CQ64" s="300"/>
      <c r="CR64" s="300"/>
      <c r="CS64" s="301"/>
      <c r="CT64" s="299" t="str">
        <f>IFERROR(INDEX('公式予選（TT）1Gr-結果表（貼付）'!$A:$Z,MATCH($R64,'公式予選（TT）1Gr-結果表（貼付）'!$B:$B,0),MATCH("Model/Engine",'公式予選（TT）1Gr-結果表（貼付）'!$1:$1,0)),"")</f>
        <v/>
      </c>
      <c r="CU64" s="300"/>
      <c r="CV64" s="300"/>
      <c r="CW64" s="300"/>
      <c r="CX64" s="300"/>
      <c r="CY64" s="300"/>
      <c r="CZ64" s="300"/>
      <c r="DA64" s="300"/>
      <c r="DB64" s="300"/>
      <c r="DC64" s="300"/>
      <c r="DD64" s="301"/>
      <c r="DE64" s="296"/>
      <c r="DF64" s="297"/>
      <c r="DG64" s="297"/>
      <c r="DH64" s="297"/>
      <c r="DI64" s="297"/>
      <c r="DJ64" s="297"/>
      <c r="DK64" s="297"/>
      <c r="DL64" s="297"/>
      <c r="DM64" s="298"/>
      <c r="DN64" s="292" t="str">
        <f>IF(A64="DNS","ｽﾀｰﾄ出来ず",IF(A64="DQ","失　格",IFERROR(INDEX('公式予選（TT）1Gr-結果表（貼付）'!$A:$Z,MATCH($R64,'公式予選（TT）1Gr-結果表（貼付）'!$B:$B,0),MATCH("BestLap",'公式予選（TT）1Gr-結果表（貼付）'!$1:$1,0)),"")))</f>
        <v/>
      </c>
      <c r="DO64" s="293"/>
      <c r="DP64" s="293"/>
      <c r="DQ64" s="293"/>
      <c r="DR64" s="293"/>
      <c r="DS64" s="293"/>
      <c r="DT64" s="293"/>
      <c r="DU64" s="293"/>
      <c r="DV64" s="293"/>
      <c r="DW64" s="293"/>
      <c r="DX64" s="293"/>
      <c r="DY64" s="293"/>
      <c r="DZ64" s="293"/>
      <c r="EA64" s="293"/>
      <c r="EB64" s="293"/>
      <c r="EC64" s="293"/>
      <c r="ED64" s="293"/>
      <c r="EE64" s="293"/>
      <c r="EF64" s="294"/>
      <c r="EG64" s="320"/>
      <c r="EH64" s="316"/>
      <c r="EI64" s="316"/>
      <c r="EJ64" s="316"/>
      <c r="EK64" s="316"/>
      <c r="EL64" s="316"/>
      <c r="EM64" s="316"/>
      <c r="EN64" s="316"/>
      <c r="EO64" s="316"/>
      <c r="EP64" s="316"/>
      <c r="EQ64" s="316"/>
      <c r="ER64" s="316"/>
      <c r="ES64" s="316"/>
      <c r="ET64" s="316"/>
      <c r="EU64" s="316"/>
      <c r="EV64" s="316"/>
      <c r="EW64" s="316"/>
      <c r="EX64" s="317"/>
    </row>
    <row r="65" spans="1:154" s="136" customFormat="1" ht="18.600000000000001" customHeight="1">
      <c r="A65" s="265"/>
      <c r="B65" s="266"/>
      <c r="C65" s="266"/>
      <c r="D65" s="266"/>
      <c r="E65" s="266"/>
      <c r="F65" s="267" t="str">
        <f>+'公式予選（TT）1Gr-結果表（印刷）'!A52</f>
        <v/>
      </c>
      <c r="G65" s="268"/>
      <c r="H65" s="268"/>
      <c r="I65" s="268"/>
      <c r="J65" s="268"/>
      <c r="K65" s="268"/>
      <c r="L65" s="268"/>
      <c r="M65" s="266"/>
      <c r="N65" s="266"/>
      <c r="O65" s="266"/>
      <c r="P65" s="266"/>
      <c r="Q65" s="266"/>
      <c r="R65" s="266"/>
      <c r="S65" s="266"/>
      <c r="T65" s="266"/>
      <c r="U65" s="266"/>
      <c r="V65" s="266"/>
      <c r="W65" s="274"/>
      <c r="X65" s="275"/>
      <c r="Y65" s="275"/>
      <c r="Z65" s="275"/>
      <c r="AA65" s="275"/>
      <c r="AB65" s="275"/>
      <c r="AC65" s="275"/>
      <c r="AD65" s="275"/>
      <c r="AE65" s="275"/>
      <c r="AF65" s="275"/>
      <c r="AG65" s="275"/>
      <c r="AH65" s="275"/>
      <c r="AI65" s="275"/>
      <c r="AJ65" s="275"/>
      <c r="AK65" s="275"/>
      <c r="AL65" s="275"/>
      <c r="AM65" s="275"/>
      <c r="AN65" s="275"/>
      <c r="AO65" s="275"/>
      <c r="AP65" s="275"/>
      <c r="AQ65" s="275"/>
      <c r="AR65" s="275"/>
      <c r="AS65" s="275"/>
      <c r="AT65" s="275"/>
      <c r="AU65" s="275"/>
      <c r="AV65" s="275"/>
      <c r="AW65" s="266"/>
      <c r="AX65" s="266"/>
      <c r="AY65" s="266"/>
      <c r="AZ65" s="266"/>
      <c r="BA65" s="266"/>
      <c r="BB65" s="266"/>
      <c r="BC65" s="266"/>
      <c r="BD65" s="266"/>
      <c r="BE65" s="266"/>
      <c r="BF65" s="266"/>
      <c r="BG65" s="266"/>
      <c r="BH65" s="266"/>
      <c r="BI65" s="266"/>
      <c r="BJ65" s="266"/>
      <c r="BK65" s="266"/>
      <c r="BL65" s="266"/>
      <c r="BM65" s="266"/>
      <c r="BN65" s="266"/>
      <c r="BO65" s="266"/>
      <c r="BP65" s="266"/>
      <c r="BQ65" s="266"/>
      <c r="BR65" s="266"/>
      <c r="BS65" s="266"/>
      <c r="BT65" s="266"/>
      <c r="BU65" s="266"/>
      <c r="BV65" s="266"/>
      <c r="BW65" s="266"/>
      <c r="BX65" s="266"/>
      <c r="BY65" s="274"/>
      <c r="BZ65" s="275"/>
      <c r="CA65" s="275"/>
      <c r="CB65" s="275"/>
      <c r="CC65" s="275"/>
      <c r="CD65" s="275"/>
      <c r="CE65" s="275"/>
      <c r="CF65" s="275"/>
      <c r="CG65" s="275"/>
      <c r="CH65" s="275"/>
      <c r="CI65" s="275"/>
      <c r="CJ65" s="275"/>
      <c r="CK65" s="275"/>
      <c r="CL65" s="275"/>
      <c r="CM65" s="275"/>
      <c r="CN65" s="275"/>
      <c r="CO65" s="275"/>
      <c r="CP65" s="275"/>
      <c r="CQ65" s="275"/>
      <c r="CR65" s="275"/>
      <c r="CS65" s="275"/>
      <c r="CT65" s="274"/>
      <c r="CU65" s="275"/>
      <c r="CV65" s="275"/>
      <c r="CW65" s="275"/>
      <c r="CX65" s="275"/>
      <c r="CY65" s="275"/>
      <c r="CZ65" s="275"/>
      <c r="DA65" s="275"/>
      <c r="DB65" s="275"/>
      <c r="DC65" s="275"/>
      <c r="DD65" s="275"/>
      <c r="DE65" s="267"/>
      <c r="DF65" s="268"/>
      <c r="DG65" s="268"/>
      <c r="DH65" s="268"/>
      <c r="DI65" s="268"/>
      <c r="DJ65" s="268"/>
      <c r="DK65" s="268"/>
      <c r="DL65" s="268"/>
      <c r="DM65" s="268"/>
      <c r="DN65" s="295"/>
      <c r="DO65" s="295"/>
      <c r="DP65" s="295"/>
      <c r="DQ65" s="295"/>
      <c r="DR65" s="295"/>
      <c r="DS65" s="295"/>
      <c r="DT65" s="295"/>
      <c r="DU65" s="295"/>
      <c r="DV65" s="295"/>
      <c r="DW65" s="295"/>
      <c r="DX65" s="295"/>
      <c r="DY65" s="295"/>
      <c r="DZ65" s="295"/>
      <c r="EA65" s="295"/>
      <c r="EB65" s="295"/>
      <c r="EC65" s="295"/>
      <c r="ED65" s="295"/>
      <c r="EE65" s="295"/>
      <c r="EF65" s="295"/>
      <c r="EG65" s="282"/>
      <c r="EH65" s="283"/>
      <c r="EI65" s="283"/>
      <c r="EJ65" s="283"/>
      <c r="EK65" s="283"/>
      <c r="EL65" s="283"/>
      <c r="EM65" s="283"/>
      <c r="EN65" s="283"/>
      <c r="EO65" s="283"/>
      <c r="EP65" s="283"/>
      <c r="EQ65" s="283"/>
      <c r="ER65" s="283"/>
      <c r="ES65" s="283"/>
      <c r="ET65" s="283"/>
      <c r="EU65" s="283"/>
      <c r="EV65" s="283"/>
      <c r="EW65" s="283"/>
      <c r="EX65" s="284"/>
    </row>
    <row r="66" spans="1:154" s="136" customFormat="1" ht="18.600000000000001" customHeight="1">
      <c r="A66" s="265"/>
      <c r="B66" s="266"/>
      <c r="C66" s="266"/>
      <c r="D66" s="266"/>
      <c r="E66" s="266"/>
      <c r="F66" s="267" t="str">
        <f>+'公式予選（TT）1Gr-結果表（印刷）'!B53</f>
        <v/>
      </c>
      <c r="G66" s="268"/>
      <c r="H66" s="268"/>
      <c r="I66" s="268"/>
      <c r="J66" s="268"/>
      <c r="K66" s="268"/>
      <c r="L66" s="268"/>
      <c r="M66" s="280" t="str">
        <f>+'公式予選（TT）1Gr-結果表（印刷）'!C53</f>
        <v/>
      </c>
      <c r="N66" s="280"/>
      <c r="O66" s="280"/>
      <c r="P66" s="280"/>
      <c r="Q66" s="280"/>
      <c r="R66" s="280"/>
      <c r="S66" s="280"/>
      <c r="T66" s="280"/>
      <c r="U66" s="280"/>
      <c r="V66" s="280"/>
      <c r="W66" s="280"/>
      <c r="X66" s="280"/>
      <c r="Y66" s="280"/>
      <c r="Z66" s="280"/>
      <c r="AA66" s="280"/>
      <c r="AB66" s="280"/>
      <c r="AC66" s="280"/>
      <c r="AD66" s="280"/>
      <c r="AE66" s="280"/>
      <c r="AF66" s="280"/>
      <c r="AG66" s="280"/>
      <c r="AH66" s="280"/>
      <c r="AI66" s="280"/>
      <c r="AJ66" s="280"/>
      <c r="AK66" s="280"/>
      <c r="AL66" s="280"/>
      <c r="AM66" s="280"/>
      <c r="AN66" s="280"/>
      <c r="AO66" s="280"/>
      <c r="AP66" s="280"/>
      <c r="AQ66" s="280"/>
      <c r="AR66" s="280"/>
      <c r="AS66" s="280"/>
      <c r="AT66" s="280"/>
      <c r="AU66" s="280"/>
      <c r="AV66" s="280"/>
      <c r="AW66" s="280"/>
      <c r="AX66" s="280"/>
      <c r="AY66" s="280"/>
      <c r="AZ66" s="280"/>
      <c r="BA66" s="280"/>
      <c r="BB66" s="280"/>
      <c r="BC66" s="280"/>
      <c r="BD66" s="280"/>
      <c r="BE66" s="280"/>
      <c r="BF66" s="280"/>
      <c r="BG66" s="280"/>
      <c r="BH66" s="280"/>
      <c r="BI66" s="280"/>
      <c r="BJ66" s="280"/>
      <c r="BK66" s="280"/>
      <c r="BL66" s="280"/>
      <c r="BM66" s="280"/>
      <c r="BN66" s="280"/>
      <c r="BO66" s="280"/>
      <c r="BP66" s="280"/>
      <c r="BQ66" s="280"/>
      <c r="BR66" s="280"/>
      <c r="BS66" s="280"/>
      <c r="BT66" s="280"/>
      <c r="BU66" s="280"/>
      <c r="BV66" s="280"/>
      <c r="BW66" s="280"/>
      <c r="BX66" s="280"/>
      <c r="BY66" s="280"/>
      <c r="BZ66" s="280"/>
      <c r="CA66" s="280"/>
      <c r="CB66" s="280"/>
      <c r="CC66" s="280"/>
      <c r="CD66" s="280"/>
      <c r="CE66" s="280"/>
      <c r="CF66" s="280"/>
      <c r="CG66" s="280"/>
      <c r="CH66" s="280"/>
      <c r="CI66" s="280"/>
      <c r="CJ66" s="280"/>
      <c r="CK66" s="280"/>
      <c r="CL66" s="280"/>
      <c r="CM66" s="280"/>
      <c r="CN66" s="280"/>
      <c r="CO66" s="280"/>
      <c r="CP66" s="280"/>
      <c r="CQ66" s="280"/>
      <c r="CR66" s="280"/>
      <c r="CS66" s="280"/>
      <c r="CT66" s="280"/>
      <c r="CU66" s="280"/>
      <c r="CV66" s="280"/>
      <c r="CW66" s="280"/>
      <c r="CX66" s="280"/>
      <c r="CY66" s="280"/>
      <c r="CZ66" s="280"/>
      <c r="DA66" s="280"/>
      <c r="DB66" s="280"/>
      <c r="DC66" s="280"/>
      <c r="DD66" s="280"/>
      <c r="DE66" s="280"/>
      <c r="DF66" s="280"/>
      <c r="DG66" s="280"/>
      <c r="DH66" s="280"/>
      <c r="DI66" s="280"/>
      <c r="DJ66" s="280"/>
      <c r="DK66" s="280"/>
      <c r="DL66" s="280"/>
      <c r="DM66" s="280"/>
      <c r="DN66" s="280"/>
      <c r="DO66" s="280"/>
      <c r="DP66" s="280"/>
      <c r="DQ66" s="280"/>
      <c r="DR66" s="280"/>
      <c r="DS66" s="280"/>
      <c r="DT66" s="280"/>
      <c r="DU66" s="280"/>
      <c r="DV66" s="280"/>
      <c r="DW66" s="280"/>
      <c r="DX66" s="280"/>
      <c r="DY66" s="280"/>
      <c r="DZ66" s="280"/>
      <c r="EA66" s="280"/>
      <c r="EB66" s="280"/>
      <c r="EC66" s="280"/>
      <c r="ED66" s="280"/>
      <c r="EE66" s="280"/>
      <c r="EF66" s="280"/>
      <c r="EG66" s="280"/>
      <c r="EH66" s="280"/>
      <c r="EI66" s="280"/>
      <c r="EJ66" s="280"/>
      <c r="EK66" s="280"/>
      <c r="EL66" s="280"/>
      <c r="EM66" s="280"/>
      <c r="EN66" s="280"/>
      <c r="EO66" s="280"/>
      <c r="EP66" s="280"/>
      <c r="EQ66" s="280"/>
      <c r="ER66" s="280"/>
      <c r="ES66" s="280"/>
      <c r="ET66" s="280"/>
      <c r="EU66" s="280"/>
      <c r="EV66" s="280"/>
      <c r="EW66" s="280"/>
      <c r="EX66" s="281"/>
    </row>
    <row r="67" spans="1:154" s="136" customFormat="1" ht="18.600000000000001" customHeight="1">
      <c r="A67" s="265"/>
      <c r="B67" s="266"/>
      <c r="C67" s="266"/>
      <c r="D67" s="266"/>
      <c r="E67" s="266"/>
      <c r="F67" s="267" t="str">
        <f>+'公式予選（TT）1Gr-結果表（印刷）'!B54</f>
        <v/>
      </c>
      <c r="G67" s="268"/>
      <c r="H67" s="268"/>
      <c r="I67" s="268"/>
      <c r="J67" s="268"/>
      <c r="K67" s="268"/>
      <c r="L67" s="268"/>
      <c r="M67" s="280" t="str">
        <f>+'公式予選（TT）1Gr-結果表（印刷）'!C54</f>
        <v/>
      </c>
      <c r="N67" s="280"/>
      <c r="O67" s="280"/>
      <c r="P67" s="280"/>
      <c r="Q67" s="280"/>
      <c r="R67" s="280"/>
      <c r="S67" s="280"/>
      <c r="T67" s="280"/>
      <c r="U67" s="280"/>
      <c r="V67" s="280"/>
      <c r="W67" s="280"/>
      <c r="X67" s="280"/>
      <c r="Y67" s="280"/>
      <c r="Z67" s="280"/>
      <c r="AA67" s="280"/>
      <c r="AB67" s="280"/>
      <c r="AC67" s="280"/>
      <c r="AD67" s="280"/>
      <c r="AE67" s="280"/>
      <c r="AF67" s="280"/>
      <c r="AG67" s="280"/>
      <c r="AH67" s="280"/>
      <c r="AI67" s="280"/>
      <c r="AJ67" s="280"/>
      <c r="AK67" s="280"/>
      <c r="AL67" s="280"/>
      <c r="AM67" s="280"/>
      <c r="AN67" s="280"/>
      <c r="AO67" s="280"/>
      <c r="AP67" s="280"/>
      <c r="AQ67" s="280"/>
      <c r="AR67" s="280"/>
      <c r="AS67" s="280"/>
      <c r="AT67" s="280"/>
      <c r="AU67" s="280"/>
      <c r="AV67" s="280"/>
      <c r="AW67" s="280"/>
      <c r="AX67" s="280"/>
      <c r="AY67" s="280"/>
      <c r="AZ67" s="280"/>
      <c r="BA67" s="280"/>
      <c r="BB67" s="280"/>
      <c r="BC67" s="280"/>
      <c r="BD67" s="280"/>
      <c r="BE67" s="280"/>
      <c r="BF67" s="280"/>
      <c r="BG67" s="280"/>
      <c r="BH67" s="280"/>
      <c r="BI67" s="280"/>
      <c r="BJ67" s="280"/>
      <c r="BK67" s="280"/>
      <c r="BL67" s="280"/>
      <c r="BM67" s="280"/>
      <c r="BN67" s="280"/>
      <c r="BO67" s="280"/>
      <c r="BP67" s="280"/>
      <c r="BQ67" s="280"/>
      <c r="BR67" s="280"/>
      <c r="BS67" s="280"/>
      <c r="BT67" s="280"/>
      <c r="BU67" s="280"/>
      <c r="BV67" s="280"/>
      <c r="BW67" s="280"/>
      <c r="BX67" s="280"/>
      <c r="BY67" s="280"/>
      <c r="BZ67" s="280"/>
      <c r="CA67" s="280"/>
      <c r="CB67" s="280"/>
      <c r="CC67" s="280"/>
      <c r="CD67" s="280"/>
      <c r="CE67" s="280"/>
      <c r="CF67" s="280"/>
      <c r="CG67" s="280"/>
      <c r="CH67" s="280"/>
      <c r="CI67" s="280"/>
      <c r="CJ67" s="280"/>
      <c r="CK67" s="280"/>
      <c r="CL67" s="280"/>
      <c r="CM67" s="280"/>
      <c r="CN67" s="280"/>
      <c r="CO67" s="280"/>
      <c r="CP67" s="280"/>
      <c r="CQ67" s="280"/>
      <c r="CR67" s="280"/>
      <c r="CS67" s="280"/>
      <c r="CT67" s="280"/>
      <c r="CU67" s="280"/>
      <c r="CV67" s="280"/>
      <c r="CW67" s="280"/>
      <c r="CX67" s="280"/>
      <c r="CY67" s="280"/>
      <c r="CZ67" s="280"/>
      <c r="DA67" s="280"/>
      <c r="DB67" s="280"/>
      <c r="DC67" s="280"/>
      <c r="DD67" s="280"/>
      <c r="DE67" s="280"/>
      <c r="DF67" s="280"/>
      <c r="DG67" s="280"/>
      <c r="DH67" s="280"/>
      <c r="DI67" s="280"/>
      <c r="DJ67" s="280"/>
      <c r="DK67" s="280"/>
      <c r="DL67" s="280"/>
      <c r="DM67" s="280"/>
      <c r="DN67" s="280"/>
      <c r="DO67" s="280"/>
      <c r="DP67" s="280"/>
      <c r="DQ67" s="280"/>
      <c r="DR67" s="280"/>
      <c r="DS67" s="280"/>
      <c r="DT67" s="280"/>
      <c r="DU67" s="280"/>
      <c r="DV67" s="280"/>
      <c r="DW67" s="280"/>
      <c r="DX67" s="280"/>
      <c r="DY67" s="280"/>
      <c r="DZ67" s="280"/>
      <c r="EA67" s="280"/>
      <c r="EB67" s="280"/>
      <c r="EC67" s="280"/>
      <c r="ED67" s="280"/>
      <c r="EE67" s="280"/>
      <c r="EF67" s="280"/>
      <c r="EG67" s="280"/>
      <c r="EH67" s="280"/>
      <c r="EI67" s="280"/>
      <c r="EJ67" s="280"/>
      <c r="EK67" s="280"/>
      <c r="EL67" s="280"/>
      <c r="EM67" s="280"/>
      <c r="EN67" s="280"/>
      <c r="EO67" s="280"/>
      <c r="EP67" s="280"/>
      <c r="EQ67" s="280"/>
      <c r="ER67" s="280"/>
      <c r="ES67" s="280"/>
      <c r="ET67" s="280"/>
      <c r="EU67" s="280"/>
      <c r="EV67" s="280"/>
      <c r="EW67" s="280"/>
      <c r="EX67" s="281"/>
    </row>
    <row r="68" spans="1:154" s="136" customFormat="1" ht="18.600000000000001" customHeight="1">
      <c r="A68" s="265"/>
      <c r="B68" s="266"/>
      <c r="C68" s="266"/>
      <c r="D68" s="266"/>
      <c r="E68" s="266"/>
      <c r="F68" s="267" t="str">
        <f>+'公式予選（TT）1Gr-結果表（印刷）'!B55</f>
        <v/>
      </c>
      <c r="G68" s="268"/>
      <c r="H68" s="268"/>
      <c r="I68" s="268"/>
      <c r="J68" s="268"/>
      <c r="K68" s="268"/>
      <c r="L68" s="268"/>
      <c r="M68" s="280" t="str">
        <f>+'公式予選（TT）1Gr-結果表（印刷）'!C55</f>
        <v/>
      </c>
      <c r="N68" s="280"/>
      <c r="O68" s="280"/>
      <c r="P68" s="280"/>
      <c r="Q68" s="280"/>
      <c r="R68" s="280"/>
      <c r="S68" s="280"/>
      <c r="T68" s="280"/>
      <c r="U68" s="280"/>
      <c r="V68" s="280"/>
      <c r="W68" s="280"/>
      <c r="X68" s="280"/>
      <c r="Y68" s="280"/>
      <c r="Z68" s="280"/>
      <c r="AA68" s="280"/>
      <c r="AB68" s="280"/>
      <c r="AC68" s="280"/>
      <c r="AD68" s="280"/>
      <c r="AE68" s="280"/>
      <c r="AF68" s="280"/>
      <c r="AG68" s="280"/>
      <c r="AH68" s="280"/>
      <c r="AI68" s="280"/>
      <c r="AJ68" s="280"/>
      <c r="AK68" s="280"/>
      <c r="AL68" s="280"/>
      <c r="AM68" s="280"/>
      <c r="AN68" s="280"/>
      <c r="AO68" s="280"/>
      <c r="AP68" s="280"/>
      <c r="AQ68" s="280"/>
      <c r="AR68" s="280"/>
      <c r="AS68" s="280"/>
      <c r="AT68" s="280"/>
      <c r="AU68" s="280"/>
      <c r="AV68" s="280"/>
      <c r="AW68" s="280"/>
      <c r="AX68" s="280"/>
      <c r="AY68" s="280"/>
      <c r="AZ68" s="280"/>
      <c r="BA68" s="280"/>
      <c r="BB68" s="280"/>
      <c r="BC68" s="280"/>
      <c r="BD68" s="280"/>
      <c r="BE68" s="280"/>
      <c r="BF68" s="280"/>
      <c r="BG68" s="280"/>
      <c r="BH68" s="280"/>
      <c r="BI68" s="280"/>
      <c r="BJ68" s="280"/>
      <c r="BK68" s="280"/>
      <c r="BL68" s="280"/>
      <c r="BM68" s="280"/>
      <c r="BN68" s="280"/>
      <c r="BO68" s="280"/>
      <c r="BP68" s="280"/>
      <c r="BQ68" s="280"/>
      <c r="BR68" s="280"/>
      <c r="BS68" s="280"/>
      <c r="BT68" s="280"/>
      <c r="BU68" s="280"/>
      <c r="BV68" s="280"/>
      <c r="BW68" s="280"/>
      <c r="BX68" s="280"/>
      <c r="BY68" s="280"/>
      <c r="BZ68" s="280"/>
      <c r="CA68" s="280"/>
      <c r="CB68" s="280"/>
      <c r="CC68" s="280"/>
      <c r="CD68" s="280"/>
      <c r="CE68" s="280"/>
      <c r="CF68" s="280"/>
      <c r="CG68" s="280"/>
      <c r="CH68" s="280"/>
      <c r="CI68" s="280"/>
      <c r="CJ68" s="280"/>
      <c r="CK68" s="280"/>
      <c r="CL68" s="280"/>
      <c r="CM68" s="280"/>
      <c r="CN68" s="280"/>
      <c r="CO68" s="280"/>
      <c r="CP68" s="280"/>
      <c r="CQ68" s="280"/>
      <c r="CR68" s="280"/>
      <c r="CS68" s="280"/>
      <c r="CT68" s="280"/>
      <c r="CU68" s="280"/>
      <c r="CV68" s="280"/>
      <c r="CW68" s="280"/>
      <c r="CX68" s="280"/>
      <c r="CY68" s="280"/>
      <c r="CZ68" s="280"/>
      <c r="DA68" s="280"/>
      <c r="DB68" s="280"/>
      <c r="DC68" s="280"/>
      <c r="DD68" s="280"/>
      <c r="DE68" s="280"/>
      <c r="DF68" s="280"/>
      <c r="DG68" s="280"/>
      <c r="DH68" s="280"/>
      <c r="DI68" s="280"/>
      <c r="DJ68" s="280"/>
      <c r="DK68" s="280"/>
      <c r="DL68" s="280"/>
      <c r="DM68" s="280"/>
      <c r="DN68" s="280"/>
      <c r="DO68" s="280"/>
      <c r="DP68" s="280"/>
      <c r="DQ68" s="280"/>
      <c r="DR68" s="280"/>
      <c r="DS68" s="280"/>
      <c r="DT68" s="280"/>
      <c r="DU68" s="280"/>
      <c r="DV68" s="280"/>
      <c r="DW68" s="280"/>
      <c r="DX68" s="280"/>
      <c r="DY68" s="280"/>
      <c r="DZ68" s="280"/>
      <c r="EA68" s="280"/>
      <c r="EB68" s="280"/>
      <c r="EC68" s="280"/>
      <c r="ED68" s="280"/>
      <c r="EE68" s="280"/>
      <c r="EF68" s="280"/>
      <c r="EG68" s="280"/>
      <c r="EH68" s="280"/>
      <c r="EI68" s="280"/>
      <c r="EJ68" s="280"/>
      <c r="EK68" s="280"/>
      <c r="EL68" s="280"/>
      <c r="EM68" s="280"/>
      <c r="EN68" s="280"/>
      <c r="EO68" s="280"/>
      <c r="EP68" s="280"/>
      <c r="EQ68" s="280"/>
      <c r="ER68" s="280"/>
      <c r="ES68" s="280"/>
      <c r="ET68" s="280"/>
      <c r="EU68" s="280"/>
      <c r="EV68" s="280"/>
      <c r="EW68" s="280"/>
      <c r="EX68" s="281"/>
    </row>
    <row r="69" spans="1:154" s="136" customFormat="1" ht="18.600000000000001" customHeight="1">
      <c r="A69" s="265"/>
      <c r="B69" s="266"/>
      <c r="C69" s="266"/>
      <c r="D69" s="266"/>
      <c r="E69" s="266"/>
      <c r="F69" s="267" t="str">
        <f>+'公式予選（TT）1Gr-結果表（印刷）'!B56</f>
        <v/>
      </c>
      <c r="G69" s="268"/>
      <c r="H69" s="268"/>
      <c r="I69" s="268"/>
      <c r="J69" s="268"/>
      <c r="K69" s="268"/>
      <c r="L69" s="268"/>
      <c r="M69" s="280" t="str">
        <f>+'公式予選（TT）1Gr-結果表（印刷）'!C56</f>
        <v/>
      </c>
      <c r="N69" s="280"/>
      <c r="O69" s="280"/>
      <c r="P69" s="280"/>
      <c r="Q69" s="280"/>
      <c r="R69" s="280"/>
      <c r="S69" s="280"/>
      <c r="T69" s="280"/>
      <c r="U69" s="280"/>
      <c r="V69" s="280"/>
      <c r="W69" s="280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  <c r="AI69" s="280"/>
      <c r="AJ69" s="280"/>
      <c r="AK69" s="280"/>
      <c r="AL69" s="280"/>
      <c r="AM69" s="280"/>
      <c r="AN69" s="280"/>
      <c r="AO69" s="280"/>
      <c r="AP69" s="280"/>
      <c r="AQ69" s="280"/>
      <c r="AR69" s="280"/>
      <c r="AS69" s="280"/>
      <c r="AT69" s="280"/>
      <c r="AU69" s="280"/>
      <c r="AV69" s="280"/>
      <c r="AW69" s="280"/>
      <c r="AX69" s="280"/>
      <c r="AY69" s="280"/>
      <c r="AZ69" s="280"/>
      <c r="BA69" s="280"/>
      <c r="BB69" s="280"/>
      <c r="BC69" s="280"/>
      <c r="BD69" s="280"/>
      <c r="BE69" s="280"/>
      <c r="BF69" s="280"/>
      <c r="BG69" s="280"/>
      <c r="BH69" s="280"/>
      <c r="BI69" s="280"/>
      <c r="BJ69" s="280"/>
      <c r="BK69" s="280"/>
      <c r="BL69" s="280"/>
      <c r="BM69" s="280"/>
      <c r="BN69" s="280"/>
      <c r="BO69" s="280"/>
      <c r="BP69" s="280"/>
      <c r="BQ69" s="280"/>
      <c r="BR69" s="280"/>
      <c r="BS69" s="280"/>
      <c r="BT69" s="280"/>
      <c r="BU69" s="280"/>
      <c r="BV69" s="280"/>
      <c r="BW69" s="280"/>
      <c r="BX69" s="280"/>
      <c r="BY69" s="280"/>
      <c r="BZ69" s="280"/>
      <c r="CA69" s="280"/>
      <c r="CB69" s="280"/>
      <c r="CC69" s="280"/>
      <c r="CD69" s="280"/>
      <c r="CE69" s="280"/>
      <c r="CF69" s="280"/>
      <c r="CG69" s="280"/>
      <c r="CH69" s="280"/>
      <c r="CI69" s="280"/>
      <c r="CJ69" s="280"/>
      <c r="CK69" s="280"/>
      <c r="CL69" s="280"/>
      <c r="CM69" s="280"/>
      <c r="CN69" s="280"/>
      <c r="CO69" s="280"/>
      <c r="CP69" s="280"/>
      <c r="CQ69" s="280"/>
      <c r="CR69" s="280"/>
      <c r="CS69" s="280"/>
      <c r="CT69" s="280"/>
      <c r="CU69" s="280"/>
      <c r="CV69" s="280"/>
      <c r="CW69" s="280"/>
      <c r="CX69" s="280"/>
      <c r="CY69" s="280"/>
      <c r="CZ69" s="280"/>
      <c r="DA69" s="280"/>
      <c r="DB69" s="280"/>
      <c r="DC69" s="280"/>
      <c r="DD69" s="280"/>
      <c r="DE69" s="280"/>
      <c r="DF69" s="280"/>
      <c r="DG69" s="280"/>
      <c r="DH69" s="280"/>
      <c r="DI69" s="280"/>
      <c r="DJ69" s="280"/>
      <c r="DK69" s="280"/>
      <c r="DL69" s="280"/>
      <c r="DM69" s="280"/>
      <c r="DN69" s="280"/>
      <c r="DO69" s="280"/>
      <c r="DP69" s="280"/>
      <c r="DQ69" s="280"/>
      <c r="DR69" s="280"/>
      <c r="DS69" s="280"/>
      <c r="DT69" s="280"/>
      <c r="DU69" s="280"/>
      <c r="DV69" s="280"/>
      <c r="DW69" s="280"/>
      <c r="DX69" s="280"/>
      <c r="DY69" s="280"/>
      <c r="DZ69" s="280"/>
      <c r="EA69" s="280"/>
      <c r="EB69" s="280"/>
      <c r="EC69" s="280"/>
      <c r="ED69" s="280"/>
      <c r="EE69" s="280"/>
      <c r="EF69" s="280"/>
      <c r="EG69" s="280"/>
      <c r="EH69" s="280"/>
      <c r="EI69" s="280"/>
      <c r="EJ69" s="280"/>
      <c r="EK69" s="280"/>
      <c r="EL69" s="280"/>
      <c r="EM69" s="280"/>
      <c r="EN69" s="280"/>
      <c r="EO69" s="280"/>
      <c r="EP69" s="280"/>
      <c r="EQ69" s="280"/>
      <c r="ER69" s="280"/>
      <c r="ES69" s="280"/>
      <c r="ET69" s="280"/>
      <c r="EU69" s="280"/>
      <c r="EV69" s="280"/>
      <c r="EW69" s="280"/>
      <c r="EX69" s="281"/>
    </row>
    <row r="70" spans="1:154" s="136" customFormat="1" ht="18.600000000000001" customHeight="1">
      <c r="A70" s="265"/>
      <c r="B70" s="266"/>
      <c r="C70" s="266"/>
      <c r="D70" s="266"/>
      <c r="E70" s="266"/>
      <c r="F70" s="267" t="str">
        <f>+'公式予選（TT）1Gr-結果表（印刷）'!B57</f>
        <v/>
      </c>
      <c r="G70" s="268"/>
      <c r="H70" s="268"/>
      <c r="I70" s="268"/>
      <c r="J70" s="268"/>
      <c r="K70" s="268"/>
      <c r="L70" s="268"/>
      <c r="M70" s="280" t="str">
        <f>+'公式予選（TT）1Gr-結果表（印刷）'!C57</f>
        <v/>
      </c>
      <c r="N70" s="280"/>
      <c r="O70" s="280"/>
      <c r="P70" s="280"/>
      <c r="Q70" s="280"/>
      <c r="R70" s="280"/>
      <c r="S70" s="280"/>
      <c r="T70" s="280"/>
      <c r="U70" s="280"/>
      <c r="V70" s="280"/>
      <c r="W70" s="280"/>
      <c r="X70" s="280"/>
      <c r="Y70" s="280"/>
      <c r="Z70" s="280"/>
      <c r="AA70" s="280"/>
      <c r="AB70" s="280"/>
      <c r="AC70" s="280"/>
      <c r="AD70" s="280"/>
      <c r="AE70" s="280"/>
      <c r="AF70" s="280"/>
      <c r="AG70" s="280"/>
      <c r="AH70" s="280"/>
      <c r="AI70" s="280"/>
      <c r="AJ70" s="280"/>
      <c r="AK70" s="280"/>
      <c r="AL70" s="280"/>
      <c r="AM70" s="280"/>
      <c r="AN70" s="280"/>
      <c r="AO70" s="280"/>
      <c r="AP70" s="280"/>
      <c r="AQ70" s="280"/>
      <c r="AR70" s="280"/>
      <c r="AS70" s="280"/>
      <c r="AT70" s="280"/>
      <c r="AU70" s="280"/>
      <c r="AV70" s="280"/>
      <c r="AW70" s="280"/>
      <c r="AX70" s="280"/>
      <c r="AY70" s="280"/>
      <c r="AZ70" s="280"/>
      <c r="BA70" s="280"/>
      <c r="BB70" s="280"/>
      <c r="BC70" s="280"/>
      <c r="BD70" s="280"/>
      <c r="BE70" s="280"/>
      <c r="BF70" s="280"/>
      <c r="BG70" s="280"/>
      <c r="BH70" s="280"/>
      <c r="BI70" s="280"/>
      <c r="BJ70" s="280"/>
      <c r="BK70" s="280"/>
      <c r="BL70" s="280"/>
      <c r="BM70" s="280"/>
      <c r="BN70" s="280"/>
      <c r="BO70" s="280"/>
      <c r="BP70" s="280"/>
      <c r="BQ70" s="280"/>
      <c r="BR70" s="280"/>
      <c r="BS70" s="280"/>
      <c r="BT70" s="280"/>
      <c r="BU70" s="280"/>
      <c r="BV70" s="280"/>
      <c r="BW70" s="280"/>
      <c r="BX70" s="280"/>
      <c r="BY70" s="280"/>
      <c r="BZ70" s="280"/>
      <c r="CA70" s="280"/>
      <c r="CB70" s="280"/>
      <c r="CC70" s="280"/>
      <c r="CD70" s="280"/>
      <c r="CE70" s="280"/>
      <c r="CF70" s="280"/>
      <c r="CG70" s="280"/>
      <c r="CH70" s="280"/>
      <c r="CI70" s="280"/>
      <c r="CJ70" s="280"/>
      <c r="CK70" s="280"/>
      <c r="CL70" s="280"/>
      <c r="CM70" s="280"/>
      <c r="CN70" s="280"/>
      <c r="CO70" s="280"/>
      <c r="CP70" s="280"/>
      <c r="CQ70" s="280"/>
      <c r="CR70" s="280"/>
      <c r="CS70" s="280"/>
      <c r="CT70" s="280"/>
      <c r="CU70" s="280"/>
      <c r="CV70" s="280"/>
      <c r="CW70" s="280"/>
      <c r="CX70" s="280"/>
      <c r="CY70" s="280"/>
      <c r="CZ70" s="280"/>
      <c r="DA70" s="280"/>
      <c r="DB70" s="280"/>
      <c r="DC70" s="280"/>
      <c r="DD70" s="280"/>
      <c r="DE70" s="280"/>
      <c r="DF70" s="280"/>
      <c r="DG70" s="280"/>
      <c r="DH70" s="280"/>
      <c r="DI70" s="280"/>
      <c r="DJ70" s="280"/>
      <c r="DK70" s="280"/>
      <c r="DL70" s="280"/>
      <c r="DM70" s="280"/>
      <c r="DN70" s="280"/>
      <c r="DO70" s="280"/>
      <c r="DP70" s="280"/>
      <c r="DQ70" s="280"/>
      <c r="DR70" s="280"/>
      <c r="DS70" s="280"/>
      <c r="DT70" s="280"/>
      <c r="DU70" s="280"/>
      <c r="DV70" s="280"/>
      <c r="DW70" s="280"/>
      <c r="DX70" s="280"/>
      <c r="DY70" s="280"/>
      <c r="DZ70" s="280"/>
      <c r="EA70" s="280"/>
      <c r="EB70" s="280"/>
      <c r="EC70" s="280"/>
      <c r="ED70" s="280"/>
      <c r="EE70" s="280"/>
      <c r="EF70" s="280"/>
      <c r="EG70" s="280"/>
      <c r="EH70" s="280"/>
      <c r="EI70" s="280"/>
      <c r="EJ70" s="280"/>
      <c r="EK70" s="280"/>
      <c r="EL70" s="280"/>
      <c r="EM70" s="280"/>
      <c r="EN70" s="280"/>
      <c r="EO70" s="280"/>
      <c r="EP70" s="280"/>
      <c r="EQ70" s="280"/>
      <c r="ER70" s="280"/>
      <c r="ES70" s="280"/>
      <c r="ET70" s="280"/>
      <c r="EU70" s="280"/>
      <c r="EV70" s="280"/>
      <c r="EW70" s="280"/>
      <c r="EX70" s="281"/>
    </row>
    <row r="71" spans="1:154" s="136" customFormat="1" ht="18.600000000000001" customHeight="1">
      <c r="A71" s="265"/>
      <c r="B71" s="266"/>
      <c r="C71" s="266"/>
      <c r="D71" s="266"/>
      <c r="E71" s="266"/>
      <c r="F71" s="267" t="str">
        <f>+'公式予選（TT）1Gr-結果表（印刷）'!B58</f>
        <v/>
      </c>
      <c r="G71" s="268"/>
      <c r="H71" s="268"/>
      <c r="I71" s="268"/>
      <c r="J71" s="268"/>
      <c r="K71" s="268"/>
      <c r="L71" s="268"/>
      <c r="M71" s="280" t="str">
        <f>+'公式予選（TT）1Gr-結果表（印刷）'!C58</f>
        <v/>
      </c>
      <c r="N71" s="280"/>
      <c r="O71" s="280"/>
      <c r="P71" s="280"/>
      <c r="Q71" s="280"/>
      <c r="R71" s="280"/>
      <c r="S71" s="280"/>
      <c r="T71" s="280"/>
      <c r="U71" s="280"/>
      <c r="V71" s="280"/>
      <c r="W71" s="280"/>
      <c r="X71" s="280"/>
      <c r="Y71" s="280"/>
      <c r="Z71" s="280"/>
      <c r="AA71" s="280"/>
      <c r="AB71" s="280"/>
      <c r="AC71" s="280"/>
      <c r="AD71" s="280"/>
      <c r="AE71" s="280"/>
      <c r="AF71" s="280"/>
      <c r="AG71" s="280"/>
      <c r="AH71" s="280"/>
      <c r="AI71" s="280"/>
      <c r="AJ71" s="280"/>
      <c r="AK71" s="280"/>
      <c r="AL71" s="280"/>
      <c r="AM71" s="280"/>
      <c r="AN71" s="280"/>
      <c r="AO71" s="280"/>
      <c r="AP71" s="280"/>
      <c r="AQ71" s="280"/>
      <c r="AR71" s="280"/>
      <c r="AS71" s="280"/>
      <c r="AT71" s="280"/>
      <c r="AU71" s="280"/>
      <c r="AV71" s="280"/>
      <c r="AW71" s="280"/>
      <c r="AX71" s="280"/>
      <c r="AY71" s="280"/>
      <c r="AZ71" s="280"/>
      <c r="BA71" s="280"/>
      <c r="BB71" s="280"/>
      <c r="BC71" s="280"/>
      <c r="BD71" s="280"/>
      <c r="BE71" s="280"/>
      <c r="BF71" s="280"/>
      <c r="BG71" s="280"/>
      <c r="BH71" s="280"/>
      <c r="BI71" s="280"/>
      <c r="BJ71" s="280"/>
      <c r="BK71" s="280"/>
      <c r="BL71" s="280"/>
      <c r="BM71" s="280"/>
      <c r="BN71" s="280"/>
      <c r="BO71" s="280"/>
      <c r="BP71" s="280"/>
      <c r="BQ71" s="280"/>
      <c r="BR71" s="280"/>
      <c r="BS71" s="280"/>
      <c r="BT71" s="280"/>
      <c r="BU71" s="280"/>
      <c r="BV71" s="280"/>
      <c r="BW71" s="280"/>
      <c r="BX71" s="280"/>
      <c r="BY71" s="280"/>
      <c r="BZ71" s="280"/>
      <c r="CA71" s="280"/>
      <c r="CB71" s="280"/>
      <c r="CC71" s="280"/>
      <c r="CD71" s="280"/>
      <c r="CE71" s="280"/>
      <c r="CF71" s="280"/>
      <c r="CG71" s="280"/>
      <c r="CH71" s="280"/>
      <c r="CI71" s="280"/>
      <c r="CJ71" s="280"/>
      <c r="CK71" s="280"/>
      <c r="CL71" s="280"/>
      <c r="CM71" s="280"/>
      <c r="CN71" s="280"/>
      <c r="CO71" s="280"/>
      <c r="CP71" s="280"/>
      <c r="CQ71" s="280"/>
      <c r="CR71" s="280"/>
      <c r="CS71" s="280"/>
      <c r="CT71" s="280"/>
      <c r="CU71" s="280"/>
      <c r="CV71" s="280"/>
      <c r="CW71" s="280"/>
      <c r="CX71" s="280"/>
      <c r="CY71" s="280"/>
      <c r="CZ71" s="280"/>
      <c r="DA71" s="280"/>
      <c r="DB71" s="280"/>
      <c r="DC71" s="280"/>
      <c r="DD71" s="280"/>
      <c r="DE71" s="280"/>
      <c r="DF71" s="280"/>
      <c r="DG71" s="280"/>
      <c r="DH71" s="280"/>
      <c r="DI71" s="280"/>
      <c r="DJ71" s="280"/>
      <c r="DK71" s="280"/>
      <c r="DL71" s="280"/>
      <c r="DM71" s="280"/>
      <c r="DN71" s="280"/>
      <c r="DO71" s="280"/>
      <c r="DP71" s="280"/>
      <c r="DQ71" s="280"/>
      <c r="DR71" s="280"/>
      <c r="DS71" s="280"/>
      <c r="DT71" s="280"/>
      <c r="DU71" s="280"/>
      <c r="DV71" s="280"/>
      <c r="DW71" s="280"/>
      <c r="DX71" s="280"/>
      <c r="DY71" s="280"/>
      <c r="DZ71" s="280"/>
      <c r="EA71" s="280"/>
      <c r="EB71" s="280"/>
      <c r="EC71" s="280"/>
      <c r="ED71" s="280"/>
      <c r="EE71" s="280"/>
      <c r="EF71" s="280"/>
      <c r="EG71" s="280"/>
      <c r="EH71" s="280"/>
      <c r="EI71" s="280"/>
      <c r="EJ71" s="280"/>
      <c r="EK71" s="280"/>
      <c r="EL71" s="280"/>
      <c r="EM71" s="280"/>
      <c r="EN71" s="280"/>
      <c r="EO71" s="280"/>
      <c r="EP71" s="280"/>
      <c r="EQ71" s="280"/>
      <c r="ER71" s="280"/>
      <c r="ES71" s="280"/>
      <c r="ET71" s="280"/>
      <c r="EU71" s="280"/>
      <c r="EV71" s="280"/>
      <c r="EW71" s="280"/>
      <c r="EX71" s="281"/>
    </row>
    <row r="72" spans="1:154" s="136" customFormat="1" ht="18.600000000000001" customHeight="1">
      <c r="A72" s="265"/>
      <c r="B72" s="266"/>
      <c r="C72" s="266"/>
      <c r="D72" s="266"/>
      <c r="E72" s="266"/>
      <c r="F72" s="267" t="str">
        <f>+'公式予選（TT）1Gr-結果表（印刷）'!B59</f>
        <v/>
      </c>
      <c r="G72" s="268"/>
      <c r="H72" s="268"/>
      <c r="I72" s="268"/>
      <c r="J72" s="268"/>
      <c r="K72" s="268"/>
      <c r="L72" s="268"/>
      <c r="M72" s="280" t="str">
        <f>+'公式予選（TT）1Gr-結果表（印刷）'!C59</f>
        <v/>
      </c>
      <c r="N72" s="280"/>
      <c r="O72" s="280"/>
      <c r="P72" s="280"/>
      <c r="Q72" s="280"/>
      <c r="R72" s="280"/>
      <c r="S72" s="280"/>
      <c r="T72" s="280"/>
      <c r="U72" s="280"/>
      <c r="V72" s="280"/>
      <c r="W72" s="280"/>
      <c r="X72" s="280"/>
      <c r="Y72" s="280"/>
      <c r="Z72" s="280"/>
      <c r="AA72" s="280"/>
      <c r="AB72" s="280"/>
      <c r="AC72" s="280"/>
      <c r="AD72" s="280"/>
      <c r="AE72" s="280"/>
      <c r="AF72" s="280"/>
      <c r="AG72" s="280"/>
      <c r="AH72" s="280"/>
      <c r="AI72" s="280"/>
      <c r="AJ72" s="280"/>
      <c r="AK72" s="280"/>
      <c r="AL72" s="280"/>
      <c r="AM72" s="280"/>
      <c r="AN72" s="280"/>
      <c r="AO72" s="280"/>
      <c r="AP72" s="280"/>
      <c r="AQ72" s="280"/>
      <c r="AR72" s="280"/>
      <c r="AS72" s="280"/>
      <c r="AT72" s="280"/>
      <c r="AU72" s="280"/>
      <c r="AV72" s="280"/>
      <c r="AW72" s="280"/>
      <c r="AX72" s="280"/>
      <c r="AY72" s="280"/>
      <c r="AZ72" s="280"/>
      <c r="BA72" s="280"/>
      <c r="BB72" s="280"/>
      <c r="BC72" s="280"/>
      <c r="BD72" s="280"/>
      <c r="BE72" s="280"/>
      <c r="BF72" s="280"/>
      <c r="BG72" s="280"/>
      <c r="BH72" s="280"/>
      <c r="BI72" s="280"/>
      <c r="BJ72" s="280"/>
      <c r="BK72" s="280"/>
      <c r="BL72" s="280"/>
      <c r="BM72" s="280"/>
      <c r="BN72" s="280"/>
      <c r="BO72" s="280"/>
      <c r="BP72" s="280"/>
      <c r="BQ72" s="280"/>
      <c r="BR72" s="280"/>
      <c r="BS72" s="280"/>
      <c r="BT72" s="280"/>
      <c r="BU72" s="280"/>
      <c r="BV72" s="280"/>
      <c r="BW72" s="280"/>
      <c r="BX72" s="280"/>
      <c r="BY72" s="280"/>
      <c r="BZ72" s="280"/>
      <c r="CA72" s="280"/>
      <c r="CB72" s="280"/>
      <c r="CC72" s="280"/>
      <c r="CD72" s="280"/>
      <c r="CE72" s="280"/>
      <c r="CF72" s="280"/>
      <c r="CG72" s="280"/>
      <c r="CH72" s="280"/>
      <c r="CI72" s="280"/>
      <c r="CJ72" s="280"/>
      <c r="CK72" s="280"/>
      <c r="CL72" s="280"/>
      <c r="CM72" s="280"/>
      <c r="CN72" s="280"/>
      <c r="CO72" s="280"/>
      <c r="CP72" s="280"/>
      <c r="CQ72" s="280"/>
      <c r="CR72" s="280"/>
      <c r="CS72" s="280"/>
      <c r="CT72" s="280"/>
      <c r="CU72" s="280"/>
      <c r="CV72" s="280"/>
      <c r="CW72" s="280"/>
      <c r="CX72" s="280"/>
      <c r="CY72" s="280"/>
      <c r="CZ72" s="280"/>
      <c r="DA72" s="280"/>
      <c r="DB72" s="280"/>
      <c r="DC72" s="280"/>
      <c r="DD72" s="280"/>
      <c r="DE72" s="280"/>
      <c r="DF72" s="280"/>
      <c r="DG72" s="280"/>
      <c r="DH72" s="280"/>
      <c r="DI72" s="280"/>
      <c r="DJ72" s="280"/>
      <c r="DK72" s="280"/>
      <c r="DL72" s="280"/>
      <c r="DM72" s="280"/>
      <c r="DN72" s="280"/>
      <c r="DO72" s="280"/>
      <c r="DP72" s="280"/>
      <c r="DQ72" s="280"/>
      <c r="DR72" s="280"/>
      <c r="DS72" s="280"/>
      <c r="DT72" s="280"/>
      <c r="DU72" s="280"/>
      <c r="DV72" s="280"/>
      <c r="DW72" s="280"/>
      <c r="DX72" s="280"/>
      <c r="DY72" s="280"/>
      <c r="DZ72" s="280"/>
      <c r="EA72" s="280"/>
      <c r="EB72" s="280"/>
      <c r="EC72" s="280"/>
      <c r="ED72" s="280"/>
      <c r="EE72" s="280"/>
      <c r="EF72" s="280"/>
      <c r="EG72" s="280"/>
      <c r="EH72" s="280"/>
      <c r="EI72" s="280"/>
      <c r="EJ72" s="280"/>
      <c r="EK72" s="280"/>
      <c r="EL72" s="280"/>
      <c r="EM72" s="280"/>
      <c r="EN72" s="280"/>
      <c r="EO72" s="280"/>
      <c r="EP72" s="280"/>
      <c r="EQ72" s="280"/>
      <c r="ER72" s="280"/>
      <c r="ES72" s="280"/>
      <c r="ET72" s="280"/>
      <c r="EU72" s="280"/>
      <c r="EV72" s="280"/>
      <c r="EW72" s="280"/>
      <c r="EX72" s="281"/>
    </row>
    <row r="73" spans="1:154" s="136" customFormat="1" ht="18.600000000000001" customHeight="1">
      <c r="A73" s="265"/>
      <c r="B73" s="266"/>
      <c r="C73" s="266"/>
      <c r="D73" s="266"/>
      <c r="E73" s="266"/>
      <c r="F73" s="267" t="str">
        <f>+'公式予選（TT）1Gr-結果表（印刷）'!B60</f>
        <v/>
      </c>
      <c r="G73" s="268"/>
      <c r="H73" s="268"/>
      <c r="I73" s="268"/>
      <c r="J73" s="268"/>
      <c r="K73" s="268"/>
      <c r="L73" s="268"/>
      <c r="M73" s="280" t="str">
        <f>+'公式予選（TT）1Gr-結果表（印刷）'!C60</f>
        <v/>
      </c>
      <c r="N73" s="280"/>
      <c r="O73" s="280"/>
      <c r="P73" s="280"/>
      <c r="Q73" s="280"/>
      <c r="R73" s="280"/>
      <c r="S73" s="280"/>
      <c r="T73" s="280"/>
      <c r="U73" s="280"/>
      <c r="V73" s="280"/>
      <c r="W73" s="280"/>
      <c r="X73" s="280"/>
      <c r="Y73" s="280"/>
      <c r="Z73" s="280"/>
      <c r="AA73" s="280"/>
      <c r="AB73" s="280"/>
      <c r="AC73" s="280"/>
      <c r="AD73" s="280"/>
      <c r="AE73" s="280"/>
      <c r="AF73" s="280"/>
      <c r="AG73" s="280"/>
      <c r="AH73" s="280"/>
      <c r="AI73" s="280"/>
      <c r="AJ73" s="280"/>
      <c r="AK73" s="280"/>
      <c r="AL73" s="280"/>
      <c r="AM73" s="280"/>
      <c r="AN73" s="280"/>
      <c r="AO73" s="280"/>
      <c r="AP73" s="280"/>
      <c r="AQ73" s="280"/>
      <c r="AR73" s="280"/>
      <c r="AS73" s="280"/>
      <c r="AT73" s="280"/>
      <c r="AU73" s="280"/>
      <c r="AV73" s="280"/>
      <c r="AW73" s="280"/>
      <c r="AX73" s="280"/>
      <c r="AY73" s="280"/>
      <c r="AZ73" s="280"/>
      <c r="BA73" s="280"/>
      <c r="BB73" s="280"/>
      <c r="BC73" s="280"/>
      <c r="BD73" s="280"/>
      <c r="BE73" s="280"/>
      <c r="BF73" s="280"/>
      <c r="BG73" s="280"/>
      <c r="BH73" s="280"/>
      <c r="BI73" s="280"/>
      <c r="BJ73" s="280"/>
      <c r="BK73" s="280"/>
      <c r="BL73" s="280"/>
      <c r="BM73" s="280"/>
      <c r="BN73" s="280"/>
      <c r="BO73" s="280"/>
      <c r="BP73" s="280"/>
      <c r="BQ73" s="280"/>
      <c r="BR73" s="280"/>
      <c r="BS73" s="280"/>
      <c r="BT73" s="280"/>
      <c r="BU73" s="280"/>
      <c r="BV73" s="280"/>
      <c r="BW73" s="280"/>
      <c r="BX73" s="280"/>
      <c r="BY73" s="280"/>
      <c r="BZ73" s="280"/>
      <c r="CA73" s="280"/>
      <c r="CB73" s="280"/>
      <c r="CC73" s="280"/>
      <c r="CD73" s="280"/>
      <c r="CE73" s="280"/>
      <c r="CF73" s="280"/>
      <c r="CG73" s="280"/>
      <c r="CH73" s="280"/>
      <c r="CI73" s="280"/>
      <c r="CJ73" s="280"/>
      <c r="CK73" s="280"/>
      <c r="CL73" s="280"/>
      <c r="CM73" s="280"/>
      <c r="CN73" s="280"/>
      <c r="CO73" s="280"/>
      <c r="CP73" s="280"/>
      <c r="CQ73" s="280"/>
      <c r="CR73" s="280"/>
      <c r="CS73" s="280"/>
      <c r="CT73" s="280"/>
      <c r="CU73" s="280"/>
      <c r="CV73" s="280"/>
      <c r="CW73" s="280"/>
      <c r="CX73" s="280"/>
      <c r="CY73" s="280"/>
      <c r="CZ73" s="280"/>
      <c r="DA73" s="280"/>
      <c r="DB73" s="280"/>
      <c r="DC73" s="280"/>
      <c r="DD73" s="280"/>
      <c r="DE73" s="280"/>
      <c r="DF73" s="280"/>
      <c r="DG73" s="280"/>
      <c r="DH73" s="280"/>
      <c r="DI73" s="280"/>
      <c r="DJ73" s="280"/>
      <c r="DK73" s="280"/>
      <c r="DL73" s="280"/>
      <c r="DM73" s="280"/>
      <c r="DN73" s="280"/>
      <c r="DO73" s="280"/>
      <c r="DP73" s="280"/>
      <c r="DQ73" s="280"/>
      <c r="DR73" s="280"/>
      <c r="DS73" s="280"/>
      <c r="DT73" s="280"/>
      <c r="DU73" s="280"/>
      <c r="DV73" s="280"/>
      <c r="DW73" s="280"/>
      <c r="DX73" s="280"/>
      <c r="DY73" s="280"/>
      <c r="DZ73" s="280"/>
      <c r="EA73" s="280"/>
      <c r="EB73" s="280"/>
      <c r="EC73" s="280"/>
      <c r="ED73" s="280"/>
      <c r="EE73" s="280"/>
      <c r="EF73" s="280"/>
      <c r="EG73" s="280"/>
      <c r="EH73" s="280"/>
      <c r="EI73" s="280"/>
      <c r="EJ73" s="280"/>
      <c r="EK73" s="280"/>
      <c r="EL73" s="280"/>
      <c r="EM73" s="280"/>
      <c r="EN73" s="280"/>
      <c r="EO73" s="280"/>
      <c r="EP73" s="280"/>
      <c r="EQ73" s="280"/>
      <c r="ER73" s="280"/>
      <c r="ES73" s="280"/>
      <c r="ET73" s="280"/>
      <c r="EU73" s="280"/>
      <c r="EV73" s="280"/>
      <c r="EW73" s="280"/>
      <c r="EX73" s="281"/>
    </row>
    <row r="74" spans="1:154" s="136" customFormat="1" ht="18.600000000000001" customHeight="1">
      <c r="A74" s="269"/>
      <c r="B74" s="270"/>
      <c r="C74" s="270"/>
      <c r="D74" s="270"/>
      <c r="E74" s="270"/>
      <c r="F74" s="271" t="str">
        <f>+'公式予選（TT）1Gr-結果表（印刷）'!B61</f>
        <v/>
      </c>
      <c r="G74" s="272"/>
      <c r="H74" s="272"/>
      <c r="I74" s="272"/>
      <c r="J74" s="272"/>
      <c r="K74" s="272"/>
      <c r="L74" s="272"/>
      <c r="M74" s="318" t="str">
        <f>+'公式予選（TT）1Gr-結果表（印刷）'!C61</f>
        <v/>
      </c>
      <c r="N74" s="318"/>
      <c r="O74" s="318"/>
      <c r="P74" s="318"/>
      <c r="Q74" s="318"/>
      <c r="R74" s="318"/>
      <c r="S74" s="318"/>
      <c r="T74" s="318"/>
      <c r="U74" s="318"/>
      <c r="V74" s="318"/>
      <c r="W74" s="318"/>
      <c r="X74" s="318"/>
      <c r="Y74" s="318"/>
      <c r="Z74" s="318"/>
      <c r="AA74" s="318"/>
      <c r="AB74" s="318"/>
      <c r="AC74" s="318"/>
      <c r="AD74" s="318"/>
      <c r="AE74" s="318"/>
      <c r="AF74" s="318"/>
      <c r="AG74" s="318"/>
      <c r="AH74" s="318"/>
      <c r="AI74" s="318"/>
      <c r="AJ74" s="318"/>
      <c r="AK74" s="318"/>
      <c r="AL74" s="318"/>
      <c r="AM74" s="318"/>
      <c r="AN74" s="318"/>
      <c r="AO74" s="318"/>
      <c r="AP74" s="318"/>
      <c r="AQ74" s="318"/>
      <c r="AR74" s="318"/>
      <c r="AS74" s="318"/>
      <c r="AT74" s="318"/>
      <c r="AU74" s="318"/>
      <c r="AV74" s="318"/>
      <c r="AW74" s="318"/>
      <c r="AX74" s="318"/>
      <c r="AY74" s="318"/>
      <c r="AZ74" s="318"/>
      <c r="BA74" s="318"/>
      <c r="BB74" s="318"/>
      <c r="BC74" s="318"/>
      <c r="BD74" s="318"/>
      <c r="BE74" s="318"/>
      <c r="BF74" s="318"/>
      <c r="BG74" s="318"/>
      <c r="BH74" s="318"/>
      <c r="BI74" s="318"/>
      <c r="BJ74" s="318"/>
      <c r="BK74" s="318"/>
      <c r="BL74" s="318"/>
      <c r="BM74" s="318"/>
      <c r="BN74" s="318"/>
      <c r="BO74" s="318"/>
      <c r="BP74" s="318"/>
      <c r="BQ74" s="318"/>
      <c r="BR74" s="318"/>
      <c r="BS74" s="318"/>
      <c r="BT74" s="318"/>
      <c r="BU74" s="318"/>
      <c r="BV74" s="318"/>
      <c r="BW74" s="318"/>
      <c r="BX74" s="318"/>
      <c r="BY74" s="318"/>
      <c r="BZ74" s="318"/>
      <c r="CA74" s="318"/>
      <c r="CB74" s="318"/>
      <c r="CC74" s="318"/>
      <c r="CD74" s="318"/>
      <c r="CE74" s="318"/>
      <c r="CF74" s="318"/>
      <c r="CG74" s="318"/>
      <c r="CH74" s="318"/>
      <c r="CI74" s="318"/>
      <c r="CJ74" s="318"/>
      <c r="CK74" s="318"/>
      <c r="CL74" s="318"/>
      <c r="CM74" s="318"/>
      <c r="CN74" s="318"/>
      <c r="CO74" s="318"/>
      <c r="CP74" s="318"/>
      <c r="CQ74" s="318"/>
      <c r="CR74" s="318"/>
      <c r="CS74" s="318"/>
      <c r="CT74" s="318"/>
      <c r="CU74" s="318"/>
      <c r="CV74" s="318"/>
      <c r="CW74" s="318"/>
      <c r="CX74" s="318"/>
      <c r="CY74" s="318"/>
      <c r="CZ74" s="318"/>
      <c r="DA74" s="318"/>
      <c r="DB74" s="318"/>
      <c r="DC74" s="318"/>
      <c r="DD74" s="318"/>
      <c r="DE74" s="318"/>
      <c r="DF74" s="318"/>
      <c r="DG74" s="318"/>
      <c r="DH74" s="318"/>
      <c r="DI74" s="318"/>
      <c r="DJ74" s="318"/>
      <c r="DK74" s="318"/>
      <c r="DL74" s="318"/>
      <c r="DM74" s="318"/>
      <c r="DN74" s="318"/>
      <c r="DO74" s="318"/>
      <c r="DP74" s="318"/>
      <c r="DQ74" s="318"/>
      <c r="DR74" s="318"/>
      <c r="DS74" s="318"/>
      <c r="DT74" s="318"/>
      <c r="DU74" s="318"/>
      <c r="DV74" s="318"/>
      <c r="DW74" s="318"/>
      <c r="DX74" s="318"/>
      <c r="DY74" s="318"/>
      <c r="DZ74" s="318"/>
      <c r="EA74" s="318"/>
      <c r="EB74" s="318"/>
      <c r="EC74" s="318"/>
      <c r="ED74" s="318"/>
      <c r="EE74" s="318"/>
      <c r="EF74" s="318"/>
      <c r="EG74" s="318"/>
      <c r="EH74" s="318"/>
      <c r="EI74" s="318"/>
      <c r="EJ74" s="318"/>
      <c r="EK74" s="318"/>
      <c r="EL74" s="318"/>
      <c r="EM74" s="318"/>
      <c r="EN74" s="318"/>
      <c r="EO74" s="318"/>
      <c r="EP74" s="318"/>
      <c r="EQ74" s="318"/>
      <c r="ER74" s="318"/>
      <c r="ES74" s="318"/>
      <c r="ET74" s="318"/>
      <c r="EU74" s="318"/>
      <c r="EV74" s="318"/>
      <c r="EW74" s="318"/>
      <c r="EX74" s="319"/>
    </row>
    <row r="75" spans="1:154" ht="16.5" customHeight="1"/>
    <row r="76" spans="1:154">
      <c r="L76" s="137" t="s">
        <v>91</v>
      </c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8"/>
      <c r="AC76" s="138"/>
      <c r="AD76" s="138"/>
      <c r="AE76" s="138"/>
      <c r="AF76" s="138"/>
      <c r="AG76" s="138"/>
      <c r="AH76" s="138"/>
      <c r="AI76" s="138"/>
      <c r="AJ76" s="138"/>
      <c r="AK76" s="138"/>
      <c r="AL76" s="138"/>
      <c r="AM76" s="138"/>
      <c r="AN76" s="138"/>
      <c r="AO76" s="138"/>
      <c r="AP76" s="138"/>
      <c r="AQ76" s="138"/>
      <c r="AR76" s="138"/>
      <c r="AS76" s="138"/>
      <c r="AT76" s="138"/>
      <c r="AU76" s="138"/>
      <c r="AV76" s="138"/>
      <c r="AW76" s="138"/>
      <c r="BH76" s="137" t="s">
        <v>92</v>
      </c>
      <c r="BI76" s="138"/>
      <c r="BJ76" s="138"/>
      <c r="BK76" s="138"/>
      <c r="BL76" s="138"/>
      <c r="BM76" s="138"/>
      <c r="BN76" s="138"/>
      <c r="BO76" s="138"/>
      <c r="BP76" s="138"/>
      <c r="BQ76" s="138"/>
      <c r="BR76" s="138"/>
      <c r="BS76" s="138"/>
      <c r="BT76" s="138"/>
      <c r="BU76" s="138"/>
      <c r="BV76" s="138"/>
      <c r="BW76" s="138"/>
      <c r="BX76" s="138"/>
      <c r="BY76" s="138"/>
      <c r="BZ76" s="138"/>
      <c r="CA76" s="138"/>
      <c r="CB76" s="138"/>
      <c r="CC76" s="138"/>
      <c r="CD76" s="138"/>
      <c r="CE76" s="138"/>
      <c r="CF76" s="138"/>
      <c r="CG76" s="138"/>
      <c r="CH76" s="138"/>
      <c r="CI76" s="138"/>
      <c r="CJ76" s="138"/>
      <c r="CK76" s="138"/>
      <c r="CL76" s="138"/>
      <c r="CM76" s="138"/>
      <c r="CN76" s="138"/>
      <c r="CO76" s="138"/>
      <c r="CP76" s="138"/>
      <c r="CQ76" s="138"/>
      <c r="CR76" s="138"/>
      <c r="CS76" s="138"/>
      <c r="CZ76" s="139"/>
      <c r="DA76" s="101"/>
      <c r="DB76" s="101"/>
      <c r="DC76" s="101"/>
      <c r="DD76" s="137" t="s">
        <v>93</v>
      </c>
      <c r="DE76" s="138"/>
      <c r="DF76" s="138"/>
      <c r="DG76" s="138"/>
      <c r="DH76" s="138"/>
      <c r="DI76" s="138"/>
      <c r="DJ76" s="138"/>
      <c r="DK76" s="138"/>
      <c r="DL76" s="138"/>
      <c r="DM76" s="138"/>
      <c r="DN76" s="138"/>
      <c r="DO76" s="138"/>
      <c r="DP76" s="138"/>
      <c r="DQ76" s="138"/>
      <c r="DR76" s="138"/>
      <c r="DS76" s="138"/>
      <c r="DT76" s="138"/>
      <c r="DU76" s="138"/>
      <c r="DV76" s="138"/>
      <c r="DW76" s="138"/>
      <c r="DX76" s="138"/>
      <c r="DY76" s="138"/>
      <c r="DZ76" s="138"/>
      <c r="EA76" s="138"/>
      <c r="EB76" s="138"/>
      <c r="EC76" s="138"/>
      <c r="ED76" s="138"/>
      <c r="EE76" s="138"/>
      <c r="EF76" s="138"/>
      <c r="EG76" s="138"/>
      <c r="EH76" s="138"/>
      <c r="EI76" s="138"/>
      <c r="EJ76" s="138"/>
      <c r="EK76" s="138"/>
      <c r="EL76" s="138"/>
      <c r="EM76" s="138"/>
      <c r="EN76" s="138"/>
      <c r="EO76" s="138"/>
    </row>
  </sheetData>
  <mergeCells count="993">
    <mergeCell ref="M68:EX68"/>
    <mergeCell ref="M69:EX69"/>
    <mergeCell ref="M70:EX70"/>
    <mergeCell ref="M71:EX71"/>
    <mergeCell ref="M72:EX72"/>
    <mergeCell ref="M73:EX73"/>
    <mergeCell ref="M74:EX74"/>
    <mergeCell ref="M34:Q34"/>
    <mergeCell ref="M35:Q35"/>
    <mergeCell ref="R36:V36"/>
    <mergeCell ref="EG64:EX64"/>
    <mergeCell ref="BS64:BT64"/>
    <mergeCell ref="BU64:BV64"/>
    <mergeCell ref="BW64:BX64"/>
    <mergeCell ref="BY64:CS64"/>
    <mergeCell ref="CT64:DD64"/>
    <mergeCell ref="DE64:DM64"/>
    <mergeCell ref="EG63:EX63"/>
    <mergeCell ref="BS63:BT63"/>
    <mergeCell ref="BU63:BV63"/>
    <mergeCell ref="BW63:BX63"/>
    <mergeCell ref="BY63:CS63"/>
    <mergeCell ref="BW62:BX62"/>
    <mergeCell ref="BY62:CS62"/>
    <mergeCell ref="M15:Q15"/>
    <mergeCell ref="M16:Q16"/>
    <mergeCell ref="M17:Q17"/>
    <mergeCell ref="M18:Q18"/>
    <mergeCell ref="M19:Q19"/>
    <mergeCell ref="BW25:BX25"/>
    <mergeCell ref="BY25:CS25"/>
    <mergeCell ref="BW22:BX22"/>
    <mergeCell ref="BY22:CS22"/>
    <mergeCell ref="W17:AV17"/>
    <mergeCell ref="AW17:AX17"/>
    <mergeCell ref="AY17:AZ17"/>
    <mergeCell ref="BA17:BB17"/>
    <mergeCell ref="BU25:BV25"/>
    <mergeCell ref="AY22:AZ22"/>
    <mergeCell ref="BA22:BB22"/>
    <mergeCell ref="BC22:BD22"/>
    <mergeCell ref="BE22:BF22"/>
    <mergeCell ref="BG22:BH22"/>
    <mergeCell ref="BI22:BJ22"/>
    <mergeCell ref="BC20:BD20"/>
    <mergeCell ref="BE20:BF20"/>
    <mergeCell ref="BG20:BH20"/>
    <mergeCell ref="BI20:BJ20"/>
    <mergeCell ref="CB4:CD5"/>
    <mergeCell ref="CE4:CG5"/>
    <mergeCell ref="BU8:BW8"/>
    <mergeCell ref="BX8:BZ8"/>
    <mergeCell ref="CA8:CC8"/>
    <mergeCell ref="CD8:CF8"/>
    <mergeCell ref="CG8:CI8"/>
    <mergeCell ref="BJ4:BL5"/>
    <mergeCell ref="BM4:BO5"/>
    <mergeCell ref="BP4:BR5"/>
    <mergeCell ref="BS4:BU5"/>
    <mergeCell ref="BV4:BX5"/>
    <mergeCell ref="BY4:CA5"/>
    <mergeCell ref="AR4:AT5"/>
    <mergeCell ref="AU4:AW5"/>
    <mergeCell ref="AX4:AZ5"/>
    <mergeCell ref="BA4:BC5"/>
    <mergeCell ref="BD4:BF5"/>
    <mergeCell ref="BG4:BI5"/>
    <mergeCell ref="M22:Q22"/>
    <mergeCell ref="M23:Q23"/>
    <mergeCell ref="R30:V30"/>
    <mergeCell ref="BG27:BH27"/>
    <mergeCell ref="BI27:BJ27"/>
    <mergeCell ref="BG24:BH24"/>
    <mergeCell ref="BI24:BJ24"/>
    <mergeCell ref="BG21:BH21"/>
    <mergeCell ref="BI21:BJ21"/>
    <mergeCell ref="AW20:AX20"/>
    <mergeCell ref="AY20:AZ20"/>
    <mergeCell ref="BA20:BB20"/>
    <mergeCell ref="Z4:AB5"/>
    <mergeCell ref="AC4:AE5"/>
    <mergeCell ref="AF4:AH5"/>
    <mergeCell ref="AI4:AK5"/>
    <mergeCell ref="AL4:AN5"/>
    <mergeCell ref="AO4:AQ5"/>
    <mergeCell ref="DN31:EF31"/>
    <mergeCell ref="DN32:EF32"/>
    <mergeCell ref="DN33:EF33"/>
    <mergeCell ref="DN34:EF34"/>
    <mergeCell ref="DN35:EF35"/>
    <mergeCell ref="DN24:EF24"/>
    <mergeCell ref="DN25:EF25"/>
    <mergeCell ref="DN26:EF26"/>
    <mergeCell ref="DN27:EF27"/>
    <mergeCell ref="DN28:EF28"/>
    <mergeCell ref="DN29:EF29"/>
    <mergeCell ref="DN30:EF30"/>
    <mergeCell ref="CT32:DD32"/>
    <mergeCell ref="DE32:DM32"/>
    <mergeCell ref="BW31:BX31"/>
    <mergeCell ref="BY31:CS31"/>
    <mergeCell ref="CT31:DD31"/>
    <mergeCell ref="DE31:DM31"/>
    <mergeCell ref="BO30:BP30"/>
    <mergeCell ref="CT29:DD29"/>
    <mergeCell ref="DE29:DM29"/>
    <mergeCell ref="BU31:BV31"/>
    <mergeCell ref="BU32:BV32"/>
    <mergeCell ref="BW32:BX32"/>
    <mergeCell ref="BY32:CS32"/>
    <mergeCell ref="BO32:BP32"/>
    <mergeCell ref="BQ32:BR32"/>
    <mergeCell ref="A30:E30"/>
    <mergeCell ref="A31:E31"/>
    <mergeCell ref="A32:E32"/>
    <mergeCell ref="A33:E33"/>
    <mergeCell ref="A34:E34"/>
    <mergeCell ref="A35:E35"/>
    <mergeCell ref="A24:E24"/>
    <mergeCell ref="A25:E25"/>
    <mergeCell ref="A26:E26"/>
    <mergeCell ref="A27:E27"/>
    <mergeCell ref="A28:E28"/>
    <mergeCell ref="A29:E29"/>
    <mergeCell ref="BA65:BB65"/>
    <mergeCell ref="BC65:BD65"/>
    <mergeCell ref="BE65:BF65"/>
    <mergeCell ref="BG65:BH65"/>
    <mergeCell ref="BI65:BJ65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36:E36"/>
    <mergeCell ref="R15:V15"/>
    <mergeCell ref="R16:V16"/>
    <mergeCell ref="R17:V17"/>
    <mergeCell ref="R18:V18"/>
    <mergeCell ref="R19:V19"/>
    <mergeCell ref="R20:V20"/>
    <mergeCell ref="R21:V21"/>
    <mergeCell ref="R22:V22"/>
    <mergeCell ref="R23:V23"/>
    <mergeCell ref="EG62:EX62"/>
    <mergeCell ref="F63:L63"/>
    <mergeCell ref="W63:AV63"/>
    <mergeCell ref="AW63:AX63"/>
    <mergeCell ref="AY63:AZ63"/>
    <mergeCell ref="BA63:BB63"/>
    <mergeCell ref="BK62:BL62"/>
    <mergeCell ref="BM62:BN62"/>
    <mergeCell ref="BO62:BP62"/>
    <mergeCell ref="BQ62:BR62"/>
    <mergeCell ref="BS62:BT62"/>
    <mergeCell ref="BU62:BV62"/>
    <mergeCell ref="BO63:BP63"/>
    <mergeCell ref="BQ63:BR63"/>
    <mergeCell ref="BC63:BD63"/>
    <mergeCell ref="BE63:BF63"/>
    <mergeCell ref="BG63:BH63"/>
    <mergeCell ref="BI63:BJ63"/>
    <mergeCell ref="BK63:BL63"/>
    <mergeCell ref="BM63:BN63"/>
    <mergeCell ref="F62:L62"/>
    <mergeCell ref="W62:AV62"/>
    <mergeCell ref="AW62:AX62"/>
    <mergeCell ref="AY62:AZ62"/>
    <mergeCell ref="BA62:BB62"/>
    <mergeCell ref="BC62:BD62"/>
    <mergeCell ref="BE62:BF62"/>
    <mergeCell ref="BG62:BH62"/>
    <mergeCell ref="BI62:BJ62"/>
    <mergeCell ref="CT60:DD60"/>
    <mergeCell ref="DE60:DM60"/>
    <mergeCell ref="AW60:AX60"/>
    <mergeCell ref="AY60:AZ60"/>
    <mergeCell ref="BA60:BB60"/>
    <mergeCell ref="BU61:BV61"/>
    <mergeCell ref="BW61:BX61"/>
    <mergeCell ref="BY61:CS61"/>
    <mergeCell ref="CT61:DD61"/>
    <mergeCell ref="DE61:DM61"/>
    <mergeCell ref="BK61:BL61"/>
    <mergeCell ref="BM61:BN61"/>
    <mergeCell ref="BO61:BP61"/>
    <mergeCell ref="BQ61:BR61"/>
    <mergeCell ref="CT62:DD62"/>
    <mergeCell ref="DE62:DM62"/>
    <mergeCell ref="EG60:EX60"/>
    <mergeCell ref="F61:L61"/>
    <mergeCell ref="W61:AV61"/>
    <mergeCell ref="AW61:AX61"/>
    <mergeCell ref="AY61:AZ61"/>
    <mergeCell ref="BA61:BB61"/>
    <mergeCell ref="BC61:BD61"/>
    <mergeCell ref="BE61:BF61"/>
    <mergeCell ref="BO60:BP60"/>
    <mergeCell ref="BQ60:BR60"/>
    <mergeCell ref="BS60:BT60"/>
    <mergeCell ref="BU60:BV60"/>
    <mergeCell ref="BW60:BX60"/>
    <mergeCell ref="BY60:CS60"/>
    <mergeCell ref="BC60:BD60"/>
    <mergeCell ref="BE60:BF60"/>
    <mergeCell ref="BG60:BH60"/>
    <mergeCell ref="BI60:BJ60"/>
    <mergeCell ref="BK60:BL60"/>
    <mergeCell ref="BM60:BN60"/>
    <mergeCell ref="EG61:EX61"/>
    <mergeCell ref="BS61:BT61"/>
    <mergeCell ref="F60:L60"/>
    <mergeCell ref="W60:AV60"/>
    <mergeCell ref="EG58:EX58"/>
    <mergeCell ref="F59:L59"/>
    <mergeCell ref="W59:AV59"/>
    <mergeCell ref="AW59:AX59"/>
    <mergeCell ref="AY59:AZ59"/>
    <mergeCell ref="BA59:BB59"/>
    <mergeCell ref="BC59:BD59"/>
    <mergeCell ref="BE59:BF59"/>
    <mergeCell ref="BG59:BH59"/>
    <mergeCell ref="BI59:BJ59"/>
    <mergeCell ref="BS58:BT58"/>
    <mergeCell ref="BU58:BV58"/>
    <mergeCell ref="BW58:BX58"/>
    <mergeCell ref="BY58:CS58"/>
    <mergeCell ref="CT58:DD58"/>
    <mergeCell ref="DE58:DM58"/>
    <mergeCell ref="EG59:EX59"/>
    <mergeCell ref="DN59:EF59"/>
    <mergeCell ref="EG56:EX56"/>
    <mergeCell ref="F57:L57"/>
    <mergeCell ref="W57:AV57"/>
    <mergeCell ref="AW57:AX57"/>
    <mergeCell ref="AY57:AZ57"/>
    <mergeCell ref="BA57:BB57"/>
    <mergeCell ref="BK56:BL56"/>
    <mergeCell ref="BM56:BN56"/>
    <mergeCell ref="BO56:BP56"/>
    <mergeCell ref="BQ56:BR56"/>
    <mergeCell ref="BS56:BT56"/>
    <mergeCell ref="BU56:BV56"/>
    <mergeCell ref="CT57:DD57"/>
    <mergeCell ref="DE57:DM57"/>
    <mergeCell ref="EG57:EX57"/>
    <mergeCell ref="BO57:BP57"/>
    <mergeCell ref="BQ57:BR57"/>
    <mergeCell ref="BS57:BT57"/>
    <mergeCell ref="BU57:BV57"/>
    <mergeCell ref="BW57:BX57"/>
    <mergeCell ref="BY57:CS57"/>
    <mergeCell ref="BC57:BD57"/>
    <mergeCell ref="BI57:BJ57"/>
    <mergeCell ref="BK57:BL57"/>
    <mergeCell ref="BU54:BV54"/>
    <mergeCell ref="BW54:BX54"/>
    <mergeCell ref="BY54:CS54"/>
    <mergeCell ref="BC54:BD54"/>
    <mergeCell ref="BE57:BF57"/>
    <mergeCell ref="BG57:BH57"/>
    <mergeCell ref="EG55:EX55"/>
    <mergeCell ref="F56:L56"/>
    <mergeCell ref="W56:AV56"/>
    <mergeCell ref="AW56:AX56"/>
    <mergeCell ref="AY56:AZ56"/>
    <mergeCell ref="BA56:BB56"/>
    <mergeCell ref="BC56:BD56"/>
    <mergeCell ref="BE56:BF56"/>
    <mergeCell ref="BG56:BH56"/>
    <mergeCell ref="BI56:BJ56"/>
    <mergeCell ref="BS55:BT55"/>
    <mergeCell ref="BU55:BV55"/>
    <mergeCell ref="BW55:BX55"/>
    <mergeCell ref="BY55:CS55"/>
    <mergeCell ref="CT55:DD55"/>
    <mergeCell ref="DE55:DM55"/>
    <mergeCell ref="AW55:AX55"/>
    <mergeCell ref="AY55:AZ55"/>
    <mergeCell ref="BW53:BX53"/>
    <mergeCell ref="BY53:CS53"/>
    <mergeCell ref="CT53:DD53"/>
    <mergeCell ref="DE53:DM53"/>
    <mergeCell ref="BY56:CS56"/>
    <mergeCell ref="CT56:DD56"/>
    <mergeCell ref="EG53:EX53"/>
    <mergeCell ref="F54:L54"/>
    <mergeCell ref="W54:AV54"/>
    <mergeCell ref="AW54:AX54"/>
    <mergeCell ref="AY54:AZ54"/>
    <mergeCell ref="BA54:BB54"/>
    <mergeCell ref="BK53:BL53"/>
    <mergeCell ref="BM53:BN53"/>
    <mergeCell ref="BO53:BP53"/>
    <mergeCell ref="BQ53:BR53"/>
    <mergeCell ref="BS53:BT53"/>
    <mergeCell ref="BU53:BV53"/>
    <mergeCell ref="CT54:DD54"/>
    <mergeCell ref="DE54:DM54"/>
    <mergeCell ref="EG54:EX54"/>
    <mergeCell ref="BO54:BP54"/>
    <mergeCell ref="BQ54:BR54"/>
    <mergeCell ref="BS54:BT54"/>
    <mergeCell ref="DN36:EF36"/>
    <mergeCell ref="EG36:EX36"/>
    <mergeCell ref="EQ42:ET42"/>
    <mergeCell ref="EB44:EH44"/>
    <mergeCell ref="BV42:BX43"/>
    <mergeCell ref="BY42:CA43"/>
    <mergeCell ref="EK44:EN44"/>
    <mergeCell ref="EQ44:ET44"/>
    <mergeCell ref="EG35:EX35"/>
    <mergeCell ref="EI42:EJ42"/>
    <mergeCell ref="EO42:EP42"/>
    <mergeCell ref="EU42:EV42"/>
    <mergeCell ref="EF43:EG43"/>
    <mergeCell ref="CW44:DE44"/>
    <mergeCell ref="EI44:EJ44"/>
    <mergeCell ref="EO44:EP44"/>
    <mergeCell ref="EU44:EV44"/>
    <mergeCell ref="F36:L36"/>
    <mergeCell ref="W36:AV36"/>
    <mergeCell ref="AW36:AX36"/>
    <mergeCell ref="AY36:AZ36"/>
    <mergeCell ref="BA36:BB36"/>
    <mergeCell ref="BC36:BD36"/>
    <mergeCell ref="BE36:BF36"/>
    <mergeCell ref="BO35:BP35"/>
    <mergeCell ref="BQ35:BR35"/>
    <mergeCell ref="M36:Q36"/>
    <mergeCell ref="R35:V35"/>
    <mergeCell ref="F34:L34"/>
    <mergeCell ref="W34:AV34"/>
    <mergeCell ref="AW34:AX34"/>
    <mergeCell ref="AY34:AZ34"/>
    <mergeCell ref="BA34:BB34"/>
    <mergeCell ref="BC34:BD34"/>
    <mergeCell ref="BS35:BT35"/>
    <mergeCell ref="BU35:BV35"/>
    <mergeCell ref="BW35:BX35"/>
    <mergeCell ref="BC35:BD35"/>
    <mergeCell ref="BE35:BF35"/>
    <mergeCell ref="BG35:BH35"/>
    <mergeCell ref="BI35:BJ35"/>
    <mergeCell ref="BK35:BL35"/>
    <mergeCell ref="BM35:BN35"/>
    <mergeCell ref="BE34:BF34"/>
    <mergeCell ref="BG34:BH34"/>
    <mergeCell ref="BI34:BJ34"/>
    <mergeCell ref="R34:V34"/>
    <mergeCell ref="BA35:BB35"/>
    <mergeCell ref="BK34:BL34"/>
    <mergeCell ref="BM34:BN34"/>
    <mergeCell ref="BO34:BP34"/>
    <mergeCell ref="BQ34:BR34"/>
    <mergeCell ref="BS34:BT34"/>
    <mergeCell ref="BU34:BV34"/>
    <mergeCell ref="CT35:DD35"/>
    <mergeCell ref="DE35:DM35"/>
    <mergeCell ref="BW34:BX34"/>
    <mergeCell ref="BY34:CS34"/>
    <mergeCell ref="CT34:DD34"/>
    <mergeCell ref="DE34:DM34"/>
    <mergeCell ref="BY35:CS35"/>
    <mergeCell ref="EG33:EX33"/>
    <mergeCell ref="BS33:BT33"/>
    <mergeCell ref="BU33:BV33"/>
    <mergeCell ref="F32:L32"/>
    <mergeCell ref="BS36:BT36"/>
    <mergeCell ref="BU36:BV36"/>
    <mergeCell ref="BW36:BX36"/>
    <mergeCell ref="BY36:CS36"/>
    <mergeCell ref="CT36:DD36"/>
    <mergeCell ref="DE36:DM36"/>
    <mergeCell ref="BG36:BH36"/>
    <mergeCell ref="BI36:BJ36"/>
    <mergeCell ref="BK36:BL36"/>
    <mergeCell ref="BM36:BN36"/>
    <mergeCell ref="BO36:BP36"/>
    <mergeCell ref="BQ36:BR36"/>
    <mergeCell ref="M33:Q33"/>
    <mergeCell ref="BO33:BP33"/>
    <mergeCell ref="BQ33:BR33"/>
    <mergeCell ref="EG34:EX34"/>
    <mergeCell ref="F35:L35"/>
    <mergeCell ref="W35:AV35"/>
    <mergeCell ref="AW35:AX35"/>
    <mergeCell ref="AY35:AZ35"/>
    <mergeCell ref="F33:L33"/>
    <mergeCell ref="W33:AV33"/>
    <mergeCell ref="AW33:AX33"/>
    <mergeCell ref="AY33:AZ33"/>
    <mergeCell ref="BA33:BB33"/>
    <mergeCell ref="BC33:BD33"/>
    <mergeCell ref="BE33:BF33"/>
    <mergeCell ref="R33:V33"/>
    <mergeCell ref="W32:AV32"/>
    <mergeCell ref="AW32:AX32"/>
    <mergeCell ref="AY32:AZ32"/>
    <mergeCell ref="BA32:BB32"/>
    <mergeCell ref="BM31:BN31"/>
    <mergeCell ref="BO31:BP31"/>
    <mergeCell ref="BQ31:BR31"/>
    <mergeCell ref="M31:Q31"/>
    <mergeCell ref="M32:Q32"/>
    <mergeCell ref="R31:V31"/>
    <mergeCell ref="R32:V32"/>
    <mergeCell ref="BW33:BX33"/>
    <mergeCell ref="BC32:BD32"/>
    <mergeCell ref="BE32:BF32"/>
    <mergeCell ref="BG32:BH32"/>
    <mergeCell ref="BI32:BJ32"/>
    <mergeCell ref="BK32:BL32"/>
    <mergeCell ref="BM32:BN32"/>
    <mergeCell ref="BY33:CS33"/>
    <mergeCell ref="CT33:DD33"/>
    <mergeCell ref="DE33:DM33"/>
    <mergeCell ref="BG33:BH33"/>
    <mergeCell ref="BI33:BJ33"/>
    <mergeCell ref="BK33:BL33"/>
    <mergeCell ref="BM33:BN33"/>
    <mergeCell ref="EG30:EX30"/>
    <mergeCell ref="BS30:BT30"/>
    <mergeCell ref="BU30:BV30"/>
    <mergeCell ref="BW30:BX30"/>
    <mergeCell ref="BY30:CS30"/>
    <mergeCell ref="CT30:DD30"/>
    <mergeCell ref="DE30:DM30"/>
    <mergeCell ref="BG30:BH30"/>
    <mergeCell ref="BI30:BJ30"/>
    <mergeCell ref="BK30:BL30"/>
    <mergeCell ref="BM30:BN30"/>
    <mergeCell ref="BQ30:BR30"/>
    <mergeCell ref="EG31:EX31"/>
    <mergeCell ref="BS31:BT31"/>
    <mergeCell ref="EG32:EX32"/>
    <mergeCell ref="BS32:BT32"/>
    <mergeCell ref="BK31:BL31"/>
    <mergeCell ref="F31:L31"/>
    <mergeCell ref="W31:AV31"/>
    <mergeCell ref="AW31:AX31"/>
    <mergeCell ref="AY31:AZ31"/>
    <mergeCell ref="BA31:BB31"/>
    <mergeCell ref="BC31:BD31"/>
    <mergeCell ref="BE31:BF31"/>
    <mergeCell ref="BG31:BH31"/>
    <mergeCell ref="BI31:BJ31"/>
    <mergeCell ref="F30:L30"/>
    <mergeCell ref="W30:AV30"/>
    <mergeCell ref="AW30:AX30"/>
    <mergeCell ref="AY30:AZ30"/>
    <mergeCell ref="BA30:BB30"/>
    <mergeCell ref="BC30:BD30"/>
    <mergeCell ref="BE30:BF30"/>
    <mergeCell ref="BO29:BP29"/>
    <mergeCell ref="BQ29:BR29"/>
    <mergeCell ref="BC29:BD29"/>
    <mergeCell ref="BE29:BF29"/>
    <mergeCell ref="BG29:BH29"/>
    <mergeCell ref="BI29:BJ29"/>
    <mergeCell ref="BK29:BL29"/>
    <mergeCell ref="BM29:BN29"/>
    <mergeCell ref="M29:Q29"/>
    <mergeCell ref="M30:Q30"/>
    <mergeCell ref="R29:V29"/>
    <mergeCell ref="EG28:EX28"/>
    <mergeCell ref="F29:L29"/>
    <mergeCell ref="W29:AV29"/>
    <mergeCell ref="AW29:AX29"/>
    <mergeCell ref="AY29:AZ29"/>
    <mergeCell ref="BA29:BB29"/>
    <mergeCell ref="BK28:BL28"/>
    <mergeCell ref="BM28:BN28"/>
    <mergeCell ref="BO28:BP28"/>
    <mergeCell ref="BQ28:BR28"/>
    <mergeCell ref="BS28:BT28"/>
    <mergeCell ref="BU28:BV28"/>
    <mergeCell ref="EG29:EX29"/>
    <mergeCell ref="BS29:BT29"/>
    <mergeCell ref="BU29:BV29"/>
    <mergeCell ref="BW29:BX29"/>
    <mergeCell ref="BY29:CS29"/>
    <mergeCell ref="M28:Q28"/>
    <mergeCell ref="BW28:BX28"/>
    <mergeCell ref="R28:V28"/>
    <mergeCell ref="BY27:CS27"/>
    <mergeCell ref="CT27:DD27"/>
    <mergeCell ref="DE27:DM27"/>
    <mergeCell ref="BK27:BL27"/>
    <mergeCell ref="BM27:BN27"/>
    <mergeCell ref="BO27:BP27"/>
    <mergeCell ref="BQ27:BR27"/>
    <mergeCell ref="F28:L28"/>
    <mergeCell ref="W28:AV28"/>
    <mergeCell ref="AW28:AX28"/>
    <mergeCell ref="AY28:AZ28"/>
    <mergeCell ref="BA28:BB28"/>
    <mergeCell ref="BC28:BD28"/>
    <mergeCell ref="BE28:BF28"/>
    <mergeCell ref="BG28:BH28"/>
    <mergeCell ref="BI28:BJ28"/>
    <mergeCell ref="M27:Q27"/>
    <mergeCell ref="BS27:BT27"/>
    <mergeCell ref="BU27:BV27"/>
    <mergeCell ref="BW27:BX27"/>
    <mergeCell ref="BY28:CS28"/>
    <mergeCell ref="CT28:DD28"/>
    <mergeCell ref="DE28:DM28"/>
    <mergeCell ref="R27:V27"/>
    <mergeCell ref="CT26:DD26"/>
    <mergeCell ref="DE26:DM26"/>
    <mergeCell ref="EG26:EX26"/>
    <mergeCell ref="F27:L27"/>
    <mergeCell ref="W27:AV27"/>
    <mergeCell ref="AW27:AX27"/>
    <mergeCell ref="AY27:AZ27"/>
    <mergeCell ref="BA27:BB27"/>
    <mergeCell ref="BC27:BD27"/>
    <mergeCell ref="BE27:BF27"/>
    <mergeCell ref="BO26:BP26"/>
    <mergeCell ref="BQ26:BR26"/>
    <mergeCell ref="BS26:BT26"/>
    <mergeCell ref="BU26:BV26"/>
    <mergeCell ref="BW26:BX26"/>
    <mergeCell ref="BY26:CS26"/>
    <mergeCell ref="BC26:BD26"/>
    <mergeCell ref="BE26:BF26"/>
    <mergeCell ref="BG26:BH26"/>
    <mergeCell ref="BI26:BJ26"/>
    <mergeCell ref="BK26:BL26"/>
    <mergeCell ref="BM26:BN26"/>
    <mergeCell ref="EG27:EX27"/>
    <mergeCell ref="F26:L26"/>
    <mergeCell ref="W26:AV26"/>
    <mergeCell ref="AW26:AX26"/>
    <mergeCell ref="AY26:AZ26"/>
    <mergeCell ref="BA26:BB26"/>
    <mergeCell ref="BK25:BL25"/>
    <mergeCell ref="BM25:BN25"/>
    <mergeCell ref="BO25:BP25"/>
    <mergeCell ref="BQ25:BR25"/>
    <mergeCell ref="M25:Q25"/>
    <mergeCell ref="M26:Q26"/>
    <mergeCell ref="R25:V25"/>
    <mergeCell ref="R26:V26"/>
    <mergeCell ref="EG24:EX24"/>
    <mergeCell ref="F25:L25"/>
    <mergeCell ref="W25:AV25"/>
    <mergeCell ref="AW25:AX25"/>
    <mergeCell ref="AY25:AZ25"/>
    <mergeCell ref="BA25:BB25"/>
    <mergeCell ref="BC25:BD25"/>
    <mergeCell ref="BE25:BF25"/>
    <mergeCell ref="BG25:BH25"/>
    <mergeCell ref="BI25:BJ25"/>
    <mergeCell ref="BS24:BT24"/>
    <mergeCell ref="BU24:BV24"/>
    <mergeCell ref="BW24:BX24"/>
    <mergeCell ref="BY24:CS24"/>
    <mergeCell ref="CT24:DD24"/>
    <mergeCell ref="DE24:DM24"/>
    <mergeCell ref="BK24:BL24"/>
    <mergeCell ref="BM24:BN24"/>
    <mergeCell ref="BO24:BP24"/>
    <mergeCell ref="BQ24:BR24"/>
    <mergeCell ref="CT25:DD25"/>
    <mergeCell ref="DE25:DM25"/>
    <mergeCell ref="EG25:EX25"/>
    <mergeCell ref="BS25:BT25"/>
    <mergeCell ref="F24:L24"/>
    <mergeCell ref="W24:AV24"/>
    <mergeCell ref="AW24:AX24"/>
    <mergeCell ref="AY24:AZ24"/>
    <mergeCell ref="BA24:BB24"/>
    <mergeCell ref="BC24:BD24"/>
    <mergeCell ref="BE24:BF24"/>
    <mergeCell ref="BO23:BP23"/>
    <mergeCell ref="BQ23:BR23"/>
    <mergeCell ref="BC23:BD23"/>
    <mergeCell ref="BE23:BF23"/>
    <mergeCell ref="BG23:BH23"/>
    <mergeCell ref="BI23:BJ23"/>
    <mergeCell ref="BK23:BL23"/>
    <mergeCell ref="BM23:BN23"/>
    <mergeCell ref="M24:Q24"/>
    <mergeCell ref="R24:V24"/>
    <mergeCell ref="EG22:EX22"/>
    <mergeCell ref="F23:L23"/>
    <mergeCell ref="W23:AV23"/>
    <mergeCell ref="AW23:AX23"/>
    <mergeCell ref="AY23:AZ23"/>
    <mergeCell ref="BA23:BB23"/>
    <mergeCell ref="BK22:BL22"/>
    <mergeCell ref="BM22:BN22"/>
    <mergeCell ref="BO22:BP22"/>
    <mergeCell ref="BQ22:BR22"/>
    <mergeCell ref="BS22:BT22"/>
    <mergeCell ref="BU22:BV22"/>
    <mergeCell ref="CT23:DD23"/>
    <mergeCell ref="DE23:DM23"/>
    <mergeCell ref="EG23:EX23"/>
    <mergeCell ref="BS23:BT23"/>
    <mergeCell ref="BU23:BV23"/>
    <mergeCell ref="BW23:BX23"/>
    <mergeCell ref="BY23:CS23"/>
    <mergeCell ref="DN22:EF22"/>
    <mergeCell ref="DN23:EF23"/>
    <mergeCell ref="F22:L22"/>
    <mergeCell ref="W22:AV22"/>
    <mergeCell ref="AW22:AX22"/>
    <mergeCell ref="BK20:BL20"/>
    <mergeCell ref="BM20:BN20"/>
    <mergeCell ref="M20:Q20"/>
    <mergeCell ref="M21:Q21"/>
    <mergeCell ref="EG21:EX21"/>
    <mergeCell ref="BS21:BT21"/>
    <mergeCell ref="BU21:BV21"/>
    <mergeCell ref="BW21:BX21"/>
    <mergeCell ref="BY21:CS21"/>
    <mergeCell ref="CT21:DD21"/>
    <mergeCell ref="DE21:DM21"/>
    <mergeCell ref="BK21:BL21"/>
    <mergeCell ref="BM21:BN21"/>
    <mergeCell ref="BO21:BP21"/>
    <mergeCell ref="BQ21:BR21"/>
    <mergeCell ref="BQ18:BR18"/>
    <mergeCell ref="DN20:EF20"/>
    <mergeCell ref="DN21:EF21"/>
    <mergeCell ref="F20:L20"/>
    <mergeCell ref="W20:AV20"/>
    <mergeCell ref="BK19:BL19"/>
    <mergeCell ref="BM19:BN19"/>
    <mergeCell ref="BO19:BP19"/>
    <mergeCell ref="BQ19:BR19"/>
    <mergeCell ref="BS19:BT19"/>
    <mergeCell ref="BU19:BV19"/>
    <mergeCell ref="BW19:BX19"/>
    <mergeCell ref="BY19:CS19"/>
    <mergeCell ref="CT19:DD19"/>
    <mergeCell ref="DE19:DM19"/>
    <mergeCell ref="CT20:DD20"/>
    <mergeCell ref="DE20:DM20"/>
    <mergeCell ref="F21:L21"/>
    <mergeCell ref="W21:AV21"/>
    <mergeCell ref="AW21:AX21"/>
    <mergeCell ref="AY21:AZ21"/>
    <mergeCell ref="BA21:BB21"/>
    <mergeCell ref="BC21:BD21"/>
    <mergeCell ref="BE21:BF21"/>
    <mergeCell ref="F17:L17"/>
    <mergeCell ref="EG18:EX18"/>
    <mergeCell ref="F19:L19"/>
    <mergeCell ref="W19:AV19"/>
    <mergeCell ref="AW19:AX19"/>
    <mergeCell ref="AY19:AZ19"/>
    <mergeCell ref="BA19:BB19"/>
    <mergeCell ref="BC19:BD19"/>
    <mergeCell ref="BE19:BF19"/>
    <mergeCell ref="BG19:BH19"/>
    <mergeCell ref="BI19:BJ19"/>
    <mergeCell ref="BS18:BT18"/>
    <mergeCell ref="BU18:BV18"/>
    <mergeCell ref="BW18:BX18"/>
    <mergeCell ref="BY18:CS18"/>
    <mergeCell ref="CT18:DD18"/>
    <mergeCell ref="DE18:DM18"/>
    <mergeCell ref="DN18:EF18"/>
    <mergeCell ref="DN19:EF19"/>
    <mergeCell ref="BG18:BH18"/>
    <mergeCell ref="BI18:BJ18"/>
    <mergeCell ref="BK18:BL18"/>
    <mergeCell ref="BM18:BN18"/>
    <mergeCell ref="BO18:BP18"/>
    <mergeCell ref="DN16:EF16"/>
    <mergeCell ref="CT17:DD17"/>
    <mergeCell ref="DE17:DM17"/>
    <mergeCell ref="EG17:EX17"/>
    <mergeCell ref="F18:L18"/>
    <mergeCell ref="W18:AV18"/>
    <mergeCell ref="AW18:AX18"/>
    <mergeCell ref="AY18:AZ18"/>
    <mergeCell ref="BA18:BB18"/>
    <mergeCell ref="BC18:BD18"/>
    <mergeCell ref="BE18:BF18"/>
    <mergeCell ref="BO17:BP17"/>
    <mergeCell ref="BQ17:BR17"/>
    <mergeCell ref="BS17:BT17"/>
    <mergeCell ref="BU17:BV17"/>
    <mergeCell ref="BW17:BX17"/>
    <mergeCell ref="BY17:CS17"/>
    <mergeCell ref="BC17:BD17"/>
    <mergeCell ref="BE17:BF17"/>
    <mergeCell ref="BG17:BH17"/>
    <mergeCell ref="BI17:BJ17"/>
    <mergeCell ref="BK17:BL17"/>
    <mergeCell ref="BM17:BN17"/>
    <mergeCell ref="DN17:EF17"/>
    <mergeCell ref="EI4:EJ4"/>
    <mergeCell ref="BK16:BL16"/>
    <mergeCell ref="BM16:BN16"/>
    <mergeCell ref="BO16:BP16"/>
    <mergeCell ref="BQ16:BR16"/>
    <mergeCell ref="BS16:BT16"/>
    <mergeCell ref="BU16:BV16"/>
    <mergeCell ref="EG15:EX15"/>
    <mergeCell ref="F16:L16"/>
    <mergeCell ref="W16:AV16"/>
    <mergeCell ref="AW16:AX16"/>
    <mergeCell ref="AY16:AZ16"/>
    <mergeCell ref="BA16:BB16"/>
    <mergeCell ref="BC16:BD16"/>
    <mergeCell ref="BE16:BF16"/>
    <mergeCell ref="BG16:BH16"/>
    <mergeCell ref="BI16:BJ16"/>
    <mergeCell ref="BS15:BT15"/>
    <mergeCell ref="BU15:BV15"/>
    <mergeCell ref="BW15:BX15"/>
    <mergeCell ref="BY15:CS15"/>
    <mergeCell ref="CT15:DD15"/>
    <mergeCell ref="DE15:DM15"/>
    <mergeCell ref="DN15:EF15"/>
    <mergeCell ref="EQ6:ET6"/>
    <mergeCell ref="A14:E14"/>
    <mergeCell ref="F14:L14"/>
    <mergeCell ref="M14:Q14"/>
    <mergeCell ref="R14:V14"/>
    <mergeCell ref="W14:AV14"/>
    <mergeCell ref="AW14:BX14"/>
    <mergeCell ref="BY14:CS14"/>
    <mergeCell ref="CT14:DD14"/>
    <mergeCell ref="CJ8:CL8"/>
    <mergeCell ref="S10:U10"/>
    <mergeCell ref="V10:X10"/>
    <mergeCell ref="Y10:AA10"/>
    <mergeCell ref="AB10:AD10"/>
    <mergeCell ref="AE10:AG10"/>
    <mergeCell ref="AH10:AJ10"/>
    <mergeCell ref="BG15:BH15"/>
    <mergeCell ref="BI15:BJ15"/>
    <mergeCell ref="BK15:BL15"/>
    <mergeCell ref="BM15:BN15"/>
    <mergeCell ref="BO15:BP15"/>
    <mergeCell ref="BQ15:BR15"/>
    <mergeCell ref="DE14:DM14"/>
    <mergeCell ref="DN14:EF14"/>
    <mergeCell ref="EG14:EX14"/>
    <mergeCell ref="F15:L15"/>
    <mergeCell ref="W15:AV15"/>
    <mergeCell ref="AW15:AX15"/>
    <mergeCell ref="AY15:AZ15"/>
    <mergeCell ref="BA15:BB15"/>
    <mergeCell ref="BC15:BD15"/>
    <mergeCell ref="BE15:BF15"/>
    <mergeCell ref="S48:U48"/>
    <mergeCell ref="V48:X48"/>
    <mergeCell ref="Y48:AA48"/>
    <mergeCell ref="AB48:AD48"/>
    <mergeCell ref="AE48:AG48"/>
    <mergeCell ref="AH48:AJ48"/>
    <mergeCell ref="Z42:AB43"/>
    <mergeCell ref="AC42:AE43"/>
    <mergeCell ref="AF42:AH43"/>
    <mergeCell ref="AI42:AK43"/>
    <mergeCell ref="AL42:AN43"/>
    <mergeCell ref="AO42:AQ43"/>
    <mergeCell ref="AR42:AT43"/>
    <mergeCell ref="AU42:AW43"/>
    <mergeCell ref="AX42:AZ43"/>
    <mergeCell ref="BA42:BC43"/>
    <mergeCell ref="BD42:BF43"/>
    <mergeCell ref="A52:E52"/>
    <mergeCell ref="M52:Q52"/>
    <mergeCell ref="R52:V52"/>
    <mergeCell ref="AW52:BX52"/>
    <mergeCell ref="DN52:EF52"/>
    <mergeCell ref="F52:L52"/>
    <mergeCell ref="W52:AV52"/>
    <mergeCell ref="CW46:DE46"/>
    <mergeCell ref="CX48:DD48"/>
    <mergeCell ref="EE48:EK48"/>
    <mergeCell ref="BX50:CB50"/>
    <mergeCell ref="DY50:EC50"/>
    <mergeCell ref="EG52:EX52"/>
    <mergeCell ref="BY52:CS52"/>
    <mergeCell ref="CT52:DD52"/>
    <mergeCell ref="DE52:DM52"/>
    <mergeCell ref="DT48:EA48"/>
    <mergeCell ref="A53:E53"/>
    <mergeCell ref="M53:Q53"/>
    <mergeCell ref="R53:V53"/>
    <mergeCell ref="DN53:EF53"/>
    <mergeCell ref="A54:E54"/>
    <mergeCell ref="M54:Q54"/>
    <mergeCell ref="R54:V54"/>
    <mergeCell ref="DN54:EF54"/>
    <mergeCell ref="A55:E55"/>
    <mergeCell ref="M55:Q55"/>
    <mergeCell ref="R55:V55"/>
    <mergeCell ref="DN55:EF55"/>
    <mergeCell ref="F53:L53"/>
    <mergeCell ref="W53:AV53"/>
    <mergeCell ref="AW53:AX53"/>
    <mergeCell ref="AY53:AZ53"/>
    <mergeCell ref="BA53:BB53"/>
    <mergeCell ref="BC53:BD53"/>
    <mergeCell ref="BE53:BF53"/>
    <mergeCell ref="BG53:BH53"/>
    <mergeCell ref="BI53:BJ53"/>
    <mergeCell ref="BI54:BJ54"/>
    <mergeCell ref="BE54:BF54"/>
    <mergeCell ref="BG54:BH54"/>
    <mergeCell ref="BG55:BH55"/>
    <mergeCell ref="BI55:BJ55"/>
    <mergeCell ref="BK55:BL55"/>
    <mergeCell ref="BM55:BN55"/>
    <mergeCell ref="BO55:BP55"/>
    <mergeCell ref="BQ55:BR55"/>
    <mergeCell ref="BK54:BL54"/>
    <mergeCell ref="BM54:BN54"/>
    <mergeCell ref="A59:E59"/>
    <mergeCell ref="M59:Q59"/>
    <mergeCell ref="R59:V59"/>
    <mergeCell ref="F55:L55"/>
    <mergeCell ref="W55:AV55"/>
    <mergeCell ref="BA55:BB55"/>
    <mergeCell ref="BC55:BD55"/>
    <mergeCell ref="BE55:BF55"/>
    <mergeCell ref="BK59:BL59"/>
    <mergeCell ref="BM59:BN59"/>
    <mergeCell ref="BO59:BP59"/>
    <mergeCell ref="BQ59:BR59"/>
    <mergeCell ref="BM57:BN57"/>
    <mergeCell ref="A60:E60"/>
    <mergeCell ref="M60:Q60"/>
    <mergeCell ref="R60:V60"/>
    <mergeCell ref="DN60:EF60"/>
    <mergeCell ref="A56:E56"/>
    <mergeCell ref="M56:Q56"/>
    <mergeCell ref="R56:V56"/>
    <mergeCell ref="DN56:EF56"/>
    <mergeCell ref="A57:E57"/>
    <mergeCell ref="M57:Q57"/>
    <mergeCell ref="R57:V57"/>
    <mergeCell ref="DN57:EF57"/>
    <mergeCell ref="DE56:DM56"/>
    <mergeCell ref="F58:L58"/>
    <mergeCell ref="W58:AV58"/>
    <mergeCell ref="AW58:AX58"/>
    <mergeCell ref="AY58:AZ58"/>
    <mergeCell ref="BA58:BB58"/>
    <mergeCell ref="BC58:BD58"/>
    <mergeCell ref="BE58:BF58"/>
    <mergeCell ref="BW56:BX56"/>
    <mergeCell ref="BS59:BT59"/>
    <mergeCell ref="BU59:BV59"/>
    <mergeCell ref="A61:E61"/>
    <mergeCell ref="M61:Q61"/>
    <mergeCell ref="R61:V61"/>
    <mergeCell ref="DN61:EF61"/>
    <mergeCell ref="A62:E62"/>
    <mergeCell ref="M62:Q62"/>
    <mergeCell ref="R62:V62"/>
    <mergeCell ref="DN62:EF62"/>
    <mergeCell ref="BG58:BH58"/>
    <mergeCell ref="BI58:BJ58"/>
    <mergeCell ref="BK58:BL58"/>
    <mergeCell ref="BM58:BN58"/>
    <mergeCell ref="BO58:BP58"/>
    <mergeCell ref="BQ58:BR58"/>
    <mergeCell ref="BW59:BX59"/>
    <mergeCell ref="BY59:CS59"/>
    <mergeCell ref="CT59:DD59"/>
    <mergeCell ref="DE59:DM59"/>
    <mergeCell ref="BG61:BH61"/>
    <mergeCell ref="BI61:BJ61"/>
    <mergeCell ref="A58:E58"/>
    <mergeCell ref="M58:Q58"/>
    <mergeCell ref="R58:V58"/>
    <mergeCell ref="DN58:EF58"/>
    <mergeCell ref="DN63:EF63"/>
    <mergeCell ref="A64:E64"/>
    <mergeCell ref="M64:Q64"/>
    <mergeCell ref="R64:V64"/>
    <mergeCell ref="DN64:EF64"/>
    <mergeCell ref="A65:E65"/>
    <mergeCell ref="M65:Q65"/>
    <mergeCell ref="R65:V65"/>
    <mergeCell ref="DN65:EF65"/>
    <mergeCell ref="DE63:DM63"/>
    <mergeCell ref="DE65:DM65"/>
    <mergeCell ref="F64:L64"/>
    <mergeCell ref="W64:AV64"/>
    <mergeCell ref="AW64:AX64"/>
    <mergeCell ref="AY64:AZ64"/>
    <mergeCell ref="BA64:BB64"/>
    <mergeCell ref="BC64:BD64"/>
    <mergeCell ref="BE64:BF64"/>
    <mergeCell ref="BK65:BL65"/>
    <mergeCell ref="BM65:BN65"/>
    <mergeCell ref="BO65:BP65"/>
    <mergeCell ref="BQ65:BR65"/>
    <mergeCell ref="BS65:BT65"/>
    <mergeCell ref="BU65:BV65"/>
    <mergeCell ref="A66:E66"/>
    <mergeCell ref="A67:E67"/>
    <mergeCell ref="BG64:BH64"/>
    <mergeCell ref="BI64:BJ64"/>
    <mergeCell ref="BK64:BL64"/>
    <mergeCell ref="BM64:BN64"/>
    <mergeCell ref="BO64:BP64"/>
    <mergeCell ref="BQ64:BR64"/>
    <mergeCell ref="CT63:DD63"/>
    <mergeCell ref="BW65:BX65"/>
    <mergeCell ref="BY65:CS65"/>
    <mergeCell ref="CT65:DD65"/>
    <mergeCell ref="A63:E63"/>
    <mergeCell ref="M63:Q63"/>
    <mergeCell ref="R63:V63"/>
    <mergeCell ref="F67:L67"/>
    <mergeCell ref="M66:EX66"/>
    <mergeCell ref="M67:EX67"/>
    <mergeCell ref="EG65:EX65"/>
    <mergeCell ref="F66:L66"/>
    <mergeCell ref="F65:L65"/>
    <mergeCell ref="W65:AV65"/>
    <mergeCell ref="AW65:AX65"/>
    <mergeCell ref="AY65:AZ65"/>
    <mergeCell ref="A68:E68"/>
    <mergeCell ref="A69:E69"/>
    <mergeCell ref="A70:E70"/>
    <mergeCell ref="A71:E71"/>
    <mergeCell ref="A72:E72"/>
    <mergeCell ref="F70:L70"/>
    <mergeCell ref="A73:E73"/>
    <mergeCell ref="A74:E74"/>
    <mergeCell ref="F74:L74"/>
    <mergeCell ref="F73:L73"/>
    <mergeCell ref="F71:L71"/>
    <mergeCell ref="F72:L72"/>
    <mergeCell ref="F69:L69"/>
    <mergeCell ref="F68:L68"/>
    <mergeCell ref="EK4:EN4"/>
    <mergeCell ref="EB4:EH4"/>
    <mergeCell ref="EB6:EH6"/>
    <mergeCell ref="EK6:EN6"/>
    <mergeCell ref="BX12:CB12"/>
    <mergeCell ref="DY12:EC12"/>
    <mergeCell ref="EE10:EK10"/>
    <mergeCell ref="CX10:DD10"/>
    <mergeCell ref="EK42:EN42"/>
    <mergeCell ref="CW8:DE8"/>
    <mergeCell ref="DT10:EA10"/>
    <mergeCell ref="BW16:BX16"/>
    <mergeCell ref="BY16:CS16"/>
    <mergeCell ref="CT16:DD16"/>
    <mergeCell ref="DE16:DM16"/>
    <mergeCell ref="EG16:EX16"/>
    <mergeCell ref="EO4:EP4"/>
    <mergeCell ref="EU4:EV4"/>
    <mergeCell ref="EF5:EG5"/>
    <mergeCell ref="CW6:DE6"/>
    <mergeCell ref="EI6:EJ6"/>
    <mergeCell ref="EO6:EP6"/>
    <mergeCell ref="EU6:EV6"/>
    <mergeCell ref="EQ4:ET4"/>
    <mergeCell ref="EG19:EX19"/>
    <mergeCell ref="BU46:BW46"/>
    <mergeCell ref="BX46:BZ46"/>
    <mergeCell ref="CA46:CC46"/>
    <mergeCell ref="CD46:CF46"/>
    <mergeCell ref="CG46:CI46"/>
    <mergeCell ref="CJ46:CL46"/>
    <mergeCell ref="BG42:BI43"/>
    <mergeCell ref="BJ42:BL43"/>
    <mergeCell ref="BM42:BO43"/>
    <mergeCell ref="BP42:BR43"/>
    <mergeCell ref="BS42:BU43"/>
    <mergeCell ref="EB42:EH42"/>
    <mergeCell ref="CB42:CD43"/>
    <mergeCell ref="CE42:CG43"/>
    <mergeCell ref="EG20:EX20"/>
    <mergeCell ref="BO20:BP20"/>
    <mergeCell ref="BQ20:BR20"/>
    <mergeCell ref="BS20:BT20"/>
    <mergeCell ref="BU20:BV20"/>
    <mergeCell ref="BW20:BX20"/>
    <mergeCell ref="BY20:CS20"/>
    <mergeCell ref="CT22:DD22"/>
    <mergeCell ref="DE22:DM22"/>
  </mergeCells>
  <phoneticPr fontId="16"/>
  <conditionalFormatting sqref="A64:E64">
    <cfRule type="expression" dxfId="641" priority="4">
      <formula>ISTEXT(A64)</formula>
    </cfRule>
  </conditionalFormatting>
  <conditionalFormatting sqref="A63:E63">
    <cfRule type="expression" dxfId="640" priority="3">
      <formula>ISTEXT(A63)</formula>
    </cfRule>
  </conditionalFormatting>
  <conditionalFormatting sqref="A53:E62">
    <cfRule type="expression" dxfId="639" priority="2">
      <formula>ISTEXT(A53)</formula>
    </cfRule>
  </conditionalFormatting>
  <conditionalFormatting sqref="A16:E36">
    <cfRule type="expression" dxfId="638" priority="1">
      <formula>ISTEXT(A16)</formula>
    </cfRule>
  </conditionalFormatting>
  <dataValidations disablePrompts="1" count="2">
    <dataValidation type="list" allowBlank="1" showInputMessage="1" showErrorMessage="1" sqref="CX48">
      <formula1>$D$6:$D$10</formula1>
    </dataValidation>
    <dataValidation type="list" allowBlank="1" showInputMessage="1" showErrorMessage="1" sqref="EE48:EK48">
      <formula1>$D$11:$D$16</formula1>
    </dataValidation>
  </dataValidations>
  <printOptions horizontalCentered="1" verticalCentered="1"/>
  <pageMargins left="0.15748031496062992" right="0.15748031496062992" top="0.15748031496062992" bottom="0" header="0.51181102362204722" footer="0.23622047244094491"/>
  <pageSetup paperSize="9" fitToHeight="0" orientation="landscape" horizontalDpi="300" verticalDpi="300" r:id="rId1"/>
  <headerFooter alignWithMargins="0"/>
  <rowBreaks count="1" manualBreakCount="1">
    <brk id="38" max="16383" man="1"/>
  </rowBreaks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各種設定!$D$6:$D$10</xm:f>
          </x14:formula1>
          <xm:sqref>CX10</xm:sqref>
        </x14:dataValidation>
        <x14:dataValidation type="list" allowBlank="1" showInputMessage="1" showErrorMessage="1">
          <x14:formula1>
            <xm:f>各種設定!$D$11:$D$16</xm:f>
          </x14:formula1>
          <xm:sqref>EE10:EK10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26"/>
  <sheetViews>
    <sheetView workbookViewId="0">
      <selection activeCell="H36" sqref="H36"/>
    </sheetView>
  </sheetViews>
  <sheetFormatPr defaultRowHeight="11.25"/>
  <cols>
    <col min="1" max="21" width="9.33203125" style="18"/>
    <col min="22" max="22" width="13.5" style="18" bestFit="1" customWidth="1"/>
    <col min="23" max="16384" width="9.33203125" style="18"/>
  </cols>
  <sheetData>
    <row r="1" spans="1:23">
      <c r="A1" s="18" t="s">
        <v>1</v>
      </c>
      <c r="B1" s="18" t="s">
        <v>2</v>
      </c>
      <c r="C1" s="18" t="s">
        <v>15</v>
      </c>
      <c r="D1" s="18" t="s">
        <v>16</v>
      </c>
      <c r="E1" s="18" t="s">
        <v>21</v>
      </c>
      <c r="F1" s="18" t="s">
        <v>256</v>
      </c>
      <c r="G1" s="18" t="s">
        <v>17</v>
      </c>
      <c r="H1" s="18" t="s">
        <v>18</v>
      </c>
      <c r="I1" s="18" t="s">
        <v>7</v>
      </c>
      <c r="J1" s="18" t="s">
        <v>257</v>
      </c>
      <c r="K1" s="18" t="s">
        <v>24</v>
      </c>
      <c r="L1" s="18" t="s">
        <v>258</v>
      </c>
      <c r="M1" s="18" t="s">
        <v>20</v>
      </c>
      <c r="N1" s="18" t="s">
        <v>19</v>
      </c>
      <c r="O1" s="18" t="s">
        <v>6</v>
      </c>
      <c r="P1" s="18" t="s">
        <v>259</v>
      </c>
      <c r="Q1" s="18" t="s">
        <v>260</v>
      </c>
      <c r="R1" s="18" t="s">
        <v>261</v>
      </c>
      <c r="S1" s="18" t="s">
        <v>262</v>
      </c>
      <c r="T1" s="18" t="s">
        <v>25</v>
      </c>
      <c r="U1" s="18" t="s">
        <v>8</v>
      </c>
      <c r="V1" s="18" t="s">
        <v>263</v>
      </c>
      <c r="W1" s="18" t="s">
        <v>264</v>
      </c>
    </row>
    <row r="2" spans="1:23">
      <c r="A2" s="18">
        <v>1</v>
      </c>
      <c r="B2" s="18">
        <v>96</v>
      </c>
      <c r="C2" s="18" t="s">
        <v>357</v>
      </c>
      <c r="D2" s="18" t="s">
        <v>215</v>
      </c>
      <c r="E2" s="18">
        <v>55.353999999999999</v>
      </c>
      <c r="F2" s="18">
        <v>3</v>
      </c>
      <c r="I2" s="18">
        <v>6</v>
      </c>
      <c r="J2" s="18">
        <v>55.524000000000001</v>
      </c>
      <c r="L2" s="18">
        <v>7857543</v>
      </c>
      <c r="M2" s="18" t="s">
        <v>265</v>
      </c>
      <c r="N2" s="18" t="s">
        <v>358</v>
      </c>
      <c r="O2" s="18" t="s">
        <v>359</v>
      </c>
      <c r="P2" s="18" t="s">
        <v>360</v>
      </c>
      <c r="R2" s="19"/>
      <c r="S2" s="18">
        <v>0</v>
      </c>
      <c r="T2" s="18">
        <v>82.204999999999998</v>
      </c>
      <c r="U2" s="18">
        <v>4.0045833333333331E-3</v>
      </c>
      <c r="V2" s="18">
        <v>27.914999999999999</v>
      </c>
      <c r="W2" s="18">
        <v>27.898</v>
      </c>
    </row>
    <row r="3" spans="1:23">
      <c r="A3" s="18">
        <v>2</v>
      </c>
      <c r="B3" s="18">
        <v>1</v>
      </c>
      <c r="C3" s="18" t="s">
        <v>361</v>
      </c>
      <c r="D3" s="18" t="s">
        <v>215</v>
      </c>
      <c r="E3" s="18">
        <v>55.395000000000003</v>
      </c>
      <c r="F3" s="18">
        <v>3</v>
      </c>
      <c r="G3" s="18">
        <v>4.1000000000000002E-2</v>
      </c>
      <c r="H3" s="18">
        <v>4.1000000000000002E-2</v>
      </c>
      <c r="I3" s="18">
        <v>5</v>
      </c>
      <c r="J3" s="18">
        <v>55.398000000000003</v>
      </c>
      <c r="L3" s="18">
        <v>699</v>
      </c>
      <c r="M3" s="18" t="s">
        <v>265</v>
      </c>
      <c r="N3" s="18" t="s">
        <v>362</v>
      </c>
      <c r="O3" s="18" t="s">
        <v>363</v>
      </c>
      <c r="P3" s="18" t="s">
        <v>364</v>
      </c>
      <c r="R3" s="19"/>
      <c r="S3" s="18">
        <v>0</v>
      </c>
      <c r="T3" s="18">
        <v>82.144999999999996</v>
      </c>
      <c r="U3" s="18">
        <v>3.9222453703703702E-3</v>
      </c>
      <c r="V3" s="18">
        <v>27.899000000000001</v>
      </c>
      <c r="W3" s="18">
        <v>27.577000000000002</v>
      </c>
    </row>
    <row r="4" spans="1:23">
      <c r="A4" s="18">
        <v>3</v>
      </c>
      <c r="B4" s="18">
        <v>22</v>
      </c>
      <c r="C4" s="18" t="s">
        <v>365</v>
      </c>
      <c r="D4" s="18" t="s">
        <v>215</v>
      </c>
      <c r="E4" s="18">
        <v>55.405000000000001</v>
      </c>
      <c r="F4" s="18">
        <v>6</v>
      </c>
      <c r="G4" s="18">
        <v>5.0999999999999997E-2</v>
      </c>
      <c r="H4" s="18">
        <v>0.01</v>
      </c>
      <c r="I4" s="18">
        <v>6</v>
      </c>
      <c r="J4" s="18">
        <v>55.466000000000001</v>
      </c>
      <c r="L4" s="18">
        <v>711</v>
      </c>
      <c r="M4" s="18" t="s">
        <v>265</v>
      </c>
      <c r="N4" s="18" t="s">
        <v>366</v>
      </c>
      <c r="O4" s="18" t="s">
        <v>367</v>
      </c>
      <c r="P4" s="18" t="s">
        <v>368</v>
      </c>
      <c r="R4" s="19"/>
      <c r="S4" s="18">
        <v>0</v>
      </c>
      <c r="T4" s="18">
        <v>82.13</v>
      </c>
      <c r="U4" s="18">
        <v>3.9925810185185186E-3</v>
      </c>
      <c r="V4" s="18">
        <v>27.925999999999998</v>
      </c>
      <c r="W4" s="18">
        <v>27.478999999999999</v>
      </c>
    </row>
    <row r="5" spans="1:23">
      <c r="A5" s="18">
        <v>4</v>
      </c>
      <c r="B5" s="18">
        <v>43</v>
      </c>
      <c r="C5" s="18" t="s">
        <v>369</v>
      </c>
      <c r="D5" s="18" t="s">
        <v>215</v>
      </c>
      <c r="E5" s="18">
        <v>55.433999999999997</v>
      </c>
      <c r="F5" s="18">
        <v>3</v>
      </c>
      <c r="G5" s="18">
        <v>0.08</v>
      </c>
      <c r="H5" s="18">
        <v>2.9000000000000001E-2</v>
      </c>
      <c r="I5" s="18">
        <v>6</v>
      </c>
      <c r="J5" s="18">
        <v>55.439</v>
      </c>
      <c r="L5" s="18">
        <v>9252860</v>
      </c>
      <c r="M5" s="18" t="s">
        <v>265</v>
      </c>
      <c r="N5" s="18" t="s">
        <v>370</v>
      </c>
      <c r="O5" s="18" t="s">
        <v>371</v>
      </c>
      <c r="P5" s="18" t="s">
        <v>372</v>
      </c>
      <c r="R5" s="19"/>
      <c r="S5" s="18">
        <v>0</v>
      </c>
      <c r="T5" s="18">
        <v>82.087000000000003</v>
      </c>
      <c r="U5" s="18">
        <v>3.9242708333333334E-3</v>
      </c>
      <c r="V5" s="18">
        <v>28.138000000000002</v>
      </c>
      <c r="W5" s="18">
        <v>27.663</v>
      </c>
    </row>
    <row r="6" spans="1:23">
      <c r="A6" s="18">
        <v>5</v>
      </c>
      <c r="B6" s="18">
        <v>40</v>
      </c>
      <c r="C6" s="18" t="s">
        <v>373</v>
      </c>
      <c r="D6" s="18" t="s">
        <v>215</v>
      </c>
      <c r="E6" s="18">
        <v>55.436999999999998</v>
      </c>
      <c r="F6" s="18">
        <v>5</v>
      </c>
      <c r="G6" s="18">
        <v>8.3000000000000004E-2</v>
      </c>
      <c r="H6" s="18">
        <v>3.0000000000000001E-3</v>
      </c>
      <c r="I6" s="18">
        <v>5</v>
      </c>
      <c r="J6" s="18">
        <v>55.540999999999997</v>
      </c>
      <c r="L6" s="18">
        <v>721</v>
      </c>
      <c r="M6" s="18" t="s">
        <v>265</v>
      </c>
      <c r="N6" s="18" t="s">
        <v>22</v>
      </c>
      <c r="O6" s="18" t="s">
        <v>374</v>
      </c>
      <c r="P6" s="18" t="s">
        <v>375</v>
      </c>
      <c r="R6" s="19"/>
      <c r="S6" s="18">
        <v>0</v>
      </c>
      <c r="T6" s="18">
        <v>82.081999999999994</v>
      </c>
      <c r="U6" s="18">
        <v>3.9386342592592589E-3</v>
      </c>
      <c r="V6" s="18">
        <v>27.946999999999999</v>
      </c>
      <c r="W6" s="18">
        <v>27.49</v>
      </c>
    </row>
    <row r="7" spans="1:23">
      <c r="A7" s="18">
        <v>6</v>
      </c>
      <c r="B7" s="18">
        <v>59</v>
      </c>
      <c r="C7" s="18" t="s">
        <v>376</v>
      </c>
      <c r="D7" s="18" t="s">
        <v>215</v>
      </c>
      <c r="E7" s="18">
        <v>55.465000000000003</v>
      </c>
      <c r="F7" s="18">
        <v>2</v>
      </c>
      <c r="G7" s="18">
        <v>0.111</v>
      </c>
      <c r="H7" s="18">
        <v>2.8000000000000001E-2</v>
      </c>
      <c r="I7" s="18">
        <v>5</v>
      </c>
      <c r="J7" s="18">
        <v>55.546999999999997</v>
      </c>
      <c r="L7" s="18">
        <v>729</v>
      </c>
      <c r="M7" s="18" t="s">
        <v>265</v>
      </c>
      <c r="N7" s="18" t="s">
        <v>284</v>
      </c>
      <c r="O7" s="18" t="s">
        <v>377</v>
      </c>
      <c r="P7" s="18" t="s">
        <v>378</v>
      </c>
      <c r="R7" s="19"/>
      <c r="S7" s="18">
        <v>0</v>
      </c>
      <c r="T7" s="18">
        <v>82.040999999999997</v>
      </c>
      <c r="U7" s="18">
        <v>3.2472685185185187E-3</v>
      </c>
      <c r="V7" s="18">
        <v>31.972000000000001</v>
      </c>
    </row>
    <row r="8" spans="1:23">
      <c r="A8" s="18">
        <v>7</v>
      </c>
      <c r="B8" s="18">
        <v>88</v>
      </c>
      <c r="C8" s="18" t="s">
        <v>379</v>
      </c>
      <c r="D8" s="18" t="s">
        <v>215</v>
      </c>
      <c r="E8" s="18">
        <v>55.531999999999996</v>
      </c>
      <c r="F8" s="18">
        <v>4</v>
      </c>
      <c r="G8" s="18">
        <v>0.17799999999999999</v>
      </c>
      <c r="H8" s="18">
        <v>6.7000000000000004E-2</v>
      </c>
      <c r="I8" s="18">
        <v>5</v>
      </c>
      <c r="J8" s="18">
        <v>55.753999999999998</v>
      </c>
      <c r="L8" s="18">
        <v>737</v>
      </c>
      <c r="M8" s="18" t="s">
        <v>265</v>
      </c>
      <c r="N8" s="18" t="s">
        <v>380</v>
      </c>
      <c r="O8" s="18" t="s">
        <v>381</v>
      </c>
      <c r="P8" s="18" t="s">
        <v>382</v>
      </c>
      <c r="R8" s="19"/>
      <c r="S8" s="18">
        <v>0</v>
      </c>
      <c r="T8" s="18">
        <v>81.941999999999993</v>
      </c>
      <c r="U8" s="18">
        <v>3.8987731481481477E-3</v>
      </c>
      <c r="V8" s="18">
        <v>27.917000000000002</v>
      </c>
      <c r="W8" s="18">
        <v>27.99</v>
      </c>
    </row>
    <row r="9" spans="1:23">
      <c r="A9" s="18">
        <v>8</v>
      </c>
      <c r="B9" s="18">
        <v>35</v>
      </c>
      <c r="C9" s="18" t="s">
        <v>383</v>
      </c>
      <c r="D9" s="18" t="s">
        <v>215</v>
      </c>
      <c r="E9" s="18">
        <v>55.58</v>
      </c>
      <c r="F9" s="18">
        <v>3</v>
      </c>
      <c r="G9" s="18">
        <v>0.22600000000000001</v>
      </c>
      <c r="H9" s="18">
        <v>4.8000000000000001E-2</v>
      </c>
      <c r="I9" s="18">
        <v>6</v>
      </c>
      <c r="J9" s="18">
        <v>55.61</v>
      </c>
      <c r="L9" s="18">
        <v>718</v>
      </c>
      <c r="M9" s="18" t="s">
        <v>265</v>
      </c>
      <c r="N9" s="18" t="s">
        <v>22</v>
      </c>
      <c r="O9" s="18" t="s">
        <v>281</v>
      </c>
      <c r="P9" s="18" t="s">
        <v>384</v>
      </c>
      <c r="R9" s="19"/>
      <c r="S9" s="18">
        <v>0</v>
      </c>
      <c r="T9" s="18">
        <v>81.870999999999995</v>
      </c>
      <c r="U9" s="18">
        <v>3.8895717592592593E-3</v>
      </c>
      <c r="V9" s="18">
        <v>27.882000000000001</v>
      </c>
      <c r="W9" s="18">
        <v>27.852</v>
      </c>
    </row>
    <row r="10" spans="1:23">
      <c r="A10" s="18">
        <v>9</v>
      </c>
      <c r="B10" s="18">
        <v>15</v>
      </c>
      <c r="C10" s="18" t="s">
        <v>385</v>
      </c>
      <c r="D10" s="18" t="s">
        <v>215</v>
      </c>
      <c r="E10" s="18">
        <v>55.637999999999998</v>
      </c>
      <c r="F10" s="18">
        <v>4</v>
      </c>
      <c r="G10" s="18">
        <v>0.28399999999999997</v>
      </c>
      <c r="H10" s="18">
        <v>5.8000000000000003E-2</v>
      </c>
      <c r="I10" s="18">
        <v>5</v>
      </c>
      <c r="J10" s="18">
        <v>56.033999999999999</v>
      </c>
      <c r="L10" s="18">
        <v>708</v>
      </c>
      <c r="M10" s="18" t="s">
        <v>265</v>
      </c>
      <c r="N10" s="18" t="s">
        <v>386</v>
      </c>
      <c r="O10" s="18" t="s">
        <v>387</v>
      </c>
      <c r="P10" s="18" t="s">
        <v>388</v>
      </c>
      <c r="R10" s="19"/>
      <c r="S10" s="18">
        <v>0</v>
      </c>
      <c r="T10" s="18">
        <v>81.786000000000001</v>
      </c>
      <c r="U10" s="18">
        <v>3.8779745370370374E-3</v>
      </c>
      <c r="V10" s="18">
        <v>28.117000000000001</v>
      </c>
      <c r="W10" s="18">
        <v>27.917000000000002</v>
      </c>
    </row>
    <row r="11" spans="1:23">
      <c r="A11" s="18">
        <v>10</v>
      </c>
      <c r="B11" s="18">
        <v>71</v>
      </c>
      <c r="C11" s="18" t="s">
        <v>389</v>
      </c>
      <c r="D11" s="18" t="s">
        <v>215</v>
      </c>
      <c r="E11" s="18">
        <v>55.673999999999999</v>
      </c>
      <c r="F11" s="18">
        <v>3</v>
      </c>
      <c r="G11" s="18">
        <v>0.32</v>
      </c>
      <c r="H11" s="18">
        <v>3.5999999999999997E-2</v>
      </c>
      <c r="I11" s="18">
        <v>6</v>
      </c>
      <c r="J11" s="18">
        <v>55.773000000000003</v>
      </c>
      <c r="L11" s="18">
        <v>733</v>
      </c>
      <c r="M11" s="18" t="s">
        <v>265</v>
      </c>
      <c r="N11" s="18" t="s">
        <v>22</v>
      </c>
      <c r="O11" s="18" t="s">
        <v>390</v>
      </c>
      <c r="P11" s="18" t="s">
        <v>391</v>
      </c>
      <c r="R11" s="19"/>
      <c r="S11" s="18">
        <v>0</v>
      </c>
      <c r="T11" s="18">
        <v>81.733000000000004</v>
      </c>
      <c r="U11" s="18">
        <v>4.0267129629629628E-3</v>
      </c>
      <c r="V11" s="18">
        <v>27.992000000000001</v>
      </c>
      <c r="W11" s="18">
        <v>27.780999999999999</v>
      </c>
    </row>
    <row r="12" spans="1:23">
      <c r="A12" s="18">
        <v>11</v>
      </c>
      <c r="B12" s="18">
        <v>33</v>
      </c>
      <c r="C12" s="18" t="s">
        <v>392</v>
      </c>
      <c r="D12" s="18" t="s">
        <v>215</v>
      </c>
      <c r="E12" s="18">
        <v>55.715000000000003</v>
      </c>
      <c r="F12" s="18">
        <v>5</v>
      </c>
      <c r="G12" s="18">
        <v>0.36099999999999999</v>
      </c>
      <c r="H12" s="18">
        <v>4.1000000000000002E-2</v>
      </c>
      <c r="I12" s="18">
        <v>5</v>
      </c>
      <c r="J12" s="18">
        <v>55.807000000000002</v>
      </c>
      <c r="L12" s="18">
        <v>717</v>
      </c>
      <c r="M12" s="18" t="s">
        <v>265</v>
      </c>
      <c r="N12" s="18" t="s">
        <v>393</v>
      </c>
      <c r="O12" s="18" t="s">
        <v>394</v>
      </c>
      <c r="P12" s="18" t="s">
        <v>395</v>
      </c>
      <c r="R12" s="19"/>
      <c r="S12" s="18">
        <v>0</v>
      </c>
      <c r="T12" s="18">
        <v>81.673000000000002</v>
      </c>
      <c r="U12" s="18">
        <v>3.8494212962962965E-3</v>
      </c>
      <c r="V12" s="18">
        <v>27.994</v>
      </c>
      <c r="W12" s="18">
        <v>27.721</v>
      </c>
    </row>
    <row r="13" spans="1:23">
      <c r="A13" s="18">
        <v>12</v>
      </c>
      <c r="B13" s="18">
        <v>98</v>
      </c>
      <c r="C13" s="18" t="s">
        <v>396</v>
      </c>
      <c r="D13" s="18" t="s">
        <v>215</v>
      </c>
      <c r="E13" s="18">
        <v>55.774999999999999</v>
      </c>
      <c r="F13" s="18">
        <v>5</v>
      </c>
      <c r="G13" s="18">
        <v>0.42099999999999999</v>
      </c>
      <c r="H13" s="18">
        <v>0.06</v>
      </c>
      <c r="I13" s="18">
        <v>5</v>
      </c>
      <c r="J13" s="18">
        <v>56.01</v>
      </c>
      <c r="L13" s="18">
        <v>739</v>
      </c>
      <c r="M13" s="18" t="s">
        <v>265</v>
      </c>
      <c r="N13" s="18" t="s">
        <v>397</v>
      </c>
      <c r="O13" s="18" t="s">
        <v>398</v>
      </c>
      <c r="P13" s="18" t="s">
        <v>399</v>
      </c>
      <c r="R13" s="19"/>
      <c r="S13" s="18">
        <v>0</v>
      </c>
      <c r="T13" s="18">
        <v>81.584999999999994</v>
      </c>
      <c r="U13" s="18">
        <v>3.8655324074074078E-3</v>
      </c>
      <c r="V13" s="18">
        <v>28.085000000000001</v>
      </c>
      <c r="W13" s="18">
        <v>27.69</v>
      </c>
    </row>
    <row r="14" spans="1:23">
      <c r="A14" s="18">
        <v>13</v>
      </c>
      <c r="B14" s="18">
        <v>31</v>
      </c>
      <c r="C14" s="18" t="s">
        <v>400</v>
      </c>
      <c r="D14" s="18" t="s">
        <v>215</v>
      </c>
      <c r="E14" s="18">
        <v>55.829000000000001</v>
      </c>
      <c r="F14" s="18">
        <v>5</v>
      </c>
      <c r="G14" s="18">
        <v>0.47499999999999998</v>
      </c>
      <c r="H14" s="18">
        <v>5.3999999999999999E-2</v>
      </c>
      <c r="I14" s="18">
        <v>5</v>
      </c>
      <c r="J14" s="18">
        <v>56.183999999999997</v>
      </c>
      <c r="L14" s="18">
        <v>716</v>
      </c>
      <c r="M14" s="18" t="s">
        <v>265</v>
      </c>
      <c r="N14" s="18" t="s">
        <v>401</v>
      </c>
      <c r="O14" s="18" t="s">
        <v>381</v>
      </c>
      <c r="P14" s="18" t="s">
        <v>402</v>
      </c>
      <c r="R14" s="19"/>
      <c r="S14" s="18">
        <v>0</v>
      </c>
      <c r="T14" s="18">
        <v>81.506</v>
      </c>
      <c r="U14" s="18">
        <v>3.8881134259259255E-3</v>
      </c>
      <c r="V14" s="18">
        <v>27.951000000000001</v>
      </c>
      <c r="W14" s="18">
        <v>27.878</v>
      </c>
    </row>
    <row r="15" spans="1:23">
      <c r="A15" s="18">
        <v>14</v>
      </c>
      <c r="B15" s="18">
        <v>79</v>
      </c>
      <c r="C15" s="18" t="s">
        <v>403</v>
      </c>
      <c r="D15" s="18" t="s">
        <v>215</v>
      </c>
      <c r="E15" s="18">
        <v>55.844000000000001</v>
      </c>
      <c r="F15" s="18">
        <v>4</v>
      </c>
      <c r="G15" s="18">
        <v>0.49</v>
      </c>
      <c r="H15" s="18">
        <v>1.4999999999999999E-2</v>
      </c>
      <c r="I15" s="18">
        <v>5</v>
      </c>
      <c r="J15" s="18">
        <v>55.905000000000001</v>
      </c>
      <c r="L15" s="18">
        <v>736</v>
      </c>
      <c r="M15" s="18" t="s">
        <v>265</v>
      </c>
      <c r="N15" s="18" t="s">
        <v>404</v>
      </c>
      <c r="O15" s="18" t="s">
        <v>405</v>
      </c>
      <c r="P15" s="18" t="s">
        <v>406</v>
      </c>
      <c r="R15" s="19"/>
      <c r="S15" s="18">
        <v>0</v>
      </c>
      <c r="T15" s="18">
        <v>81.483999999999995</v>
      </c>
      <c r="U15" s="18">
        <v>3.5814351851851853E-3</v>
      </c>
      <c r="V15" s="18">
        <v>28.244</v>
      </c>
      <c r="W15" s="18">
        <v>27.666</v>
      </c>
    </row>
    <row r="16" spans="1:23">
      <c r="A16" s="18">
        <v>15</v>
      </c>
      <c r="B16" s="18">
        <v>28</v>
      </c>
      <c r="C16" s="18" t="s">
        <v>407</v>
      </c>
      <c r="D16" s="18" t="s">
        <v>215</v>
      </c>
      <c r="E16" s="18">
        <v>55.857999999999997</v>
      </c>
      <c r="F16" s="18">
        <v>3</v>
      </c>
      <c r="G16" s="18">
        <v>0.504</v>
      </c>
      <c r="H16" s="18">
        <v>1.4E-2</v>
      </c>
      <c r="I16" s="18">
        <v>6</v>
      </c>
      <c r="J16" s="18">
        <v>55.884999999999998</v>
      </c>
      <c r="L16" s="18">
        <v>714</v>
      </c>
      <c r="M16" s="18" t="s">
        <v>265</v>
      </c>
      <c r="N16" s="18" t="s">
        <v>284</v>
      </c>
      <c r="O16" s="18" t="s">
        <v>408</v>
      </c>
      <c r="P16" s="18" t="s">
        <v>409</v>
      </c>
      <c r="R16" s="19"/>
      <c r="S16" s="18">
        <v>0</v>
      </c>
      <c r="T16" s="18">
        <v>81.463999999999999</v>
      </c>
      <c r="U16" s="18">
        <v>4.0234606481481484E-3</v>
      </c>
      <c r="V16" s="18">
        <v>28.058</v>
      </c>
      <c r="W16" s="18">
        <v>27.92</v>
      </c>
    </row>
    <row r="17" spans="1:23">
      <c r="A17" s="18">
        <v>16</v>
      </c>
      <c r="B17" s="18">
        <v>97</v>
      </c>
      <c r="C17" s="18" t="s">
        <v>410</v>
      </c>
      <c r="D17" s="18" t="s">
        <v>215</v>
      </c>
      <c r="E17" s="18">
        <v>55.887</v>
      </c>
      <c r="F17" s="18">
        <v>2</v>
      </c>
      <c r="G17" s="18">
        <v>0.53300000000000003</v>
      </c>
      <c r="H17" s="18">
        <v>2.9000000000000001E-2</v>
      </c>
      <c r="I17" s="18">
        <v>5</v>
      </c>
      <c r="J17" s="18">
        <v>56.011000000000003</v>
      </c>
      <c r="L17" s="18">
        <v>738</v>
      </c>
      <c r="M17" s="18" t="s">
        <v>265</v>
      </c>
      <c r="N17" s="18" t="s">
        <v>273</v>
      </c>
      <c r="O17" s="18" t="s">
        <v>274</v>
      </c>
      <c r="P17" s="18" t="s">
        <v>411</v>
      </c>
      <c r="R17" s="19"/>
      <c r="S17" s="18">
        <v>0</v>
      </c>
      <c r="T17" s="18">
        <v>81.421000000000006</v>
      </c>
      <c r="U17" s="18">
        <v>3.8925578703703704E-3</v>
      </c>
      <c r="V17" s="18">
        <v>28.347999999999999</v>
      </c>
      <c r="W17" s="18">
        <v>28.382999999999999</v>
      </c>
    </row>
    <row r="18" spans="1:23">
      <c r="A18" s="18">
        <v>17</v>
      </c>
      <c r="B18" s="18">
        <v>16</v>
      </c>
      <c r="C18" s="18" t="s">
        <v>412</v>
      </c>
      <c r="D18" s="18" t="s">
        <v>215</v>
      </c>
      <c r="E18" s="18">
        <v>55.898000000000003</v>
      </c>
      <c r="F18" s="18">
        <v>5</v>
      </c>
      <c r="G18" s="18">
        <v>0.54400000000000004</v>
      </c>
      <c r="H18" s="18">
        <v>1.0999999999999999E-2</v>
      </c>
      <c r="I18" s="18">
        <v>5</v>
      </c>
      <c r="J18" s="18">
        <v>55.966000000000001</v>
      </c>
      <c r="L18" s="18">
        <v>709</v>
      </c>
      <c r="M18" s="18" t="s">
        <v>265</v>
      </c>
      <c r="N18" s="18" t="s">
        <v>413</v>
      </c>
      <c r="O18" s="18" t="s">
        <v>414</v>
      </c>
      <c r="P18" s="18" t="s">
        <v>415</v>
      </c>
      <c r="R18" s="19"/>
      <c r="S18" s="18">
        <v>0</v>
      </c>
      <c r="T18" s="18">
        <v>81.405000000000001</v>
      </c>
      <c r="U18" s="18">
        <v>3.8477662037037039E-3</v>
      </c>
      <c r="V18" s="18">
        <v>28.213000000000001</v>
      </c>
      <c r="W18" s="18">
        <v>27.684999999999999</v>
      </c>
    </row>
    <row r="19" spans="1:23">
      <c r="A19" s="18">
        <v>18</v>
      </c>
      <c r="B19" s="18">
        <v>55</v>
      </c>
      <c r="C19" s="18" t="s">
        <v>416</v>
      </c>
      <c r="D19" s="18" t="s">
        <v>215</v>
      </c>
      <c r="E19" s="18">
        <v>55.929000000000002</v>
      </c>
      <c r="F19" s="18">
        <v>4</v>
      </c>
      <c r="G19" s="18">
        <v>0.57499999999999996</v>
      </c>
      <c r="H19" s="18">
        <v>3.1E-2</v>
      </c>
      <c r="I19" s="18">
        <v>6</v>
      </c>
      <c r="J19" s="18">
        <v>55.988999999999997</v>
      </c>
      <c r="L19" s="18">
        <v>727</v>
      </c>
      <c r="M19" s="18" t="s">
        <v>265</v>
      </c>
      <c r="N19" s="18" t="s">
        <v>362</v>
      </c>
      <c r="O19" s="18" t="s">
        <v>332</v>
      </c>
      <c r="P19" s="18" t="s">
        <v>417</v>
      </c>
      <c r="R19" s="19"/>
      <c r="S19" s="18">
        <v>0</v>
      </c>
      <c r="T19" s="18">
        <v>81.36</v>
      </c>
      <c r="U19" s="18">
        <v>3.9375810185185182E-3</v>
      </c>
      <c r="V19" s="18">
        <v>28.288</v>
      </c>
      <c r="W19" s="18">
        <v>27.911000000000001</v>
      </c>
    </row>
    <row r="20" spans="1:23">
      <c r="A20" s="18">
        <v>19</v>
      </c>
      <c r="B20" s="18">
        <v>49</v>
      </c>
      <c r="C20" s="18" t="s">
        <v>418</v>
      </c>
      <c r="D20" s="18" t="s">
        <v>215</v>
      </c>
      <c r="E20" s="18">
        <v>56.088999999999999</v>
      </c>
      <c r="F20" s="18">
        <v>6</v>
      </c>
      <c r="G20" s="18">
        <v>0.73499999999999999</v>
      </c>
      <c r="H20" s="18">
        <v>0.16</v>
      </c>
      <c r="I20" s="18">
        <v>6</v>
      </c>
      <c r="J20" s="18">
        <v>56.180999999999997</v>
      </c>
      <c r="L20" s="18">
        <v>2253882</v>
      </c>
      <c r="M20" s="18" t="s">
        <v>265</v>
      </c>
      <c r="N20" s="18" t="s">
        <v>419</v>
      </c>
      <c r="O20" s="18" t="s">
        <v>420</v>
      </c>
      <c r="P20" s="18" t="s">
        <v>421</v>
      </c>
      <c r="R20" s="19"/>
      <c r="S20" s="18">
        <v>0</v>
      </c>
      <c r="T20" s="18">
        <v>81.128</v>
      </c>
      <c r="U20" s="18">
        <v>3.9899189814814814E-3</v>
      </c>
      <c r="V20" s="18">
        <v>28.268999999999998</v>
      </c>
      <c r="W20" s="18">
        <v>27.82</v>
      </c>
    </row>
    <row r="21" spans="1:23">
      <c r="A21" s="18">
        <v>20</v>
      </c>
      <c r="B21" s="18">
        <v>8</v>
      </c>
      <c r="C21" s="18" t="s">
        <v>422</v>
      </c>
      <c r="D21" s="18" t="s">
        <v>215</v>
      </c>
      <c r="E21" s="18">
        <v>56.110999999999997</v>
      </c>
      <c r="F21" s="18">
        <v>5</v>
      </c>
      <c r="G21" s="18">
        <v>0.75700000000000001</v>
      </c>
      <c r="H21" s="18">
        <v>2.1999999999999999E-2</v>
      </c>
      <c r="I21" s="18">
        <v>5</v>
      </c>
      <c r="J21" s="18">
        <v>56.213000000000001</v>
      </c>
      <c r="L21" s="18">
        <v>703</v>
      </c>
      <c r="M21" s="18" t="s">
        <v>265</v>
      </c>
      <c r="N21" s="18" t="s">
        <v>423</v>
      </c>
      <c r="O21" s="18" t="s">
        <v>336</v>
      </c>
      <c r="P21" s="18" t="s">
        <v>424</v>
      </c>
      <c r="R21" s="19"/>
      <c r="S21" s="18">
        <v>0</v>
      </c>
      <c r="T21" s="18">
        <v>81.096000000000004</v>
      </c>
      <c r="U21" s="18">
        <v>3.8762268518518516E-3</v>
      </c>
      <c r="V21" s="18">
        <v>28.184999999999999</v>
      </c>
      <c r="W21" s="18">
        <v>27.925999999999998</v>
      </c>
    </row>
    <row r="22" spans="1:23">
      <c r="A22" s="18">
        <v>21</v>
      </c>
      <c r="B22" s="18">
        <v>9</v>
      </c>
      <c r="C22" s="18" t="s">
        <v>425</v>
      </c>
      <c r="D22" s="18" t="s">
        <v>215</v>
      </c>
      <c r="E22" s="18">
        <v>56.148000000000003</v>
      </c>
      <c r="F22" s="18">
        <v>5</v>
      </c>
      <c r="G22" s="18">
        <v>0.79400000000000004</v>
      </c>
      <c r="H22" s="18">
        <v>3.6999999999999998E-2</v>
      </c>
      <c r="I22" s="18">
        <v>5</v>
      </c>
      <c r="J22" s="18">
        <v>56.295000000000002</v>
      </c>
      <c r="L22" s="18">
        <v>704</v>
      </c>
      <c r="M22" s="18" t="s">
        <v>265</v>
      </c>
      <c r="N22" s="18" t="s">
        <v>426</v>
      </c>
      <c r="O22" s="18" t="s">
        <v>336</v>
      </c>
      <c r="P22" s="18" t="s">
        <v>427</v>
      </c>
      <c r="R22" s="19"/>
      <c r="S22" s="18">
        <v>0</v>
      </c>
      <c r="T22" s="18">
        <v>81.043000000000006</v>
      </c>
      <c r="U22" s="18">
        <v>3.8688888888888887E-3</v>
      </c>
      <c r="V22" s="18">
        <v>28.431000000000001</v>
      </c>
      <c r="W22" s="18">
        <v>27.716999999999999</v>
      </c>
    </row>
    <row r="23" spans="1:23">
      <c r="A23" s="18">
        <v>22</v>
      </c>
      <c r="B23" s="18">
        <v>13</v>
      </c>
      <c r="C23" s="18" t="s">
        <v>428</v>
      </c>
      <c r="D23" s="18" t="s">
        <v>215</v>
      </c>
      <c r="E23" s="18">
        <v>56.325000000000003</v>
      </c>
      <c r="F23" s="18">
        <v>2</v>
      </c>
      <c r="G23" s="18">
        <v>0.97099999999999997</v>
      </c>
      <c r="H23" s="18">
        <v>0.17699999999999999</v>
      </c>
      <c r="I23" s="18">
        <v>6</v>
      </c>
      <c r="J23" s="18">
        <v>56.359000000000002</v>
      </c>
      <c r="L23" s="18">
        <v>707</v>
      </c>
      <c r="M23" s="18" t="s">
        <v>265</v>
      </c>
      <c r="N23" s="18" t="s">
        <v>429</v>
      </c>
      <c r="O23" s="18" t="s">
        <v>430</v>
      </c>
      <c r="P23" s="18" t="s">
        <v>431</v>
      </c>
      <c r="S23" s="18">
        <v>0</v>
      </c>
      <c r="T23" s="18">
        <v>80.787999999999997</v>
      </c>
      <c r="U23" s="18">
        <v>4.1081597222222222E-3</v>
      </c>
      <c r="V23" s="18">
        <v>28.544</v>
      </c>
      <c r="W23" s="18">
        <v>28.006</v>
      </c>
    </row>
    <row r="24" spans="1:23">
      <c r="A24" s="18">
        <v>23</v>
      </c>
      <c r="B24" s="18">
        <v>26</v>
      </c>
      <c r="C24" s="18" t="s">
        <v>432</v>
      </c>
      <c r="D24" s="18" t="s">
        <v>215</v>
      </c>
      <c r="E24" s="18">
        <v>56.664000000000001</v>
      </c>
      <c r="F24" s="18">
        <v>2</v>
      </c>
      <c r="G24" s="18">
        <v>1.31</v>
      </c>
      <c r="H24" s="18">
        <v>0.33900000000000002</v>
      </c>
      <c r="I24" s="18">
        <v>6</v>
      </c>
      <c r="J24" s="18">
        <v>56.817999999999998</v>
      </c>
      <c r="L24" s="18">
        <v>713</v>
      </c>
      <c r="M24" s="18" t="s">
        <v>265</v>
      </c>
      <c r="N24" s="18" t="s">
        <v>433</v>
      </c>
      <c r="O24" s="18" t="s">
        <v>274</v>
      </c>
      <c r="P24" s="18" t="s">
        <v>434</v>
      </c>
      <c r="S24" s="18">
        <v>0</v>
      </c>
      <c r="T24" s="18">
        <v>80.305000000000007</v>
      </c>
      <c r="U24" s="18">
        <v>4.0071527777777779E-3</v>
      </c>
      <c r="V24" s="18">
        <v>28.731999999999999</v>
      </c>
      <c r="W24" s="18">
        <v>28.289000000000001</v>
      </c>
    </row>
    <row r="25" spans="1:23">
      <c r="A25" s="18">
        <v>24</v>
      </c>
      <c r="B25" s="18">
        <v>66</v>
      </c>
      <c r="C25" s="18" t="s">
        <v>435</v>
      </c>
      <c r="D25" s="18" t="s">
        <v>215</v>
      </c>
      <c r="E25" s="18">
        <v>57.16</v>
      </c>
      <c r="F25" s="18">
        <v>5</v>
      </c>
      <c r="G25" s="18">
        <v>1.806</v>
      </c>
      <c r="H25" s="18">
        <v>0.496</v>
      </c>
      <c r="I25" s="18">
        <v>5</v>
      </c>
      <c r="J25" s="18">
        <v>57.359000000000002</v>
      </c>
      <c r="L25" s="18">
        <v>730</v>
      </c>
      <c r="M25" s="18" t="s">
        <v>265</v>
      </c>
      <c r="N25" s="18" t="s">
        <v>348</v>
      </c>
      <c r="O25" s="18" t="s">
        <v>436</v>
      </c>
      <c r="P25" s="18" t="s">
        <v>437</v>
      </c>
      <c r="S25" s="18">
        <v>0</v>
      </c>
      <c r="T25" s="18">
        <v>79.608000000000004</v>
      </c>
      <c r="U25" s="18">
        <v>3.9724305555555554E-3</v>
      </c>
      <c r="V25" s="18">
        <v>28.687999999999999</v>
      </c>
      <c r="W25" s="18">
        <v>28.472000000000001</v>
      </c>
    </row>
    <row r="26" spans="1:23">
      <c r="A26" s="18" t="s">
        <v>438</v>
      </c>
      <c r="B26" s="18">
        <v>17</v>
      </c>
      <c r="C26" s="18" t="s">
        <v>354</v>
      </c>
      <c r="D26" s="18" t="s">
        <v>215</v>
      </c>
      <c r="E26" s="18">
        <v>55.314</v>
      </c>
      <c r="F26" s="18">
        <v>5</v>
      </c>
      <c r="I26" s="18">
        <v>5</v>
      </c>
      <c r="J26" s="18">
        <v>55.447000000000003</v>
      </c>
      <c r="K26" s="18" t="s">
        <v>439</v>
      </c>
      <c r="L26" s="18">
        <v>710</v>
      </c>
      <c r="M26" s="18" t="s">
        <v>265</v>
      </c>
      <c r="N26" s="18" t="s">
        <v>160</v>
      </c>
      <c r="O26" s="18" t="s">
        <v>355</v>
      </c>
      <c r="P26" s="18" t="s">
        <v>356</v>
      </c>
      <c r="S26" s="18">
        <v>0</v>
      </c>
      <c r="T26" s="18">
        <v>82.265000000000001</v>
      </c>
      <c r="U26" s="18">
        <v>3.9480787037037036E-3</v>
      </c>
      <c r="V26" s="18">
        <v>27.914000000000001</v>
      </c>
      <c r="W26" s="18">
        <v>27.4</v>
      </c>
    </row>
  </sheetData>
  <phoneticPr fontId="1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opLeftCell="A22" workbookViewId="0">
      <selection activeCell="A22" sqref="A1:XFD1048576"/>
    </sheetView>
  </sheetViews>
  <sheetFormatPr defaultColWidth="13.33203125" defaultRowHeight="15" customHeight="1"/>
  <cols>
    <col min="1" max="1" width="5.6640625" style="50" customWidth="1"/>
    <col min="2" max="2" width="6.33203125" style="50" bestFit="1" customWidth="1"/>
    <col min="3" max="3" width="2.83203125" style="50" customWidth="1"/>
    <col min="4" max="4" width="26.1640625" style="50" customWidth="1"/>
    <col min="5" max="5" width="20.33203125" style="50" customWidth="1"/>
    <col min="6" max="6" width="25.33203125" style="50" customWidth="1"/>
    <col min="7" max="7" width="5.5" style="50" customWidth="1"/>
    <col min="8" max="8" width="10.83203125" style="50" customWidth="1"/>
    <col min="9" max="9" width="2.83203125" style="209" customWidth="1"/>
    <col min="10" max="10" width="11.83203125" style="50" customWidth="1"/>
    <col min="11" max="11" width="8.5" style="50" customWidth="1"/>
    <col min="12" max="12" width="6.6640625" style="50" customWidth="1"/>
    <col min="13" max="13" width="0.5" style="50" customWidth="1"/>
    <col min="14" max="15" width="13.33203125" style="50"/>
    <col min="16" max="19" width="13.33203125" style="180" customWidth="1"/>
    <col min="20" max="16384" width="13.33203125" style="50"/>
  </cols>
  <sheetData>
    <row r="1" spans="1:21" ht="15" customHeight="1">
      <c r="N1" s="51"/>
      <c r="O1" s="51"/>
      <c r="P1" s="226"/>
      <c r="Q1" s="226"/>
      <c r="R1" s="226"/>
      <c r="S1" s="226"/>
      <c r="T1" s="51"/>
      <c r="U1" s="51"/>
    </row>
    <row r="2" spans="1:21" ht="15" customHeight="1">
      <c r="N2" s="51"/>
      <c r="O2" s="51"/>
      <c r="P2" s="226"/>
      <c r="Q2" s="226"/>
      <c r="R2" s="226"/>
      <c r="S2" s="226"/>
      <c r="T2" s="51"/>
      <c r="U2" s="51"/>
    </row>
    <row r="3" spans="1:21" ht="15" customHeight="1">
      <c r="N3" s="51"/>
      <c r="O3" s="51"/>
      <c r="P3" s="226"/>
      <c r="Q3" s="226"/>
      <c r="R3" s="226"/>
      <c r="S3" s="226"/>
      <c r="T3" s="51"/>
      <c r="U3" s="51"/>
    </row>
    <row r="4" spans="1:21" ht="15" customHeight="1">
      <c r="N4" s="51"/>
      <c r="O4" s="51"/>
      <c r="P4" s="226"/>
      <c r="Q4" s="226"/>
      <c r="R4" s="226"/>
      <c r="S4" s="226"/>
      <c r="T4" s="51"/>
      <c r="U4" s="51"/>
    </row>
    <row r="5" spans="1:21" ht="15" customHeight="1">
      <c r="N5" s="51"/>
      <c r="O5" s="51"/>
      <c r="P5" s="226"/>
      <c r="Q5" s="226"/>
      <c r="R5" s="226"/>
      <c r="S5" s="226"/>
      <c r="T5" s="51"/>
      <c r="U5" s="51"/>
    </row>
    <row r="6" spans="1:21" ht="12">
      <c r="A6" s="6"/>
      <c r="B6" s="7"/>
      <c r="C6" s="7"/>
      <c r="D6" s="7"/>
      <c r="E6" s="7"/>
      <c r="F6" s="7"/>
      <c r="G6" s="7"/>
      <c r="I6" s="204"/>
      <c r="J6" s="79">
        <f>+各種設定!D18</f>
        <v>44906</v>
      </c>
      <c r="K6" s="80" t="s">
        <v>56</v>
      </c>
      <c r="L6" s="8"/>
      <c r="M6" s="7"/>
      <c r="N6" s="51"/>
      <c r="O6" s="51"/>
      <c r="P6" s="226"/>
      <c r="Q6" s="226"/>
      <c r="R6" s="226"/>
      <c r="S6" s="226"/>
      <c r="T6" s="51"/>
      <c r="U6" s="51"/>
    </row>
    <row r="7" spans="1:21" ht="19.5" customHeight="1">
      <c r="A7" s="9" t="str">
        <f>+各種設定!D2</f>
        <v>2022 鈴鹿選手権シリーズ第7戦 ｶｰﾄﾚｰｽ IN SUZUKA</v>
      </c>
      <c r="B7" s="7"/>
      <c r="C7" s="7"/>
      <c r="D7" s="7"/>
      <c r="E7" s="7"/>
      <c r="F7" s="7"/>
      <c r="G7" s="7"/>
      <c r="H7" s="7"/>
      <c r="I7" s="204"/>
      <c r="J7" s="81" t="s">
        <v>52</v>
      </c>
      <c r="K7" s="81" t="s">
        <v>53</v>
      </c>
      <c r="L7" s="8"/>
      <c r="M7" s="7"/>
      <c r="N7" s="51"/>
      <c r="O7" s="51"/>
      <c r="P7" s="226"/>
      <c r="Q7" s="226"/>
      <c r="R7" s="226"/>
      <c r="S7" s="226"/>
      <c r="T7" s="51"/>
      <c r="U7" s="51"/>
    </row>
    <row r="8" spans="1:21" ht="17.25">
      <c r="A8" s="7"/>
      <c r="B8" s="7"/>
      <c r="C8" s="7"/>
      <c r="D8" s="234" t="s">
        <v>255</v>
      </c>
      <c r="E8" s="235"/>
      <c r="F8" s="7"/>
      <c r="G8" s="7"/>
      <c r="H8" s="7"/>
      <c r="I8" s="204"/>
      <c r="J8" s="81" t="s">
        <v>54</v>
      </c>
      <c r="K8" s="58" t="s">
        <v>55</v>
      </c>
      <c r="L8" s="8"/>
      <c r="M8" s="7"/>
      <c r="N8" s="51"/>
      <c r="O8" s="51"/>
      <c r="P8" s="226"/>
      <c r="Q8" s="226"/>
      <c r="R8" s="226"/>
      <c r="S8" s="226"/>
      <c r="T8" s="51"/>
      <c r="U8" s="51"/>
    </row>
    <row r="9" spans="1:21">
      <c r="A9" s="10" t="str">
        <f>+各種設定!D4</f>
        <v>SUPER SS</v>
      </c>
      <c r="B9" s="7"/>
      <c r="C9" s="7"/>
      <c r="D9" s="7"/>
      <c r="E9" s="7"/>
      <c r="F9" s="7"/>
      <c r="G9" s="7"/>
      <c r="H9" s="7"/>
      <c r="I9" s="204"/>
      <c r="J9" s="230" t="s">
        <v>247</v>
      </c>
      <c r="K9" s="7"/>
      <c r="M9" s="7"/>
      <c r="N9" s="51"/>
      <c r="O9" s="51"/>
      <c r="P9" s="226"/>
      <c r="Q9" s="226"/>
      <c r="R9" s="226"/>
      <c r="S9" s="226"/>
      <c r="T9" s="51"/>
      <c r="U9" s="51"/>
    </row>
    <row r="10" spans="1:21" ht="19.5" customHeight="1">
      <c r="A10" s="64" t="s">
        <v>205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7"/>
      <c r="N10" s="51"/>
      <c r="O10" s="51"/>
      <c r="P10" s="226"/>
      <c r="Q10" s="226"/>
      <c r="R10" s="226"/>
      <c r="S10" s="226"/>
      <c r="T10" s="51"/>
      <c r="U10" s="51"/>
    </row>
    <row r="11" spans="1:21" ht="11.25">
      <c r="A11" s="22"/>
      <c r="B11" s="22" t="s">
        <v>2</v>
      </c>
      <c r="C11" s="22" t="s">
        <v>107</v>
      </c>
      <c r="D11" s="22" t="s">
        <v>15</v>
      </c>
      <c r="E11" s="51" t="s">
        <v>19</v>
      </c>
      <c r="F11" s="22" t="s">
        <v>6</v>
      </c>
      <c r="G11" s="22" t="s">
        <v>20</v>
      </c>
      <c r="H11" s="22" t="s">
        <v>21</v>
      </c>
      <c r="I11" s="205">
        <f>VLOOKUP(A9,コースレコード!$A:$G,3,FALSE)</f>
        <v>54.706000000000003</v>
      </c>
      <c r="J11" s="22" t="s">
        <v>17</v>
      </c>
      <c r="K11" s="22" t="s">
        <v>18</v>
      </c>
      <c r="L11" s="7"/>
      <c r="M11" s="7"/>
      <c r="N11" s="51"/>
      <c r="O11" s="51"/>
      <c r="P11" s="226" t="s">
        <v>24</v>
      </c>
      <c r="Q11" s="226"/>
      <c r="R11" s="226" t="s">
        <v>121</v>
      </c>
      <c r="S11" s="226" t="s">
        <v>26</v>
      </c>
      <c r="T11" s="51"/>
      <c r="U11" s="51"/>
    </row>
    <row r="12" spans="1:21" ht="12.75">
      <c r="A12" s="98" t="s">
        <v>1</v>
      </c>
      <c r="B12" s="98" t="s">
        <v>2</v>
      </c>
      <c r="C12" s="98"/>
      <c r="D12" s="99" t="s">
        <v>3</v>
      </c>
      <c r="E12" s="99" t="s">
        <v>4</v>
      </c>
      <c r="F12" s="98" t="s">
        <v>6</v>
      </c>
      <c r="G12" s="195" t="s">
        <v>5</v>
      </c>
      <c r="H12" s="98" t="s">
        <v>27</v>
      </c>
      <c r="I12" s="100"/>
      <c r="J12" s="98" t="s">
        <v>9</v>
      </c>
      <c r="K12" s="98" t="s">
        <v>10</v>
      </c>
      <c r="L12" s="98" t="s">
        <v>28</v>
      </c>
      <c r="M12" s="52"/>
      <c r="N12" s="51"/>
      <c r="O12" s="51"/>
      <c r="P12" s="226"/>
      <c r="Q12" s="226"/>
      <c r="R12" s="226"/>
      <c r="S12" s="226"/>
      <c r="T12" s="51"/>
      <c r="U12" s="51"/>
    </row>
    <row r="13" spans="1:21" ht="12.75" customHeight="1">
      <c r="A13" s="54">
        <v>1</v>
      </c>
      <c r="B13" s="55">
        <f>IFERROR(INDEX('公式予選（TT）2Gr-結果表（貼付）'!A2:$Z$50,MATCH($A13,'公式予選（TT）2Gr-結果表（貼付）'!$A2:$A50,0),MATCH('公式予選（TT）2Gr-結果表（印刷）'!B$11,'公式予選（TT）2Gr-結果表（貼付）'!$1:$1,0)),"")</f>
        <v>96</v>
      </c>
      <c r="C13" s="198"/>
      <c r="D13" s="56" t="str">
        <f>IFERROR(INDEX('公式予選（TT）2Gr-結果表（貼付）'!$A:$Z,MATCH($B13,'公式予選（TT）2Gr-結果表（貼付）'!$B:$B,0),MATCH('公式予選（TT）2Gr-結果表（印刷）'!D$11,'公式予選（TT）2Gr-結果表（貼付）'!$1:$1,0)),"")</f>
        <v>大野 弘志</v>
      </c>
      <c r="E13" s="91" t="str">
        <f>IFERROR(INDEX('公式予選（TT）2Gr-結果表（貼付）'!$A:$Z,MATCH($B13,'公式予選（TT）2Gr-結果表（貼付）'!$B:$B,0),MATCH('公式予選（TT）2Gr-結果表（印刷）'!E$11,'公式予選（TT）2Gr-結果表（貼付）'!$1:$1,0)),"")</f>
        <v>EXPRIT/YAMAHA</v>
      </c>
      <c r="F13" s="92" t="str">
        <f>IFERROR(INDEX('公式予選（TT）2Gr-結果表（貼付）'!$A:$Z,MATCH($B13,'公式予選（TT）2Gr-結果表（貼付）'!$B:$B,0),MATCH('公式予選（TT）2Gr-結果表（印刷）'!F$11,'公式予選（TT）2Gr-結果表（貼付）'!$1:$1,0)),"")</f>
        <v>SLT.RT/TeamBONJIN</v>
      </c>
      <c r="G13" s="90" t="str">
        <f>IFERROR(INDEX('公式予選（TT）2Gr-結果表（貼付）'!$A:$Z,MATCH($B13,'公式予選（TT）2Gr-結果表（貼付）'!$B:$B,0),MATCH('公式予選（TT）2Gr-結果表（印刷）'!G$11,'公式予選（TT）2Gr-結果表（貼付）'!$1:$1,0)),"")</f>
        <v>BS</v>
      </c>
      <c r="H13" s="93">
        <f>IFERROR(INDEX('公式予選（TT）2Gr-結果表（貼付）'!$A:$Z,MATCH($B13,'公式予選（TT）2Gr-結果表（貼付）'!$B:$B,0),MATCH('公式予選（TT）2Gr-結果表（印刷）'!H$11,'公式予選（TT）2Gr-結果表（貼付）'!$1:$1,0)),"")</f>
        <v>55.353999999999999</v>
      </c>
      <c r="I13" s="206" t="str">
        <f t="shared" ref="I13:I46" si="0">IF(H13&lt;1,"",IF($I$11&gt;H13,"R",""))</f>
        <v/>
      </c>
      <c r="J13" s="57" t="str">
        <f>ROUND(INDEX('公式予選（TT）2Gr-結果表（貼付）'!$A:$Z,MATCH($B13,'公式予選（TT）2Gr-結果表（貼付）'!$B:$B,0),MATCH("ベスト平均時速",'公式予選（TT）2Gr-結果表（貼付）'!$1:$1,0)),2)&amp;"km/h"</f>
        <v>82.21km/h</v>
      </c>
      <c r="K13" s="57"/>
      <c r="L13" s="57" t="str">
        <f>IF(A13="DNS","",IF(A13="DQ","",IFERROR(INDEX('公式予選（TT）2Gr-結果表（貼付）'!$A:$Z,MATCH($B13,'公式予選（TT）2Gr-結果表（貼付）'!$B:$B,0),MATCH("In Lap",'公式予選（TT）2Gr-結果表（貼付）'!$1:$1,0))&amp;"/"&amp;INDEX('公式予選（TT）2Gr-結果表（貼付）'!$A:$Z,MATCH($B13,'公式予選（TT）2Gr-結果表（貼付）'!$B:$B,0),MATCH("Laps",'公式予選（TT）2Gr-結果表（貼付）'!$1:$1,0)),"")))</f>
        <v>3/6</v>
      </c>
      <c r="M13" s="53"/>
      <c r="N13" s="51"/>
      <c r="O13" s="51"/>
      <c r="P13" s="226" t="str">
        <f>IF(IFERROR(INDEX('公式予選（TT）2Gr-結果表（貼付）'!$A:$Z,MATCH($B13,'公式予選（TT）2Gr-結果表（貼付）'!$B:$B,0),MATCH(P$11,'公式予選（TT）2Gr-結果表（貼付）'!$1:$1,0)),"")=0,"",IFERROR(INDEX('公式予選（TT）2Gr-結果表（貼付）'!$A:$Z,MATCH($B13,'公式予選（TT）2Gr-結果表（貼付）'!$B:$B,0),MATCH(P$11,'公式予選（TT）2Gr-結果表（貼付）'!$1:$1,0)),""))</f>
        <v/>
      </c>
      <c r="Q13" s="226" t="str">
        <f>IF(P13="","",COUNTIF($P$13:P13,"&lt;&gt;"&amp;""))</f>
        <v/>
      </c>
      <c r="R13" s="226" t="str">
        <f t="shared" ref="R13:R46" si="1">IFERROR(RANK(Q13,$Q$13:$Q$46,1),"")</f>
        <v/>
      </c>
      <c r="S13" s="226" t="str">
        <f>IF(IFERROR(INDEX('公式予選（TT）2Gr-結果表（貼付）'!$A:$Z,MATCH($A13,'公式予選（TT）2Gr-結果表（貼付）'!$A:$A,0),MATCH(S$11,'公式予選（TT）2Gr-結果表（貼付）'!$1:$1,0)),"")=0,"",IFERROR(INDEX('公式予選（TT）2Gr-結果表（貼付）'!$A:$Z,MATCH($A13,'公式予選（TT）2Gr-結果表（貼付）'!$A:$A,0),MATCH(S$11,'公式予選（TT）2Gr-結果表（貼付）'!$1:$1,0)),""))</f>
        <v/>
      </c>
      <c r="T13" s="51"/>
      <c r="U13" s="51"/>
    </row>
    <row r="14" spans="1:21" ht="12.75" customHeight="1">
      <c r="A14" s="54">
        <f>IF(OR('公式予選（TT）2Gr-結果表（貼付）'!A3="DNF",'公式予選（TT）2Gr-結果表（貼付）'!A3="DNS",'公式予選（TT）2Gr-結果表（貼付）'!A3="DQ"),'公式予選（TT）2Gr-結果表（貼付）'!A3,IF(MAX('公式予選（TT）2Gr-結果表（貼付）'!$A:$A)&gt;A13,A13+1,""))</f>
        <v>2</v>
      </c>
      <c r="B14" s="55">
        <f>IFERROR(INDEX('公式予選（TT）2Gr-結果表（貼付）'!A3:$Z$50,MATCH($A14,'公式予選（TT）2Gr-結果表（貼付）'!$A3:$A51,0),MATCH('公式予選（TT）2Gr-結果表（印刷）'!B$11,'公式予選（TT）2Gr-結果表（貼付）'!$1:$1,0)),"")</f>
        <v>1</v>
      </c>
      <c r="C14" s="198"/>
      <c r="D14" s="56" t="str">
        <f>IFERROR(INDEX('公式予選（TT）2Gr-結果表（貼付）'!$A:$Z,MATCH($B14,'公式予選（TT）2Gr-結果表（貼付）'!$B:$B,0),MATCH('公式予選（TT）2Gr-結果表（印刷）'!D$11,'公式予選（TT）2Gr-結果表（貼付）'!$1:$1,0)),"")</f>
        <v>野嵜 弘樹</v>
      </c>
      <c r="E14" s="91" t="str">
        <f>IFERROR(INDEX('公式予選（TT）2Gr-結果表（貼付）'!$A:$Z,MATCH($B14,'公式予選（TT）2Gr-結果表（貼付）'!$B:$B,0),MATCH('公式予選（TT）2Gr-結果表（印刷）'!E$11,'公式予選（TT）2Gr-結果表（貼付）'!$1:$1,0)),"")</f>
        <v>crocpromotion/YAMAHA</v>
      </c>
      <c r="F14" s="92" t="str">
        <f>IFERROR(INDEX('公式予選（TT）2Gr-結果表（貼付）'!$A:$Z,MATCH($B14,'公式予選（TT）2Gr-結果表（貼付）'!$B:$B,0),MATCH('公式予選（TT）2Gr-結果表（印刷）'!F$11,'公式予選（TT）2Gr-結果表（貼付）'!$1:$1,0)),"")</f>
        <v>モアコラージュ　ＴＱＳ</v>
      </c>
      <c r="G14" s="90" t="str">
        <f>IFERROR(INDEX('公式予選（TT）2Gr-結果表（貼付）'!$A:$Z,MATCH($B14,'公式予選（TT）2Gr-結果表（貼付）'!$B:$B,0),MATCH('公式予選（TT）2Gr-結果表（印刷）'!G$11,'公式予選（TT）2Gr-結果表（貼付）'!$1:$1,0)),"")</f>
        <v>BS</v>
      </c>
      <c r="H14" s="93">
        <f>IF(A14="DNS","ｽﾀｰﾄ出来ず",IF(A14="DQ","失　格",IFERROR(INDEX('公式予選（TT）2Gr-結果表（貼付）'!$A:$Z,MATCH($B14,'公式予選（TT）2Gr-結果表（貼付）'!$B:$B,0),MATCH('公式予選（TT）2Gr-結果表（印刷）'!H$11,'公式予選（TT）2Gr-結果表（貼付）'!$1:$1,0)),"")))</f>
        <v>55.395000000000003</v>
      </c>
      <c r="I14" s="206" t="str">
        <f t="shared" si="0"/>
        <v/>
      </c>
      <c r="J14" s="94">
        <f>IF(A14="DNS","",IF(A14="DQ","",IFERROR(INDEX('公式予選（TT）2Gr-結果表（貼付）'!$A:$Z,MATCH($B14,'公式予選（TT）2Gr-結果表（貼付）'!$B:$B,0),MATCH('公式予選（TT）2Gr-結果表（印刷）'!J$11,'公式予選（TT）2Gr-結果表（貼付）'!$1:$1,0)),"")))</f>
        <v>4.1000000000000002E-2</v>
      </c>
      <c r="K14" s="94">
        <f>IF(A14="DNS","",IF(A14="DQ","",IFERROR(INDEX('公式予選（TT）2Gr-結果表（貼付）'!$A:$Z,MATCH($B14,'公式予選（TT）2Gr-結果表（貼付）'!$B:$B,0),MATCH('公式予選（TT）2Gr-結果表（印刷）'!K$11,'公式予選（TT）2Gr-結果表（貼付）'!$1:$1,0)),"")))</f>
        <v>4.1000000000000002E-2</v>
      </c>
      <c r="L14" s="57" t="str">
        <f>IF(A14="DNS","",IF(A14="DQ","",IFERROR(INDEX('公式予選（TT）2Gr-結果表（貼付）'!$A:$Z,MATCH($B14,'公式予選（TT）2Gr-結果表（貼付）'!$B:$B,0),MATCH("In Lap",'公式予選（TT）2Gr-結果表（貼付）'!$1:$1,0))&amp;"/"&amp;INDEX('公式予選（TT）2Gr-結果表（貼付）'!$A:$Z,MATCH($B14,'公式予選（TT）2Gr-結果表（貼付）'!$B:$B,0),MATCH("Laps",'公式予選（TT）2Gr-結果表（貼付）'!$1:$1,0)),"")))</f>
        <v>3/5</v>
      </c>
      <c r="M14" s="53"/>
      <c r="N14" s="51"/>
      <c r="O14" s="51"/>
      <c r="P14" s="226" t="str">
        <f>IF(IFERROR(INDEX('公式予選（TT）2Gr-結果表（貼付）'!$A:$Z,MATCH($B14,'公式予選（TT）2Gr-結果表（貼付）'!$B:$B,0),MATCH(P$11,'公式予選（TT）2Gr-結果表（貼付）'!$1:$1,0)),"")=0,"",IFERROR(INDEX('公式予選（TT）2Gr-結果表（貼付）'!$A:$Z,MATCH($B14,'公式予選（TT）2Gr-結果表（貼付）'!$B:$B,0),MATCH(P$11,'公式予選（TT）2Gr-結果表（貼付）'!$1:$1,0)),""))</f>
        <v/>
      </c>
      <c r="Q14" s="226" t="str">
        <f>IF(P14="","",COUNTIF($P$13:P14,"&lt;&gt;"&amp;""))</f>
        <v/>
      </c>
      <c r="R14" s="226" t="str">
        <f t="shared" si="1"/>
        <v/>
      </c>
      <c r="S14" s="226" t="str">
        <f>IF(IFERROR(INDEX('公式予選（TT）2Gr-結果表（貼付）'!$A:$Z,MATCH($A14,'公式予選（TT）2Gr-結果表（貼付）'!$A:$A,0),MATCH(S$11,'公式予選（TT）2Gr-結果表（貼付）'!$1:$1,0)),"")=0,"",IFERROR(INDEX('公式予選（TT）2Gr-結果表（貼付）'!$A:$Z,MATCH($A14,'公式予選（TT）2Gr-結果表（貼付）'!$A:$A,0),MATCH(S$11,'公式予選（TT）2Gr-結果表（貼付）'!$1:$1,0)),""))</f>
        <v/>
      </c>
      <c r="T14" s="51"/>
      <c r="U14" s="51"/>
    </row>
    <row r="15" spans="1:21" ht="12.75" customHeight="1">
      <c r="A15" s="54">
        <f>IF(OR('公式予選（TT）2Gr-結果表（貼付）'!A4="DNF",'公式予選（TT）2Gr-結果表（貼付）'!A4="DNS",'公式予選（TT）2Gr-結果表（貼付）'!A4="DQ"),'公式予選（TT）2Gr-結果表（貼付）'!A4,IF(MAX('公式予選（TT）2Gr-結果表（貼付）'!$A:$A)&gt;A14,A14+1,""))</f>
        <v>3</v>
      </c>
      <c r="B15" s="55">
        <f>IFERROR(INDEX('公式予選（TT）2Gr-結果表（貼付）'!A4:$Z$50,MATCH($A15,'公式予選（TT）2Gr-結果表（貼付）'!$A4:$A52,0),MATCH('公式予選（TT）2Gr-結果表（印刷）'!B$11,'公式予選（TT）2Gr-結果表（貼付）'!$1:$1,0)),"")</f>
        <v>22</v>
      </c>
      <c r="C15" s="198"/>
      <c r="D15" s="56" t="str">
        <f>IFERROR(INDEX('公式予選（TT）2Gr-結果表（貼付）'!$A:$Z,MATCH($B15,'公式予選（TT）2Gr-結果表（貼付）'!$B:$B,0),MATCH('公式予選（TT）2Gr-結果表（印刷）'!D$11,'公式予選（TT）2Gr-結果表（貼付）'!$1:$1,0)),"")</f>
        <v>清川 善文</v>
      </c>
      <c r="E15" s="91" t="str">
        <f>IFERROR(INDEX('公式予選（TT）2Gr-結果表（貼付）'!$A:$Z,MATCH($B15,'公式予選（TT）2Gr-結果表（貼付）'!$B:$B,0),MATCH('公式予選（TT）2Gr-結果表（印刷）'!E$11,'公式予選（TT）2Gr-結果表（貼付）'!$1:$1,0)),"")</f>
        <v>ＦＡ/YAMAHA</v>
      </c>
      <c r="F15" s="92" t="str">
        <f>IFERROR(INDEX('公式予選（TT）2Gr-結果表（貼付）'!$A:$Z,MATCH($B15,'公式予選（TT）2Gr-結果表（貼付）'!$B:$B,0),MATCH('公式予選（TT）2Gr-結果表（印刷）'!F$11,'公式予選（TT）2Gr-結果表（貼付）'!$1:$1,0)),"")</f>
        <v>クリーンリバーMS with ＨＫＣ</v>
      </c>
      <c r="G15" s="90" t="str">
        <f>IFERROR(INDEX('公式予選（TT）2Gr-結果表（貼付）'!$A:$Z,MATCH($B15,'公式予選（TT）2Gr-結果表（貼付）'!$B:$B,0),MATCH('公式予選（TT）2Gr-結果表（印刷）'!G$11,'公式予選（TT）2Gr-結果表（貼付）'!$1:$1,0)),"")</f>
        <v>BS</v>
      </c>
      <c r="H15" s="93">
        <f>IF(A15="DNS","ｽﾀｰﾄ出来ず",IF(A15="DQ","失　格",IFERROR(INDEX('公式予選（TT）2Gr-結果表（貼付）'!$A:$Z,MATCH($B15,'公式予選（TT）2Gr-結果表（貼付）'!$B:$B,0),MATCH('公式予選（TT）2Gr-結果表（印刷）'!H$11,'公式予選（TT）2Gr-結果表（貼付）'!$1:$1,0)),"")))</f>
        <v>55.405000000000001</v>
      </c>
      <c r="I15" s="206" t="str">
        <f t="shared" si="0"/>
        <v/>
      </c>
      <c r="J15" s="94">
        <f>IF(A15="DNS","",IF(A15="DQ","",IFERROR(INDEX('公式予選（TT）2Gr-結果表（貼付）'!$A:$Z,MATCH($B15,'公式予選（TT）2Gr-結果表（貼付）'!$B:$B,0),MATCH('公式予選（TT）2Gr-結果表（印刷）'!J$11,'公式予選（TT）2Gr-結果表（貼付）'!$1:$1,0)),"")))</f>
        <v>5.0999999999999997E-2</v>
      </c>
      <c r="K15" s="94">
        <f>IF(A15="DNS","",IF(A15="DQ","",IFERROR(INDEX('公式予選（TT）2Gr-結果表（貼付）'!$A:$Z,MATCH($B15,'公式予選（TT）2Gr-結果表（貼付）'!$B:$B,0),MATCH('公式予選（TT）2Gr-結果表（印刷）'!K$11,'公式予選（TT）2Gr-結果表（貼付）'!$1:$1,0)),"")))</f>
        <v>0.01</v>
      </c>
      <c r="L15" s="57" t="str">
        <f>IF(A15="DNS","",IF(A15="DQ","",IFERROR(INDEX('公式予選（TT）2Gr-結果表（貼付）'!$A:$Z,MATCH($B15,'公式予選（TT）2Gr-結果表（貼付）'!$B:$B,0),MATCH("In Lap",'公式予選（TT）2Gr-結果表（貼付）'!$1:$1,0))&amp;"/"&amp;INDEX('公式予選（TT）2Gr-結果表（貼付）'!$A:$Z,MATCH($B15,'公式予選（TT）2Gr-結果表（貼付）'!$B:$B,0),MATCH("Laps",'公式予選（TT）2Gr-結果表（貼付）'!$1:$1,0)),"")))</f>
        <v>6/6</v>
      </c>
      <c r="M15" s="53"/>
      <c r="N15" s="51"/>
      <c r="O15" s="51"/>
      <c r="P15" s="226" t="str">
        <f>IF(IFERROR(INDEX('公式予選（TT）2Gr-結果表（貼付）'!$A:$Z,MATCH($B15,'公式予選（TT）2Gr-結果表（貼付）'!$B:$B,0),MATCH(P$11,'公式予選（TT）2Gr-結果表（貼付）'!$1:$1,0)),"")=0,"",IFERROR(INDEX('公式予選（TT）2Gr-結果表（貼付）'!$A:$Z,MATCH($B15,'公式予選（TT）2Gr-結果表（貼付）'!$B:$B,0),MATCH(P$11,'公式予選（TT）2Gr-結果表（貼付）'!$1:$1,0)),""))</f>
        <v/>
      </c>
      <c r="Q15" s="226" t="str">
        <f>IF(P15="","",COUNTIF($P$13:P15,"&lt;&gt;"&amp;""))</f>
        <v/>
      </c>
      <c r="R15" s="226" t="str">
        <f t="shared" si="1"/>
        <v/>
      </c>
      <c r="S15" s="226" t="str">
        <f>IF(IFERROR(INDEX('公式予選（TT）2Gr-結果表（貼付）'!$A:$Z,MATCH($A15,'公式予選（TT）2Gr-結果表（貼付）'!$A:$A,0),MATCH(S$11,'公式予選（TT）2Gr-結果表（貼付）'!$1:$1,0)),"")=0,"",IFERROR(INDEX('公式予選（TT）2Gr-結果表（貼付）'!$A:$Z,MATCH($A15,'公式予選（TT）2Gr-結果表（貼付）'!$A:$A,0),MATCH(S$11,'公式予選（TT）2Gr-結果表（貼付）'!$1:$1,0)),""))</f>
        <v/>
      </c>
      <c r="T15" s="51"/>
      <c r="U15" s="51"/>
    </row>
    <row r="16" spans="1:21" ht="12.75" customHeight="1">
      <c r="A16" s="54">
        <f>IF(OR('公式予選（TT）2Gr-結果表（貼付）'!A5="DNF",'公式予選（TT）2Gr-結果表（貼付）'!A5="DNS",'公式予選（TT）2Gr-結果表（貼付）'!A5="DQ"),'公式予選（TT）2Gr-結果表（貼付）'!A5,IF(MAX('公式予選（TT）2Gr-結果表（貼付）'!$A:$A)&gt;A15,A15+1,""))</f>
        <v>4</v>
      </c>
      <c r="B16" s="55">
        <f>IFERROR(INDEX('公式予選（TT）2Gr-結果表（貼付）'!A5:$Z$50,MATCH($A16,'公式予選（TT）2Gr-結果表（貼付）'!$A5:$A53,0),MATCH('公式予選（TT）2Gr-結果表（印刷）'!B$11,'公式予選（TT）2Gr-結果表（貼付）'!$1:$1,0)),"")</f>
        <v>43</v>
      </c>
      <c r="C16" s="198"/>
      <c r="D16" s="56" t="str">
        <f>IFERROR(INDEX('公式予選（TT）2Gr-結果表（貼付）'!$A:$Z,MATCH($B16,'公式予選（TT）2Gr-結果表（貼付）'!$B:$B,0),MATCH('公式予選（TT）2Gr-結果表（印刷）'!D$11,'公式予選（TT）2Gr-結果表（貼付）'!$1:$1,0)),"")</f>
        <v>大見 幸正</v>
      </c>
      <c r="E16" s="91" t="str">
        <f>IFERROR(INDEX('公式予選（TT）2Gr-結果表（貼付）'!$A:$Z,MATCH($B16,'公式予選（TT）2Gr-結果表（貼付）'!$B:$B,0),MATCH('公式予選（TT）2Gr-結果表（印刷）'!E$11,'公式予選（TT）2Gr-結果表（貼付）'!$1:$1,0)),"")</f>
        <v>TONY/YAMAHA</v>
      </c>
      <c r="F16" s="92" t="str">
        <f>IFERROR(INDEX('公式予選（TT）2Gr-結果表（貼付）'!$A:$Z,MATCH($B16,'公式予選（TT）2Gr-結果表（貼付）'!$B:$B,0),MATCH('公式予選（TT）2Gr-結果表（印刷）'!F$11,'公式予選（TT）2Gr-結果表（貼付）'!$1:$1,0)),"")</f>
        <v>T WEST RS</v>
      </c>
      <c r="G16" s="90" t="str">
        <f>IFERROR(INDEX('公式予選（TT）2Gr-結果表（貼付）'!$A:$Z,MATCH($B16,'公式予選（TT）2Gr-結果表（貼付）'!$B:$B,0),MATCH('公式予選（TT）2Gr-結果表（印刷）'!G$11,'公式予選（TT）2Gr-結果表（貼付）'!$1:$1,0)),"")</f>
        <v>BS</v>
      </c>
      <c r="H16" s="93">
        <f>IF(A16="DNS","ｽﾀｰﾄ出来ず",IF(A16="DQ","失　格",IFERROR(INDEX('公式予選（TT）2Gr-結果表（貼付）'!$A:$Z,MATCH($B16,'公式予選（TT）2Gr-結果表（貼付）'!$B:$B,0),MATCH('公式予選（TT）2Gr-結果表（印刷）'!H$11,'公式予選（TT）2Gr-結果表（貼付）'!$1:$1,0)),"")))</f>
        <v>55.433999999999997</v>
      </c>
      <c r="I16" s="206" t="str">
        <f t="shared" si="0"/>
        <v/>
      </c>
      <c r="J16" s="94">
        <f>IF(A16="DNS","",IF(A16="DQ","",IFERROR(INDEX('公式予選（TT）2Gr-結果表（貼付）'!$A:$Z,MATCH($B16,'公式予選（TT）2Gr-結果表（貼付）'!$B:$B,0),MATCH('公式予選（TT）2Gr-結果表（印刷）'!J$11,'公式予選（TT）2Gr-結果表（貼付）'!$1:$1,0)),"")))</f>
        <v>0.08</v>
      </c>
      <c r="K16" s="94">
        <f>IF(A16="DNS","",IF(A16="DQ","",IFERROR(INDEX('公式予選（TT）2Gr-結果表（貼付）'!$A:$Z,MATCH($B16,'公式予選（TT）2Gr-結果表（貼付）'!$B:$B,0),MATCH('公式予選（TT）2Gr-結果表（印刷）'!K$11,'公式予選（TT）2Gr-結果表（貼付）'!$1:$1,0)),"")))</f>
        <v>2.9000000000000001E-2</v>
      </c>
      <c r="L16" s="57" t="str">
        <f>IF(A16="DNS","",IF(A16="DQ","",IFERROR(INDEX('公式予選（TT）2Gr-結果表（貼付）'!$A:$Z,MATCH($B16,'公式予選（TT）2Gr-結果表（貼付）'!$B:$B,0),MATCH("In Lap",'公式予選（TT）2Gr-結果表（貼付）'!$1:$1,0))&amp;"/"&amp;INDEX('公式予選（TT）2Gr-結果表（貼付）'!$A:$Z,MATCH($B16,'公式予選（TT）2Gr-結果表（貼付）'!$B:$B,0),MATCH("Laps",'公式予選（TT）2Gr-結果表（貼付）'!$1:$1,0)),"")))</f>
        <v>3/6</v>
      </c>
      <c r="M16" s="53"/>
      <c r="N16" s="51"/>
      <c r="O16" s="51"/>
      <c r="P16" s="226" t="str">
        <f>IF(IFERROR(INDEX('公式予選（TT）2Gr-結果表（貼付）'!$A:$Z,MATCH($B16,'公式予選（TT）2Gr-結果表（貼付）'!$B:$B,0),MATCH(P$11,'公式予選（TT）2Gr-結果表（貼付）'!$1:$1,0)),"")=0,"",IFERROR(INDEX('公式予選（TT）2Gr-結果表（貼付）'!$A:$Z,MATCH($B16,'公式予選（TT）2Gr-結果表（貼付）'!$B:$B,0),MATCH(P$11,'公式予選（TT）2Gr-結果表（貼付）'!$1:$1,0)),""))</f>
        <v/>
      </c>
      <c r="Q16" s="226" t="str">
        <f>IF(P16="","",COUNTIF($P$13:P16,"&lt;&gt;"&amp;""))</f>
        <v/>
      </c>
      <c r="R16" s="226" t="str">
        <f t="shared" si="1"/>
        <v/>
      </c>
      <c r="S16" s="226" t="str">
        <f>IF(IFERROR(INDEX('公式予選（TT）2Gr-結果表（貼付）'!$A:$Z,MATCH($A16,'公式予選（TT）2Gr-結果表（貼付）'!$A:$A,0),MATCH(S$11,'公式予選（TT）2Gr-結果表（貼付）'!$1:$1,0)),"")=0,"",IFERROR(INDEX('公式予選（TT）2Gr-結果表（貼付）'!$A:$Z,MATCH($A16,'公式予選（TT）2Gr-結果表（貼付）'!$A:$A,0),MATCH(S$11,'公式予選（TT）2Gr-結果表（貼付）'!$1:$1,0)),""))</f>
        <v/>
      </c>
      <c r="T16" s="51"/>
      <c r="U16" s="51"/>
    </row>
    <row r="17" spans="1:21" ht="12.75" customHeight="1">
      <c r="A17" s="54">
        <f>IF(OR('公式予選（TT）2Gr-結果表（貼付）'!A6="DNF",'公式予選（TT）2Gr-結果表（貼付）'!A6="DNS",'公式予選（TT）2Gr-結果表（貼付）'!A6="DQ"),'公式予選（TT）2Gr-結果表（貼付）'!A6,IF(MAX('公式予選（TT）2Gr-結果表（貼付）'!$A:$A)&gt;A16,A16+1,""))</f>
        <v>5</v>
      </c>
      <c r="B17" s="55">
        <f>IFERROR(INDEX('公式予選（TT）2Gr-結果表（貼付）'!A6:$Z$50,MATCH($A17,'公式予選（TT）2Gr-結果表（貼付）'!$A6:$A54,0),MATCH('公式予選（TT）2Gr-結果表（印刷）'!B$11,'公式予選（TT）2Gr-結果表（貼付）'!$1:$1,0)),"")</f>
        <v>40</v>
      </c>
      <c r="C17" s="198"/>
      <c r="D17" s="56" t="str">
        <f>IFERROR(INDEX('公式予選（TT）2Gr-結果表（貼付）'!$A:$Z,MATCH($B17,'公式予選（TT）2Gr-結果表（貼付）'!$B:$B,0),MATCH('公式予選（TT）2Gr-結果表（印刷）'!D$11,'公式予選（TT）2Gr-結果表（貼付）'!$1:$1,0)),"")</f>
        <v>植田 春樹</v>
      </c>
      <c r="E17" s="91" t="str">
        <f>IFERROR(INDEX('公式予選（TT）2Gr-結果表（貼付）'!$A:$Z,MATCH($B17,'公式予選（TT）2Gr-結果表（貼付）'!$B:$B,0),MATCH('公式予選（TT）2Gr-結果表（印刷）'!E$11,'公式予選（TT）2Gr-結果表（貼付）'!$1:$1,0)),"")</f>
        <v>TONYKART/YAMAHA</v>
      </c>
      <c r="F17" s="92" t="str">
        <f>IFERROR(INDEX('公式予選（TT）2Gr-結果表（貼付）'!$A:$Z,MATCH($B17,'公式予選（TT）2Gr-結果表（貼付）'!$B:$B,0),MATCH('公式予選（TT）2Gr-結果表（印刷）'!F$11,'公式予選（TT）2Gr-結果表（貼付）'!$1:$1,0)),"")</f>
        <v>Msistem</v>
      </c>
      <c r="G17" s="90" t="str">
        <f>IFERROR(INDEX('公式予選（TT）2Gr-結果表（貼付）'!$A:$Z,MATCH($B17,'公式予選（TT）2Gr-結果表（貼付）'!$B:$B,0),MATCH('公式予選（TT）2Gr-結果表（印刷）'!G$11,'公式予選（TT）2Gr-結果表（貼付）'!$1:$1,0)),"")</f>
        <v>BS</v>
      </c>
      <c r="H17" s="93">
        <f>IF(A17="DNS","ｽﾀｰﾄ出来ず",IF(A17="DQ","失　格",IFERROR(INDEX('公式予選（TT）2Gr-結果表（貼付）'!$A:$Z,MATCH($B17,'公式予選（TT）2Gr-結果表（貼付）'!$B:$B,0),MATCH('公式予選（TT）2Gr-結果表（印刷）'!H$11,'公式予選（TT）2Gr-結果表（貼付）'!$1:$1,0)),"")))</f>
        <v>55.436999999999998</v>
      </c>
      <c r="I17" s="206" t="str">
        <f t="shared" si="0"/>
        <v/>
      </c>
      <c r="J17" s="94">
        <f>IF(A17="DNS","",IF(A17="DQ","",IFERROR(INDEX('公式予選（TT）2Gr-結果表（貼付）'!$A:$Z,MATCH($B17,'公式予選（TT）2Gr-結果表（貼付）'!$B:$B,0),MATCH('公式予選（TT）2Gr-結果表（印刷）'!J$11,'公式予選（TT）2Gr-結果表（貼付）'!$1:$1,0)),"")))</f>
        <v>8.3000000000000004E-2</v>
      </c>
      <c r="K17" s="94">
        <f>IF(A17="DNS","",IF(A17="DQ","",IFERROR(INDEX('公式予選（TT）2Gr-結果表（貼付）'!$A:$Z,MATCH($B17,'公式予選（TT）2Gr-結果表（貼付）'!$B:$B,0),MATCH('公式予選（TT）2Gr-結果表（印刷）'!K$11,'公式予選（TT）2Gr-結果表（貼付）'!$1:$1,0)),"")))</f>
        <v>3.0000000000000001E-3</v>
      </c>
      <c r="L17" s="57" t="str">
        <f>IF(A17="DNS","",IF(A17="DQ","",IFERROR(INDEX('公式予選（TT）2Gr-結果表（貼付）'!$A:$Z,MATCH($B17,'公式予選（TT）2Gr-結果表（貼付）'!$B:$B,0),MATCH("In Lap",'公式予選（TT）2Gr-結果表（貼付）'!$1:$1,0))&amp;"/"&amp;INDEX('公式予選（TT）2Gr-結果表（貼付）'!$A:$Z,MATCH($B17,'公式予選（TT）2Gr-結果表（貼付）'!$B:$B,0),MATCH("Laps",'公式予選（TT）2Gr-結果表（貼付）'!$1:$1,0)),"")))</f>
        <v>5/5</v>
      </c>
      <c r="M17" s="53"/>
      <c r="N17" s="51"/>
      <c r="O17" s="51"/>
      <c r="P17" s="226" t="str">
        <f>IF(IFERROR(INDEX('公式予選（TT）2Gr-結果表（貼付）'!$A:$Z,MATCH($B17,'公式予選（TT）2Gr-結果表（貼付）'!$B:$B,0),MATCH(P$11,'公式予選（TT）2Gr-結果表（貼付）'!$1:$1,0)),"")=0,"",IFERROR(INDEX('公式予選（TT）2Gr-結果表（貼付）'!$A:$Z,MATCH($B17,'公式予選（TT）2Gr-結果表（貼付）'!$B:$B,0),MATCH(P$11,'公式予選（TT）2Gr-結果表（貼付）'!$1:$1,0)),""))</f>
        <v/>
      </c>
      <c r="Q17" s="226" t="str">
        <f>IF(P17="","",COUNTIF($P$13:P17,"&lt;&gt;"&amp;""))</f>
        <v/>
      </c>
      <c r="R17" s="226" t="str">
        <f t="shared" si="1"/>
        <v/>
      </c>
      <c r="S17" s="226" t="str">
        <f>IF(IFERROR(INDEX('公式予選（TT）2Gr-結果表（貼付）'!$A:$Z,MATCH($A17,'公式予選（TT）2Gr-結果表（貼付）'!$A:$A,0),MATCH(S$11,'公式予選（TT）2Gr-結果表（貼付）'!$1:$1,0)),"")=0,"",IFERROR(INDEX('公式予選（TT）2Gr-結果表（貼付）'!$A:$Z,MATCH($A17,'公式予選（TT）2Gr-結果表（貼付）'!$A:$A,0),MATCH(S$11,'公式予選（TT）2Gr-結果表（貼付）'!$1:$1,0)),""))</f>
        <v/>
      </c>
      <c r="T17" s="51"/>
      <c r="U17" s="51"/>
    </row>
    <row r="18" spans="1:21" ht="12.75" customHeight="1">
      <c r="A18" s="54">
        <f>IF(OR('公式予選（TT）2Gr-結果表（貼付）'!A7="DNF",'公式予選（TT）2Gr-結果表（貼付）'!A7="DNS",'公式予選（TT）2Gr-結果表（貼付）'!A7="DQ"),'公式予選（TT）2Gr-結果表（貼付）'!A7,IF(MAX('公式予選（TT）2Gr-結果表（貼付）'!$A:$A)&gt;A17,A17+1,""))</f>
        <v>6</v>
      </c>
      <c r="B18" s="55">
        <f>IFERROR(INDEX('公式予選（TT）2Gr-結果表（貼付）'!A7:$Z$50,MATCH($A18,'公式予選（TT）2Gr-結果表（貼付）'!$A7:$A55,0),MATCH('公式予選（TT）2Gr-結果表（印刷）'!B$11,'公式予選（TT）2Gr-結果表（貼付）'!$1:$1,0)),"")</f>
        <v>59</v>
      </c>
      <c r="C18" s="198"/>
      <c r="D18" s="56" t="str">
        <f>IFERROR(INDEX('公式予選（TT）2Gr-結果表（貼付）'!$A:$Z,MATCH($B18,'公式予選（TT）2Gr-結果表（貼付）'!$B:$B,0),MATCH('公式予選（TT）2Gr-結果表（印刷）'!D$11,'公式予選（TT）2Gr-結果表（貼付）'!$1:$1,0)),"")</f>
        <v>諸井 亮介</v>
      </c>
      <c r="E18" s="91" t="str">
        <f>IFERROR(INDEX('公式予選（TT）2Gr-結果表（貼付）'!$A:$Z,MATCH($B18,'公式予選（TT）2Gr-結果表（貼付）'!$B:$B,0),MATCH('公式予選（TT）2Gr-結果表（印刷）'!E$11,'公式予選（TT）2Gr-結果表（貼付）'!$1:$1,0)),"")</f>
        <v>KOSMIC/YAMAHA</v>
      </c>
      <c r="F18" s="92" t="str">
        <f>IFERROR(INDEX('公式予選（TT）2Gr-結果表（貼付）'!$A:$Z,MATCH($B18,'公式予選（TT）2Gr-結果表（貼付）'!$B:$B,0),MATCH('公式予選（TT）2Gr-結果表（印刷）'!F$11,'公式予選（TT）2Gr-結果表（貼付）'!$1:$1,0)),"")</f>
        <v>Moty's RSGEN</v>
      </c>
      <c r="G18" s="90" t="str">
        <f>IFERROR(INDEX('公式予選（TT）2Gr-結果表（貼付）'!$A:$Z,MATCH($B18,'公式予選（TT）2Gr-結果表（貼付）'!$B:$B,0),MATCH('公式予選（TT）2Gr-結果表（印刷）'!G$11,'公式予選（TT）2Gr-結果表（貼付）'!$1:$1,0)),"")</f>
        <v>BS</v>
      </c>
      <c r="H18" s="93">
        <f>IF(A18="DNS","ｽﾀｰﾄ出来ず",IF(A18="DQ","失　格",IFERROR(INDEX('公式予選（TT）2Gr-結果表（貼付）'!$A:$Z,MATCH($B18,'公式予選（TT）2Gr-結果表（貼付）'!$B:$B,0),MATCH('公式予選（TT）2Gr-結果表（印刷）'!H$11,'公式予選（TT）2Gr-結果表（貼付）'!$1:$1,0)),"")))</f>
        <v>55.465000000000003</v>
      </c>
      <c r="I18" s="206" t="str">
        <f t="shared" si="0"/>
        <v/>
      </c>
      <c r="J18" s="94">
        <f>IF(A18="DNS","",IF(A18="DQ","",IFERROR(INDEX('公式予選（TT）2Gr-結果表（貼付）'!$A:$Z,MATCH($B18,'公式予選（TT）2Gr-結果表（貼付）'!$B:$B,0),MATCH('公式予選（TT）2Gr-結果表（印刷）'!J$11,'公式予選（TT）2Gr-結果表（貼付）'!$1:$1,0)),"")))</f>
        <v>0.111</v>
      </c>
      <c r="K18" s="94">
        <f>IF(A18="DNS","",IF(A18="DQ","",IFERROR(INDEX('公式予選（TT）2Gr-結果表（貼付）'!$A:$Z,MATCH($B18,'公式予選（TT）2Gr-結果表（貼付）'!$B:$B,0),MATCH('公式予選（TT）2Gr-結果表（印刷）'!K$11,'公式予選（TT）2Gr-結果表（貼付）'!$1:$1,0)),"")))</f>
        <v>2.8000000000000001E-2</v>
      </c>
      <c r="L18" s="57" t="str">
        <f>IF(A18="DNS","",IF(A18="DQ","",IFERROR(INDEX('公式予選（TT）2Gr-結果表（貼付）'!$A:$Z,MATCH($B18,'公式予選（TT）2Gr-結果表（貼付）'!$B:$B,0),MATCH("In Lap",'公式予選（TT）2Gr-結果表（貼付）'!$1:$1,0))&amp;"/"&amp;INDEX('公式予選（TT）2Gr-結果表（貼付）'!$A:$Z,MATCH($B18,'公式予選（TT）2Gr-結果表（貼付）'!$B:$B,0),MATCH("Laps",'公式予選（TT）2Gr-結果表（貼付）'!$1:$1,0)),"")))</f>
        <v>2/5</v>
      </c>
      <c r="M18" s="53"/>
      <c r="N18" s="51"/>
      <c r="O18" s="51"/>
      <c r="P18" s="226" t="str">
        <f>IF(IFERROR(INDEX('公式予選（TT）2Gr-結果表（貼付）'!$A:$Z,MATCH($B18,'公式予選（TT）2Gr-結果表（貼付）'!$B:$B,0),MATCH(P$11,'公式予選（TT）2Gr-結果表（貼付）'!$1:$1,0)),"")=0,"",IFERROR(INDEX('公式予選（TT）2Gr-結果表（貼付）'!$A:$Z,MATCH($B18,'公式予選（TT）2Gr-結果表（貼付）'!$B:$B,0),MATCH(P$11,'公式予選（TT）2Gr-結果表（貼付）'!$1:$1,0)),""))</f>
        <v/>
      </c>
      <c r="Q18" s="226" t="str">
        <f>IF(P18="","",COUNTIF($P$13:P18,"&lt;&gt;"&amp;""))</f>
        <v/>
      </c>
      <c r="R18" s="226" t="str">
        <f t="shared" si="1"/>
        <v/>
      </c>
      <c r="S18" s="226" t="str">
        <f>IF(IFERROR(INDEX('公式予選（TT）2Gr-結果表（貼付）'!$A:$Z,MATCH($A18,'公式予選（TT）2Gr-結果表（貼付）'!$A:$A,0),MATCH(S$11,'公式予選（TT）2Gr-結果表（貼付）'!$1:$1,0)),"")=0,"",IFERROR(INDEX('公式予選（TT）2Gr-結果表（貼付）'!$A:$Z,MATCH($A18,'公式予選（TT）2Gr-結果表（貼付）'!$A:$A,0),MATCH(S$11,'公式予選（TT）2Gr-結果表（貼付）'!$1:$1,0)),""))</f>
        <v/>
      </c>
      <c r="T18" s="51"/>
      <c r="U18" s="51"/>
    </row>
    <row r="19" spans="1:21" ht="12.75" customHeight="1">
      <c r="A19" s="54">
        <f>IF(OR('公式予選（TT）2Gr-結果表（貼付）'!A8="DNF",'公式予選（TT）2Gr-結果表（貼付）'!A8="DNS",'公式予選（TT）2Gr-結果表（貼付）'!A8="DQ"),'公式予選（TT）2Gr-結果表（貼付）'!A8,IF(MAX('公式予選（TT）2Gr-結果表（貼付）'!$A:$A)&gt;A18,A18+1,""))</f>
        <v>7</v>
      </c>
      <c r="B19" s="55">
        <f>IFERROR(INDEX('公式予選（TT）2Gr-結果表（貼付）'!A8:$Z$50,MATCH($A19,'公式予選（TT）2Gr-結果表（貼付）'!$A8:$A56,0),MATCH('公式予選（TT）2Gr-結果表（印刷）'!B$11,'公式予選（TT）2Gr-結果表（貼付）'!$1:$1,0)),"")</f>
        <v>88</v>
      </c>
      <c r="C19" s="198"/>
      <c r="D19" s="56" t="str">
        <f>IFERROR(INDEX('公式予選（TT）2Gr-結果表（貼付）'!$A:$Z,MATCH($B19,'公式予選（TT）2Gr-結果表（貼付）'!$B:$B,0),MATCH('公式予選（TT）2Gr-結果表（印刷）'!D$11,'公式予選（TT）2Gr-結果表（貼付）'!$1:$1,0)),"")</f>
        <v>渡邉 晃平</v>
      </c>
      <c r="E19" s="91" t="str">
        <f>IFERROR(INDEX('公式予選（TT）2Gr-結果表（貼付）'!$A:$Z,MATCH($B19,'公式予選（TT）2Gr-結果表（貼付）'!$B:$B,0),MATCH('公式予選（TT）2Gr-結果表（印刷）'!E$11,'公式予選（TT）2Gr-結果表（貼付）'!$1:$1,0)),"")</f>
        <v>プラガ/YAMAHA</v>
      </c>
      <c r="F19" s="92" t="str">
        <f>IFERROR(INDEX('公式予選（TT）2Gr-結果表（貼付）'!$A:$Z,MATCH($B19,'公式予選（TT）2Gr-結果表（貼付）'!$B:$B,0),MATCH('公式予選（TT）2Gr-結果表（印刷）'!F$11,'公式予選（TT）2Gr-結果表（貼付）'!$1:$1,0)),"")</f>
        <v>ガレージC</v>
      </c>
      <c r="G19" s="90" t="str">
        <f>IFERROR(INDEX('公式予選（TT）2Gr-結果表（貼付）'!$A:$Z,MATCH($B19,'公式予選（TT）2Gr-結果表（貼付）'!$B:$B,0),MATCH('公式予選（TT）2Gr-結果表（印刷）'!G$11,'公式予選（TT）2Gr-結果表（貼付）'!$1:$1,0)),"")</f>
        <v>BS</v>
      </c>
      <c r="H19" s="93">
        <f>IF(A19="DNS","ｽﾀｰﾄ出来ず",IF(A19="DQ","失　格",IFERROR(INDEX('公式予選（TT）2Gr-結果表（貼付）'!$A:$Z,MATCH($B19,'公式予選（TT）2Gr-結果表（貼付）'!$B:$B,0),MATCH('公式予選（TT）2Gr-結果表（印刷）'!H$11,'公式予選（TT）2Gr-結果表（貼付）'!$1:$1,0)),"")))</f>
        <v>55.531999999999996</v>
      </c>
      <c r="I19" s="206" t="str">
        <f t="shared" si="0"/>
        <v/>
      </c>
      <c r="J19" s="94">
        <f>IF(A19="DNS","",IF(A19="DQ","",IFERROR(INDEX('公式予選（TT）2Gr-結果表（貼付）'!$A:$Z,MATCH($B19,'公式予選（TT）2Gr-結果表（貼付）'!$B:$B,0),MATCH('公式予選（TT）2Gr-結果表（印刷）'!J$11,'公式予選（TT）2Gr-結果表（貼付）'!$1:$1,0)),"")))</f>
        <v>0.17799999999999999</v>
      </c>
      <c r="K19" s="94">
        <f>IF(A19="DNS","",IF(A19="DQ","",IFERROR(INDEX('公式予選（TT）2Gr-結果表（貼付）'!$A:$Z,MATCH($B19,'公式予選（TT）2Gr-結果表（貼付）'!$B:$B,0),MATCH('公式予選（TT）2Gr-結果表（印刷）'!K$11,'公式予選（TT）2Gr-結果表（貼付）'!$1:$1,0)),"")))</f>
        <v>6.7000000000000004E-2</v>
      </c>
      <c r="L19" s="57" t="str">
        <f>IF(A19="DNS","",IF(A19="DQ","",IFERROR(INDEX('公式予選（TT）2Gr-結果表（貼付）'!$A:$Z,MATCH($B19,'公式予選（TT）2Gr-結果表（貼付）'!$B:$B,0),MATCH("In Lap",'公式予選（TT）2Gr-結果表（貼付）'!$1:$1,0))&amp;"/"&amp;INDEX('公式予選（TT）2Gr-結果表（貼付）'!$A:$Z,MATCH($B19,'公式予選（TT）2Gr-結果表（貼付）'!$B:$B,0),MATCH("Laps",'公式予選（TT）2Gr-結果表（貼付）'!$1:$1,0)),"")))</f>
        <v>4/5</v>
      </c>
      <c r="M19" s="53"/>
      <c r="N19" s="51"/>
      <c r="O19" s="51"/>
      <c r="P19" s="226" t="str">
        <f>IF(IFERROR(INDEX('公式予選（TT）2Gr-結果表（貼付）'!$A:$Z,MATCH($B19,'公式予選（TT）2Gr-結果表（貼付）'!$B:$B,0),MATCH(P$11,'公式予選（TT）2Gr-結果表（貼付）'!$1:$1,0)),"")=0,"",IFERROR(INDEX('公式予選（TT）2Gr-結果表（貼付）'!$A:$Z,MATCH($B19,'公式予選（TT）2Gr-結果表（貼付）'!$B:$B,0),MATCH(P$11,'公式予選（TT）2Gr-結果表（貼付）'!$1:$1,0)),""))</f>
        <v/>
      </c>
      <c r="Q19" s="226" t="str">
        <f>IF(P19="","",COUNTIF($P$13:P19,"&lt;&gt;"&amp;""))</f>
        <v/>
      </c>
      <c r="R19" s="226" t="str">
        <f t="shared" si="1"/>
        <v/>
      </c>
      <c r="S19" s="226" t="str">
        <f>IF(IFERROR(INDEX('公式予選（TT）2Gr-結果表（貼付）'!$A:$Z,MATCH($A19,'公式予選（TT）2Gr-結果表（貼付）'!$A:$A,0),MATCH(S$11,'公式予選（TT）2Gr-結果表（貼付）'!$1:$1,0)),"")=0,"",IFERROR(INDEX('公式予選（TT）2Gr-結果表（貼付）'!$A:$Z,MATCH($A19,'公式予選（TT）2Gr-結果表（貼付）'!$A:$A,0),MATCH(S$11,'公式予選（TT）2Gr-結果表（貼付）'!$1:$1,0)),""))</f>
        <v/>
      </c>
      <c r="T19" s="51"/>
      <c r="U19" s="51"/>
    </row>
    <row r="20" spans="1:21" ht="12.75" customHeight="1">
      <c r="A20" s="54">
        <f>IF(OR('公式予選（TT）2Gr-結果表（貼付）'!A9="DNF",'公式予選（TT）2Gr-結果表（貼付）'!A9="DNS",'公式予選（TT）2Gr-結果表（貼付）'!A9="DQ"),'公式予選（TT）2Gr-結果表（貼付）'!A9,IF(MAX('公式予選（TT）2Gr-結果表（貼付）'!$A:$A)&gt;A19,A19+1,""))</f>
        <v>8</v>
      </c>
      <c r="B20" s="55">
        <f>IFERROR(INDEX('公式予選（TT）2Gr-結果表（貼付）'!A9:$Z$50,MATCH($A20,'公式予選（TT）2Gr-結果表（貼付）'!$A9:$A57,0),MATCH('公式予選（TT）2Gr-結果表（印刷）'!B$11,'公式予選（TT）2Gr-結果表（貼付）'!$1:$1,0)),"")</f>
        <v>35</v>
      </c>
      <c r="C20" s="198"/>
      <c r="D20" s="56" t="str">
        <f>IFERROR(INDEX('公式予選（TT）2Gr-結果表（貼付）'!$A:$Z,MATCH($B20,'公式予選（TT）2Gr-結果表（貼付）'!$B:$B,0),MATCH('公式予選（TT）2Gr-結果表（印刷）'!D$11,'公式予選（TT）2Gr-結果表（貼付）'!$1:$1,0)),"")</f>
        <v>友村 慎太郎</v>
      </c>
      <c r="E20" s="91" t="str">
        <f>IFERROR(INDEX('公式予選（TT）2Gr-結果表（貼付）'!$A:$Z,MATCH($B20,'公式予選（TT）2Gr-結果表（貼付）'!$B:$B,0),MATCH('公式予選（TT）2Gr-結果表（印刷）'!E$11,'公式予選（TT）2Gr-結果表（貼付）'!$1:$1,0)),"")</f>
        <v>TONYKART/YAMAHA</v>
      </c>
      <c r="F20" s="92" t="str">
        <f>IFERROR(INDEX('公式予選（TT）2Gr-結果表（貼付）'!$A:$Z,MATCH($B20,'公式予選（TT）2Gr-結果表（貼付）'!$B:$B,0),MATCH('公式予選（TT）2Gr-結果表（印刷）'!F$11,'公式予選（TT）2Gr-結果表（貼付）'!$1:$1,0)),"")</f>
        <v>FIORE Motor Sports</v>
      </c>
      <c r="G20" s="90" t="str">
        <f>IFERROR(INDEX('公式予選（TT）2Gr-結果表（貼付）'!$A:$Z,MATCH($B20,'公式予選（TT）2Gr-結果表（貼付）'!$B:$B,0),MATCH('公式予選（TT）2Gr-結果表（印刷）'!G$11,'公式予選（TT）2Gr-結果表（貼付）'!$1:$1,0)),"")</f>
        <v>BS</v>
      </c>
      <c r="H20" s="93">
        <f>IF(A20="DNS","ｽﾀｰﾄ出来ず",IF(A20="DQ","失　格",IFERROR(INDEX('公式予選（TT）2Gr-結果表（貼付）'!$A:$Z,MATCH($B20,'公式予選（TT）2Gr-結果表（貼付）'!$B:$B,0),MATCH('公式予選（TT）2Gr-結果表（印刷）'!H$11,'公式予選（TT）2Gr-結果表（貼付）'!$1:$1,0)),"")))</f>
        <v>55.58</v>
      </c>
      <c r="I20" s="206" t="str">
        <f t="shared" si="0"/>
        <v/>
      </c>
      <c r="J20" s="94">
        <f>IF(A20="DNS","",IF(A20="DQ","",IFERROR(INDEX('公式予選（TT）2Gr-結果表（貼付）'!$A:$Z,MATCH($B20,'公式予選（TT）2Gr-結果表（貼付）'!$B:$B,0),MATCH('公式予選（TT）2Gr-結果表（印刷）'!J$11,'公式予選（TT）2Gr-結果表（貼付）'!$1:$1,0)),"")))</f>
        <v>0.22600000000000001</v>
      </c>
      <c r="K20" s="94">
        <f>IF(A20="DNS","",IF(A20="DQ","",IFERROR(INDEX('公式予選（TT）2Gr-結果表（貼付）'!$A:$Z,MATCH($B20,'公式予選（TT）2Gr-結果表（貼付）'!$B:$B,0),MATCH('公式予選（TT）2Gr-結果表（印刷）'!K$11,'公式予選（TT）2Gr-結果表（貼付）'!$1:$1,0)),"")))</f>
        <v>4.8000000000000001E-2</v>
      </c>
      <c r="L20" s="57" t="str">
        <f>IF(A20="DNS","",IF(A20="DQ","",IFERROR(INDEX('公式予選（TT）2Gr-結果表（貼付）'!$A:$Z,MATCH($B20,'公式予選（TT）2Gr-結果表（貼付）'!$B:$B,0),MATCH("In Lap",'公式予選（TT）2Gr-結果表（貼付）'!$1:$1,0))&amp;"/"&amp;INDEX('公式予選（TT）2Gr-結果表（貼付）'!$A:$Z,MATCH($B20,'公式予選（TT）2Gr-結果表（貼付）'!$B:$B,0),MATCH("Laps",'公式予選（TT）2Gr-結果表（貼付）'!$1:$1,0)),"")))</f>
        <v>3/6</v>
      </c>
      <c r="M20" s="53"/>
      <c r="N20" s="51"/>
      <c r="O20" s="51"/>
      <c r="P20" s="226" t="str">
        <f>IF(IFERROR(INDEX('公式予選（TT）2Gr-結果表（貼付）'!$A:$Z,MATCH($B20,'公式予選（TT）2Gr-結果表（貼付）'!$B:$B,0),MATCH(P$11,'公式予選（TT）2Gr-結果表（貼付）'!$1:$1,0)),"")=0,"",IFERROR(INDEX('公式予選（TT）2Gr-結果表（貼付）'!$A:$Z,MATCH($B20,'公式予選（TT）2Gr-結果表（貼付）'!$B:$B,0),MATCH(P$11,'公式予選（TT）2Gr-結果表（貼付）'!$1:$1,0)),""))</f>
        <v/>
      </c>
      <c r="Q20" s="226" t="str">
        <f>IF(P20="","",COUNTIF($P$13:P20,"&lt;&gt;"&amp;""))</f>
        <v/>
      </c>
      <c r="R20" s="226" t="str">
        <f t="shared" si="1"/>
        <v/>
      </c>
      <c r="S20" s="226" t="str">
        <f>IF(IFERROR(INDEX('公式予選（TT）2Gr-結果表（貼付）'!$A:$Z,MATCH($A20,'公式予選（TT）2Gr-結果表（貼付）'!$A:$A,0),MATCH(S$11,'公式予選（TT）2Gr-結果表（貼付）'!$1:$1,0)),"")=0,"",IFERROR(INDEX('公式予選（TT）2Gr-結果表（貼付）'!$A:$Z,MATCH($A20,'公式予選（TT）2Gr-結果表（貼付）'!$A:$A,0),MATCH(S$11,'公式予選（TT）2Gr-結果表（貼付）'!$1:$1,0)),""))</f>
        <v/>
      </c>
      <c r="T20" s="51"/>
      <c r="U20" s="51"/>
    </row>
    <row r="21" spans="1:21" ht="12.75" customHeight="1">
      <c r="A21" s="54">
        <f>IF(OR('公式予選（TT）2Gr-結果表（貼付）'!A10="DNF",'公式予選（TT）2Gr-結果表（貼付）'!A10="DNS",'公式予選（TT）2Gr-結果表（貼付）'!A10="DQ"),'公式予選（TT）2Gr-結果表（貼付）'!A10,IF(MAX('公式予選（TT）2Gr-結果表（貼付）'!$A:$A)&gt;A20,A20+1,""))</f>
        <v>9</v>
      </c>
      <c r="B21" s="55">
        <f>IFERROR(INDEX('公式予選（TT）2Gr-結果表（貼付）'!A10:$Z$50,MATCH($A21,'公式予選（TT）2Gr-結果表（貼付）'!$A10:$A58,0),MATCH('公式予選（TT）2Gr-結果表（印刷）'!B$11,'公式予選（TT）2Gr-結果表（貼付）'!$1:$1,0)),"")</f>
        <v>15</v>
      </c>
      <c r="C21" s="198"/>
      <c r="D21" s="56" t="str">
        <f>IFERROR(INDEX('公式予選（TT）2Gr-結果表（貼付）'!$A:$Z,MATCH($B21,'公式予選（TT）2Gr-結果表（貼付）'!$B:$B,0),MATCH('公式予選（TT）2Gr-結果表（印刷）'!D$11,'公式予選（TT）2Gr-結果表（貼付）'!$1:$1,0)),"")</f>
        <v>田中 哲</v>
      </c>
      <c r="E21" s="91" t="str">
        <f>IFERROR(INDEX('公式予選（TT）2Gr-結果表（貼付）'!$A:$Z,MATCH($B21,'公式予選（TT）2Gr-結果表（貼付）'!$B:$B,0),MATCH('公式予選（TT）2Gr-結果表（印刷）'!E$11,'公式予選（TT）2Gr-結果表（貼付）'!$1:$1,0)),"")</f>
        <v>birelART/YAMAHA</v>
      </c>
      <c r="F21" s="92" t="str">
        <f>IFERROR(INDEX('公式予選（TT）2Gr-結果表（貼付）'!$A:$Z,MATCH($B21,'公式予選（TT）2Gr-結果表（貼付）'!$B:$B,0),MATCH('公式予選（TT）2Gr-結果表（印刷）'!F$11,'公式予選（TT）2Gr-結果表（貼付）'!$1:$1,0)),"")</f>
        <v>RL astech</v>
      </c>
      <c r="G21" s="90" t="str">
        <f>IFERROR(INDEX('公式予選（TT）2Gr-結果表（貼付）'!$A:$Z,MATCH($B21,'公式予選（TT）2Gr-結果表（貼付）'!$B:$B,0),MATCH('公式予選（TT）2Gr-結果表（印刷）'!G$11,'公式予選（TT）2Gr-結果表（貼付）'!$1:$1,0)),"")</f>
        <v>BS</v>
      </c>
      <c r="H21" s="93">
        <f>IF(A21="DNS","ｽﾀｰﾄ出来ず",IF(A21="DQ","失　格",IFERROR(INDEX('公式予選（TT）2Gr-結果表（貼付）'!$A:$Z,MATCH($B21,'公式予選（TT）2Gr-結果表（貼付）'!$B:$B,0),MATCH('公式予選（TT）2Gr-結果表（印刷）'!H$11,'公式予選（TT）2Gr-結果表（貼付）'!$1:$1,0)),"")))</f>
        <v>55.637999999999998</v>
      </c>
      <c r="I21" s="206" t="str">
        <f t="shared" si="0"/>
        <v/>
      </c>
      <c r="J21" s="94">
        <f>IF(A21="DNS","",IF(A21="DQ","",IFERROR(INDEX('公式予選（TT）2Gr-結果表（貼付）'!$A:$Z,MATCH($B21,'公式予選（TT）2Gr-結果表（貼付）'!$B:$B,0),MATCH('公式予選（TT）2Gr-結果表（印刷）'!J$11,'公式予選（TT）2Gr-結果表（貼付）'!$1:$1,0)),"")))</f>
        <v>0.28399999999999997</v>
      </c>
      <c r="K21" s="94">
        <f>IF(A21="DNS","",IF(A21="DQ","",IFERROR(INDEX('公式予選（TT）2Gr-結果表（貼付）'!$A:$Z,MATCH($B21,'公式予選（TT）2Gr-結果表（貼付）'!$B:$B,0),MATCH('公式予選（TT）2Gr-結果表（印刷）'!K$11,'公式予選（TT）2Gr-結果表（貼付）'!$1:$1,0)),"")))</f>
        <v>5.8000000000000003E-2</v>
      </c>
      <c r="L21" s="57" t="str">
        <f>IF(A21="DNS","",IF(A21="DQ","",IFERROR(INDEX('公式予選（TT）2Gr-結果表（貼付）'!$A:$Z,MATCH($B21,'公式予選（TT）2Gr-結果表（貼付）'!$B:$B,0),MATCH("In Lap",'公式予選（TT）2Gr-結果表（貼付）'!$1:$1,0))&amp;"/"&amp;INDEX('公式予選（TT）2Gr-結果表（貼付）'!$A:$Z,MATCH($B21,'公式予選（TT）2Gr-結果表（貼付）'!$B:$B,0),MATCH("Laps",'公式予選（TT）2Gr-結果表（貼付）'!$1:$1,0)),"")))</f>
        <v>4/5</v>
      </c>
      <c r="M21" s="53"/>
      <c r="N21" s="51"/>
      <c r="O21" s="51"/>
      <c r="P21" s="226" t="str">
        <f>IF(IFERROR(INDEX('公式予選（TT）2Gr-結果表（貼付）'!$A:$Z,MATCH($B21,'公式予選（TT）2Gr-結果表（貼付）'!$B:$B,0),MATCH(P$11,'公式予選（TT）2Gr-結果表（貼付）'!$1:$1,0)),"")=0,"",IFERROR(INDEX('公式予選（TT）2Gr-結果表（貼付）'!$A:$Z,MATCH($B21,'公式予選（TT）2Gr-結果表（貼付）'!$B:$B,0),MATCH(P$11,'公式予選（TT）2Gr-結果表（貼付）'!$1:$1,0)),""))</f>
        <v/>
      </c>
      <c r="Q21" s="226" t="str">
        <f>IF(P21="","",COUNTIF($P$13:P21,"&lt;&gt;"&amp;""))</f>
        <v/>
      </c>
      <c r="R21" s="226" t="str">
        <f t="shared" si="1"/>
        <v/>
      </c>
      <c r="S21" s="226" t="str">
        <f>IF(IFERROR(INDEX('公式予選（TT）2Gr-結果表（貼付）'!$A:$Z,MATCH($A21,'公式予選（TT）2Gr-結果表（貼付）'!$A:$A,0),MATCH(S$11,'公式予選（TT）2Gr-結果表（貼付）'!$1:$1,0)),"")=0,"",IFERROR(INDEX('公式予選（TT）2Gr-結果表（貼付）'!$A:$Z,MATCH($A21,'公式予選（TT）2Gr-結果表（貼付）'!$A:$A,0),MATCH(S$11,'公式予選（TT）2Gr-結果表（貼付）'!$1:$1,0)),""))</f>
        <v/>
      </c>
      <c r="T21" s="51"/>
      <c r="U21" s="51"/>
    </row>
    <row r="22" spans="1:21" ht="12.75" customHeight="1">
      <c r="A22" s="54">
        <f>IF(OR('公式予選（TT）2Gr-結果表（貼付）'!A11="DNF",'公式予選（TT）2Gr-結果表（貼付）'!A11="DNS",'公式予選（TT）2Gr-結果表（貼付）'!A11="DQ"),'公式予選（TT）2Gr-結果表（貼付）'!A11,IF(MAX('公式予選（TT）2Gr-結果表（貼付）'!$A:$A)&gt;A21,A21+1,""))</f>
        <v>10</v>
      </c>
      <c r="B22" s="55">
        <f>IFERROR(INDEX('公式予選（TT）2Gr-結果表（貼付）'!A11:$Z$50,MATCH($A22,'公式予選（TT）2Gr-結果表（貼付）'!$A11:$A59,0),MATCH('公式予選（TT）2Gr-結果表（印刷）'!B$11,'公式予選（TT）2Gr-結果表（貼付）'!$1:$1,0)),"")</f>
        <v>71</v>
      </c>
      <c r="C22" s="198"/>
      <c r="D22" s="56" t="str">
        <f>IFERROR(INDEX('公式予選（TT）2Gr-結果表（貼付）'!$A:$Z,MATCH($B22,'公式予選（TT）2Gr-結果表（貼付）'!$B:$B,0),MATCH('公式予選（TT）2Gr-結果表（印刷）'!D$11,'公式予選（TT）2Gr-結果表（貼付）'!$1:$1,0)),"")</f>
        <v>棚橋 信之</v>
      </c>
      <c r="E22" s="91" t="str">
        <f>IFERROR(INDEX('公式予選（TT）2Gr-結果表（貼付）'!$A:$Z,MATCH($B22,'公式予選（TT）2Gr-結果表（貼付）'!$B:$B,0),MATCH('公式予選（TT）2Gr-結果表（印刷）'!E$11,'公式予選（TT）2Gr-結果表（貼付）'!$1:$1,0)),"")</f>
        <v>TONYKART/YAMAHA</v>
      </c>
      <c r="F22" s="92" t="str">
        <f>IFERROR(INDEX('公式予選（TT）2Gr-結果表（貼付）'!$A:$Z,MATCH($B22,'公式予選（TT）2Gr-結果表（貼付）'!$B:$B,0),MATCH('公式予選（TT）2Gr-結果表（印刷）'!F$11,'公式予選（TT）2Gr-結果表（貼付）'!$1:$1,0)),"")</f>
        <v>RT熊+AshマルシンHSC</v>
      </c>
      <c r="G22" s="90" t="str">
        <f>IFERROR(INDEX('公式予選（TT）2Gr-結果表（貼付）'!$A:$Z,MATCH($B22,'公式予選（TT）2Gr-結果表（貼付）'!$B:$B,0),MATCH('公式予選（TT）2Gr-結果表（印刷）'!G$11,'公式予選（TT）2Gr-結果表（貼付）'!$1:$1,0)),"")</f>
        <v>BS</v>
      </c>
      <c r="H22" s="93">
        <f>IF(A22="DNS","ｽﾀｰﾄ出来ず",IF(A22="DQ","失　格",IFERROR(INDEX('公式予選（TT）2Gr-結果表（貼付）'!$A:$Z,MATCH($B22,'公式予選（TT）2Gr-結果表（貼付）'!$B:$B,0),MATCH('公式予選（TT）2Gr-結果表（印刷）'!H$11,'公式予選（TT）2Gr-結果表（貼付）'!$1:$1,0)),"")))</f>
        <v>55.673999999999999</v>
      </c>
      <c r="I22" s="206" t="str">
        <f t="shared" si="0"/>
        <v/>
      </c>
      <c r="J22" s="94">
        <f>IF(A22="DNS","",IF(A22="DQ","",IFERROR(INDEX('公式予選（TT）2Gr-結果表（貼付）'!$A:$Z,MATCH($B22,'公式予選（TT）2Gr-結果表（貼付）'!$B:$B,0),MATCH('公式予選（TT）2Gr-結果表（印刷）'!J$11,'公式予選（TT）2Gr-結果表（貼付）'!$1:$1,0)),"")))</f>
        <v>0.32</v>
      </c>
      <c r="K22" s="94">
        <f>IF(A22="DNS","",IF(A22="DQ","",IFERROR(INDEX('公式予選（TT）2Gr-結果表（貼付）'!$A:$Z,MATCH($B22,'公式予選（TT）2Gr-結果表（貼付）'!$B:$B,0),MATCH('公式予選（TT）2Gr-結果表（印刷）'!K$11,'公式予選（TT）2Gr-結果表（貼付）'!$1:$1,0)),"")))</f>
        <v>3.5999999999999997E-2</v>
      </c>
      <c r="L22" s="57" t="str">
        <f>IF(A22="DNS","",IF(A22="DQ","",IFERROR(INDEX('公式予選（TT）2Gr-結果表（貼付）'!$A:$Z,MATCH($B22,'公式予選（TT）2Gr-結果表（貼付）'!$B:$B,0),MATCH("In Lap",'公式予選（TT）2Gr-結果表（貼付）'!$1:$1,0))&amp;"/"&amp;INDEX('公式予選（TT）2Gr-結果表（貼付）'!$A:$Z,MATCH($B22,'公式予選（TT）2Gr-結果表（貼付）'!$B:$B,0),MATCH("Laps",'公式予選（TT）2Gr-結果表（貼付）'!$1:$1,0)),"")))</f>
        <v>3/6</v>
      </c>
      <c r="M22" s="53"/>
      <c r="N22" s="51"/>
      <c r="O22" s="51"/>
      <c r="P22" s="226" t="str">
        <f>IF(IFERROR(INDEX('公式予選（TT）2Gr-結果表（貼付）'!$A:$Z,MATCH($B22,'公式予選（TT）2Gr-結果表（貼付）'!$B:$B,0),MATCH(P$11,'公式予選（TT）2Gr-結果表（貼付）'!$1:$1,0)),"")=0,"",IFERROR(INDEX('公式予選（TT）2Gr-結果表（貼付）'!$A:$Z,MATCH($B22,'公式予選（TT）2Gr-結果表（貼付）'!$B:$B,0),MATCH(P$11,'公式予選（TT）2Gr-結果表（貼付）'!$1:$1,0)),""))</f>
        <v/>
      </c>
      <c r="Q22" s="226" t="str">
        <f>IF(P22="","",COUNTIF($P$13:P22,"&lt;&gt;"&amp;""))</f>
        <v/>
      </c>
      <c r="R22" s="226" t="str">
        <f t="shared" si="1"/>
        <v/>
      </c>
      <c r="S22" s="226" t="str">
        <f>IF(IFERROR(INDEX('公式予選（TT）2Gr-結果表（貼付）'!$A:$Z,MATCH($A22,'公式予選（TT）2Gr-結果表（貼付）'!$A:$A,0),MATCH(S$11,'公式予選（TT）2Gr-結果表（貼付）'!$1:$1,0)),"")=0,"",IFERROR(INDEX('公式予選（TT）2Gr-結果表（貼付）'!$A:$Z,MATCH($A22,'公式予選（TT）2Gr-結果表（貼付）'!$A:$A,0),MATCH(S$11,'公式予選（TT）2Gr-結果表（貼付）'!$1:$1,0)),""))</f>
        <v/>
      </c>
      <c r="T22" s="51"/>
      <c r="U22" s="51"/>
    </row>
    <row r="23" spans="1:21" ht="12.75" customHeight="1">
      <c r="A23" s="54">
        <f>IF(OR('公式予選（TT）2Gr-結果表（貼付）'!A12="DNF",'公式予選（TT）2Gr-結果表（貼付）'!A12="DNS",'公式予選（TT）2Gr-結果表（貼付）'!A12="DQ"),'公式予選（TT）2Gr-結果表（貼付）'!A12,IF(MAX('公式予選（TT）2Gr-結果表（貼付）'!$A:$A)&gt;A22,A22+1,""))</f>
        <v>11</v>
      </c>
      <c r="B23" s="55">
        <f>IFERROR(INDEX('公式予選（TT）2Gr-結果表（貼付）'!A12:$Z$50,MATCH($A23,'公式予選（TT）2Gr-結果表（貼付）'!$A12:$A60,0),MATCH('公式予選（TT）2Gr-結果表（印刷）'!B$11,'公式予選（TT）2Gr-結果表（貼付）'!$1:$1,0)),"")</f>
        <v>33</v>
      </c>
      <c r="C23" s="198"/>
      <c r="D23" s="56" t="str">
        <f>IFERROR(INDEX('公式予選（TT）2Gr-結果表（貼付）'!$A:$Z,MATCH($B23,'公式予選（TT）2Gr-結果表（貼付）'!$B:$B,0),MATCH('公式予選（TT）2Gr-結果表（印刷）'!D$11,'公式予選（TT）2Gr-結果表（貼付）'!$1:$1,0)),"")</f>
        <v>増田 貴久</v>
      </c>
      <c r="E23" s="91" t="str">
        <f>IFERROR(INDEX('公式予選（TT）2Gr-結果表（貼付）'!$A:$Z,MATCH($B23,'公式予選（TT）2Gr-結果表（貼付）'!$B:$B,0),MATCH('公式予選（TT）2Gr-結果表（印刷）'!E$11,'公式予選（TT）2Gr-結果表（貼付）'!$1:$1,0)),"")</f>
        <v>EIKO-Drago/YAMAHA</v>
      </c>
      <c r="F23" s="92" t="str">
        <f>IFERROR(INDEX('公式予選（TT）2Gr-結果表（貼付）'!$A:$Z,MATCH($B23,'公式予選（TT）2Gr-結果表（貼付）'!$B:$B,0),MATCH('公式予選（TT）2Gr-結果表（印刷）'!F$11,'公式予選（TT）2Gr-結果表（貼付）'!$1:$1,0)),"")</f>
        <v>ますかけ</v>
      </c>
      <c r="G23" s="90" t="str">
        <f>IFERROR(INDEX('公式予選（TT）2Gr-結果表（貼付）'!$A:$Z,MATCH($B23,'公式予選（TT）2Gr-結果表（貼付）'!$B:$B,0),MATCH('公式予選（TT）2Gr-結果表（印刷）'!G$11,'公式予選（TT）2Gr-結果表（貼付）'!$1:$1,0)),"")</f>
        <v>BS</v>
      </c>
      <c r="H23" s="93">
        <f>IF(A23="DNS","ｽﾀｰﾄ出来ず",IF(A23="DQ","失　格",IFERROR(INDEX('公式予選（TT）2Gr-結果表（貼付）'!$A:$Z,MATCH($B23,'公式予選（TT）2Gr-結果表（貼付）'!$B:$B,0),MATCH('公式予選（TT）2Gr-結果表（印刷）'!H$11,'公式予選（TT）2Gr-結果表（貼付）'!$1:$1,0)),"")))</f>
        <v>55.715000000000003</v>
      </c>
      <c r="I23" s="206" t="str">
        <f t="shared" si="0"/>
        <v/>
      </c>
      <c r="J23" s="94">
        <f>IF(A23="DNS","",IF(A23="DQ","",IFERROR(INDEX('公式予選（TT）2Gr-結果表（貼付）'!$A:$Z,MATCH($B23,'公式予選（TT）2Gr-結果表（貼付）'!$B:$B,0),MATCH('公式予選（TT）2Gr-結果表（印刷）'!J$11,'公式予選（TT）2Gr-結果表（貼付）'!$1:$1,0)),"")))</f>
        <v>0.36099999999999999</v>
      </c>
      <c r="K23" s="94">
        <f>IF(A23="DNS","",IF(A23="DQ","",IFERROR(INDEX('公式予選（TT）2Gr-結果表（貼付）'!$A:$Z,MATCH($B23,'公式予選（TT）2Gr-結果表（貼付）'!$B:$B,0),MATCH('公式予選（TT）2Gr-結果表（印刷）'!K$11,'公式予選（TT）2Gr-結果表（貼付）'!$1:$1,0)),"")))</f>
        <v>4.1000000000000002E-2</v>
      </c>
      <c r="L23" s="57" t="str">
        <f>IF(A23="DNS","",IF(A23="DQ","",IFERROR(INDEX('公式予選（TT）2Gr-結果表（貼付）'!$A:$Z,MATCH($B23,'公式予選（TT）2Gr-結果表（貼付）'!$B:$B,0),MATCH("In Lap",'公式予選（TT）2Gr-結果表（貼付）'!$1:$1,0))&amp;"/"&amp;INDEX('公式予選（TT）2Gr-結果表（貼付）'!$A:$Z,MATCH($B23,'公式予選（TT）2Gr-結果表（貼付）'!$B:$B,0),MATCH("Laps",'公式予選（TT）2Gr-結果表（貼付）'!$1:$1,0)),"")))</f>
        <v>5/5</v>
      </c>
      <c r="M23" s="53"/>
      <c r="N23" s="51"/>
      <c r="O23" s="51"/>
      <c r="P23" s="226" t="str">
        <f>IF(IFERROR(INDEX('公式予選（TT）2Gr-結果表（貼付）'!$A:$Z,MATCH($B23,'公式予選（TT）2Gr-結果表（貼付）'!$B:$B,0),MATCH(P$11,'公式予選（TT）2Gr-結果表（貼付）'!$1:$1,0)),"")=0,"",IFERROR(INDEX('公式予選（TT）2Gr-結果表（貼付）'!$A:$Z,MATCH($B23,'公式予選（TT）2Gr-結果表（貼付）'!$B:$B,0),MATCH(P$11,'公式予選（TT）2Gr-結果表（貼付）'!$1:$1,0)),""))</f>
        <v/>
      </c>
      <c r="Q23" s="226" t="str">
        <f>IF(P23="","",COUNTIF($P$13:P23,"&lt;&gt;"&amp;""))</f>
        <v/>
      </c>
      <c r="R23" s="226" t="str">
        <f t="shared" si="1"/>
        <v/>
      </c>
      <c r="S23" s="226" t="str">
        <f>IF(IFERROR(INDEX('公式予選（TT）2Gr-結果表（貼付）'!$A:$Z,MATCH($A23,'公式予選（TT）2Gr-結果表（貼付）'!$A:$A,0),MATCH(S$11,'公式予選（TT）2Gr-結果表（貼付）'!$1:$1,0)),"")=0,"",IFERROR(INDEX('公式予選（TT）2Gr-結果表（貼付）'!$A:$Z,MATCH($A23,'公式予選（TT）2Gr-結果表（貼付）'!$A:$A,0),MATCH(S$11,'公式予選（TT）2Gr-結果表（貼付）'!$1:$1,0)),""))</f>
        <v/>
      </c>
      <c r="T23" s="51"/>
      <c r="U23" s="51"/>
    </row>
    <row r="24" spans="1:21" ht="12.75" customHeight="1">
      <c r="A24" s="54">
        <f>IF(OR('公式予選（TT）2Gr-結果表（貼付）'!A13="DNF",'公式予選（TT）2Gr-結果表（貼付）'!A13="DNS",'公式予選（TT）2Gr-結果表（貼付）'!A13="DQ"),'公式予選（TT）2Gr-結果表（貼付）'!A13,IF(MAX('公式予選（TT）2Gr-結果表（貼付）'!$A:$A)&gt;A23,A23+1,""))</f>
        <v>12</v>
      </c>
      <c r="B24" s="55">
        <f>IFERROR(INDEX('公式予選（TT）2Gr-結果表（貼付）'!A13:$Z$50,MATCH($A24,'公式予選（TT）2Gr-結果表（貼付）'!$A13:$A61,0),MATCH('公式予選（TT）2Gr-結果表（印刷）'!B$11,'公式予選（TT）2Gr-結果表（貼付）'!$1:$1,0)),"")</f>
        <v>98</v>
      </c>
      <c r="C24" s="198"/>
      <c r="D24" s="56" t="str">
        <f>IFERROR(INDEX('公式予選（TT）2Gr-結果表（貼付）'!$A:$Z,MATCH($B24,'公式予選（TT）2Gr-結果表（貼付）'!$B:$B,0),MATCH('公式予選（TT）2Gr-結果表（印刷）'!D$11,'公式予選（TT）2Gr-結果表（貼付）'!$1:$1,0)),"")</f>
        <v>村瀬 裕太郎</v>
      </c>
      <c r="E24" s="91" t="str">
        <f>IFERROR(INDEX('公式予選（TT）2Gr-結果表（貼付）'!$A:$Z,MATCH($B24,'公式予選（TT）2Gr-結果表（貼付）'!$B:$B,0),MATCH('公式予選（TT）2Gr-結果表（印刷）'!E$11,'公式予選（TT）2Gr-結果表（貼付）'!$1:$1,0)),"")</f>
        <v>エクスプリット/YAMAHA</v>
      </c>
      <c r="F24" s="92" t="str">
        <f>IFERROR(INDEX('公式予選（TT）2Gr-結果表（貼付）'!$A:$Z,MATCH($B24,'公式予選（TT）2Gr-結果表（貼付）'!$B:$B,0),MATCH('公式予選（TT）2Gr-結果表（印刷）'!F$11,'公式予選（TT）2Gr-結果表（貼付）'!$1:$1,0)),"")</f>
        <v>モアコラージュ　TQS</v>
      </c>
      <c r="G24" s="90" t="str">
        <f>IFERROR(INDEX('公式予選（TT）2Gr-結果表（貼付）'!$A:$Z,MATCH($B24,'公式予選（TT）2Gr-結果表（貼付）'!$B:$B,0),MATCH('公式予選（TT）2Gr-結果表（印刷）'!G$11,'公式予選（TT）2Gr-結果表（貼付）'!$1:$1,0)),"")</f>
        <v>BS</v>
      </c>
      <c r="H24" s="93">
        <f>IF(A24="DNS","ｽﾀｰﾄ出来ず",IF(A24="DQ","失　格",IFERROR(INDEX('公式予選（TT）2Gr-結果表（貼付）'!$A:$Z,MATCH($B24,'公式予選（TT）2Gr-結果表（貼付）'!$B:$B,0),MATCH('公式予選（TT）2Gr-結果表（印刷）'!H$11,'公式予選（TT）2Gr-結果表（貼付）'!$1:$1,0)),"")))</f>
        <v>55.774999999999999</v>
      </c>
      <c r="I24" s="206" t="str">
        <f t="shared" si="0"/>
        <v/>
      </c>
      <c r="J24" s="94">
        <f>IF(A24="DNS","",IF(A24="DQ","",IFERROR(INDEX('公式予選（TT）2Gr-結果表（貼付）'!$A:$Z,MATCH($B24,'公式予選（TT）2Gr-結果表（貼付）'!$B:$B,0),MATCH('公式予選（TT）2Gr-結果表（印刷）'!J$11,'公式予選（TT）2Gr-結果表（貼付）'!$1:$1,0)),"")))</f>
        <v>0.42099999999999999</v>
      </c>
      <c r="K24" s="94">
        <f>IF(A24="DNS","",IF(A24="DQ","",IFERROR(INDEX('公式予選（TT）2Gr-結果表（貼付）'!$A:$Z,MATCH($B24,'公式予選（TT）2Gr-結果表（貼付）'!$B:$B,0),MATCH('公式予選（TT）2Gr-結果表（印刷）'!K$11,'公式予選（TT）2Gr-結果表（貼付）'!$1:$1,0)),"")))</f>
        <v>0.06</v>
      </c>
      <c r="L24" s="57" t="str">
        <f>IF(A24="DNS","",IF(A24="DQ","",IFERROR(INDEX('公式予選（TT）2Gr-結果表（貼付）'!$A:$Z,MATCH($B24,'公式予選（TT）2Gr-結果表（貼付）'!$B:$B,0),MATCH("In Lap",'公式予選（TT）2Gr-結果表（貼付）'!$1:$1,0))&amp;"/"&amp;INDEX('公式予選（TT）2Gr-結果表（貼付）'!$A:$Z,MATCH($B24,'公式予選（TT）2Gr-結果表（貼付）'!$B:$B,0),MATCH("Laps",'公式予選（TT）2Gr-結果表（貼付）'!$1:$1,0)),"")))</f>
        <v>5/5</v>
      </c>
      <c r="M24" s="53"/>
      <c r="N24" s="51"/>
      <c r="O24" s="51"/>
      <c r="P24" s="226" t="str">
        <f>IF(IFERROR(INDEX('公式予選（TT）2Gr-結果表（貼付）'!$A:$Z,MATCH($B24,'公式予選（TT）2Gr-結果表（貼付）'!$B:$B,0),MATCH(P$11,'公式予選（TT）2Gr-結果表（貼付）'!$1:$1,0)),"")=0,"",IFERROR(INDEX('公式予選（TT）2Gr-結果表（貼付）'!$A:$Z,MATCH($B24,'公式予選（TT）2Gr-結果表（貼付）'!$B:$B,0),MATCH(P$11,'公式予選（TT）2Gr-結果表（貼付）'!$1:$1,0)),""))</f>
        <v/>
      </c>
      <c r="Q24" s="226" t="str">
        <f>IF(P24="","",COUNTIF($P$13:P24,"&lt;&gt;"&amp;""))</f>
        <v/>
      </c>
      <c r="R24" s="226" t="str">
        <f t="shared" si="1"/>
        <v/>
      </c>
      <c r="S24" s="226" t="str">
        <f>IF(IFERROR(INDEX('公式予選（TT）2Gr-結果表（貼付）'!$A:$Z,MATCH($A24,'公式予選（TT）2Gr-結果表（貼付）'!$A:$A,0),MATCH(S$11,'公式予選（TT）2Gr-結果表（貼付）'!$1:$1,0)),"")=0,"",IFERROR(INDEX('公式予選（TT）2Gr-結果表（貼付）'!$A:$Z,MATCH($A24,'公式予選（TT）2Gr-結果表（貼付）'!$A:$A,0),MATCH(S$11,'公式予選（TT）2Gr-結果表（貼付）'!$1:$1,0)),""))</f>
        <v/>
      </c>
      <c r="T24" s="51"/>
      <c r="U24" s="51"/>
    </row>
    <row r="25" spans="1:21" ht="12.75" customHeight="1">
      <c r="A25" s="54">
        <f>IF(OR('公式予選（TT）2Gr-結果表（貼付）'!A14="DNF",'公式予選（TT）2Gr-結果表（貼付）'!A14="DNS",'公式予選（TT）2Gr-結果表（貼付）'!A14="DQ"),'公式予選（TT）2Gr-結果表（貼付）'!A14,IF(MAX('公式予選（TT）2Gr-結果表（貼付）'!$A:$A)&gt;A24,A24+1,""))</f>
        <v>13</v>
      </c>
      <c r="B25" s="55">
        <f>IFERROR(INDEX('公式予選（TT）2Gr-結果表（貼付）'!A14:$Z$50,MATCH($A25,'公式予選（TT）2Gr-結果表（貼付）'!$A14:$A62,0),MATCH('公式予選（TT）2Gr-結果表（印刷）'!B$11,'公式予選（TT）2Gr-結果表（貼付）'!$1:$1,0)),"")</f>
        <v>31</v>
      </c>
      <c r="C25" s="198"/>
      <c r="D25" s="56" t="str">
        <f>IFERROR(INDEX('公式予選（TT）2Gr-結果表（貼付）'!$A:$Z,MATCH($B25,'公式予選（TT）2Gr-結果表（貼付）'!$B:$B,0),MATCH('公式予選（TT）2Gr-結果表（印刷）'!D$11,'公式予選（TT）2Gr-結果表（貼付）'!$1:$1,0)),"")</f>
        <v>金澤 正博</v>
      </c>
      <c r="E25" s="91" t="str">
        <f>IFERROR(INDEX('公式予選（TT）2Gr-結果表（貼付）'!$A:$Z,MATCH($B25,'公式予選（TT）2Gr-結果表（貼付）'!$B:$B,0),MATCH('公式予選（TT）2Gr-結果表（印刷）'!E$11,'公式予選（TT）2Gr-結果表（貼付）'!$1:$1,0)),"")</f>
        <v>RICCIARDO/YAMAHA</v>
      </c>
      <c r="F25" s="92" t="str">
        <f>IFERROR(INDEX('公式予選（TT）2Gr-結果表（貼付）'!$A:$Z,MATCH($B25,'公式予選（TT）2Gr-結果表（貼付）'!$B:$B,0),MATCH('公式予選（TT）2Gr-結果表（印刷）'!F$11,'公式予選（TT）2Gr-結果表（貼付）'!$1:$1,0)),"")</f>
        <v>ガレージC</v>
      </c>
      <c r="G25" s="90" t="str">
        <f>IFERROR(INDEX('公式予選（TT）2Gr-結果表（貼付）'!$A:$Z,MATCH($B25,'公式予選（TT）2Gr-結果表（貼付）'!$B:$B,0),MATCH('公式予選（TT）2Gr-結果表（印刷）'!G$11,'公式予選（TT）2Gr-結果表（貼付）'!$1:$1,0)),"")</f>
        <v>BS</v>
      </c>
      <c r="H25" s="93">
        <f>IF(A25="DNS","ｽﾀｰﾄ出来ず",IF(A25="DQ","失　格",IFERROR(INDEX('公式予選（TT）2Gr-結果表（貼付）'!$A:$Z,MATCH($B25,'公式予選（TT）2Gr-結果表（貼付）'!$B:$B,0),MATCH('公式予選（TT）2Gr-結果表（印刷）'!H$11,'公式予選（TT）2Gr-結果表（貼付）'!$1:$1,0)),"")))</f>
        <v>55.829000000000001</v>
      </c>
      <c r="I25" s="206" t="str">
        <f t="shared" si="0"/>
        <v/>
      </c>
      <c r="J25" s="94">
        <f>IF(A25="DNS","",IF(A25="DQ","",IFERROR(INDEX('公式予選（TT）2Gr-結果表（貼付）'!$A:$Z,MATCH($B25,'公式予選（TT）2Gr-結果表（貼付）'!$B:$B,0),MATCH('公式予選（TT）2Gr-結果表（印刷）'!J$11,'公式予選（TT）2Gr-結果表（貼付）'!$1:$1,0)),"")))</f>
        <v>0.47499999999999998</v>
      </c>
      <c r="K25" s="94">
        <f>IF(A25="DNS","",IF(A25="DQ","",IFERROR(INDEX('公式予選（TT）2Gr-結果表（貼付）'!$A:$Z,MATCH($B25,'公式予選（TT）2Gr-結果表（貼付）'!$B:$B,0),MATCH('公式予選（TT）2Gr-結果表（印刷）'!K$11,'公式予選（TT）2Gr-結果表（貼付）'!$1:$1,0)),"")))</f>
        <v>5.3999999999999999E-2</v>
      </c>
      <c r="L25" s="57" t="str">
        <f>IF(A25="DNS","",IF(A25="DQ","",IFERROR(INDEX('公式予選（TT）2Gr-結果表（貼付）'!$A:$Z,MATCH($B25,'公式予選（TT）2Gr-結果表（貼付）'!$B:$B,0),MATCH("In Lap",'公式予選（TT）2Gr-結果表（貼付）'!$1:$1,0))&amp;"/"&amp;INDEX('公式予選（TT）2Gr-結果表（貼付）'!$A:$Z,MATCH($B25,'公式予選（TT）2Gr-結果表（貼付）'!$B:$B,0),MATCH("Laps",'公式予選（TT）2Gr-結果表（貼付）'!$1:$1,0)),"")))</f>
        <v>5/5</v>
      </c>
      <c r="M25" s="53"/>
      <c r="N25" s="51"/>
      <c r="O25" s="51"/>
      <c r="P25" s="226" t="str">
        <f>IF(IFERROR(INDEX('公式予選（TT）2Gr-結果表（貼付）'!$A:$Z,MATCH($B25,'公式予選（TT）2Gr-結果表（貼付）'!$B:$B,0),MATCH(P$11,'公式予選（TT）2Gr-結果表（貼付）'!$1:$1,0)),"")=0,"",IFERROR(INDEX('公式予選（TT）2Gr-結果表（貼付）'!$A:$Z,MATCH($B25,'公式予選（TT）2Gr-結果表（貼付）'!$B:$B,0),MATCH(P$11,'公式予選（TT）2Gr-結果表（貼付）'!$1:$1,0)),""))</f>
        <v/>
      </c>
      <c r="Q25" s="226" t="str">
        <f>IF(P25="","",COUNTIF($P$13:P25,"&lt;&gt;"&amp;""))</f>
        <v/>
      </c>
      <c r="R25" s="226" t="str">
        <f t="shared" si="1"/>
        <v/>
      </c>
      <c r="S25" s="226" t="str">
        <f>IF(IFERROR(INDEX('公式予選（TT）2Gr-結果表（貼付）'!$A:$Z,MATCH($A25,'公式予選（TT）2Gr-結果表（貼付）'!$A:$A,0),MATCH(S$11,'公式予選（TT）2Gr-結果表（貼付）'!$1:$1,0)),"")=0,"",IFERROR(INDEX('公式予選（TT）2Gr-結果表（貼付）'!$A:$Z,MATCH($A25,'公式予選（TT）2Gr-結果表（貼付）'!$A:$A,0),MATCH(S$11,'公式予選（TT）2Gr-結果表（貼付）'!$1:$1,0)),""))</f>
        <v/>
      </c>
      <c r="T25" s="51"/>
      <c r="U25" s="51"/>
    </row>
    <row r="26" spans="1:21" ht="12.75" customHeight="1">
      <c r="A26" s="54">
        <f>IF(OR('公式予選（TT）2Gr-結果表（貼付）'!A15="DNF",'公式予選（TT）2Gr-結果表（貼付）'!A15="DNS",'公式予選（TT）2Gr-結果表（貼付）'!A15="DQ"),'公式予選（TT）2Gr-結果表（貼付）'!A15,IF(MAX('公式予選（TT）2Gr-結果表（貼付）'!$A:$A)&gt;A25,A25+1,""))</f>
        <v>14</v>
      </c>
      <c r="B26" s="55">
        <f>IFERROR(INDEX('公式予選（TT）2Gr-結果表（貼付）'!A15:$Z$50,MATCH($A26,'公式予選（TT）2Gr-結果表（貼付）'!$A15:$A63,0),MATCH('公式予選（TT）2Gr-結果表（印刷）'!B$11,'公式予選（TT）2Gr-結果表（貼付）'!$1:$1,0)),"")</f>
        <v>79</v>
      </c>
      <c r="C26" s="198"/>
      <c r="D26" s="56" t="str">
        <f>IFERROR(INDEX('公式予選（TT）2Gr-結果表（貼付）'!$A:$Z,MATCH($B26,'公式予選（TT）2Gr-結果表（貼付）'!$B:$B,0),MATCH('公式予選（TT）2Gr-結果表（印刷）'!D$11,'公式予選（TT）2Gr-結果表（貼付）'!$1:$1,0)),"")</f>
        <v>網野 麻衣子</v>
      </c>
      <c r="E26" s="91" t="str">
        <f>IFERROR(INDEX('公式予選（TT）2Gr-結果表（貼付）'!$A:$Z,MATCH($B26,'公式予選（TT）2Gr-結果表（貼付）'!$B:$B,0),MATCH('公式予選（TT）2Gr-結果表（印刷）'!E$11,'公式予選（TT）2Gr-結果表（貼付）'!$1:$1,0)),"")</f>
        <v>Birel/YAMAHA</v>
      </c>
      <c r="F26" s="92" t="str">
        <f>IFERROR(INDEX('公式予選（TT）2Gr-結果表（貼付）'!$A:$Z,MATCH($B26,'公式予選（TT）2Gr-結果表（貼付）'!$B:$B,0),MATCH('公式予選（TT）2Gr-結果表（印刷）'!F$11,'公式予選（TT）2Gr-結果表（貼付）'!$1:$1,0)),"")</f>
        <v>アステック</v>
      </c>
      <c r="G26" s="90" t="str">
        <f>IFERROR(INDEX('公式予選（TT）2Gr-結果表（貼付）'!$A:$Z,MATCH($B26,'公式予選（TT）2Gr-結果表（貼付）'!$B:$B,0),MATCH('公式予選（TT）2Gr-結果表（印刷）'!G$11,'公式予選（TT）2Gr-結果表（貼付）'!$1:$1,0)),"")</f>
        <v>BS</v>
      </c>
      <c r="H26" s="93">
        <f>IF(A26="DNS","ｽﾀｰﾄ出来ず",IF(A26="DQ","失　格",IFERROR(INDEX('公式予選（TT）2Gr-結果表（貼付）'!$A:$Z,MATCH($B26,'公式予選（TT）2Gr-結果表（貼付）'!$B:$B,0),MATCH('公式予選（TT）2Gr-結果表（印刷）'!H$11,'公式予選（TT）2Gr-結果表（貼付）'!$1:$1,0)),"")))</f>
        <v>55.844000000000001</v>
      </c>
      <c r="I26" s="206" t="str">
        <f t="shared" si="0"/>
        <v/>
      </c>
      <c r="J26" s="94">
        <f>IF(A26="DNS","",IF(A26="DQ","",IFERROR(INDEX('公式予選（TT）2Gr-結果表（貼付）'!$A:$Z,MATCH($B26,'公式予選（TT）2Gr-結果表（貼付）'!$B:$B,0),MATCH('公式予選（TT）2Gr-結果表（印刷）'!J$11,'公式予選（TT）2Gr-結果表（貼付）'!$1:$1,0)),"")))</f>
        <v>0.49</v>
      </c>
      <c r="K26" s="94">
        <f>IF(A26="DNS","",IF(A26="DQ","",IFERROR(INDEX('公式予選（TT）2Gr-結果表（貼付）'!$A:$Z,MATCH($B26,'公式予選（TT）2Gr-結果表（貼付）'!$B:$B,0),MATCH('公式予選（TT）2Gr-結果表（印刷）'!K$11,'公式予選（TT）2Gr-結果表（貼付）'!$1:$1,0)),"")))</f>
        <v>1.4999999999999999E-2</v>
      </c>
      <c r="L26" s="57" t="str">
        <f>IF(A26="DNS","",IF(A26="DQ","",IFERROR(INDEX('公式予選（TT）2Gr-結果表（貼付）'!$A:$Z,MATCH($B26,'公式予選（TT）2Gr-結果表（貼付）'!$B:$B,0),MATCH("In Lap",'公式予選（TT）2Gr-結果表（貼付）'!$1:$1,0))&amp;"/"&amp;INDEX('公式予選（TT）2Gr-結果表（貼付）'!$A:$Z,MATCH($B26,'公式予選（TT）2Gr-結果表（貼付）'!$B:$B,0),MATCH("Laps",'公式予選（TT）2Gr-結果表（貼付）'!$1:$1,0)),"")))</f>
        <v>4/5</v>
      </c>
      <c r="M26" s="53"/>
      <c r="N26" s="51"/>
      <c r="O26" s="51"/>
      <c r="P26" s="226" t="str">
        <f>IF(IFERROR(INDEX('公式予選（TT）2Gr-結果表（貼付）'!$A:$Z,MATCH($B26,'公式予選（TT）2Gr-結果表（貼付）'!$B:$B,0),MATCH(P$11,'公式予選（TT）2Gr-結果表（貼付）'!$1:$1,0)),"")=0,"",IFERROR(INDEX('公式予選（TT）2Gr-結果表（貼付）'!$A:$Z,MATCH($B26,'公式予選（TT）2Gr-結果表（貼付）'!$B:$B,0),MATCH(P$11,'公式予選（TT）2Gr-結果表（貼付）'!$1:$1,0)),""))</f>
        <v/>
      </c>
      <c r="Q26" s="226" t="str">
        <f>IF(P26="","",COUNTIF($P$13:P26,"&lt;&gt;"&amp;""))</f>
        <v/>
      </c>
      <c r="R26" s="226" t="str">
        <f t="shared" si="1"/>
        <v/>
      </c>
      <c r="S26" s="226" t="str">
        <f>IF(IFERROR(INDEX('公式予選（TT）2Gr-結果表（貼付）'!$A:$Z,MATCH($A26,'公式予選（TT）2Gr-結果表（貼付）'!$A:$A,0),MATCH(S$11,'公式予選（TT）2Gr-結果表（貼付）'!$1:$1,0)),"")=0,"",IFERROR(INDEX('公式予選（TT）2Gr-結果表（貼付）'!$A:$Z,MATCH($A26,'公式予選（TT）2Gr-結果表（貼付）'!$A:$A,0),MATCH(S$11,'公式予選（TT）2Gr-結果表（貼付）'!$1:$1,0)),""))</f>
        <v/>
      </c>
      <c r="T26" s="51"/>
      <c r="U26" s="51"/>
    </row>
    <row r="27" spans="1:21" ht="12.75" customHeight="1">
      <c r="A27" s="54">
        <f>IF(OR('公式予選（TT）2Gr-結果表（貼付）'!A16="DNF",'公式予選（TT）2Gr-結果表（貼付）'!A16="DNS",'公式予選（TT）2Gr-結果表（貼付）'!A16="DQ"),'公式予選（TT）2Gr-結果表（貼付）'!A16,IF(MAX('公式予選（TT）2Gr-結果表（貼付）'!$A:$A)&gt;A26,A26+1,""))</f>
        <v>15</v>
      </c>
      <c r="B27" s="55">
        <f>IFERROR(INDEX('公式予選（TT）2Gr-結果表（貼付）'!A16:$Z$50,MATCH($A27,'公式予選（TT）2Gr-結果表（貼付）'!$A16:$A64,0),MATCH('公式予選（TT）2Gr-結果表（印刷）'!B$11,'公式予選（TT）2Gr-結果表（貼付）'!$1:$1,0)),"")</f>
        <v>28</v>
      </c>
      <c r="C27" s="198"/>
      <c r="D27" s="56" t="str">
        <f>IFERROR(INDEX('公式予選（TT）2Gr-結果表（貼付）'!$A:$Z,MATCH($B27,'公式予選（TT）2Gr-結果表（貼付）'!$B:$B,0),MATCH('公式予選（TT）2Gr-結果表（印刷）'!D$11,'公式予選（TT）2Gr-結果表（貼付）'!$1:$1,0)),"")</f>
        <v>山東 功佳</v>
      </c>
      <c r="E27" s="91" t="str">
        <f>IFERROR(INDEX('公式予選（TT）2Gr-結果表（貼付）'!$A:$Z,MATCH($B27,'公式予選（TT）2Gr-結果表（貼付）'!$B:$B,0),MATCH('公式予選（TT）2Gr-結果表（印刷）'!E$11,'公式予選（TT）2Gr-結果表（貼付）'!$1:$1,0)),"")</f>
        <v>KOSMIC/YAMAHA</v>
      </c>
      <c r="F27" s="92" t="str">
        <f>IFERROR(INDEX('公式予選（TT）2Gr-結果表（貼付）'!$A:$Z,MATCH($B27,'公式予選（TT）2Gr-結果表（貼付）'!$B:$B,0),MATCH('公式予選（TT）2Gr-結果表（印刷）'!F$11,'公式予選（TT）2Gr-結果表（貼付）'!$1:$1,0)),"")</f>
        <v>BRAVO-RACING</v>
      </c>
      <c r="G27" s="90" t="str">
        <f>IFERROR(INDEX('公式予選（TT）2Gr-結果表（貼付）'!$A:$Z,MATCH($B27,'公式予選（TT）2Gr-結果表（貼付）'!$B:$B,0),MATCH('公式予選（TT）2Gr-結果表（印刷）'!G$11,'公式予選（TT）2Gr-結果表（貼付）'!$1:$1,0)),"")</f>
        <v>BS</v>
      </c>
      <c r="H27" s="93">
        <f>IF(A27="DNS","ｽﾀｰﾄ出来ず",IF(A27="DQ","失　格",IFERROR(INDEX('公式予選（TT）2Gr-結果表（貼付）'!$A:$Z,MATCH($B27,'公式予選（TT）2Gr-結果表（貼付）'!$B:$B,0),MATCH('公式予選（TT）2Gr-結果表（印刷）'!H$11,'公式予選（TT）2Gr-結果表（貼付）'!$1:$1,0)),"")))</f>
        <v>55.857999999999997</v>
      </c>
      <c r="I27" s="206" t="str">
        <f t="shared" si="0"/>
        <v/>
      </c>
      <c r="J27" s="94">
        <f>IF(A27="DNS","",IF(A27="DQ","",IFERROR(INDEX('公式予選（TT）2Gr-結果表（貼付）'!$A:$Z,MATCH($B27,'公式予選（TT）2Gr-結果表（貼付）'!$B:$B,0),MATCH('公式予選（TT）2Gr-結果表（印刷）'!J$11,'公式予選（TT）2Gr-結果表（貼付）'!$1:$1,0)),"")))</f>
        <v>0.504</v>
      </c>
      <c r="K27" s="94">
        <f>IF(A27="DNS","",IF(A27="DQ","",IFERROR(INDEX('公式予選（TT）2Gr-結果表（貼付）'!$A:$Z,MATCH($B27,'公式予選（TT）2Gr-結果表（貼付）'!$B:$B,0),MATCH('公式予選（TT）2Gr-結果表（印刷）'!K$11,'公式予選（TT）2Gr-結果表（貼付）'!$1:$1,0)),"")))</f>
        <v>1.4E-2</v>
      </c>
      <c r="L27" s="57" t="str">
        <f>IF(A27="DNS","",IF(A27="DQ","",IFERROR(INDEX('公式予選（TT）2Gr-結果表（貼付）'!$A:$Z,MATCH($B27,'公式予選（TT）2Gr-結果表（貼付）'!$B:$B,0),MATCH("In Lap",'公式予選（TT）2Gr-結果表（貼付）'!$1:$1,0))&amp;"/"&amp;INDEX('公式予選（TT）2Gr-結果表（貼付）'!$A:$Z,MATCH($B27,'公式予選（TT）2Gr-結果表（貼付）'!$B:$B,0),MATCH("Laps",'公式予選（TT）2Gr-結果表（貼付）'!$1:$1,0)),"")))</f>
        <v>3/6</v>
      </c>
      <c r="M27" s="53"/>
      <c r="N27" s="51"/>
      <c r="O27" s="51"/>
      <c r="P27" s="226" t="str">
        <f>IF(IFERROR(INDEX('公式予選（TT）2Gr-結果表（貼付）'!$A:$Z,MATCH($B27,'公式予選（TT）2Gr-結果表（貼付）'!$B:$B,0),MATCH(P$11,'公式予選（TT）2Gr-結果表（貼付）'!$1:$1,0)),"")=0,"",IFERROR(INDEX('公式予選（TT）2Gr-結果表（貼付）'!$A:$Z,MATCH($B27,'公式予選（TT）2Gr-結果表（貼付）'!$B:$B,0),MATCH(P$11,'公式予選（TT）2Gr-結果表（貼付）'!$1:$1,0)),""))</f>
        <v/>
      </c>
      <c r="Q27" s="226" t="str">
        <f>IF(P27="","",COUNTIF($P$13:P27,"&lt;&gt;"&amp;""))</f>
        <v/>
      </c>
      <c r="R27" s="226" t="str">
        <f t="shared" si="1"/>
        <v/>
      </c>
      <c r="S27" s="226" t="str">
        <f>IF(IFERROR(INDEX('公式予選（TT）2Gr-結果表（貼付）'!$A:$Z,MATCH($A27,'公式予選（TT）2Gr-結果表（貼付）'!$A:$A,0),MATCH(S$11,'公式予選（TT）2Gr-結果表（貼付）'!$1:$1,0)),"")=0,"",IFERROR(INDEX('公式予選（TT）2Gr-結果表（貼付）'!$A:$Z,MATCH($A27,'公式予選（TT）2Gr-結果表（貼付）'!$A:$A,0),MATCH(S$11,'公式予選（TT）2Gr-結果表（貼付）'!$1:$1,0)),""))</f>
        <v/>
      </c>
      <c r="T27" s="51"/>
      <c r="U27" s="51"/>
    </row>
    <row r="28" spans="1:21" ht="12.75" customHeight="1">
      <c r="A28" s="54">
        <f>IF(OR('公式予選（TT）2Gr-結果表（貼付）'!A17="DNF",'公式予選（TT）2Gr-結果表（貼付）'!A17="DNS",'公式予選（TT）2Gr-結果表（貼付）'!A17="DQ"),'公式予選（TT）2Gr-結果表（貼付）'!A17,IF(MAX('公式予選（TT）2Gr-結果表（貼付）'!$A:$A)&gt;A27,A27+1,""))</f>
        <v>16</v>
      </c>
      <c r="B28" s="55">
        <f>IFERROR(INDEX('公式予選（TT）2Gr-結果表（貼付）'!A17:$Z$50,MATCH($A28,'公式予選（TT）2Gr-結果表（貼付）'!$A17:$A65,0),MATCH('公式予選（TT）2Gr-結果表（印刷）'!B$11,'公式予選（TT）2Gr-結果表（貼付）'!$1:$1,0)),"")</f>
        <v>97</v>
      </c>
      <c r="C28" s="198"/>
      <c r="D28" s="56" t="str">
        <f>IFERROR(INDEX('公式予選（TT）2Gr-結果表（貼付）'!$A:$Z,MATCH($B28,'公式予選（TT）2Gr-結果表（貼付）'!$B:$B,0),MATCH('公式予選（TT）2Gr-結果表（印刷）'!D$11,'公式予選（TT）2Gr-結果表（貼付）'!$1:$1,0)),"")</f>
        <v>喜多 佑気</v>
      </c>
      <c r="E28" s="91" t="str">
        <f>IFERROR(INDEX('公式予選（TT）2Gr-結果表（貼付）'!$A:$Z,MATCH($B28,'公式予選（TT）2Gr-結果表（貼付）'!$B:$B,0),MATCH('公式予選（TT）2Gr-結果表（印刷）'!E$11,'公式予選（TT）2Gr-結果表（貼付）'!$1:$1,0)),"")</f>
        <v>mach1/YAMAHA</v>
      </c>
      <c r="F28" s="92" t="str">
        <f>IFERROR(INDEX('公式予選（TT）2Gr-結果表（貼付）'!$A:$Z,MATCH($B28,'公式予選（TT）2Gr-結果表（貼付）'!$B:$B,0),MATCH('公式予選（TT）2Gr-結果表（印刷）'!F$11,'公式予選（TT）2Gr-結果表（貼付）'!$1:$1,0)),"")</f>
        <v>サーティーズレーシング</v>
      </c>
      <c r="G28" s="90" t="str">
        <f>IFERROR(INDEX('公式予選（TT）2Gr-結果表（貼付）'!$A:$Z,MATCH($B28,'公式予選（TT）2Gr-結果表（貼付）'!$B:$B,0),MATCH('公式予選（TT）2Gr-結果表（印刷）'!G$11,'公式予選（TT）2Gr-結果表（貼付）'!$1:$1,0)),"")</f>
        <v>BS</v>
      </c>
      <c r="H28" s="93">
        <f>IF(A28="DNS","ｽﾀｰﾄ出来ず",IF(A28="DQ","失　格",IFERROR(INDEX('公式予選（TT）2Gr-結果表（貼付）'!$A:$Z,MATCH($B28,'公式予選（TT）2Gr-結果表（貼付）'!$B:$B,0),MATCH('公式予選（TT）2Gr-結果表（印刷）'!H$11,'公式予選（TT）2Gr-結果表（貼付）'!$1:$1,0)),"")))</f>
        <v>55.887</v>
      </c>
      <c r="I28" s="206" t="str">
        <f t="shared" si="0"/>
        <v/>
      </c>
      <c r="J28" s="94">
        <f>IF(A28="DNS","",IF(A28="DQ","",IFERROR(INDEX('公式予選（TT）2Gr-結果表（貼付）'!$A:$Z,MATCH($B28,'公式予選（TT）2Gr-結果表（貼付）'!$B:$B,0),MATCH('公式予選（TT）2Gr-結果表（印刷）'!J$11,'公式予選（TT）2Gr-結果表（貼付）'!$1:$1,0)),"")))</f>
        <v>0.53300000000000003</v>
      </c>
      <c r="K28" s="94">
        <f>IF(A28="DNS","",IF(A28="DQ","",IFERROR(INDEX('公式予選（TT）2Gr-結果表（貼付）'!$A:$Z,MATCH($B28,'公式予選（TT）2Gr-結果表（貼付）'!$B:$B,0),MATCH('公式予選（TT）2Gr-結果表（印刷）'!K$11,'公式予選（TT）2Gr-結果表（貼付）'!$1:$1,0)),"")))</f>
        <v>2.9000000000000001E-2</v>
      </c>
      <c r="L28" s="57" t="str">
        <f>IF(A28="DNS","",IF(A28="DQ","",IFERROR(INDEX('公式予選（TT）2Gr-結果表（貼付）'!$A:$Z,MATCH($B28,'公式予選（TT）2Gr-結果表（貼付）'!$B:$B,0),MATCH("In Lap",'公式予選（TT）2Gr-結果表（貼付）'!$1:$1,0))&amp;"/"&amp;INDEX('公式予選（TT）2Gr-結果表（貼付）'!$A:$Z,MATCH($B28,'公式予選（TT）2Gr-結果表（貼付）'!$B:$B,0),MATCH("Laps",'公式予選（TT）2Gr-結果表（貼付）'!$1:$1,0)),"")))</f>
        <v>2/5</v>
      </c>
      <c r="M28" s="53"/>
      <c r="N28" s="51"/>
      <c r="O28" s="51"/>
      <c r="P28" s="226" t="str">
        <f>IF(IFERROR(INDEX('公式予選（TT）2Gr-結果表（貼付）'!$A:$Z,MATCH($B28,'公式予選（TT）2Gr-結果表（貼付）'!$B:$B,0),MATCH(P$11,'公式予選（TT）2Gr-結果表（貼付）'!$1:$1,0)),"")=0,"",IFERROR(INDEX('公式予選（TT）2Gr-結果表（貼付）'!$A:$Z,MATCH($B28,'公式予選（TT）2Gr-結果表（貼付）'!$B:$B,0),MATCH(P$11,'公式予選（TT）2Gr-結果表（貼付）'!$1:$1,0)),""))</f>
        <v/>
      </c>
      <c r="Q28" s="226" t="str">
        <f>IF(P28="","",COUNTIF($P$13:P28,"&lt;&gt;"&amp;""))</f>
        <v/>
      </c>
      <c r="R28" s="226" t="str">
        <f t="shared" si="1"/>
        <v/>
      </c>
      <c r="S28" s="226" t="str">
        <f>IF(IFERROR(INDEX('公式予選（TT）2Gr-結果表（貼付）'!$A:$Z,MATCH($A28,'公式予選（TT）2Gr-結果表（貼付）'!$A:$A,0),MATCH(S$11,'公式予選（TT）2Gr-結果表（貼付）'!$1:$1,0)),"")=0,"",IFERROR(INDEX('公式予選（TT）2Gr-結果表（貼付）'!$A:$Z,MATCH($A28,'公式予選（TT）2Gr-結果表（貼付）'!$A:$A,0),MATCH(S$11,'公式予選（TT）2Gr-結果表（貼付）'!$1:$1,0)),""))</f>
        <v/>
      </c>
      <c r="T28" s="51"/>
      <c r="U28" s="51"/>
    </row>
    <row r="29" spans="1:21" ht="12.75" customHeight="1">
      <c r="A29" s="54">
        <f>IF(OR('公式予選（TT）2Gr-結果表（貼付）'!A18="DNF",'公式予選（TT）2Gr-結果表（貼付）'!A18="DNS",'公式予選（TT）2Gr-結果表（貼付）'!A18="DQ"),'公式予選（TT）2Gr-結果表（貼付）'!A18,IF(MAX('公式予選（TT）2Gr-結果表（貼付）'!$A:$A)&gt;A28,A28+1,""))</f>
        <v>17</v>
      </c>
      <c r="B29" s="55">
        <f>IFERROR(INDEX('公式予選（TT）2Gr-結果表（貼付）'!A18:$Z$50,MATCH($A29,'公式予選（TT）2Gr-結果表（貼付）'!$A18:$A66,0),MATCH('公式予選（TT）2Gr-結果表（印刷）'!B$11,'公式予選（TT）2Gr-結果表（貼付）'!$1:$1,0)),"")</f>
        <v>16</v>
      </c>
      <c r="C29" s="198"/>
      <c r="D29" s="56" t="str">
        <f>IFERROR(INDEX('公式予選（TT）2Gr-結果表（貼付）'!$A:$Z,MATCH($B29,'公式予選（TT）2Gr-結果表（貼付）'!$B:$B,0),MATCH('公式予選（TT）2Gr-結果表（印刷）'!D$11,'公式予選（TT）2Gr-結果表（貼付）'!$1:$1,0)),"")</f>
        <v>小辻 隼人</v>
      </c>
      <c r="E29" s="91" t="str">
        <f>IFERROR(INDEX('公式予選（TT）2Gr-結果表（貼付）'!$A:$Z,MATCH($B29,'公式予選（TT）2Gr-結果表（貼付）'!$B:$B,0),MATCH('公式予選（TT）2Gr-結果表（印刷）'!E$11,'公式予選（TT）2Gr-結果表（貼付）'!$1:$1,0)),"")</f>
        <v>CL/YAMAHA</v>
      </c>
      <c r="F29" s="92" t="str">
        <f>IFERROR(INDEX('公式予選（TT）2Gr-結果表（貼付）'!$A:$Z,MATCH($B29,'公式予選（TT）2Gr-結果表（貼付）'!$B:$B,0),MATCH('公式予選（TT）2Gr-結果表（印刷）'!F$11,'公式予選（TT）2Gr-結果表（貼付）'!$1:$1,0)),"")</f>
        <v>TIGRE</v>
      </c>
      <c r="G29" s="90" t="str">
        <f>IFERROR(INDEX('公式予選（TT）2Gr-結果表（貼付）'!$A:$Z,MATCH($B29,'公式予選（TT）2Gr-結果表（貼付）'!$B:$B,0),MATCH('公式予選（TT）2Gr-結果表（印刷）'!G$11,'公式予選（TT）2Gr-結果表（貼付）'!$1:$1,0)),"")</f>
        <v>BS</v>
      </c>
      <c r="H29" s="93">
        <f>IF(A29="DNS","ｽﾀｰﾄ出来ず",IF(A29="DQ","失　格",IFERROR(INDEX('公式予選（TT）2Gr-結果表（貼付）'!$A:$Z,MATCH($B29,'公式予選（TT）2Gr-結果表（貼付）'!$B:$B,0),MATCH('公式予選（TT）2Gr-結果表（印刷）'!H$11,'公式予選（TT）2Gr-結果表（貼付）'!$1:$1,0)),"")))</f>
        <v>55.898000000000003</v>
      </c>
      <c r="I29" s="206" t="str">
        <f t="shared" si="0"/>
        <v/>
      </c>
      <c r="J29" s="94">
        <f>IF(A29="DNS","",IF(A29="DQ","",IFERROR(INDEX('公式予選（TT）2Gr-結果表（貼付）'!$A:$Z,MATCH($B29,'公式予選（TT）2Gr-結果表（貼付）'!$B:$B,0),MATCH('公式予選（TT）2Gr-結果表（印刷）'!J$11,'公式予選（TT）2Gr-結果表（貼付）'!$1:$1,0)),"")))</f>
        <v>0.54400000000000004</v>
      </c>
      <c r="K29" s="94">
        <f>IF(A29="DNS","",IF(A29="DQ","",IFERROR(INDEX('公式予選（TT）2Gr-結果表（貼付）'!$A:$Z,MATCH($B29,'公式予選（TT）2Gr-結果表（貼付）'!$B:$B,0),MATCH('公式予選（TT）2Gr-結果表（印刷）'!K$11,'公式予選（TT）2Gr-結果表（貼付）'!$1:$1,0)),"")))</f>
        <v>1.0999999999999999E-2</v>
      </c>
      <c r="L29" s="57" t="str">
        <f>IF(A29="DNS","",IF(A29="DQ","",IFERROR(INDEX('公式予選（TT）2Gr-結果表（貼付）'!$A:$Z,MATCH($B29,'公式予選（TT）2Gr-結果表（貼付）'!$B:$B,0),MATCH("In Lap",'公式予選（TT）2Gr-結果表（貼付）'!$1:$1,0))&amp;"/"&amp;INDEX('公式予選（TT）2Gr-結果表（貼付）'!$A:$Z,MATCH($B29,'公式予選（TT）2Gr-結果表（貼付）'!$B:$B,0),MATCH("Laps",'公式予選（TT）2Gr-結果表（貼付）'!$1:$1,0)),"")))</f>
        <v>5/5</v>
      </c>
      <c r="M29" s="53"/>
      <c r="N29" s="51"/>
      <c r="O29" s="51"/>
      <c r="P29" s="226" t="str">
        <f>IF(IFERROR(INDEX('公式予選（TT）2Gr-結果表（貼付）'!$A:$Z,MATCH($B29,'公式予選（TT）2Gr-結果表（貼付）'!$B:$B,0),MATCH(P$11,'公式予選（TT）2Gr-結果表（貼付）'!$1:$1,0)),"")=0,"",IFERROR(INDEX('公式予選（TT）2Gr-結果表（貼付）'!$A:$Z,MATCH($B29,'公式予選（TT）2Gr-結果表（貼付）'!$B:$B,0),MATCH(P$11,'公式予選（TT）2Gr-結果表（貼付）'!$1:$1,0)),""))</f>
        <v/>
      </c>
      <c r="Q29" s="226" t="str">
        <f>IF(P29="","",COUNTIF($P$13:P29,"&lt;&gt;"&amp;""))</f>
        <v/>
      </c>
      <c r="R29" s="226" t="str">
        <f t="shared" si="1"/>
        <v/>
      </c>
      <c r="S29" s="226" t="str">
        <f>IF(IFERROR(INDEX('公式予選（TT）2Gr-結果表（貼付）'!$A:$Z,MATCH($A29,'公式予選（TT）2Gr-結果表（貼付）'!$A:$A,0),MATCH(S$11,'公式予選（TT）2Gr-結果表（貼付）'!$1:$1,0)),"")=0,"",IFERROR(INDEX('公式予選（TT）2Gr-結果表（貼付）'!$A:$Z,MATCH($A29,'公式予選（TT）2Gr-結果表（貼付）'!$A:$A,0),MATCH(S$11,'公式予選（TT）2Gr-結果表（貼付）'!$1:$1,0)),""))</f>
        <v/>
      </c>
      <c r="T29" s="51"/>
      <c r="U29" s="51"/>
    </row>
    <row r="30" spans="1:21" ht="12.75" customHeight="1">
      <c r="A30" s="54">
        <f>IF(OR('公式予選（TT）2Gr-結果表（貼付）'!A19="DNF",'公式予選（TT）2Gr-結果表（貼付）'!A19="DNS",'公式予選（TT）2Gr-結果表（貼付）'!A19="DQ"),'公式予選（TT）2Gr-結果表（貼付）'!A19,IF(MAX('公式予選（TT）2Gr-結果表（貼付）'!$A:$A)&gt;A29,A29+1,""))</f>
        <v>18</v>
      </c>
      <c r="B30" s="55">
        <f>IFERROR(INDEX('公式予選（TT）2Gr-結果表（貼付）'!A19:$Z$50,MATCH($A30,'公式予選（TT）2Gr-結果表（貼付）'!$A19:$A67,0),MATCH('公式予選（TT）2Gr-結果表（印刷）'!B$11,'公式予選（TT）2Gr-結果表（貼付）'!$1:$1,0)),"")</f>
        <v>55</v>
      </c>
      <c r="C30" s="198"/>
      <c r="D30" s="56" t="str">
        <f>IFERROR(INDEX('公式予選（TT）2Gr-結果表（貼付）'!$A:$Z,MATCH($B30,'公式予選（TT）2Gr-結果表（貼付）'!$B:$B,0),MATCH('公式予選（TT）2Gr-結果表（印刷）'!D$11,'公式予選（TT）2Gr-結果表（貼付）'!$1:$1,0)),"")</f>
        <v>三船 祐一</v>
      </c>
      <c r="E30" s="91" t="str">
        <f>IFERROR(INDEX('公式予選（TT）2Gr-結果表（貼付）'!$A:$Z,MATCH($B30,'公式予選（TT）2Gr-結果表（貼付）'!$B:$B,0),MATCH('公式予選（TT）2Gr-結果表（印刷）'!E$11,'公式予選（TT）2Gr-結果表（貼付）'!$1:$1,0)),"")</f>
        <v>crocpromotion/YAMAHA</v>
      </c>
      <c r="F30" s="92" t="str">
        <f>IFERROR(INDEX('公式予選（TT）2Gr-結果表（貼付）'!$A:$Z,MATCH($B30,'公式予選（TT）2Gr-結果表（貼付）'!$B:$B,0),MATCH('公式予選（TT）2Gr-結果表（印刷）'!F$11,'公式予選（TT）2Gr-結果表（貼付）'!$1:$1,0)),"")</f>
        <v>Gren Blue RT</v>
      </c>
      <c r="G30" s="90" t="str">
        <f>IFERROR(INDEX('公式予選（TT）2Gr-結果表（貼付）'!$A:$Z,MATCH($B30,'公式予選（TT）2Gr-結果表（貼付）'!$B:$B,0),MATCH('公式予選（TT）2Gr-結果表（印刷）'!G$11,'公式予選（TT）2Gr-結果表（貼付）'!$1:$1,0)),"")</f>
        <v>BS</v>
      </c>
      <c r="H30" s="93">
        <f>IF(A30="DNS","ｽﾀｰﾄ出来ず",IF(A30="DQ","失　格",IFERROR(INDEX('公式予選（TT）2Gr-結果表（貼付）'!$A:$Z,MATCH($B30,'公式予選（TT）2Gr-結果表（貼付）'!$B:$B,0),MATCH('公式予選（TT）2Gr-結果表（印刷）'!H$11,'公式予選（TT）2Gr-結果表（貼付）'!$1:$1,0)),"")))</f>
        <v>55.929000000000002</v>
      </c>
      <c r="I30" s="206" t="str">
        <f t="shared" si="0"/>
        <v/>
      </c>
      <c r="J30" s="94">
        <f>IF(A30="DNS","",IF(A30="DQ","",IFERROR(INDEX('公式予選（TT）2Gr-結果表（貼付）'!$A:$Z,MATCH($B30,'公式予選（TT）2Gr-結果表（貼付）'!$B:$B,0),MATCH('公式予選（TT）2Gr-結果表（印刷）'!J$11,'公式予選（TT）2Gr-結果表（貼付）'!$1:$1,0)),"")))</f>
        <v>0.57499999999999996</v>
      </c>
      <c r="K30" s="94">
        <f>IF(A30="DNS","",IF(A30="DQ","",IFERROR(INDEX('公式予選（TT）2Gr-結果表（貼付）'!$A:$Z,MATCH($B30,'公式予選（TT）2Gr-結果表（貼付）'!$B:$B,0),MATCH('公式予選（TT）2Gr-結果表（印刷）'!K$11,'公式予選（TT）2Gr-結果表（貼付）'!$1:$1,0)),"")))</f>
        <v>3.1E-2</v>
      </c>
      <c r="L30" s="57" t="str">
        <f>IF(A30="DNS","",IF(A30="DQ","",IFERROR(INDEX('公式予選（TT）2Gr-結果表（貼付）'!$A:$Z,MATCH($B30,'公式予選（TT）2Gr-結果表（貼付）'!$B:$B,0),MATCH("In Lap",'公式予選（TT）2Gr-結果表（貼付）'!$1:$1,0))&amp;"/"&amp;INDEX('公式予選（TT）2Gr-結果表（貼付）'!$A:$Z,MATCH($B30,'公式予選（TT）2Gr-結果表（貼付）'!$B:$B,0),MATCH("Laps",'公式予選（TT）2Gr-結果表（貼付）'!$1:$1,0)),"")))</f>
        <v>4/6</v>
      </c>
      <c r="M30" s="53"/>
      <c r="N30" s="51"/>
      <c r="O30" s="51"/>
      <c r="P30" s="226" t="str">
        <f>IF(IFERROR(INDEX('公式予選（TT）2Gr-結果表（貼付）'!$A:$Z,MATCH($B30,'公式予選（TT）2Gr-結果表（貼付）'!$B:$B,0),MATCH(P$11,'公式予選（TT）2Gr-結果表（貼付）'!$1:$1,0)),"")=0,"",IFERROR(INDEX('公式予選（TT）2Gr-結果表（貼付）'!$A:$Z,MATCH($B30,'公式予選（TT）2Gr-結果表（貼付）'!$B:$B,0),MATCH(P$11,'公式予選（TT）2Gr-結果表（貼付）'!$1:$1,0)),""))</f>
        <v/>
      </c>
      <c r="Q30" s="226" t="str">
        <f>IF(P30="","",COUNTIF($P$13:P30,"&lt;&gt;"&amp;""))</f>
        <v/>
      </c>
      <c r="R30" s="226" t="str">
        <f t="shared" si="1"/>
        <v/>
      </c>
      <c r="S30" s="226" t="str">
        <f>IF(IFERROR(INDEX('公式予選（TT）2Gr-結果表（貼付）'!$A:$Z,MATCH($A30,'公式予選（TT）2Gr-結果表（貼付）'!$A:$A,0),MATCH(S$11,'公式予選（TT）2Gr-結果表（貼付）'!$1:$1,0)),"")=0,"",IFERROR(INDEX('公式予選（TT）2Gr-結果表（貼付）'!$A:$Z,MATCH($A30,'公式予選（TT）2Gr-結果表（貼付）'!$A:$A,0),MATCH(S$11,'公式予選（TT）2Gr-結果表（貼付）'!$1:$1,0)),""))</f>
        <v/>
      </c>
      <c r="T30" s="51"/>
      <c r="U30" s="51"/>
    </row>
    <row r="31" spans="1:21" ht="12.75" customHeight="1">
      <c r="A31" s="54">
        <f>IF(OR('公式予選（TT）2Gr-結果表（貼付）'!A20="DNF",'公式予選（TT）2Gr-結果表（貼付）'!A20="DNS",'公式予選（TT）2Gr-結果表（貼付）'!A20="DQ"),'公式予選（TT）2Gr-結果表（貼付）'!A20,IF(MAX('公式予選（TT）2Gr-結果表（貼付）'!$A:$A)&gt;A30,A30+1,""))</f>
        <v>19</v>
      </c>
      <c r="B31" s="55">
        <f>IFERROR(INDEX('公式予選（TT）2Gr-結果表（貼付）'!A20:$Z$50,MATCH($A31,'公式予選（TT）2Gr-結果表（貼付）'!$A20:$A68,0),MATCH('公式予選（TT）2Gr-結果表（印刷）'!B$11,'公式予選（TT）2Gr-結果表（貼付）'!$1:$1,0)),"")</f>
        <v>49</v>
      </c>
      <c r="C31" s="198"/>
      <c r="D31" s="56" t="str">
        <f>IFERROR(INDEX('公式予選（TT）2Gr-結果表（貼付）'!$A:$Z,MATCH($B31,'公式予選（TT）2Gr-結果表（貼付）'!$B:$B,0),MATCH('公式予選（TT）2Gr-結果表（印刷）'!D$11,'公式予選（TT）2Gr-結果表（貼付）'!$1:$1,0)),"")</f>
        <v>北野 伸孝</v>
      </c>
      <c r="E31" s="91" t="str">
        <f>IFERROR(INDEX('公式予選（TT）2Gr-結果表（貼付）'!$A:$Z,MATCH($B31,'公式予選（TT）2Gr-結果表（貼付）'!$B:$B,0),MATCH('公式予選（TT）2Gr-結果表（印刷）'!E$11,'公式予選（TT）2Gr-結果表（貼付）'!$1:$1,0)),"")</f>
        <v>ＥＩＫＯ/YAMAHA</v>
      </c>
      <c r="F31" s="92" t="str">
        <f>IFERROR(INDEX('公式予選（TT）2Gr-結果表（貼付）'!$A:$Z,MATCH($B31,'公式予選（TT）2Gr-結果表（貼付）'!$B:$B,0),MATCH('公式予選（TT）2Gr-結果表（印刷）'!F$11,'公式予選（TT）2Gr-結果表（貼付）'!$1:$1,0)),"")</f>
        <v>hirai project with ASH</v>
      </c>
      <c r="G31" s="90" t="str">
        <f>IFERROR(INDEX('公式予選（TT）2Gr-結果表（貼付）'!$A:$Z,MATCH($B31,'公式予選（TT）2Gr-結果表（貼付）'!$B:$B,0),MATCH('公式予選（TT）2Gr-結果表（印刷）'!G$11,'公式予選（TT）2Gr-結果表（貼付）'!$1:$1,0)),"")</f>
        <v>BS</v>
      </c>
      <c r="H31" s="93">
        <f>IF(A31="DNS","ｽﾀｰﾄ出来ず",IF(A31="DQ","失　格",IFERROR(INDEX('公式予選（TT）2Gr-結果表（貼付）'!$A:$Z,MATCH($B31,'公式予選（TT）2Gr-結果表（貼付）'!$B:$B,0),MATCH('公式予選（TT）2Gr-結果表（印刷）'!H$11,'公式予選（TT）2Gr-結果表（貼付）'!$1:$1,0)),"")))</f>
        <v>56.088999999999999</v>
      </c>
      <c r="I31" s="206" t="str">
        <f t="shared" si="0"/>
        <v/>
      </c>
      <c r="J31" s="94">
        <f>IF(A31="DNS","",IF(A31="DQ","",IFERROR(INDEX('公式予選（TT）2Gr-結果表（貼付）'!$A:$Z,MATCH($B31,'公式予選（TT）2Gr-結果表（貼付）'!$B:$B,0),MATCH('公式予選（TT）2Gr-結果表（印刷）'!J$11,'公式予選（TT）2Gr-結果表（貼付）'!$1:$1,0)),"")))</f>
        <v>0.73499999999999999</v>
      </c>
      <c r="K31" s="94">
        <f>IF(A31="DNS","",IF(A31="DQ","",IFERROR(INDEX('公式予選（TT）2Gr-結果表（貼付）'!$A:$Z,MATCH($B31,'公式予選（TT）2Gr-結果表（貼付）'!$B:$B,0),MATCH('公式予選（TT）2Gr-結果表（印刷）'!K$11,'公式予選（TT）2Gr-結果表（貼付）'!$1:$1,0)),"")))</f>
        <v>0.16</v>
      </c>
      <c r="L31" s="57" t="str">
        <f>IF(A31="DNS","",IF(A31="DQ","",IFERROR(INDEX('公式予選（TT）2Gr-結果表（貼付）'!$A:$Z,MATCH($B31,'公式予選（TT）2Gr-結果表（貼付）'!$B:$B,0),MATCH("In Lap",'公式予選（TT）2Gr-結果表（貼付）'!$1:$1,0))&amp;"/"&amp;INDEX('公式予選（TT）2Gr-結果表（貼付）'!$A:$Z,MATCH($B31,'公式予選（TT）2Gr-結果表（貼付）'!$B:$B,0),MATCH("Laps",'公式予選（TT）2Gr-結果表（貼付）'!$1:$1,0)),"")))</f>
        <v>6/6</v>
      </c>
      <c r="M31" s="53"/>
      <c r="N31" s="51"/>
      <c r="O31" s="51"/>
      <c r="P31" s="226" t="str">
        <f>IF(IFERROR(INDEX('公式予選（TT）2Gr-結果表（貼付）'!$A:$Z,MATCH($B31,'公式予選（TT）2Gr-結果表（貼付）'!$B:$B,0),MATCH(P$11,'公式予選（TT）2Gr-結果表（貼付）'!$1:$1,0)),"")=0,"",IFERROR(INDEX('公式予選（TT）2Gr-結果表（貼付）'!$A:$Z,MATCH($B31,'公式予選（TT）2Gr-結果表（貼付）'!$B:$B,0),MATCH(P$11,'公式予選（TT）2Gr-結果表（貼付）'!$1:$1,0)),""))</f>
        <v/>
      </c>
      <c r="Q31" s="226" t="str">
        <f>IF(P31="","",COUNTIF($P$13:P31,"&lt;&gt;"&amp;""))</f>
        <v/>
      </c>
      <c r="R31" s="226" t="str">
        <f t="shared" si="1"/>
        <v/>
      </c>
      <c r="S31" s="226" t="str">
        <f>IF(IFERROR(INDEX('公式予選（TT）2Gr-結果表（貼付）'!$A:$Z,MATCH($A31,'公式予選（TT）2Gr-結果表（貼付）'!$A:$A,0),MATCH(S$11,'公式予選（TT）2Gr-結果表（貼付）'!$1:$1,0)),"")=0,"",IFERROR(INDEX('公式予選（TT）2Gr-結果表（貼付）'!$A:$Z,MATCH($A31,'公式予選（TT）2Gr-結果表（貼付）'!$A:$A,0),MATCH(S$11,'公式予選（TT）2Gr-結果表（貼付）'!$1:$1,0)),""))</f>
        <v/>
      </c>
      <c r="T31" s="51"/>
      <c r="U31" s="51"/>
    </row>
    <row r="32" spans="1:21" ht="12.75" customHeight="1">
      <c r="A32" s="54">
        <f>IF(OR('公式予選（TT）2Gr-結果表（貼付）'!A21="DNF",'公式予選（TT）2Gr-結果表（貼付）'!A21="DNS",'公式予選（TT）2Gr-結果表（貼付）'!A21="DQ"),'公式予選（TT）2Gr-結果表（貼付）'!A21,IF(MAX('公式予選（TT）2Gr-結果表（貼付）'!$A:$A)&gt;A31,A31+1,""))</f>
        <v>20</v>
      </c>
      <c r="B32" s="55">
        <f>IFERROR(INDEX('公式予選（TT）2Gr-結果表（貼付）'!A21:$Z$50,MATCH($A32,'公式予選（TT）2Gr-結果表（貼付）'!$A21:$A69,0),MATCH('公式予選（TT）2Gr-結果表（印刷）'!B$11,'公式予選（TT）2Gr-結果表（貼付）'!$1:$1,0)),"")</f>
        <v>8</v>
      </c>
      <c r="C32" s="198"/>
      <c r="D32" s="56" t="str">
        <f>IFERROR(INDEX('公式予選（TT）2Gr-結果表（貼付）'!$A:$Z,MATCH($B32,'公式予選（TT）2Gr-結果表（貼付）'!$B:$B,0),MATCH('公式予選（TT）2Gr-結果表（印刷）'!D$11,'公式予選（TT）2Gr-結果表（貼付）'!$1:$1,0)),"")</f>
        <v>長谷川 敬</v>
      </c>
      <c r="E32" s="91" t="str">
        <f>IFERROR(INDEX('公式予選（TT）2Gr-結果表（貼付）'!$A:$Z,MATCH($B32,'公式予選（TT）2Gr-結果表（貼付）'!$B:$B,0),MATCH('公式予選（TT）2Gr-結果表（印刷）'!E$11,'公式予選（TT）2Gr-結果表（貼付）'!$1:$1,0)),"")</f>
        <v>RED SPEED/YAMAHA</v>
      </c>
      <c r="F32" s="92" t="str">
        <f>IFERROR(INDEX('公式予選（TT）2Gr-結果表（貼付）'!$A:$Z,MATCH($B32,'公式予選（TT）2Gr-結果表（貼付）'!$B:$B,0),MATCH('公式予選（TT）2Gr-結果表（印刷）'!F$11,'公式予選（TT）2Gr-結果表（貼付）'!$1:$1,0)),"")</f>
        <v>ハラダカートクラブ</v>
      </c>
      <c r="G32" s="90" t="str">
        <f>IFERROR(INDEX('公式予選（TT）2Gr-結果表（貼付）'!$A:$Z,MATCH($B32,'公式予選（TT）2Gr-結果表（貼付）'!$B:$B,0),MATCH('公式予選（TT）2Gr-結果表（印刷）'!G$11,'公式予選（TT）2Gr-結果表（貼付）'!$1:$1,0)),"")</f>
        <v>BS</v>
      </c>
      <c r="H32" s="93">
        <f>IF(A32="DNS","ｽﾀｰﾄ出来ず",IF(A32="DQ","失　格",IFERROR(INDEX('公式予選（TT）2Gr-結果表（貼付）'!$A:$Z,MATCH($B32,'公式予選（TT）2Gr-結果表（貼付）'!$B:$B,0),MATCH('公式予選（TT）2Gr-結果表（印刷）'!H$11,'公式予選（TT）2Gr-結果表（貼付）'!$1:$1,0)),"")))</f>
        <v>56.110999999999997</v>
      </c>
      <c r="I32" s="206" t="str">
        <f t="shared" si="0"/>
        <v/>
      </c>
      <c r="J32" s="94">
        <f>IF(A32="DNS","",IF(A32="DQ","",IFERROR(INDEX('公式予選（TT）2Gr-結果表（貼付）'!$A:$Z,MATCH($B32,'公式予選（TT）2Gr-結果表（貼付）'!$B:$B,0),MATCH('公式予選（TT）2Gr-結果表（印刷）'!J$11,'公式予選（TT）2Gr-結果表（貼付）'!$1:$1,0)),"")))</f>
        <v>0.75700000000000001</v>
      </c>
      <c r="K32" s="94">
        <f>IF(A32="DNS","",IF(A32="DQ","",IFERROR(INDEX('公式予選（TT）2Gr-結果表（貼付）'!$A:$Z,MATCH($B32,'公式予選（TT）2Gr-結果表（貼付）'!$B:$B,0),MATCH('公式予選（TT）2Gr-結果表（印刷）'!K$11,'公式予選（TT）2Gr-結果表（貼付）'!$1:$1,0)),"")))</f>
        <v>2.1999999999999999E-2</v>
      </c>
      <c r="L32" s="57" t="str">
        <f>IF(A32="DNS","",IF(A32="DQ","",IFERROR(INDEX('公式予選（TT）2Gr-結果表（貼付）'!$A:$Z,MATCH($B32,'公式予選（TT）2Gr-結果表（貼付）'!$B:$B,0),MATCH("In Lap",'公式予選（TT）2Gr-結果表（貼付）'!$1:$1,0))&amp;"/"&amp;INDEX('公式予選（TT）2Gr-結果表（貼付）'!$A:$Z,MATCH($B32,'公式予選（TT）2Gr-結果表（貼付）'!$B:$B,0),MATCH("Laps",'公式予選（TT）2Gr-結果表（貼付）'!$1:$1,0)),"")))</f>
        <v>5/5</v>
      </c>
      <c r="M32" s="53"/>
      <c r="N32" s="51"/>
      <c r="O32" s="51"/>
      <c r="P32" s="226" t="str">
        <f>IF(IFERROR(INDEX('公式予選（TT）2Gr-結果表（貼付）'!$A:$Z,MATCH($B32,'公式予選（TT）2Gr-結果表（貼付）'!$B:$B,0),MATCH(P$11,'公式予選（TT）2Gr-結果表（貼付）'!$1:$1,0)),"")=0,"",IFERROR(INDEX('公式予選（TT）2Gr-結果表（貼付）'!$A:$Z,MATCH($B32,'公式予選（TT）2Gr-結果表（貼付）'!$B:$B,0),MATCH(P$11,'公式予選（TT）2Gr-結果表（貼付）'!$1:$1,0)),""))</f>
        <v/>
      </c>
      <c r="Q32" s="226" t="str">
        <f>IF(P32="","",COUNTIF($P$13:P32,"&lt;&gt;"&amp;""))</f>
        <v/>
      </c>
      <c r="R32" s="226" t="str">
        <f t="shared" si="1"/>
        <v/>
      </c>
      <c r="S32" s="226" t="str">
        <f>IF(IFERROR(INDEX('公式予選（TT）2Gr-結果表（貼付）'!$A:$Z,MATCH($A32,'公式予選（TT）2Gr-結果表（貼付）'!$A:$A,0),MATCH(S$11,'公式予選（TT）2Gr-結果表（貼付）'!$1:$1,0)),"")=0,"",IFERROR(INDEX('公式予選（TT）2Gr-結果表（貼付）'!$A:$Z,MATCH($A32,'公式予選（TT）2Gr-結果表（貼付）'!$A:$A,0),MATCH(S$11,'公式予選（TT）2Gr-結果表（貼付）'!$1:$1,0)),""))</f>
        <v/>
      </c>
      <c r="T32" s="51"/>
      <c r="U32" s="51"/>
    </row>
    <row r="33" spans="1:21" ht="12.75" customHeight="1">
      <c r="A33" s="54">
        <f>IF(OR('公式予選（TT）2Gr-結果表（貼付）'!A22="DNF",'公式予選（TT）2Gr-結果表（貼付）'!A22="DNS",'公式予選（TT）2Gr-結果表（貼付）'!A22="DQ"),'公式予選（TT）2Gr-結果表（貼付）'!A22,IF(MAX('公式予選（TT）2Gr-結果表（貼付）'!$A:$A)&gt;A32,A32+1,""))</f>
        <v>21</v>
      </c>
      <c r="B33" s="55">
        <f>IFERROR(INDEX('公式予選（TT）2Gr-結果表（貼付）'!A22:$Z$50,MATCH($A33,'公式予選（TT）2Gr-結果表（貼付）'!$A22:$A70,0),MATCH('公式予選（TT）2Gr-結果表（印刷）'!B$11,'公式予選（TT）2Gr-結果表（貼付）'!$1:$1,0)),"")</f>
        <v>9</v>
      </c>
      <c r="C33" s="198"/>
      <c r="D33" s="56" t="str">
        <f>IFERROR(INDEX('公式予選（TT）2Gr-結果表（貼付）'!$A:$Z,MATCH($B33,'公式予選（TT）2Gr-結果表（貼付）'!$B:$B,0),MATCH('公式予選（TT）2Gr-結果表（印刷）'!D$11,'公式予選（TT）2Gr-結果表（貼付）'!$1:$1,0)),"")</f>
        <v>澤口 宙征</v>
      </c>
      <c r="E33" s="91" t="str">
        <f>IFERROR(INDEX('公式予選（TT）2Gr-結果表（貼付）'!$A:$Z,MATCH($B33,'公式予選（TT）2Gr-結果表（貼付）'!$B:$B,0),MATCH('公式予選（TT）2Gr-結果表（印刷）'!E$11,'公式予選（TT）2Gr-結果表（貼付）'!$1:$1,0)),"")</f>
        <v>REDSPEED/YAMAHA</v>
      </c>
      <c r="F33" s="92" t="str">
        <f>IFERROR(INDEX('公式予選（TT）2Gr-結果表（貼付）'!$A:$Z,MATCH($B33,'公式予選（TT）2Gr-結果表（貼付）'!$B:$B,0),MATCH('公式予選（TT）2Gr-結果表（印刷）'!F$11,'公式予選（TT）2Gr-結果表（貼付）'!$1:$1,0)),"")</f>
        <v>ハラダカートクラブ</v>
      </c>
      <c r="G33" s="90" t="str">
        <f>IFERROR(INDEX('公式予選（TT）2Gr-結果表（貼付）'!$A:$Z,MATCH($B33,'公式予選（TT）2Gr-結果表（貼付）'!$B:$B,0),MATCH('公式予選（TT）2Gr-結果表（印刷）'!G$11,'公式予選（TT）2Gr-結果表（貼付）'!$1:$1,0)),"")</f>
        <v>BS</v>
      </c>
      <c r="H33" s="93">
        <f>IF(A33="DNS","ｽﾀｰﾄ出来ず",IF(A33="DQ","失　格",IFERROR(INDEX('公式予選（TT）2Gr-結果表（貼付）'!$A:$Z,MATCH($B33,'公式予選（TT）2Gr-結果表（貼付）'!$B:$B,0),MATCH('公式予選（TT）2Gr-結果表（印刷）'!H$11,'公式予選（TT）2Gr-結果表（貼付）'!$1:$1,0)),"")))</f>
        <v>56.148000000000003</v>
      </c>
      <c r="I33" s="206" t="str">
        <f t="shared" si="0"/>
        <v/>
      </c>
      <c r="J33" s="94">
        <f>IF(A33="DNS","",IF(A33="DQ","",IFERROR(INDEX('公式予選（TT）2Gr-結果表（貼付）'!$A:$Z,MATCH($B33,'公式予選（TT）2Gr-結果表（貼付）'!$B:$B,0),MATCH('公式予選（TT）2Gr-結果表（印刷）'!J$11,'公式予選（TT）2Gr-結果表（貼付）'!$1:$1,0)),"")))</f>
        <v>0.79400000000000004</v>
      </c>
      <c r="K33" s="94">
        <f>IF(A33="DNS","",IF(A33="DQ","",IFERROR(INDEX('公式予選（TT）2Gr-結果表（貼付）'!$A:$Z,MATCH($B33,'公式予選（TT）2Gr-結果表（貼付）'!$B:$B,0),MATCH('公式予選（TT）2Gr-結果表（印刷）'!K$11,'公式予選（TT）2Gr-結果表（貼付）'!$1:$1,0)),"")))</f>
        <v>3.6999999999999998E-2</v>
      </c>
      <c r="L33" s="57" t="str">
        <f>IF(A33="DNS","",IF(A33="DQ","",IFERROR(INDEX('公式予選（TT）2Gr-結果表（貼付）'!$A:$Z,MATCH($B33,'公式予選（TT）2Gr-結果表（貼付）'!$B:$B,0),MATCH("In Lap",'公式予選（TT）2Gr-結果表（貼付）'!$1:$1,0))&amp;"/"&amp;INDEX('公式予選（TT）2Gr-結果表（貼付）'!$A:$Z,MATCH($B33,'公式予選（TT）2Gr-結果表（貼付）'!$B:$B,0),MATCH("Laps",'公式予選（TT）2Gr-結果表（貼付）'!$1:$1,0)),"")))</f>
        <v>5/5</v>
      </c>
      <c r="M33" s="53"/>
      <c r="N33" s="51"/>
      <c r="O33" s="51"/>
      <c r="P33" s="226" t="str">
        <f>IF(IFERROR(INDEX('公式予選（TT）2Gr-結果表（貼付）'!$A:$Z,MATCH($B33,'公式予選（TT）2Gr-結果表（貼付）'!$B:$B,0),MATCH(P$11,'公式予選（TT）2Gr-結果表（貼付）'!$1:$1,0)),"")=0,"",IFERROR(INDEX('公式予選（TT）2Gr-結果表（貼付）'!$A:$Z,MATCH($B33,'公式予選（TT）2Gr-結果表（貼付）'!$B:$B,0),MATCH(P$11,'公式予選（TT）2Gr-結果表（貼付）'!$1:$1,0)),""))</f>
        <v/>
      </c>
      <c r="Q33" s="226" t="str">
        <f>IF(P33="","",COUNTIF($P$13:P33,"&lt;&gt;"&amp;""))</f>
        <v/>
      </c>
      <c r="R33" s="226" t="str">
        <f t="shared" si="1"/>
        <v/>
      </c>
      <c r="S33" s="226" t="str">
        <f>IF(IFERROR(INDEX('公式予選（TT）2Gr-結果表（貼付）'!$A:$Z,MATCH($A33,'公式予選（TT）2Gr-結果表（貼付）'!$A:$A,0),MATCH(S$11,'公式予選（TT）2Gr-結果表（貼付）'!$1:$1,0)),"")=0,"",IFERROR(INDEX('公式予選（TT）2Gr-結果表（貼付）'!$A:$Z,MATCH($A33,'公式予選（TT）2Gr-結果表（貼付）'!$A:$A,0),MATCH(S$11,'公式予選（TT）2Gr-結果表（貼付）'!$1:$1,0)),""))</f>
        <v/>
      </c>
      <c r="T33" s="51"/>
      <c r="U33" s="51"/>
    </row>
    <row r="34" spans="1:21" ht="12.75" customHeight="1">
      <c r="A34" s="54">
        <f>IF(OR('公式予選（TT）2Gr-結果表（貼付）'!A23="DNF",'公式予選（TT）2Gr-結果表（貼付）'!A23="DNS",'公式予選（TT）2Gr-結果表（貼付）'!A23="DQ"),'公式予選（TT）2Gr-結果表（貼付）'!A23,IF(MAX('公式予選（TT）2Gr-結果表（貼付）'!$A:$A)&gt;A33,A33+1,""))</f>
        <v>22</v>
      </c>
      <c r="B34" s="55">
        <f>IFERROR(INDEX('公式予選（TT）2Gr-結果表（貼付）'!A23:$Z$50,MATCH($A34,'公式予選（TT）2Gr-結果表（貼付）'!$A23:$A71,0),MATCH('公式予選（TT）2Gr-結果表（印刷）'!B$11,'公式予選（TT）2Gr-結果表（貼付）'!$1:$1,0)),"")</f>
        <v>13</v>
      </c>
      <c r="C34" s="198"/>
      <c r="D34" s="56" t="str">
        <f>IFERROR(INDEX('公式予選（TT）2Gr-結果表（貼付）'!$A:$Z,MATCH($B34,'公式予選（TT）2Gr-結果表（貼付）'!$B:$B,0),MATCH('公式予選（TT）2Gr-結果表（印刷）'!D$11,'公式予選（TT）2Gr-結果表（貼付）'!$1:$1,0)),"")</f>
        <v>松村 元晃</v>
      </c>
      <c r="E34" s="91" t="str">
        <f>IFERROR(INDEX('公式予選（TT）2Gr-結果表（貼付）'!$A:$Z,MATCH($B34,'公式予選（TT）2Gr-結果表（貼付）'!$B:$B,0),MATCH('公式予選（TT）2Gr-結果表（印刷）'!E$11,'公式予選（TT）2Gr-結果表（貼付）'!$1:$1,0)),"")</f>
        <v>KOMIC/YAMAHA</v>
      </c>
      <c r="F34" s="92" t="str">
        <f>IFERROR(INDEX('公式予選（TT）2Gr-結果表（貼付）'!$A:$Z,MATCH($B34,'公式予選（TT）2Gr-結果表（貼付）'!$B:$B,0),MATCH('公式予選（TT）2Gr-結果表（印刷）'!F$11,'公式予選（TT）2Gr-結果表（貼付）'!$1:$1,0)),"")</f>
        <v>ハラダカートクラブwith上村工房</v>
      </c>
      <c r="G34" s="90" t="str">
        <f>IFERROR(INDEX('公式予選（TT）2Gr-結果表（貼付）'!$A:$Z,MATCH($B34,'公式予選（TT）2Gr-結果表（貼付）'!$B:$B,0),MATCH('公式予選（TT）2Gr-結果表（印刷）'!G$11,'公式予選（TT）2Gr-結果表（貼付）'!$1:$1,0)),"")</f>
        <v>BS</v>
      </c>
      <c r="H34" s="93">
        <f>IF(A34="DNS","ｽﾀｰﾄ出来ず",IF(A34="DQ","失　格",IFERROR(INDEX('公式予選（TT）2Gr-結果表（貼付）'!$A:$Z,MATCH($B34,'公式予選（TT）2Gr-結果表（貼付）'!$B:$B,0),MATCH('公式予選（TT）2Gr-結果表（印刷）'!H$11,'公式予選（TT）2Gr-結果表（貼付）'!$1:$1,0)),"")))</f>
        <v>56.325000000000003</v>
      </c>
      <c r="I34" s="206" t="str">
        <f t="shared" si="0"/>
        <v/>
      </c>
      <c r="J34" s="94">
        <f>IF(A34="DNS","",IF(A34="DQ","",IFERROR(INDEX('公式予選（TT）2Gr-結果表（貼付）'!$A:$Z,MATCH($B34,'公式予選（TT）2Gr-結果表（貼付）'!$B:$B,0),MATCH('公式予選（TT）2Gr-結果表（印刷）'!J$11,'公式予選（TT）2Gr-結果表（貼付）'!$1:$1,0)),"")))</f>
        <v>0.97099999999999997</v>
      </c>
      <c r="K34" s="94">
        <f>IF(A34="DNS","",IF(A34="DQ","",IFERROR(INDEX('公式予選（TT）2Gr-結果表（貼付）'!$A:$Z,MATCH($B34,'公式予選（TT）2Gr-結果表（貼付）'!$B:$B,0),MATCH('公式予選（TT）2Gr-結果表（印刷）'!K$11,'公式予選（TT）2Gr-結果表（貼付）'!$1:$1,0)),"")))</f>
        <v>0.17699999999999999</v>
      </c>
      <c r="L34" s="57" t="str">
        <f>IF(A34="DNS","",IF(A34="DQ","",IFERROR(INDEX('公式予選（TT）2Gr-結果表（貼付）'!$A:$Z,MATCH($B34,'公式予選（TT）2Gr-結果表（貼付）'!$B:$B,0),MATCH("In Lap",'公式予選（TT）2Gr-結果表（貼付）'!$1:$1,0))&amp;"/"&amp;INDEX('公式予選（TT）2Gr-結果表（貼付）'!$A:$Z,MATCH($B34,'公式予選（TT）2Gr-結果表（貼付）'!$B:$B,0),MATCH("Laps",'公式予選（TT）2Gr-結果表（貼付）'!$1:$1,0)),"")))</f>
        <v>2/6</v>
      </c>
      <c r="M34" s="7"/>
      <c r="N34" s="51"/>
      <c r="O34" s="51"/>
      <c r="P34" s="226" t="str">
        <f>IF(IFERROR(INDEX('公式予選（TT）2Gr-結果表（貼付）'!$A:$Z,MATCH($B34,'公式予選（TT）2Gr-結果表（貼付）'!$B:$B,0),MATCH(P$11,'公式予選（TT）2Gr-結果表（貼付）'!$1:$1,0)),"")=0,"",IFERROR(INDEX('公式予選（TT）2Gr-結果表（貼付）'!$A:$Z,MATCH($B34,'公式予選（TT）2Gr-結果表（貼付）'!$B:$B,0),MATCH(P$11,'公式予選（TT）2Gr-結果表（貼付）'!$1:$1,0)),""))</f>
        <v/>
      </c>
      <c r="Q34" s="226" t="str">
        <f>IF(P34="","",COUNTIF($P$13:P34,"&lt;&gt;"&amp;""))</f>
        <v/>
      </c>
      <c r="R34" s="226" t="str">
        <f t="shared" si="1"/>
        <v/>
      </c>
      <c r="S34" s="226" t="str">
        <f>IF(IFERROR(INDEX('公式予選（TT）2Gr-結果表（貼付）'!$A:$Z,MATCH($A34,'公式予選（TT）2Gr-結果表（貼付）'!$A:$A,0),MATCH(S$11,'公式予選（TT）2Gr-結果表（貼付）'!$1:$1,0)),"")=0,"",IFERROR(INDEX('公式予選（TT）2Gr-結果表（貼付）'!$A:$Z,MATCH($A34,'公式予選（TT）2Gr-結果表（貼付）'!$A:$A,0),MATCH(S$11,'公式予選（TT）2Gr-結果表（貼付）'!$1:$1,0)),""))</f>
        <v/>
      </c>
      <c r="T34" s="51"/>
      <c r="U34" s="51"/>
    </row>
    <row r="35" spans="1:21" ht="12.75" customHeight="1">
      <c r="A35" s="54">
        <f>IF(OR('公式予選（TT）2Gr-結果表（貼付）'!A24="DNF",'公式予選（TT）2Gr-結果表（貼付）'!A24="DNS",'公式予選（TT）2Gr-結果表（貼付）'!A24="DQ"),'公式予選（TT）2Gr-結果表（貼付）'!A24,IF(MAX('公式予選（TT）2Gr-結果表（貼付）'!$A:$A)&gt;A34,A34+1,""))</f>
        <v>23</v>
      </c>
      <c r="B35" s="55">
        <f>IFERROR(INDEX('公式予選（TT）2Gr-結果表（貼付）'!A24:$Z$50,MATCH($A35,'公式予選（TT）2Gr-結果表（貼付）'!$A24:$A72,0),MATCH('公式予選（TT）2Gr-結果表（印刷）'!B$11,'公式予選（TT）2Gr-結果表（貼付）'!$1:$1,0)),"")</f>
        <v>26</v>
      </c>
      <c r="C35" s="198"/>
      <c r="D35" s="56" t="str">
        <f>IFERROR(INDEX('公式予選（TT）2Gr-結果表（貼付）'!$A:$Z,MATCH($B35,'公式予選（TT）2Gr-結果表（貼付）'!$B:$B,0),MATCH('公式予選（TT）2Gr-結果表（印刷）'!D$11,'公式予選（TT）2Gr-結果表（貼付）'!$1:$1,0)),"")</f>
        <v>橋本 協一</v>
      </c>
      <c r="E35" s="91" t="str">
        <f>IFERROR(INDEX('公式予選（TT）2Gr-結果表（貼付）'!$A:$Z,MATCH($B35,'公式予選（TT）2Gr-結果表（貼付）'!$B:$B,0),MATCH('公式予選（TT）2Gr-結果表（印刷）'!E$11,'公式予選（TT）2Gr-結果表（貼付）'!$1:$1,0)),"")</f>
        <v>TECNO/YAMAHA</v>
      </c>
      <c r="F35" s="92" t="str">
        <f>IFERROR(INDEX('公式予選（TT）2Gr-結果表（貼付）'!$A:$Z,MATCH($B35,'公式予選（TT）2Gr-結果表（貼付）'!$B:$B,0),MATCH('公式予選（TT）2Gr-結果表（印刷）'!F$11,'公式予選（TT）2Gr-結果表（貼付）'!$1:$1,0)),"")</f>
        <v>サーティーズレーシング</v>
      </c>
      <c r="G35" s="90" t="str">
        <f>IFERROR(INDEX('公式予選（TT）2Gr-結果表（貼付）'!$A:$Z,MATCH($B35,'公式予選（TT）2Gr-結果表（貼付）'!$B:$B,0),MATCH('公式予選（TT）2Gr-結果表（印刷）'!G$11,'公式予選（TT）2Gr-結果表（貼付）'!$1:$1,0)),"")</f>
        <v>BS</v>
      </c>
      <c r="H35" s="93">
        <f>IF(A35="DNS","ｽﾀｰﾄ出来ず",IF(A35="DQ","失　格",IFERROR(INDEX('公式予選（TT）2Gr-結果表（貼付）'!$A:$Z,MATCH($B35,'公式予選（TT）2Gr-結果表（貼付）'!$B:$B,0),MATCH('公式予選（TT）2Gr-結果表（印刷）'!H$11,'公式予選（TT）2Gr-結果表（貼付）'!$1:$1,0)),"")))</f>
        <v>56.664000000000001</v>
      </c>
      <c r="I35" s="206" t="str">
        <f t="shared" si="0"/>
        <v/>
      </c>
      <c r="J35" s="94">
        <f>IF(A35="DNS","",IF(A35="DQ","",IFERROR(INDEX('公式予選（TT）2Gr-結果表（貼付）'!$A:$Z,MATCH($B35,'公式予選（TT）2Gr-結果表（貼付）'!$B:$B,0),MATCH('公式予選（TT）2Gr-結果表（印刷）'!J$11,'公式予選（TT）2Gr-結果表（貼付）'!$1:$1,0)),"")))</f>
        <v>1.31</v>
      </c>
      <c r="K35" s="94">
        <f>IF(A35="DNS","",IF(A35="DQ","",IFERROR(INDEX('公式予選（TT）2Gr-結果表（貼付）'!$A:$Z,MATCH($B35,'公式予選（TT）2Gr-結果表（貼付）'!$B:$B,0),MATCH('公式予選（TT）2Gr-結果表（印刷）'!K$11,'公式予選（TT）2Gr-結果表（貼付）'!$1:$1,0)),"")))</f>
        <v>0.33900000000000002</v>
      </c>
      <c r="L35" s="57" t="str">
        <f>IF(A35="DNS","",IF(A35="DQ","",IFERROR(INDEX('公式予選（TT）2Gr-結果表（貼付）'!$A:$Z,MATCH($B35,'公式予選（TT）2Gr-結果表（貼付）'!$B:$B,0),MATCH("In Lap",'公式予選（TT）2Gr-結果表（貼付）'!$1:$1,0))&amp;"/"&amp;INDEX('公式予選（TT）2Gr-結果表（貼付）'!$A:$Z,MATCH($B35,'公式予選（TT）2Gr-結果表（貼付）'!$B:$B,0),MATCH("Laps",'公式予選（TT）2Gr-結果表（貼付）'!$1:$1,0)),"")))</f>
        <v>2/6</v>
      </c>
      <c r="M35" s="7"/>
      <c r="N35" s="51"/>
      <c r="O35" s="51"/>
      <c r="P35" s="226" t="str">
        <f>IF(IFERROR(INDEX('公式予選（TT）2Gr-結果表（貼付）'!$A:$Z,MATCH($B35,'公式予選（TT）2Gr-結果表（貼付）'!$B:$B,0),MATCH(P$11,'公式予選（TT）2Gr-結果表（貼付）'!$1:$1,0)),"")=0,"",IFERROR(INDEX('公式予選（TT）2Gr-結果表（貼付）'!$A:$Z,MATCH($B35,'公式予選（TT）2Gr-結果表（貼付）'!$B:$B,0),MATCH(P$11,'公式予選（TT）2Gr-結果表（貼付）'!$1:$1,0)),""))</f>
        <v/>
      </c>
      <c r="Q35" s="226" t="str">
        <f>IF(P35="","",COUNTIF($P$13:P35,"&lt;&gt;"&amp;""))</f>
        <v/>
      </c>
      <c r="R35" s="226" t="str">
        <f t="shared" si="1"/>
        <v/>
      </c>
      <c r="S35" s="226" t="str">
        <f>IF(IFERROR(INDEX('公式予選（TT）2Gr-結果表（貼付）'!$A:$Z,MATCH($A35,'公式予選（TT）2Gr-結果表（貼付）'!$A:$A,0),MATCH(S$11,'公式予選（TT）2Gr-結果表（貼付）'!$1:$1,0)),"")=0,"",IFERROR(INDEX('公式予選（TT）2Gr-結果表（貼付）'!$A:$Z,MATCH($A35,'公式予選（TT）2Gr-結果表（貼付）'!$A:$A,0),MATCH(S$11,'公式予選（TT）2Gr-結果表（貼付）'!$1:$1,0)),""))</f>
        <v/>
      </c>
      <c r="T35" s="51"/>
      <c r="U35" s="51"/>
    </row>
    <row r="36" spans="1:21" ht="12.75" customHeight="1">
      <c r="A36" s="54">
        <f>IF(OR('公式予選（TT）2Gr-結果表（貼付）'!A25="DNF",'公式予選（TT）2Gr-結果表（貼付）'!A25="DNS",'公式予選（TT）2Gr-結果表（貼付）'!A25="DQ"),'公式予選（TT）2Gr-結果表（貼付）'!A25,IF(MAX('公式予選（TT）2Gr-結果表（貼付）'!$A:$A)&gt;A35,A35+1,""))</f>
        <v>24</v>
      </c>
      <c r="B36" s="55">
        <f>IFERROR(INDEX('公式予選（TT）2Gr-結果表（貼付）'!A25:$Z$50,MATCH($A36,'公式予選（TT）2Gr-結果表（貼付）'!$A25:$A73,0),MATCH('公式予選（TT）2Gr-結果表（印刷）'!B$11,'公式予選（TT）2Gr-結果表（貼付）'!$1:$1,0)),"")</f>
        <v>66</v>
      </c>
      <c r="C36" s="198"/>
      <c r="D36" s="56" t="str">
        <f>IFERROR(INDEX('公式予選（TT）2Gr-結果表（貼付）'!$A:$Z,MATCH($B36,'公式予選（TT）2Gr-結果表（貼付）'!$B:$B,0),MATCH('公式予選（TT）2Gr-結果表（印刷）'!D$11,'公式予選（TT）2Gr-結果表（貼付）'!$1:$1,0)),"")</f>
        <v>山本 勝之</v>
      </c>
      <c r="E36" s="91" t="str">
        <f>IFERROR(INDEX('公式予選（TT）2Gr-結果表（貼付）'!$A:$Z,MATCH($B36,'公式予選（TT）2Gr-結果表（貼付）'!$B:$B,0),MATCH('公式予選（TT）2Gr-結果表（印刷）'!E$11,'公式予選（TT）2Gr-結果表（貼付）'!$1:$1,0)),"")</f>
        <v>ドラゴコルセ/YAMAHA</v>
      </c>
      <c r="F36" s="92" t="str">
        <f>IFERROR(INDEX('公式予選（TT）2Gr-結果表（貼付）'!$A:$Z,MATCH($B36,'公式予選（TT）2Gr-結果表（貼付）'!$B:$B,0),MATCH('公式予選（TT）2Gr-結果表（印刷）'!F$11,'公式予選（TT）2Gr-結果表（貼付）'!$1:$1,0)),"")</f>
        <v>ラムレーシングWITHモンキーレンチ</v>
      </c>
      <c r="G36" s="90" t="str">
        <f>IFERROR(INDEX('公式予選（TT）2Gr-結果表（貼付）'!$A:$Z,MATCH($B36,'公式予選（TT）2Gr-結果表（貼付）'!$B:$B,0),MATCH('公式予選（TT）2Gr-結果表（印刷）'!G$11,'公式予選（TT）2Gr-結果表（貼付）'!$1:$1,0)),"")</f>
        <v>BS</v>
      </c>
      <c r="H36" s="93">
        <f>IF(A36="DNS","ｽﾀｰﾄ出来ず",IF(A36="DQ","失　格",IFERROR(INDEX('公式予選（TT）2Gr-結果表（貼付）'!$A:$Z,MATCH($B36,'公式予選（TT）2Gr-結果表（貼付）'!$B:$B,0),MATCH('公式予選（TT）2Gr-結果表（印刷）'!H$11,'公式予選（TT）2Gr-結果表（貼付）'!$1:$1,0)),"")))</f>
        <v>57.16</v>
      </c>
      <c r="I36" s="206" t="str">
        <f t="shared" si="0"/>
        <v/>
      </c>
      <c r="J36" s="94">
        <f>IF(A36="DNS","",IF(A36="DQ","",IFERROR(INDEX('公式予選（TT）2Gr-結果表（貼付）'!$A:$Z,MATCH($B36,'公式予選（TT）2Gr-結果表（貼付）'!$B:$B,0),MATCH('公式予選（TT）2Gr-結果表（印刷）'!J$11,'公式予選（TT）2Gr-結果表（貼付）'!$1:$1,0)),"")))</f>
        <v>1.806</v>
      </c>
      <c r="K36" s="94">
        <f>IF(A36="DNS","",IF(A36="DQ","",IFERROR(INDEX('公式予選（TT）2Gr-結果表（貼付）'!$A:$Z,MATCH($B36,'公式予選（TT）2Gr-結果表（貼付）'!$B:$B,0),MATCH('公式予選（TT）2Gr-結果表（印刷）'!K$11,'公式予選（TT）2Gr-結果表（貼付）'!$1:$1,0)),"")))</f>
        <v>0.496</v>
      </c>
      <c r="L36" s="57" t="str">
        <f>IF(A36="DNS","",IF(A36="DQ","",IFERROR(INDEX('公式予選（TT）2Gr-結果表（貼付）'!$A:$Z,MATCH($B36,'公式予選（TT）2Gr-結果表（貼付）'!$B:$B,0),MATCH("In Lap",'公式予選（TT）2Gr-結果表（貼付）'!$1:$1,0))&amp;"/"&amp;INDEX('公式予選（TT）2Gr-結果表（貼付）'!$A:$Z,MATCH($B36,'公式予選（TT）2Gr-結果表（貼付）'!$B:$B,0),MATCH("Laps",'公式予選（TT）2Gr-結果表（貼付）'!$1:$1,0)),"")))</f>
        <v>5/5</v>
      </c>
      <c r="M36" s="7"/>
      <c r="N36" s="51"/>
      <c r="O36" s="51"/>
      <c r="P36" s="226" t="str">
        <f>IF(IFERROR(INDEX('公式予選（TT）2Gr-結果表（貼付）'!$A:$Z,MATCH($B36,'公式予選（TT）2Gr-結果表（貼付）'!$B:$B,0),MATCH(P$11,'公式予選（TT）2Gr-結果表（貼付）'!$1:$1,0)),"")=0,"",IFERROR(INDEX('公式予選（TT）2Gr-結果表（貼付）'!$A:$Z,MATCH($B36,'公式予選（TT）2Gr-結果表（貼付）'!$B:$B,0),MATCH(P$11,'公式予選（TT）2Gr-結果表（貼付）'!$1:$1,0)),""))</f>
        <v/>
      </c>
      <c r="Q36" s="226" t="str">
        <f>IF(P36="","",COUNTIF($P$13:P36,"&lt;&gt;"&amp;""))</f>
        <v/>
      </c>
      <c r="R36" s="226" t="str">
        <f t="shared" si="1"/>
        <v/>
      </c>
      <c r="S36" s="226" t="str">
        <f>IF(IFERROR(INDEX('公式予選（TT）2Gr-結果表（貼付）'!$A:$Z,MATCH($A36,'公式予選（TT）2Gr-結果表（貼付）'!$A:$A,0),MATCH(S$11,'公式予選（TT）2Gr-結果表（貼付）'!$1:$1,0)),"")=0,"",IFERROR(INDEX('公式予選（TT）2Gr-結果表（貼付）'!$A:$Z,MATCH($A36,'公式予選（TT）2Gr-結果表（貼付）'!$A:$A,0),MATCH(S$11,'公式予選（TT）2Gr-結果表（貼付）'!$1:$1,0)),""))</f>
        <v/>
      </c>
      <c r="T36" s="51"/>
      <c r="U36" s="51"/>
    </row>
    <row r="37" spans="1:21" ht="12.75" customHeight="1">
      <c r="A37" s="54">
        <v>25</v>
      </c>
      <c r="B37" s="55">
        <v>17</v>
      </c>
      <c r="C37" s="198"/>
      <c r="D37" s="56" t="s">
        <v>354</v>
      </c>
      <c r="E37" s="91" t="s">
        <v>160</v>
      </c>
      <c r="F37" s="92" t="s">
        <v>355</v>
      </c>
      <c r="G37" s="90" t="s">
        <v>265</v>
      </c>
      <c r="H37" s="93" t="s">
        <v>440</v>
      </c>
      <c r="I37" s="206" t="s">
        <v>73</v>
      </c>
      <c r="J37" s="94" t="s">
        <v>73</v>
      </c>
      <c r="K37" s="94" t="s">
        <v>73</v>
      </c>
      <c r="L37" s="57" t="s">
        <v>73</v>
      </c>
      <c r="M37" s="7"/>
      <c r="N37" s="51"/>
      <c r="O37" s="51"/>
      <c r="P37" s="226" t="str">
        <f>IF(IFERROR(INDEX('公式予選（TT）2Gr-結果表（貼付）'!$A:$Z,MATCH($B37,'公式予選（TT）2Gr-結果表（貼付）'!$B:$B,0),MATCH(P$11,'公式予選（TT）2Gr-結果表（貼付）'!$1:$1,0)),"")=0,"",IFERROR(INDEX('公式予選（TT）2Gr-結果表（貼付）'!$A:$Z,MATCH($B37,'公式予選（TT）2Gr-結果表（貼付）'!$B:$B,0),MATCH(P$11,'公式予選（TT）2Gr-結果表（貼付）'!$1:$1,0)),""))</f>
        <v>鈴鹿選手権ｼﾘｰｽﾞ特別規則 競技車両規則第57条～1)(最低重量)違反により、失格とした。</v>
      </c>
      <c r="Q37" s="226">
        <f>IF(P37="","",COUNTIF($P$13:P37,"&lt;&gt;"&amp;""))</f>
        <v>25</v>
      </c>
      <c r="R37" s="226">
        <f t="shared" si="1"/>
        <v>1</v>
      </c>
      <c r="S37" s="226" t="str">
        <f>IF(IFERROR(INDEX('公式予選（TT）2Gr-結果表（貼付）'!$A:$Z,MATCH($A37,'公式予選（TT）2Gr-結果表（貼付）'!$A:$A,0),MATCH(S$11,'公式予選（TT）2Gr-結果表（貼付）'!$1:$1,0)),"")=0,"",IFERROR(INDEX('公式予選（TT）2Gr-結果表（貼付）'!$A:$Z,MATCH($A37,'公式予選（TT）2Gr-結果表（貼付）'!$A:$A,0),MATCH(S$11,'公式予選（TT）2Gr-結果表（貼付）'!$1:$1,0)),""))</f>
        <v/>
      </c>
      <c r="T37" s="51"/>
      <c r="U37" s="51"/>
    </row>
    <row r="38" spans="1:21" ht="12.75" customHeight="1">
      <c r="A38" s="54" t="str">
        <f>IF(OR('公式予選（TT）2Gr-結果表（貼付）'!A27="DNF",'公式予選（TT）2Gr-結果表（貼付）'!A27="DNS",'公式予選（TT）2Gr-結果表（貼付）'!A27="DQ"),'公式予選（TT）2Gr-結果表（貼付）'!A27,IF(MAX('公式予選（TT）2Gr-結果表（貼付）'!$A:$A)&gt;A37,A37+1,""))</f>
        <v/>
      </c>
      <c r="B38" s="55" t="str">
        <f>IFERROR(INDEX('公式予選（TT）2Gr-結果表（貼付）'!A27:$Z$50,MATCH($A38,'公式予選（TT）2Gr-結果表（貼付）'!$A27:$A75,0),MATCH('公式予選（TT）2Gr-結果表（印刷）'!B$11,'公式予選（TT）2Gr-結果表（貼付）'!$1:$1,0)),"")</f>
        <v/>
      </c>
      <c r="C38" s="198"/>
      <c r="D38" s="56" t="str">
        <f>IFERROR(INDEX('公式予選（TT）2Gr-結果表（貼付）'!$A:$Z,MATCH($B38,'公式予選（TT）2Gr-結果表（貼付）'!$B:$B,0),MATCH('公式予選（TT）2Gr-結果表（印刷）'!D$11,'公式予選（TT）2Gr-結果表（貼付）'!$1:$1,0)),"")</f>
        <v/>
      </c>
      <c r="E38" s="91" t="str">
        <f>IFERROR(INDEX('公式予選（TT）2Gr-結果表（貼付）'!$A:$Z,MATCH($B38,'公式予選（TT）2Gr-結果表（貼付）'!$B:$B,0),MATCH('公式予選（TT）2Gr-結果表（印刷）'!E$11,'公式予選（TT）2Gr-結果表（貼付）'!$1:$1,0)),"")</f>
        <v/>
      </c>
      <c r="F38" s="92" t="str">
        <f>IFERROR(INDEX('公式予選（TT）2Gr-結果表（貼付）'!$A:$Z,MATCH($B38,'公式予選（TT）2Gr-結果表（貼付）'!$B:$B,0),MATCH('公式予選（TT）2Gr-結果表（印刷）'!F$11,'公式予選（TT）2Gr-結果表（貼付）'!$1:$1,0)),"")</f>
        <v/>
      </c>
      <c r="G38" s="90" t="str">
        <f>IFERROR(INDEX('公式予選（TT）2Gr-結果表（貼付）'!$A:$Z,MATCH($B38,'公式予選（TT）2Gr-結果表（貼付）'!$B:$B,0),MATCH('公式予選（TT）2Gr-結果表（印刷）'!G$11,'公式予選（TT）2Gr-結果表（貼付）'!$1:$1,0)),"")</f>
        <v/>
      </c>
      <c r="H38" s="93" t="str">
        <f>IF(A38="DNS","ｽﾀｰﾄ出来ず",IF(A38="DQ","失　格",IFERROR(INDEX('公式予選（TT）2Gr-結果表（貼付）'!$A:$Z,MATCH($B38,'公式予選（TT）2Gr-結果表（貼付）'!$B:$B,0),MATCH('公式予選（TT）2Gr-結果表（印刷）'!H$11,'公式予選（TT）2Gr-結果表（貼付）'!$1:$1,0)),"")))</f>
        <v/>
      </c>
      <c r="I38" s="206" t="str">
        <f t="shared" si="0"/>
        <v/>
      </c>
      <c r="J38" s="94" t="str">
        <f>IF(A38="DNS","",IF(A38="DQ","",IFERROR(INDEX('公式予選（TT）2Gr-結果表（貼付）'!$A:$Z,MATCH($B38,'公式予選（TT）2Gr-結果表（貼付）'!$B:$B,0),MATCH('公式予選（TT）2Gr-結果表（印刷）'!J$11,'公式予選（TT）2Gr-結果表（貼付）'!$1:$1,0)),"")))</f>
        <v/>
      </c>
      <c r="K38" s="94" t="str">
        <f>IF(A38="DNS","",IF(A38="DQ","",IFERROR(INDEX('公式予選（TT）2Gr-結果表（貼付）'!$A:$Z,MATCH($B38,'公式予選（TT）2Gr-結果表（貼付）'!$B:$B,0),MATCH('公式予選（TT）2Gr-結果表（印刷）'!K$11,'公式予選（TT）2Gr-結果表（貼付）'!$1:$1,0)),"")))</f>
        <v/>
      </c>
      <c r="L38" s="57" t="str">
        <f>IF(A38="DNS","",IF(A38="DQ","",IFERROR(INDEX('公式予選（TT）2Gr-結果表（貼付）'!$A:$Z,MATCH($B38,'公式予選（TT）2Gr-結果表（貼付）'!$B:$B,0),MATCH("In Lap",'公式予選（TT）2Gr-結果表（貼付）'!$1:$1,0))&amp;"/"&amp;INDEX('公式予選（TT）2Gr-結果表（貼付）'!$A:$Z,MATCH($B38,'公式予選（TT）2Gr-結果表（貼付）'!$B:$B,0),MATCH("Laps",'公式予選（TT）2Gr-結果表（貼付）'!$1:$1,0)),"")))</f>
        <v/>
      </c>
      <c r="M38" s="7"/>
      <c r="N38" s="51"/>
      <c r="O38" s="51"/>
      <c r="P38" s="226" t="str">
        <f>IF(IFERROR(INDEX('公式予選（TT）2Gr-結果表（貼付）'!$A:$Z,MATCH($B38,'公式予選（TT）2Gr-結果表（貼付）'!$B:$B,0),MATCH(P$11,'公式予選（TT）2Gr-結果表（貼付）'!$1:$1,0)),"")=0,"",IFERROR(INDEX('公式予選（TT）2Gr-結果表（貼付）'!$A:$Z,MATCH($B38,'公式予選（TT）2Gr-結果表（貼付）'!$B:$B,0),MATCH(P$11,'公式予選（TT）2Gr-結果表（貼付）'!$1:$1,0)),""))</f>
        <v/>
      </c>
      <c r="Q38" s="226" t="str">
        <f>IF(P38="","",COUNTIF($P$13:P38,"&lt;&gt;"&amp;""))</f>
        <v/>
      </c>
      <c r="R38" s="226" t="str">
        <f t="shared" si="1"/>
        <v/>
      </c>
      <c r="S38" s="226" t="str">
        <f>IF(IFERROR(INDEX('公式予選（TT）2Gr-結果表（貼付）'!$A:$Z,MATCH($A38,'公式予選（TT）2Gr-結果表（貼付）'!$A:$A,0),MATCH(S$11,'公式予選（TT）2Gr-結果表（貼付）'!$1:$1,0)),"")=0,"",IFERROR(INDEX('公式予選（TT）2Gr-結果表（貼付）'!$A:$Z,MATCH($A38,'公式予選（TT）2Gr-結果表（貼付）'!$A:$A,0),MATCH(S$11,'公式予選（TT）2Gr-結果表（貼付）'!$1:$1,0)),""))</f>
        <v/>
      </c>
      <c r="T38" s="51"/>
      <c r="U38" s="51"/>
    </row>
    <row r="39" spans="1:21" ht="12.75" customHeight="1">
      <c r="A39" s="54" t="str">
        <f>IF(OR('公式予選（TT）2Gr-結果表（貼付）'!A28="DNF",'公式予選（TT）2Gr-結果表（貼付）'!A28="DNS",'公式予選（TT）2Gr-結果表（貼付）'!A28="DQ"),'公式予選（TT）2Gr-結果表（貼付）'!A28,IF(MAX('公式予選（TT）2Gr-結果表（貼付）'!$A:$A)&gt;A38,A38+1,""))</f>
        <v/>
      </c>
      <c r="B39" s="55" t="str">
        <f>IFERROR(INDEX('公式予選（TT）2Gr-結果表（貼付）'!A28:$Z$50,MATCH($A39,'公式予選（TT）2Gr-結果表（貼付）'!$A28:$A76,0),MATCH('公式予選（TT）2Gr-結果表（印刷）'!B$11,'公式予選（TT）2Gr-結果表（貼付）'!$1:$1,0)),"")</f>
        <v/>
      </c>
      <c r="C39" s="198"/>
      <c r="D39" s="56" t="str">
        <f>IFERROR(INDEX('公式予選（TT）2Gr-結果表（貼付）'!$A:$Z,MATCH($B39,'公式予選（TT）2Gr-結果表（貼付）'!$B:$B,0),MATCH('公式予選（TT）2Gr-結果表（印刷）'!D$11,'公式予選（TT）2Gr-結果表（貼付）'!$1:$1,0)),"")</f>
        <v/>
      </c>
      <c r="E39" s="91" t="str">
        <f>IFERROR(INDEX('公式予選（TT）2Gr-結果表（貼付）'!$A:$Z,MATCH($B39,'公式予選（TT）2Gr-結果表（貼付）'!$B:$B,0),MATCH('公式予選（TT）2Gr-結果表（印刷）'!E$11,'公式予選（TT）2Gr-結果表（貼付）'!$1:$1,0)),"")</f>
        <v/>
      </c>
      <c r="F39" s="92" t="str">
        <f>IFERROR(INDEX('公式予選（TT）2Gr-結果表（貼付）'!$A:$Z,MATCH($B39,'公式予選（TT）2Gr-結果表（貼付）'!$B:$B,0),MATCH('公式予選（TT）2Gr-結果表（印刷）'!F$11,'公式予選（TT）2Gr-結果表（貼付）'!$1:$1,0)),"")</f>
        <v/>
      </c>
      <c r="G39" s="90" t="str">
        <f>IFERROR(INDEX('公式予選（TT）2Gr-結果表（貼付）'!$A:$Z,MATCH($B39,'公式予選（TT）2Gr-結果表（貼付）'!$B:$B,0),MATCH('公式予選（TT）2Gr-結果表（印刷）'!G$11,'公式予選（TT）2Gr-結果表（貼付）'!$1:$1,0)),"")</f>
        <v/>
      </c>
      <c r="H39" s="93" t="str">
        <f>IF(A39="DNS","ｽﾀｰﾄ出来ず",IF(A39="DQ","失　格",IFERROR(INDEX('公式予選（TT）2Gr-結果表（貼付）'!$A:$Z,MATCH($B39,'公式予選（TT）2Gr-結果表（貼付）'!$B:$B,0),MATCH('公式予選（TT）2Gr-結果表（印刷）'!H$11,'公式予選（TT）2Gr-結果表（貼付）'!$1:$1,0)),"")))</f>
        <v/>
      </c>
      <c r="I39" s="206" t="str">
        <f t="shared" si="0"/>
        <v/>
      </c>
      <c r="J39" s="94" t="str">
        <f>IF(A39="DNS","",IF(A39="DQ","",IFERROR(INDEX('公式予選（TT）2Gr-結果表（貼付）'!$A:$Z,MATCH($B39,'公式予選（TT）2Gr-結果表（貼付）'!$B:$B,0),MATCH('公式予選（TT）2Gr-結果表（印刷）'!J$11,'公式予選（TT）2Gr-結果表（貼付）'!$1:$1,0)),"")))</f>
        <v/>
      </c>
      <c r="K39" s="94" t="str">
        <f>IF(A39="DNS","",IF(A39="DQ","",IFERROR(INDEX('公式予選（TT）2Gr-結果表（貼付）'!$A:$Z,MATCH($B39,'公式予選（TT）2Gr-結果表（貼付）'!$B:$B,0),MATCH('公式予選（TT）2Gr-結果表（印刷）'!K$11,'公式予選（TT）2Gr-結果表（貼付）'!$1:$1,0)),"")))</f>
        <v/>
      </c>
      <c r="L39" s="57" t="str">
        <f>IF(A39="DNS","",IF(A39="DQ","",IFERROR(INDEX('公式予選（TT）2Gr-結果表（貼付）'!$A:$Z,MATCH($B39,'公式予選（TT）2Gr-結果表（貼付）'!$B:$B,0),MATCH("In Lap",'公式予選（TT）2Gr-結果表（貼付）'!$1:$1,0))&amp;"/"&amp;INDEX('公式予選（TT）2Gr-結果表（貼付）'!$A:$Z,MATCH($B39,'公式予選（TT）2Gr-結果表（貼付）'!$B:$B,0),MATCH("Laps",'公式予選（TT）2Gr-結果表（貼付）'!$1:$1,0)),"")))</f>
        <v/>
      </c>
      <c r="M39" s="7"/>
      <c r="N39" s="51"/>
      <c r="O39" s="51"/>
      <c r="P39" s="226" t="str">
        <f>IF(IFERROR(INDEX('公式予選（TT）2Gr-結果表（貼付）'!$A:$Z,MATCH($B39,'公式予選（TT）2Gr-結果表（貼付）'!$B:$B,0),MATCH(P$11,'公式予選（TT）2Gr-結果表（貼付）'!$1:$1,0)),"")=0,"",IFERROR(INDEX('公式予選（TT）2Gr-結果表（貼付）'!$A:$Z,MATCH($B39,'公式予選（TT）2Gr-結果表（貼付）'!$B:$B,0),MATCH(P$11,'公式予選（TT）2Gr-結果表（貼付）'!$1:$1,0)),""))</f>
        <v/>
      </c>
      <c r="Q39" s="226" t="str">
        <f>IF(P39="","",COUNTIF($P$13:P39,"&lt;&gt;"&amp;""))</f>
        <v/>
      </c>
      <c r="R39" s="226" t="str">
        <f t="shared" si="1"/>
        <v/>
      </c>
      <c r="S39" s="226" t="str">
        <f>IF(IFERROR(INDEX('公式予選（TT）2Gr-結果表（貼付）'!$A:$Z,MATCH($A39,'公式予選（TT）2Gr-結果表（貼付）'!$A:$A,0),MATCH(S$11,'公式予選（TT）2Gr-結果表（貼付）'!$1:$1,0)),"")=0,"",IFERROR(INDEX('公式予選（TT）2Gr-結果表（貼付）'!$A:$Z,MATCH($A39,'公式予選（TT）2Gr-結果表（貼付）'!$A:$A,0),MATCH(S$11,'公式予選（TT）2Gr-結果表（貼付）'!$1:$1,0)),""))</f>
        <v/>
      </c>
      <c r="T39" s="51"/>
      <c r="U39" s="51"/>
    </row>
    <row r="40" spans="1:21" ht="12.75" customHeight="1">
      <c r="A40" s="54" t="str">
        <f>IF(OR('公式予選（TT）2Gr-結果表（貼付）'!A29="DNF",'公式予選（TT）2Gr-結果表（貼付）'!A29="DNS",'公式予選（TT）2Gr-結果表（貼付）'!A29="DQ"),'公式予選（TT）2Gr-結果表（貼付）'!A29,IF(MAX('公式予選（TT）2Gr-結果表（貼付）'!$A:$A)&gt;A39,A39+1,""))</f>
        <v/>
      </c>
      <c r="B40" s="55" t="str">
        <f>IFERROR(INDEX('公式予選（TT）2Gr-結果表（貼付）'!A29:$Z$50,MATCH($A40,'公式予選（TT）2Gr-結果表（貼付）'!$A29:$A77,0),MATCH('公式予選（TT）2Gr-結果表（印刷）'!B$11,'公式予選（TT）2Gr-結果表（貼付）'!$1:$1,0)),"")</f>
        <v/>
      </c>
      <c r="C40" s="198"/>
      <c r="D40" s="56" t="str">
        <f>IFERROR(INDEX('公式予選（TT）2Gr-結果表（貼付）'!$A:$Z,MATCH($B40,'公式予選（TT）2Gr-結果表（貼付）'!$B:$B,0),MATCH('公式予選（TT）2Gr-結果表（印刷）'!D$11,'公式予選（TT）2Gr-結果表（貼付）'!$1:$1,0)),"")</f>
        <v/>
      </c>
      <c r="E40" s="91" t="str">
        <f>IFERROR(INDEX('公式予選（TT）2Gr-結果表（貼付）'!$A:$Z,MATCH($B40,'公式予選（TT）2Gr-結果表（貼付）'!$B:$B,0),MATCH('公式予選（TT）2Gr-結果表（印刷）'!E$11,'公式予選（TT）2Gr-結果表（貼付）'!$1:$1,0)),"")</f>
        <v/>
      </c>
      <c r="F40" s="92" t="str">
        <f>IFERROR(INDEX('公式予選（TT）2Gr-結果表（貼付）'!$A:$Z,MATCH($B40,'公式予選（TT）2Gr-結果表（貼付）'!$B:$B,0),MATCH('公式予選（TT）2Gr-結果表（印刷）'!F$11,'公式予選（TT）2Gr-結果表（貼付）'!$1:$1,0)),"")</f>
        <v/>
      </c>
      <c r="G40" s="90" t="str">
        <f>IFERROR(INDEX('公式予選（TT）2Gr-結果表（貼付）'!$A:$Z,MATCH($B40,'公式予選（TT）2Gr-結果表（貼付）'!$B:$B,0),MATCH('公式予選（TT）2Gr-結果表（印刷）'!G$11,'公式予選（TT）2Gr-結果表（貼付）'!$1:$1,0)),"")</f>
        <v/>
      </c>
      <c r="H40" s="93" t="str">
        <f>IF(A40="DNS","ｽﾀｰﾄ出来ず",IF(A40="DQ","失　格",IFERROR(INDEX('公式予選（TT）2Gr-結果表（貼付）'!$A:$Z,MATCH($B40,'公式予選（TT）2Gr-結果表（貼付）'!$B:$B,0),MATCH('公式予選（TT）2Gr-結果表（印刷）'!H$11,'公式予選（TT）2Gr-結果表（貼付）'!$1:$1,0)),"")))</f>
        <v/>
      </c>
      <c r="I40" s="206" t="str">
        <f t="shared" si="0"/>
        <v/>
      </c>
      <c r="J40" s="94" t="str">
        <f>IF(A40="DNS","",IF(A40="DQ","",IFERROR(INDEX('公式予選（TT）2Gr-結果表（貼付）'!$A:$Z,MATCH($B40,'公式予選（TT）2Gr-結果表（貼付）'!$B:$B,0),MATCH('公式予選（TT）2Gr-結果表（印刷）'!J$11,'公式予選（TT）2Gr-結果表（貼付）'!$1:$1,0)),"")))</f>
        <v/>
      </c>
      <c r="K40" s="94" t="str">
        <f>IF(A40="DNS","",IF(A40="DQ","",IFERROR(INDEX('公式予選（TT）2Gr-結果表（貼付）'!$A:$Z,MATCH($B40,'公式予選（TT）2Gr-結果表（貼付）'!$B:$B,0),MATCH('公式予選（TT）2Gr-結果表（印刷）'!K$11,'公式予選（TT）2Gr-結果表（貼付）'!$1:$1,0)),"")))</f>
        <v/>
      </c>
      <c r="L40" s="57" t="str">
        <f>IF(A40="DNS","",IF(A40="DQ","",IFERROR(INDEX('公式予選（TT）2Gr-結果表（貼付）'!$A:$Z,MATCH($B40,'公式予選（TT）2Gr-結果表（貼付）'!$B:$B,0),MATCH("In Lap",'公式予選（TT）2Gr-結果表（貼付）'!$1:$1,0))&amp;"/"&amp;INDEX('公式予選（TT）2Gr-結果表（貼付）'!$A:$Z,MATCH($B40,'公式予選（TT）2Gr-結果表（貼付）'!$B:$B,0),MATCH("Laps",'公式予選（TT）2Gr-結果表（貼付）'!$1:$1,0)),"")))</f>
        <v/>
      </c>
      <c r="M40" s="7"/>
      <c r="N40" s="51"/>
      <c r="O40" s="51"/>
      <c r="P40" s="226" t="str">
        <f>IF(IFERROR(INDEX('公式予選（TT）2Gr-結果表（貼付）'!$A:$Z,MATCH($B40,'公式予選（TT）2Gr-結果表（貼付）'!$B:$B,0),MATCH(P$11,'公式予選（TT）2Gr-結果表（貼付）'!$1:$1,0)),"")=0,"",IFERROR(INDEX('公式予選（TT）2Gr-結果表（貼付）'!$A:$Z,MATCH($B40,'公式予選（TT）2Gr-結果表（貼付）'!$B:$B,0),MATCH(P$11,'公式予選（TT）2Gr-結果表（貼付）'!$1:$1,0)),""))</f>
        <v/>
      </c>
      <c r="Q40" s="226" t="str">
        <f>IF(P40="","",COUNTIF($P$13:P40,"&lt;&gt;"&amp;""))</f>
        <v/>
      </c>
      <c r="R40" s="226" t="str">
        <f t="shared" si="1"/>
        <v/>
      </c>
      <c r="S40" s="226" t="str">
        <f>IF(IFERROR(INDEX('公式予選（TT）2Gr-結果表（貼付）'!$A:$Z,MATCH($A40,'公式予選（TT）2Gr-結果表（貼付）'!$A:$A,0),MATCH(S$11,'公式予選（TT）2Gr-結果表（貼付）'!$1:$1,0)),"")=0,"",IFERROR(INDEX('公式予選（TT）2Gr-結果表（貼付）'!$A:$Z,MATCH($A40,'公式予選（TT）2Gr-結果表（貼付）'!$A:$A,0),MATCH(S$11,'公式予選（TT）2Gr-結果表（貼付）'!$1:$1,0)),""))</f>
        <v/>
      </c>
      <c r="T40" s="51"/>
      <c r="U40" s="51"/>
    </row>
    <row r="41" spans="1:21" ht="12.75" customHeight="1">
      <c r="A41" s="54" t="str">
        <f>IF(OR('公式予選（TT）2Gr-結果表（貼付）'!A30="DNF",'公式予選（TT）2Gr-結果表（貼付）'!A30="DNS",'公式予選（TT）2Gr-結果表（貼付）'!A30="DQ"),'公式予選（TT）2Gr-結果表（貼付）'!A30,IF(MAX('公式予選（TT）2Gr-結果表（貼付）'!$A:$A)&gt;A40,A40+1,""))</f>
        <v/>
      </c>
      <c r="B41" s="55" t="str">
        <f>IFERROR(INDEX('公式予選（TT）2Gr-結果表（貼付）'!A30:$Z$50,MATCH($A41,'公式予選（TT）2Gr-結果表（貼付）'!$A30:$A78,0),MATCH('公式予選（TT）2Gr-結果表（印刷）'!B$11,'公式予選（TT）2Gr-結果表（貼付）'!$1:$1,0)),"")</f>
        <v/>
      </c>
      <c r="C41" s="198"/>
      <c r="D41" s="56" t="str">
        <f>IFERROR(INDEX('公式予選（TT）2Gr-結果表（貼付）'!$A:$Z,MATCH($B41,'公式予選（TT）2Gr-結果表（貼付）'!$B:$B,0),MATCH('公式予選（TT）2Gr-結果表（印刷）'!D$11,'公式予選（TT）2Gr-結果表（貼付）'!$1:$1,0)),"")</f>
        <v/>
      </c>
      <c r="E41" s="91" t="str">
        <f>IFERROR(INDEX('公式予選（TT）2Gr-結果表（貼付）'!$A:$Z,MATCH($B41,'公式予選（TT）2Gr-結果表（貼付）'!$B:$B,0),MATCH('公式予選（TT）2Gr-結果表（印刷）'!E$11,'公式予選（TT）2Gr-結果表（貼付）'!$1:$1,0)),"")</f>
        <v/>
      </c>
      <c r="F41" s="92" t="str">
        <f>IFERROR(INDEX('公式予選（TT）2Gr-結果表（貼付）'!$A:$Z,MATCH($B41,'公式予選（TT）2Gr-結果表（貼付）'!$B:$B,0),MATCH('公式予選（TT）2Gr-結果表（印刷）'!F$11,'公式予選（TT）2Gr-結果表（貼付）'!$1:$1,0)),"")</f>
        <v/>
      </c>
      <c r="G41" s="90" t="str">
        <f>IFERROR(INDEX('公式予選（TT）2Gr-結果表（貼付）'!$A:$Z,MATCH($B41,'公式予選（TT）2Gr-結果表（貼付）'!$B:$B,0),MATCH('公式予選（TT）2Gr-結果表（印刷）'!G$11,'公式予選（TT）2Gr-結果表（貼付）'!$1:$1,0)),"")</f>
        <v/>
      </c>
      <c r="H41" s="93" t="str">
        <f>IF(A41="DNS","ｽﾀｰﾄ出来ず",IF(A41="DQ","失　格",IFERROR(INDEX('公式予選（TT）2Gr-結果表（貼付）'!$A:$Z,MATCH($B41,'公式予選（TT）2Gr-結果表（貼付）'!$B:$B,0),MATCH('公式予選（TT）2Gr-結果表（印刷）'!H$11,'公式予選（TT）2Gr-結果表（貼付）'!$1:$1,0)),"")))</f>
        <v/>
      </c>
      <c r="I41" s="206" t="str">
        <f t="shared" si="0"/>
        <v/>
      </c>
      <c r="J41" s="94" t="str">
        <f>IF(A41="DNS","",IF(A41="DQ","",IFERROR(INDEX('公式予選（TT）2Gr-結果表（貼付）'!$A:$Z,MATCH($B41,'公式予選（TT）2Gr-結果表（貼付）'!$B:$B,0),MATCH('公式予選（TT）2Gr-結果表（印刷）'!J$11,'公式予選（TT）2Gr-結果表（貼付）'!$1:$1,0)),"")))</f>
        <v/>
      </c>
      <c r="K41" s="94" t="str">
        <f>IF(A41="DNS","",IF(A41="DQ","",IFERROR(INDEX('公式予選（TT）2Gr-結果表（貼付）'!$A:$Z,MATCH($B41,'公式予選（TT）2Gr-結果表（貼付）'!$B:$B,0),MATCH('公式予選（TT）2Gr-結果表（印刷）'!K$11,'公式予選（TT）2Gr-結果表（貼付）'!$1:$1,0)),"")))</f>
        <v/>
      </c>
      <c r="L41" s="57" t="str">
        <f>IF(A41="DNS","",IF(A41="DQ","",IFERROR(INDEX('公式予選（TT）2Gr-結果表（貼付）'!$A:$Z,MATCH($B41,'公式予選（TT）2Gr-結果表（貼付）'!$B:$B,0),MATCH("In Lap",'公式予選（TT）2Gr-結果表（貼付）'!$1:$1,0))&amp;"/"&amp;INDEX('公式予選（TT）2Gr-結果表（貼付）'!$A:$Z,MATCH($B41,'公式予選（TT）2Gr-結果表（貼付）'!$B:$B,0),MATCH("Laps",'公式予選（TT）2Gr-結果表（貼付）'!$1:$1,0)),"")))</f>
        <v/>
      </c>
      <c r="M41" s="7"/>
      <c r="N41" s="51"/>
      <c r="O41" s="51"/>
      <c r="P41" s="226" t="str">
        <f>IF(IFERROR(INDEX('公式予選（TT）2Gr-結果表（貼付）'!$A:$Z,MATCH($B41,'公式予選（TT）2Gr-結果表（貼付）'!$B:$B,0),MATCH(P$11,'公式予選（TT）2Gr-結果表（貼付）'!$1:$1,0)),"")=0,"",IFERROR(INDEX('公式予選（TT）2Gr-結果表（貼付）'!$A:$Z,MATCH($B41,'公式予選（TT）2Gr-結果表（貼付）'!$B:$B,0),MATCH(P$11,'公式予選（TT）2Gr-結果表（貼付）'!$1:$1,0)),""))</f>
        <v/>
      </c>
      <c r="Q41" s="226" t="str">
        <f>IF(P41="","",COUNTIF($P$13:P41,"&lt;&gt;"&amp;""))</f>
        <v/>
      </c>
      <c r="R41" s="226" t="str">
        <f t="shared" si="1"/>
        <v/>
      </c>
      <c r="S41" s="226" t="str">
        <f>IF(IFERROR(INDEX('公式予選（TT）2Gr-結果表（貼付）'!$A:$Z,MATCH($A41,'公式予選（TT）2Gr-結果表（貼付）'!$A:$A,0),MATCH(S$11,'公式予選（TT）2Gr-結果表（貼付）'!$1:$1,0)),"")=0,"",IFERROR(INDEX('公式予選（TT）2Gr-結果表（貼付）'!$A:$Z,MATCH($A41,'公式予選（TT）2Gr-結果表（貼付）'!$A:$A,0),MATCH(S$11,'公式予選（TT）2Gr-結果表（貼付）'!$1:$1,0)),""))</f>
        <v/>
      </c>
      <c r="T41" s="51"/>
      <c r="U41" s="51"/>
    </row>
    <row r="42" spans="1:21" ht="12.75" customHeight="1">
      <c r="A42" s="54" t="str">
        <f>IF(OR('公式予選（TT）2Gr-結果表（貼付）'!A31="DNF",'公式予選（TT）2Gr-結果表（貼付）'!A31="DNS",'公式予選（TT）2Gr-結果表（貼付）'!A31="DQ"),'公式予選（TT）2Gr-結果表（貼付）'!A31,IF(MAX('公式予選（TT）2Gr-結果表（貼付）'!$A:$A)&gt;A41,A41+1,""))</f>
        <v/>
      </c>
      <c r="B42" s="55" t="str">
        <f>IFERROR(INDEX('公式予選（TT）2Gr-結果表（貼付）'!A31:$Z$50,MATCH($A42,'公式予選（TT）2Gr-結果表（貼付）'!$A31:$A79,0),MATCH('公式予選（TT）2Gr-結果表（印刷）'!B$11,'公式予選（TT）2Gr-結果表（貼付）'!$1:$1,0)),"")</f>
        <v/>
      </c>
      <c r="C42" s="198"/>
      <c r="D42" s="56" t="str">
        <f>IFERROR(INDEX('公式予選（TT）2Gr-結果表（貼付）'!$A:$Z,MATCH($B42,'公式予選（TT）2Gr-結果表（貼付）'!$B:$B,0),MATCH('公式予選（TT）2Gr-結果表（印刷）'!D$11,'公式予選（TT）2Gr-結果表（貼付）'!$1:$1,0)),"")</f>
        <v/>
      </c>
      <c r="E42" s="91" t="str">
        <f>IFERROR(INDEX('公式予選（TT）2Gr-結果表（貼付）'!$A:$Z,MATCH($B42,'公式予選（TT）2Gr-結果表（貼付）'!$B:$B,0),MATCH('公式予選（TT）2Gr-結果表（印刷）'!E$11,'公式予選（TT）2Gr-結果表（貼付）'!$1:$1,0)),"")</f>
        <v/>
      </c>
      <c r="F42" s="92" t="str">
        <f>IFERROR(INDEX('公式予選（TT）2Gr-結果表（貼付）'!$A:$Z,MATCH($B42,'公式予選（TT）2Gr-結果表（貼付）'!$B:$B,0),MATCH('公式予選（TT）2Gr-結果表（印刷）'!F$11,'公式予選（TT）2Gr-結果表（貼付）'!$1:$1,0)),"")</f>
        <v/>
      </c>
      <c r="G42" s="90" t="str">
        <f>IFERROR(INDEX('公式予選（TT）2Gr-結果表（貼付）'!$A:$Z,MATCH($B42,'公式予選（TT）2Gr-結果表（貼付）'!$B:$B,0),MATCH('公式予選（TT）2Gr-結果表（印刷）'!G$11,'公式予選（TT）2Gr-結果表（貼付）'!$1:$1,0)),"")</f>
        <v/>
      </c>
      <c r="H42" s="93" t="str">
        <f>IF(A42="DNS","ｽﾀｰﾄ出来ず",IF(A42="DQ","失　格",IFERROR(INDEX('公式予選（TT）2Gr-結果表（貼付）'!$A:$Z,MATCH($B42,'公式予選（TT）2Gr-結果表（貼付）'!$B:$B,0),MATCH('公式予選（TT）2Gr-結果表（印刷）'!H$11,'公式予選（TT）2Gr-結果表（貼付）'!$1:$1,0)),"")))</f>
        <v/>
      </c>
      <c r="I42" s="206" t="str">
        <f t="shared" si="0"/>
        <v/>
      </c>
      <c r="J42" s="94" t="str">
        <f>IF(A42="DNS","",IF(A42="DQ","",IFERROR(INDEX('公式予選（TT）2Gr-結果表（貼付）'!$A:$Z,MATCH($B42,'公式予選（TT）2Gr-結果表（貼付）'!$B:$B,0),MATCH('公式予選（TT）2Gr-結果表（印刷）'!J$11,'公式予選（TT）2Gr-結果表（貼付）'!$1:$1,0)),"")))</f>
        <v/>
      </c>
      <c r="K42" s="94" t="str">
        <f>IF(A42="DNS","",IF(A42="DQ","",IFERROR(INDEX('公式予選（TT）2Gr-結果表（貼付）'!$A:$Z,MATCH($B42,'公式予選（TT）2Gr-結果表（貼付）'!$B:$B,0),MATCH('公式予選（TT）2Gr-結果表（印刷）'!K$11,'公式予選（TT）2Gr-結果表（貼付）'!$1:$1,0)),"")))</f>
        <v/>
      </c>
      <c r="L42" s="57" t="str">
        <f>IF(A42="DNS","",IF(A42="DQ","",IFERROR(INDEX('公式予選（TT）2Gr-結果表（貼付）'!$A:$Z,MATCH($B42,'公式予選（TT）2Gr-結果表（貼付）'!$B:$B,0),MATCH("In Lap",'公式予選（TT）2Gr-結果表（貼付）'!$1:$1,0))&amp;"/"&amp;INDEX('公式予選（TT）2Gr-結果表（貼付）'!$A:$Z,MATCH($B42,'公式予選（TT）2Gr-結果表（貼付）'!$B:$B,0),MATCH("Laps",'公式予選（TT）2Gr-結果表（貼付）'!$1:$1,0)),"")))</f>
        <v/>
      </c>
      <c r="M42" s="7"/>
      <c r="N42" s="51"/>
      <c r="O42" s="51"/>
      <c r="P42" s="226" t="str">
        <f>IF(IFERROR(INDEX('公式予選（TT）2Gr-結果表（貼付）'!$A:$Z,MATCH($B42,'公式予選（TT）2Gr-結果表（貼付）'!$B:$B,0),MATCH(P$11,'公式予選（TT）2Gr-結果表（貼付）'!$1:$1,0)),"")=0,"",IFERROR(INDEX('公式予選（TT）2Gr-結果表（貼付）'!$A:$Z,MATCH($B42,'公式予選（TT）2Gr-結果表（貼付）'!$B:$B,0),MATCH(P$11,'公式予選（TT）2Gr-結果表（貼付）'!$1:$1,0)),""))</f>
        <v/>
      </c>
      <c r="Q42" s="226" t="str">
        <f>IF(P42="","",COUNTIF($P$13:P42,"&lt;&gt;"&amp;""))</f>
        <v/>
      </c>
      <c r="R42" s="226" t="str">
        <f t="shared" si="1"/>
        <v/>
      </c>
      <c r="S42" s="226" t="str">
        <f>IF(IFERROR(INDEX('公式予選（TT）2Gr-結果表（貼付）'!$A:$Z,MATCH($A42,'公式予選（TT）2Gr-結果表（貼付）'!$A:$A,0),MATCH(S$11,'公式予選（TT）2Gr-結果表（貼付）'!$1:$1,0)),"")=0,"",IFERROR(INDEX('公式予選（TT）2Gr-結果表（貼付）'!$A:$Z,MATCH($A42,'公式予選（TT）2Gr-結果表（貼付）'!$A:$A,0),MATCH(S$11,'公式予選（TT）2Gr-結果表（貼付）'!$1:$1,0)),""))</f>
        <v/>
      </c>
      <c r="T42" s="51"/>
      <c r="U42" s="51"/>
    </row>
    <row r="43" spans="1:21" ht="12.75" customHeight="1">
      <c r="A43" s="54" t="str">
        <f>IF(OR('公式予選（TT）2Gr-結果表（貼付）'!A32="DNF",'公式予選（TT）2Gr-結果表（貼付）'!A32="DNS",'公式予選（TT）2Gr-結果表（貼付）'!A32="DQ"),'公式予選（TT）2Gr-結果表（貼付）'!A32,IF(MAX('公式予選（TT）2Gr-結果表（貼付）'!$A:$A)&gt;A42,A42+1,""))</f>
        <v/>
      </c>
      <c r="B43" s="55" t="str">
        <f>IFERROR(INDEX('公式予選（TT）2Gr-結果表（貼付）'!A32:$Z$50,MATCH($A43,'公式予選（TT）2Gr-結果表（貼付）'!$A32:$A80,0),MATCH('公式予選（TT）2Gr-結果表（印刷）'!B$11,'公式予選（TT）2Gr-結果表（貼付）'!$1:$1,0)),"")</f>
        <v/>
      </c>
      <c r="C43" s="198"/>
      <c r="D43" s="56" t="str">
        <f>IFERROR(INDEX('公式予選（TT）2Gr-結果表（貼付）'!$A:$Z,MATCH($B43,'公式予選（TT）2Gr-結果表（貼付）'!$B:$B,0),MATCH('公式予選（TT）2Gr-結果表（印刷）'!D$11,'公式予選（TT）2Gr-結果表（貼付）'!$1:$1,0)),"")</f>
        <v/>
      </c>
      <c r="E43" s="91" t="str">
        <f>IFERROR(INDEX('公式予選（TT）2Gr-結果表（貼付）'!$A:$Z,MATCH($B43,'公式予選（TT）2Gr-結果表（貼付）'!$B:$B,0),MATCH('公式予選（TT）2Gr-結果表（印刷）'!E$11,'公式予選（TT）2Gr-結果表（貼付）'!$1:$1,0)),"")</f>
        <v/>
      </c>
      <c r="F43" s="92" t="str">
        <f>IFERROR(INDEX('公式予選（TT）2Gr-結果表（貼付）'!$A:$Z,MATCH($B43,'公式予選（TT）2Gr-結果表（貼付）'!$B:$B,0),MATCH('公式予選（TT）2Gr-結果表（印刷）'!F$11,'公式予選（TT）2Gr-結果表（貼付）'!$1:$1,0)),"")</f>
        <v/>
      </c>
      <c r="G43" s="90" t="str">
        <f>IFERROR(INDEX('公式予選（TT）2Gr-結果表（貼付）'!$A:$Z,MATCH($B43,'公式予選（TT）2Gr-結果表（貼付）'!$B:$B,0),MATCH('公式予選（TT）2Gr-結果表（印刷）'!G$11,'公式予選（TT）2Gr-結果表（貼付）'!$1:$1,0)),"")</f>
        <v/>
      </c>
      <c r="H43" s="93" t="str">
        <f>IF(A43="DNS","ｽﾀｰﾄ出来ず",IF(A43="DQ","失　格",IFERROR(INDEX('公式予選（TT）2Gr-結果表（貼付）'!$A:$Z,MATCH($B43,'公式予選（TT）2Gr-結果表（貼付）'!$B:$B,0),MATCH('公式予選（TT）2Gr-結果表（印刷）'!H$11,'公式予選（TT）2Gr-結果表（貼付）'!$1:$1,0)),"")))</f>
        <v/>
      </c>
      <c r="I43" s="206" t="str">
        <f t="shared" si="0"/>
        <v/>
      </c>
      <c r="J43" s="94" t="str">
        <f>IF(A43="DNS","",IF(A43="DQ","",IFERROR(INDEX('公式予選（TT）2Gr-結果表（貼付）'!$A:$Z,MATCH($B43,'公式予選（TT）2Gr-結果表（貼付）'!$B:$B,0),MATCH('公式予選（TT）2Gr-結果表（印刷）'!J$11,'公式予選（TT）2Gr-結果表（貼付）'!$1:$1,0)),"")))</f>
        <v/>
      </c>
      <c r="K43" s="94" t="str">
        <f>IF(A43="DNS","",IF(A43="DQ","",IFERROR(INDEX('公式予選（TT）2Gr-結果表（貼付）'!$A:$Z,MATCH($B43,'公式予選（TT）2Gr-結果表（貼付）'!$B:$B,0),MATCH('公式予選（TT）2Gr-結果表（印刷）'!K$11,'公式予選（TT）2Gr-結果表（貼付）'!$1:$1,0)),"")))</f>
        <v/>
      </c>
      <c r="L43" s="57" t="str">
        <f>IF(A43="DNS","",IF(A43="DQ","",IFERROR(INDEX('公式予選（TT）2Gr-結果表（貼付）'!$A:$Z,MATCH($B43,'公式予選（TT）2Gr-結果表（貼付）'!$B:$B,0),MATCH("In Lap",'公式予選（TT）2Gr-結果表（貼付）'!$1:$1,0))&amp;"/"&amp;INDEX('公式予選（TT）2Gr-結果表（貼付）'!$A:$Z,MATCH($B43,'公式予選（TT）2Gr-結果表（貼付）'!$B:$B,0),MATCH("Laps",'公式予選（TT）2Gr-結果表（貼付）'!$1:$1,0)),"")))</f>
        <v/>
      </c>
      <c r="M43" s="7"/>
      <c r="N43" s="51"/>
      <c r="O43" s="51"/>
      <c r="P43" s="226" t="str">
        <f>IF(IFERROR(INDEX('公式予選（TT）2Gr-結果表（貼付）'!$A:$Z,MATCH($B43,'公式予選（TT）2Gr-結果表（貼付）'!$B:$B,0),MATCH(P$11,'公式予選（TT）2Gr-結果表（貼付）'!$1:$1,0)),"")=0,"",IFERROR(INDEX('公式予選（TT）2Gr-結果表（貼付）'!$A:$Z,MATCH($B43,'公式予選（TT）2Gr-結果表（貼付）'!$B:$B,0),MATCH(P$11,'公式予選（TT）2Gr-結果表（貼付）'!$1:$1,0)),""))</f>
        <v/>
      </c>
      <c r="Q43" s="226" t="str">
        <f>IF(P43="","",COUNTIF($P$13:P43,"&lt;&gt;"&amp;""))</f>
        <v/>
      </c>
      <c r="R43" s="226" t="str">
        <f t="shared" si="1"/>
        <v/>
      </c>
      <c r="S43" s="226" t="str">
        <f>IF(IFERROR(INDEX('公式予選（TT）2Gr-結果表（貼付）'!$A:$Z,MATCH($A43,'公式予選（TT）2Gr-結果表（貼付）'!$A:$A,0),MATCH(S$11,'公式予選（TT）2Gr-結果表（貼付）'!$1:$1,0)),"")=0,"",IFERROR(INDEX('公式予選（TT）2Gr-結果表（貼付）'!$A:$Z,MATCH($A43,'公式予選（TT）2Gr-結果表（貼付）'!$A:$A,0),MATCH(S$11,'公式予選（TT）2Gr-結果表（貼付）'!$1:$1,0)),""))</f>
        <v/>
      </c>
      <c r="T43" s="51"/>
      <c r="U43" s="51"/>
    </row>
    <row r="44" spans="1:21" ht="12.75" customHeight="1">
      <c r="A44" s="54" t="str">
        <f>IF(OR('公式予選（TT）2Gr-結果表（貼付）'!A33="DNF",'公式予選（TT）2Gr-結果表（貼付）'!A33="DNS",'公式予選（TT）2Gr-結果表（貼付）'!A33="DQ"),'公式予選（TT）2Gr-結果表（貼付）'!A33,IF(MAX('公式予選（TT）2Gr-結果表（貼付）'!$A:$A)&gt;A43,A43+1,""))</f>
        <v/>
      </c>
      <c r="B44" s="55" t="str">
        <f>IFERROR(INDEX('公式予選（TT）2Gr-結果表（貼付）'!A33:$Z$50,MATCH($A44,'公式予選（TT）2Gr-結果表（貼付）'!$A33:$A81,0),MATCH('公式予選（TT）2Gr-結果表（印刷）'!B$11,'公式予選（TT）2Gr-結果表（貼付）'!$1:$1,0)),"")</f>
        <v/>
      </c>
      <c r="C44" s="198"/>
      <c r="D44" s="56" t="str">
        <f>IFERROR(INDEX('公式予選（TT）2Gr-結果表（貼付）'!$A:$Z,MATCH($B44,'公式予選（TT）2Gr-結果表（貼付）'!$B:$B,0),MATCH('公式予選（TT）2Gr-結果表（印刷）'!D$11,'公式予選（TT）2Gr-結果表（貼付）'!$1:$1,0)),"")</f>
        <v/>
      </c>
      <c r="E44" s="91" t="str">
        <f>IFERROR(INDEX('公式予選（TT）2Gr-結果表（貼付）'!$A:$Z,MATCH($B44,'公式予選（TT）2Gr-結果表（貼付）'!$B:$B,0),MATCH('公式予選（TT）2Gr-結果表（印刷）'!E$11,'公式予選（TT）2Gr-結果表（貼付）'!$1:$1,0)),"")</f>
        <v/>
      </c>
      <c r="F44" s="92" t="str">
        <f>IFERROR(INDEX('公式予選（TT）2Gr-結果表（貼付）'!$A:$Z,MATCH($B44,'公式予選（TT）2Gr-結果表（貼付）'!$B:$B,0),MATCH('公式予選（TT）2Gr-結果表（印刷）'!F$11,'公式予選（TT）2Gr-結果表（貼付）'!$1:$1,0)),"")</f>
        <v/>
      </c>
      <c r="G44" s="90" t="str">
        <f>IFERROR(INDEX('公式予選（TT）2Gr-結果表（貼付）'!$A:$Z,MATCH($B44,'公式予選（TT）2Gr-結果表（貼付）'!$B:$B,0),MATCH('公式予選（TT）2Gr-結果表（印刷）'!G$11,'公式予選（TT）2Gr-結果表（貼付）'!$1:$1,0)),"")</f>
        <v/>
      </c>
      <c r="H44" s="93" t="str">
        <f>IF(A44="DNS","ｽﾀｰﾄ出来ず",IF(A44="DQ","失　格",IFERROR(INDEX('公式予選（TT）2Gr-結果表（貼付）'!$A:$Z,MATCH($B44,'公式予選（TT）2Gr-結果表（貼付）'!$B:$B,0),MATCH('公式予選（TT）2Gr-結果表（印刷）'!H$11,'公式予選（TT）2Gr-結果表（貼付）'!$1:$1,0)),"")))</f>
        <v/>
      </c>
      <c r="I44" s="206" t="str">
        <f t="shared" si="0"/>
        <v/>
      </c>
      <c r="J44" s="94" t="str">
        <f>IF(A44="DNS","",IF(A44="DQ","",IFERROR(INDEX('公式予選（TT）2Gr-結果表（貼付）'!$A:$Z,MATCH($B44,'公式予選（TT）2Gr-結果表（貼付）'!$B:$B,0),MATCH('公式予選（TT）2Gr-結果表（印刷）'!J$11,'公式予選（TT）2Gr-結果表（貼付）'!$1:$1,0)),"")))</f>
        <v/>
      </c>
      <c r="K44" s="94" t="str">
        <f>IF(A44="DNS","",IF(A44="DQ","",IFERROR(INDEX('公式予選（TT）2Gr-結果表（貼付）'!$A:$Z,MATCH($B44,'公式予選（TT）2Gr-結果表（貼付）'!$B:$B,0),MATCH('公式予選（TT）2Gr-結果表（印刷）'!K$11,'公式予選（TT）2Gr-結果表（貼付）'!$1:$1,0)),"")))</f>
        <v/>
      </c>
      <c r="L44" s="57" t="str">
        <f>IF(A44="DNS","",IF(A44="DQ","",IFERROR(INDEX('公式予選（TT）2Gr-結果表（貼付）'!$A:$Z,MATCH($B44,'公式予選（TT）2Gr-結果表（貼付）'!$B:$B,0),MATCH("In Lap",'公式予選（TT）2Gr-結果表（貼付）'!$1:$1,0))&amp;"/"&amp;INDEX('公式予選（TT）2Gr-結果表（貼付）'!$A:$Z,MATCH($B44,'公式予選（TT）2Gr-結果表（貼付）'!$B:$B,0),MATCH("Laps",'公式予選（TT）2Gr-結果表（貼付）'!$1:$1,0)),"")))</f>
        <v/>
      </c>
      <c r="M44" s="7"/>
      <c r="N44" s="51"/>
      <c r="O44" s="51"/>
      <c r="P44" s="226" t="str">
        <f>IF(IFERROR(INDEX('公式予選（TT）2Gr-結果表（貼付）'!$A:$Z,MATCH($B44,'公式予選（TT）2Gr-結果表（貼付）'!$B:$B,0),MATCH(P$11,'公式予選（TT）2Gr-結果表（貼付）'!$1:$1,0)),"")=0,"",IFERROR(INDEX('公式予選（TT）2Gr-結果表（貼付）'!$A:$Z,MATCH($B44,'公式予選（TT）2Gr-結果表（貼付）'!$B:$B,0),MATCH(P$11,'公式予選（TT）2Gr-結果表（貼付）'!$1:$1,0)),""))</f>
        <v/>
      </c>
      <c r="Q44" s="226" t="str">
        <f>IF(P44="","",COUNTIF($P$13:P44,"&lt;&gt;"&amp;""))</f>
        <v/>
      </c>
      <c r="R44" s="226" t="str">
        <f t="shared" si="1"/>
        <v/>
      </c>
      <c r="S44" s="226" t="str">
        <f>IF(IFERROR(INDEX('公式予選（TT）2Gr-結果表（貼付）'!$A:$Z,MATCH($A44,'公式予選（TT）2Gr-結果表（貼付）'!$A:$A,0),MATCH(S$11,'公式予選（TT）2Gr-結果表（貼付）'!$1:$1,0)),"")=0,"",IFERROR(INDEX('公式予選（TT）2Gr-結果表（貼付）'!$A:$Z,MATCH($A44,'公式予選（TT）2Gr-結果表（貼付）'!$A:$A,0),MATCH(S$11,'公式予選（TT）2Gr-結果表（貼付）'!$1:$1,0)),""))</f>
        <v/>
      </c>
      <c r="T44" s="51"/>
      <c r="U44" s="51"/>
    </row>
    <row r="45" spans="1:21" ht="12.75" customHeight="1">
      <c r="A45" s="54" t="str">
        <f>IF(OR('公式予選（TT）2Gr-結果表（貼付）'!A34="DNF",'公式予選（TT）2Gr-結果表（貼付）'!A34="DNS",'公式予選（TT）2Gr-結果表（貼付）'!A34="DQ"),'公式予選（TT）2Gr-結果表（貼付）'!A34,IF(MAX('公式予選（TT）2Gr-結果表（貼付）'!$A:$A)&gt;A44,A44+1,""))</f>
        <v/>
      </c>
      <c r="B45" s="55" t="str">
        <f>IFERROR(INDEX('公式予選（TT）2Gr-結果表（貼付）'!A34:$Z$50,MATCH($A45,'公式予選（TT）2Gr-結果表（貼付）'!$A34:$A82,0),MATCH('公式予選（TT）2Gr-結果表（印刷）'!B$11,'公式予選（TT）2Gr-結果表（貼付）'!$1:$1,0)),"")</f>
        <v/>
      </c>
      <c r="C45" s="198"/>
      <c r="D45" s="56" t="str">
        <f>IFERROR(INDEX('公式予選（TT）2Gr-結果表（貼付）'!$A:$Z,MATCH($B45,'公式予選（TT）2Gr-結果表（貼付）'!$B:$B,0),MATCH('公式予選（TT）2Gr-結果表（印刷）'!D$11,'公式予選（TT）2Gr-結果表（貼付）'!$1:$1,0)),"")</f>
        <v/>
      </c>
      <c r="E45" s="91" t="str">
        <f>IFERROR(INDEX('公式予選（TT）2Gr-結果表（貼付）'!$A:$Z,MATCH($B45,'公式予選（TT）2Gr-結果表（貼付）'!$B:$B,0),MATCH('公式予選（TT）2Gr-結果表（印刷）'!E$11,'公式予選（TT）2Gr-結果表（貼付）'!$1:$1,0)),"")</f>
        <v/>
      </c>
      <c r="F45" s="92" t="str">
        <f>IFERROR(INDEX('公式予選（TT）2Gr-結果表（貼付）'!$A:$Z,MATCH($B45,'公式予選（TT）2Gr-結果表（貼付）'!$B:$B,0),MATCH('公式予選（TT）2Gr-結果表（印刷）'!F$11,'公式予選（TT）2Gr-結果表（貼付）'!$1:$1,0)),"")</f>
        <v/>
      </c>
      <c r="G45" s="90" t="str">
        <f>IFERROR(INDEX('公式予選（TT）2Gr-結果表（貼付）'!$A:$Z,MATCH($B45,'公式予選（TT）2Gr-結果表（貼付）'!$B:$B,0),MATCH('公式予選（TT）2Gr-結果表（印刷）'!G$11,'公式予選（TT）2Gr-結果表（貼付）'!$1:$1,0)),"")</f>
        <v/>
      </c>
      <c r="H45" s="93" t="str">
        <f>IF(A45="DNS","ｽﾀｰﾄ出来ず",IF(A45="DQ","失　格",IFERROR(INDEX('公式予選（TT）2Gr-結果表（貼付）'!$A:$Z,MATCH($B45,'公式予選（TT）2Gr-結果表（貼付）'!$B:$B,0),MATCH('公式予選（TT）2Gr-結果表（印刷）'!H$11,'公式予選（TT）2Gr-結果表（貼付）'!$1:$1,0)),"")))</f>
        <v/>
      </c>
      <c r="I45" s="206" t="str">
        <f t="shared" si="0"/>
        <v/>
      </c>
      <c r="J45" s="94" t="str">
        <f>IF(A45="DNS","",IF(A45="DQ","",IFERROR(INDEX('公式予選（TT）2Gr-結果表（貼付）'!$A:$Z,MATCH($B45,'公式予選（TT）2Gr-結果表（貼付）'!$B:$B,0),MATCH('公式予選（TT）2Gr-結果表（印刷）'!J$11,'公式予選（TT）2Gr-結果表（貼付）'!$1:$1,0)),"")))</f>
        <v/>
      </c>
      <c r="K45" s="94" t="str">
        <f>IF(A45="DNS","",IF(A45="DQ","",IFERROR(INDEX('公式予選（TT）2Gr-結果表（貼付）'!$A:$Z,MATCH($B45,'公式予選（TT）2Gr-結果表（貼付）'!$B:$B,0),MATCH('公式予選（TT）2Gr-結果表（印刷）'!K$11,'公式予選（TT）2Gr-結果表（貼付）'!$1:$1,0)),"")))</f>
        <v/>
      </c>
      <c r="L45" s="57" t="str">
        <f>IF(A45="DNS","",IF(A45="DQ","",IFERROR(INDEX('公式予選（TT）2Gr-結果表（貼付）'!$A:$Z,MATCH($B45,'公式予選（TT）2Gr-結果表（貼付）'!$B:$B,0),MATCH("In Lap",'公式予選（TT）2Gr-結果表（貼付）'!$1:$1,0))&amp;"/"&amp;INDEX('公式予選（TT）2Gr-結果表（貼付）'!$A:$Z,MATCH($B45,'公式予選（TT）2Gr-結果表（貼付）'!$B:$B,0),MATCH("Laps",'公式予選（TT）2Gr-結果表（貼付）'!$1:$1,0)),"")))</f>
        <v/>
      </c>
      <c r="M45" s="7"/>
      <c r="N45" s="51"/>
      <c r="O45" s="51"/>
      <c r="P45" s="226" t="str">
        <f>IF(IFERROR(INDEX('公式予選（TT）2Gr-結果表（貼付）'!$A:$Z,MATCH($B45,'公式予選（TT）2Gr-結果表（貼付）'!$B:$B,0),MATCH(P$11,'公式予選（TT）2Gr-結果表（貼付）'!$1:$1,0)),"")=0,"",IFERROR(INDEX('公式予選（TT）2Gr-結果表（貼付）'!$A:$Z,MATCH($B45,'公式予選（TT）2Gr-結果表（貼付）'!$B:$B,0),MATCH(P$11,'公式予選（TT）2Gr-結果表（貼付）'!$1:$1,0)),""))</f>
        <v/>
      </c>
      <c r="Q45" s="226" t="str">
        <f>IF(P45="","",COUNTIF($P$13:P45,"&lt;&gt;"&amp;""))</f>
        <v/>
      </c>
      <c r="R45" s="226" t="str">
        <f t="shared" si="1"/>
        <v/>
      </c>
      <c r="S45" s="226" t="str">
        <f>IF(IFERROR(INDEX('公式予選（TT）2Gr-結果表（貼付）'!$A:$Z,MATCH($A45,'公式予選（TT）2Gr-結果表（貼付）'!$A:$A,0),MATCH(S$11,'公式予選（TT）2Gr-結果表（貼付）'!$1:$1,0)),"")=0,"",IFERROR(INDEX('公式予選（TT）2Gr-結果表（貼付）'!$A:$Z,MATCH($A45,'公式予選（TT）2Gr-結果表（貼付）'!$A:$A,0),MATCH(S$11,'公式予選（TT）2Gr-結果表（貼付）'!$1:$1,0)),""))</f>
        <v/>
      </c>
      <c r="T45" s="51"/>
      <c r="U45" s="51"/>
    </row>
    <row r="46" spans="1:21" ht="12.75" customHeight="1">
      <c r="A46" s="54" t="str">
        <f>IF(OR('公式予選（TT）2Gr-結果表（貼付）'!A35="DNF",'公式予選（TT）2Gr-結果表（貼付）'!A35="DNS",'公式予選（TT）2Gr-結果表（貼付）'!A35="DQ"),'公式予選（TT）2Gr-結果表（貼付）'!A35,IF(MAX('公式予選（TT）2Gr-結果表（貼付）'!$A:$A)&gt;A45,A45+1,""))</f>
        <v/>
      </c>
      <c r="B46" s="55" t="str">
        <f>IFERROR(INDEX('公式予選（TT）2Gr-結果表（貼付）'!A35:$Z$50,MATCH($A46,'公式予選（TT）2Gr-結果表（貼付）'!$A35:$A83,0),MATCH('公式予選（TT）2Gr-結果表（印刷）'!B$11,'公式予選（TT）2Gr-結果表（貼付）'!$1:$1,0)),"")</f>
        <v/>
      </c>
      <c r="C46" s="198"/>
      <c r="D46" s="56" t="str">
        <f>IFERROR(INDEX('公式予選（TT）2Gr-結果表（貼付）'!$A:$Z,MATCH($B46,'公式予選（TT）2Gr-結果表（貼付）'!$B:$B,0),MATCH('公式予選（TT）2Gr-結果表（印刷）'!D$11,'公式予選（TT）2Gr-結果表（貼付）'!$1:$1,0)),"")</f>
        <v/>
      </c>
      <c r="E46" s="91" t="str">
        <f>IFERROR(INDEX('公式予選（TT）2Gr-結果表（貼付）'!$A:$Z,MATCH($B46,'公式予選（TT）2Gr-結果表（貼付）'!$B:$B,0),MATCH('公式予選（TT）2Gr-結果表（印刷）'!E$11,'公式予選（TT）2Gr-結果表（貼付）'!$1:$1,0)),"")</f>
        <v/>
      </c>
      <c r="F46" s="92" t="str">
        <f>IFERROR(INDEX('公式予選（TT）2Gr-結果表（貼付）'!$A:$Z,MATCH($B46,'公式予選（TT）2Gr-結果表（貼付）'!$B:$B,0),MATCH('公式予選（TT）2Gr-結果表（印刷）'!F$11,'公式予選（TT）2Gr-結果表（貼付）'!$1:$1,0)),"")</f>
        <v/>
      </c>
      <c r="G46" s="90" t="str">
        <f>IFERROR(INDEX('公式予選（TT）2Gr-結果表（貼付）'!$A:$Z,MATCH($B46,'公式予選（TT）2Gr-結果表（貼付）'!$B:$B,0),MATCH('公式予選（TT）2Gr-結果表（印刷）'!G$11,'公式予選（TT）2Gr-結果表（貼付）'!$1:$1,0)),"")</f>
        <v/>
      </c>
      <c r="H46" s="93" t="str">
        <f>IF(A46="DNS","ｽﾀｰﾄ出来ず",IF(A46="DQ","失　格",IFERROR(INDEX('公式予選（TT）2Gr-結果表（貼付）'!$A:$Z,MATCH($B46,'公式予選（TT）2Gr-結果表（貼付）'!$B:$B,0),MATCH('公式予選（TT）2Gr-結果表（印刷）'!H$11,'公式予選（TT）2Gr-結果表（貼付）'!$1:$1,0)),"")))</f>
        <v/>
      </c>
      <c r="I46" s="206" t="str">
        <f t="shared" si="0"/>
        <v/>
      </c>
      <c r="J46" s="94" t="str">
        <f>IF(A46="DNS","",IF(A46="DQ","",IFERROR(INDEX('公式予選（TT）2Gr-結果表（貼付）'!$A:$Z,MATCH($B46,'公式予選（TT）2Gr-結果表（貼付）'!$B:$B,0),MATCH('公式予選（TT）2Gr-結果表（印刷）'!J$11,'公式予選（TT）2Gr-結果表（貼付）'!$1:$1,0)),"")))</f>
        <v/>
      </c>
      <c r="K46" s="94" t="str">
        <f>IF(A46="DNS","",IF(A46="DQ","",IFERROR(INDEX('公式予選（TT）2Gr-結果表（貼付）'!$A:$Z,MATCH($B46,'公式予選（TT）2Gr-結果表（貼付）'!$B:$B,0),MATCH('公式予選（TT）2Gr-結果表（印刷）'!K$11,'公式予選（TT）2Gr-結果表（貼付）'!$1:$1,0)),"")))</f>
        <v/>
      </c>
      <c r="L46" s="57" t="str">
        <f>IF(A46="DNS","",IF(A46="DQ","",IFERROR(INDEX('公式予選（TT）2Gr-結果表（貼付）'!$A:$Z,MATCH($B46,'公式予選（TT）2Gr-結果表（貼付）'!$B:$B,0),MATCH("In Lap",'公式予選（TT）2Gr-結果表（貼付）'!$1:$1,0))&amp;"/"&amp;INDEX('公式予選（TT）2Gr-結果表（貼付）'!$A:$Z,MATCH($B46,'公式予選（TT）2Gr-結果表（貼付）'!$B:$B,0),MATCH("Laps",'公式予選（TT）2Gr-結果表（貼付）'!$1:$1,0)),"")))</f>
        <v/>
      </c>
      <c r="M46" s="7"/>
      <c r="N46" s="51"/>
      <c r="O46" s="51"/>
      <c r="P46" s="226" t="str">
        <f>IF(IFERROR(INDEX('公式予選（TT）2Gr-結果表（貼付）'!$A:$Z,MATCH($B46,'公式予選（TT）2Gr-結果表（貼付）'!$B:$B,0),MATCH(P$11,'公式予選（TT）2Gr-結果表（貼付）'!$1:$1,0)),"")=0,"",IFERROR(INDEX('公式予選（TT）2Gr-結果表（貼付）'!$A:$Z,MATCH($B46,'公式予選（TT）2Gr-結果表（貼付）'!$B:$B,0),MATCH(P$11,'公式予選（TT）2Gr-結果表（貼付）'!$1:$1,0)),""))</f>
        <v/>
      </c>
      <c r="Q46" s="226" t="str">
        <f>IF(P46="","",COUNTIF($P$13:P46,"&lt;&gt;"&amp;""))</f>
        <v/>
      </c>
      <c r="R46" s="226" t="str">
        <f t="shared" si="1"/>
        <v/>
      </c>
      <c r="S46" s="226" t="str">
        <f>IF(IFERROR(INDEX('公式予選（TT）2Gr-結果表（貼付）'!$A:$Z,MATCH($A46,'公式予選（TT）2Gr-結果表（貼付）'!$A:$A,0),MATCH(S$11,'公式予選（TT）2Gr-結果表（貼付）'!$1:$1,0)),"")=0,"",IFERROR(INDEX('公式予選（TT）2Gr-結果表（貼付）'!$A:$Z,MATCH($A46,'公式予選（TT）2Gr-結果表（貼付）'!$A:$A,0),MATCH(S$11,'公式予選（TT）2Gr-結果表（貼付）'!$1:$1,0)),""))</f>
        <v/>
      </c>
      <c r="T46" s="51"/>
      <c r="U46" s="51"/>
    </row>
    <row r="47" spans="1:21" ht="12.75" customHeight="1">
      <c r="A47" s="7"/>
      <c r="B47" s="7"/>
      <c r="C47" s="199"/>
      <c r="D47" s="7"/>
      <c r="E47" s="7"/>
      <c r="F47" s="7"/>
      <c r="G47" s="7"/>
      <c r="H47" s="213"/>
      <c r="I47" s="204"/>
      <c r="J47" s="214"/>
      <c r="K47" s="214"/>
      <c r="L47" s="7"/>
      <c r="M47" s="7"/>
      <c r="N47" s="51"/>
      <c r="O47" s="51"/>
      <c r="P47" s="226"/>
      <c r="Q47" s="226"/>
      <c r="R47" s="226"/>
      <c r="S47" s="226"/>
      <c r="T47" s="51"/>
      <c r="U47" s="51"/>
    </row>
    <row r="48" spans="1:21" ht="2.1" customHeight="1">
      <c r="A48" s="7"/>
      <c r="B48" s="7"/>
      <c r="C48" s="7"/>
      <c r="D48" s="7"/>
      <c r="E48" s="7"/>
      <c r="F48" s="7"/>
      <c r="G48" s="7"/>
      <c r="H48" s="66"/>
      <c r="I48" s="204"/>
      <c r="J48" s="7"/>
      <c r="K48" s="7"/>
      <c r="L48" s="7"/>
      <c r="M48" s="7"/>
      <c r="N48" s="51"/>
      <c r="O48" s="51"/>
      <c r="P48" s="226"/>
      <c r="Q48" s="226"/>
      <c r="R48" s="226"/>
      <c r="S48" s="226"/>
      <c r="T48" s="51"/>
      <c r="U48" s="51"/>
    </row>
    <row r="49" spans="1:21" ht="12.75" customHeight="1">
      <c r="A49" s="7" t="str">
        <f>IF(COUNTIF(I:I,"R")&gt;=1,"R マークの車は、コースレコードを更新しました。従来のレコードタイムは"&amp;"　"&amp;TEXT(ROUND($I$11,3),"[&lt;1]m'ss.000;##0.000"),"")</f>
        <v/>
      </c>
      <c r="B49" s="7"/>
      <c r="C49" s="7"/>
      <c r="D49" s="7"/>
      <c r="E49" s="7"/>
      <c r="F49" s="7"/>
      <c r="G49" s="7"/>
      <c r="H49" s="66"/>
      <c r="I49" s="204"/>
      <c r="J49" s="7"/>
      <c r="K49" s="7"/>
      <c r="L49" s="7"/>
      <c r="M49" s="7"/>
      <c r="N49" s="51"/>
      <c r="O49" s="51"/>
      <c r="P49" s="226"/>
      <c r="Q49" s="226"/>
      <c r="R49" s="226"/>
      <c r="S49" s="226"/>
      <c r="T49" s="51"/>
      <c r="U49" s="51"/>
    </row>
    <row r="50" spans="1:21" ht="2.1" customHeight="1">
      <c r="A50" s="7"/>
      <c r="B50" s="7"/>
      <c r="C50" s="7"/>
      <c r="D50" s="7"/>
      <c r="E50" s="7"/>
      <c r="F50" s="7"/>
      <c r="G50" s="7"/>
      <c r="H50" s="66"/>
      <c r="I50" s="204"/>
      <c r="J50" s="7"/>
      <c r="K50" s="7"/>
      <c r="L50" s="7"/>
      <c r="M50" s="7"/>
      <c r="N50" s="51"/>
      <c r="O50" s="51"/>
      <c r="P50" s="226"/>
      <c r="Q50" s="226"/>
      <c r="R50" s="226"/>
      <c r="S50" s="226"/>
      <c r="T50" s="51"/>
      <c r="U50" s="51"/>
    </row>
    <row r="51" spans="1:21" ht="12.75" customHeight="1">
      <c r="A51" s="7"/>
      <c r="B51" s="7"/>
      <c r="C51" s="7"/>
      <c r="D51" s="7"/>
      <c r="E51" s="7"/>
      <c r="F51" s="7"/>
      <c r="G51" s="7"/>
      <c r="H51" s="66"/>
      <c r="I51" s="204"/>
      <c r="J51" s="7"/>
      <c r="K51" s="7"/>
      <c r="L51" s="7"/>
      <c r="M51" s="7"/>
      <c r="N51" s="51"/>
      <c r="O51" s="51"/>
      <c r="P51" s="226"/>
      <c r="Q51" s="226"/>
      <c r="R51" s="226"/>
      <c r="S51" s="226"/>
      <c r="T51" s="51"/>
      <c r="U51" s="51"/>
    </row>
    <row r="52" spans="1:21" customFormat="1" ht="12.75" customHeight="1">
      <c r="A52" s="17" t="str">
        <f>IF(A53="","","ﾍﾟﾅﾙﾃｨ")</f>
        <v>ﾍﾟﾅﾙﾃｨ</v>
      </c>
      <c r="B52" s="18"/>
      <c r="C52" s="18"/>
      <c r="D52" s="7"/>
      <c r="E52" s="7"/>
      <c r="F52" s="7"/>
      <c r="G52" s="7"/>
      <c r="H52" s="7"/>
      <c r="I52" s="204"/>
      <c r="J52" s="7"/>
      <c r="K52" s="7"/>
      <c r="L52" s="7"/>
      <c r="M52" s="66"/>
      <c r="N52" s="22"/>
      <c r="O52" s="226"/>
      <c r="P52" s="226"/>
      <c r="Q52" s="226"/>
      <c r="R52" s="226"/>
      <c r="S52" s="226"/>
      <c r="T52" s="226"/>
      <c r="U52" s="226"/>
    </row>
    <row r="53" spans="1:21" customFormat="1" ht="12.75" customHeight="1">
      <c r="A53" s="178">
        <f>IF(MAX(Q13:Q46)&lt;1,"",1)</f>
        <v>1</v>
      </c>
      <c r="B53" t="str">
        <f t="shared" ref="B53:B63" si="2">IF(A53="","","No."&amp;INDEX($A$11:$Y$46,MATCH($A53,$R$11:$R$46,0),MATCH("No.",$11:$11,0)))</f>
        <v>No.17</v>
      </c>
      <c r="C53" t="str">
        <f t="shared" ref="C53:C63" si="3">INDEX($A$11:$Y$46,MATCH($A53,$R$11:$R$46,0),MATCH("コメント",$11:$11,0))</f>
        <v>鈴鹿選手権ｼﾘｰｽﾞ特別規則 競技車両規則第57条～1)(最低重量)違反により、失格とした。</v>
      </c>
      <c r="D53" s="7"/>
      <c r="E53" s="7"/>
      <c r="F53" s="7"/>
      <c r="G53" s="7"/>
      <c r="H53" s="7"/>
      <c r="I53" s="204"/>
      <c r="J53" s="7"/>
      <c r="K53" s="7"/>
      <c r="L53" s="7"/>
      <c r="M53" s="66"/>
      <c r="N53" s="22"/>
      <c r="O53" s="226"/>
      <c r="P53" s="226"/>
      <c r="Q53" s="226"/>
      <c r="R53" s="226"/>
      <c r="S53" s="226"/>
      <c r="T53" s="226"/>
      <c r="U53" s="226"/>
    </row>
    <row r="54" spans="1:21" customFormat="1" ht="12.75" customHeight="1">
      <c r="A54" s="179" t="str">
        <f>IF(A53&lt;COUNTIF($R$12:$R$46,"&gt;"&amp;0),A53+1,"")</f>
        <v/>
      </c>
      <c r="B54" t="str">
        <f t="shared" si="2"/>
        <v/>
      </c>
      <c r="C54" t="str">
        <f t="shared" si="3"/>
        <v/>
      </c>
      <c r="D54" s="7"/>
      <c r="E54" s="7"/>
      <c r="F54" s="7"/>
      <c r="G54" s="7"/>
      <c r="H54" s="7"/>
      <c r="I54" s="204"/>
      <c r="J54" s="7"/>
      <c r="K54" s="7"/>
      <c r="L54" s="7"/>
      <c r="M54" s="66"/>
      <c r="N54" s="22"/>
      <c r="O54" s="226"/>
      <c r="P54" s="226"/>
      <c r="Q54" s="226"/>
      <c r="R54" s="226"/>
      <c r="S54" s="226"/>
      <c r="T54" s="226"/>
      <c r="U54" s="226"/>
    </row>
    <row r="55" spans="1:21" customFormat="1" ht="12.75" customHeight="1">
      <c r="A55" s="179" t="str">
        <f t="shared" ref="A55:A63" si="4">IF(A54&lt;COUNTIF($R$12:$R$46,"&gt;"&amp;0),A54+1,"")</f>
        <v/>
      </c>
      <c r="B55" t="str">
        <f t="shared" si="2"/>
        <v/>
      </c>
      <c r="C55" t="str">
        <f t="shared" si="3"/>
        <v/>
      </c>
      <c r="D55" s="7"/>
      <c r="E55" s="7"/>
      <c r="F55" s="7"/>
      <c r="G55" s="7"/>
      <c r="H55" s="7"/>
      <c r="I55" s="204"/>
      <c r="J55" s="7"/>
      <c r="K55" s="7"/>
      <c r="L55" s="7"/>
      <c r="M55" s="66"/>
      <c r="N55" s="22"/>
      <c r="O55" s="226"/>
      <c r="P55" s="226"/>
      <c r="Q55" s="226"/>
      <c r="R55" s="226"/>
      <c r="S55" s="226"/>
      <c r="T55" s="226"/>
      <c r="U55" s="226"/>
    </row>
    <row r="56" spans="1:21" customFormat="1" ht="12.75" customHeight="1">
      <c r="A56" s="179" t="str">
        <f t="shared" si="4"/>
        <v/>
      </c>
      <c r="B56" t="str">
        <f t="shared" si="2"/>
        <v/>
      </c>
      <c r="C56" t="str">
        <f t="shared" si="3"/>
        <v/>
      </c>
      <c r="D56" s="7"/>
      <c r="E56" s="7"/>
      <c r="F56" s="7"/>
      <c r="G56" s="7"/>
      <c r="H56" s="7"/>
      <c r="I56" s="204"/>
      <c r="J56" s="7"/>
      <c r="K56" s="7"/>
      <c r="L56" s="7"/>
      <c r="M56" s="66"/>
      <c r="N56" s="22"/>
      <c r="O56" s="226"/>
      <c r="P56" s="226"/>
      <c r="Q56" s="226"/>
      <c r="R56" s="226"/>
      <c r="S56" s="226"/>
      <c r="T56" s="226"/>
      <c r="U56" s="226"/>
    </row>
    <row r="57" spans="1:21" customFormat="1" ht="12.75" customHeight="1">
      <c r="A57" s="179" t="str">
        <f t="shared" si="4"/>
        <v/>
      </c>
      <c r="B57" t="str">
        <f t="shared" si="2"/>
        <v/>
      </c>
      <c r="C57" t="str">
        <f t="shared" si="3"/>
        <v/>
      </c>
      <c r="D57" s="7"/>
      <c r="E57" s="7"/>
      <c r="F57" s="7"/>
      <c r="G57" s="7"/>
      <c r="H57" s="7"/>
      <c r="I57" s="204"/>
      <c r="J57" s="7"/>
      <c r="K57" s="7"/>
      <c r="L57" s="7"/>
      <c r="M57" s="66"/>
      <c r="N57" s="22"/>
      <c r="O57" s="226"/>
      <c r="P57" s="226"/>
      <c r="Q57" s="226"/>
      <c r="R57" s="226"/>
      <c r="S57" s="226"/>
      <c r="T57" s="226"/>
      <c r="U57" s="226"/>
    </row>
    <row r="58" spans="1:21" customFormat="1" ht="12.75" customHeight="1">
      <c r="A58" s="179" t="str">
        <f t="shared" si="4"/>
        <v/>
      </c>
      <c r="B58" t="str">
        <f t="shared" si="2"/>
        <v/>
      </c>
      <c r="C58" t="str">
        <f t="shared" si="3"/>
        <v/>
      </c>
      <c r="D58" s="7"/>
      <c r="E58" s="7"/>
      <c r="F58" s="7"/>
      <c r="G58" s="7"/>
      <c r="H58" s="7"/>
      <c r="I58" s="204"/>
      <c r="J58" s="7"/>
      <c r="K58" s="7"/>
      <c r="L58" s="7"/>
      <c r="M58" s="66"/>
      <c r="N58" s="22"/>
      <c r="O58" s="226"/>
      <c r="P58" s="226"/>
      <c r="Q58" s="226"/>
      <c r="R58" s="226"/>
      <c r="S58" s="226"/>
      <c r="T58" s="226"/>
      <c r="U58" s="226"/>
    </row>
    <row r="59" spans="1:21" customFormat="1" ht="12.75" customHeight="1">
      <c r="A59" s="179" t="str">
        <f t="shared" si="4"/>
        <v/>
      </c>
      <c r="B59" t="str">
        <f t="shared" si="2"/>
        <v/>
      </c>
      <c r="C59" t="str">
        <f t="shared" si="3"/>
        <v/>
      </c>
      <c r="D59" s="7"/>
      <c r="E59" s="7"/>
      <c r="F59" s="7"/>
      <c r="G59" s="7"/>
      <c r="H59" s="7"/>
      <c r="I59" s="204"/>
      <c r="J59" s="7"/>
      <c r="K59" s="7"/>
      <c r="L59" s="7"/>
      <c r="M59" s="66"/>
      <c r="N59" s="22"/>
      <c r="O59" s="226"/>
      <c r="P59" s="226"/>
      <c r="Q59" s="226"/>
      <c r="R59" s="226"/>
      <c r="S59" s="226"/>
      <c r="T59" s="226"/>
      <c r="U59" s="226"/>
    </row>
    <row r="60" spans="1:21" customFormat="1" ht="12.75" customHeight="1">
      <c r="A60" s="179" t="str">
        <f t="shared" si="4"/>
        <v/>
      </c>
      <c r="B60" t="str">
        <f t="shared" si="2"/>
        <v/>
      </c>
      <c r="C60" t="str">
        <f t="shared" si="3"/>
        <v/>
      </c>
      <c r="D60" s="7"/>
      <c r="E60" s="7"/>
      <c r="F60" s="7"/>
      <c r="G60" s="7"/>
      <c r="H60" s="7"/>
      <c r="I60" s="204"/>
      <c r="J60" s="7"/>
      <c r="K60" s="7"/>
      <c r="L60" s="7"/>
      <c r="M60" s="66"/>
      <c r="N60" s="22"/>
      <c r="O60" s="226"/>
      <c r="P60" s="226"/>
      <c r="Q60" s="226"/>
      <c r="R60" s="226"/>
      <c r="S60" s="226"/>
      <c r="T60" s="226"/>
      <c r="U60" s="226"/>
    </row>
    <row r="61" spans="1:21" customFormat="1" ht="12.75" customHeight="1">
      <c r="A61" s="179" t="str">
        <f t="shared" si="4"/>
        <v/>
      </c>
      <c r="B61" t="str">
        <f t="shared" si="2"/>
        <v/>
      </c>
      <c r="C61" t="str">
        <f t="shared" si="3"/>
        <v/>
      </c>
      <c r="D61" s="7"/>
      <c r="E61" s="7"/>
      <c r="F61" s="7"/>
      <c r="G61" s="7"/>
      <c r="H61" s="7"/>
      <c r="I61" s="204"/>
      <c r="J61" s="7"/>
      <c r="K61" s="7"/>
      <c r="L61" s="7"/>
      <c r="M61" s="66"/>
      <c r="N61" s="22"/>
      <c r="O61" s="226"/>
      <c r="P61" s="226"/>
      <c r="Q61" s="226"/>
      <c r="R61" s="226"/>
      <c r="S61" s="226"/>
      <c r="T61" s="226"/>
      <c r="U61" s="226"/>
    </row>
    <row r="62" spans="1:21" customFormat="1" ht="12.75" customHeight="1">
      <c r="A62" s="179" t="str">
        <f t="shared" si="4"/>
        <v/>
      </c>
      <c r="B62" t="str">
        <f t="shared" si="2"/>
        <v/>
      </c>
      <c r="C62" t="str">
        <f t="shared" si="3"/>
        <v/>
      </c>
      <c r="D62" s="7"/>
      <c r="E62" s="7"/>
      <c r="F62" s="7"/>
      <c r="G62" s="7"/>
      <c r="H62" s="7"/>
      <c r="I62" s="204"/>
      <c r="J62" s="7"/>
      <c r="K62" s="7"/>
      <c r="L62" s="7"/>
      <c r="M62" s="66"/>
      <c r="N62" s="22"/>
      <c r="O62" s="226"/>
      <c r="P62" s="226"/>
      <c r="Q62" s="226"/>
      <c r="R62" s="226"/>
      <c r="S62" s="226"/>
      <c r="T62" s="226"/>
      <c r="U62" s="226"/>
    </row>
    <row r="63" spans="1:21" customFormat="1" ht="12.75" customHeight="1">
      <c r="A63" s="179" t="str">
        <f t="shared" si="4"/>
        <v/>
      </c>
      <c r="B63" t="str">
        <f t="shared" si="2"/>
        <v/>
      </c>
      <c r="C63" t="str">
        <f t="shared" si="3"/>
        <v/>
      </c>
      <c r="D63" s="7"/>
      <c r="E63" s="7"/>
      <c r="F63" s="7"/>
      <c r="G63" s="7"/>
      <c r="H63" s="7"/>
      <c r="I63" s="204"/>
      <c r="J63" s="7"/>
      <c r="K63" s="7"/>
      <c r="L63" s="7"/>
      <c r="M63" s="66"/>
      <c r="N63" s="22"/>
      <c r="O63" s="226"/>
      <c r="P63" s="226"/>
      <c r="Q63" s="226"/>
      <c r="R63" s="226"/>
      <c r="S63" s="226"/>
      <c r="T63" s="226"/>
      <c r="U63" s="226"/>
    </row>
    <row r="64" spans="1:21" ht="12.75" customHeight="1">
      <c r="B64" s="7" t="str">
        <f>"審査委員長 ："&amp;" "&amp;各種設定!$D$20</f>
        <v xml:space="preserve">審査委員長 ： </v>
      </c>
      <c r="C64" s="7"/>
      <c r="D64" s="7"/>
      <c r="E64" s="7"/>
      <c r="F64" s="7"/>
      <c r="G64" s="7"/>
      <c r="H64" s="66"/>
      <c r="I64" s="204"/>
      <c r="J64" s="7"/>
      <c r="K64" s="7"/>
      <c r="L64" s="7"/>
      <c r="M64" s="7"/>
      <c r="N64" s="51"/>
      <c r="O64" s="51"/>
      <c r="P64" s="226"/>
      <c r="Q64" s="226"/>
      <c r="R64" s="226"/>
      <c r="S64" s="226"/>
      <c r="T64" s="51"/>
      <c r="U64" s="51"/>
    </row>
    <row r="65" spans="1:21" ht="12.75" customHeight="1">
      <c r="B65" s="7"/>
      <c r="C65" s="7"/>
      <c r="D65" s="7"/>
      <c r="E65" s="7"/>
      <c r="F65" s="7"/>
      <c r="G65" s="7"/>
      <c r="H65" s="66"/>
      <c r="I65" s="204"/>
      <c r="J65" s="7"/>
      <c r="K65" s="7"/>
      <c r="L65" s="7"/>
      <c r="M65" s="7"/>
      <c r="N65" s="51"/>
      <c r="O65" s="51"/>
      <c r="P65" s="226"/>
      <c r="Q65" s="226"/>
      <c r="R65" s="226"/>
      <c r="S65" s="226"/>
      <c r="T65" s="51"/>
      <c r="U65" s="51"/>
    </row>
    <row r="66" spans="1:21" ht="12.75" customHeight="1">
      <c r="A66" s="7"/>
      <c r="B66" s="7"/>
      <c r="C66" s="7"/>
      <c r="D66" s="7"/>
      <c r="E66" s="7"/>
      <c r="F66" s="7"/>
      <c r="G66" s="7"/>
      <c r="H66" s="66"/>
      <c r="I66" s="204"/>
      <c r="J66" s="7"/>
      <c r="K66" s="7"/>
      <c r="L66" s="7"/>
      <c r="M66" s="7"/>
      <c r="N66" s="51"/>
      <c r="O66" s="51"/>
      <c r="P66" s="226"/>
      <c r="Q66" s="226"/>
      <c r="R66" s="226"/>
      <c r="S66" s="226"/>
      <c r="T66" s="51"/>
      <c r="U66" s="51"/>
    </row>
    <row r="67" spans="1:21" ht="12.75" customHeight="1">
      <c r="A67" s="7"/>
      <c r="B67" s="7"/>
      <c r="C67" s="7"/>
      <c r="D67" s="7"/>
      <c r="E67" s="7"/>
      <c r="F67" s="7"/>
      <c r="G67" s="7"/>
      <c r="H67" s="66"/>
      <c r="I67" s="204"/>
      <c r="J67" s="7"/>
      <c r="K67" s="7"/>
      <c r="L67" s="7"/>
      <c r="M67" s="7"/>
      <c r="N67" s="51"/>
      <c r="O67" s="51"/>
      <c r="P67" s="226"/>
      <c r="Q67" s="226"/>
      <c r="R67" s="226"/>
      <c r="S67" s="226"/>
      <c r="T67" s="51"/>
      <c r="U67" s="51"/>
    </row>
    <row r="68" spans="1:21" ht="12.75" customHeight="1">
      <c r="A68" s="7"/>
      <c r="B68" s="7"/>
      <c r="C68" s="7"/>
      <c r="D68" s="7"/>
      <c r="E68" s="7"/>
      <c r="F68" s="7"/>
      <c r="G68" s="7"/>
      <c r="H68" s="66"/>
      <c r="I68" s="204"/>
      <c r="J68" s="7"/>
      <c r="K68" s="7"/>
      <c r="L68" s="7"/>
      <c r="M68" s="7"/>
      <c r="N68" s="51"/>
      <c r="O68" s="51"/>
      <c r="P68" s="226"/>
      <c r="Q68" s="226"/>
      <c r="R68" s="226"/>
      <c r="S68" s="226"/>
      <c r="T68" s="51"/>
      <c r="U68" s="51"/>
    </row>
    <row r="69" spans="1:21" ht="12.75" customHeight="1">
      <c r="A69" s="172"/>
      <c r="B69" s="172"/>
      <c r="C69" s="172"/>
      <c r="D69" s="172"/>
      <c r="E69" s="172"/>
      <c r="F69" s="172"/>
      <c r="G69" s="172"/>
      <c r="H69" s="173"/>
      <c r="I69" s="207"/>
      <c r="J69" s="172"/>
      <c r="K69" s="172"/>
      <c r="L69" s="172"/>
      <c r="M69" s="7"/>
      <c r="N69" s="51"/>
      <c r="O69" s="51"/>
      <c r="P69" s="226"/>
      <c r="Q69" s="226"/>
      <c r="R69" s="226"/>
      <c r="S69" s="226"/>
      <c r="T69" s="51"/>
      <c r="U69" s="51"/>
    </row>
    <row r="70" spans="1:21" ht="12.75" customHeight="1">
      <c r="A70" s="174"/>
      <c r="B70" s="174"/>
      <c r="C70" s="174"/>
      <c r="D70" s="174"/>
      <c r="E70" s="174"/>
      <c r="F70" s="174"/>
      <c r="G70" s="174"/>
      <c r="H70" s="175"/>
      <c r="I70" s="208"/>
      <c r="J70" s="174"/>
      <c r="K70" s="174"/>
      <c r="L70" s="174"/>
      <c r="M70" s="7"/>
      <c r="N70" s="51"/>
      <c r="O70" s="51"/>
      <c r="P70" s="226"/>
      <c r="Q70" s="226"/>
      <c r="R70" s="226"/>
      <c r="S70" s="226"/>
      <c r="T70" s="51"/>
      <c r="U70" s="51"/>
    </row>
    <row r="71" spans="1:21" ht="12.75" customHeight="1">
      <c r="A71" s="7"/>
      <c r="B71" s="7"/>
      <c r="C71" s="7"/>
      <c r="D71" s="7"/>
      <c r="E71" s="7"/>
      <c r="F71" s="7"/>
      <c r="G71" s="7"/>
      <c r="H71" s="66"/>
      <c r="I71" s="204"/>
      <c r="J71" s="7"/>
      <c r="K71" s="7"/>
      <c r="L71" s="7"/>
      <c r="M71" s="7"/>
      <c r="N71" s="51"/>
      <c r="O71" s="51"/>
      <c r="P71" s="226"/>
      <c r="Q71" s="226"/>
      <c r="R71" s="226"/>
      <c r="S71" s="226"/>
      <c r="T71" s="51"/>
      <c r="U71" s="51"/>
    </row>
    <row r="72" spans="1:21" ht="12.75" customHeight="1">
      <c r="A72" s="7"/>
      <c r="B72" s="7"/>
      <c r="C72" s="7"/>
      <c r="D72" s="7"/>
      <c r="E72" s="7"/>
      <c r="F72" s="7"/>
      <c r="G72" s="7"/>
      <c r="H72" s="66"/>
      <c r="I72" s="204"/>
      <c r="J72" s="7"/>
      <c r="K72" s="7"/>
      <c r="L72" s="7"/>
      <c r="M72" s="7"/>
      <c r="N72" s="51"/>
      <c r="O72" s="51"/>
      <c r="P72" s="226"/>
      <c r="Q72" s="226"/>
      <c r="R72" s="226"/>
      <c r="S72" s="226"/>
      <c r="T72" s="51"/>
      <c r="U72" s="51"/>
    </row>
    <row r="73" spans="1:21" ht="12.75" customHeight="1">
      <c r="A73" s="7"/>
      <c r="B73" s="7"/>
      <c r="C73" s="7"/>
      <c r="D73" s="7"/>
      <c r="E73" s="7"/>
      <c r="F73" s="7"/>
      <c r="G73" s="7"/>
      <c r="H73" s="66"/>
      <c r="I73" s="204"/>
      <c r="J73" s="7"/>
      <c r="K73" s="7"/>
      <c r="L73" s="7"/>
      <c r="M73" s="7"/>
      <c r="N73" s="51"/>
      <c r="O73" s="51"/>
      <c r="P73" s="226"/>
      <c r="Q73" s="226"/>
      <c r="R73" s="226"/>
      <c r="S73" s="226"/>
      <c r="T73" s="51"/>
      <c r="U73" s="51"/>
    </row>
    <row r="74" spans="1:21" ht="12.75" customHeight="1">
      <c r="A74" s="7"/>
      <c r="B74" s="7"/>
      <c r="C74" s="7"/>
      <c r="D74" s="7"/>
      <c r="E74" s="7"/>
      <c r="F74" s="7"/>
      <c r="G74" s="7"/>
      <c r="H74" s="66"/>
      <c r="I74" s="204"/>
      <c r="J74" s="7"/>
      <c r="K74" s="7"/>
      <c r="L74" s="7"/>
      <c r="M74" s="7"/>
      <c r="N74" s="51"/>
      <c r="O74" s="51"/>
      <c r="P74" s="226"/>
      <c r="Q74" s="226"/>
      <c r="R74" s="226"/>
      <c r="S74" s="226"/>
      <c r="T74" s="51"/>
      <c r="U74" s="51"/>
    </row>
    <row r="75" spans="1:21" ht="12.75" customHeight="1">
      <c r="A75" s="7"/>
      <c r="B75" s="7"/>
      <c r="C75" s="7"/>
      <c r="D75" s="7"/>
      <c r="E75" s="7"/>
      <c r="F75" s="7"/>
      <c r="G75" s="7"/>
      <c r="H75" s="66"/>
      <c r="I75" s="204"/>
      <c r="J75" s="7"/>
      <c r="K75" s="7"/>
      <c r="L75" s="7"/>
      <c r="M75" s="7"/>
      <c r="N75" s="51"/>
      <c r="O75" s="51"/>
      <c r="P75" s="226"/>
      <c r="Q75" s="226"/>
      <c r="R75" s="226"/>
      <c r="S75" s="226"/>
      <c r="T75" s="51"/>
      <c r="U75" s="51"/>
    </row>
    <row r="76" spans="1:21" ht="12.75" customHeight="1">
      <c r="A76" s="7"/>
      <c r="B76" s="7"/>
      <c r="C76" s="7"/>
      <c r="D76" s="7"/>
      <c r="E76" s="7"/>
      <c r="F76" s="7"/>
      <c r="G76" s="7"/>
      <c r="H76" s="66"/>
      <c r="I76" s="204"/>
      <c r="J76" s="7"/>
      <c r="K76" s="7"/>
      <c r="L76" s="7"/>
      <c r="M76" s="7"/>
      <c r="N76" s="51"/>
      <c r="O76" s="51"/>
      <c r="P76" s="226"/>
      <c r="Q76" s="226"/>
      <c r="R76" s="226"/>
      <c r="S76" s="226"/>
      <c r="T76" s="51"/>
      <c r="U76" s="51"/>
    </row>
    <row r="77" spans="1:21" ht="12.75" customHeight="1">
      <c r="A77" s="7"/>
      <c r="B77" s="7"/>
      <c r="C77" s="7"/>
      <c r="D77" s="7"/>
      <c r="E77" s="7"/>
      <c r="F77" s="7"/>
      <c r="G77" s="7"/>
      <c r="H77" s="66"/>
      <c r="I77" s="204"/>
      <c r="J77" s="7"/>
      <c r="K77" s="7"/>
      <c r="L77" s="7"/>
      <c r="M77" s="7"/>
      <c r="N77" s="51"/>
      <c r="O77" s="51"/>
      <c r="P77" s="226"/>
      <c r="Q77" s="226"/>
      <c r="R77" s="226"/>
      <c r="S77" s="226"/>
      <c r="T77" s="51"/>
      <c r="U77" s="51"/>
    </row>
    <row r="78" spans="1:21" ht="12.75" customHeight="1">
      <c r="A78" s="7"/>
      <c r="B78" s="7"/>
      <c r="C78" s="7"/>
      <c r="D78" s="7"/>
      <c r="E78" s="7"/>
      <c r="F78" s="7"/>
      <c r="G78" s="7"/>
      <c r="H78" s="66"/>
      <c r="I78" s="204"/>
      <c r="J78" s="7"/>
      <c r="K78" s="7"/>
      <c r="L78" s="7"/>
      <c r="M78" s="7"/>
      <c r="N78" s="51"/>
      <c r="O78" s="51"/>
      <c r="P78" s="226"/>
      <c r="Q78" s="226"/>
      <c r="R78" s="226"/>
      <c r="S78" s="226"/>
      <c r="T78" s="51"/>
      <c r="U78" s="51"/>
    </row>
    <row r="79" spans="1:21" ht="12.75" customHeight="1">
      <c r="A79" s="7"/>
      <c r="B79" s="7"/>
      <c r="C79" s="7"/>
      <c r="D79" s="7"/>
      <c r="E79" s="7"/>
      <c r="F79" s="7"/>
      <c r="G79" s="7"/>
      <c r="H79" s="66"/>
      <c r="I79" s="204"/>
      <c r="J79" s="7"/>
      <c r="K79" s="7"/>
      <c r="L79" s="7"/>
      <c r="M79" s="7"/>
      <c r="N79" s="51"/>
      <c r="O79" s="51"/>
      <c r="P79" s="226"/>
      <c r="Q79" s="226"/>
      <c r="R79" s="226"/>
      <c r="S79" s="226"/>
      <c r="T79" s="51"/>
      <c r="U79" s="51"/>
    </row>
    <row r="80" spans="1:21" ht="12.75" customHeight="1">
      <c r="A80" s="7"/>
      <c r="B80" s="7"/>
      <c r="C80" s="7"/>
      <c r="D80" s="7"/>
      <c r="E80" s="7"/>
      <c r="F80" s="7"/>
      <c r="G80" s="7"/>
      <c r="H80" s="66"/>
      <c r="I80" s="204"/>
      <c r="J80" s="7"/>
      <c r="K80" s="7"/>
      <c r="L80" s="7"/>
      <c r="M80" s="7"/>
      <c r="N80" s="51"/>
      <c r="O80" s="51"/>
      <c r="P80" s="226"/>
      <c r="Q80" s="226"/>
      <c r="R80" s="226"/>
      <c r="S80" s="226"/>
      <c r="T80" s="51"/>
      <c r="U80" s="51"/>
    </row>
    <row r="81" spans="1:21" ht="12.75" customHeight="1">
      <c r="A81" s="7"/>
      <c r="B81" s="7"/>
      <c r="C81" s="7"/>
      <c r="D81" s="7"/>
      <c r="E81" s="7"/>
      <c r="F81" s="7"/>
      <c r="G81" s="7"/>
      <c r="H81" s="66"/>
      <c r="I81" s="204"/>
      <c r="J81" s="7"/>
      <c r="K81" s="7"/>
      <c r="L81" s="7"/>
      <c r="M81" s="7"/>
      <c r="N81" s="51"/>
      <c r="O81" s="51"/>
      <c r="P81" s="226"/>
      <c r="Q81" s="226"/>
      <c r="R81" s="226"/>
      <c r="S81" s="226"/>
      <c r="T81" s="51"/>
      <c r="U81" s="51"/>
    </row>
    <row r="82" spans="1:21" ht="12.75" customHeight="1">
      <c r="A82" s="7"/>
      <c r="B82" s="7"/>
      <c r="C82" s="7"/>
      <c r="D82" s="7"/>
      <c r="E82" s="7"/>
      <c r="F82" s="7"/>
      <c r="G82" s="7"/>
      <c r="H82" s="66"/>
      <c r="I82" s="204"/>
      <c r="J82" s="7"/>
      <c r="K82" s="7"/>
      <c r="L82" s="7"/>
      <c r="M82" s="7"/>
      <c r="N82" s="51"/>
      <c r="O82" s="51"/>
      <c r="P82" s="226"/>
      <c r="Q82" s="226"/>
      <c r="R82" s="226"/>
      <c r="S82" s="226"/>
      <c r="T82" s="51"/>
      <c r="U82" s="51"/>
    </row>
    <row r="83" spans="1:21" ht="12.75" customHeight="1">
      <c r="A83" s="7"/>
      <c r="B83" s="7"/>
      <c r="C83" s="7"/>
      <c r="D83" s="7"/>
      <c r="E83" s="7"/>
      <c r="F83" s="7"/>
      <c r="G83" s="7"/>
      <c r="H83" s="66"/>
      <c r="I83" s="204"/>
      <c r="J83" s="7"/>
      <c r="K83" s="7"/>
      <c r="L83" s="7"/>
      <c r="M83" s="7"/>
      <c r="N83" s="51"/>
      <c r="O83" s="51"/>
      <c r="P83" s="226"/>
      <c r="Q83" s="226"/>
      <c r="R83" s="226"/>
      <c r="S83" s="226"/>
      <c r="T83" s="51"/>
      <c r="U83" s="51"/>
    </row>
    <row r="84" spans="1:21" ht="12.75" customHeight="1">
      <c r="A84" s="7"/>
      <c r="B84" s="7"/>
      <c r="C84" s="7"/>
      <c r="D84" s="7"/>
      <c r="E84" s="7"/>
      <c r="F84" s="7"/>
      <c r="G84" s="7"/>
      <c r="H84" s="66"/>
      <c r="I84" s="204"/>
      <c r="J84" s="7"/>
      <c r="K84" s="7"/>
      <c r="L84" s="7"/>
      <c r="M84" s="7"/>
      <c r="N84" s="51"/>
      <c r="O84" s="51"/>
      <c r="P84" s="226"/>
      <c r="Q84" s="226"/>
      <c r="R84" s="226"/>
      <c r="S84" s="226"/>
      <c r="T84" s="51"/>
      <c r="U84" s="51"/>
    </row>
    <row r="85" spans="1:21" ht="12.75" customHeight="1">
      <c r="A85" s="7"/>
      <c r="B85" s="7"/>
      <c r="C85" s="7"/>
      <c r="D85" s="7"/>
      <c r="E85" s="7"/>
      <c r="F85" s="7"/>
      <c r="G85" s="7"/>
      <c r="H85" s="66"/>
      <c r="I85" s="204"/>
      <c r="J85" s="7"/>
      <c r="K85" s="7"/>
      <c r="L85" s="7"/>
      <c r="M85" s="7"/>
      <c r="N85" s="51"/>
      <c r="O85" s="51"/>
      <c r="P85" s="226"/>
      <c r="Q85" s="226"/>
      <c r="R85" s="226"/>
      <c r="S85" s="226"/>
      <c r="T85" s="51"/>
      <c r="U85" s="51"/>
    </row>
    <row r="86" spans="1:21" ht="12.75" customHeight="1">
      <c r="A86" s="7"/>
      <c r="B86" s="7"/>
      <c r="C86" s="7"/>
      <c r="D86" s="7"/>
      <c r="E86" s="7"/>
      <c r="F86" s="7"/>
      <c r="G86" s="7"/>
      <c r="H86" s="66"/>
      <c r="I86" s="204"/>
      <c r="J86" s="7"/>
      <c r="K86" s="7"/>
      <c r="L86" s="7"/>
      <c r="M86" s="7"/>
      <c r="N86" s="51"/>
      <c r="O86" s="51"/>
      <c r="P86" s="226"/>
      <c r="Q86" s="226"/>
      <c r="R86" s="226"/>
      <c r="S86" s="226"/>
      <c r="T86" s="51"/>
      <c r="U86" s="51"/>
    </row>
    <row r="87" spans="1:21" ht="12.75" customHeight="1">
      <c r="A87" s="7"/>
      <c r="B87" s="7"/>
      <c r="C87" s="7"/>
      <c r="D87" s="7"/>
      <c r="E87" s="7"/>
      <c r="F87" s="7"/>
      <c r="G87" s="7"/>
      <c r="H87" s="66"/>
      <c r="I87" s="204"/>
      <c r="J87" s="7"/>
      <c r="K87" s="7"/>
      <c r="L87" s="7"/>
      <c r="M87" s="7"/>
      <c r="N87" s="51"/>
      <c r="O87" s="51"/>
      <c r="P87" s="226"/>
      <c r="Q87" s="226"/>
      <c r="R87" s="226"/>
      <c r="S87" s="226"/>
      <c r="T87" s="51"/>
      <c r="U87" s="51"/>
    </row>
    <row r="88" spans="1:21" ht="12.75" customHeight="1">
      <c r="A88" s="7"/>
      <c r="B88" s="7"/>
      <c r="C88" s="7"/>
      <c r="D88" s="7"/>
      <c r="E88" s="7"/>
      <c r="F88" s="7"/>
      <c r="G88" s="7"/>
      <c r="H88" s="66"/>
      <c r="I88" s="204"/>
      <c r="J88" s="7"/>
      <c r="K88" s="7"/>
      <c r="L88" s="7"/>
      <c r="M88" s="7"/>
      <c r="N88" s="51"/>
      <c r="O88" s="51"/>
      <c r="P88" s="226"/>
      <c r="Q88" s="226"/>
      <c r="R88" s="226"/>
      <c r="S88" s="226"/>
      <c r="T88" s="51"/>
      <c r="U88" s="51"/>
    </row>
    <row r="89" spans="1:21" ht="12.75" customHeight="1">
      <c r="A89" s="7"/>
      <c r="B89" s="7"/>
      <c r="C89" s="7"/>
      <c r="D89" s="7"/>
      <c r="E89" s="7"/>
      <c r="F89" s="7"/>
      <c r="G89" s="7"/>
      <c r="H89" s="66"/>
      <c r="I89" s="204"/>
      <c r="J89" s="7"/>
      <c r="K89" s="7"/>
      <c r="L89" s="7"/>
      <c r="M89" s="7"/>
      <c r="N89" s="51"/>
      <c r="O89" s="51"/>
      <c r="P89" s="226"/>
      <c r="Q89" s="226"/>
      <c r="R89" s="226"/>
      <c r="S89" s="226"/>
      <c r="T89" s="51"/>
      <c r="U89" s="51"/>
    </row>
    <row r="90" spans="1:21" ht="12.75" customHeight="1">
      <c r="A90" s="7"/>
      <c r="B90" s="7"/>
      <c r="C90" s="7"/>
      <c r="D90" s="7"/>
      <c r="E90" s="7"/>
      <c r="F90" s="7"/>
      <c r="G90" s="7"/>
      <c r="H90" s="66"/>
      <c r="I90" s="204"/>
      <c r="J90" s="7"/>
      <c r="K90" s="7"/>
      <c r="L90" s="7"/>
      <c r="M90" s="7"/>
      <c r="N90" s="51"/>
      <c r="O90" s="51"/>
      <c r="P90" s="226"/>
      <c r="Q90" s="226"/>
      <c r="R90" s="226"/>
      <c r="S90" s="226"/>
      <c r="T90" s="51"/>
      <c r="U90" s="51"/>
    </row>
    <row r="91" spans="1:21" ht="12.75" customHeight="1">
      <c r="A91" s="7"/>
      <c r="B91" s="7"/>
      <c r="C91" s="7"/>
      <c r="D91" s="7"/>
      <c r="E91" s="7"/>
      <c r="F91" s="7"/>
      <c r="G91" s="7"/>
      <c r="H91" s="66"/>
      <c r="I91" s="204"/>
      <c r="J91" s="7"/>
      <c r="K91" s="7"/>
      <c r="L91" s="7"/>
      <c r="M91" s="7"/>
      <c r="N91" s="51"/>
      <c r="O91" s="51"/>
      <c r="P91" s="226"/>
      <c r="Q91" s="226"/>
      <c r="R91" s="226"/>
      <c r="S91" s="226"/>
      <c r="T91" s="51"/>
      <c r="U91" s="51"/>
    </row>
    <row r="92" spans="1:21" ht="12.75" customHeight="1">
      <c r="A92" s="7"/>
      <c r="B92" s="7"/>
      <c r="C92" s="7"/>
      <c r="D92" s="7"/>
      <c r="E92" s="7"/>
      <c r="F92" s="7"/>
      <c r="G92" s="7"/>
      <c r="H92" s="66"/>
      <c r="I92" s="204"/>
      <c r="J92" s="7"/>
      <c r="K92" s="7"/>
      <c r="L92" s="7"/>
      <c r="M92" s="7"/>
      <c r="N92" s="51"/>
      <c r="O92" s="51"/>
      <c r="P92" s="226"/>
      <c r="Q92" s="226"/>
      <c r="R92" s="226"/>
      <c r="S92" s="226"/>
      <c r="T92" s="51"/>
      <c r="U92" s="51"/>
    </row>
    <row r="93" spans="1:21" ht="12.75" customHeight="1">
      <c r="A93" s="7"/>
      <c r="B93" s="7"/>
      <c r="C93" s="7"/>
      <c r="D93" s="7"/>
      <c r="E93" s="7"/>
      <c r="F93" s="7"/>
      <c r="G93" s="7"/>
      <c r="H93" s="66"/>
      <c r="I93" s="204"/>
      <c r="J93" s="7"/>
      <c r="K93" s="7"/>
      <c r="L93" s="7"/>
      <c r="M93" s="7"/>
      <c r="N93" s="51"/>
      <c r="O93" s="51"/>
      <c r="P93" s="226"/>
      <c r="Q93" s="226"/>
      <c r="R93" s="226"/>
      <c r="S93" s="226"/>
      <c r="T93" s="51"/>
      <c r="U93" s="51"/>
    </row>
    <row r="94" spans="1:21" ht="12.75" customHeight="1">
      <c r="A94" s="7"/>
      <c r="B94" s="7"/>
      <c r="C94" s="7"/>
      <c r="D94" s="7"/>
      <c r="E94" s="7"/>
      <c r="F94" s="7"/>
      <c r="G94" s="7"/>
      <c r="H94" s="66"/>
      <c r="I94" s="204"/>
      <c r="J94" s="7"/>
      <c r="K94" s="7"/>
      <c r="L94" s="7"/>
      <c r="M94" s="7"/>
      <c r="N94" s="51"/>
      <c r="O94" s="51"/>
      <c r="P94" s="226"/>
      <c r="Q94" s="226"/>
      <c r="R94" s="226"/>
      <c r="S94" s="226"/>
      <c r="T94" s="51"/>
      <c r="U94" s="51"/>
    </row>
    <row r="95" spans="1:21" ht="12.75" customHeight="1">
      <c r="A95" s="7"/>
      <c r="B95" s="7"/>
      <c r="C95" s="7"/>
      <c r="D95" s="7"/>
      <c r="E95" s="7"/>
      <c r="F95" s="7"/>
      <c r="G95" s="7"/>
      <c r="H95" s="66"/>
      <c r="I95" s="204"/>
      <c r="J95" s="7"/>
      <c r="K95" s="7"/>
      <c r="L95" s="7"/>
      <c r="M95" s="7"/>
      <c r="N95" s="51"/>
      <c r="O95" s="51"/>
      <c r="P95" s="226"/>
      <c r="Q95" s="226"/>
      <c r="R95" s="226"/>
      <c r="S95" s="226"/>
      <c r="T95" s="51"/>
      <c r="U95" s="51"/>
    </row>
    <row r="96" spans="1:21" ht="12.75" customHeight="1">
      <c r="A96" s="7"/>
      <c r="B96" s="7"/>
      <c r="C96" s="7"/>
      <c r="D96" s="7"/>
      <c r="E96" s="7"/>
      <c r="F96" s="7"/>
      <c r="G96" s="7"/>
      <c r="H96" s="66"/>
      <c r="I96" s="204"/>
      <c r="J96" s="7"/>
      <c r="K96" s="7"/>
      <c r="L96" s="7"/>
      <c r="M96" s="7"/>
      <c r="N96" s="51"/>
      <c r="O96" s="51"/>
      <c r="P96" s="226"/>
      <c r="Q96" s="226"/>
      <c r="R96" s="226"/>
      <c r="S96" s="226"/>
      <c r="T96" s="51"/>
      <c r="U96" s="51"/>
    </row>
    <row r="97" spans="1:21" ht="12.75" customHeight="1">
      <c r="A97" s="7"/>
      <c r="B97" s="7"/>
      <c r="C97" s="7"/>
      <c r="D97" s="7"/>
      <c r="E97" s="7"/>
      <c r="F97" s="7"/>
      <c r="G97" s="7"/>
      <c r="H97" s="66"/>
      <c r="I97" s="204"/>
      <c r="J97" s="7"/>
      <c r="K97" s="7"/>
      <c r="L97" s="7"/>
      <c r="M97" s="7"/>
      <c r="N97" s="51"/>
      <c r="O97" s="51"/>
      <c r="P97" s="226"/>
      <c r="Q97" s="226"/>
      <c r="R97" s="226"/>
      <c r="S97" s="226"/>
      <c r="T97" s="51"/>
      <c r="U97" s="51"/>
    </row>
    <row r="98" spans="1:21" ht="12.75" customHeight="1">
      <c r="A98" s="7"/>
      <c r="B98" s="7"/>
      <c r="C98" s="7"/>
      <c r="D98" s="7"/>
      <c r="E98" s="7"/>
      <c r="F98" s="7"/>
      <c r="G98" s="7"/>
      <c r="H98" s="66"/>
      <c r="I98" s="204"/>
      <c r="J98" s="7"/>
      <c r="K98" s="7"/>
      <c r="L98" s="7"/>
      <c r="M98" s="7"/>
      <c r="N98" s="51"/>
      <c r="O98" s="51"/>
      <c r="P98" s="226"/>
      <c r="Q98" s="226"/>
      <c r="R98" s="226"/>
      <c r="S98" s="226"/>
      <c r="T98" s="51"/>
      <c r="U98" s="51"/>
    </row>
    <row r="99" spans="1:21" ht="12.75" customHeight="1">
      <c r="A99" s="7"/>
      <c r="B99" s="7"/>
      <c r="C99" s="7"/>
      <c r="D99" s="7"/>
      <c r="E99" s="7"/>
      <c r="F99" s="7"/>
      <c r="G99" s="7"/>
      <c r="H99" s="66"/>
      <c r="I99" s="204"/>
      <c r="J99" s="7"/>
      <c r="K99" s="7"/>
      <c r="L99" s="7"/>
      <c r="M99" s="7"/>
      <c r="N99" s="51"/>
      <c r="O99" s="51"/>
      <c r="P99" s="226"/>
      <c r="Q99" s="226"/>
      <c r="R99" s="226"/>
      <c r="S99" s="226"/>
      <c r="T99" s="51"/>
      <c r="U99" s="51"/>
    </row>
    <row r="100" spans="1:21" ht="12.75" customHeight="1">
      <c r="A100" s="7"/>
      <c r="B100" s="7"/>
      <c r="C100" s="7"/>
      <c r="D100" s="7"/>
      <c r="E100" s="7"/>
      <c r="F100" s="7"/>
      <c r="G100" s="7"/>
      <c r="H100" s="66"/>
      <c r="I100" s="204"/>
      <c r="J100" s="7"/>
      <c r="K100" s="7"/>
      <c r="L100" s="7"/>
      <c r="M100" s="7"/>
      <c r="N100" s="51"/>
      <c r="O100" s="51"/>
      <c r="P100" s="226"/>
      <c r="Q100" s="226"/>
      <c r="R100" s="226"/>
      <c r="S100" s="226"/>
      <c r="T100" s="51"/>
      <c r="U100" s="51"/>
    </row>
    <row r="101" spans="1:21" ht="12.75" customHeight="1">
      <c r="A101" s="7"/>
      <c r="B101" s="7"/>
      <c r="C101" s="7"/>
      <c r="D101" s="7"/>
      <c r="E101" s="7"/>
      <c r="F101" s="7"/>
      <c r="G101" s="7"/>
      <c r="H101" s="66"/>
      <c r="I101" s="204"/>
      <c r="J101" s="7"/>
      <c r="K101" s="7"/>
      <c r="L101" s="7"/>
      <c r="M101" s="7"/>
      <c r="N101" s="51"/>
      <c r="O101" s="51"/>
      <c r="P101" s="226"/>
      <c r="Q101" s="226"/>
      <c r="R101" s="226"/>
      <c r="S101" s="226"/>
      <c r="T101" s="51"/>
      <c r="U101" s="51"/>
    </row>
    <row r="102" spans="1:21" ht="11.25">
      <c r="A102" s="7"/>
      <c r="B102" s="7"/>
      <c r="C102" s="7"/>
      <c r="D102" s="7"/>
      <c r="E102" s="7"/>
      <c r="F102" s="7"/>
      <c r="G102" s="7"/>
      <c r="H102" s="66"/>
      <c r="I102" s="204"/>
      <c r="J102" s="7"/>
      <c r="K102" s="7"/>
      <c r="L102" s="7"/>
      <c r="M102" s="7"/>
      <c r="N102" s="51"/>
      <c r="O102" s="51"/>
      <c r="P102" s="226"/>
      <c r="Q102" s="226"/>
      <c r="R102" s="226"/>
      <c r="S102" s="226"/>
      <c r="T102" s="51"/>
      <c r="U102" s="51"/>
    </row>
    <row r="103" spans="1:21" ht="11.25">
      <c r="A103" s="7"/>
      <c r="B103" s="7"/>
      <c r="C103" s="7"/>
      <c r="D103" s="7"/>
      <c r="E103" s="7"/>
      <c r="F103" s="7"/>
      <c r="G103" s="7"/>
      <c r="H103" s="66"/>
      <c r="I103" s="204"/>
      <c r="J103" s="7"/>
      <c r="K103" s="7"/>
      <c r="L103" s="7"/>
      <c r="M103" s="7"/>
      <c r="N103" s="51"/>
      <c r="O103" s="51"/>
      <c r="P103" s="226"/>
      <c r="Q103" s="226"/>
      <c r="R103" s="226"/>
      <c r="S103" s="226"/>
      <c r="T103" s="51"/>
      <c r="U103" s="51"/>
    </row>
    <row r="104" spans="1:21" ht="11.25">
      <c r="A104" s="7"/>
      <c r="B104" s="7"/>
      <c r="C104" s="7"/>
      <c r="D104" s="7"/>
      <c r="E104" s="7"/>
      <c r="F104" s="7"/>
      <c r="G104" s="7"/>
      <c r="H104" s="66"/>
      <c r="I104" s="204"/>
      <c r="J104" s="7"/>
      <c r="K104" s="7"/>
      <c r="L104" s="7"/>
      <c r="M104" s="7"/>
      <c r="N104" s="51"/>
      <c r="O104" s="51"/>
      <c r="P104" s="226"/>
      <c r="Q104" s="226"/>
      <c r="R104" s="226"/>
      <c r="S104" s="226"/>
      <c r="T104" s="51"/>
      <c r="U104" s="51"/>
    </row>
    <row r="105" spans="1:21" ht="11.25">
      <c r="A105" s="7"/>
      <c r="B105" s="7"/>
      <c r="C105" s="7"/>
      <c r="D105" s="7"/>
      <c r="E105" s="7"/>
      <c r="F105" s="7"/>
      <c r="G105" s="7"/>
      <c r="H105" s="66"/>
      <c r="I105" s="204"/>
      <c r="J105" s="7"/>
      <c r="K105" s="7"/>
      <c r="L105" s="7"/>
      <c r="M105" s="7"/>
      <c r="N105" s="51"/>
      <c r="O105" s="51"/>
      <c r="P105" s="226"/>
      <c r="Q105" s="226"/>
      <c r="R105" s="226"/>
      <c r="S105" s="226"/>
      <c r="T105" s="51"/>
      <c r="U105" s="51"/>
    </row>
    <row r="106" spans="1:21" ht="11.25">
      <c r="A106" s="7"/>
      <c r="B106" s="7"/>
      <c r="C106" s="7"/>
      <c r="D106" s="7"/>
      <c r="E106" s="7"/>
      <c r="F106" s="7"/>
      <c r="G106" s="7"/>
      <c r="H106" s="66"/>
      <c r="I106" s="204"/>
      <c r="J106" s="7"/>
      <c r="K106" s="7"/>
      <c r="L106" s="7"/>
      <c r="M106" s="7"/>
      <c r="N106" s="51"/>
      <c r="O106" s="51"/>
      <c r="P106" s="226"/>
      <c r="Q106" s="226"/>
      <c r="R106" s="226"/>
      <c r="S106" s="226"/>
      <c r="T106" s="51"/>
      <c r="U106" s="51"/>
    </row>
    <row r="107" spans="1:21" ht="11.25">
      <c r="A107" s="7"/>
      <c r="B107" s="7"/>
      <c r="C107" s="7"/>
      <c r="D107" s="7"/>
      <c r="E107" s="7"/>
      <c r="F107" s="7"/>
      <c r="G107" s="7"/>
      <c r="H107" s="66"/>
      <c r="I107" s="204"/>
      <c r="J107" s="7"/>
      <c r="K107" s="7"/>
      <c r="L107" s="7"/>
      <c r="M107" s="7"/>
      <c r="N107" s="51"/>
      <c r="O107" s="51"/>
      <c r="P107" s="226"/>
      <c r="Q107" s="226"/>
      <c r="R107" s="226"/>
      <c r="S107" s="226"/>
      <c r="T107" s="51"/>
      <c r="U107" s="51"/>
    </row>
    <row r="108" spans="1:21" ht="11.25">
      <c r="A108" s="7"/>
      <c r="B108" s="7"/>
      <c r="C108" s="7"/>
      <c r="D108" s="7"/>
      <c r="E108" s="7"/>
      <c r="F108" s="7"/>
      <c r="G108" s="7"/>
      <c r="H108" s="66"/>
      <c r="I108" s="204"/>
      <c r="J108" s="7"/>
      <c r="K108" s="7"/>
      <c r="L108" s="7"/>
      <c r="M108" s="7"/>
      <c r="N108" s="51"/>
      <c r="O108" s="51"/>
      <c r="P108" s="226"/>
      <c r="Q108" s="226"/>
      <c r="R108" s="226"/>
      <c r="S108" s="226"/>
      <c r="T108" s="51"/>
      <c r="U108" s="51"/>
    </row>
    <row r="109" spans="1:21" ht="11.25">
      <c r="A109" s="7"/>
      <c r="B109" s="7"/>
      <c r="C109" s="7"/>
      <c r="D109" s="7"/>
      <c r="E109" s="7"/>
      <c r="F109" s="7"/>
      <c r="G109" s="7"/>
      <c r="H109" s="66"/>
      <c r="I109" s="204"/>
      <c r="J109" s="7"/>
      <c r="K109" s="7"/>
      <c r="L109" s="7"/>
      <c r="M109" s="7"/>
      <c r="N109" s="51"/>
      <c r="O109" s="51"/>
      <c r="P109" s="226"/>
      <c r="Q109" s="226"/>
      <c r="R109" s="226"/>
      <c r="S109" s="226"/>
      <c r="T109" s="51"/>
      <c r="U109" s="51"/>
    </row>
    <row r="110" spans="1:21" ht="11.25">
      <c r="A110" s="7"/>
      <c r="B110" s="7"/>
      <c r="C110" s="7"/>
      <c r="D110" s="7"/>
      <c r="E110" s="7"/>
      <c r="F110" s="7"/>
      <c r="G110" s="7"/>
      <c r="H110" s="66"/>
      <c r="I110" s="204"/>
      <c r="J110" s="7"/>
      <c r="K110" s="7"/>
      <c r="L110" s="7"/>
      <c r="M110" s="7"/>
      <c r="N110" s="51"/>
      <c r="O110" s="51"/>
      <c r="P110" s="226"/>
      <c r="Q110" s="226"/>
      <c r="R110" s="226"/>
      <c r="S110" s="226"/>
      <c r="T110" s="51"/>
      <c r="U110" s="51"/>
    </row>
    <row r="111" spans="1:21" ht="11.25">
      <c r="A111" s="7"/>
      <c r="B111" s="7"/>
      <c r="C111" s="7"/>
      <c r="D111" s="7"/>
      <c r="E111" s="7"/>
      <c r="F111" s="7"/>
      <c r="G111" s="7"/>
      <c r="H111" s="66"/>
      <c r="I111" s="204"/>
      <c r="J111" s="7"/>
      <c r="K111" s="7"/>
      <c r="L111" s="7"/>
      <c r="M111" s="7"/>
      <c r="N111" s="51"/>
      <c r="O111" s="51"/>
      <c r="P111" s="226"/>
      <c r="Q111" s="226"/>
      <c r="R111" s="226"/>
      <c r="S111" s="226"/>
      <c r="T111" s="51"/>
      <c r="U111" s="51"/>
    </row>
    <row r="112" spans="1:21" ht="11.25">
      <c r="A112" s="7"/>
      <c r="B112" s="7"/>
      <c r="C112" s="7"/>
      <c r="D112" s="7"/>
      <c r="E112" s="7"/>
      <c r="F112" s="7"/>
      <c r="G112" s="7"/>
      <c r="H112" s="66"/>
      <c r="I112" s="204"/>
      <c r="J112" s="7"/>
      <c r="K112" s="7"/>
      <c r="L112" s="7"/>
      <c r="M112" s="7"/>
      <c r="N112" s="51"/>
      <c r="O112" s="51"/>
      <c r="P112" s="226"/>
      <c r="Q112" s="226"/>
      <c r="R112" s="226"/>
      <c r="S112" s="226"/>
      <c r="T112" s="51"/>
      <c r="U112" s="51"/>
    </row>
    <row r="113" spans="1:21" ht="11.25">
      <c r="A113" s="7"/>
      <c r="B113" s="7"/>
      <c r="C113" s="7"/>
      <c r="D113" s="7"/>
      <c r="E113" s="7"/>
      <c r="F113" s="7"/>
      <c r="G113" s="7"/>
      <c r="H113" s="66"/>
      <c r="I113" s="204"/>
      <c r="J113" s="7"/>
      <c r="K113" s="7"/>
      <c r="L113" s="7"/>
      <c r="M113" s="7"/>
      <c r="N113" s="51"/>
      <c r="O113" s="51"/>
      <c r="P113" s="226"/>
      <c r="Q113" s="226"/>
      <c r="R113" s="226"/>
      <c r="S113" s="226"/>
      <c r="T113" s="51"/>
      <c r="U113" s="51"/>
    </row>
    <row r="114" spans="1:21" ht="11.25">
      <c r="A114" s="7"/>
      <c r="B114" s="7"/>
      <c r="C114" s="7"/>
      <c r="D114" s="7"/>
      <c r="E114" s="7"/>
      <c r="F114" s="7"/>
      <c r="G114" s="7"/>
      <c r="H114" s="66"/>
      <c r="I114" s="204"/>
      <c r="J114" s="7"/>
      <c r="K114" s="7"/>
      <c r="L114" s="7"/>
      <c r="M114" s="7"/>
      <c r="N114" s="51"/>
      <c r="O114" s="51"/>
      <c r="P114" s="226"/>
      <c r="Q114" s="226"/>
      <c r="R114" s="226"/>
      <c r="S114" s="226"/>
      <c r="T114" s="51"/>
      <c r="U114" s="51"/>
    </row>
    <row r="115" spans="1:21" ht="11.25">
      <c r="A115" s="7"/>
      <c r="B115" s="7"/>
      <c r="C115" s="7"/>
      <c r="D115" s="7"/>
      <c r="E115" s="7"/>
      <c r="F115" s="7"/>
      <c r="G115" s="7"/>
      <c r="H115" s="66"/>
      <c r="I115" s="204"/>
      <c r="J115" s="7"/>
      <c r="K115" s="7"/>
      <c r="L115" s="7"/>
      <c r="M115" s="7"/>
      <c r="N115" s="51"/>
      <c r="O115" s="51"/>
      <c r="P115" s="226"/>
      <c r="Q115" s="226"/>
      <c r="R115" s="226"/>
      <c r="S115" s="226"/>
      <c r="T115" s="51"/>
      <c r="U115" s="51"/>
    </row>
    <row r="116" spans="1:21" ht="11.25">
      <c r="A116" s="7"/>
      <c r="B116" s="7"/>
      <c r="C116" s="7"/>
      <c r="D116" s="7"/>
      <c r="E116" s="7"/>
      <c r="F116" s="7"/>
      <c r="G116" s="7"/>
      <c r="H116" s="66"/>
      <c r="I116" s="204"/>
      <c r="J116" s="7"/>
      <c r="K116" s="7"/>
      <c r="L116" s="7"/>
      <c r="M116" s="7"/>
      <c r="N116" s="51"/>
      <c r="O116" s="51"/>
      <c r="P116" s="226"/>
      <c r="Q116" s="226"/>
      <c r="R116" s="226"/>
      <c r="S116" s="226"/>
      <c r="T116" s="51"/>
      <c r="U116" s="51"/>
    </row>
    <row r="117" spans="1:21" ht="11.25">
      <c r="A117" s="7"/>
      <c r="B117" s="7"/>
      <c r="C117" s="7"/>
      <c r="D117" s="7"/>
      <c r="E117" s="7"/>
      <c r="F117" s="7"/>
      <c r="G117" s="7"/>
      <c r="H117" s="66"/>
      <c r="I117" s="204"/>
      <c r="J117" s="7"/>
      <c r="K117" s="7"/>
      <c r="L117" s="7"/>
      <c r="M117" s="7"/>
      <c r="N117" s="51"/>
      <c r="O117" s="51"/>
      <c r="P117" s="226"/>
      <c r="Q117" s="226"/>
      <c r="R117" s="226"/>
      <c r="S117" s="226"/>
      <c r="T117" s="51"/>
      <c r="U117" s="51"/>
    </row>
    <row r="118" spans="1:21" ht="11.25">
      <c r="A118" s="7"/>
      <c r="B118" s="7"/>
      <c r="C118" s="7"/>
      <c r="D118" s="7"/>
      <c r="E118" s="7"/>
      <c r="F118" s="7"/>
      <c r="G118" s="7"/>
      <c r="H118" s="66"/>
      <c r="I118" s="204"/>
      <c r="J118" s="7"/>
      <c r="K118" s="7"/>
      <c r="L118" s="7"/>
      <c r="M118" s="7"/>
      <c r="N118" s="51"/>
      <c r="O118" s="51"/>
      <c r="P118" s="226"/>
      <c r="Q118" s="226"/>
      <c r="R118" s="226"/>
      <c r="S118" s="226"/>
      <c r="T118" s="51"/>
      <c r="U118" s="51"/>
    </row>
    <row r="119" spans="1:21" ht="11.25">
      <c r="A119" s="7"/>
      <c r="B119" s="7"/>
      <c r="C119" s="7"/>
      <c r="D119" s="7"/>
      <c r="E119" s="7"/>
      <c r="F119" s="7"/>
      <c r="G119" s="7"/>
      <c r="H119" s="66"/>
      <c r="I119" s="204"/>
      <c r="J119" s="7"/>
      <c r="K119" s="7"/>
      <c r="L119" s="7"/>
      <c r="M119" s="7"/>
      <c r="N119" s="51"/>
      <c r="O119" s="51"/>
      <c r="P119" s="226"/>
      <c r="Q119" s="226"/>
      <c r="R119" s="226"/>
      <c r="S119" s="226"/>
      <c r="T119" s="51"/>
      <c r="U119" s="51"/>
    </row>
    <row r="120" spans="1:21" ht="11.25">
      <c r="A120" s="7"/>
      <c r="B120" s="7"/>
      <c r="C120" s="7"/>
      <c r="D120" s="7"/>
      <c r="E120" s="7"/>
      <c r="F120" s="7"/>
      <c r="G120" s="7"/>
      <c r="H120" s="66"/>
      <c r="I120" s="204"/>
      <c r="J120" s="7"/>
      <c r="K120" s="7"/>
      <c r="L120" s="7"/>
      <c r="M120" s="7"/>
      <c r="N120" s="51"/>
      <c r="O120" s="51"/>
      <c r="P120" s="226"/>
      <c r="Q120" s="226"/>
      <c r="R120" s="226"/>
      <c r="S120" s="226"/>
      <c r="T120" s="51"/>
      <c r="U120" s="51"/>
    </row>
    <row r="121" spans="1:21" ht="11.25">
      <c r="A121" s="7"/>
      <c r="B121" s="7"/>
      <c r="C121" s="7"/>
      <c r="D121" s="7"/>
      <c r="E121" s="7"/>
      <c r="F121" s="7"/>
      <c r="G121" s="7"/>
      <c r="H121" s="66"/>
      <c r="I121" s="204"/>
      <c r="J121" s="7"/>
      <c r="K121" s="7"/>
      <c r="L121" s="7"/>
      <c r="M121" s="7"/>
      <c r="N121" s="51"/>
      <c r="O121" s="51"/>
      <c r="P121" s="226"/>
      <c r="Q121" s="226"/>
      <c r="R121" s="226"/>
      <c r="S121" s="226"/>
      <c r="T121" s="51"/>
      <c r="U121" s="51"/>
    </row>
    <row r="122" spans="1:21" ht="11.25">
      <c r="A122" s="7"/>
      <c r="B122" s="7"/>
      <c r="C122" s="7"/>
      <c r="D122" s="7"/>
      <c r="E122" s="7"/>
      <c r="F122" s="7"/>
      <c r="G122" s="7"/>
      <c r="H122" s="66"/>
      <c r="I122" s="204"/>
      <c r="J122" s="7"/>
      <c r="K122" s="7"/>
      <c r="L122" s="7"/>
      <c r="M122" s="7"/>
      <c r="N122" s="51"/>
      <c r="O122" s="51"/>
      <c r="P122" s="226"/>
      <c r="Q122" s="226"/>
      <c r="R122" s="226"/>
      <c r="S122" s="226"/>
      <c r="T122" s="51"/>
      <c r="U122" s="51"/>
    </row>
    <row r="123" spans="1:21" ht="11.25">
      <c r="A123" s="7"/>
      <c r="B123" s="7"/>
      <c r="C123" s="7"/>
      <c r="D123" s="7"/>
      <c r="E123" s="7"/>
      <c r="F123" s="7"/>
      <c r="G123" s="7"/>
      <c r="H123" s="66"/>
      <c r="I123" s="204"/>
      <c r="J123" s="7"/>
      <c r="K123" s="7"/>
      <c r="L123" s="7"/>
      <c r="M123" s="7"/>
      <c r="N123" s="51"/>
      <c r="O123" s="51"/>
      <c r="P123" s="226"/>
      <c r="Q123" s="226"/>
      <c r="R123" s="226"/>
      <c r="S123" s="226"/>
      <c r="T123" s="51"/>
      <c r="U123" s="51"/>
    </row>
    <row r="124" spans="1:21" ht="11.25">
      <c r="A124" s="7"/>
      <c r="B124" s="7"/>
      <c r="C124" s="7"/>
      <c r="D124" s="7"/>
      <c r="E124" s="7"/>
      <c r="F124" s="7"/>
      <c r="G124" s="7"/>
      <c r="H124" s="66"/>
      <c r="I124" s="204"/>
      <c r="J124" s="7"/>
      <c r="K124" s="7"/>
      <c r="L124" s="7"/>
      <c r="M124" s="7"/>
      <c r="N124" s="51"/>
      <c r="O124" s="51"/>
      <c r="P124" s="226"/>
      <c r="Q124" s="226"/>
      <c r="R124" s="226"/>
      <c r="S124" s="226"/>
      <c r="T124" s="51"/>
      <c r="U124" s="51"/>
    </row>
    <row r="125" spans="1:21" ht="11.25">
      <c r="A125" s="7"/>
      <c r="B125" s="7"/>
      <c r="C125" s="7"/>
      <c r="D125" s="7"/>
      <c r="E125" s="7"/>
      <c r="F125" s="7"/>
      <c r="G125" s="7"/>
      <c r="H125" s="66"/>
      <c r="I125" s="204"/>
      <c r="J125" s="7"/>
      <c r="K125" s="7"/>
      <c r="L125" s="7"/>
      <c r="M125" s="7"/>
      <c r="N125" s="51"/>
      <c r="O125" s="51"/>
      <c r="P125" s="226"/>
      <c r="Q125" s="226"/>
      <c r="R125" s="226"/>
      <c r="S125" s="226"/>
      <c r="T125" s="51"/>
      <c r="U125" s="51"/>
    </row>
    <row r="126" spans="1:21" ht="11.25">
      <c r="A126" s="7"/>
      <c r="B126" s="7"/>
      <c r="C126" s="7"/>
      <c r="D126" s="7"/>
      <c r="E126" s="7"/>
      <c r="F126" s="7"/>
      <c r="G126" s="7"/>
      <c r="H126" s="66"/>
      <c r="I126" s="204"/>
      <c r="J126" s="7"/>
      <c r="K126" s="7"/>
      <c r="L126" s="7"/>
      <c r="M126" s="7"/>
      <c r="N126" s="51"/>
      <c r="O126" s="51"/>
      <c r="P126" s="226"/>
      <c r="Q126" s="226"/>
      <c r="R126" s="226"/>
      <c r="S126" s="226"/>
      <c r="T126" s="51"/>
      <c r="U126" s="51"/>
    </row>
    <row r="127" spans="1:21" ht="11.25">
      <c r="A127" s="7"/>
      <c r="B127" s="7"/>
      <c r="C127" s="7"/>
      <c r="D127" s="7"/>
      <c r="E127" s="7"/>
      <c r="F127" s="7"/>
      <c r="G127" s="7"/>
      <c r="H127" s="66"/>
      <c r="I127" s="204"/>
      <c r="J127" s="7"/>
      <c r="K127" s="7"/>
      <c r="L127" s="7"/>
      <c r="M127" s="7"/>
      <c r="N127" s="51"/>
      <c r="O127" s="51"/>
      <c r="P127" s="226"/>
      <c r="Q127" s="226"/>
      <c r="R127" s="226"/>
      <c r="S127" s="226"/>
      <c r="T127" s="51"/>
      <c r="U127" s="51"/>
    </row>
    <row r="128" spans="1:21" ht="11.25">
      <c r="A128" s="7"/>
      <c r="B128" s="7"/>
      <c r="C128" s="7"/>
      <c r="D128" s="7"/>
      <c r="E128" s="7"/>
      <c r="F128" s="7"/>
      <c r="G128" s="7"/>
      <c r="H128" s="66"/>
      <c r="I128" s="204"/>
      <c r="J128" s="7"/>
      <c r="K128" s="7"/>
      <c r="L128" s="7"/>
      <c r="M128" s="7"/>
      <c r="N128" s="51"/>
      <c r="O128" s="51"/>
      <c r="P128" s="226"/>
      <c r="Q128" s="226"/>
      <c r="R128" s="226"/>
      <c r="S128" s="226"/>
      <c r="T128" s="51"/>
      <c r="U128" s="51"/>
    </row>
    <row r="129" spans="1:21" ht="11.25">
      <c r="A129" s="7"/>
      <c r="B129" s="7"/>
      <c r="C129" s="7"/>
      <c r="D129" s="7"/>
      <c r="E129" s="7"/>
      <c r="F129" s="7"/>
      <c r="G129" s="7"/>
      <c r="H129" s="66"/>
      <c r="I129" s="204"/>
      <c r="J129" s="7"/>
      <c r="K129" s="7"/>
      <c r="L129" s="7"/>
      <c r="M129" s="7"/>
      <c r="N129" s="51"/>
      <c r="O129" s="51"/>
      <c r="P129" s="226"/>
      <c r="Q129" s="226"/>
      <c r="R129" s="226"/>
      <c r="S129" s="226"/>
      <c r="T129" s="51"/>
      <c r="U129" s="51"/>
    </row>
    <row r="130" spans="1:21" ht="11.25">
      <c r="A130" s="7"/>
      <c r="B130" s="7"/>
      <c r="C130" s="7"/>
      <c r="D130" s="7"/>
      <c r="E130" s="7"/>
      <c r="F130" s="7"/>
      <c r="G130" s="7"/>
      <c r="H130" s="66"/>
      <c r="I130" s="204"/>
      <c r="J130" s="7"/>
      <c r="K130" s="7"/>
      <c r="L130" s="7"/>
      <c r="M130" s="7"/>
      <c r="N130" s="51"/>
      <c r="O130" s="51"/>
      <c r="P130" s="226"/>
      <c r="Q130" s="226"/>
      <c r="R130" s="226"/>
      <c r="S130" s="226"/>
      <c r="T130" s="51"/>
      <c r="U130" s="51"/>
    </row>
    <row r="131" spans="1:21" ht="11.25">
      <c r="A131" s="7"/>
      <c r="B131" s="7"/>
      <c r="C131" s="7"/>
      <c r="D131" s="7"/>
      <c r="E131" s="7"/>
      <c r="F131" s="7"/>
      <c r="G131" s="7"/>
      <c r="H131" s="66"/>
      <c r="I131" s="204"/>
      <c r="J131" s="7"/>
      <c r="K131" s="7"/>
      <c r="L131" s="7"/>
      <c r="M131" s="7"/>
      <c r="N131" s="51"/>
      <c r="O131" s="51"/>
      <c r="P131" s="226"/>
      <c r="Q131" s="226"/>
      <c r="R131" s="226"/>
      <c r="S131" s="226"/>
      <c r="T131" s="51"/>
      <c r="U131" s="51"/>
    </row>
    <row r="132" spans="1:21" ht="11.25">
      <c r="A132" s="7"/>
      <c r="B132" s="7"/>
      <c r="C132" s="7"/>
      <c r="D132" s="7"/>
      <c r="E132" s="7"/>
      <c r="F132" s="7"/>
      <c r="G132" s="7"/>
      <c r="H132" s="66"/>
      <c r="I132" s="204"/>
      <c r="J132" s="7"/>
      <c r="K132" s="7"/>
      <c r="L132" s="7"/>
      <c r="M132" s="7"/>
      <c r="N132" s="51"/>
      <c r="O132" s="51"/>
      <c r="P132" s="226"/>
      <c r="Q132" s="226"/>
      <c r="R132" s="226"/>
      <c r="S132" s="226"/>
      <c r="T132" s="51"/>
      <c r="U132" s="51"/>
    </row>
    <row r="133" spans="1:21" ht="11.25">
      <c r="A133" s="7"/>
      <c r="B133" s="7"/>
      <c r="C133" s="7"/>
      <c r="D133" s="7"/>
      <c r="E133" s="7"/>
      <c r="F133" s="7"/>
      <c r="G133" s="7"/>
      <c r="H133" s="66"/>
      <c r="I133" s="204"/>
      <c r="J133" s="7"/>
      <c r="K133" s="7"/>
      <c r="L133" s="7"/>
      <c r="M133" s="7"/>
      <c r="N133" s="51"/>
      <c r="O133" s="51"/>
      <c r="P133" s="226"/>
      <c r="Q133" s="226"/>
      <c r="R133" s="226"/>
      <c r="S133" s="226"/>
      <c r="T133" s="51"/>
      <c r="U133" s="51"/>
    </row>
    <row r="134" spans="1:21" ht="11.25">
      <c r="A134" s="7"/>
      <c r="B134" s="7"/>
      <c r="C134" s="7"/>
      <c r="D134" s="7"/>
      <c r="E134" s="7"/>
      <c r="F134" s="7"/>
      <c r="G134" s="7"/>
      <c r="H134" s="66"/>
      <c r="I134" s="204"/>
      <c r="J134" s="7"/>
      <c r="K134" s="7"/>
      <c r="L134" s="7"/>
      <c r="M134" s="7"/>
      <c r="N134" s="51"/>
      <c r="O134" s="51"/>
      <c r="P134" s="226"/>
      <c r="Q134" s="226"/>
      <c r="R134" s="226"/>
      <c r="S134" s="226"/>
      <c r="T134" s="51"/>
      <c r="U134" s="51"/>
    </row>
    <row r="135" spans="1:21" ht="11.25">
      <c r="A135" s="7"/>
      <c r="B135" s="7"/>
      <c r="C135" s="7"/>
      <c r="D135" s="7"/>
      <c r="E135" s="7"/>
      <c r="F135" s="7"/>
      <c r="G135" s="7"/>
      <c r="H135" s="66"/>
      <c r="I135" s="204"/>
      <c r="J135" s="7"/>
      <c r="K135" s="7"/>
      <c r="L135" s="7"/>
      <c r="M135" s="7"/>
      <c r="N135" s="51"/>
      <c r="O135" s="51"/>
      <c r="P135" s="226"/>
      <c r="Q135" s="226"/>
      <c r="R135" s="226"/>
      <c r="S135" s="226"/>
      <c r="T135" s="51"/>
      <c r="U135" s="51"/>
    </row>
    <row r="136" spans="1:21" ht="11.25">
      <c r="A136" s="7"/>
      <c r="B136" s="7"/>
      <c r="C136" s="7"/>
      <c r="D136" s="7"/>
      <c r="E136" s="7"/>
      <c r="F136" s="7"/>
      <c r="G136" s="7"/>
      <c r="H136" s="66"/>
      <c r="I136" s="204"/>
      <c r="J136" s="7"/>
      <c r="K136" s="7"/>
      <c r="L136" s="7"/>
      <c r="M136" s="7"/>
      <c r="N136" s="51"/>
      <c r="O136" s="51"/>
      <c r="P136" s="226"/>
      <c r="Q136" s="226"/>
      <c r="R136" s="226"/>
      <c r="S136" s="226"/>
      <c r="T136" s="51"/>
      <c r="U136" s="51"/>
    </row>
    <row r="137" spans="1:21" ht="11.25">
      <c r="A137" s="7"/>
      <c r="B137" s="7"/>
      <c r="C137" s="7"/>
      <c r="D137" s="7"/>
      <c r="E137" s="7"/>
      <c r="F137" s="7"/>
      <c r="G137" s="7"/>
      <c r="H137" s="66"/>
      <c r="I137" s="204"/>
      <c r="J137" s="7"/>
      <c r="K137" s="7"/>
      <c r="L137" s="7"/>
      <c r="M137" s="7"/>
      <c r="N137" s="51"/>
      <c r="O137" s="51"/>
      <c r="P137" s="226"/>
      <c r="Q137" s="226"/>
      <c r="R137" s="226"/>
      <c r="S137" s="226"/>
      <c r="T137" s="51"/>
      <c r="U137" s="51"/>
    </row>
    <row r="138" spans="1:21" ht="11.25">
      <c r="A138" s="7"/>
      <c r="B138" s="7"/>
      <c r="C138" s="7"/>
      <c r="D138" s="7"/>
      <c r="E138" s="7"/>
      <c r="F138" s="7"/>
      <c r="G138" s="7"/>
      <c r="H138" s="66"/>
      <c r="I138" s="204"/>
      <c r="J138" s="7"/>
      <c r="K138" s="7"/>
      <c r="L138" s="7"/>
      <c r="M138" s="7"/>
      <c r="N138" s="51"/>
      <c r="O138" s="51"/>
      <c r="P138" s="226"/>
      <c r="Q138" s="226"/>
      <c r="R138" s="226"/>
      <c r="S138" s="226"/>
      <c r="T138" s="51"/>
      <c r="U138" s="51"/>
    </row>
    <row r="139" spans="1:21" ht="11.25">
      <c r="A139" s="7"/>
      <c r="B139" s="7"/>
      <c r="C139" s="7"/>
      <c r="D139" s="7"/>
      <c r="E139" s="7"/>
      <c r="F139" s="7"/>
      <c r="G139" s="7"/>
      <c r="H139" s="66"/>
      <c r="I139" s="204"/>
      <c r="J139" s="7"/>
      <c r="K139" s="7"/>
      <c r="L139" s="7"/>
      <c r="M139" s="7"/>
      <c r="N139" s="51"/>
      <c r="O139" s="51"/>
      <c r="P139" s="226"/>
      <c r="Q139" s="226"/>
      <c r="R139" s="226"/>
      <c r="S139" s="226"/>
      <c r="T139" s="51"/>
      <c r="U139" s="51"/>
    </row>
    <row r="140" spans="1:21" ht="11.25">
      <c r="A140" s="7"/>
      <c r="B140" s="7"/>
      <c r="C140" s="7"/>
      <c r="D140" s="7"/>
      <c r="E140" s="7"/>
      <c r="F140" s="7"/>
      <c r="G140" s="7"/>
      <c r="H140" s="66"/>
      <c r="I140" s="204"/>
      <c r="J140" s="7"/>
      <c r="K140" s="7"/>
      <c r="L140" s="7"/>
      <c r="M140" s="7"/>
      <c r="N140" s="51"/>
      <c r="O140" s="51"/>
      <c r="P140" s="226"/>
      <c r="Q140" s="226"/>
      <c r="R140" s="226"/>
      <c r="S140" s="226"/>
      <c r="T140" s="51"/>
      <c r="U140" s="51"/>
    </row>
    <row r="141" spans="1:21" ht="11.25">
      <c r="A141" s="7"/>
      <c r="B141" s="7"/>
      <c r="C141" s="7"/>
      <c r="D141" s="7"/>
      <c r="E141" s="7"/>
      <c r="F141" s="7"/>
      <c r="G141" s="7"/>
      <c r="H141" s="66"/>
      <c r="I141" s="204"/>
      <c r="J141" s="7"/>
      <c r="K141" s="7"/>
      <c r="L141" s="7"/>
      <c r="M141" s="7"/>
      <c r="N141" s="51"/>
      <c r="O141" s="51"/>
      <c r="P141" s="226"/>
      <c r="Q141" s="226"/>
      <c r="R141" s="226"/>
      <c r="S141" s="226"/>
      <c r="T141" s="51"/>
      <c r="U141" s="51"/>
    </row>
    <row r="142" spans="1:21" ht="11.25">
      <c r="A142" s="7"/>
      <c r="B142" s="7"/>
      <c r="C142" s="7"/>
      <c r="D142" s="7"/>
      <c r="E142" s="7"/>
      <c r="F142" s="7"/>
      <c r="G142" s="7"/>
      <c r="H142" s="66"/>
      <c r="I142" s="204"/>
      <c r="J142" s="7"/>
      <c r="K142" s="7"/>
      <c r="L142" s="7"/>
      <c r="M142" s="7"/>
      <c r="N142" s="51"/>
      <c r="O142" s="51"/>
      <c r="P142" s="226"/>
      <c r="Q142" s="226"/>
      <c r="R142" s="226"/>
      <c r="S142" s="226"/>
      <c r="T142" s="51"/>
      <c r="U142" s="51"/>
    </row>
    <row r="143" spans="1:21" ht="11.25">
      <c r="A143" s="7"/>
      <c r="B143" s="7"/>
      <c r="C143" s="7"/>
      <c r="D143" s="7"/>
      <c r="E143" s="7"/>
      <c r="F143" s="7"/>
      <c r="G143" s="7"/>
      <c r="H143" s="66"/>
      <c r="I143" s="204"/>
      <c r="J143" s="7"/>
      <c r="K143" s="7"/>
      <c r="L143" s="7"/>
      <c r="M143" s="7"/>
      <c r="N143" s="51"/>
      <c r="O143" s="51"/>
      <c r="P143" s="226"/>
      <c r="Q143" s="226"/>
      <c r="R143" s="226"/>
      <c r="S143" s="226"/>
      <c r="T143" s="51"/>
      <c r="U143" s="51"/>
    </row>
    <row r="144" spans="1:21" ht="11.25">
      <c r="A144" s="7"/>
      <c r="B144" s="7"/>
      <c r="C144" s="7"/>
      <c r="D144" s="7"/>
      <c r="E144" s="7"/>
      <c r="F144" s="7"/>
      <c r="G144" s="7"/>
      <c r="H144" s="66"/>
      <c r="I144" s="204"/>
      <c r="J144" s="7"/>
      <c r="K144" s="7"/>
      <c r="L144" s="7"/>
      <c r="M144" s="7"/>
      <c r="N144" s="51"/>
      <c r="O144" s="51"/>
      <c r="P144" s="226"/>
      <c r="Q144" s="226"/>
      <c r="R144" s="226"/>
      <c r="S144" s="226"/>
      <c r="T144" s="51"/>
      <c r="U144" s="51"/>
    </row>
    <row r="145" spans="1:21" ht="11.25">
      <c r="A145" s="7"/>
      <c r="B145" s="7"/>
      <c r="C145" s="7"/>
      <c r="D145" s="7"/>
      <c r="E145" s="7"/>
      <c r="F145" s="7"/>
      <c r="G145" s="7"/>
      <c r="H145" s="66"/>
      <c r="I145" s="204"/>
      <c r="J145" s="7"/>
      <c r="K145" s="7"/>
      <c r="L145" s="7"/>
      <c r="M145" s="7"/>
      <c r="N145" s="51"/>
      <c r="O145" s="51"/>
      <c r="P145" s="226"/>
      <c r="Q145" s="226"/>
      <c r="R145" s="226"/>
      <c r="S145" s="226"/>
      <c r="T145" s="51"/>
      <c r="U145" s="51"/>
    </row>
    <row r="146" spans="1:21" ht="11.25">
      <c r="A146" s="7"/>
      <c r="B146" s="7"/>
      <c r="C146" s="7"/>
      <c r="D146" s="7"/>
      <c r="E146" s="7"/>
      <c r="F146" s="7"/>
      <c r="G146" s="7"/>
      <c r="H146" s="66"/>
      <c r="I146" s="204"/>
      <c r="J146" s="7"/>
      <c r="K146" s="7"/>
      <c r="L146" s="7"/>
      <c r="M146" s="7"/>
      <c r="N146" s="51"/>
      <c r="O146" s="51"/>
      <c r="P146" s="226"/>
      <c r="Q146" s="226"/>
      <c r="R146" s="226"/>
      <c r="S146" s="226"/>
      <c r="T146" s="51"/>
      <c r="U146" s="51"/>
    </row>
    <row r="147" spans="1:21" ht="11.25">
      <c r="A147" s="7"/>
      <c r="B147" s="7"/>
      <c r="C147" s="7"/>
      <c r="D147" s="7"/>
      <c r="E147" s="7"/>
      <c r="F147" s="7"/>
      <c r="G147" s="7"/>
      <c r="H147" s="66"/>
      <c r="I147" s="204"/>
      <c r="J147" s="7"/>
      <c r="K147" s="7"/>
      <c r="L147" s="7"/>
      <c r="M147" s="7"/>
      <c r="N147" s="51"/>
      <c r="O147" s="51"/>
      <c r="P147" s="226"/>
      <c r="Q147" s="226"/>
      <c r="R147" s="226"/>
      <c r="S147" s="226"/>
      <c r="T147" s="51"/>
      <c r="U147" s="51"/>
    </row>
    <row r="148" spans="1:21" ht="11.25">
      <c r="A148" s="7"/>
      <c r="B148" s="7"/>
      <c r="C148" s="7"/>
      <c r="D148" s="7"/>
      <c r="E148" s="7"/>
      <c r="F148" s="7"/>
      <c r="G148" s="7"/>
      <c r="H148" s="66"/>
      <c r="I148" s="204"/>
      <c r="J148" s="7"/>
      <c r="K148" s="7"/>
      <c r="L148" s="7"/>
      <c r="M148" s="7"/>
      <c r="N148" s="51"/>
      <c r="O148" s="51"/>
      <c r="P148" s="226"/>
      <c r="Q148" s="226"/>
      <c r="R148" s="226"/>
      <c r="S148" s="226"/>
      <c r="T148" s="51"/>
      <c r="U148" s="51"/>
    </row>
    <row r="149" spans="1:21" ht="11.25">
      <c r="A149" s="7"/>
      <c r="B149" s="7"/>
      <c r="C149" s="7"/>
      <c r="D149" s="7"/>
      <c r="E149" s="7"/>
      <c r="F149" s="7"/>
      <c r="G149" s="7"/>
      <c r="H149" s="66"/>
      <c r="I149" s="204"/>
      <c r="J149" s="7"/>
      <c r="K149" s="7"/>
      <c r="L149" s="7"/>
      <c r="M149" s="7"/>
      <c r="N149" s="51"/>
      <c r="O149" s="51"/>
      <c r="P149" s="226"/>
      <c r="Q149" s="226"/>
      <c r="R149" s="226"/>
      <c r="S149" s="226"/>
      <c r="T149" s="51"/>
      <c r="U149" s="51"/>
    </row>
    <row r="150" spans="1:21" ht="11.25">
      <c r="A150" s="7"/>
      <c r="B150" s="7"/>
      <c r="C150" s="7"/>
      <c r="D150" s="7"/>
      <c r="E150" s="7"/>
      <c r="F150" s="7"/>
      <c r="G150" s="7"/>
      <c r="H150" s="66"/>
      <c r="I150" s="204"/>
      <c r="J150" s="7"/>
      <c r="K150" s="7"/>
      <c r="L150" s="7"/>
      <c r="M150" s="7"/>
      <c r="N150" s="51"/>
      <c r="O150" s="51"/>
      <c r="P150" s="226"/>
      <c r="Q150" s="226"/>
      <c r="R150" s="226"/>
      <c r="S150" s="226"/>
      <c r="T150" s="51"/>
      <c r="U150" s="51"/>
    </row>
    <row r="151" spans="1:21" ht="11.25">
      <c r="A151" s="7"/>
      <c r="B151" s="7"/>
      <c r="C151" s="7"/>
      <c r="D151" s="7"/>
      <c r="E151" s="7"/>
      <c r="F151" s="7"/>
      <c r="G151" s="7"/>
      <c r="H151" s="66"/>
      <c r="I151" s="204"/>
      <c r="J151" s="7"/>
      <c r="K151" s="7"/>
      <c r="L151" s="7"/>
      <c r="M151" s="7"/>
      <c r="N151" s="51"/>
      <c r="O151" s="51"/>
      <c r="P151" s="226"/>
      <c r="Q151" s="226"/>
      <c r="R151" s="226"/>
      <c r="S151" s="226"/>
      <c r="T151" s="51"/>
      <c r="U151" s="51"/>
    </row>
    <row r="152" spans="1:21" ht="11.25">
      <c r="A152" s="7"/>
      <c r="B152" s="7"/>
      <c r="C152" s="7"/>
      <c r="D152" s="7"/>
      <c r="E152" s="7"/>
      <c r="F152" s="7"/>
      <c r="G152" s="7"/>
      <c r="H152" s="66"/>
      <c r="I152" s="204"/>
      <c r="J152" s="7"/>
      <c r="K152" s="7"/>
      <c r="L152" s="7"/>
      <c r="M152" s="7"/>
      <c r="N152" s="51"/>
      <c r="O152" s="51"/>
      <c r="P152" s="226"/>
      <c r="Q152" s="226"/>
      <c r="R152" s="226"/>
      <c r="S152" s="226"/>
      <c r="T152" s="51"/>
      <c r="U152" s="51"/>
    </row>
    <row r="153" spans="1:21" ht="11.25">
      <c r="A153" s="7"/>
      <c r="B153" s="7"/>
      <c r="C153" s="7"/>
      <c r="D153" s="7"/>
      <c r="E153" s="7"/>
      <c r="F153" s="7"/>
      <c r="G153" s="7"/>
      <c r="H153" s="66"/>
      <c r="I153" s="204"/>
      <c r="J153" s="7"/>
      <c r="K153" s="7"/>
      <c r="L153" s="7"/>
      <c r="M153" s="7"/>
      <c r="N153" s="51"/>
      <c r="O153" s="51"/>
      <c r="P153" s="226"/>
      <c r="Q153" s="226"/>
      <c r="R153" s="226"/>
      <c r="S153" s="226"/>
      <c r="T153" s="51"/>
      <c r="U153" s="51"/>
    </row>
    <row r="154" spans="1:21" ht="11.25">
      <c r="A154" s="7"/>
      <c r="B154" s="7"/>
      <c r="C154" s="7"/>
      <c r="D154" s="7"/>
      <c r="E154" s="7"/>
      <c r="F154" s="7"/>
      <c r="G154" s="7"/>
      <c r="H154" s="66"/>
      <c r="I154" s="204"/>
      <c r="J154" s="7"/>
      <c r="K154" s="7"/>
      <c r="L154" s="7"/>
      <c r="M154" s="7"/>
      <c r="N154" s="51"/>
      <c r="O154" s="51"/>
      <c r="P154" s="226"/>
      <c r="Q154" s="226"/>
      <c r="R154" s="226"/>
      <c r="S154" s="226"/>
      <c r="T154" s="51"/>
      <c r="U154" s="51"/>
    </row>
    <row r="155" spans="1:21" ht="11.25">
      <c r="A155" s="7"/>
      <c r="B155" s="7"/>
      <c r="C155" s="7"/>
      <c r="D155" s="7"/>
      <c r="E155" s="7"/>
      <c r="F155" s="7"/>
      <c r="G155" s="7"/>
      <c r="H155" s="66"/>
      <c r="I155" s="204"/>
      <c r="J155" s="7"/>
      <c r="K155" s="7"/>
      <c r="L155" s="7"/>
      <c r="M155" s="7"/>
      <c r="N155" s="51"/>
      <c r="O155" s="51"/>
      <c r="P155" s="226"/>
      <c r="Q155" s="226"/>
      <c r="R155" s="226"/>
      <c r="S155" s="226"/>
      <c r="T155" s="51"/>
      <c r="U155" s="51"/>
    </row>
    <row r="156" spans="1:21" ht="11.25">
      <c r="A156" s="7"/>
      <c r="B156" s="7"/>
      <c r="C156" s="7"/>
      <c r="D156" s="7"/>
      <c r="E156" s="7"/>
      <c r="F156" s="7"/>
      <c r="G156" s="7"/>
      <c r="H156" s="66"/>
      <c r="I156" s="204"/>
      <c r="J156" s="7"/>
      <c r="K156" s="7"/>
      <c r="L156" s="7"/>
      <c r="M156" s="7"/>
      <c r="N156" s="51"/>
      <c r="O156" s="51"/>
      <c r="P156" s="226"/>
      <c r="Q156" s="226"/>
      <c r="R156" s="226"/>
      <c r="S156" s="226"/>
      <c r="T156" s="51"/>
      <c r="U156" s="51"/>
    </row>
    <row r="157" spans="1:21" ht="11.25">
      <c r="A157" s="7"/>
      <c r="B157" s="7"/>
      <c r="C157" s="7"/>
      <c r="D157" s="7"/>
      <c r="E157" s="7"/>
      <c r="F157" s="7"/>
      <c r="G157" s="7"/>
      <c r="H157" s="66"/>
      <c r="I157" s="204"/>
      <c r="J157" s="7"/>
      <c r="K157" s="7"/>
      <c r="L157" s="7"/>
      <c r="M157" s="7"/>
      <c r="N157" s="51"/>
      <c r="O157" s="51"/>
      <c r="P157" s="226"/>
      <c r="Q157" s="226"/>
      <c r="R157" s="226"/>
      <c r="S157" s="226"/>
      <c r="T157" s="51"/>
      <c r="U157" s="51"/>
    </row>
    <row r="158" spans="1:21" ht="11.25">
      <c r="A158" s="7"/>
      <c r="B158" s="7"/>
      <c r="C158" s="7"/>
      <c r="D158" s="7"/>
      <c r="E158" s="7"/>
      <c r="F158" s="7"/>
      <c r="G158" s="7"/>
      <c r="H158" s="66"/>
      <c r="I158" s="204"/>
      <c r="J158" s="7"/>
      <c r="K158" s="7"/>
      <c r="L158" s="7"/>
      <c r="M158" s="7"/>
      <c r="N158" s="51"/>
      <c r="O158" s="51"/>
      <c r="P158" s="226"/>
      <c r="Q158" s="226"/>
      <c r="R158" s="226"/>
      <c r="S158" s="226"/>
      <c r="T158" s="51"/>
      <c r="U158" s="51"/>
    </row>
    <row r="159" spans="1:21" ht="11.25">
      <c r="A159" s="7"/>
      <c r="B159" s="7"/>
      <c r="C159" s="7"/>
      <c r="D159" s="7"/>
      <c r="E159" s="7"/>
      <c r="F159" s="7"/>
      <c r="G159" s="7"/>
      <c r="H159" s="66"/>
      <c r="I159" s="204"/>
      <c r="J159" s="7"/>
      <c r="K159" s="7"/>
      <c r="L159" s="7"/>
      <c r="M159" s="7"/>
      <c r="N159" s="51"/>
      <c r="O159" s="51"/>
      <c r="P159" s="226"/>
      <c r="Q159" s="226"/>
      <c r="R159" s="226"/>
      <c r="S159" s="226"/>
      <c r="T159" s="51"/>
      <c r="U159" s="51"/>
    </row>
    <row r="160" spans="1:21" ht="11.25">
      <c r="A160" s="7"/>
      <c r="B160" s="7"/>
      <c r="C160" s="7"/>
      <c r="D160" s="7"/>
      <c r="E160" s="7"/>
      <c r="F160" s="7"/>
      <c r="G160" s="7"/>
      <c r="H160" s="66"/>
      <c r="I160" s="204"/>
      <c r="J160" s="7"/>
      <c r="K160" s="7"/>
      <c r="L160" s="7"/>
      <c r="M160" s="7"/>
      <c r="N160" s="51"/>
      <c r="O160" s="51"/>
      <c r="P160" s="226"/>
      <c r="Q160" s="226"/>
      <c r="R160" s="226"/>
      <c r="S160" s="226"/>
      <c r="T160" s="51"/>
      <c r="U160" s="51"/>
    </row>
    <row r="161" spans="1:21" ht="11.25">
      <c r="A161" s="7"/>
      <c r="B161" s="7"/>
      <c r="C161" s="7"/>
      <c r="D161" s="7"/>
      <c r="E161" s="7"/>
      <c r="F161" s="7"/>
      <c r="G161" s="7"/>
      <c r="H161" s="66"/>
      <c r="I161" s="204"/>
      <c r="J161" s="7"/>
      <c r="K161" s="7"/>
      <c r="L161" s="7"/>
      <c r="M161" s="7"/>
      <c r="N161" s="51"/>
      <c r="O161" s="51"/>
      <c r="P161" s="226"/>
      <c r="Q161" s="226"/>
      <c r="R161" s="226"/>
      <c r="S161" s="226"/>
      <c r="T161" s="51"/>
      <c r="U161" s="51"/>
    </row>
    <row r="162" spans="1:21" ht="11.25">
      <c r="A162" s="7"/>
      <c r="B162" s="7"/>
      <c r="C162" s="7"/>
      <c r="D162" s="7"/>
      <c r="E162" s="7"/>
      <c r="F162" s="7"/>
      <c r="G162" s="7"/>
      <c r="H162" s="66"/>
      <c r="I162" s="204"/>
      <c r="J162" s="7"/>
      <c r="K162" s="7"/>
      <c r="L162" s="7"/>
      <c r="M162" s="7"/>
      <c r="N162" s="51"/>
      <c r="O162" s="51"/>
      <c r="P162" s="226"/>
      <c r="Q162" s="226"/>
      <c r="R162" s="226"/>
      <c r="S162" s="226"/>
      <c r="T162" s="51"/>
      <c r="U162" s="51"/>
    </row>
    <row r="163" spans="1:21" ht="11.25">
      <c r="A163" s="7"/>
      <c r="B163" s="7"/>
      <c r="C163" s="7"/>
      <c r="D163" s="7"/>
      <c r="E163" s="7"/>
      <c r="F163" s="7"/>
      <c r="G163" s="7"/>
      <c r="H163" s="66"/>
      <c r="I163" s="204"/>
      <c r="J163" s="7"/>
      <c r="K163" s="7"/>
      <c r="L163" s="7"/>
      <c r="M163" s="7"/>
      <c r="N163" s="51"/>
      <c r="O163" s="51"/>
      <c r="P163" s="226"/>
      <c r="Q163" s="226"/>
      <c r="R163" s="226"/>
      <c r="S163" s="226"/>
      <c r="T163" s="51"/>
      <c r="U163" s="51"/>
    </row>
    <row r="164" spans="1:21" ht="11.25">
      <c r="A164" s="7"/>
      <c r="B164" s="7"/>
      <c r="C164" s="7"/>
      <c r="D164" s="7"/>
      <c r="E164" s="7"/>
      <c r="F164" s="7"/>
      <c r="G164" s="7"/>
      <c r="H164" s="66"/>
      <c r="I164" s="204"/>
      <c r="J164" s="7"/>
      <c r="K164" s="7"/>
      <c r="L164" s="7"/>
      <c r="M164" s="7"/>
      <c r="N164" s="51"/>
      <c r="O164" s="51"/>
      <c r="P164" s="226"/>
      <c r="Q164" s="226"/>
      <c r="R164" s="226"/>
      <c r="S164" s="226"/>
      <c r="T164" s="51"/>
      <c r="U164" s="51"/>
    </row>
    <row r="165" spans="1:21" ht="11.25">
      <c r="A165" s="7"/>
      <c r="B165" s="7"/>
      <c r="C165" s="7"/>
      <c r="D165" s="7"/>
      <c r="E165" s="7"/>
      <c r="F165" s="7"/>
      <c r="G165" s="7"/>
      <c r="H165" s="66"/>
      <c r="I165" s="204"/>
      <c r="J165" s="7"/>
      <c r="K165" s="7"/>
      <c r="L165" s="7"/>
      <c r="M165" s="7"/>
      <c r="N165" s="51"/>
      <c r="O165" s="51"/>
      <c r="P165" s="226"/>
      <c r="Q165" s="226"/>
      <c r="R165" s="226"/>
      <c r="S165" s="226"/>
      <c r="T165" s="51"/>
      <c r="U165" s="51"/>
    </row>
    <row r="166" spans="1:21" ht="11.25">
      <c r="A166" s="7"/>
      <c r="B166" s="7"/>
      <c r="C166" s="7"/>
      <c r="D166" s="7"/>
      <c r="E166" s="7"/>
      <c r="F166" s="7"/>
      <c r="G166" s="7"/>
      <c r="H166" s="66"/>
      <c r="I166" s="204"/>
      <c r="J166" s="7"/>
      <c r="K166" s="7"/>
      <c r="L166" s="7"/>
      <c r="M166" s="7"/>
      <c r="N166" s="51"/>
      <c r="O166" s="51"/>
      <c r="P166" s="226"/>
      <c r="Q166" s="226"/>
      <c r="R166" s="226"/>
      <c r="S166" s="226"/>
      <c r="T166" s="51"/>
      <c r="U166" s="51"/>
    </row>
    <row r="167" spans="1:21" ht="11.25">
      <c r="A167" s="7"/>
      <c r="B167" s="7"/>
      <c r="C167" s="7"/>
      <c r="D167" s="7"/>
      <c r="E167" s="7"/>
      <c r="F167" s="7"/>
      <c r="G167" s="7"/>
      <c r="H167" s="66"/>
      <c r="I167" s="204"/>
      <c r="J167" s="7"/>
      <c r="K167" s="7"/>
      <c r="L167" s="7"/>
      <c r="M167" s="7"/>
      <c r="N167" s="51"/>
      <c r="O167" s="51"/>
      <c r="P167" s="226"/>
      <c r="Q167" s="226"/>
      <c r="R167" s="226"/>
      <c r="S167" s="226"/>
      <c r="T167" s="51"/>
      <c r="U167" s="51"/>
    </row>
    <row r="168" spans="1:21" ht="11.25">
      <c r="A168" s="7"/>
      <c r="B168" s="7"/>
      <c r="C168" s="7"/>
      <c r="D168" s="7"/>
      <c r="E168" s="7"/>
      <c r="F168" s="7"/>
      <c r="G168" s="7"/>
      <c r="H168" s="66"/>
      <c r="I168" s="204"/>
      <c r="J168" s="7"/>
      <c r="K168" s="7"/>
      <c r="L168" s="7"/>
      <c r="M168" s="7"/>
      <c r="N168" s="51"/>
      <c r="O168" s="51"/>
      <c r="P168" s="226"/>
      <c r="Q168" s="226"/>
      <c r="R168" s="226"/>
      <c r="S168" s="226"/>
      <c r="T168" s="51"/>
      <c r="U168" s="51"/>
    </row>
    <row r="169" spans="1:21" ht="11.25">
      <c r="A169" s="7"/>
      <c r="B169" s="7"/>
      <c r="C169" s="7"/>
      <c r="D169" s="7"/>
      <c r="E169" s="7"/>
      <c r="F169" s="7"/>
      <c r="G169" s="7"/>
      <c r="H169" s="66"/>
      <c r="I169" s="204"/>
      <c r="J169" s="7"/>
      <c r="K169" s="7"/>
      <c r="L169" s="7"/>
      <c r="M169" s="7"/>
      <c r="N169" s="51"/>
      <c r="O169" s="51"/>
      <c r="P169" s="226"/>
      <c r="Q169" s="226"/>
      <c r="R169" s="226"/>
      <c r="S169" s="226"/>
      <c r="T169" s="51"/>
      <c r="U169" s="51"/>
    </row>
    <row r="170" spans="1:21" ht="11.25">
      <c r="A170" s="7"/>
      <c r="B170" s="7"/>
      <c r="C170" s="7"/>
      <c r="D170" s="7"/>
      <c r="E170" s="7"/>
      <c r="F170" s="7"/>
      <c r="G170" s="7"/>
      <c r="H170" s="66"/>
      <c r="I170" s="204"/>
      <c r="J170" s="7"/>
      <c r="K170" s="7"/>
      <c r="L170" s="7"/>
      <c r="M170" s="7"/>
      <c r="N170" s="51"/>
      <c r="O170" s="51"/>
      <c r="P170" s="226"/>
      <c r="Q170" s="226"/>
      <c r="R170" s="226"/>
      <c r="S170" s="226"/>
      <c r="T170" s="51"/>
      <c r="U170" s="51"/>
    </row>
    <row r="171" spans="1:21" ht="11.25">
      <c r="A171" s="7"/>
      <c r="B171" s="7"/>
      <c r="C171" s="7"/>
      <c r="D171" s="7"/>
      <c r="E171" s="7"/>
      <c r="F171" s="7"/>
      <c r="G171" s="7"/>
      <c r="H171" s="66"/>
      <c r="I171" s="204"/>
      <c r="J171" s="7"/>
      <c r="K171" s="7"/>
      <c r="L171" s="7"/>
      <c r="M171" s="7"/>
      <c r="N171" s="51"/>
      <c r="O171" s="51"/>
      <c r="P171" s="226"/>
      <c r="Q171" s="226"/>
      <c r="R171" s="226"/>
      <c r="S171" s="226"/>
      <c r="T171" s="51"/>
      <c r="U171" s="51"/>
    </row>
    <row r="172" spans="1:21" ht="11.25">
      <c r="A172" s="7"/>
      <c r="B172" s="7"/>
      <c r="C172" s="7"/>
      <c r="D172" s="7"/>
      <c r="E172" s="7"/>
      <c r="F172" s="7"/>
      <c r="G172" s="7"/>
      <c r="H172" s="66"/>
      <c r="I172" s="204"/>
      <c r="J172" s="7"/>
      <c r="K172" s="7"/>
      <c r="L172" s="7"/>
      <c r="M172" s="7"/>
      <c r="N172" s="51"/>
      <c r="O172" s="51"/>
      <c r="P172" s="226"/>
      <c r="Q172" s="226"/>
      <c r="R172" s="226"/>
      <c r="S172" s="226"/>
      <c r="T172" s="51"/>
      <c r="U172" s="51"/>
    </row>
    <row r="173" spans="1:21" ht="11.25">
      <c r="A173" s="7"/>
      <c r="B173" s="7"/>
      <c r="C173" s="7"/>
      <c r="D173" s="7"/>
      <c r="E173" s="7"/>
      <c r="F173" s="7"/>
      <c r="G173" s="7"/>
      <c r="H173" s="66"/>
      <c r="I173" s="204"/>
      <c r="J173" s="7"/>
      <c r="K173" s="7"/>
      <c r="L173" s="7"/>
      <c r="M173" s="7"/>
      <c r="N173" s="51"/>
      <c r="O173" s="51"/>
      <c r="P173" s="226"/>
      <c r="Q173" s="226"/>
      <c r="R173" s="226"/>
      <c r="S173" s="226"/>
      <c r="T173" s="51"/>
      <c r="U173" s="51"/>
    </row>
    <row r="174" spans="1:21" ht="11.25">
      <c r="A174" s="7"/>
      <c r="B174" s="7"/>
      <c r="C174" s="7"/>
      <c r="D174" s="7"/>
      <c r="E174" s="7"/>
      <c r="F174" s="7"/>
      <c r="G174" s="7"/>
      <c r="H174" s="66"/>
      <c r="I174" s="204"/>
      <c r="J174" s="7"/>
      <c r="K174" s="7"/>
      <c r="L174" s="7"/>
      <c r="M174" s="7"/>
      <c r="N174" s="51"/>
      <c r="O174" s="51"/>
      <c r="P174" s="226"/>
      <c r="Q174" s="226"/>
      <c r="R174" s="226"/>
      <c r="S174" s="226"/>
      <c r="T174" s="51"/>
      <c r="U174" s="51"/>
    </row>
    <row r="175" spans="1:21" ht="11.25">
      <c r="A175" s="7"/>
      <c r="B175" s="7"/>
      <c r="C175" s="7"/>
      <c r="D175" s="7"/>
      <c r="E175" s="7"/>
      <c r="F175" s="7"/>
      <c r="G175" s="7"/>
      <c r="H175" s="66"/>
      <c r="I175" s="204"/>
      <c r="J175" s="7"/>
      <c r="K175" s="7"/>
      <c r="L175" s="7"/>
      <c r="M175" s="7"/>
      <c r="N175" s="51"/>
      <c r="O175" s="51"/>
      <c r="P175" s="226"/>
      <c r="Q175" s="226"/>
      <c r="R175" s="226"/>
      <c r="S175" s="226"/>
      <c r="T175" s="51"/>
      <c r="U175" s="51"/>
    </row>
    <row r="176" spans="1:21" ht="11.25">
      <c r="A176" s="7"/>
      <c r="B176" s="7"/>
      <c r="C176" s="7"/>
      <c r="D176" s="7"/>
      <c r="E176" s="7"/>
      <c r="F176" s="7"/>
      <c r="G176" s="7"/>
      <c r="H176" s="66"/>
      <c r="I176" s="204"/>
      <c r="J176" s="7"/>
      <c r="K176" s="7"/>
      <c r="L176" s="7"/>
      <c r="M176" s="7"/>
      <c r="N176" s="51"/>
      <c r="O176" s="51"/>
      <c r="P176" s="226"/>
      <c r="Q176" s="226"/>
      <c r="R176" s="226"/>
      <c r="S176" s="226"/>
      <c r="T176" s="51"/>
      <c r="U176" s="51"/>
    </row>
    <row r="177" spans="1:21" ht="11.25">
      <c r="A177" s="7"/>
      <c r="B177" s="7"/>
      <c r="C177" s="7"/>
      <c r="D177" s="7"/>
      <c r="E177" s="7"/>
      <c r="F177" s="7"/>
      <c r="G177" s="7"/>
      <c r="H177" s="66"/>
      <c r="I177" s="204"/>
      <c r="J177" s="7"/>
      <c r="K177" s="7"/>
      <c r="L177" s="7"/>
      <c r="M177" s="7"/>
      <c r="N177" s="51"/>
      <c r="O177" s="51"/>
      <c r="P177" s="226"/>
      <c r="Q177" s="226"/>
      <c r="R177" s="226"/>
      <c r="S177" s="226"/>
      <c r="T177" s="51"/>
      <c r="U177" s="51"/>
    </row>
    <row r="178" spans="1:21" ht="11.25">
      <c r="A178" s="7"/>
      <c r="B178" s="7"/>
      <c r="C178" s="7"/>
      <c r="D178" s="7"/>
      <c r="E178" s="7"/>
      <c r="F178" s="7"/>
      <c r="G178" s="7"/>
      <c r="H178" s="66"/>
      <c r="I178" s="204"/>
      <c r="J178" s="7"/>
      <c r="K178" s="7"/>
      <c r="L178" s="7"/>
      <c r="M178" s="7"/>
      <c r="N178" s="51"/>
      <c r="O178" s="51"/>
      <c r="P178" s="226"/>
      <c r="Q178" s="226"/>
      <c r="R178" s="226"/>
      <c r="S178" s="226"/>
      <c r="T178" s="51"/>
      <c r="U178" s="51"/>
    </row>
    <row r="179" spans="1:21" ht="11.25">
      <c r="A179" s="7"/>
      <c r="B179" s="7"/>
      <c r="C179" s="7"/>
      <c r="D179" s="7"/>
      <c r="E179" s="7"/>
      <c r="F179" s="7"/>
      <c r="G179" s="7"/>
      <c r="H179" s="66"/>
      <c r="I179" s="204"/>
      <c r="J179" s="7"/>
      <c r="K179" s="7"/>
      <c r="L179" s="7"/>
      <c r="M179" s="7"/>
      <c r="N179" s="51"/>
      <c r="O179" s="51"/>
      <c r="P179" s="226"/>
      <c r="Q179" s="226"/>
      <c r="R179" s="226"/>
      <c r="S179" s="226"/>
      <c r="T179" s="51"/>
      <c r="U179" s="51"/>
    </row>
    <row r="180" spans="1:21" ht="11.25">
      <c r="A180" s="7"/>
      <c r="B180" s="7"/>
      <c r="C180" s="7"/>
      <c r="D180" s="7"/>
      <c r="E180" s="7"/>
      <c r="F180" s="7"/>
      <c r="G180" s="7"/>
      <c r="H180" s="66"/>
      <c r="I180" s="204"/>
      <c r="J180" s="7"/>
      <c r="K180" s="7"/>
      <c r="L180" s="7"/>
      <c r="M180" s="7"/>
      <c r="N180" s="51"/>
      <c r="O180" s="51"/>
      <c r="P180" s="226"/>
      <c r="Q180" s="226"/>
      <c r="R180" s="226"/>
      <c r="S180" s="226"/>
      <c r="T180" s="51"/>
      <c r="U180" s="51"/>
    </row>
    <row r="181" spans="1:21" ht="11.25">
      <c r="A181" s="7"/>
      <c r="B181" s="7"/>
      <c r="C181" s="7"/>
      <c r="D181" s="7"/>
      <c r="E181" s="7"/>
      <c r="F181" s="7"/>
      <c r="G181" s="7"/>
      <c r="H181" s="66"/>
      <c r="I181" s="204"/>
      <c r="J181" s="7"/>
      <c r="K181" s="7"/>
      <c r="L181" s="7"/>
      <c r="M181" s="7"/>
      <c r="N181" s="51"/>
      <c r="O181" s="51"/>
      <c r="P181" s="226"/>
      <c r="Q181" s="226"/>
      <c r="R181" s="226"/>
      <c r="S181" s="226"/>
      <c r="T181" s="51"/>
      <c r="U181" s="51"/>
    </row>
    <row r="182" spans="1:21" ht="11.25">
      <c r="A182" s="7"/>
      <c r="B182" s="7"/>
      <c r="C182" s="7"/>
      <c r="D182" s="7"/>
      <c r="E182" s="7"/>
      <c r="F182" s="7"/>
      <c r="G182" s="7"/>
      <c r="H182" s="66"/>
      <c r="I182" s="204"/>
      <c r="J182" s="7"/>
      <c r="K182" s="7"/>
      <c r="L182" s="7"/>
      <c r="M182" s="7"/>
      <c r="N182" s="51"/>
      <c r="O182" s="51"/>
      <c r="P182" s="226"/>
      <c r="Q182" s="226"/>
      <c r="R182" s="226"/>
      <c r="S182" s="226"/>
      <c r="T182" s="51"/>
      <c r="U182" s="51"/>
    </row>
    <row r="183" spans="1:21" ht="11.25">
      <c r="A183" s="7"/>
      <c r="B183" s="7"/>
      <c r="C183" s="7"/>
      <c r="D183" s="7"/>
      <c r="E183" s="7"/>
      <c r="F183" s="7"/>
      <c r="G183" s="7"/>
      <c r="H183" s="66"/>
      <c r="I183" s="204"/>
      <c r="J183" s="7"/>
      <c r="K183" s="7"/>
      <c r="L183" s="7"/>
      <c r="M183" s="7"/>
      <c r="N183" s="51"/>
      <c r="O183" s="51"/>
      <c r="P183" s="226"/>
      <c r="Q183" s="226"/>
      <c r="R183" s="226"/>
      <c r="S183" s="226"/>
      <c r="T183" s="51"/>
      <c r="U183" s="51"/>
    </row>
    <row r="184" spans="1:21" ht="11.25">
      <c r="A184" s="7"/>
      <c r="B184" s="7"/>
      <c r="C184" s="7"/>
      <c r="D184" s="7"/>
      <c r="E184" s="7"/>
      <c r="F184" s="7"/>
      <c r="G184" s="7"/>
      <c r="H184" s="66"/>
      <c r="I184" s="204"/>
      <c r="J184" s="7"/>
      <c r="K184" s="7"/>
      <c r="L184" s="7"/>
      <c r="M184" s="7"/>
      <c r="N184" s="51"/>
      <c r="O184" s="51"/>
      <c r="P184" s="226"/>
      <c r="Q184" s="226"/>
      <c r="R184" s="226"/>
      <c r="S184" s="226"/>
      <c r="T184" s="51"/>
      <c r="U184" s="51"/>
    </row>
    <row r="185" spans="1:21" ht="11.25">
      <c r="A185" s="7"/>
      <c r="B185" s="7"/>
      <c r="C185" s="7"/>
      <c r="D185" s="7"/>
      <c r="E185" s="7"/>
      <c r="F185" s="7"/>
      <c r="G185" s="7"/>
      <c r="H185" s="66"/>
      <c r="I185" s="204"/>
      <c r="J185" s="7"/>
      <c r="K185" s="7"/>
      <c r="L185" s="7"/>
      <c r="M185" s="7"/>
      <c r="N185" s="51"/>
      <c r="O185" s="51"/>
      <c r="P185" s="226"/>
      <c r="Q185" s="226"/>
      <c r="R185" s="226"/>
      <c r="S185" s="226"/>
      <c r="T185" s="51"/>
      <c r="U185" s="51"/>
    </row>
    <row r="186" spans="1:21" ht="11.25">
      <c r="A186" s="7"/>
      <c r="B186" s="7"/>
      <c r="C186" s="7"/>
      <c r="D186" s="7"/>
      <c r="E186" s="7"/>
      <c r="F186" s="7"/>
      <c r="G186" s="7"/>
      <c r="H186" s="66"/>
      <c r="I186" s="204"/>
      <c r="J186" s="7"/>
      <c r="K186" s="7"/>
      <c r="L186" s="7"/>
      <c r="M186" s="7"/>
      <c r="N186" s="51"/>
      <c r="O186" s="51"/>
      <c r="P186" s="226"/>
      <c r="Q186" s="226"/>
      <c r="R186" s="226"/>
      <c r="S186" s="226"/>
      <c r="T186" s="51"/>
      <c r="U186" s="51"/>
    </row>
    <row r="187" spans="1:21" ht="11.25">
      <c r="A187" s="7"/>
      <c r="B187" s="7"/>
      <c r="C187" s="7"/>
      <c r="D187" s="7"/>
      <c r="E187" s="7"/>
      <c r="F187" s="7"/>
      <c r="G187" s="7"/>
      <c r="H187" s="66"/>
      <c r="I187" s="204"/>
      <c r="J187" s="7"/>
      <c r="K187" s="7"/>
      <c r="L187" s="7"/>
      <c r="M187" s="7"/>
      <c r="N187" s="51"/>
      <c r="O187" s="51"/>
      <c r="P187" s="226"/>
      <c r="Q187" s="226"/>
      <c r="R187" s="226"/>
      <c r="S187" s="226"/>
      <c r="T187" s="51"/>
      <c r="U187" s="51"/>
    </row>
    <row r="188" spans="1:21" ht="11.25">
      <c r="A188" s="7"/>
      <c r="B188" s="7"/>
      <c r="C188" s="7"/>
      <c r="D188" s="7"/>
      <c r="E188" s="7"/>
      <c r="F188" s="7"/>
      <c r="G188" s="7"/>
      <c r="H188" s="66"/>
      <c r="I188" s="204"/>
      <c r="J188" s="7"/>
      <c r="K188" s="7"/>
      <c r="L188" s="7"/>
      <c r="M188" s="7"/>
      <c r="N188" s="51"/>
      <c r="O188" s="51"/>
      <c r="P188" s="226"/>
      <c r="Q188" s="226"/>
      <c r="R188" s="226"/>
      <c r="S188" s="226"/>
      <c r="T188" s="51"/>
      <c r="U188" s="51"/>
    </row>
    <row r="189" spans="1:21" ht="11.25">
      <c r="A189" s="7"/>
      <c r="B189" s="7"/>
      <c r="C189" s="7"/>
      <c r="D189" s="7"/>
      <c r="E189" s="7"/>
      <c r="F189" s="7"/>
      <c r="G189" s="7"/>
      <c r="H189" s="66"/>
      <c r="I189" s="204"/>
      <c r="J189" s="7"/>
      <c r="K189" s="7"/>
      <c r="L189" s="7"/>
      <c r="M189" s="7"/>
      <c r="N189" s="51"/>
      <c r="O189" s="51"/>
      <c r="P189" s="226"/>
      <c r="Q189" s="226"/>
      <c r="R189" s="226"/>
      <c r="S189" s="226"/>
      <c r="T189" s="51"/>
      <c r="U189" s="51"/>
    </row>
    <row r="190" spans="1:21" ht="11.25">
      <c r="A190" s="7"/>
      <c r="B190" s="7"/>
      <c r="C190" s="7"/>
      <c r="D190" s="7"/>
      <c r="E190" s="7"/>
      <c r="F190" s="7"/>
      <c r="G190" s="7"/>
      <c r="H190" s="66"/>
      <c r="I190" s="204"/>
      <c r="J190" s="7"/>
      <c r="K190" s="7"/>
      <c r="L190" s="7"/>
      <c r="M190" s="7"/>
      <c r="N190" s="51"/>
      <c r="O190" s="51"/>
      <c r="P190" s="226"/>
      <c r="Q190" s="226"/>
      <c r="R190" s="226"/>
      <c r="S190" s="226"/>
      <c r="T190" s="51"/>
      <c r="U190" s="51"/>
    </row>
    <row r="191" spans="1:21" ht="11.25">
      <c r="A191" s="7"/>
      <c r="B191" s="7"/>
      <c r="C191" s="7"/>
      <c r="D191" s="7"/>
      <c r="E191" s="7"/>
      <c r="F191" s="7"/>
      <c r="G191" s="7"/>
      <c r="H191" s="66"/>
      <c r="I191" s="204"/>
      <c r="J191" s="7"/>
      <c r="K191" s="7"/>
      <c r="L191" s="7"/>
      <c r="M191" s="7"/>
      <c r="N191" s="51"/>
      <c r="O191" s="51"/>
      <c r="P191" s="226"/>
      <c r="Q191" s="226"/>
      <c r="R191" s="226"/>
      <c r="S191" s="226"/>
      <c r="T191" s="51"/>
      <c r="U191" s="51"/>
    </row>
    <row r="192" spans="1:21" ht="11.25">
      <c r="A192" s="7"/>
      <c r="B192" s="7"/>
      <c r="C192" s="7"/>
      <c r="D192" s="7"/>
      <c r="E192" s="7"/>
      <c r="F192" s="7"/>
      <c r="G192" s="7"/>
      <c r="H192" s="66"/>
      <c r="I192" s="204"/>
      <c r="J192" s="7"/>
      <c r="K192" s="7"/>
      <c r="L192" s="7"/>
      <c r="M192" s="7"/>
      <c r="N192" s="51"/>
      <c r="O192" s="51"/>
      <c r="P192" s="226"/>
      <c r="Q192" s="226"/>
      <c r="R192" s="226"/>
      <c r="S192" s="226"/>
      <c r="T192" s="51"/>
      <c r="U192" s="51"/>
    </row>
    <row r="193" spans="1:21" ht="11.25">
      <c r="A193" s="7"/>
      <c r="B193" s="7"/>
      <c r="C193" s="7"/>
      <c r="D193" s="7"/>
      <c r="E193" s="7"/>
      <c r="F193" s="7"/>
      <c r="G193" s="7"/>
      <c r="H193" s="66"/>
      <c r="I193" s="204"/>
      <c r="J193" s="7"/>
      <c r="K193" s="7"/>
      <c r="L193" s="7"/>
      <c r="M193" s="7"/>
      <c r="N193" s="51"/>
      <c r="O193" s="51"/>
      <c r="P193" s="226"/>
      <c r="Q193" s="226"/>
      <c r="R193" s="226"/>
      <c r="S193" s="226"/>
      <c r="T193" s="51"/>
      <c r="U193" s="51"/>
    </row>
    <row r="194" spans="1:21" ht="11.25">
      <c r="A194" s="7"/>
      <c r="B194" s="7"/>
      <c r="C194" s="7"/>
      <c r="D194" s="7"/>
      <c r="E194" s="7"/>
      <c r="F194" s="7"/>
      <c r="G194" s="7"/>
      <c r="H194" s="66"/>
      <c r="I194" s="204"/>
      <c r="J194" s="7"/>
      <c r="K194" s="7"/>
      <c r="L194" s="7"/>
      <c r="M194" s="7"/>
      <c r="N194" s="51"/>
      <c r="O194" s="51"/>
      <c r="P194" s="226"/>
      <c r="Q194" s="226"/>
      <c r="R194" s="226"/>
      <c r="S194" s="226"/>
      <c r="T194" s="51"/>
      <c r="U194" s="51"/>
    </row>
    <row r="195" spans="1:21" ht="11.25">
      <c r="A195" s="7"/>
      <c r="B195" s="7"/>
      <c r="C195" s="7"/>
      <c r="D195" s="7"/>
      <c r="E195" s="7"/>
      <c r="F195" s="7"/>
      <c r="G195" s="7"/>
      <c r="H195" s="66"/>
      <c r="I195" s="204"/>
      <c r="J195" s="7"/>
      <c r="K195" s="7"/>
      <c r="L195" s="7"/>
      <c r="M195" s="7"/>
      <c r="N195" s="51"/>
      <c r="O195" s="51"/>
      <c r="P195" s="226"/>
      <c r="Q195" s="226"/>
      <c r="R195" s="226"/>
      <c r="S195" s="226"/>
      <c r="T195" s="51"/>
      <c r="U195" s="51"/>
    </row>
    <row r="196" spans="1:21" ht="11.25">
      <c r="A196" s="7"/>
      <c r="B196" s="7"/>
      <c r="C196" s="7"/>
      <c r="D196" s="7"/>
      <c r="E196" s="7"/>
      <c r="F196" s="7"/>
      <c r="G196" s="7"/>
      <c r="H196" s="66"/>
      <c r="I196" s="204"/>
      <c r="J196" s="7"/>
      <c r="K196" s="7"/>
      <c r="L196" s="7"/>
      <c r="M196" s="7"/>
      <c r="N196" s="51"/>
      <c r="O196" s="51"/>
      <c r="P196" s="226"/>
      <c r="Q196" s="226"/>
      <c r="R196" s="226"/>
      <c r="S196" s="226"/>
      <c r="T196" s="51"/>
      <c r="U196" s="51"/>
    </row>
    <row r="197" spans="1:21" ht="11.25">
      <c r="A197" s="7"/>
      <c r="B197" s="7"/>
      <c r="C197" s="7"/>
      <c r="D197" s="7"/>
      <c r="E197" s="7"/>
      <c r="F197" s="7"/>
      <c r="G197" s="7"/>
      <c r="H197" s="66"/>
      <c r="I197" s="204"/>
      <c r="J197" s="7"/>
      <c r="K197" s="7"/>
      <c r="L197" s="7"/>
      <c r="M197" s="7"/>
      <c r="N197" s="51"/>
      <c r="O197" s="51"/>
      <c r="P197" s="226"/>
      <c r="Q197" s="226"/>
      <c r="R197" s="226"/>
      <c r="S197" s="226"/>
      <c r="T197" s="51"/>
      <c r="U197" s="51"/>
    </row>
    <row r="198" spans="1:21" ht="11.25">
      <c r="A198" s="7"/>
      <c r="B198" s="7"/>
      <c r="C198" s="7"/>
      <c r="D198" s="7"/>
      <c r="E198" s="7"/>
      <c r="F198" s="7"/>
      <c r="G198" s="7"/>
      <c r="H198" s="66"/>
      <c r="I198" s="204"/>
      <c r="J198" s="7"/>
      <c r="K198" s="7"/>
      <c r="L198" s="7"/>
      <c r="M198" s="7"/>
      <c r="N198" s="51"/>
      <c r="O198" s="51"/>
      <c r="P198" s="226"/>
      <c r="Q198" s="226"/>
      <c r="R198" s="226"/>
      <c r="S198" s="226"/>
      <c r="T198" s="51"/>
      <c r="U198" s="51"/>
    </row>
    <row r="199" spans="1:21" ht="11.25">
      <c r="A199" s="7"/>
      <c r="B199" s="7"/>
      <c r="C199" s="7"/>
      <c r="D199" s="7"/>
      <c r="E199" s="7"/>
      <c r="F199" s="7"/>
      <c r="G199" s="7"/>
      <c r="H199" s="66"/>
      <c r="I199" s="204"/>
      <c r="J199" s="7"/>
      <c r="K199" s="7"/>
      <c r="L199" s="7"/>
      <c r="M199" s="7"/>
      <c r="N199" s="51"/>
      <c r="O199" s="51"/>
      <c r="P199" s="226"/>
      <c r="Q199" s="226"/>
      <c r="R199" s="226"/>
      <c r="S199" s="226"/>
      <c r="T199" s="51"/>
      <c r="U199" s="51"/>
    </row>
    <row r="200" spans="1:21" ht="11.25">
      <c r="A200" s="7"/>
      <c r="B200" s="7"/>
      <c r="C200" s="7"/>
      <c r="D200" s="7"/>
      <c r="E200" s="7"/>
      <c r="F200" s="7"/>
      <c r="G200" s="7"/>
      <c r="H200" s="66"/>
      <c r="I200" s="204"/>
      <c r="J200" s="7"/>
      <c r="K200" s="7"/>
      <c r="L200" s="7"/>
      <c r="M200" s="7"/>
      <c r="N200" s="51"/>
      <c r="O200" s="51"/>
      <c r="P200" s="226"/>
      <c r="Q200" s="226"/>
      <c r="R200" s="226"/>
      <c r="S200" s="226"/>
      <c r="T200" s="51"/>
      <c r="U200" s="51"/>
    </row>
    <row r="201" spans="1:21" ht="11.25">
      <c r="A201" s="7"/>
      <c r="B201" s="7"/>
      <c r="C201" s="7"/>
      <c r="D201" s="7"/>
      <c r="E201" s="7"/>
      <c r="F201" s="7"/>
      <c r="G201" s="7"/>
      <c r="H201" s="66"/>
      <c r="I201" s="204"/>
      <c r="J201" s="7"/>
      <c r="K201" s="7"/>
      <c r="L201" s="7"/>
      <c r="M201" s="7"/>
      <c r="N201" s="51"/>
      <c r="O201" s="51"/>
      <c r="P201" s="226"/>
      <c r="Q201" s="226"/>
      <c r="R201" s="226"/>
      <c r="S201" s="226"/>
      <c r="T201" s="51"/>
      <c r="U201" s="51"/>
    </row>
    <row r="202" spans="1:21" ht="11.25">
      <c r="A202" s="7"/>
      <c r="B202" s="7"/>
      <c r="C202" s="7"/>
      <c r="D202" s="7"/>
      <c r="E202" s="7"/>
      <c r="F202" s="7"/>
      <c r="G202" s="7"/>
      <c r="H202" s="66"/>
      <c r="I202" s="204"/>
      <c r="J202" s="7"/>
      <c r="K202" s="7"/>
      <c r="L202" s="7"/>
      <c r="M202" s="7"/>
      <c r="N202" s="51"/>
      <c r="O202" s="51"/>
      <c r="P202" s="226"/>
      <c r="Q202" s="226"/>
      <c r="R202" s="226"/>
      <c r="S202" s="226"/>
      <c r="T202" s="51"/>
      <c r="U202" s="51"/>
    </row>
    <row r="203" spans="1:21" ht="11.25">
      <c r="A203" s="7"/>
      <c r="B203" s="7"/>
      <c r="C203" s="7"/>
      <c r="D203" s="7"/>
      <c r="E203" s="7"/>
      <c r="F203" s="7"/>
      <c r="G203" s="7"/>
      <c r="H203" s="66"/>
      <c r="I203" s="204"/>
      <c r="J203" s="7"/>
      <c r="K203" s="7"/>
      <c r="L203" s="7"/>
      <c r="M203" s="7"/>
      <c r="N203" s="51"/>
      <c r="O203" s="51"/>
      <c r="P203" s="226"/>
      <c r="Q203" s="226"/>
      <c r="R203" s="226"/>
      <c r="S203" s="226"/>
      <c r="T203" s="51"/>
      <c r="U203" s="51"/>
    </row>
    <row r="204" spans="1:21" ht="11.25">
      <c r="A204" s="7"/>
      <c r="B204" s="7"/>
      <c r="C204" s="7"/>
      <c r="D204" s="7"/>
      <c r="E204" s="7"/>
      <c r="F204" s="7"/>
      <c r="G204" s="7"/>
      <c r="H204" s="66"/>
      <c r="I204" s="204"/>
      <c r="J204" s="7"/>
      <c r="K204" s="7"/>
      <c r="L204" s="7"/>
      <c r="M204" s="7"/>
      <c r="N204" s="51"/>
      <c r="O204" s="51"/>
      <c r="P204" s="226"/>
      <c r="Q204" s="226"/>
      <c r="R204" s="226"/>
      <c r="S204" s="226"/>
      <c r="T204" s="51"/>
      <c r="U204" s="51"/>
    </row>
    <row r="205" spans="1:21" ht="11.25">
      <c r="A205" s="7"/>
      <c r="B205" s="7"/>
      <c r="C205" s="7"/>
      <c r="D205" s="7"/>
      <c r="E205" s="7"/>
      <c r="F205" s="7"/>
      <c r="G205" s="7"/>
      <c r="H205" s="66"/>
      <c r="I205" s="204"/>
      <c r="J205" s="7"/>
      <c r="K205" s="7"/>
      <c r="L205" s="7"/>
      <c r="M205" s="7"/>
      <c r="N205" s="51"/>
      <c r="O205" s="51"/>
      <c r="P205" s="226"/>
      <c r="Q205" s="226"/>
      <c r="R205" s="226"/>
      <c r="S205" s="226"/>
      <c r="T205" s="51"/>
      <c r="U205" s="51"/>
    </row>
    <row r="206" spans="1:21" ht="11.25">
      <c r="A206" s="7"/>
      <c r="B206" s="7"/>
      <c r="C206" s="7"/>
      <c r="D206" s="7"/>
      <c r="E206" s="7"/>
      <c r="F206" s="7"/>
      <c r="G206" s="7"/>
      <c r="H206" s="66"/>
      <c r="I206" s="204"/>
      <c r="J206" s="7"/>
      <c r="K206" s="7"/>
      <c r="L206" s="7"/>
      <c r="M206" s="7"/>
      <c r="N206" s="51"/>
      <c r="O206" s="51"/>
      <c r="P206" s="226"/>
      <c r="Q206" s="226"/>
      <c r="R206" s="226"/>
      <c r="S206" s="226"/>
      <c r="T206" s="51"/>
      <c r="U206" s="51"/>
    </row>
    <row r="207" spans="1:21" ht="11.25">
      <c r="A207" s="7"/>
      <c r="B207" s="7"/>
      <c r="C207" s="7"/>
      <c r="D207" s="7"/>
      <c r="E207" s="7"/>
      <c r="F207" s="7"/>
      <c r="G207" s="7"/>
      <c r="H207" s="66"/>
      <c r="I207" s="204"/>
      <c r="J207" s="7"/>
      <c r="K207" s="7"/>
      <c r="L207" s="7"/>
      <c r="M207" s="7"/>
      <c r="N207" s="51"/>
      <c r="O207" s="51"/>
      <c r="P207" s="226"/>
      <c r="Q207" s="226"/>
      <c r="R207" s="226"/>
      <c r="S207" s="226"/>
      <c r="T207" s="51"/>
      <c r="U207" s="51"/>
    </row>
    <row r="208" spans="1:21" ht="11.25">
      <c r="A208" s="7"/>
      <c r="B208" s="7"/>
      <c r="C208" s="7"/>
      <c r="D208" s="7"/>
      <c r="E208" s="7"/>
      <c r="F208" s="7"/>
      <c r="G208" s="7"/>
      <c r="H208" s="66"/>
      <c r="I208" s="204"/>
      <c r="J208" s="7"/>
      <c r="K208" s="7"/>
      <c r="L208" s="7"/>
      <c r="M208" s="7"/>
      <c r="N208" s="51"/>
      <c r="O208" s="51"/>
      <c r="P208" s="226"/>
      <c r="Q208" s="226"/>
      <c r="R208" s="226"/>
      <c r="S208" s="226"/>
      <c r="T208" s="51"/>
      <c r="U208" s="51"/>
    </row>
    <row r="209" spans="1:21" ht="11.25">
      <c r="A209" s="7"/>
      <c r="B209" s="7"/>
      <c r="C209" s="7"/>
      <c r="D209" s="7"/>
      <c r="E209" s="7"/>
      <c r="F209" s="7"/>
      <c r="G209" s="7"/>
      <c r="H209" s="66"/>
      <c r="I209" s="204"/>
      <c r="J209" s="7"/>
      <c r="K209" s="7"/>
      <c r="L209" s="7"/>
      <c r="M209" s="7"/>
      <c r="N209" s="51"/>
      <c r="O209" s="51"/>
      <c r="P209" s="226"/>
      <c r="Q209" s="226"/>
      <c r="R209" s="226"/>
      <c r="S209" s="226"/>
      <c r="T209" s="51"/>
      <c r="U209" s="51"/>
    </row>
    <row r="210" spans="1:21" ht="11.25">
      <c r="A210" s="7"/>
      <c r="B210" s="7"/>
      <c r="C210" s="7"/>
      <c r="D210" s="7"/>
      <c r="E210" s="7"/>
      <c r="F210" s="7"/>
      <c r="G210" s="7"/>
      <c r="H210" s="66"/>
      <c r="I210" s="204"/>
      <c r="J210" s="7"/>
      <c r="K210" s="7"/>
      <c r="L210" s="7"/>
      <c r="M210" s="7"/>
      <c r="N210" s="51"/>
      <c r="O210" s="51"/>
      <c r="P210" s="226"/>
      <c r="Q210" s="226"/>
      <c r="R210" s="226"/>
      <c r="S210" s="226"/>
      <c r="T210" s="51"/>
      <c r="U210" s="51"/>
    </row>
    <row r="211" spans="1:21" ht="11.25">
      <c r="A211" s="7"/>
      <c r="B211" s="7"/>
      <c r="C211" s="7"/>
      <c r="D211" s="7"/>
      <c r="E211" s="7"/>
      <c r="F211" s="7"/>
      <c r="G211" s="7"/>
      <c r="H211" s="66"/>
      <c r="I211" s="204"/>
      <c r="J211" s="7"/>
      <c r="K211" s="7"/>
      <c r="L211" s="7"/>
      <c r="M211" s="7"/>
      <c r="N211" s="51"/>
      <c r="O211" s="51"/>
      <c r="P211" s="226"/>
      <c r="Q211" s="226"/>
      <c r="R211" s="226"/>
      <c r="S211" s="226"/>
      <c r="T211" s="51"/>
      <c r="U211" s="51"/>
    </row>
    <row r="212" spans="1:21" ht="11.25">
      <c r="A212" s="7"/>
      <c r="B212" s="7"/>
      <c r="C212" s="7"/>
      <c r="D212" s="7"/>
      <c r="E212" s="7"/>
      <c r="F212" s="7"/>
      <c r="G212" s="7"/>
      <c r="H212" s="66"/>
      <c r="I212" s="204"/>
      <c r="J212" s="7"/>
      <c r="K212" s="7"/>
      <c r="L212" s="7"/>
      <c r="M212" s="7"/>
      <c r="N212" s="51"/>
      <c r="O212" s="51"/>
      <c r="P212" s="226"/>
      <c r="Q212" s="226"/>
      <c r="R212" s="226"/>
      <c r="S212" s="226"/>
      <c r="T212" s="51"/>
      <c r="U212" s="51"/>
    </row>
    <row r="213" spans="1:21" ht="11.25">
      <c r="A213" s="7"/>
      <c r="B213" s="7"/>
      <c r="C213" s="7"/>
      <c r="D213" s="7"/>
      <c r="E213" s="7"/>
      <c r="F213" s="7"/>
      <c r="G213" s="7"/>
      <c r="H213" s="66"/>
      <c r="I213" s="204"/>
      <c r="J213" s="7"/>
      <c r="K213" s="7"/>
      <c r="L213" s="7"/>
      <c r="M213" s="7"/>
      <c r="N213" s="51"/>
      <c r="O213" s="51"/>
      <c r="P213" s="226"/>
      <c r="Q213" s="226"/>
      <c r="R213" s="226"/>
      <c r="S213" s="226"/>
      <c r="T213" s="51"/>
      <c r="U213" s="51"/>
    </row>
    <row r="214" spans="1:21" ht="11.25">
      <c r="A214" s="7"/>
      <c r="B214" s="7"/>
      <c r="C214" s="7"/>
      <c r="D214" s="7"/>
      <c r="E214" s="7"/>
      <c r="F214" s="7"/>
      <c r="G214" s="7"/>
      <c r="H214" s="66"/>
      <c r="I214" s="204"/>
      <c r="J214" s="7"/>
      <c r="K214" s="7"/>
      <c r="L214" s="7"/>
      <c r="M214" s="7"/>
      <c r="N214" s="51"/>
      <c r="O214" s="51"/>
      <c r="P214" s="226"/>
      <c r="Q214" s="226"/>
      <c r="R214" s="226"/>
      <c r="S214" s="226"/>
      <c r="T214" s="51"/>
      <c r="U214" s="51"/>
    </row>
    <row r="215" spans="1:21" ht="11.25">
      <c r="A215" s="7"/>
      <c r="B215" s="7"/>
      <c r="C215" s="7"/>
      <c r="D215" s="7"/>
      <c r="E215" s="7"/>
      <c r="F215" s="7"/>
      <c r="G215" s="7"/>
      <c r="H215" s="66"/>
      <c r="I215" s="204"/>
      <c r="J215" s="7"/>
      <c r="K215" s="7"/>
      <c r="L215" s="7"/>
      <c r="M215" s="7"/>
      <c r="N215" s="51"/>
      <c r="O215" s="51"/>
      <c r="P215" s="226"/>
      <c r="Q215" s="226"/>
      <c r="R215" s="226"/>
      <c r="S215" s="226"/>
      <c r="T215" s="51"/>
      <c r="U215" s="51"/>
    </row>
    <row r="216" spans="1:21" ht="11.25">
      <c r="A216" s="7"/>
      <c r="B216" s="7"/>
      <c r="C216" s="7"/>
      <c r="D216" s="7"/>
      <c r="E216" s="7"/>
      <c r="F216" s="7"/>
      <c r="G216" s="7"/>
      <c r="H216" s="66"/>
      <c r="I216" s="204"/>
      <c r="J216" s="7"/>
      <c r="K216" s="7"/>
      <c r="L216" s="7"/>
      <c r="M216" s="7"/>
      <c r="N216" s="51"/>
      <c r="O216" s="51"/>
      <c r="P216" s="226"/>
      <c r="Q216" s="226"/>
      <c r="R216" s="226"/>
      <c r="S216" s="226"/>
      <c r="T216" s="51"/>
      <c r="U216" s="51"/>
    </row>
    <row r="217" spans="1:21" ht="11.25">
      <c r="A217" s="7"/>
      <c r="B217" s="7"/>
      <c r="C217" s="7"/>
      <c r="D217" s="7"/>
      <c r="E217" s="7"/>
      <c r="F217" s="7"/>
      <c r="G217" s="7"/>
      <c r="H217" s="66"/>
      <c r="I217" s="204"/>
      <c r="J217" s="7"/>
      <c r="K217" s="7"/>
      <c r="L217" s="7"/>
      <c r="M217" s="7"/>
      <c r="N217" s="51"/>
      <c r="O217" s="51"/>
      <c r="P217" s="226"/>
      <c r="Q217" s="226"/>
      <c r="R217" s="226"/>
      <c r="S217" s="226"/>
      <c r="T217" s="51"/>
      <c r="U217" s="51"/>
    </row>
    <row r="218" spans="1:21" ht="11.25">
      <c r="A218" s="7"/>
      <c r="B218" s="7"/>
      <c r="C218" s="7"/>
      <c r="D218" s="7"/>
      <c r="E218" s="7"/>
      <c r="F218" s="7"/>
      <c r="G218" s="7"/>
      <c r="H218" s="66"/>
      <c r="I218" s="204"/>
      <c r="J218" s="7"/>
      <c r="K218" s="7"/>
      <c r="L218" s="7"/>
      <c r="M218" s="7"/>
      <c r="N218" s="51"/>
      <c r="O218" s="51"/>
      <c r="P218" s="226"/>
      <c r="Q218" s="226"/>
      <c r="R218" s="226"/>
      <c r="S218" s="226"/>
      <c r="T218" s="51"/>
      <c r="U218" s="51"/>
    </row>
    <row r="219" spans="1:21" ht="11.25">
      <c r="A219" s="7"/>
      <c r="B219" s="7"/>
      <c r="C219" s="7"/>
      <c r="D219" s="7"/>
      <c r="E219" s="7"/>
      <c r="F219" s="7"/>
      <c r="G219" s="7"/>
      <c r="H219" s="66"/>
      <c r="I219" s="204"/>
      <c r="J219" s="7"/>
      <c r="K219" s="7"/>
      <c r="L219" s="7"/>
      <c r="M219" s="7"/>
      <c r="N219" s="51"/>
      <c r="O219" s="51"/>
      <c r="P219" s="226"/>
      <c r="Q219" s="226"/>
      <c r="R219" s="226"/>
      <c r="S219" s="226"/>
      <c r="T219" s="51"/>
      <c r="U219" s="51"/>
    </row>
    <row r="220" spans="1:21" ht="11.25">
      <c r="A220" s="7"/>
      <c r="B220" s="7"/>
      <c r="C220" s="7"/>
      <c r="D220" s="7"/>
      <c r="E220" s="7"/>
      <c r="F220" s="7"/>
      <c r="G220" s="7"/>
      <c r="H220" s="66"/>
      <c r="I220" s="204"/>
      <c r="J220" s="7"/>
      <c r="K220" s="7"/>
      <c r="L220" s="7"/>
      <c r="M220" s="7"/>
      <c r="N220" s="51"/>
      <c r="O220" s="51"/>
      <c r="P220" s="226"/>
      <c r="Q220" s="226"/>
      <c r="R220" s="226"/>
      <c r="S220" s="226"/>
      <c r="T220" s="51"/>
      <c r="U220" s="51"/>
    </row>
    <row r="221" spans="1:21" ht="11.25">
      <c r="A221" s="7"/>
      <c r="B221" s="7"/>
      <c r="C221" s="7"/>
      <c r="D221" s="7"/>
      <c r="E221" s="7"/>
      <c r="F221" s="7"/>
      <c r="G221" s="7"/>
      <c r="H221" s="66"/>
      <c r="I221" s="204"/>
      <c r="J221" s="7"/>
      <c r="K221" s="7"/>
      <c r="L221" s="7"/>
      <c r="M221" s="7"/>
      <c r="N221" s="51"/>
      <c r="O221" s="51"/>
      <c r="P221" s="226"/>
      <c r="Q221" s="226"/>
      <c r="R221" s="226"/>
      <c r="S221" s="226"/>
      <c r="T221" s="51"/>
      <c r="U221" s="51"/>
    </row>
    <row r="222" spans="1:21" ht="11.25">
      <c r="A222" s="7"/>
      <c r="B222" s="7"/>
      <c r="C222" s="7"/>
      <c r="D222" s="7"/>
      <c r="E222" s="7"/>
      <c r="F222" s="7"/>
      <c r="G222" s="7"/>
      <c r="H222" s="66"/>
      <c r="I222" s="204"/>
      <c r="J222" s="7"/>
      <c r="K222" s="7"/>
      <c r="L222" s="7"/>
      <c r="M222" s="7"/>
      <c r="N222" s="51"/>
      <c r="O222" s="51"/>
      <c r="P222" s="226"/>
      <c r="Q222" s="226"/>
      <c r="R222" s="226"/>
      <c r="S222" s="226"/>
      <c r="T222" s="51"/>
      <c r="U222" s="51"/>
    </row>
    <row r="223" spans="1:21" ht="11.25">
      <c r="A223" s="7"/>
      <c r="B223" s="7"/>
      <c r="C223" s="7"/>
      <c r="D223" s="7"/>
      <c r="E223" s="7"/>
      <c r="F223" s="7"/>
      <c r="G223" s="7"/>
      <c r="H223" s="66"/>
      <c r="I223" s="204"/>
      <c r="J223" s="7"/>
      <c r="K223" s="7"/>
      <c r="L223" s="7"/>
      <c r="M223" s="7"/>
      <c r="N223" s="51"/>
      <c r="O223" s="51"/>
      <c r="P223" s="226"/>
      <c r="Q223" s="226"/>
      <c r="R223" s="226"/>
      <c r="S223" s="226"/>
      <c r="T223" s="51"/>
      <c r="U223" s="51"/>
    </row>
    <row r="224" spans="1:21" ht="11.25">
      <c r="A224" s="7"/>
      <c r="B224" s="7"/>
      <c r="C224" s="7"/>
      <c r="D224" s="7"/>
      <c r="E224" s="7"/>
      <c r="F224" s="7"/>
      <c r="G224" s="7"/>
      <c r="H224" s="66"/>
      <c r="I224" s="204"/>
      <c r="J224" s="7"/>
      <c r="K224" s="7"/>
      <c r="L224" s="7"/>
      <c r="M224" s="7"/>
      <c r="N224" s="51"/>
      <c r="O224" s="51"/>
      <c r="P224" s="226"/>
      <c r="Q224" s="226"/>
      <c r="R224" s="226"/>
      <c r="S224" s="226"/>
      <c r="T224" s="51"/>
      <c r="U224" s="51"/>
    </row>
    <row r="225" spans="1:21" ht="11.25">
      <c r="A225" s="7"/>
      <c r="B225" s="7"/>
      <c r="C225" s="7"/>
      <c r="D225" s="7"/>
      <c r="E225" s="7"/>
      <c r="F225" s="7"/>
      <c r="G225" s="7"/>
      <c r="H225" s="66"/>
      <c r="I225" s="204"/>
      <c r="J225" s="7"/>
      <c r="K225" s="7"/>
      <c r="L225" s="7"/>
      <c r="M225" s="7"/>
      <c r="N225" s="51"/>
      <c r="O225" s="51"/>
      <c r="P225" s="226"/>
      <c r="Q225" s="226"/>
      <c r="R225" s="226"/>
      <c r="S225" s="226"/>
      <c r="T225" s="51"/>
      <c r="U225" s="51"/>
    </row>
    <row r="226" spans="1:21" ht="11.25">
      <c r="A226" s="7"/>
      <c r="B226" s="7"/>
      <c r="C226" s="7"/>
      <c r="D226" s="7"/>
      <c r="E226" s="7"/>
      <c r="F226" s="7"/>
      <c r="G226" s="7"/>
      <c r="H226" s="66"/>
      <c r="I226" s="204"/>
      <c r="J226" s="7"/>
      <c r="K226" s="7"/>
      <c r="L226" s="7"/>
      <c r="M226" s="7"/>
      <c r="N226" s="51"/>
      <c r="O226" s="51"/>
      <c r="P226" s="226"/>
      <c r="Q226" s="226"/>
      <c r="R226" s="226"/>
      <c r="S226" s="226"/>
      <c r="T226" s="51"/>
      <c r="U226" s="51"/>
    </row>
    <row r="227" spans="1:21" ht="11.25">
      <c r="A227" s="7"/>
      <c r="B227" s="7"/>
      <c r="C227" s="7"/>
      <c r="D227" s="7"/>
      <c r="E227" s="7"/>
      <c r="F227" s="7"/>
      <c r="G227" s="7"/>
      <c r="H227" s="66"/>
      <c r="I227" s="204"/>
      <c r="J227" s="7"/>
      <c r="K227" s="7"/>
      <c r="L227" s="7"/>
      <c r="M227" s="7"/>
      <c r="N227" s="51"/>
      <c r="O227" s="51"/>
      <c r="P227" s="226"/>
      <c r="Q227" s="226"/>
      <c r="R227" s="226"/>
      <c r="S227" s="226"/>
      <c r="T227" s="51"/>
      <c r="U227" s="51"/>
    </row>
    <row r="228" spans="1:21" ht="11.25">
      <c r="A228" s="7"/>
      <c r="B228" s="7"/>
      <c r="C228" s="7"/>
      <c r="D228" s="7"/>
      <c r="E228" s="7"/>
      <c r="F228" s="7"/>
      <c r="G228" s="7"/>
      <c r="H228" s="66"/>
      <c r="I228" s="204"/>
      <c r="J228" s="7"/>
      <c r="K228" s="7"/>
      <c r="L228" s="7"/>
      <c r="M228" s="7"/>
      <c r="N228" s="51"/>
      <c r="O228" s="51"/>
      <c r="P228" s="226"/>
      <c r="Q228" s="226"/>
      <c r="R228" s="226"/>
      <c r="S228" s="226"/>
      <c r="T228" s="51"/>
      <c r="U228" s="51"/>
    </row>
    <row r="229" spans="1:21" ht="11.25">
      <c r="A229" s="7"/>
      <c r="B229" s="7"/>
      <c r="C229" s="7"/>
      <c r="D229" s="7"/>
      <c r="E229" s="7"/>
      <c r="F229" s="7"/>
      <c r="G229" s="7"/>
      <c r="H229" s="66"/>
      <c r="I229" s="204"/>
      <c r="J229" s="7"/>
      <c r="K229" s="7"/>
      <c r="L229" s="7"/>
      <c r="M229" s="7"/>
      <c r="N229" s="51"/>
      <c r="O229" s="51"/>
      <c r="P229" s="226"/>
      <c r="Q229" s="226"/>
      <c r="R229" s="226"/>
      <c r="S229" s="226"/>
      <c r="T229" s="51"/>
      <c r="U229" s="51"/>
    </row>
    <row r="230" spans="1:21" ht="11.25">
      <c r="A230" s="7"/>
      <c r="B230" s="7"/>
      <c r="C230" s="7"/>
      <c r="D230" s="7"/>
      <c r="E230" s="7"/>
      <c r="F230" s="7"/>
      <c r="G230" s="7"/>
      <c r="H230" s="66"/>
      <c r="I230" s="204"/>
      <c r="J230" s="7"/>
      <c r="K230" s="7"/>
      <c r="L230" s="7"/>
      <c r="M230" s="7"/>
      <c r="N230" s="51"/>
      <c r="O230" s="51"/>
      <c r="P230" s="226"/>
      <c r="Q230" s="226"/>
      <c r="R230" s="226"/>
      <c r="S230" s="226"/>
      <c r="T230" s="51"/>
      <c r="U230" s="51"/>
    </row>
    <row r="231" spans="1:21" ht="11.25">
      <c r="A231" s="7"/>
      <c r="B231" s="7"/>
      <c r="C231" s="7"/>
      <c r="D231" s="7"/>
      <c r="E231" s="7"/>
      <c r="F231" s="7"/>
      <c r="G231" s="7"/>
      <c r="H231" s="66"/>
      <c r="I231" s="204"/>
      <c r="J231" s="7"/>
      <c r="K231" s="7"/>
      <c r="L231" s="7"/>
      <c r="M231" s="7"/>
      <c r="N231" s="51"/>
      <c r="O231" s="51"/>
      <c r="P231" s="226"/>
      <c r="Q231" s="226"/>
      <c r="R231" s="226"/>
      <c r="S231" s="226"/>
      <c r="T231" s="51"/>
      <c r="U231" s="51"/>
    </row>
    <row r="232" spans="1:21" ht="11.25">
      <c r="A232" s="7"/>
      <c r="B232" s="7"/>
      <c r="C232" s="7"/>
      <c r="D232" s="7"/>
      <c r="E232" s="7"/>
      <c r="F232" s="7"/>
      <c r="G232" s="7"/>
      <c r="H232" s="66"/>
      <c r="I232" s="204"/>
      <c r="J232" s="7"/>
      <c r="K232" s="7"/>
      <c r="L232" s="7"/>
      <c r="M232" s="7"/>
      <c r="N232" s="51"/>
      <c r="O232" s="51"/>
      <c r="P232" s="226"/>
      <c r="Q232" s="226"/>
      <c r="R232" s="226"/>
      <c r="S232" s="226"/>
      <c r="T232" s="51"/>
      <c r="U232" s="51"/>
    </row>
    <row r="233" spans="1:21" ht="11.25">
      <c r="A233" s="7"/>
      <c r="B233" s="7"/>
      <c r="C233" s="7"/>
      <c r="D233" s="7"/>
      <c r="E233" s="7"/>
      <c r="F233" s="7"/>
      <c r="G233" s="7"/>
      <c r="H233" s="66"/>
      <c r="I233" s="204"/>
      <c r="J233" s="7"/>
      <c r="K233" s="7"/>
      <c r="L233" s="7"/>
      <c r="M233" s="7"/>
      <c r="N233" s="51"/>
      <c r="O233" s="51"/>
      <c r="P233" s="226"/>
      <c r="Q233" s="226"/>
      <c r="R233" s="226"/>
      <c r="S233" s="226"/>
      <c r="T233" s="51"/>
      <c r="U233" s="51"/>
    </row>
    <row r="234" spans="1:21" ht="11.25">
      <c r="A234" s="7"/>
      <c r="B234" s="7"/>
      <c r="C234" s="7"/>
      <c r="D234" s="7"/>
      <c r="E234" s="7"/>
      <c r="F234" s="7"/>
      <c r="G234" s="7"/>
      <c r="H234" s="66"/>
      <c r="I234" s="204"/>
      <c r="J234" s="7"/>
      <c r="K234" s="7"/>
      <c r="L234" s="7"/>
      <c r="M234" s="7"/>
      <c r="N234" s="51"/>
      <c r="O234" s="51"/>
      <c r="P234" s="226"/>
      <c r="Q234" s="226"/>
      <c r="R234" s="226"/>
      <c r="S234" s="226"/>
      <c r="T234" s="51"/>
      <c r="U234" s="51"/>
    </row>
    <row r="235" spans="1:21" ht="11.25">
      <c r="A235" s="7"/>
      <c r="B235" s="7"/>
      <c r="C235" s="7"/>
      <c r="D235" s="7"/>
      <c r="E235" s="7"/>
      <c r="F235" s="7"/>
      <c r="G235" s="7"/>
      <c r="H235" s="66"/>
      <c r="I235" s="204"/>
      <c r="J235" s="7"/>
      <c r="K235" s="7"/>
      <c r="L235" s="7"/>
      <c r="M235" s="7"/>
      <c r="N235" s="51"/>
      <c r="O235" s="51"/>
      <c r="P235" s="226"/>
      <c r="Q235" s="226"/>
      <c r="R235" s="226"/>
      <c r="S235" s="226"/>
      <c r="T235" s="51"/>
      <c r="U235" s="51"/>
    </row>
    <row r="236" spans="1:21" ht="11.25">
      <c r="A236" s="7"/>
      <c r="B236" s="7"/>
      <c r="C236" s="7"/>
      <c r="D236" s="7"/>
      <c r="E236" s="7"/>
      <c r="F236" s="7"/>
      <c r="G236" s="7"/>
      <c r="H236" s="66"/>
      <c r="I236" s="204"/>
      <c r="J236" s="7"/>
      <c r="K236" s="7"/>
      <c r="L236" s="7"/>
      <c r="M236" s="7"/>
      <c r="N236" s="51"/>
      <c r="O236" s="51"/>
      <c r="P236" s="226"/>
      <c r="Q236" s="226"/>
      <c r="R236" s="226"/>
      <c r="S236" s="226"/>
      <c r="T236" s="51"/>
      <c r="U236" s="51"/>
    </row>
    <row r="237" spans="1:21" ht="11.25">
      <c r="A237" s="7"/>
      <c r="B237" s="7"/>
      <c r="C237" s="7"/>
      <c r="D237" s="7"/>
      <c r="E237" s="7"/>
      <c r="F237" s="7"/>
      <c r="G237" s="7"/>
      <c r="H237" s="66"/>
      <c r="I237" s="204"/>
      <c r="J237" s="7"/>
      <c r="K237" s="7"/>
      <c r="L237" s="7"/>
      <c r="M237" s="7"/>
      <c r="N237" s="51"/>
      <c r="O237" s="51"/>
      <c r="P237" s="226"/>
      <c r="Q237" s="226"/>
      <c r="R237" s="226"/>
      <c r="S237" s="226"/>
      <c r="T237" s="51"/>
      <c r="U237" s="51"/>
    </row>
    <row r="238" spans="1:21" ht="11.25">
      <c r="A238" s="7"/>
      <c r="B238" s="7"/>
      <c r="C238" s="7"/>
      <c r="D238" s="7"/>
      <c r="E238" s="7"/>
      <c r="F238" s="7"/>
      <c r="G238" s="7"/>
      <c r="H238" s="66"/>
      <c r="I238" s="204"/>
      <c r="J238" s="7"/>
      <c r="K238" s="7"/>
      <c r="L238" s="7"/>
      <c r="M238" s="7"/>
      <c r="N238" s="51"/>
      <c r="O238" s="51"/>
      <c r="P238" s="226"/>
      <c r="Q238" s="226"/>
      <c r="R238" s="226"/>
      <c r="S238" s="226"/>
      <c r="T238" s="51"/>
      <c r="U238" s="51"/>
    </row>
    <row r="239" spans="1:21" ht="11.25">
      <c r="A239" s="7"/>
      <c r="B239" s="7"/>
      <c r="C239" s="7"/>
      <c r="D239" s="7"/>
      <c r="E239" s="7"/>
      <c r="F239" s="7"/>
      <c r="G239" s="7"/>
      <c r="H239" s="66"/>
      <c r="I239" s="204"/>
      <c r="J239" s="7"/>
      <c r="K239" s="7"/>
      <c r="L239" s="7"/>
      <c r="M239" s="7"/>
      <c r="N239" s="51"/>
      <c r="O239" s="51"/>
      <c r="P239" s="226"/>
      <c r="Q239" s="226"/>
      <c r="R239" s="226"/>
      <c r="S239" s="226"/>
      <c r="T239" s="51"/>
      <c r="U239" s="51"/>
    </row>
    <row r="240" spans="1:21" ht="11.25">
      <c r="A240" s="7"/>
      <c r="B240" s="7"/>
      <c r="C240" s="7"/>
      <c r="D240" s="7"/>
      <c r="E240" s="7"/>
      <c r="F240" s="7"/>
      <c r="G240" s="7"/>
      <c r="H240" s="66"/>
      <c r="I240" s="204"/>
      <c r="J240" s="7"/>
      <c r="K240" s="7"/>
      <c r="L240" s="7"/>
      <c r="M240" s="7"/>
      <c r="N240" s="51"/>
      <c r="O240" s="51"/>
      <c r="P240" s="226"/>
      <c r="Q240" s="226"/>
      <c r="R240" s="226"/>
      <c r="S240" s="226"/>
      <c r="T240" s="51"/>
      <c r="U240" s="51"/>
    </row>
    <row r="241" spans="1:21" ht="11.25">
      <c r="A241" s="7"/>
      <c r="B241" s="7"/>
      <c r="C241" s="7"/>
      <c r="D241" s="7"/>
      <c r="E241" s="7"/>
      <c r="F241" s="7"/>
      <c r="G241" s="7"/>
      <c r="H241" s="66"/>
      <c r="I241" s="204"/>
      <c r="J241" s="7"/>
      <c r="K241" s="7"/>
      <c r="L241" s="7"/>
      <c r="M241" s="7"/>
      <c r="N241" s="51"/>
      <c r="O241" s="51"/>
      <c r="P241" s="226"/>
      <c r="Q241" s="226"/>
      <c r="R241" s="226"/>
      <c r="S241" s="226"/>
      <c r="T241" s="51"/>
      <c r="U241" s="51"/>
    </row>
    <row r="242" spans="1:21" ht="11.25">
      <c r="A242" s="7"/>
      <c r="B242" s="7"/>
      <c r="C242" s="7"/>
      <c r="D242" s="7"/>
      <c r="E242" s="7"/>
      <c r="F242" s="7"/>
      <c r="G242" s="7"/>
      <c r="H242" s="66"/>
      <c r="I242" s="204"/>
      <c r="J242" s="7"/>
      <c r="K242" s="7"/>
      <c r="L242" s="7"/>
      <c r="M242" s="7"/>
      <c r="N242" s="51"/>
      <c r="O242" s="51"/>
      <c r="P242" s="226"/>
      <c r="Q242" s="226"/>
      <c r="R242" s="226"/>
      <c r="S242" s="226"/>
      <c r="T242" s="51"/>
      <c r="U242" s="51"/>
    </row>
    <row r="243" spans="1:21" ht="11.25">
      <c r="A243" s="7"/>
      <c r="B243" s="7"/>
      <c r="C243" s="7"/>
      <c r="D243" s="7"/>
      <c r="E243" s="7"/>
      <c r="F243" s="7"/>
      <c r="G243" s="7"/>
      <c r="H243" s="66"/>
      <c r="I243" s="204"/>
      <c r="J243" s="7"/>
      <c r="K243" s="7"/>
      <c r="L243" s="7"/>
      <c r="M243" s="7"/>
      <c r="N243" s="51"/>
      <c r="O243" s="51"/>
      <c r="P243" s="226"/>
      <c r="Q243" s="226"/>
      <c r="R243" s="226"/>
      <c r="S243" s="226"/>
      <c r="T243" s="51"/>
      <c r="U243" s="51"/>
    </row>
    <row r="244" spans="1:21" ht="11.25">
      <c r="A244" s="7"/>
      <c r="B244" s="7"/>
      <c r="C244" s="7"/>
      <c r="D244" s="7"/>
      <c r="E244" s="7"/>
      <c r="F244" s="7"/>
      <c r="G244" s="7"/>
      <c r="H244" s="66"/>
      <c r="I244" s="204"/>
      <c r="J244" s="7"/>
      <c r="K244" s="7"/>
      <c r="L244" s="7"/>
      <c r="M244" s="7"/>
      <c r="N244" s="51"/>
      <c r="O244" s="51"/>
      <c r="P244" s="226"/>
      <c r="Q244" s="226"/>
      <c r="R244" s="226"/>
      <c r="S244" s="226"/>
      <c r="T244" s="51"/>
      <c r="U244" s="51"/>
    </row>
    <row r="245" spans="1:21" ht="11.25">
      <c r="A245" s="7"/>
      <c r="B245" s="7"/>
      <c r="C245" s="7"/>
      <c r="D245" s="7"/>
      <c r="E245" s="7"/>
      <c r="F245" s="7"/>
      <c r="G245" s="7"/>
      <c r="H245" s="66"/>
      <c r="I245" s="204"/>
      <c r="J245" s="7"/>
      <c r="K245" s="7"/>
      <c r="L245" s="7"/>
      <c r="M245" s="7"/>
      <c r="N245" s="51"/>
      <c r="O245" s="51"/>
      <c r="P245" s="226"/>
      <c r="Q245" s="226"/>
      <c r="R245" s="226"/>
      <c r="S245" s="226"/>
      <c r="T245" s="51"/>
      <c r="U245" s="51"/>
    </row>
    <row r="246" spans="1:21" ht="11.25">
      <c r="A246" s="7"/>
      <c r="B246" s="7"/>
      <c r="C246" s="7"/>
      <c r="D246" s="7"/>
      <c r="E246" s="7"/>
      <c r="F246" s="7"/>
      <c r="G246" s="7"/>
      <c r="H246" s="66"/>
      <c r="I246" s="204"/>
      <c r="J246" s="7"/>
      <c r="K246" s="7"/>
      <c r="L246" s="7"/>
      <c r="M246" s="7"/>
      <c r="N246" s="51"/>
      <c r="O246" s="51"/>
      <c r="P246" s="226"/>
      <c r="Q246" s="226"/>
      <c r="R246" s="226"/>
      <c r="S246" s="226"/>
      <c r="T246" s="51"/>
      <c r="U246" s="51"/>
    </row>
    <row r="247" spans="1:21" ht="11.25">
      <c r="A247" s="7"/>
      <c r="B247" s="7"/>
      <c r="C247" s="7"/>
      <c r="D247" s="7"/>
      <c r="E247" s="7"/>
      <c r="F247" s="7"/>
      <c r="G247" s="7"/>
      <c r="H247" s="66"/>
      <c r="I247" s="204"/>
      <c r="J247" s="7"/>
      <c r="K247" s="7"/>
      <c r="L247" s="7"/>
      <c r="M247" s="7"/>
      <c r="N247" s="51"/>
      <c r="O247" s="51"/>
      <c r="P247" s="226"/>
      <c r="Q247" s="226"/>
      <c r="R247" s="226"/>
      <c r="S247" s="226"/>
      <c r="T247" s="51"/>
      <c r="U247" s="51"/>
    </row>
    <row r="248" spans="1:21" ht="11.25">
      <c r="A248" s="7"/>
      <c r="B248" s="7"/>
      <c r="C248" s="7"/>
      <c r="D248" s="7"/>
      <c r="E248" s="7"/>
      <c r="F248" s="7"/>
      <c r="G248" s="7"/>
      <c r="H248" s="66"/>
      <c r="I248" s="204"/>
      <c r="J248" s="7"/>
      <c r="K248" s="7"/>
      <c r="L248" s="7"/>
      <c r="M248" s="7"/>
      <c r="N248" s="51"/>
      <c r="O248" s="51"/>
      <c r="P248" s="226"/>
      <c r="Q248" s="226"/>
      <c r="R248" s="226"/>
      <c r="S248" s="226"/>
      <c r="T248" s="51"/>
      <c r="U248" s="51"/>
    </row>
    <row r="249" spans="1:21" ht="11.25">
      <c r="A249" s="7"/>
      <c r="B249" s="7"/>
      <c r="C249" s="7"/>
      <c r="D249" s="7"/>
      <c r="E249" s="7"/>
      <c r="F249" s="7"/>
      <c r="G249" s="7"/>
      <c r="H249" s="66"/>
      <c r="I249" s="204"/>
      <c r="J249" s="7"/>
      <c r="K249" s="7"/>
      <c r="L249" s="7"/>
      <c r="M249" s="7"/>
      <c r="N249" s="51"/>
      <c r="O249" s="51"/>
      <c r="P249" s="226"/>
      <c r="Q249" s="226"/>
      <c r="R249" s="226"/>
      <c r="S249" s="226"/>
      <c r="T249" s="51"/>
      <c r="U249" s="51"/>
    </row>
    <row r="250" spans="1:21" ht="11.25">
      <c r="A250" s="7"/>
      <c r="B250" s="7"/>
      <c r="C250" s="7"/>
      <c r="D250" s="7"/>
      <c r="E250" s="7"/>
      <c r="F250" s="7"/>
      <c r="G250" s="7"/>
      <c r="H250" s="66"/>
      <c r="I250" s="204"/>
      <c r="J250" s="7"/>
      <c r="K250" s="7"/>
      <c r="L250" s="7"/>
      <c r="M250" s="7"/>
      <c r="N250" s="51"/>
      <c r="O250" s="51"/>
      <c r="P250" s="226"/>
      <c r="Q250" s="226"/>
      <c r="R250" s="226"/>
      <c r="S250" s="226"/>
      <c r="T250" s="51"/>
      <c r="U250" s="51"/>
    </row>
    <row r="251" spans="1:21" ht="11.25">
      <c r="A251" s="7"/>
      <c r="B251" s="7"/>
      <c r="C251" s="7"/>
      <c r="D251" s="7"/>
      <c r="E251" s="7"/>
      <c r="F251" s="7"/>
      <c r="G251" s="7"/>
      <c r="H251" s="66"/>
      <c r="I251" s="204"/>
      <c r="J251" s="7"/>
      <c r="K251" s="7"/>
      <c r="L251" s="7"/>
      <c r="M251" s="7"/>
      <c r="N251" s="51"/>
      <c r="O251" s="51"/>
      <c r="P251" s="226"/>
      <c r="Q251" s="226"/>
      <c r="R251" s="226"/>
      <c r="S251" s="226"/>
      <c r="T251" s="51"/>
      <c r="U251" s="51"/>
    </row>
    <row r="252" spans="1:21" ht="11.25">
      <c r="A252" s="7"/>
      <c r="B252" s="7"/>
      <c r="C252" s="7"/>
      <c r="D252" s="7"/>
      <c r="E252" s="7"/>
      <c r="F252" s="7"/>
      <c r="G252" s="7"/>
      <c r="H252" s="66"/>
      <c r="I252" s="204"/>
      <c r="J252" s="7"/>
      <c r="K252" s="7"/>
      <c r="L252" s="7"/>
      <c r="M252" s="7"/>
      <c r="N252" s="51"/>
      <c r="O252" s="51"/>
      <c r="P252" s="226"/>
      <c r="Q252" s="226"/>
      <c r="R252" s="226"/>
      <c r="S252" s="226"/>
      <c r="T252" s="51"/>
      <c r="U252" s="51"/>
    </row>
    <row r="253" spans="1:21" ht="11.25">
      <c r="A253" s="7"/>
      <c r="B253" s="7"/>
      <c r="C253" s="7"/>
      <c r="D253" s="7"/>
      <c r="E253" s="7"/>
      <c r="F253" s="7"/>
      <c r="G253" s="7"/>
      <c r="H253" s="66"/>
      <c r="I253" s="204"/>
      <c r="J253" s="7"/>
      <c r="K253" s="7"/>
      <c r="L253" s="7"/>
      <c r="M253" s="7"/>
      <c r="N253" s="51"/>
      <c r="O253" s="51"/>
      <c r="P253" s="226"/>
      <c r="Q253" s="226"/>
      <c r="R253" s="226"/>
      <c r="S253" s="226"/>
      <c r="T253" s="51"/>
      <c r="U253" s="51"/>
    </row>
    <row r="254" spans="1:21" ht="11.25">
      <c r="A254" s="7"/>
      <c r="B254" s="7"/>
      <c r="C254" s="7"/>
      <c r="D254" s="7"/>
      <c r="E254" s="7"/>
      <c r="F254" s="7"/>
      <c r="G254" s="7"/>
      <c r="H254" s="66"/>
      <c r="I254" s="204"/>
      <c r="J254" s="7"/>
      <c r="K254" s="7"/>
      <c r="L254" s="7"/>
      <c r="M254" s="7"/>
      <c r="N254" s="51"/>
      <c r="O254" s="51"/>
      <c r="P254" s="226"/>
      <c r="Q254" s="226"/>
      <c r="R254" s="226"/>
      <c r="S254" s="226"/>
      <c r="T254" s="51"/>
      <c r="U254" s="51"/>
    </row>
    <row r="255" spans="1:21" ht="11.25">
      <c r="A255" s="7"/>
      <c r="B255" s="7"/>
      <c r="C255" s="7"/>
      <c r="D255" s="7"/>
      <c r="E255" s="7"/>
      <c r="F255" s="7"/>
      <c r="G255" s="7"/>
      <c r="H255" s="66"/>
      <c r="I255" s="204"/>
      <c r="J255" s="7"/>
      <c r="K255" s="7"/>
      <c r="L255" s="7"/>
      <c r="M255" s="7"/>
      <c r="N255" s="51"/>
      <c r="O255" s="51"/>
      <c r="P255" s="226"/>
      <c r="Q255" s="226"/>
      <c r="R255" s="226"/>
      <c r="S255" s="226"/>
      <c r="T255" s="51"/>
      <c r="U255" s="51"/>
    </row>
    <row r="256" spans="1:21" ht="11.25">
      <c r="A256" s="7"/>
      <c r="B256" s="7"/>
      <c r="C256" s="7"/>
      <c r="D256" s="7"/>
      <c r="E256" s="7"/>
      <c r="F256" s="7"/>
      <c r="G256" s="7"/>
      <c r="H256" s="66"/>
      <c r="I256" s="204"/>
      <c r="J256" s="7"/>
      <c r="K256" s="7"/>
      <c r="L256" s="7"/>
      <c r="M256" s="7"/>
      <c r="N256" s="51"/>
      <c r="O256" s="51"/>
      <c r="P256" s="226"/>
      <c r="Q256" s="226"/>
      <c r="R256" s="226"/>
      <c r="S256" s="226"/>
      <c r="T256" s="51"/>
      <c r="U256" s="51"/>
    </row>
    <row r="257" spans="1:21" ht="11.25">
      <c r="A257" s="7"/>
      <c r="B257" s="7"/>
      <c r="C257" s="7"/>
      <c r="D257" s="7"/>
      <c r="E257" s="7"/>
      <c r="F257" s="7"/>
      <c r="G257" s="7"/>
      <c r="H257" s="66"/>
      <c r="I257" s="204"/>
      <c r="J257" s="7"/>
      <c r="K257" s="7"/>
      <c r="L257" s="7"/>
      <c r="M257" s="7"/>
      <c r="N257" s="51"/>
      <c r="O257" s="51"/>
      <c r="P257" s="226"/>
      <c r="Q257" s="226"/>
      <c r="R257" s="226"/>
      <c r="S257" s="226"/>
      <c r="T257" s="51"/>
      <c r="U257" s="51"/>
    </row>
    <row r="258" spans="1:21" ht="11.25">
      <c r="A258" s="7"/>
      <c r="B258" s="7"/>
      <c r="C258" s="7"/>
      <c r="D258" s="7"/>
      <c r="E258" s="7"/>
      <c r="F258" s="7"/>
      <c r="G258" s="7"/>
      <c r="H258" s="66"/>
      <c r="I258" s="204"/>
      <c r="J258" s="7"/>
      <c r="K258" s="7"/>
      <c r="L258" s="7"/>
      <c r="M258" s="7"/>
      <c r="N258" s="51"/>
      <c r="O258" s="51"/>
      <c r="P258" s="226"/>
      <c r="Q258" s="226"/>
      <c r="R258" s="226"/>
      <c r="S258" s="226"/>
      <c r="T258" s="51"/>
      <c r="U258" s="51"/>
    </row>
    <row r="259" spans="1:21" ht="11.25">
      <c r="A259" s="7"/>
      <c r="B259" s="7"/>
      <c r="C259" s="7"/>
      <c r="D259" s="7"/>
      <c r="E259" s="7"/>
      <c r="F259" s="7"/>
      <c r="G259" s="7"/>
      <c r="H259" s="66"/>
      <c r="I259" s="204"/>
      <c r="J259" s="7"/>
      <c r="K259" s="7"/>
      <c r="L259" s="7"/>
      <c r="M259" s="7"/>
      <c r="N259" s="51"/>
      <c r="O259" s="51"/>
      <c r="P259" s="226"/>
      <c r="Q259" s="226"/>
      <c r="R259" s="226"/>
      <c r="S259" s="226"/>
      <c r="T259" s="51"/>
      <c r="U259" s="51"/>
    </row>
    <row r="260" spans="1:21" ht="11.25">
      <c r="A260" s="7"/>
      <c r="B260" s="7"/>
      <c r="C260" s="7"/>
      <c r="D260" s="7"/>
      <c r="E260" s="7"/>
      <c r="F260" s="7"/>
      <c r="G260" s="7"/>
      <c r="H260" s="66"/>
      <c r="I260" s="204"/>
      <c r="J260" s="7"/>
      <c r="K260" s="7"/>
      <c r="L260" s="7"/>
      <c r="M260" s="7"/>
      <c r="N260" s="51"/>
      <c r="O260" s="51"/>
      <c r="P260" s="226"/>
      <c r="Q260" s="226"/>
      <c r="R260" s="226"/>
      <c r="S260" s="226"/>
      <c r="T260" s="51"/>
      <c r="U260" s="51"/>
    </row>
    <row r="261" spans="1:21" ht="11.25">
      <c r="A261" s="7"/>
      <c r="B261" s="7"/>
      <c r="C261" s="7"/>
      <c r="D261" s="7"/>
      <c r="E261" s="7"/>
      <c r="F261" s="7"/>
      <c r="G261" s="7"/>
      <c r="H261" s="66"/>
      <c r="I261" s="204"/>
      <c r="J261" s="7"/>
      <c r="K261" s="7"/>
      <c r="L261" s="7"/>
      <c r="M261" s="7"/>
      <c r="N261" s="51"/>
      <c r="O261" s="51"/>
      <c r="P261" s="226"/>
      <c r="Q261" s="226"/>
      <c r="R261" s="226"/>
      <c r="S261" s="226"/>
      <c r="T261" s="51"/>
      <c r="U261" s="51"/>
    </row>
    <row r="262" spans="1:21" ht="11.25">
      <c r="A262" s="7"/>
      <c r="B262" s="7"/>
      <c r="C262" s="7"/>
      <c r="D262" s="7"/>
      <c r="E262" s="7"/>
      <c r="F262" s="7"/>
      <c r="G262" s="7"/>
      <c r="H262" s="66"/>
      <c r="I262" s="204"/>
      <c r="J262" s="7"/>
      <c r="K262" s="7"/>
      <c r="L262" s="7"/>
      <c r="M262" s="7"/>
      <c r="N262" s="51"/>
      <c r="O262" s="51"/>
      <c r="P262" s="226"/>
      <c r="Q262" s="226"/>
      <c r="R262" s="226"/>
      <c r="S262" s="226"/>
      <c r="T262" s="51"/>
      <c r="U262" s="51"/>
    </row>
    <row r="263" spans="1:21" ht="11.25">
      <c r="A263" s="7"/>
      <c r="B263" s="7"/>
      <c r="C263" s="7"/>
      <c r="D263" s="7"/>
      <c r="E263" s="7"/>
      <c r="F263" s="7"/>
      <c r="G263" s="7"/>
      <c r="H263" s="66"/>
      <c r="I263" s="204"/>
      <c r="J263" s="7"/>
      <c r="K263" s="7"/>
      <c r="L263" s="7"/>
      <c r="M263" s="7"/>
      <c r="N263" s="51"/>
      <c r="O263" s="51"/>
      <c r="P263" s="226"/>
      <c r="Q263" s="226"/>
      <c r="R263" s="226"/>
      <c r="S263" s="226"/>
      <c r="T263" s="51"/>
      <c r="U263" s="51"/>
    </row>
    <row r="264" spans="1:21" ht="11.25">
      <c r="A264" s="7"/>
      <c r="B264" s="7"/>
      <c r="C264" s="7"/>
      <c r="D264" s="7"/>
      <c r="E264" s="7"/>
      <c r="F264" s="7"/>
      <c r="G264" s="7"/>
      <c r="H264" s="66"/>
      <c r="I264" s="204"/>
      <c r="J264" s="7"/>
      <c r="K264" s="7"/>
      <c r="L264" s="7"/>
      <c r="M264" s="7"/>
      <c r="N264" s="51"/>
      <c r="O264" s="51"/>
      <c r="P264" s="226"/>
      <c r="Q264" s="226"/>
      <c r="R264" s="226"/>
      <c r="S264" s="226"/>
      <c r="T264" s="51"/>
      <c r="U264" s="51"/>
    </row>
    <row r="265" spans="1:21" ht="11.25">
      <c r="A265" s="7"/>
      <c r="B265" s="7"/>
      <c r="C265" s="7"/>
      <c r="D265" s="7"/>
      <c r="E265" s="7"/>
      <c r="F265" s="7"/>
      <c r="G265" s="7"/>
      <c r="H265" s="66"/>
      <c r="I265" s="204"/>
      <c r="J265" s="7"/>
      <c r="K265" s="7"/>
      <c r="L265" s="7"/>
      <c r="M265" s="7"/>
      <c r="N265" s="51"/>
      <c r="O265" s="51"/>
      <c r="P265" s="226"/>
      <c r="Q265" s="226"/>
      <c r="R265" s="226"/>
      <c r="S265" s="226"/>
      <c r="T265" s="51"/>
      <c r="U265" s="51"/>
    </row>
    <row r="266" spans="1:21" ht="11.25">
      <c r="A266" s="7"/>
      <c r="B266" s="7"/>
      <c r="C266" s="7"/>
      <c r="D266" s="7"/>
      <c r="E266" s="7"/>
      <c r="F266" s="7"/>
      <c r="G266" s="7"/>
      <c r="H266" s="66"/>
      <c r="I266" s="204"/>
      <c r="J266" s="7"/>
      <c r="K266" s="7"/>
      <c r="L266" s="7"/>
      <c r="M266" s="7"/>
      <c r="N266" s="51"/>
      <c r="O266" s="51"/>
      <c r="P266" s="226"/>
      <c r="Q266" s="226"/>
      <c r="R266" s="226"/>
      <c r="S266" s="226"/>
      <c r="T266" s="51"/>
      <c r="U266" s="51"/>
    </row>
    <row r="267" spans="1:21" ht="11.25">
      <c r="A267" s="7"/>
      <c r="B267" s="7"/>
      <c r="C267" s="7"/>
      <c r="D267" s="7"/>
      <c r="E267" s="7"/>
      <c r="F267" s="7"/>
      <c r="G267" s="7"/>
      <c r="H267" s="66"/>
      <c r="I267" s="204"/>
      <c r="J267" s="7"/>
      <c r="K267" s="7"/>
      <c r="L267" s="7"/>
      <c r="M267" s="7"/>
      <c r="N267" s="51"/>
      <c r="O267" s="51"/>
      <c r="P267" s="226"/>
      <c r="Q267" s="226"/>
      <c r="R267" s="226"/>
      <c r="S267" s="226"/>
      <c r="T267" s="51"/>
      <c r="U267" s="51"/>
    </row>
    <row r="268" spans="1:21" ht="11.25">
      <c r="A268" s="7"/>
      <c r="B268" s="7"/>
      <c r="C268" s="7"/>
      <c r="D268" s="7"/>
      <c r="E268" s="7"/>
      <c r="F268" s="7"/>
      <c r="G268" s="7"/>
      <c r="H268" s="66"/>
      <c r="I268" s="204"/>
      <c r="J268" s="7"/>
      <c r="K268" s="7"/>
      <c r="L268" s="7"/>
      <c r="M268" s="7"/>
      <c r="N268" s="51"/>
      <c r="O268" s="51"/>
      <c r="P268" s="226"/>
      <c r="Q268" s="226"/>
      <c r="R268" s="226"/>
      <c r="S268" s="226"/>
      <c r="T268" s="51"/>
      <c r="U268" s="51"/>
    </row>
    <row r="269" spans="1:21" ht="11.25">
      <c r="A269" s="7"/>
      <c r="B269" s="7"/>
      <c r="C269" s="7"/>
      <c r="D269" s="7"/>
      <c r="E269" s="7"/>
      <c r="F269" s="7"/>
      <c r="G269" s="7"/>
      <c r="H269" s="66"/>
      <c r="I269" s="204"/>
      <c r="J269" s="7"/>
      <c r="K269" s="7"/>
      <c r="L269" s="7"/>
      <c r="M269" s="7"/>
      <c r="N269" s="51"/>
      <c r="O269" s="51"/>
      <c r="P269" s="226"/>
      <c r="Q269" s="226"/>
      <c r="R269" s="226"/>
      <c r="S269" s="226"/>
      <c r="T269" s="51"/>
      <c r="U269" s="51"/>
    </row>
    <row r="270" spans="1:21" ht="11.25">
      <c r="A270" s="7"/>
      <c r="B270" s="7"/>
      <c r="C270" s="7"/>
      <c r="D270" s="7"/>
      <c r="E270" s="7"/>
      <c r="F270" s="7"/>
      <c r="G270" s="7"/>
      <c r="H270" s="66"/>
      <c r="I270" s="204"/>
      <c r="J270" s="7"/>
      <c r="K270" s="7"/>
      <c r="L270" s="7"/>
      <c r="M270" s="7"/>
      <c r="N270" s="51"/>
      <c r="O270" s="51"/>
      <c r="P270" s="226"/>
      <c r="Q270" s="226"/>
      <c r="R270" s="226"/>
      <c r="S270" s="226"/>
      <c r="T270" s="51"/>
      <c r="U270" s="51"/>
    </row>
    <row r="271" spans="1:21" ht="11.25">
      <c r="A271" s="7"/>
      <c r="B271" s="7"/>
      <c r="C271" s="7"/>
      <c r="D271" s="7"/>
      <c r="E271" s="7"/>
      <c r="F271" s="7"/>
      <c r="G271" s="7"/>
      <c r="H271" s="66"/>
      <c r="I271" s="204"/>
      <c r="J271" s="7"/>
      <c r="K271" s="7"/>
      <c r="L271" s="7"/>
      <c r="M271" s="7"/>
      <c r="N271" s="51"/>
      <c r="O271" s="51"/>
      <c r="P271" s="226"/>
      <c r="Q271" s="226"/>
      <c r="R271" s="226"/>
      <c r="S271" s="226"/>
      <c r="T271" s="51"/>
      <c r="U271" s="51"/>
    </row>
    <row r="272" spans="1:21" ht="11.25">
      <c r="A272" s="7"/>
      <c r="B272" s="7"/>
      <c r="C272" s="7"/>
      <c r="D272" s="7"/>
      <c r="E272" s="7"/>
      <c r="F272" s="7"/>
      <c r="G272" s="7"/>
      <c r="H272" s="66"/>
      <c r="I272" s="204"/>
      <c r="J272" s="7"/>
      <c r="K272" s="7"/>
      <c r="L272" s="7"/>
      <c r="M272" s="7"/>
      <c r="N272" s="51"/>
      <c r="O272" s="51"/>
      <c r="P272" s="226"/>
      <c r="Q272" s="226"/>
      <c r="R272" s="226"/>
      <c r="S272" s="226"/>
      <c r="T272" s="51"/>
      <c r="U272" s="51"/>
    </row>
    <row r="273" spans="1:21" ht="11.25">
      <c r="A273" s="7"/>
      <c r="B273" s="7"/>
      <c r="C273" s="7"/>
      <c r="D273" s="7"/>
      <c r="E273" s="7"/>
      <c r="F273" s="7"/>
      <c r="G273" s="7"/>
      <c r="H273" s="66"/>
      <c r="I273" s="204"/>
      <c r="J273" s="7"/>
      <c r="K273" s="7"/>
      <c r="L273" s="7"/>
      <c r="M273" s="7"/>
      <c r="N273" s="51"/>
      <c r="O273" s="51"/>
      <c r="P273" s="226"/>
      <c r="Q273" s="226"/>
      <c r="R273" s="226"/>
      <c r="S273" s="226"/>
      <c r="T273" s="51"/>
      <c r="U273" s="51"/>
    </row>
    <row r="274" spans="1:21" ht="11.25">
      <c r="A274" s="7"/>
      <c r="B274" s="7"/>
      <c r="C274" s="7"/>
      <c r="D274" s="7"/>
      <c r="E274" s="7"/>
      <c r="F274" s="7"/>
      <c r="G274" s="7"/>
      <c r="H274" s="66"/>
      <c r="I274" s="204"/>
      <c r="J274" s="7"/>
      <c r="K274" s="7"/>
      <c r="L274" s="7"/>
      <c r="M274" s="7"/>
      <c r="N274" s="51"/>
      <c r="O274" s="51"/>
      <c r="P274" s="226"/>
      <c r="Q274" s="226"/>
      <c r="R274" s="226"/>
      <c r="S274" s="226"/>
      <c r="T274" s="51"/>
      <c r="U274" s="51"/>
    </row>
    <row r="275" spans="1:21" ht="11.25">
      <c r="A275" s="7"/>
      <c r="B275" s="7"/>
      <c r="C275" s="7"/>
      <c r="D275" s="7"/>
      <c r="E275" s="7"/>
      <c r="F275" s="7"/>
      <c r="G275" s="7"/>
      <c r="H275" s="66"/>
      <c r="I275" s="204"/>
      <c r="J275" s="7"/>
      <c r="K275" s="7"/>
      <c r="L275" s="7"/>
      <c r="M275" s="7"/>
      <c r="N275" s="51"/>
      <c r="O275" s="51"/>
      <c r="P275" s="226"/>
      <c r="Q275" s="226"/>
      <c r="R275" s="226"/>
      <c r="S275" s="226"/>
      <c r="T275" s="51"/>
      <c r="U275" s="51"/>
    </row>
    <row r="276" spans="1:21" ht="11.25">
      <c r="A276" s="7"/>
      <c r="B276" s="7"/>
      <c r="C276" s="7"/>
      <c r="D276" s="7"/>
      <c r="E276" s="7"/>
      <c r="F276" s="7"/>
      <c r="G276" s="7"/>
      <c r="H276" s="66"/>
      <c r="I276" s="204"/>
      <c r="J276" s="7"/>
      <c r="K276" s="7"/>
      <c r="L276" s="7"/>
      <c r="M276" s="7"/>
      <c r="N276" s="51"/>
      <c r="O276" s="51"/>
      <c r="P276" s="226"/>
      <c r="Q276" s="226"/>
      <c r="R276" s="226"/>
      <c r="S276" s="226"/>
      <c r="T276" s="51"/>
      <c r="U276" s="51"/>
    </row>
    <row r="277" spans="1:21" ht="11.25">
      <c r="A277" s="7"/>
      <c r="B277" s="7"/>
      <c r="C277" s="7"/>
      <c r="D277" s="7"/>
      <c r="E277" s="7"/>
      <c r="F277" s="7"/>
      <c r="G277" s="7"/>
      <c r="H277" s="66"/>
      <c r="I277" s="204"/>
      <c r="J277" s="7"/>
      <c r="K277" s="7"/>
      <c r="L277" s="7"/>
      <c r="M277" s="7"/>
      <c r="N277" s="51"/>
      <c r="O277" s="51"/>
      <c r="P277" s="226"/>
      <c r="Q277" s="226"/>
      <c r="R277" s="226"/>
      <c r="S277" s="226"/>
      <c r="T277" s="51"/>
      <c r="U277" s="51"/>
    </row>
    <row r="278" spans="1:21" ht="11.25">
      <c r="A278" s="7"/>
      <c r="B278" s="7"/>
      <c r="C278" s="7"/>
      <c r="D278" s="7"/>
      <c r="E278" s="7"/>
      <c r="F278" s="7"/>
      <c r="G278" s="7"/>
      <c r="H278" s="66"/>
      <c r="I278" s="204"/>
      <c r="J278" s="7"/>
      <c r="K278" s="7"/>
      <c r="L278" s="7"/>
      <c r="M278" s="7"/>
      <c r="N278" s="51"/>
      <c r="O278" s="51"/>
      <c r="P278" s="226"/>
      <c r="Q278" s="226"/>
      <c r="R278" s="226"/>
      <c r="S278" s="226"/>
      <c r="T278" s="51"/>
      <c r="U278" s="51"/>
    </row>
    <row r="279" spans="1:21" ht="11.25">
      <c r="A279" s="7"/>
      <c r="B279" s="7"/>
      <c r="C279" s="7"/>
      <c r="D279" s="7"/>
      <c r="E279" s="7"/>
      <c r="F279" s="7"/>
      <c r="G279" s="7"/>
      <c r="H279" s="66"/>
      <c r="I279" s="204"/>
      <c r="J279" s="7"/>
      <c r="K279" s="7"/>
      <c r="L279" s="7"/>
      <c r="M279" s="7"/>
      <c r="N279" s="51"/>
      <c r="O279" s="51"/>
      <c r="P279" s="226"/>
      <c r="Q279" s="226"/>
      <c r="R279" s="226"/>
      <c r="S279" s="226"/>
      <c r="T279" s="51"/>
      <c r="U279" s="51"/>
    </row>
    <row r="280" spans="1:21" ht="11.25">
      <c r="A280" s="7"/>
      <c r="B280" s="7"/>
      <c r="C280" s="7"/>
      <c r="D280" s="7"/>
      <c r="E280" s="7"/>
      <c r="F280" s="7"/>
      <c r="G280" s="7"/>
      <c r="H280" s="66"/>
      <c r="I280" s="204"/>
      <c r="J280" s="7"/>
      <c r="K280" s="7"/>
      <c r="L280" s="7"/>
      <c r="M280" s="7"/>
      <c r="N280" s="51"/>
      <c r="O280" s="51"/>
      <c r="P280" s="226"/>
      <c r="Q280" s="226"/>
      <c r="R280" s="226"/>
      <c r="S280" s="226"/>
      <c r="T280" s="51"/>
      <c r="U280" s="51"/>
    </row>
    <row r="281" spans="1:21" ht="11.25">
      <c r="A281" s="7"/>
      <c r="B281" s="7"/>
      <c r="C281" s="7"/>
      <c r="D281" s="7"/>
      <c r="E281" s="7"/>
      <c r="F281" s="7"/>
      <c r="G281" s="7"/>
      <c r="H281" s="66"/>
      <c r="I281" s="204"/>
      <c r="J281" s="7"/>
      <c r="K281" s="7"/>
      <c r="L281" s="7"/>
      <c r="M281" s="7"/>
      <c r="N281" s="51"/>
      <c r="O281" s="51"/>
      <c r="P281" s="226"/>
      <c r="Q281" s="226"/>
      <c r="R281" s="226"/>
      <c r="S281" s="226"/>
      <c r="T281" s="51"/>
      <c r="U281" s="51"/>
    </row>
    <row r="282" spans="1:21" ht="11.25">
      <c r="A282" s="7"/>
      <c r="B282" s="7"/>
      <c r="C282" s="7"/>
      <c r="D282" s="7"/>
      <c r="E282" s="7"/>
      <c r="F282" s="7"/>
      <c r="G282" s="7"/>
      <c r="H282" s="66"/>
      <c r="I282" s="204"/>
      <c r="J282" s="7"/>
      <c r="K282" s="7"/>
      <c r="L282" s="7"/>
      <c r="M282" s="7"/>
      <c r="N282" s="51"/>
      <c r="O282" s="51"/>
      <c r="P282" s="226"/>
      <c r="Q282" s="226"/>
      <c r="R282" s="226"/>
      <c r="S282" s="226"/>
      <c r="T282" s="51"/>
      <c r="U282" s="51"/>
    </row>
    <row r="283" spans="1:21" ht="11.25">
      <c r="A283" s="7"/>
      <c r="B283" s="7"/>
      <c r="C283" s="7"/>
      <c r="D283" s="7"/>
      <c r="E283" s="7"/>
      <c r="F283" s="7"/>
      <c r="G283" s="7"/>
      <c r="H283" s="66"/>
      <c r="I283" s="204"/>
      <c r="J283" s="7"/>
      <c r="K283" s="7"/>
      <c r="L283" s="7"/>
      <c r="M283" s="7"/>
      <c r="N283" s="51"/>
      <c r="O283" s="51"/>
      <c r="P283" s="226"/>
      <c r="Q283" s="226"/>
      <c r="R283" s="226"/>
      <c r="S283" s="226"/>
      <c r="T283" s="51"/>
      <c r="U283" s="51"/>
    </row>
    <row r="284" spans="1:21" ht="11.25">
      <c r="A284" s="7"/>
      <c r="B284" s="7"/>
      <c r="C284" s="7"/>
      <c r="D284" s="7"/>
      <c r="E284" s="7"/>
      <c r="F284" s="7"/>
      <c r="G284" s="7"/>
      <c r="H284" s="66"/>
      <c r="I284" s="204"/>
      <c r="J284" s="7"/>
      <c r="K284" s="7"/>
      <c r="L284" s="7"/>
      <c r="M284" s="7"/>
      <c r="N284" s="51"/>
      <c r="O284" s="51"/>
      <c r="P284" s="226"/>
      <c r="Q284" s="226"/>
      <c r="R284" s="226"/>
      <c r="S284" s="226"/>
      <c r="T284" s="51"/>
      <c r="U284" s="51"/>
    </row>
    <row r="285" spans="1:21" ht="11.25">
      <c r="A285" s="7"/>
      <c r="B285" s="7"/>
      <c r="C285" s="7"/>
      <c r="D285" s="7"/>
      <c r="E285" s="7"/>
      <c r="F285" s="7"/>
      <c r="G285" s="7"/>
      <c r="H285" s="66"/>
      <c r="I285" s="204"/>
      <c r="J285" s="7"/>
      <c r="K285" s="7"/>
      <c r="L285" s="7"/>
      <c r="M285" s="7"/>
      <c r="N285" s="51"/>
      <c r="O285" s="51"/>
      <c r="P285" s="226"/>
      <c r="Q285" s="226"/>
      <c r="R285" s="226"/>
      <c r="S285" s="226"/>
      <c r="T285" s="51"/>
      <c r="U285" s="51"/>
    </row>
    <row r="286" spans="1:21" ht="11.25">
      <c r="A286" s="7"/>
      <c r="B286" s="7"/>
      <c r="C286" s="7"/>
      <c r="D286" s="7"/>
      <c r="E286" s="7"/>
      <c r="F286" s="7"/>
      <c r="G286" s="7"/>
      <c r="H286" s="66"/>
      <c r="I286" s="204"/>
      <c r="J286" s="7"/>
      <c r="K286" s="7"/>
      <c r="L286" s="7"/>
      <c r="M286" s="7"/>
      <c r="N286" s="51"/>
      <c r="O286" s="51"/>
      <c r="P286" s="226"/>
      <c r="Q286" s="226"/>
      <c r="R286" s="226"/>
      <c r="S286" s="226"/>
      <c r="T286" s="51"/>
      <c r="U286" s="51"/>
    </row>
    <row r="287" spans="1:21" ht="11.25">
      <c r="A287" s="7"/>
      <c r="B287" s="7"/>
      <c r="C287" s="7"/>
      <c r="D287" s="7"/>
      <c r="E287" s="7"/>
      <c r="F287" s="7"/>
      <c r="G287" s="7"/>
      <c r="H287" s="66"/>
      <c r="I287" s="204"/>
      <c r="J287" s="7"/>
      <c r="K287" s="7"/>
      <c r="L287" s="7"/>
      <c r="M287" s="7"/>
      <c r="N287" s="51"/>
      <c r="O287" s="51"/>
      <c r="P287" s="226"/>
      <c r="Q287" s="226"/>
      <c r="R287" s="226"/>
      <c r="S287" s="226"/>
      <c r="T287" s="51"/>
      <c r="U287" s="51"/>
    </row>
    <row r="288" spans="1:21" ht="11.25">
      <c r="A288" s="7"/>
      <c r="B288" s="7"/>
      <c r="C288" s="7"/>
      <c r="D288" s="7"/>
      <c r="E288" s="7"/>
      <c r="F288" s="7"/>
      <c r="G288" s="7"/>
      <c r="H288" s="66"/>
      <c r="I288" s="204"/>
      <c r="J288" s="7"/>
      <c r="K288" s="7"/>
      <c r="L288" s="7"/>
      <c r="M288" s="7"/>
      <c r="N288" s="51"/>
      <c r="O288" s="51"/>
      <c r="P288" s="226"/>
      <c r="Q288" s="226"/>
      <c r="R288" s="226"/>
      <c r="S288" s="226"/>
      <c r="T288" s="51"/>
      <c r="U288" s="51"/>
    </row>
    <row r="289" spans="1:21" ht="11.25">
      <c r="A289" s="7"/>
      <c r="B289" s="7"/>
      <c r="C289" s="7"/>
      <c r="D289" s="7"/>
      <c r="E289" s="7"/>
      <c r="F289" s="7"/>
      <c r="G289" s="7"/>
      <c r="H289" s="66"/>
      <c r="I289" s="204"/>
      <c r="J289" s="7"/>
      <c r="K289" s="7"/>
      <c r="L289" s="7"/>
      <c r="M289" s="7"/>
      <c r="N289" s="51"/>
      <c r="O289" s="51"/>
      <c r="P289" s="226"/>
      <c r="Q289" s="226"/>
      <c r="R289" s="226"/>
      <c r="S289" s="226"/>
      <c r="T289" s="51"/>
      <c r="U289" s="51"/>
    </row>
    <row r="290" spans="1:21" ht="11.25">
      <c r="A290" s="7"/>
      <c r="B290" s="7"/>
      <c r="C290" s="7"/>
      <c r="D290" s="7"/>
      <c r="E290" s="7"/>
      <c r="F290" s="7"/>
      <c r="G290" s="7"/>
      <c r="H290" s="66"/>
      <c r="I290" s="204"/>
      <c r="J290" s="7"/>
      <c r="K290" s="7"/>
      <c r="L290" s="7"/>
      <c r="M290" s="7"/>
      <c r="N290" s="51"/>
      <c r="O290" s="51"/>
      <c r="P290" s="226"/>
      <c r="Q290" s="226"/>
      <c r="R290" s="226"/>
      <c r="S290" s="226"/>
      <c r="T290" s="51"/>
      <c r="U290" s="51"/>
    </row>
    <row r="291" spans="1:21" ht="11.25">
      <c r="A291" s="7"/>
      <c r="B291" s="7"/>
      <c r="C291" s="7"/>
      <c r="D291" s="7"/>
      <c r="E291" s="7"/>
      <c r="F291" s="7"/>
      <c r="G291" s="7"/>
      <c r="H291" s="66"/>
      <c r="I291" s="204"/>
      <c r="J291" s="7"/>
      <c r="K291" s="7"/>
      <c r="L291" s="7"/>
      <c r="M291" s="7"/>
      <c r="N291" s="51"/>
      <c r="O291" s="51"/>
      <c r="P291" s="226"/>
      <c r="Q291" s="226"/>
      <c r="R291" s="226"/>
      <c r="S291" s="226"/>
      <c r="T291" s="51"/>
      <c r="U291" s="51"/>
    </row>
    <row r="292" spans="1:21" ht="11.25">
      <c r="A292" s="7"/>
      <c r="B292" s="7"/>
      <c r="C292" s="7"/>
      <c r="D292" s="7"/>
      <c r="E292" s="7"/>
      <c r="F292" s="7"/>
      <c r="G292" s="7"/>
      <c r="H292" s="66"/>
      <c r="I292" s="204"/>
      <c r="J292" s="7"/>
      <c r="K292" s="7"/>
      <c r="L292" s="7"/>
      <c r="M292" s="7"/>
      <c r="N292" s="51"/>
      <c r="O292" s="51"/>
      <c r="P292" s="226"/>
      <c r="Q292" s="226"/>
      <c r="R292" s="226"/>
      <c r="S292" s="226"/>
      <c r="T292" s="51"/>
      <c r="U292" s="51"/>
    </row>
    <row r="293" spans="1:21" ht="11.25">
      <c r="A293" s="7"/>
      <c r="B293" s="7"/>
      <c r="C293" s="7"/>
      <c r="D293" s="7"/>
      <c r="E293" s="7"/>
      <c r="F293" s="7"/>
      <c r="G293" s="7"/>
      <c r="H293" s="66"/>
      <c r="I293" s="204"/>
      <c r="J293" s="7"/>
      <c r="K293" s="7"/>
      <c r="L293" s="7"/>
      <c r="M293" s="7"/>
      <c r="N293" s="51"/>
      <c r="O293" s="51"/>
      <c r="P293" s="226"/>
      <c r="Q293" s="226"/>
      <c r="R293" s="226"/>
      <c r="S293" s="226"/>
      <c r="T293" s="51"/>
      <c r="U293" s="51"/>
    </row>
    <row r="294" spans="1:21" ht="11.25">
      <c r="A294" s="7"/>
      <c r="B294" s="7"/>
      <c r="C294" s="7"/>
      <c r="D294" s="7"/>
      <c r="E294" s="7"/>
      <c r="F294" s="7"/>
      <c r="G294" s="7"/>
      <c r="H294" s="66"/>
      <c r="I294" s="204"/>
      <c r="J294" s="7"/>
      <c r="K294" s="7"/>
      <c r="L294" s="7"/>
      <c r="M294" s="7"/>
      <c r="N294" s="51"/>
      <c r="O294" s="51"/>
      <c r="P294" s="226"/>
      <c r="Q294" s="226"/>
      <c r="R294" s="226"/>
      <c r="S294" s="226"/>
      <c r="T294" s="51"/>
      <c r="U294" s="51"/>
    </row>
    <row r="295" spans="1:21" ht="11.25">
      <c r="A295" s="7"/>
      <c r="B295" s="7"/>
      <c r="C295" s="7"/>
      <c r="D295" s="7"/>
      <c r="E295" s="7"/>
      <c r="F295" s="7"/>
      <c r="G295" s="7"/>
      <c r="H295" s="66"/>
      <c r="I295" s="204"/>
      <c r="J295" s="7"/>
      <c r="K295" s="7"/>
      <c r="L295" s="7"/>
      <c r="M295" s="7"/>
      <c r="N295" s="51"/>
      <c r="O295" s="51"/>
      <c r="P295" s="226"/>
      <c r="Q295" s="226"/>
      <c r="R295" s="226"/>
      <c r="S295" s="226"/>
      <c r="T295" s="51"/>
      <c r="U295" s="51"/>
    </row>
    <row r="296" spans="1:21" ht="11.25">
      <c r="A296" s="7"/>
      <c r="B296" s="7"/>
      <c r="C296" s="7"/>
      <c r="D296" s="7"/>
      <c r="E296" s="7"/>
      <c r="F296" s="7"/>
      <c r="G296" s="7"/>
      <c r="H296" s="66"/>
      <c r="I296" s="204"/>
      <c r="J296" s="7"/>
      <c r="K296" s="7"/>
      <c r="L296" s="7"/>
      <c r="M296" s="7"/>
      <c r="N296" s="51"/>
      <c r="O296" s="51"/>
      <c r="P296" s="226"/>
      <c r="Q296" s="226"/>
      <c r="R296" s="226"/>
      <c r="S296" s="226"/>
      <c r="T296" s="51"/>
      <c r="U296" s="51"/>
    </row>
    <row r="297" spans="1:21" ht="11.25">
      <c r="A297" s="7"/>
      <c r="B297" s="7"/>
      <c r="C297" s="7"/>
      <c r="D297" s="7"/>
      <c r="E297" s="7"/>
      <c r="F297" s="7"/>
      <c r="G297" s="7"/>
      <c r="H297" s="66"/>
      <c r="I297" s="204"/>
      <c r="J297" s="7"/>
      <c r="K297" s="7"/>
      <c r="L297" s="7"/>
      <c r="M297" s="7"/>
      <c r="N297" s="51"/>
      <c r="O297" s="51"/>
      <c r="P297" s="226"/>
      <c r="Q297" s="226"/>
      <c r="R297" s="226"/>
      <c r="S297" s="226"/>
      <c r="T297" s="51"/>
      <c r="U297" s="51"/>
    </row>
    <row r="298" spans="1:21" ht="11.25">
      <c r="A298" s="7"/>
      <c r="B298" s="7"/>
      <c r="C298" s="7"/>
      <c r="D298" s="7"/>
      <c r="E298" s="7"/>
      <c r="F298" s="7"/>
      <c r="G298" s="7"/>
      <c r="H298" s="66"/>
      <c r="I298" s="204"/>
      <c r="J298" s="7"/>
      <c r="K298" s="7"/>
      <c r="L298" s="7"/>
      <c r="M298" s="7"/>
      <c r="N298" s="51"/>
      <c r="O298" s="51"/>
      <c r="P298" s="226"/>
      <c r="Q298" s="226"/>
      <c r="R298" s="226"/>
      <c r="S298" s="226"/>
      <c r="T298" s="51"/>
      <c r="U298" s="51"/>
    </row>
    <row r="299" spans="1:21" ht="11.25">
      <c r="A299" s="7"/>
      <c r="B299" s="7"/>
      <c r="C299" s="7"/>
      <c r="D299" s="7"/>
      <c r="E299" s="7"/>
      <c r="F299" s="7"/>
      <c r="G299" s="7"/>
      <c r="H299" s="66"/>
      <c r="I299" s="204"/>
      <c r="J299" s="7"/>
      <c r="K299" s="7"/>
      <c r="L299" s="7"/>
      <c r="M299" s="7"/>
      <c r="N299" s="51"/>
      <c r="O299" s="51"/>
      <c r="P299" s="226"/>
      <c r="Q299" s="226"/>
      <c r="R299" s="226"/>
      <c r="S299" s="226"/>
      <c r="T299" s="51"/>
      <c r="U299" s="51"/>
    </row>
    <row r="300" spans="1:21" ht="11.25">
      <c r="A300" s="7"/>
      <c r="B300" s="7"/>
      <c r="C300" s="7"/>
      <c r="D300" s="7"/>
      <c r="E300" s="7"/>
      <c r="F300" s="7"/>
      <c r="G300" s="7"/>
      <c r="H300" s="66"/>
      <c r="I300" s="204"/>
      <c r="J300" s="7"/>
      <c r="K300" s="7"/>
      <c r="L300" s="7"/>
      <c r="M300" s="7"/>
      <c r="N300" s="51"/>
      <c r="O300" s="51"/>
      <c r="P300" s="226"/>
      <c r="Q300" s="226"/>
      <c r="R300" s="226"/>
      <c r="S300" s="226"/>
      <c r="T300" s="51"/>
      <c r="U300" s="51"/>
    </row>
    <row r="301" spans="1:21" ht="11.25">
      <c r="A301" s="7"/>
      <c r="B301" s="7"/>
      <c r="C301" s="7"/>
      <c r="D301" s="7"/>
      <c r="E301" s="7"/>
      <c r="F301" s="7"/>
      <c r="G301" s="7"/>
      <c r="H301" s="66"/>
      <c r="I301" s="204"/>
      <c r="J301" s="7"/>
      <c r="K301" s="7"/>
      <c r="L301" s="7"/>
      <c r="M301" s="7"/>
      <c r="N301" s="51"/>
      <c r="O301" s="51"/>
      <c r="P301" s="226"/>
      <c r="Q301" s="226"/>
      <c r="R301" s="226"/>
      <c r="S301" s="226"/>
      <c r="T301" s="51"/>
      <c r="U301" s="51"/>
    </row>
    <row r="302" spans="1:21" ht="11.25">
      <c r="A302" s="7"/>
      <c r="B302" s="7"/>
      <c r="C302" s="7"/>
      <c r="D302" s="7"/>
      <c r="E302" s="7"/>
      <c r="F302" s="7"/>
      <c r="G302" s="7"/>
      <c r="H302" s="66"/>
      <c r="I302" s="204"/>
      <c r="J302" s="7"/>
      <c r="K302" s="7"/>
      <c r="L302" s="7"/>
      <c r="M302" s="7"/>
      <c r="N302" s="51"/>
      <c r="O302" s="51"/>
      <c r="P302" s="226"/>
      <c r="Q302" s="226"/>
      <c r="R302" s="226"/>
      <c r="S302" s="226"/>
      <c r="T302" s="51"/>
      <c r="U302" s="51"/>
    </row>
    <row r="303" spans="1:21" ht="11.25">
      <c r="A303" s="7"/>
      <c r="B303" s="7"/>
      <c r="C303" s="7"/>
      <c r="D303" s="7"/>
      <c r="E303" s="7"/>
      <c r="F303" s="7"/>
      <c r="G303" s="7"/>
      <c r="H303" s="66"/>
      <c r="I303" s="204"/>
      <c r="J303" s="7"/>
      <c r="K303" s="7"/>
      <c r="L303" s="7"/>
      <c r="M303" s="7"/>
      <c r="N303" s="51"/>
      <c r="O303" s="51"/>
      <c r="P303" s="226"/>
      <c r="Q303" s="226"/>
      <c r="R303" s="226"/>
      <c r="S303" s="226"/>
      <c r="T303" s="51"/>
      <c r="U303" s="51"/>
    </row>
    <row r="304" spans="1:21" ht="11.25">
      <c r="A304" s="7"/>
      <c r="B304" s="7"/>
      <c r="C304" s="7"/>
      <c r="D304" s="7"/>
      <c r="E304" s="7"/>
      <c r="F304" s="7"/>
      <c r="G304" s="7"/>
      <c r="H304" s="66"/>
      <c r="I304" s="204"/>
      <c r="J304" s="7"/>
      <c r="K304" s="7"/>
      <c r="L304" s="7"/>
      <c r="M304" s="7"/>
      <c r="N304" s="51"/>
      <c r="O304" s="51"/>
      <c r="P304" s="226"/>
      <c r="Q304" s="226"/>
      <c r="R304" s="226"/>
      <c r="S304" s="226"/>
      <c r="T304" s="51"/>
      <c r="U304" s="51"/>
    </row>
    <row r="305" spans="1:21" ht="11.25">
      <c r="A305" s="7"/>
      <c r="B305" s="7"/>
      <c r="C305" s="7"/>
      <c r="D305" s="7"/>
      <c r="E305" s="7"/>
      <c r="F305" s="7"/>
      <c r="G305" s="7"/>
      <c r="H305" s="66"/>
      <c r="I305" s="204"/>
      <c r="J305" s="7"/>
      <c r="K305" s="7"/>
      <c r="L305" s="7"/>
      <c r="M305" s="7"/>
      <c r="N305" s="51"/>
      <c r="O305" s="51"/>
      <c r="P305" s="226"/>
      <c r="Q305" s="226"/>
      <c r="R305" s="226"/>
      <c r="S305" s="226"/>
      <c r="T305" s="51"/>
      <c r="U305" s="51"/>
    </row>
    <row r="306" spans="1:21" ht="11.25">
      <c r="A306" s="7"/>
      <c r="B306" s="7"/>
      <c r="C306" s="7"/>
      <c r="D306" s="7"/>
      <c r="E306" s="7"/>
      <c r="F306" s="7"/>
      <c r="G306" s="7"/>
      <c r="H306" s="66"/>
      <c r="I306" s="204"/>
      <c r="J306" s="7"/>
      <c r="K306" s="7"/>
      <c r="L306" s="7"/>
      <c r="M306" s="7"/>
      <c r="N306" s="51"/>
      <c r="O306" s="51"/>
      <c r="P306" s="226"/>
      <c r="Q306" s="226"/>
      <c r="R306" s="226"/>
      <c r="S306" s="226"/>
      <c r="T306" s="51"/>
      <c r="U306" s="51"/>
    </row>
    <row r="307" spans="1:21" ht="11.25">
      <c r="A307" s="7"/>
      <c r="B307" s="7"/>
      <c r="C307" s="7"/>
      <c r="D307" s="7"/>
      <c r="E307" s="7"/>
      <c r="F307" s="7"/>
      <c r="G307" s="7"/>
      <c r="H307" s="66"/>
      <c r="I307" s="204"/>
      <c r="J307" s="7"/>
      <c r="K307" s="7"/>
      <c r="L307" s="7"/>
      <c r="M307" s="7"/>
      <c r="N307" s="51"/>
      <c r="O307" s="51"/>
      <c r="P307" s="226"/>
      <c r="Q307" s="226"/>
      <c r="R307" s="226"/>
      <c r="S307" s="226"/>
      <c r="T307" s="51"/>
      <c r="U307" s="51"/>
    </row>
    <row r="308" spans="1:21" ht="11.25">
      <c r="A308" s="7"/>
      <c r="B308" s="7"/>
      <c r="C308" s="7"/>
      <c r="D308" s="7"/>
      <c r="E308" s="7"/>
      <c r="F308" s="7"/>
      <c r="G308" s="7"/>
      <c r="H308" s="66"/>
      <c r="I308" s="204"/>
      <c r="J308" s="7"/>
      <c r="K308" s="7"/>
      <c r="L308" s="7"/>
      <c r="M308" s="7"/>
      <c r="N308" s="51"/>
      <c r="O308" s="51"/>
      <c r="P308" s="226"/>
      <c r="Q308" s="226"/>
      <c r="R308" s="226"/>
      <c r="S308" s="226"/>
      <c r="T308" s="51"/>
      <c r="U308" s="51"/>
    </row>
    <row r="309" spans="1:21" ht="11.25">
      <c r="A309" s="7"/>
      <c r="B309" s="7"/>
      <c r="C309" s="7"/>
      <c r="D309" s="7"/>
      <c r="E309" s="7"/>
      <c r="F309" s="7"/>
      <c r="G309" s="7"/>
      <c r="H309" s="66"/>
      <c r="I309" s="204"/>
      <c r="J309" s="7"/>
      <c r="K309" s="7"/>
      <c r="L309" s="7"/>
      <c r="M309" s="7"/>
      <c r="N309" s="51"/>
      <c r="O309" s="51"/>
      <c r="P309" s="226"/>
      <c r="Q309" s="226"/>
      <c r="R309" s="226"/>
      <c r="S309" s="226"/>
      <c r="T309" s="51"/>
      <c r="U309" s="51"/>
    </row>
    <row r="310" spans="1:21" ht="11.25">
      <c r="A310" s="7"/>
      <c r="B310" s="7"/>
      <c r="C310" s="7"/>
      <c r="D310" s="7"/>
      <c r="E310" s="7"/>
      <c r="F310" s="7"/>
      <c r="G310" s="7"/>
      <c r="H310" s="66"/>
      <c r="I310" s="204"/>
      <c r="J310" s="7"/>
      <c r="K310" s="7"/>
      <c r="L310" s="7"/>
      <c r="M310" s="7"/>
      <c r="N310" s="51"/>
      <c r="O310" s="51"/>
      <c r="P310" s="226"/>
      <c r="Q310" s="226"/>
      <c r="R310" s="226"/>
      <c r="S310" s="226"/>
      <c r="T310" s="51"/>
      <c r="U310" s="51"/>
    </row>
    <row r="311" spans="1:21" ht="11.25">
      <c r="A311" s="7"/>
      <c r="B311" s="7"/>
      <c r="C311" s="7"/>
      <c r="D311" s="7"/>
      <c r="E311" s="7"/>
      <c r="F311" s="7"/>
      <c r="G311" s="7"/>
      <c r="H311" s="66"/>
      <c r="I311" s="204"/>
      <c r="J311" s="7"/>
      <c r="K311" s="7"/>
      <c r="L311" s="7"/>
      <c r="M311" s="7"/>
      <c r="N311" s="51"/>
      <c r="O311" s="51"/>
      <c r="P311" s="226"/>
      <c r="Q311" s="226"/>
      <c r="R311" s="226"/>
      <c r="S311" s="226"/>
      <c r="T311" s="51"/>
      <c r="U311" s="51"/>
    </row>
    <row r="312" spans="1:21" ht="11.25">
      <c r="A312" s="7"/>
      <c r="B312" s="7"/>
      <c r="C312" s="7"/>
      <c r="D312" s="7"/>
      <c r="E312" s="7"/>
      <c r="F312" s="7"/>
      <c r="G312" s="7"/>
      <c r="H312" s="66"/>
      <c r="I312" s="204"/>
      <c r="J312" s="7"/>
      <c r="K312" s="7"/>
      <c r="L312" s="7"/>
      <c r="M312" s="7"/>
      <c r="N312" s="51"/>
      <c r="O312" s="51"/>
      <c r="P312" s="226"/>
      <c r="Q312" s="226"/>
      <c r="R312" s="226"/>
      <c r="S312" s="226"/>
      <c r="T312" s="51"/>
      <c r="U312" s="51"/>
    </row>
    <row r="313" spans="1:21" ht="11.25">
      <c r="A313" s="7"/>
      <c r="B313" s="7"/>
      <c r="C313" s="7"/>
      <c r="D313" s="7"/>
      <c r="E313" s="7"/>
      <c r="F313" s="7"/>
      <c r="G313" s="7"/>
      <c r="H313" s="66"/>
      <c r="I313" s="204"/>
      <c r="J313" s="7"/>
      <c r="K313" s="7"/>
      <c r="L313" s="7"/>
      <c r="M313" s="7"/>
      <c r="N313" s="51"/>
      <c r="O313" s="51"/>
      <c r="P313" s="226"/>
      <c r="Q313" s="226"/>
      <c r="R313" s="226"/>
      <c r="S313" s="226"/>
      <c r="T313" s="51"/>
      <c r="U313" s="51"/>
    </row>
    <row r="314" spans="1:21" ht="11.25">
      <c r="A314" s="7"/>
      <c r="B314" s="7"/>
      <c r="C314" s="7"/>
      <c r="D314" s="7"/>
      <c r="E314" s="7"/>
      <c r="F314" s="7"/>
      <c r="G314" s="7"/>
      <c r="H314" s="66"/>
      <c r="I314" s="204"/>
      <c r="J314" s="7"/>
      <c r="K314" s="7"/>
      <c r="L314" s="7"/>
      <c r="M314" s="7"/>
      <c r="N314" s="51"/>
      <c r="O314" s="51"/>
      <c r="P314" s="226"/>
      <c r="Q314" s="226"/>
      <c r="R314" s="226"/>
      <c r="S314" s="226"/>
      <c r="T314" s="51"/>
      <c r="U314" s="51"/>
    </row>
    <row r="315" spans="1:21" ht="11.25">
      <c r="A315" s="7"/>
      <c r="B315" s="7"/>
      <c r="C315" s="7"/>
      <c r="D315" s="7"/>
      <c r="E315" s="7"/>
      <c r="F315" s="7"/>
      <c r="G315" s="7"/>
      <c r="H315" s="66"/>
      <c r="I315" s="204"/>
      <c r="J315" s="7"/>
      <c r="K315" s="7"/>
      <c r="L315" s="7"/>
      <c r="M315" s="7"/>
      <c r="N315" s="51"/>
      <c r="O315" s="51"/>
      <c r="P315" s="226"/>
      <c r="Q315" s="226"/>
      <c r="R315" s="226"/>
      <c r="S315" s="226"/>
      <c r="T315" s="51"/>
      <c r="U315" s="51"/>
    </row>
    <row r="316" spans="1:21" ht="11.25">
      <c r="A316" s="7"/>
      <c r="B316" s="7"/>
      <c r="C316" s="7"/>
      <c r="D316" s="7"/>
      <c r="E316" s="7"/>
      <c r="F316" s="7"/>
      <c r="G316" s="7"/>
      <c r="H316" s="66"/>
      <c r="I316" s="204"/>
      <c r="J316" s="7"/>
      <c r="K316" s="7"/>
      <c r="L316" s="7"/>
      <c r="M316" s="7"/>
      <c r="N316" s="51"/>
      <c r="O316" s="51"/>
      <c r="P316" s="226"/>
      <c r="Q316" s="226"/>
      <c r="R316" s="226"/>
      <c r="S316" s="226"/>
      <c r="T316" s="51"/>
      <c r="U316" s="51"/>
    </row>
    <row r="317" spans="1:21" ht="11.25">
      <c r="A317" s="7"/>
      <c r="B317" s="7"/>
      <c r="C317" s="7"/>
      <c r="D317" s="7"/>
      <c r="E317" s="7"/>
      <c r="F317" s="7"/>
      <c r="G317" s="7"/>
      <c r="H317" s="66"/>
      <c r="I317" s="204"/>
      <c r="J317" s="7"/>
      <c r="K317" s="7"/>
      <c r="L317" s="7"/>
      <c r="M317" s="7"/>
      <c r="N317" s="51"/>
      <c r="O317" s="51"/>
      <c r="P317" s="226"/>
      <c r="Q317" s="226"/>
      <c r="R317" s="226"/>
      <c r="S317" s="226"/>
      <c r="T317" s="51"/>
      <c r="U317" s="51"/>
    </row>
    <row r="318" spans="1:21" ht="11.25">
      <c r="A318" s="7"/>
      <c r="B318" s="7"/>
      <c r="C318" s="7"/>
      <c r="D318" s="7"/>
      <c r="E318" s="7"/>
      <c r="F318" s="7"/>
      <c r="G318" s="7"/>
      <c r="H318" s="66"/>
      <c r="I318" s="204"/>
      <c r="J318" s="7"/>
      <c r="K318" s="7"/>
      <c r="L318" s="7"/>
      <c r="M318" s="7"/>
      <c r="N318" s="51"/>
      <c r="O318" s="51"/>
      <c r="P318" s="226"/>
      <c r="Q318" s="226"/>
      <c r="R318" s="226"/>
      <c r="S318" s="226"/>
      <c r="T318" s="51"/>
      <c r="U318" s="51"/>
    </row>
    <row r="319" spans="1:21" ht="11.25">
      <c r="A319" s="7"/>
      <c r="B319" s="7"/>
      <c r="C319" s="7"/>
      <c r="D319" s="7"/>
      <c r="E319" s="7"/>
      <c r="F319" s="7"/>
      <c r="G319" s="7"/>
      <c r="H319" s="66"/>
      <c r="I319" s="204"/>
      <c r="J319" s="7"/>
      <c r="K319" s="7"/>
      <c r="L319" s="7"/>
      <c r="M319" s="7"/>
      <c r="N319" s="51"/>
      <c r="O319" s="51"/>
      <c r="P319" s="226"/>
      <c r="Q319" s="226"/>
      <c r="R319" s="226"/>
      <c r="S319" s="226"/>
      <c r="T319" s="51"/>
      <c r="U319" s="51"/>
    </row>
    <row r="320" spans="1:21" ht="11.25">
      <c r="A320" s="7"/>
      <c r="B320" s="7"/>
      <c r="C320" s="7"/>
      <c r="D320" s="7"/>
      <c r="E320" s="7"/>
      <c r="F320" s="7"/>
      <c r="G320" s="7"/>
      <c r="H320" s="66"/>
      <c r="I320" s="204"/>
      <c r="J320" s="7"/>
      <c r="K320" s="7"/>
      <c r="L320" s="7"/>
      <c r="M320" s="7"/>
      <c r="N320" s="51"/>
      <c r="O320" s="51"/>
      <c r="P320" s="226"/>
      <c r="Q320" s="226"/>
      <c r="R320" s="226"/>
      <c r="S320" s="226"/>
      <c r="T320" s="51"/>
      <c r="U320" s="51"/>
    </row>
    <row r="321" spans="1:21" ht="11.25">
      <c r="A321" s="7"/>
      <c r="B321" s="7"/>
      <c r="C321" s="7"/>
      <c r="D321" s="7"/>
      <c r="E321" s="7"/>
      <c r="F321" s="7"/>
      <c r="G321" s="7"/>
      <c r="H321" s="66"/>
      <c r="I321" s="204"/>
      <c r="J321" s="7"/>
      <c r="K321" s="7"/>
      <c r="L321" s="7"/>
      <c r="M321" s="7"/>
      <c r="N321" s="51"/>
      <c r="O321" s="51"/>
      <c r="P321" s="226"/>
      <c r="Q321" s="226"/>
      <c r="R321" s="226"/>
      <c r="S321" s="226"/>
      <c r="T321" s="51"/>
      <c r="U321" s="51"/>
    </row>
    <row r="322" spans="1:21" ht="11.25">
      <c r="A322" s="7"/>
      <c r="B322" s="7"/>
      <c r="C322" s="7"/>
      <c r="D322" s="7"/>
      <c r="E322" s="7"/>
      <c r="F322" s="7"/>
      <c r="G322" s="7"/>
      <c r="H322" s="66"/>
      <c r="I322" s="204"/>
      <c r="J322" s="7"/>
      <c r="K322" s="7"/>
      <c r="L322" s="7"/>
      <c r="M322" s="7"/>
      <c r="N322" s="51"/>
      <c r="O322" s="51"/>
      <c r="P322" s="226"/>
      <c r="Q322" s="226"/>
      <c r="R322" s="226"/>
      <c r="S322" s="226"/>
      <c r="T322" s="51"/>
      <c r="U322" s="51"/>
    </row>
    <row r="323" spans="1:21" ht="11.25">
      <c r="A323" s="7"/>
      <c r="B323" s="7"/>
      <c r="C323" s="7"/>
      <c r="D323" s="7"/>
      <c r="E323" s="7"/>
      <c r="F323" s="7"/>
      <c r="G323" s="7"/>
      <c r="H323" s="66"/>
      <c r="I323" s="204"/>
      <c r="J323" s="7"/>
      <c r="K323" s="7"/>
      <c r="L323" s="7"/>
      <c r="M323" s="7"/>
      <c r="N323" s="51"/>
      <c r="O323" s="51"/>
      <c r="P323" s="226"/>
      <c r="Q323" s="226"/>
      <c r="R323" s="226"/>
      <c r="S323" s="226"/>
      <c r="T323" s="51"/>
      <c r="U323" s="51"/>
    </row>
    <row r="324" spans="1:21" ht="11.25">
      <c r="A324" s="7"/>
      <c r="B324" s="7"/>
      <c r="C324" s="7"/>
      <c r="D324" s="7"/>
      <c r="E324" s="7"/>
      <c r="F324" s="7"/>
      <c r="G324" s="7"/>
      <c r="H324" s="66"/>
      <c r="I324" s="204"/>
      <c r="J324" s="7"/>
      <c r="K324" s="7"/>
      <c r="L324" s="7"/>
      <c r="M324" s="7"/>
      <c r="N324" s="51"/>
      <c r="O324" s="51"/>
      <c r="P324" s="226"/>
      <c r="Q324" s="226"/>
      <c r="R324" s="226"/>
      <c r="S324" s="226"/>
      <c r="T324" s="51"/>
      <c r="U324" s="51"/>
    </row>
    <row r="325" spans="1:21" ht="11.25">
      <c r="A325" s="7"/>
      <c r="B325" s="7"/>
      <c r="C325" s="7"/>
      <c r="D325" s="7"/>
      <c r="E325" s="7"/>
      <c r="F325" s="7"/>
      <c r="G325" s="7"/>
      <c r="H325" s="66"/>
      <c r="I325" s="204"/>
      <c r="J325" s="7"/>
      <c r="K325" s="7"/>
      <c r="L325" s="7"/>
      <c r="M325" s="7"/>
      <c r="N325" s="51"/>
      <c r="O325" s="51"/>
      <c r="P325" s="226"/>
      <c r="Q325" s="226"/>
      <c r="R325" s="226"/>
      <c r="S325" s="226"/>
      <c r="T325" s="51"/>
      <c r="U325" s="51"/>
    </row>
    <row r="326" spans="1:21" ht="11.25">
      <c r="A326" s="7"/>
      <c r="B326" s="7"/>
      <c r="C326" s="7"/>
      <c r="D326" s="7"/>
      <c r="E326" s="7"/>
      <c r="F326" s="7"/>
      <c r="G326" s="7"/>
      <c r="H326" s="66"/>
      <c r="I326" s="204"/>
      <c r="J326" s="7"/>
      <c r="K326" s="7"/>
      <c r="L326" s="7"/>
      <c r="M326" s="7"/>
      <c r="N326" s="51"/>
      <c r="O326" s="51"/>
      <c r="P326" s="226"/>
      <c r="Q326" s="226"/>
      <c r="R326" s="226"/>
      <c r="S326" s="226"/>
      <c r="T326" s="51"/>
      <c r="U326" s="51"/>
    </row>
    <row r="327" spans="1:21" ht="11.25">
      <c r="A327" s="7"/>
      <c r="B327" s="7"/>
      <c r="C327" s="7"/>
      <c r="D327" s="7"/>
      <c r="E327" s="7"/>
      <c r="F327" s="7"/>
      <c r="G327" s="7"/>
      <c r="H327" s="66"/>
      <c r="I327" s="204"/>
      <c r="J327" s="7"/>
      <c r="K327" s="7"/>
      <c r="L327" s="7"/>
      <c r="M327" s="7"/>
      <c r="N327" s="51"/>
      <c r="O327" s="51"/>
      <c r="P327" s="226"/>
      <c r="Q327" s="226"/>
      <c r="R327" s="226"/>
      <c r="S327" s="226"/>
      <c r="T327" s="51"/>
      <c r="U327" s="51"/>
    </row>
    <row r="328" spans="1:21" ht="11.25">
      <c r="A328" s="7"/>
      <c r="B328" s="7"/>
      <c r="C328" s="7"/>
      <c r="D328" s="7"/>
      <c r="E328" s="7"/>
      <c r="F328" s="7"/>
      <c r="G328" s="7"/>
      <c r="H328" s="66"/>
      <c r="I328" s="204"/>
      <c r="J328" s="7"/>
      <c r="K328" s="7"/>
      <c r="L328" s="7"/>
      <c r="M328" s="7"/>
      <c r="N328" s="51"/>
      <c r="O328" s="51"/>
      <c r="P328" s="226"/>
      <c r="Q328" s="226"/>
      <c r="R328" s="226"/>
      <c r="S328" s="226"/>
      <c r="T328" s="51"/>
      <c r="U328" s="51"/>
    </row>
    <row r="329" spans="1:21" ht="11.25">
      <c r="A329" s="7"/>
      <c r="B329" s="7"/>
      <c r="C329" s="7"/>
      <c r="D329" s="7"/>
      <c r="E329" s="7"/>
      <c r="F329" s="7"/>
      <c r="G329" s="7"/>
      <c r="H329" s="66"/>
      <c r="I329" s="204"/>
      <c r="J329" s="7"/>
      <c r="K329" s="7"/>
      <c r="L329" s="7"/>
      <c r="M329" s="7"/>
      <c r="N329" s="51"/>
      <c r="O329" s="51"/>
      <c r="P329" s="226"/>
      <c r="Q329" s="226"/>
      <c r="R329" s="226"/>
      <c r="S329" s="226"/>
      <c r="T329" s="51"/>
      <c r="U329" s="51"/>
    </row>
    <row r="330" spans="1:21" ht="11.25">
      <c r="A330" s="7"/>
      <c r="B330" s="7"/>
      <c r="C330" s="7"/>
      <c r="D330" s="7"/>
      <c r="E330" s="7"/>
      <c r="F330" s="7"/>
      <c r="G330" s="7"/>
      <c r="H330" s="66"/>
      <c r="I330" s="204"/>
      <c r="J330" s="7"/>
      <c r="K330" s="7"/>
      <c r="L330" s="7"/>
      <c r="M330" s="7"/>
      <c r="N330" s="51"/>
      <c r="O330" s="51"/>
      <c r="P330" s="226"/>
      <c r="Q330" s="226"/>
      <c r="R330" s="226"/>
      <c r="S330" s="226"/>
      <c r="T330" s="51"/>
      <c r="U330" s="51"/>
    </row>
    <row r="331" spans="1:21" ht="11.25">
      <c r="A331" s="7"/>
      <c r="B331" s="7"/>
      <c r="C331" s="7"/>
      <c r="D331" s="7"/>
      <c r="E331" s="7"/>
      <c r="F331" s="7"/>
      <c r="G331" s="7"/>
      <c r="H331" s="66"/>
      <c r="I331" s="204"/>
      <c r="J331" s="7"/>
      <c r="K331" s="7"/>
      <c r="L331" s="7"/>
      <c r="M331" s="7"/>
      <c r="N331" s="51"/>
      <c r="O331" s="51"/>
      <c r="P331" s="226"/>
      <c r="Q331" s="226"/>
      <c r="R331" s="226"/>
      <c r="S331" s="226"/>
      <c r="T331" s="51"/>
      <c r="U331" s="51"/>
    </row>
    <row r="332" spans="1:21" ht="11.25">
      <c r="A332" s="7"/>
      <c r="B332" s="7"/>
      <c r="C332" s="7"/>
      <c r="D332" s="7"/>
      <c r="E332" s="7"/>
      <c r="F332" s="7"/>
      <c r="G332" s="7"/>
      <c r="H332" s="66"/>
      <c r="I332" s="204"/>
      <c r="J332" s="7"/>
      <c r="K332" s="7"/>
      <c r="L332" s="7"/>
      <c r="M332" s="7"/>
      <c r="N332" s="51"/>
      <c r="O332" s="51"/>
      <c r="P332" s="226"/>
      <c r="Q332" s="226"/>
      <c r="R332" s="226"/>
      <c r="S332" s="226"/>
      <c r="T332" s="51"/>
      <c r="U332" s="51"/>
    </row>
    <row r="333" spans="1:21" ht="11.25">
      <c r="A333" s="7"/>
      <c r="B333" s="7"/>
      <c r="C333" s="7"/>
      <c r="D333" s="7"/>
      <c r="E333" s="7"/>
      <c r="F333" s="7"/>
      <c r="G333" s="7"/>
      <c r="H333" s="66"/>
      <c r="I333" s="204"/>
      <c r="J333" s="7"/>
      <c r="K333" s="7"/>
      <c r="L333" s="7"/>
      <c r="M333" s="7"/>
      <c r="N333" s="51"/>
      <c r="O333" s="51"/>
      <c r="P333" s="226"/>
      <c r="Q333" s="226"/>
      <c r="R333" s="226"/>
      <c r="S333" s="226"/>
      <c r="T333" s="51"/>
      <c r="U333" s="51"/>
    </row>
    <row r="334" spans="1:21" ht="11.25">
      <c r="A334" s="7"/>
      <c r="B334" s="7"/>
      <c r="C334" s="7"/>
      <c r="D334" s="7"/>
      <c r="E334" s="7"/>
      <c r="F334" s="7"/>
      <c r="G334" s="7"/>
      <c r="H334" s="66"/>
      <c r="I334" s="204"/>
      <c r="J334" s="7"/>
      <c r="K334" s="7"/>
      <c r="L334" s="7"/>
      <c r="M334" s="7"/>
      <c r="N334" s="51"/>
      <c r="O334" s="51"/>
      <c r="P334" s="226"/>
      <c r="Q334" s="226"/>
      <c r="R334" s="226"/>
      <c r="S334" s="226"/>
      <c r="T334" s="51"/>
      <c r="U334" s="51"/>
    </row>
    <row r="335" spans="1:21" ht="11.25">
      <c r="A335" s="7"/>
      <c r="B335" s="7"/>
      <c r="C335" s="7"/>
      <c r="D335" s="7"/>
      <c r="E335" s="7"/>
      <c r="F335" s="7"/>
      <c r="G335" s="7"/>
      <c r="H335" s="66"/>
      <c r="I335" s="204"/>
      <c r="J335" s="7"/>
      <c r="K335" s="7"/>
      <c r="L335" s="7"/>
      <c r="M335" s="7"/>
      <c r="N335" s="51"/>
      <c r="O335" s="51"/>
      <c r="P335" s="226"/>
      <c r="Q335" s="226"/>
      <c r="R335" s="226"/>
      <c r="S335" s="226"/>
      <c r="T335" s="51"/>
      <c r="U335" s="51"/>
    </row>
    <row r="336" spans="1:21" ht="11.25">
      <c r="A336" s="7"/>
      <c r="B336" s="7"/>
      <c r="C336" s="7"/>
      <c r="D336" s="7"/>
      <c r="E336" s="7"/>
      <c r="F336" s="7"/>
      <c r="G336" s="7"/>
      <c r="H336" s="66"/>
      <c r="I336" s="204"/>
      <c r="J336" s="7"/>
      <c r="K336" s="7"/>
      <c r="L336" s="7"/>
      <c r="M336" s="7"/>
      <c r="N336" s="51"/>
      <c r="O336" s="51"/>
      <c r="P336" s="226"/>
      <c r="Q336" s="226"/>
      <c r="R336" s="226"/>
      <c r="S336" s="226"/>
      <c r="T336" s="51"/>
      <c r="U336" s="51"/>
    </row>
    <row r="337" spans="1:21" ht="11.25">
      <c r="A337" s="7"/>
      <c r="B337" s="7"/>
      <c r="C337" s="7"/>
      <c r="D337" s="7"/>
      <c r="E337" s="7"/>
      <c r="F337" s="7"/>
      <c r="G337" s="7"/>
      <c r="H337" s="66"/>
      <c r="I337" s="204"/>
      <c r="J337" s="7"/>
      <c r="K337" s="7"/>
      <c r="L337" s="7"/>
      <c r="M337" s="7"/>
      <c r="N337" s="51"/>
      <c r="O337" s="51"/>
      <c r="P337" s="226"/>
      <c r="Q337" s="226"/>
      <c r="R337" s="226"/>
      <c r="S337" s="226"/>
      <c r="T337" s="51"/>
      <c r="U337" s="51"/>
    </row>
    <row r="338" spans="1:21" ht="11.25">
      <c r="A338" s="7"/>
      <c r="B338" s="7"/>
      <c r="C338" s="7"/>
      <c r="D338" s="7"/>
      <c r="E338" s="7"/>
      <c r="F338" s="7"/>
      <c r="G338" s="7"/>
      <c r="H338" s="66"/>
      <c r="I338" s="204"/>
      <c r="J338" s="7"/>
      <c r="K338" s="7"/>
      <c r="L338" s="7"/>
      <c r="M338" s="7"/>
      <c r="N338" s="51"/>
      <c r="O338" s="51"/>
      <c r="P338" s="226"/>
      <c r="Q338" s="226"/>
      <c r="R338" s="226"/>
      <c r="S338" s="226"/>
      <c r="T338" s="51"/>
      <c r="U338" s="51"/>
    </row>
    <row r="339" spans="1:21" ht="11.25">
      <c r="A339" s="7"/>
      <c r="B339" s="7"/>
      <c r="C339" s="7"/>
      <c r="D339" s="7"/>
      <c r="E339" s="7"/>
      <c r="F339" s="7"/>
      <c r="G339" s="7"/>
      <c r="H339" s="66"/>
      <c r="I339" s="204"/>
      <c r="J339" s="7"/>
      <c r="K339" s="7"/>
      <c r="L339" s="7"/>
      <c r="M339" s="7"/>
      <c r="N339" s="51"/>
      <c r="O339" s="51"/>
      <c r="P339" s="226"/>
      <c r="Q339" s="226"/>
      <c r="R339" s="226"/>
      <c r="S339" s="226"/>
      <c r="T339" s="51"/>
      <c r="U339" s="51"/>
    </row>
    <row r="340" spans="1:21" ht="11.25">
      <c r="A340" s="7"/>
      <c r="B340" s="7"/>
      <c r="C340" s="7"/>
      <c r="D340" s="7"/>
      <c r="E340" s="7"/>
      <c r="F340" s="7"/>
      <c r="G340" s="7"/>
      <c r="H340" s="66"/>
      <c r="I340" s="204"/>
      <c r="J340" s="7"/>
      <c r="K340" s="7"/>
      <c r="L340" s="7"/>
      <c r="M340" s="7"/>
      <c r="N340" s="51"/>
      <c r="O340" s="51"/>
      <c r="P340" s="226"/>
      <c r="Q340" s="226"/>
      <c r="R340" s="226"/>
      <c r="S340" s="226"/>
      <c r="T340" s="51"/>
      <c r="U340" s="51"/>
    </row>
    <row r="341" spans="1:21" ht="11.25">
      <c r="A341" s="7"/>
      <c r="B341" s="7"/>
      <c r="C341" s="7"/>
      <c r="D341" s="7"/>
      <c r="E341" s="7"/>
      <c r="F341" s="7"/>
      <c r="G341" s="7"/>
      <c r="H341" s="66"/>
      <c r="I341" s="204"/>
      <c r="J341" s="7"/>
      <c r="K341" s="7"/>
      <c r="L341" s="7"/>
      <c r="M341" s="7"/>
      <c r="N341" s="51"/>
      <c r="O341" s="51"/>
      <c r="P341" s="226"/>
      <c r="Q341" s="226"/>
      <c r="R341" s="226"/>
      <c r="S341" s="226"/>
      <c r="T341" s="51"/>
      <c r="U341" s="51"/>
    </row>
    <row r="342" spans="1:21" ht="11.25">
      <c r="A342" s="7"/>
      <c r="B342" s="7"/>
      <c r="C342" s="7"/>
      <c r="D342" s="7"/>
      <c r="E342" s="7"/>
      <c r="F342" s="7"/>
      <c r="G342" s="7"/>
      <c r="H342" s="66"/>
      <c r="I342" s="204"/>
      <c r="J342" s="7"/>
      <c r="K342" s="7"/>
      <c r="L342" s="7"/>
      <c r="M342" s="7"/>
      <c r="N342" s="51"/>
      <c r="O342" s="51"/>
      <c r="P342" s="226"/>
      <c r="Q342" s="226"/>
      <c r="R342" s="226"/>
      <c r="S342" s="226"/>
      <c r="T342" s="51"/>
      <c r="U342" s="51"/>
    </row>
    <row r="343" spans="1:21" ht="11.25">
      <c r="A343" s="7"/>
      <c r="B343" s="7"/>
      <c r="C343" s="7"/>
      <c r="D343" s="7"/>
      <c r="E343" s="7"/>
      <c r="F343" s="7"/>
      <c r="G343" s="7"/>
      <c r="H343" s="66"/>
      <c r="I343" s="204"/>
      <c r="J343" s="7"/>
      <c r="K343" s="7"/>
      <c r="L343" s="7"/>
      <c r="M343" s="7"/>
      <c r="N343" s="51"/>
      <c r="O343" s="51"/>
      <c r="P343" s="226"/>
      <c r="Q343" s="226"/>
      <c r="R343" s="226"/>
      <c r="S343" s="226"/>
      <c r="T343" s="51"/>
      <c r="U343" s="51"/>
    </row>
    <row r="344" spans="1:21" ht="11.25">
      <c r="A344" s="7"/>
      <c r="B344" s="7"/>
      <c r="C344" s="7"/>
      <c r="D344" s="7"/>
      <c r="E344" s="7"/>
      <c r="F344" s="7"/>
      <c r="G344" s="7"/>
      <c r="H344" s="66"/>
      <c r="I344" s="204"/>
      <c r="J344" s="7"/>
      <c r="K344" s="7"/>
      <c r="L344" s="7"/>
      <c r="M344" s="7"/>
      <c r="N344" s="51"/>
      <c r="O344" s="51"/>
      <c r="P344" s="226"/>
      <c r="Q344" s="226"/>
      <c r="R344" s="226"/>
      <c r="S344" s="226"/>
      <c r="T344" s="51"/>
      <c r="U344" s="51"/>
    </row>
    <row r="345" spans="1:21" ht="11.25">
      <c r="A345" s="7"/>
      <c r="B345" s="7"/>
      <c r="C345" s="7"/>
      <c r="D345" s="7"/>
      <c r="E345" s="7"/>
      <c r="F345" s="7"/>
      <c r="G345" s="7"/>
      <c r="H345" s="66"/>
      <c r="I345" s="204"/>
      <c r="J345" s="7"/>
      <c r="K345" s="7"/>
      <c r="L345" s="7"/>
      <c r="M345" s="7"/>
      <c r="N345" s="51"/>
      <c r="O345" s="51"/>
      <c r="P345" s="226"/>
      <c r="Q345" s="226"/>
      <c r="R345" s="226"/>
      <c r="S345" s="226"/>
      <c r="T345" s="51"/>
      <c r="U345" s="51"/>
    </row>
    <row r="346" spans="1:21" ht="11.25">
      <c r="A346" s="7"/>
      <c r="B346" s="7"/>
      <c r="C346" s="7"/>
      <c r="D346" s="7"/>
      <c r="E346" s="7"/>
      <c r="F346" s="7"/>
      <c r="G346" s="7"/>
      <c r="H346" s="66"/>
      <c r="I346" s="204"/>
      <c r="J346" s="7"/>
      <c r="K346" s="7"/>
      <c r="L346" s="7"/>
      <c r="M346" s="7"/>
      <c r="N346" s="51"/>
      <c r="O346" s="51"/>
      <c r="P346" s="226"/>
      <c r="Q346" s="226"/>
      <c r="R346" s="226"/>
      <c r="S346" s="226"/>
      <c r="T346" s="51"/>
      <c r="U346" s="51"/>
    </row>
    <row r="347" spans="1:21" ht="11.25">
      <c r="A347" s="7"/>
      <c r="B347" s="7"/>
      <c r="C347" s="7"/>
      <c r="D347" s="7"/>
      <c r="E347" s="7"/>
      <c r="F347" s="7"/>
      <c r="G347" s="7"/>
      <c r="H347" s="66"/>
      <c r="I347" s="204"/>
      <c r="J347" s="7"/>
      <c r="K347" s="7"/>
      <c r="L347" s="7"/>
      <c r="M347" s="7"/>
      <c r="N347" s="51"/>
      <c r="O347" s="51"/>
      <c r="P347" s="226"/>
      <c r="Q347" s="226"/>
      <c r="R347" s="226"/>
      <c r="S347" s="226"/>
      <c r="T347" s="51"/>
      <c r="U347" s="51"/>
    </row>
    <row r="348" spans="1:21" ht="11.25">
      <c r="A348" s="7"/>
      <c r="B348" s="7"/>
      <c r="C348" s="7"/>
      <c r="D348" s="7"/>
      <c r="E348" s="7"/>
      <c r="F348" s="7"/>
      <c r="G348" s="7"/>
      <c r="H348" s="66"/>
      <c r="I348" s="204"/>
      <c r="J348" s="7"/>
      <c r="K348" s="7"/>
      <c r="L348" s="7"/>
      <c r="M348" s="7"/>
      <c r="N348" s="51"/>
      <c r="O348" s="51"/>
      <c r="P348" s="226"/>
      <c r="Q348" s="226"/>
      <c r="R348" s="226"/>
      <c r="S348" s="226"/>
      <c r="T348" s="51"/>
      <c r="U348" s="51"/>
    </row>
    <row r="349" spans="1:21" ht="11.25">
      <c r="A349" s="7"/>
      <c r="B349" s="7"/>
      <c r="C349" s="7"/>
      <c r="D349" s="7"/>
      <c r="E349" s="7"/>
      <c r="F349" s="7"/>
      <c r="G349" s="7"/>
      <c r="H349" s="66"/>
      <c r="I349" s="204"/>
      <c r="J349" s="7"/>
      <c r="K349" s="7"/>
      <c r="L349" s="7"/>
      <c r="M349" s="7"/>
      <c r="N349" s="51"/>
      <c r="O349" s="51"/>
      <c r="P349" s="226"/>
      <c r="Q349" s="226"/>
      <c r="R349" s="226"/>
      <c r="S349" s="226"/>
      <c r="T349" s="51"/>
      <c r="U349" s="51"/>
    </row>
    <row r="350" spans="1:21" ht="11.25">
      <c r="A350" s="7"/>
      <c r="B350" s="7"/>
      <c r="C350" s="7"/>
      <c r="D350" s="7"/>
      <c r="E350" s="7"/>
      <c r="F350" s="7"/>
      <c r="G350" s="7"/>
      <c r="H350" s="66"/>
      <c r="I350" s="204"/>
      <c r="J350" s="7"/>
      <c r="K350" s="7"/>
      <c r="L350" s="7"/>
      <c r="M350" s="7"/>
      <c r="N350" s="51"/>
      <c r="O350" s="51"/>
      <c r="P350" s="226"/>
      <c r="Q350" s="226"/>
      <c r="R350" s="226"/>
      <c r="S350" s="226"/>
      <c r="T350" s="51"/>
      <c r="U350" s="51"/>
    </row>
    <row r="351" spans="1:21" ht="11.25">
      <c r="A351" s="7"/>
      <c r="B351" s="7"/>
      <c r="C351" s="7"/>
      <c r="D351" s="7"/>
      <c r="E351" s="7"/>
      <c r="F351" s="7"/>
      <c r="G351" s="7"/>
      <c r="H351" s="66"/>
      <c r="I351" s="204"/>
      <c r="J351" s="7"/>
      <c r="K351" s="7"/>
      <c r="L351" s="7"/>
      <c r="M351" s="7"/>
      <c r="N351" s="51"/>
      <c r="O351" s="51"/>
      <c r="P351" s="226"/>
      <c r="Q351" s="226"/>
      <c r="R351" s="226"/>
      <c r="S351" s="226"/>
      <c r="T351" s="51"/>
      <c r="U351" s="51"/>
    </row>
    <row r="352" spans="1:21" ht="11.25">
      <c r="A352" s="7"/>
      <c r="B352" s="7"/>
      <c r="C352" s="7"/>
      <c r="D352" s="7"/>
      <c r="E352" s="7"/>
      <c r="F352" s="7"/>
      <c r="G352" s="7"/>
      <c r="H352" s="66"/>
      <c r="I352" s="204"/>
      <c r="J352" s="7"/>
      <c r="K352" s="7"/>
      <c r="L352" s="7"/>
      <c r="M352" s="7"/>
      <c r="N352" s="51"/>
      <c r="O352" s="51"/>
      <c r="P352" s="226"/>
      <c r="Q352" s="226"/>
      <c r="R352" s="226"/>
      <c r="S352" s="226"/>
      <c r="T352" s="51"/>
      <c r="U352" s="51"/>
    </row>
    <row r="353" spans="1:21" ht="11.25">
      <c r="A353" s="7"/>
      <c r="B353" s="7"/>
      <c r="C353" s="7"/>
      <c r="D353" s="7"/>
      <c r="E353" s="7"/>
      <c r="F353" s="7"/>
      <c r="G353" s="7"/>
      <c r="H353" s="66"/>
      <c r="I353" s="204"/>
      <c r="J353" s="7"/>
      <c r="K353" s="7"/>
      <c r="L353" s="7"/>
      <c r="M353" s="7"/>
      <c r="N353" s="51"/>
      <c r="O353" s="51"/>
      <c r="P353" s="226"/>
      <c r="Q353" s="226"/>
      <c r="R353" s="226"/>
      <c r="S353" s="226"/>
      <c r="T353" s="51"/>
      <c r="U353" s="51"/>
    </row>
    <row r="354" spans="1:21" ht="11.25">
      <c r="A354" s="7"/>
      <c r="B354" s="7"/>
      <c r="C354" s="7"/>
      <c r="D354" s="7"/>
      <c r="E354" s="7"/>
      <c r="F354" s="7"/>
      <c r="G354" s="7"/>
      <c r="H354" s="66"/>
      <c r="I354" s="204"/>
      <c r="J354" s="7"/>
      <c r="K354" s="7"/>
      <c r="L354" s="7"/>
      <c r="M354" s="7"/>
      <c r="N354" s="51"/>
      <c r="O354" s="51"/>
      <c r="P354" s="226"/>
      <c r="Q354" s="226"/>
      <c r="R354" s="226"/>
      <c r="S354" s="226"/>
      <c r="T354" s="51"/>
      <c r="U354" s="51"/>
    </row>
    <row r="355" spans="1:21" ht="11.25">
      <c r="A355" s="7"/>
      <c r="B355" s="7"/>
      <c r="C355" s="7"/>
      <c r="D355" s="7"/>
      <c r="E355" s="7"/>
      <c r="F355" s="7"/>
      <c r="G355" s="7"/>
      <c r="H355" s="66"/>
      <c r="I355" s="204"/>
      <c r="J355" s="7"/>
      <c r="K355" s="7"/>
      <c r="L355" s="7"/>
      <c r="M355" s="7"/>
      <c r="N355" s="51"/>
      <c r="O355" s="51"/>
      <c r="P355" s="226"/>
      <c r="Q355" s="226"/>
      <c r="R355" s="226"/>
      <c r="S355" s="226"/>
      <c r="T355" s="51"/>
      <c r="U355" s="51"/>
    </row>
    <row r="356" spans="1:21" ht="11.25">
      <c r="A356" s="7"/>
      <c r="B356" s="7"/>
      <c r="C356" s="7"/>
      <c r="D356" s="7"/>
      <c r="E356" s="7"/>
      <c r="F356" s="7"/>
      <c r="G356" s="7"/>
      <c r="H356" s="66"/>
      <c r="I356" s="204"/>
      <c r="J356" s="7"/>
      <c r="K356" s="7"/>
      <c r="L356" s="7"/>
      <c r="M356" s="7"/>
      <c r="N356" s="51"/>
      <c r="O356" s="51"/>
      <c r="P356" s="226"/>
      <c r="Q356" s="226"/>
      <c r="R356" s="226"/>
      <c r="S356" s="226"/>
      <c r="T356" s="51"/>
      <c r="U356" s="51"/>
    </row>
    <row r="357" spans="1:21" ht="11.25">
      <c r="A357" s="7"/>
      <c r="B357" s="7"/>
      <c r="C357" s="7"/>
      <c r="D357" s="7"/>
      <c r="E357" s="7"/>
      <c r="F357" s="7"/>
      <c r="G357" s="7"/>
      <c r="H357" s="66"/>
      <c r="I357" s="204"/>
      <c r="J357" s="7"/>
      <c r="K357" s="7"/>
      <c r="L357" s="7"/>
      <c r="M357" s="7"/>
      <c r="N357" s="51"/>
      <c r="O357" s="51"/>
      <c r="P357" s="226"/>
      <c r="Q357" s="226"/>
      <c r="R357" s="226"/>
      <c r="S357" s="226"/>
      <c r="T357" s="51"/>
      <c r="U357" s="51"/>
    </row>
    <row r="358" spans="1:21" ht="11.25">
      <c r="A358" s="7"/>
      <c r="B358" s="7"/>
      <c r="C358" s="7"/>
      <c r="D358" s="7"/>
      <c r="E358" s="7"/>
      <c r="F358" s="7"/>
      <c r="G358" s="7"/>
      <c r="H358" s="66"/>
      <c r="I358" s="204"/>
      <c r="J358" s="7"/>
      <c r="K358" s="7"/>
      <c r="L358" s="7"/>
      <c r="M358" s="7"/>
      <c r="N358" s="51"/>
      <c r="O358" s="51"/>
      <c r="P358" s="226"/>
      <c r="Q358" s="226"/>
      <c r="R358" s="226"/>
      <c r="S358" s="226"/>
      <c r="T358" s="51"/>
      <c r="U358" s="51"/>
    </row>
    <row r="359" spans="1:21" ht="11.25">
      <c r="A359" s="7"/>
      <c r="B359" s="7"/>
      <c r="C359" s="7"/>
      <c r="D359" s="7"/>
      <c r="E359" s="7"/>
      <c r="F359" s="7"/>
      <c r="G359" s="7"/>
      <c r="H359" s="66"/>
      <c r="I359" s="204"/>
      <c r="J359" s="7"/>
      <c r="K359" s="7"/>
      <c r="L359" s="7"/>
      <c r="M359" s="7"/>
      <c r="N359" s="51"/>
      <c r="O359" s="51"/>
      <c r="P359" s="226"/>
      <c r="Q359" s="226"/>
      <c r="R359" s="226"/>
      <c r="S359" s="226"/>
      <c r="T359" s="51"/>
      <c r="U359" s="51"/>
    </row>
    <row r="360" spans="1:21" ht="11.25">
      <c r="A360" s="7"/>
      <c r="B360" s="7"/>
      <c r="C360" s="7"/>
      <c r="D360" s="7"/>
      <c r="E360" s="7"/>
      <c r="F360" s="7"/>
      <c r="G360" s="7"/>
      <c r="H360" s="66"/>
      <c r="I360" s="204"/>
      <c r="J360" s="7"/>
      <c r="K360" s="7"/>
      <c r="L360" s="7"/>
      <c r="M360" s="7"/>
      <c r="N360" s="51"/>
      <c r="O360" s="51"/>
      <c r="P360" s="226"/>
      <c r="Q360" s="226"/>
      <c r="R360" s="226"/>
      <c r="S360" s="226"/>
      <c r="T360" s="51"/>
      <c r="U360" s="51"/>
    </row>
    <row r="361" spans="1:21" ht="11.25">
      <c r="A361" s="7"/>
      <c r="B361" s="7"/>
      <c r="C361" s="7"/>
      <c r="D361" s="7"/>
      <c r="E361" s="7"/>
      <c r="F361" s="7"/>
      <c r="G361" s="7"/>
      <c r="H361" s="66"/>
      <c r="I361" s="204"/>
      <c r="J361" s="7"/>
      <c r="K361" s="7"/>
      <c r="L361" s="7"/>
      <c r="M361" s="7"/>
      <c r="N361" s="51"/>
      <c r="O361" s="51"/>
      <c r="P361" s="226"/>
      <c r="Q361" s="226"/>
      <c r="R361" s="226"/>
      <c r="S361" s="226"/>
      <c r="T361" s="51"/>
      <c r="U361" s="51"/>
    </row>
    <row r="362" spans="1:21" ht="11.25">
      <c r="A362" s="7"/>
      <c r="B362" s="7"/>
      <c r="C362" s="7"/>
      <c r="D362" s="7"/>
      <c r="E362" s="7"/>
      <c r="F362" s="7"/>
      <c r="G362" s="7"/>
      <c r="H362" s="66"/>
      <c r="I362" s="204"/>
      <c r="J362" s="7"/>
      <c r="K362" s="7"/>
      <c r="L362" s="7"/>
      <c r="M362" s="7"/>
      <c r="N362" s="51"/>
      <c r="O362" s="51"/>
      <c r="P362" s="226"/>
      <c r="Q362" s="226"/>
      <c r="R362" s="226"/>
      <c r="S362" s="226"/>
      <c r="T362" s="51"/>
      <c r="U362" s="51"/>
    </row>
    <row r="363" spans="1:21" ht="11.25">
      <c r="A363" s="7"/>
      <c r="B363" s="7"/>
      <c r="C363" s="7"/>
      <c r="D363" s="7"/>
      <c r="E363" s="7"/>
      <c r="F363" s="7"/>
      <c r="G363" s="7"/>
      <c r="H363" s="66"/>
      <c r="I363" s="204"/>
      <c r="J363" s="7"/>
      <c r="K363" s="7"/>
      <c r="L363" s="7"/>
      <c r="M363" s="7"/>
      <c r="N363" s="51"/>
      <c r="O363" s="51"/>
      <c r="P363" s="226"/>
      <c r="Q363" s="226"/>
      <c r="R363" s="226"/>
      <c r="S363" s="226"/>
      <c r="T363" s="51"/>
      <c r="U363" s="51"/>
    </row>
    <row r="364" spans="1:21" ht="11.25">
      <c r="A364" s="7"/>
      <c r="B364" s="7"/>
      <c r="C364" s="7"/>
      <c r="D364" s="7"/>
      <c r="E364" s="7"/>
      <c r="F364" s="7"/>
      <c r="G364" s="7"/>
      <c r="H364" s="66"/>
      <c r="I364" s="204"/>
      <c r="J364" s="7"/>
      <c r="K364" s="7"/>
      <c r="L364" s="7"/>
      <c r="M364" s="7"/>
      <c r="N364" s="51"/>
      <c r="O364" s="51"/>
      <c r="P364" s="226"/>
      <c r="Q364" s="226"/>
      <c r="R364" s="226"/>
      <c r="S364" s="226"/>
      <c r="T364" s="51"/>
      <c r="U364" s="51"/>
    </row>
    <row r="365" spans="1:21" ht="11.25">
      <c r="A365" s="7"/>
      <c r="B365" s="7"/>
      <c r="C365" s="7"/>
      <c r="D365" s="7"/>
      <c r="E365" s="7"/>
      <c r="F365" s="7"/>
      <c r="G365" s="7"/>
      <c r="H365" s="66"/>
      <c r="I365" s="204"/>
      <c r="J365" s="7"/>
      <c r="K365" s="7"/>
      <c r="L365" s="7"/>
      <c r="M365" s="7"/>
      <c r="N365" s="51"/>
      <c r="O365" s="51"/>
      <c r="P365" s="226"/>
      <c r="Q365" s="226"/>
      <c r="R365" s="226"/>
      <c r="S365" s="226"/>
      <c r="T365" s="51"/>
      <c r="U365" s="51"/>
    </row>
    <row r="366" spans="1:21" ht="11.25">
      <c r="A366" s="7"/>
      <c r="B366" s="7"/>
      <c r="C366" s="7"/>
      <c r="D366" s="7"/>
      <c r="E366" s="7"/>
      <c r="F366" s="7"/>
      <c r="G366" s="7"/>
      <c r="H366" s="7"/>
      <c r="I366" s="204"/>
      <c r="J366" s="7"/>
      <c r="K366" s="7"/>
      <c r="L366" s="7"/>
      <c r="M366" s="7"/>
      <c r="N366" s="51"/>
      <c r="O366" s="51"/>
      <c r="P366" s="226"/>
      <c r="Q366" s="226"/>
      <c r="R366" s="226"/>
      <c r="S366" s="226"/>
      <c r="T366" s="51"/>
      <c r="U366" s="51"/>
    </row>
    <row r="367" spans="1:21" ht="11.25">
      <c r="A367" s="7"/>
      <c r="B367" s="7"/>
      <c r="C367" s="7"/>
      <c r="D367" s="7"/>
      <c r="E367" s="7"/>
      <c r="F367" s="7"/>
      <c r="G367" s="7"/>
      <c r="H367" s="7"/>
      <c r="I367" s="204"/>
      <c r="J367" s="7"/>
      <c r="K367" s="7"/>
      <c r="L367" s="7"/>
      <c r="M367" s="7"/>
      <c r="N367" s="51"/>
      <c r="O367" s="51"/>
      <c r="P367" s="226"/>
      <c r="Q367" s="226"/>
      <c r="R367" s="226"/>
      <c r="S367" s="226"/>
      <c r="T367" s="51"/>
      <c r="U367" s="51"/>
    </row>
    <row r="368" spans="1:21" ht="11.25">
      <c r="A368" s="7"/>
      <c r="B368" s="7"/>
      <c r="C368" s="7"/>
      <c r="D368" s="7"/>
      <c r="E368" s="7"/>
      <c r="F368" s="7"/>
      <c r="G368" s="7"/>
      <c r="H368" s="7"/>
      <c r="I368" s="204"/>
      <c r="J368" s="7"/>
      <c r="K368" s="7"/>
      <c r="L368" s="7"/>
      <c r="M368" s="7"/>
      <c r="N368" s="51"/>
      <c r="O368" s="51"/>
      <c r="P368" s="226"/>
      <c r="Q368" s="226"/>
      <c r="R368" s="226"/>
      <c r="S368" s="226"/>
      <c r="T368" s="51"/>
      <c r="U368" s="51"/>
    </row>
    <row r="369" spans="1:21" ht="11.25">
      <c r="A369" s="7"/>
      <c r="B369" s="7"/>
      <c r="C369" s="7"/>
      <c r="D369" s="7"/>
      <c r="E369" s="7"/>
      <c r="F369" s="7"/>
      <c r="G369" s="7"/>
      <c r="H369" s="7"/>
      <c r="I369" s="204"/>
      <c r="J369" s="7"/>
      <c r="K369" s="7"/>
      <c r="L369" s="7"/>
      <c r="M369" s="7"/>
      <c r="N369" s="51"/>
      <c r="O369" s="51"/>
      <c r="P369" s="226"/>
      <c r="Q369" s="226"/>
      <c r="R369" s="226"/>
      <c r="S369" s="226"/>
      <c r="T369" s="51"/>
      <c r="U369" s="51"/>
    </row>
    <row r="370" spans="1:21" ht="11.25">
      <c r="A370" s="7"/>
      <c r="B370" s="7"/>
      <c r="C370" s="7"/>
      <c r="D370" s="7"/>
      <c r="E370" s="7"/>
      <c r="F370" s="7"/>
      <c r="G370" s="7"/>
      <c r="H370" s="7"/>
      <c r="I370" s="204"/>
      <c r="J370" s="7"/>
      <c r="K370" s="7"/>
      <c r="L370" s="7"/>
      <c r="M370" s="7"/>
      <c r="N370" s="51"/>
      <c r="O370" s="51"/>
      <c r="P370" s="226"/>
      <c r="Q370" s="226"/>
      <c r="R370" s="226"/>
      <c r="S370" s="226"/>
      <c r="T370" s="51"/>
      <c r="U370" s="51"/>
    </row>
    <row r="371" spans="1:21" ht="11.25">
      <c r="A371" s="7"/>
      <c r="B371" s="7"/>
      <c r="C371" s="7"/>
      <c r="D371" s="7"/>
      <c r="E371" s="7"/>
      <c r="F371" s="7"/>
      <c r="G371" s="7"/>
      <c r="H371" s="7"/>
      <c r="I371" s="204"/>
      <c r="J371" s="7"/>
      <c r="K371" s="7"/>
      <c r="L371" s="7"/>
      <c r="M371" s="7"/>
      <c r="N371" s="51"/>
      <c r="O371" s="51"/>
      <c r="P371" s="226"/>
      <c r="Q371" s="226"/>
      <c r="R371" s="226"/>
      <c r="S371" s="226"/>
      <c r="T371" s="51"/>
      <c r="U371" s="51"/>
    </row>
    <row r="372" spans="1:21" ht="11.25">
      <c r="A372" s="7"/>
      <c r="B372" s="7"/>
      <c r="C372" s="7"/>
      <c r="D372" s="7"/>
      <c r="E372" s="7"/>
      <c r="F372" s="7"/>
      <c r="G372" s="7"/>
      <c r="H372" s="7"/>
      <c r="I372" s="204"/>
      <c r="J372" s="7"/>
      <c r="K372" s="7"/>
      <c r="L372" s="7"/>
      <c r="M372" s="7"/>
      <c r="N372" s="51"/>
      <c r="O372" s="51"/>
      <c r="P372" s="226"/>
      <c r="Q372" s="226"/>
      <c r="R372" s="226"/>
      <c r="S372" s="226"/>
      <c r="T372" s="51"/>
      <c r="U372" s="51"/>
    </row>
    <row r="373" spans="1:21" ht="11.25">
      <c r="A373" s="7"/>
      <c r="B373" s="7"/>
      <c r="C373" s="7"/>
      <c r="D373" s="7"/>
      <c r="E373" s="7"/>
      <c r="F373" s="7"/>
      <c r="G373" s="7"/>
      <c r="H373" s="7"/>
      <c r="I373" s="204"/>
      <c r="J373" s="7"/>
      <c r="K373" s="7"/>
      <c r="L373" s="7"/>
      <c r="M373" s="7"/>
      <c r="N373" s="51"/>
      <c r="O373" s="51"/>
      <c r="P373" s="226"/>
      <c r="Q373" s="226"/>
      <c r="R373" s="226"/>
      <c r="S373" s="226"/>
      <c r="T373" s="51"/>
      <c r="U373" s="51"/>
    </row>
    <row r="374" spans="1:21" ht="11.25">
      <c r="A374" s="7"/>
      <c r="B374" s="7"/>
      <c r="C374" s="7"/>
      <c r="D374" s="7"/>
      <c r="E374" s="7"/>
      <c r="F374" s="7"/>
      <c r="G374" s="7"/>
      <c r="H374" s="7"/>
      <c r="I374" s="204"/>
      <c r="J374" s="7"/>
      <c r="K374" s="7"/>
      <c r="L374" s="7"/>
      <c r="M374" s="7"/>
      <c r="N374" s="51"/>
      <c r="O374" s="51"/>
      <c r="P374" s="226"/>
      <c r="Q374" s="226"/>
      <c r="R374" s="226"/>
      <c r="S374" s="226"/>
      <c r="T374" s="51"/>
      <c r="U374" s="51"/>
    </row>
    <row r="375" spans="1:21" ht="11.25">
      <c r="A375" s="7"/>
      <c r="B375" s="7"/>
      <c r="C375" s="7"/>
      <c r="D375" s="7"/>
      <c r="E375" s="7"/>
      <c r="F375" s="7"/>
      <c r="G375" s="7"/>
      <c r="H375" s="7"/>
      <c r="I375" s="204"/>
      <c r="J375" s="7"/>
      <c r="K375" s="7"/>
      <c r="L375" s="7"/>
      <c r="M375" s="7"/>
      <c r="N375" s="51"/>
      <c r="O375" s="51"/>
      <c r="P375" s="226"/>
      <c r="Q375" s="226"/>
      <c r="R375" s="226"/>
      <c r="S375" s="226"/>
      <c r="T375" s="51"/>
      <c r="U375" s="51"/>
    </row>
    <row r="376" spans="1:21" ht="11.25">
      <c r="A376" s="7"/>
      <c r="B376" s="7"/>
      <c r="C376" s="7"/>
      <c r="D376" s="7"/>
      <c r="E376" s="7"/>
      <c r="F376" s="7"/>
      <c r="G376" s="7"/>
      <c r="H376" s="7"/>
      <c r="I376" s="204"/>
      <c r="J376" s="7"/>
      <c r="K376" s="7"/>
      <c r="L376" s="7"/>
      <c r="M376" s="7"/>
      <c r="N376" s="51"/>
      <c r="O376" s="51"/>
      <c r="P376" s="226"/>
      <c r="Q376" s="226"/>
      <c r="R376" s="226"/>
      <c r="S376" s="226"/>
      <c r="T376" s="51"/>
      <c r="U376" s="51"/>
    </row>
    <row r="377" spans="1:21" ht="11.25">
      <c r="A377" s="7"/>
      <c r="B377" s="7"/>
      <c r="C377" s="7"/>
      <c r="D377" s="7"/>
      <c r="E377" s="7"/>
      <c r="F377" s="7"/>
      <c r="G377" s="7"/>
      <c r="H377" s="7"/>
      <c r="I377" s="204"/>
      <c r="J377" s="7"/>
      <c r="K377" s="7"/>
      <c r="L377" s="7"/>
      <c r="M377" s="7"/>
      <c r="N377" s="51"/>
      <c r="O377" s="51"/>
      <c r="P377" s="226"/>
      <c r="Q377" s="226"/>
      <c r="R377" s="226"/>
      <c r="S377" s="226"/>
      <c r="T377" s="51"/>
      <c r="U377" s="51"/>
    </row>
    <row r="378" spans="1:21" ht="11.25">
      <c r="A378" s="7"/>
      <c r="B378" s="7"/>
      <c r="C378" s="7"/>
      <c r="D378" s="7"/>
      <c r="E378" s="7"/>
      <c r="F378" s="7"/>
      <c r="G378" s="7"/>
      <c r="H378" s="7"/>
      <c r="I378" s="204"/>
      <c r="J378" s="7"/>
      <c r="K378" s="7"/>
      <c r="L378" s="7"/>
      <c r="M378" s="7"/>
      <c r="N378" s="51"/>
      <c r="O378" s="51"/>
      <c r="P378" s="226"/>
      <c r="Q378" s="226"/>
      <c r="R378" s="226"/>
      <c r="S378" s="226"/>
      <c r="T378" s="51"/>
      <c r="U378" s="51"/>
    </row>
    <row r="379" spans="1:21" ht="11.25">
      <c r="A379" s="7"/>
      <c r="B379" s="7"/>
      <c r="C379" s="7"/>
      <c r="D379" s="7"/>
      <c r="E379" s="7"/>
      <c r="F379" s="7"/>
      <c r="G379" s="7"/>
      <c r="H379" s="7"/>
      <c r="I379" s="204"/>
      <c r="J379" s="7"/>
      <c r="K379" s="7"/>
      <c r="L379" s="7"/>
      <c r="M379" s="7"/>
      <c r="N379" s="51"/>
      <c r="O379" s="51"/>
      <c r="P379" s="226"/>
      <c r="Q379" s="226"/>
      <c r="R379" s="226"/>
      <c r="S379" s="226"/>
      <c r="T379" s="51"/>
      <c r="U379" s="51"/>
    </row>
    <row r="380" spans="1:21" ht="11.25">
      <c r="A380" s="7"/>
      <c r="B380" s="7"/>
      <c r="C380" s="7"/>
      <c r="D380" s="7"/>
      <c r="E380" s="7"/>
      <c r="F380" s="7"/>
      <c r="G380" s="7"/>
      <c r="H380" s="7"/>
      <c r="I380" s="204"/>
      <c r="J380" s="7"/>
      <c r="K380" s="7"/>
      <c r="L380" s="7"/>
      <c r="M380" s="7"/>
      <c r="N380" s="51"/>
      <c r="O380" s="51"/>
      <c r="P380" s="226"/>
      <c r="Q380" s="226"/>
      <c r="R380" s="226"/>
      <c r="S380" s="226"/>
      <c r="T380" s="51"/>
      <c r="U380" s="51"/>
    </row>
    <row r="381" spans="1:21" ht="11.25">
      <c r="A381" s="7"/>
      <c r="B381" s="7"/>
      <c r="C381" s="7"/>
      <c r="D381" s="7"/>
      <c r="E381" s="7"/>
      <c r="F381" s="7"/>
      <c r="G381" s="7"/>
      <c r="H381" s="7"/>
      <c r="I381" s="204"/>
      <c r="J381" s="7"/>
      <c r="K381" s="7"/>
      <c r="L381" s="7"/>
      <c r="M381" s="7"/>
      <c r="N381" s="51"/>
      <c r="O381" s="51"/>
      <c r="P381" s="226"/>
      <c r="Q381" s="226"/>
      <c r="R381" s="226"/>
      <c r="S381" s="226"/>
      <c r="T381" s="51"/>
      <c r="U381" s="51"/>
    </row>
    <row r="382" spans="1:21" ht="11.25">
      <c r="A382" s="7"/>
      <c r="B382" s="7"/>
      <c r="C382" s="7"/>
      <c r="D382" s="7"/>
      <c r="E382" s="7"/>
      <c r="F382" s="7"/>
      <c r="G382" s="7"/>
      <c r="H382" s="7"/>
      <c r="I382" s="204"/>
      <c r="J382" s="7"/>
      <c r="K382" s="7"/>
      <c r="L382" s="7"/>
      <c r="M382" s="7"/>
      <c r="N382" s="51"/>
      <c r="O382" s="51"/>
      <c r="P382" s="226"/>
      <c r="Q382" s="226"/>
      <c r="R382" s="226"/>
      <c r="S382" s="226"/>
      <c r="T382" s="51"/>
      <c r="U382" s="51"/>
    </row>
    <row r="383" spans="1:21" ht="11.25">
      <c r="A383" s="7"/>
      <c r="B383" s="7"/>
      <c r="C383" s="7"/>
      <c r="D383" s="7"/>
      <c r="E383" s="7"/>
      <c r="F383" s="7"/>
      <c r="G383" s="7"/>
      <c r="H383" s="7"/>
      <c r="I383" s="204"/>
      <c r="J383" s="7"/>
      <c r="K383" s="7"/>
      <c r="L383" s="7"/>
      <c r="M383" s="7"/>
      <c r="N383" s="51"/>
      <c r="O383" s="51"/>
      <c r="P383" s="226"/>
      <c r="Q383" s="226"/>
      <c r="R383" s="226"/>
      <c r="S383" s="226"/>
      <c r="T383" s="51"/>
      <c r="U383" s="51"/>
    </row>
    <row r="384" spans="1:21" ht="11.25">
      <c r="A384" s="7"/>
      <c r="B384" s="7"/>
      <c r="C384" s="7"/>
      <c r="D384" s="7"/>
      <c r="E384" s="7"/>
      <c r="F384" s="7"/>
      <c r="G384" s="7"/>
      <c r="H384" s="7"/>
      <c r="I384" s="204"/>
      <c r="J384" s="7"/>
      <c r="K384" s="7"/>
      <c r="L384" s="7"/>
      <c r="M384" s="7"/>
      <c r="N384" s="51"/>
      <c r="O384" s="51"/>
      <c r="P384" s="226"/>
      <c r="Q384" s="226"/>
      <c r="R384" s="226"/>
      <c r="S384" s="226"/>
      <c r="T384" s="51"/>
      <c r="U384" s="51"/>
    </row>
    <row r="385" spans="1:21" ht="11.25">
      <c r="A385" s="7"/>
      <c r="B385" s="7"/>
      <c r="C385" s="7"/>
      <c r="D385" s="7"/>
      <c r="E385" s="7"/>
      <c r="F385" s="7"/>
      <c r="G385" s="7"/>
      <c r="H385" s="7"/>
      <c r="I385" s="204"/>
      <c r="J385" s="7"/>
      <c r="K385" s="7"/>
      <c r="L385" s="7"/>
      <c r="M385" s="7"/>
      <c r="N385" s="51"/>
      <c r="O385" s="51"/>
      <c r="P385" s="226"/>
      <c r="Q385" s="226"/>
      <c r="R385" s="226"/>
      <c r="S385" s="226"/>
      <c r="T385" s="51"/>
      <c r="U385" s="51"/>
    </row>
    <row r="386" spans="1:21" ht="11.25">
      <c r="A386" s="7"/>
      <c r="B386" s="7"/>
      <c r="C386" s="7"/>
      <c r="D386" s="7"/>
      <c r="E386" s="7"/>
      <c r="F386" s="7"/>
      <c r="G386" s="7"/>
      <c r="H386" s="7"/>
      <c r="I386" s="204"/>
      <c r="J386" s="7"/>
      <c r="K386" s="7"/>
      <c r="L386" s="7"/>
      <c r="M386" s="7"/>
      <c r="N386" s="51"/>
      <c r="O386" s="51"/>
      <c r="P386" s="226"/>
      <c r="Q386" s="226"/>
      <c r="R386" s="226"/>
      <c r="S386" s="226"/>
      <c r="T386" s="51"/>
      <c r="U386" s="51"/>
    </row>
    <row r="387" spans="1:21" ht="11.25">
      <c r="A387" s="7"/>
      <c r="B387" s="7"/>
      <c r="C387" s="7"/>
      <c r="D387" s="7"/>
      <c r="E387" s="7"/>
      <c r="F387" s="7"/>
      <c r="G387" s="7"/>
      <c r="H387" s="7"/>
      <c r="I387" s="204"/>
      <c r="J387" s="7"/>
      <c r="K387" s="7"/>
      <c r="L387" s="7"/>
      <c r="M387" s="7"/>
      <c r="N387" s="51"/>
      <c r="O387" s="51"/>
      <c r="P387" s="226"/>
      <c r="Q387" s="226"/>
      <c r="R387" s="226"/>
      <c r="S387" s="226"/>
      <c r="T387" s="51"/>
      <c r="U387" s="51"/>
    </row>
    <row r="388" spans="1:21" ht="11.25">
      <c r="A388" s="7"/>
      <c r="B388" s="7"/>
      <c r="C388" s="7"/>
      <c r="D388" s="7"/>
      <c r="E388" s="7"/>
      <c r="F388" s="7"/>
      <c r="G388" s="7"/>
      <c r="H388" s="7"/>
      <c r="I388" s="204"/>
      <c r="J388" s="7"/>
      <c r="K388" s="7"/>
      <c r="L388" s="7"/>
      <c r="M388" s="7"/>
      <c r="N388" s="51"/>
      <c r="O388" s="51"/>
      <c r="P388" s="226"/>
      <c r="Q388" s="226"/>
      <c r="R388" s="226"/>
      <c r="S388" s="226"/>
      <c r="T388" s="51"/>
      <c r="U388" s="51"/>
    </row>
    <row r="389" spans="1:21" ht="11.25">
      <c r="A389" s="7"/>
      <c r="B389" s="7"/>
      <c r="C389" s="7"/>
      <c r="D389" s="7"/>
      <c r="E389" s="7"/>
      <c r="F389" s="7"/>
      <c r="G389" s="7"/>
      <c r="H389" s="7"/>
      <c r="I389" s="204"/>
      <c r="J389" s="7"/>
      <c r="K389" s="7"/>
      <c r="L389" s="7"/>
      <c r="M389" s="7"/>
      <c r="N389" s="51"/>
      <c r="O389" s="51"/>
      <c r="P389" s="226"/>
      <c r="Q389" s="226"/>
      <c r="R389" s="226"/>
      <c r="S389" s="226"/>
      <c r="T389" s="51"/>
      <c r="U389" s="51"/>
    </row>
    <row r="390" spans="1:21" ht="11.25">
      <c r="A390" s="7"/>
      <c r="B390" s="7"/>
      <c r="C390" s="7"/>
      <c r="D390" s="7"/>
      <c r="E390" s="7"/>
      <c r="F390" s="7"/>
      <c r="G390" s="7"/>
      <c r="H390" s="7"/>
      <c r="I390" s="204"/>
      <c r="J390" s="7"/>
      <c r="K390" s="7"/>
      <c r="L390" s="7"/>
      <c r="M390" s="7"/>
      <c r="N390" s="51"/>
      <c r="O390" s="51"/>
      <c r="P390" s="226"/>
      <c r="Q390" s="226"/>
      <c r="R390" s="226"/>
      <c r="S390" s="226"/>
      <c r="T390" s="51"/>
      <c r="U390" s="51"/>
    </row>
    <row r="391" spans="1:21" ht="11.25">
      <c r="A391" s="7"/>
      <c r="B391" s="7"/>
      <c r="C391" s="7"/>
      <c r="D391" s="7"/>
      <c r="E391" s="7"/>
      <c r="F391" s="7"/>
      <c r="G391" s="7"/>
      <c r="H391" s="7"/>
      <c r="I391" s="204"/>
      <c r="J391" s="7"/>
      <c r="K391" s="7"/>
      <c r="L391" s="7"/>
      <c r="M391" s="7"/>
      <c r="N391" s="51"/>
      <c r="O391" s="51"/>
      <c r="P391" s="226"/>
      <c r="Q391" s="226"/>
      <c r="R391" s="226"/>
      <c r="S391" s="226"/>
      <c r="T391" s="51"/>
      <c r="U391" s="51"/>
    </row>
    <row r="392" spans="1:21" ht="11.25">
      <c r="A392" s="7"/>
      <c r="B392" s="7"/>
      <c r="C392" s="7"/>
      <c r="D392" s="7"/>
      <c r="E392" s="7"/>
      <c r="F392" s="7"/>
      <c r="G392" s="7"/>
      <c r="H392" s="7"/>
      <c r="I392" s="204"/>
      <c r="J392" s="7"/>
      <c r="K392" s="7"/>
      <c r="L392" s="7"/>
      <c r="M392" s="7"/>
      <c r="N392" s="51"/>
      <c r="O392" s="51"/>
      <c r="P392" s="226"/>
      <c r="Q392" s="226"/>
      <c r="R392" s="226"/>
      <c r="S392" s="226"/>
      <c r="T392" s="51"/>
      <c r="U392" s="51"/>
    </row>
    <row r="393" spans="1:21" ht="11.25">
      <c r="A393" s="7"/>
      <c r="B393" s="7"/>
      <c r="C393" s="7"/>
      <c r="D393" s="7"/>
      <c r="E393" s="7"/>
      <c r="F393" s="7"/>
      <c r="G393" s="7"/>
      <c r="H393" s="7"/>
      <c r="I393" s="204"/>
      <c r="J393" s="7"/>
      <c r="K393" s="7"/>
      <c r="L393" s="7"/>
      <c r="M393" s="7"/>
      <c r="N393" s="51"/>
      <c r="O393" s="51"/>
      <c r="P393" s="226"/>
      <c r="Q393" s="226"/>
      <c r="R393" s="226"/>
      <c r="S393" s="226"/>
      <c r="T393" s="51"/>
      <c r="U393" s="51"/>
    </row>
    <row r="394" spans="1:21" ht="11.25">
      <c r="A394" s="7"/>
      <c r="B394" s="7"/>
      <c r="C394" s="7"/>
      <c r="D394" s="7"/>
      <c r="E394" s="7"/>
      <c r="F394" s="7"/>
      <c r="G394" s="7"/>
      <c r="H394" s="7"/>
      <c r="I394" s="204"/>
      <c r="J394" s="7"/>
      <c r="K394" s="7"/>
      <c r="L394" s="7"/>
      <c r="M394" s="7"/>
      <c r="N394" s="51"/>
      <c r="O394" s="51"/>
      <c r="P394" s="226"/>
      <c r="Q394" s="226"/>
      <c r="R394" s="226"/>
      <c r="S394" s="226"/>
      <c r="T394" s="51"/>
      <c r="U394" s="51"/>
    </row>
    <row r="395" spans="1:21" ht="11.25">
      <c r="A395" s="7"/>
      <c r="B395" s="7"/>
      <c r="C395" s="7"/>
      <c r="D395" s="7"/>
      <c r="E395" s="7"/>
      <c r="F395" s="7"/>
      <c r="G395" s="7"/>
      <c r="H395" s="7"/>
      <c r="I395" s="204"/>
      <c r="J395" s="7"/>
      <c r="K395" s="7"/>
      <c r="L395" s="7"/>
      <c r="M395" s="7"/>
      <c r="N395" s="51"/>
      <c r="O395" s="51"/>
      <c r="P395" s="226"/>
      <c r="Q395" s="226"/>
      <c r="R395" s="226"/>
      <c r="S395" s="226"/>
      <c r="T395" s="51"/>
      <c r="U395" s="51"/>
    </row>
    <row r="396" spans="1:21" ht="11.25">
      <c r="A396" s="7"/>
      <c r="B396" s="7"/>
      <c r="C396" s="7"/>
      <c r="D396" s="7"/>
      <c r="E396" s="7"/>
      <c r="F396" s="7"/>
      <c r="G396" s="7"/>
      <c r="H396" s="7"/>
      <c r="I396" s="204"/>
      <c r="J396" s="7"/>
      <c r="K396" s="7"/>
      <c r="L396" s="7"/>
      <c r="M396" s="7"/>
      <c r="N396" s="51"/>
      <c r="O396" s="51"/>
      <c r="P396" s="226"/>
      <c r="Q396" s="226"/>
      <c r="R396" s="226"/>
      <c r="S396" s="226"/>
      <c r="T396" s="51"/>
      <c r="U396" s="51"/>
    </row>
    <row r="397" spans="1:21" ht="11.25">
      <c r="A397" s="7"/>
      <c r="B397" s="7"/>
      <c r="C397" s="7"/>
      <c r="D397" s="7"/>
      <c r="E397" s="7"/>
      <c r="F397" s="7"/>
      <c r="G397" s="7"/>
      <c r="H397" s="7"/>
      <c r="I397" s="204"/>
      <c r="J397" s="7"/>
      <c r="K397" s="7"/>
      <c r="L397" s="7"/>
      <c r="M397" s="7"/>
      <c r="N397" s="51"/>
      <c r="O397" s="51"/>
      <c r="P397" s="226"/>
      <c r="Q397" s="226"/>
      <c r="R397" s="226"/>
      <c r="S397" s="226"/>
      <c r="T397" s="51"/>
      <c r="U397" s="51"/>
    </row>
    <row r="398" spans="1:21" ht="11.25">
      <c r="A398" s="7"/>
      <c r="B398" s="7"/>
      <c r="C398" s="7"/>
      <c r="D398" s="7"/>
      <c r="E398" s="7"/>
      <c r="F398" s="7"/>
      <c r="G398" s="7"/>
      <c r="H398" s="7"/>
      <c r="I398" s="204"/>
      <c r="J398" s="7"/>
      <c r="K398" s="7"/>
      <c r="L398" s="7"/>
      <c r="M398" s="7"/>
      <c r="N398" s="51"/>
      <c r="O398" s="51"/>
      <c r="P398" s="226"/>
      <c r="Q398" s="226"/>
      <c r="R398" s="226"/>
      <c r="S398" s="226"/>
      <c r="T398" s="51"/>
      <c r="U398" s="51"/>
    </row>
    <row r="399" spans="1:21" ht="11.25">
      <c r="A399" s="7"/>
      <c r="B399" s="7"/>
      <c r="C399" s="7"/>
      <c r="D399" s="7"/>
      <c r="E399" s="7"/>
      <c r="F399" s="7"/>
      <c r="G399" s="7"/>
      <c r="H399" s="7"/>
      <c r="I399" s="204"/>
      <c r="J399" s="7"/>
      <c r="K399" s="7"/>
      <c r="L399" s="7"/>
      <c r="M399" s="7"/>
      <c r="N399" s="51"/>
      <c r="O399" s="51"/>
      <c r="P399" s="226"/>
      <c r="Q399" s="226"/>
      <c r="R399" s="226"/>
      <c r="S399" s="226"/>
      <c r="T399" s="51"/>
      <c r="U399" s="51"/>
    </row>
    <row r="400" spans="1:21" ht="11.25">
      <c r="A400" s="7"/>
      <c r="B400" s="7"/>
      <c r="C400" s="7"/>
      <c r="D400" s="7"/>
      <c r="E400" s="7"/>
      <c r="F400" s="7"/>
      <c r="G400" s="7"/>
      <c r="H400" s="7"/>
      <c r="I400" s="204"/>
      <c r="J400" s="7"/>
      <c r="K400" s="7"/>
      <c r="L400" s="7"/>
      <c r="M400" s="7"/>
      <c r="N400" s="51"/>
      <c r="O400" s="51"/>
      <c r="P400" s="226"/>
      <c r="Q400" s="226"/>
      <c r="R400" s="226"/>
      <c r="S400" s="226"/>
      <c r="T400" s="51"/>
      <c r="U400" s="51"/>
    </row>
    <row r="401" spans="1:21" ht="11.25">
      <c r="A401" s="7"/>
      <c r="B401" s="7"/>
      <c r="C401" s="7"/>
      <c r="D401" s="7"/>
      <c r="E401" s="7"/>
      <c r="F401" s="7"/>
      <c r="G401" s="7"/>
      <c r="H401" s="7"/>
      <c r="I401" s="204"/>
      <c r="J401" s="7"/>
      <c r="K401" s="7"/>
      <c r="L401" s="7"/>
      <c r="M401" s="7"/>
      <c r="N401" s="51"/>
      <c r="O401" s="51"/>
      <c r="P401" s="226"/>
      <c r="Q401" s="226"/>
      <c r="R401" s="226"/>
      <c r="S401" s="226"/>
      <c r="T401" s="51"/>
      <c r="U401" s="51"/>
    </row>
    <row r="402" spans="1:21" ht="11.25">
      <c r="A402" s="7"/>
      <c r="B402" s="7"/>
      <c r="C402" s="7"/>
      <c r="D402" s="7"/>
      <c r="E402" s="7"/>
      <c r="F402" s="7"/>
      <c r="G402" s="7"/>
      <c r="H402" s="7"/>
      <c r="I402" s="204"/>
      <c r="J402" s="7"/>
      <c r="K402" s="7"/>
      <c r="L402" s="7"/>
      <c r="M402" s="7"/>
      <c r="N402" s="51"/>
      <c r="O402" s="51"/>
      <c r="P402" s="226"/>
      <c r="Q402" s="226"/>
      <c r="R402" s="226"/>
      <c r="S402" s="226"/>
      <c r="T402" s="51"/>
      <c r="U402" s="51"/>
    </row>
    <row r="403" spans="1:21" ht="11.25">
      <c r="A403" s="7"/>
      <c r="B403" s="7"/>
      <c r="C403" s="7"/>
      <c r="D403" s="7"/>
      <c r="E403" s="7"/>
      <c r="F403" s="7"/>
      <c r="G403" s="7"/>
      <c r="H403" s="7"/>
      <c r="I403" s="204"/>
      <c r="J403" s="7"/>
      <c r="K403" s="7"/>
      <c r="L403" s="7"/>
      <c r="M403" s="7"/>
      <c r="N403" s="51"/>
      <c r="O403" s="51"/>
      <c r="P403" s="226"/>
      <c r="Q403" s="226"/>
      <c r="R403" s="226"/>
      <c r="S403" s="226"/>
      <c r="T403" s="51"/>
      <c r="U403" s="51"/>
    </row>
    <row r="404" spans="1:21" ht="11.25">
      <c r="A404" s="7"/>
      <c r="B404" s="7"/>
      <c r="C404" s="7"/>
      <c r="D404" s="7"/>
      <c r="E404" s="7"/>
      <c r="F404" s="7"/>
      <c r="G404" s="7"/>
      <c r="H404" s="7"/>
      <c r="I404" s="204"/>
      <c r="J404" s="7"/>
      <c r="K404" s="7"/>
      <c r="L404" s="7"/>
      <c r="M404" s="7"/>
      <c r="N404" s="51"/>
      <c r="O404" s="51"/>
      <c r="P404" s="226"/>
      <c r="Q404" s="226"/>
      <c r="R404" s="226"/>
      <c r="S404" s="226"/>
      <c r="T404" s="51"/>
      <c r="U404" s="51"/>
    </row>
    <row r="405" spans="1:21" ht="11.25">
      <c r="A405" s="7"/>
      <c r="B405" s="7"/>
      <c r="C405" s="7"/>
      <c r="D405" s="7"/>
      <c r="E405" s="7"/>
      <c r="F405" s="7"/>
      <c r="G405" s="7"/>
      <c r="H405" s="7"/>
      <c r="I405" s="204"/>
      <c r="J405" s="7"/>
      <c r="K405" s="7"/>
      <c r="L405" s="7"/>
      <c r="M405" s="7"/>
      <c r="N405" s="51"/>
      <c r="O405" s="51"/>
      <c r="P405" s="226"/>
      <c r="Q405" s="226"/>
      <c r="R405" s="226"/>
      <c r="S405" s="226"/>
      <c r="T405" s="51"/>
      <c r="U405" s="51"/>
    </row>
    <row r="406" spans="1:21" ht="11.25">
      <c r="A406" s="7"/>
      <c r="B406" s="7"/>
      <c r="C406" s="7"/>
      <c r="D406" s="7"/>
      <c r="E406" s="7"/>
      <c r="F406" s="7"/>
      <c r="G406" s="7"/>
      <c r="H406" s="7"/>
      <c r="I406" s="204"/>
      <c r="J406" s="7"/>
      <c r="K406" s="7"/>
      <c r="L406" s="7"/>
      <c r="M406" s="7"/>
      <c r="N406" s="51"/>
      <c r="O406" s="51"/>
      <c r="P406" s="226"/>
      <c r="Q406" s="226"/>
      <c r="R406" s="226"/>
      <c r="S406" s="226"/>
      <c r="T406" s="51"/>
      <c r="U406" s="51"/>
    </row>
    <row r="407" spans="1:21" ht="11.25">
      <c r="A407" s="7"/>
      <c r="B407" s="7"/>
      <c r="C407" s="7"/>
      <c r="D407" s="7"/>
      <c r="E407" s="7"/>
      <c r="F407" s="7"/>
      <c r="G407" s="7"/>
      <c r="H407" s="7"/>
      <c r="I407" s="204"/>
      <c r="J407" s="7"/>
      <c r="K407" s="7"/>
      <c r="L407" s="7"/>
      <c r="M407" s="7"/>
      <c r="N407" s="51"/>
      <c r="O407" s="51"/>
      <c r="P407" s="226"/>
      <c r="Q407" s="226"/>
      <c r="R407" s="226"/>
      <c r="S407" s="226"/>
      <c r="T407" s="51"/>
      <c r="U407" s="51"/>
    </row>
    <row r="408" spans="1:21" ht="11.25">
      <c r="A408" s="7"/>
      <c r="B408" s="7"/>
      <c r="C408" s="7"/>
      <c r="D408" s="7"/>
      <c r="E408" s="7"/>
      <c r="F408" s="7"/>
      <c r="G408" s="7"/>
      <c r="H408" s="7"/>
      <c r="I408" s="204"/>
      <c r="J408" s="7"/>
      <c r="K408" s="7"/>
      <c r="L408" s="7"/>
      <c r="M408" s="7"/>
      <c r="N408" s="51"/>
      <c r="O408" s="51"/>
      <c r="P408" s="226"/>
      <c r="Q408" s="226"/>
      <c r="R408" s="226"/>
      <c r="S408" s="226"/>
      <c r="T408" s="51"/>
      <c r="U408" s="51"/>
    </row>
    <row r="409" spans="1:21" ht="11.25">
      <c r="A409" s="7"/>
      <c r="B409" s="7"/>
      <c r="C409" s="7"/>
      <c r="D409" s="7"/>
      <c r="E409" s="7"/>
      <c r="F409" s="7"/>
      <c r="G409" s="7"/>
      <c r="H409" s="7"/>
      <c r="I409" s="204"/>
      <c r="J409" s="7"/>
      <c r="K409" s="7"/>
      <c r="L409" s="7"/>
      <c r="M409" s="7"/>
      <c r="N409" s="51"/>
      <c r="O409" s="51"/>
      <c r="P409" s="226"/>
      <c r="Q409" s="226"/>
      <c r="R409" s="226"/>
      <c r="S409" s="226"/>
      <c r="T409" s="51"/>
      <c r="U409" s="51"/>
    </row>
    <row r="410" spans="1:21" ht="11.25">
      <c r="A410" s="7"/>
      <c r="B410" s="7"/>
      <c r="C410" s="7"/>
      <c r="D410" s="7"/>
      <c r="E410" s="7"/>
      <c r="F410" s="7"/>
      <c r="G410" s="7"/>
      <c r="H410" s="7"/>
      <c r="I410" s="204"/>
      <c r="J410" s="7"/>
      <c r="K410" s="7"/>
      <c r="L410" s="7"/>
      <c r="M410" s="7"/>
      <c r="N410" s="51"/>
      <c r="O410" s="51"/>
      <c r="P410" s="226"/>
      <c r="Q410" s="226"/>
      <c r="R410" s="226"/>
      <c r="S410" s="226"/>
      <c r="T410" s="51"/>
      <c r="U410" s="51"/>
    </row>
    <row r="411" spans="1:21" ht="11.25">
      <c r="A411" s="7"/>
      <c r="B411" s="7"/>
      <c r="C411" s="7"/>
      <c r="D411" s="7"/>
      <c r="E411" s="7"/>
      <c r="F411" s="7"/>
      <c r="G411" s="7"/>
      <c r="H411" s="7"/>
      <c r="I411" s="204"/>
      <c r="J411" s="7"/>
      <c r="K411" s="7"/>
      <c r="L411" s="7"/>
      <c r="M411" s="7"/>
      <c r="N411" s="51"/>
      <c r="O411" s="51"/>
      <c r="P411" s="226"/>
      <c r="Q411" s="226"/>
      <c r="R411" s="226"/>
      <c r="S411" s="226"/>
      <c r="T411" s="51"/>
      <c r="U411" s="51"/>
    </row>
    <row r="412" spans="1:21" ht="11.25">
      <c r="A412" s="7"/>
      <c r="B412" s="7"/>
      <c r="C412" s="7"/>
      <c r="D412" s="7"/>
      <c r="E412" s="7"/>
      <c r="F412" s="7"/>
      <c r="G412" s="7"/>
      <c r="H412" s="7"/>
      <c r="I412" s="204"/>
      <c r="J412" s="7"/>
      <c r="K412" s="7"/>
      <c r="L412" s="7"/>
      <c r="M412" s="7"/>
      <c r="N412" s="51"/>
      <c r="O412" s="51"/>
      <c r="P412" s="226"/>
      <c r="Q412" s="226"/>
      <c r="R412" s="226"/>
      <c r="S412" s="226"/>
      <c r="T412" s="51"/>
      <c r="U412" s="51"/>
    </row>
    <row r="413" spans="1:21" ht="11.25">
      <c r="A413" s="7"/>
      <c r="B413" s="7"/>
      <c r="C413" s="7"/>
      <c r="D413" s="7"/>
      <c r="E413" s="7"/>
      <c r="F413" s="7"/>
      <c r="G413" s="7"/>
      <c r="H413" s="7"/>
      <c r="I413" s="204"/>
      <c r="J413" s="7"/>
      <c r="K413" s="7"/>
      <c r="L413" s="7"/>
      <c r="M413" s="7"/>
      <c r="N413" s="51"/>
      <c r="O413" s="51"/>
      <c r="P413" s="226"/>
      <c r="Q413" s="226"/>
      <c r="R413" s="226"/>
      <c r="S413" s="226"/>
      <c r="T413" s="51"/>
      <c r="U413" s="51"/>
    </row>
    <row r="414" spans="1:21" ht="11.25">
      <c r="A414" s="7"/>
      <c r="B414" s="7"/>
      <c r="C414" s="7"/>
      <c r="D414" s="7"/>
      <c r="E414" s="7"/>
      <c r="F414" s="7"/>
      <c r="G414" s="7"/>
      <c r="H414" s="7"/>
      <c r="I414" s="204"/>
      <c r="J414" s="7"/>
      <c r="K414" s="7"/>
      <c r="L414" s="7"/>
      <c r="M414" s="7"/>
      <c r="N414" s="51"/>
      <c r="O414" s="51"/>
      <c r="P414" s="226"/>
      <c r="Q414" s="226"/>
      <c r="R414" s="226"/>
      <c r="S414" s="226"/>
      <c r="T414" s="51"/>
      <c r="U414" s="51"/>
    </row>
    <row r="415" spans="1:21" ht="11.25">
      <c r="A415" s="7"/>
      <c r="B415" s="7"/>
      <c r="C415" s="7"/>
      <c r="D415" s="7"/>
      <c r="E415" s="7"/>
      <c r="F415" s="7"/>
      <c r="G415" s="7"/>
      <c r="H415" s="7"/>
      <c r="I415" s="204"/>
      <c r="J415" s="7"/>
      <c r="K415" s="7"/>
      <c r="L415" s="7"/>
      <c r="M415" s="7"/>
      <c r="N415" s="51"/>
      <c r="O415" s="51"/>
      <c r="P415" s="226"/>
      <c r="Q415" s="226"/>
      <c r="R415" s="226"/>
      <c r="S415" s="226"/>
      <c r="T415" s="51"/>
      <c r="U415" s="51"/>
    </row>
    <row r="416" spans="1:21" ht="11.25">
      <c r="A416" s="7"/>
      <c r="B416" s="7"/>
      <c r="C416" s="7"/>
      <c r="D416" s="7"/>
      <c r="E416" s="7"/>
      <c r="F416" s="7"/>
      <c r="G416" s="7"/>
      <c r="H416" s="7"/>
      <c r="I416" s="204"/>
      <c r="J416" s="7"/>
      <c r="K416" s="7"/>
      <c r="L416" s="7"/>
      <c r="M416" s="7"/>
      <c r="N416" s="51"/>
      <c r="O416" s="51"/>
      <c r="P416" s="226"/>
      <c r="Q416" s="226"/>
      <c r="R416" s="226"/>
      <c r="S416" s="226"/>
      <c r="T416" s="51"/>
      <c r="U416" s="51"/>
    </row>
    <row r="417" spans="1:21" ht="11.25">
      <c r="A417" s="7"/>
      <c r="B417" s="7"/>
      <c r="C417" s="7"/>
      <c r="D417" s="7"/>
      <c r="E417" s="7"/>
      <c r="F417" s="7"/>
      <c r="G417" s="7"/>
      <c r="H417" s="7"/>
      <c r="I417" s="204"/>
      <c r="J417" s="7"/>
      <c r="K417" s="7"/>
      <c r="L417" s="7"/>
      <c r="M417" s="7"/>
      <c r="N417" s="51"/>
      <c r="O417" s="51"/>
      <c r="P417" s="226"/>
      <c r="Q417" s="226"/>
      <c r="R417" s="226"/>
      <c r="S417" s="226"/>
      <c r="T417" s="51"/>
      <c r="U417" s="51"/>
    </row>
    <row r="418" spans="1:21" ht="11.25">
      <c r="A418" s="7"/>
      <c r="B418" s="7"/>
      <c r="C418" s="7"/>
      <c r="D418" s="7"/>
      <c r="E418" s="7"/>
      <c r="F418" s="7"/>
      <c r="G418" s="7"/>
      <c r="H418" s="7"/>
      <c r="I418" s="204"/>
      <c r="J418" s="7"/>
      <c r="K418" s="7"/>
      <c r="L418" s="7"/>
      <c r="M418" s="7"/>
      <c r="N418" s="51"/>
      <c r="O418" s="51"/>
      <c r="P418" s="226"/>
      <c r="Q418" s="226"/>
      <c r="R418" s="226"/>
      <c r="S418" s="226"/>
      <c r="T418" s="51"/>
      <c r="U418" s="51"/>
    </row>
    <row r="419" spans="1:21" ht="11.25">
      <c r="A419" s="7"/>
      <c r="B419" s="7"/>
      <c r="C419" s="7"/>
      <c r="D419" s="7"/>
      <c r="E419" s="7"/>
      <c r="F419" s="7"/>
      <c r="G419" s="7"/>
      <c r="H419" s="7"/>
      <c r="I419" s="204"/>
      <c r="J419" s="7"/>
      <c r="K419" s="7"/>
      <c r="L419" s="7"/>
      <c r="M419" s="7"/>
      <c r="N419" s="51"/>
      <c r="O419" s="51"/>
      <c r="P419" s="226"/>
      <c r="Q419" s="226"/>
      <c r="R419" s="226"/>
      <c r="S419" s="226"/>
      <c r="T419" s="51"/>
      <c r="U419" s="51"/>
    </row>
    <row r="420" spans="1:21" ht="11.25">
      <c r="A420" s="7"/>
      <c r="B420" s="7"/>
      <c r="C420" s="7"/>
      <c r="D420" s="7"/>
      <c r="E420" s="7"/>
      <c r="F420" s="7"/>
      <c r="G420" s="7"/>
      <c r="H420" s="7"/>
      <c r="I420" s="204"/>
      <c r="J420" s="7"/>
      <c r="K420" s="7"/>
      <c r="L420" s="7"/>
      <c r="M420" s="7"/>
      <c r="N420" s="51"/>
      <c r="O420" s="51"/>
      <c r="P420" s="226"/>
      <c r="Q420" s="226"/>
      <c r="R420" s="226"/>
      <c r="S420" s="226"/>
      <c r="T420" s="51"/>
      <c r="U420" s="51"/>
    </row>
    <row r="421" spans="1:21" ht="11.25">
      <c r="A421" s="7"/>
      <c r="B421" s="7"/>
      <c r="C421" s="7"/>
      <c r="D421" s="7"/>
      <c r="E421" s="7"/>
      <c r="F421" s="7"/>
      <c r="G421" s="7"/>
      <c r="H421" s="7"/>
      <c r="I421" s="204"/>
      <c r="J421" s="7"/>
      <c r="K421" s="7"/>
      <c r="L421" s="7"/>
      <c r="M421" s="7"/>
      <c r="N421" s="51"/>
      <c r="O421" s="51"/>
      <c r="P421" s="226"/>
      <c r="Q421" s="226"/>
      <c r="R421" s="226"/>
      <c r="S421" s="226"/>
      <c r="T421" s="51"/>
      <c r="U421" s="51"/>
    </row>
    <row r="422" spans="1:21" ht="11.25">
      <c r="A422" s="7"/>
      <c r="B422" s="7"/>
      <c r="C422" s="7"/>
      <c r="D422" s="7"/>
      <c r="E422" s="7"/>
      <c r="F422" s="7"/>
      <c r="G422" s="7"/>
      <c r="H422" s="7"/>
      <c r="I422" s="204"/>
      <c r="J422" s="7"/>
      <c r="K422" s="7"/>
      <c r="L422" s="7"/>
      <c r="M422" s="7"/>
      <c r="N422" s="51"/>
      <c r="O422" s="51"/>
      <c r="P422" s="226"/>
      <c r="Q422" s="226"/>
      <c r="R422" s="226"/>
      <c r="S422" s="226"/>
      <c r="T422" s="51"/>
      <c r="U422" s="51"/>
    </row>
    <row r="423" spans="1:21" ht="11.25">
      <c r="A423" s="7"/>
      <c r="B423" s="7"/>
      <c r="C423" s="7"/>
      <c r="D423" s="7"/>
      <c r="E423" s="7"/>
      <c r="F423" s="7"/>
      <c r="G423" s="7"/>
      <c r="H423" s="7"/>
      <c r="I423" s="204"/>
      <c r="J423" s="7"/>
      <c r="K423" s="7"/>
      <c r="L423" s="7"/>
      <c r="M423" s="7"/>
      <c r="N423" s="51"/>
      <c r="O423" s="51"/>
      <c r="P423" s="226"/>
      <c r="Q423" s="226"/>
      <c r="R423" s="226"/>
      <c r="S423" s="226"/>
      <c r="T423" s="51"/>
      <c r="U423" s="51"/>
    </row>
    <row r="424" spans="1:21" ht="11.25">
      <c r="A424" s="7"/>
      <c r="B424" s="7"/>
      <c r="C424" s="7"/>
      <c r="D424" s="7"/>
      <c r="E424" s="7"/>
      <c r="F424" s="7"/>
      <c r="G424" s="7"/>
      <c r="H424" s="7"/>
      <c r="I424" s="204"/>
      <c r="J424" s="7"/>
      <c r="K424" s="7"/>
      <c r="L424" s="7"/>
      <c r="M424" s="7"/>
      <c r="N424" s="51"/>
      <c r="O424" s="51"/>
      <c r="P424" s="226"/>
      <c r="Q424" s="226"/>
      <c r="R424" s="226"/>
      <c r="S424" s="226"/>
      <c r="T424" s="51"/>
      <c r="U424" s="51"/>
    </row>
    <row r="425" spans="1:21" ht="11.25">
      <c r="A425" s="7"/>
      <c r="B425" s="7"/>
      <c r="C425" s="7"/>
      <c r="D425" s="7"/>
      <c r="E425" s="7"/>
      <c r="F425" s="7"/>
      <c r="G425" s="7"/>
      <c r="H425" s="7"/>
      <c r="I425" s="204"/>
      <c r="J425" s="7"/>
      <c r="K425" s="7"/>
      <c r="L425" s="7"/>
      <c r="M425" s="7"/>
      <c r="N425" s="51"/>
      <c r="O425" s="51"/>
      <c r="P425" s="226"/>
      <c r="Q425" s="226"/>
      <c r="R425" s="226"/>
      <c r="S425" s="226"/>
      <c r="T425" s="51"/>
      <c r="U425" s="51"/>
    </row>
    <row r="426" spans="1:21" ht="11.25">
      <c r="A426" s="7"/>
      <c r="B426" s="7"/>
      <c r="C426" s="7"/>
      <c r="D426" s="7"/>
      <c r="E426" s="7"/>
      <c r="F426" s="7"/>
      <c r="G426" s="7"/>
      <c r="H426" s="7"/>
      <c r="I426" s="204"/>
      <c r="J426" s="7"/>
      <c r="K426" s="7"/>
      <c r="L426" s="7"/>
      <c r="M426" s="7"/>
      <c r="N426" s="51"/>
      <c r="O426" s="51"/>
      <c r="P426" s="226"/>
      <c r="Q426" s="226"/>
      <c r="R426" s="226"/>
      <c r="S426" s="226"/>
      <c r="T426" s="51"/>
      <c r="U426" s="51"/>
    </row>
    <row r="427" spans="1:21" ht="11.25">
      <c r="A427" s="7"/>
      <c r="B427" s="7"/>
      <c r="C427" s="7"/>
      <c r="D427" s="7"/>
      <c r="E427" s="7"/>
      <c r="F427" s="7"/>
      <c r="G427" s="7"/>
      <c r="H427" s="7"/>
      <c r="I427" s="204"/>
      <c r="J427" s="7"/>
      <c r="K427" s="7"/>
      <c r="L427" s="7"/>
      <c r="M427" s="7"/>
      <c r="N427" s="51"/>
      <c r="O427" s="51"/>
      <c r="P427" s="226"/>
      <c r="Q427" s="226"/>
      <c r="R427" s="226"/>
      <c r="S427" s="226"/>
      <c r="T427" s="51"/>
      <c r="U427" s="51"/>
    </row>
    <row r="428" spans="1:21" ht="11.25">
      <c r="A428" s="7"/>
      <c r="B428" s="7"/>
      <c r="C428" s="7"/>
      <c r="D428" s="7"/>
      <c r="E428" s="7"/>
      <c r="F428" s="7"/>
      <c r="G428" s="7"/>
      <c r="H428" s="7"/>
      <c r="I428" s="204"/>
      <c r="J428" s="7"/>
      <c r="K428" s="7"/>
      <c r="L428" s="7"/>
      <c r="M428" s="7"/>
      <c r="N428" s="51"/>
      <c r="O428" s="51"/>
      <c r="P428" s="226"/>
      <c r="Q428" s="226"/>
      <c r="R428" s="226"/>
      <c r="S428" s="226"/>
      <c r="T428" s="51"/>
      <c r="U428" s="51"/>
    </row>
    <row r="429" spans="1:21" ht="11.25">
      <c r="A429" s="7"/>
      <c r="B429" s="7"/>
      <c r="C429" s="7"/>
      <c r="D429" s="7"/>
      <c r="E429" s="7"/>
      <c r="F429" s="7"/>
      <c r="G429" s="7"/>
      <c r="H429" s="7"/>
      <c r="I429" s="204"/>
      <c r="J429" s="7"/>
      <c r="K429" s="7"/>
      <c r="L429" s="7"/>
      <c r="M429" s="7"/>
      <c r="N429" s="51"/>
      <c r="O429" s="51"/>
      <c r="P429" s="226"/>
      <c r="Q429" s="226"/>
      <c r="R429" s="226"/>
      <c r="S429" s="226"/>
      <c r="T429" s="51"/>
      <c r="U429" s="51"/>
    </row>
    <row r="430" spans="1:21" ht="11.25">
      <c r="A430" s="7"/>
      <c r="B430" s="7"/>
      <c r="C430" s="7"/>
      <c r="D430" s="7"/>
      <c r="E430" s="7"/>
      <c r="F430" s="7"/>
      <c r="G430" s="7"/>
      <c r="H430" s="7"/>
      <c r="I430" s="204"/>
      <c r="J430" s="7"/>
      <c r="K430" s="7"/>
      <c r="L430" s="7"/>
      <c r="M430" s="7"/>
      <c r="N430" s="51"/>
      <c r="O430" s="51"/>
      <c r="P430" s="226"/>
      <c r="Q430" s="226"/>
      <c r="R430" s="226"/>
      <c r="S430" s="226"/>
      <c r="T430" s="51"/>
      <c r="U430" s="51"/>
    </row>
    <row r="431" spans="1:21" ht="11.25">
      <c r="A431" s="7"/>
      <c r="B431" s="7"/>
      <c r="C431" s="7"/>
      <c r="D431" s="7"/>
      <c r="E431" s="7"/>
      <c r="F431" s="7"/>
      <c r="G431" s="7"/>
      <c r="H431" s="7"/>
      <c r="I431" s="204"/>
      <c r="J431" s="7"/>
      <c r="K431" s="7"/>
      <c r="L431" s="7"/>
      <c r="M431" s="7"/>
      <c r="N431" s="51"/>
      <c r="O431" s="51"/>
      <c r="P431" s="226"/>
      <c r="Q431" s="226"/>
      <c r="R431" s="226"/>
      <c r="S431" s="226"/>
      <c r="T431" s="51"/>
      <c r="U431" s="51"/>
    </row>
    <row r="432" spans="1:21" ht="11.25">
      <c r="A432" s="7"/>
      <c r="B432" s="7"/>
      <c r="C432" s="7"/>
      <c r="D432" s="7"/>
      <c r="E432" s="7"/>
      <c r="F432" s="7"/>
      <c r="G432" s="7"/>
      <c r="H432" s="7"/>
      <c r="I432" s="204"/>
      <c r="J432" s="7"/>
      <c r="K432" s="7"/>
      <c r="L432" s="7"/>
      <c r="M432" s="7"/>
      <c r="N432" s="51"/>
      <c r="O432" s="51"/>
      <c r="P432" s="226"/>
      <c r="Q432" s="226"/>
      <c r="R432" s="226"/>
      <c r="S432" s="226"/>
      <c r="T432" s="51"/>
      <c r="U432" s="51"/>
    </row>
    <row r="433" spans="1:21" ht="11.25">
      <c r="A433" s="7"/>
      <c r="B433" s="7"/>
      <c r="C433" s="7"/>
      <c r="D433" s="7"/>
      <c r="E433" s="7"/>
      <c r="F433" s="7"/>
      <c r="G433" s="7"/>
      <c r="H433" s="7"/>
      <c r="I433" s="204"/>
      <c r="J433" s="7"/>
      <c r="K433" s="7"/>
      <c r="L433" s="7"/>
      <c r="M433" s="7"/>
      <c r="N433" s="51"/>
      <c r="O433" s="51"/>
      <c r="P433" s="226"/>
      <c r="Q433" s="226"/>
      <c r="R433" s="226"/>
      <c r="S433" s="226"/>
      <c r="T433" s="51"/>
      <c r="U433" s="51"/>
    </row>
    <row r="434" spans="1:21" ht="11.25">
      <c r="A434" s="7"/>
      <c r="B434" s="7"/>
      <c r="C434" s="7"/>
      <c r="D434" s="7"/>
      <c r="E434" s="7"/>
      <c r="F434" s="7"/>
      <c r="G434" s="7"/>
      <c r="H434" s="7"/>
      <c r="I434" s="204"/>
      <c r="J434" s="7"/>
      <c r="K434" s="7"/>
      <c r="L434" s="7"/>
      <c r="M434" s="7"/>
      <c r="N434" s="51"/>
      <c r="O434" s="51"/>
      <c r="P434" s="226"/>
      <c r="Q434" s="226"/>
      <c r="R434" s="226"/>
      <c r="S434" s="226"/>
      <c r="T434" s="51"/>
      <c r="U434" s="51"/>
    </row>
    <row r="435" spans="1:21" ht="11.25">
      <c r="A435" s="7"/>
      <c r="B435" s="7"/>
      <c r="C435" s="7"/>
      <c r="D435" s="7"/>
      <c r="E435" s="7"/>
      <c r="F435" s="7"/>
      <c r="G435" s="7"/>
      <c r="H435" s="7"/>
      <c r="I435" s="204"/>
      <c r="J435" s="7"/>
      <c r="K435" s="7"/>
      <c r="L435" s="7"/>
      <c r="M435" s="7"/>
      <c r="N435" s="51"/>
      <c r="O435" s="51"/>
      <c r="P435" s="226"/>
      <c r="Q435" s="226"/>
      <c r="R435" s="226"/>
      <c r="S435" s="226"/>
      <c r="T435" s="51"/>
      <c r="U435" s="51"/>
    </row>
    <row r="436" spans="1:21" ht="11.25">
      <c r="A436" s="7"/>
      <c r="B436" s="7"/>
      <c r="C436" s="7"/>
      <c r="D436" s="7"/>
      <c r="E436" s="7"/>
      <c r="F436" s="7"/>
      <c r="G436" s="7"/>
      <c r="H436" s="7"/>
      <c r="I436" s="204"/>
      <c r="J436" s="7"/>
      <c r="K436" s="7"/>
      <c r="L436" s="7"/>
      <c r="M436" s="7"/>
      <c r="N436" s="51"/>
      <c r="O436" s="51"/>
      <c r="P436" s="226"/>
      <c r="Q436" s="226"/>
      <c r="R436" s="226"/>
      <c r="S436" s="226"/>
      <c r="T436" s="51"/>
      <c r="U436" s="51"/>
    </row>
    <row r="437" spans="1:21" ht="11.25">
      <c r="A437" s="7"/>
      <c r="B437" s="7"/>
      <c r="C437" s="7"/>
      <c r="D437" s="7"/>
      <c r="E437" s="7"/>
      <c r="F437" s="7"/>
      <c r="G437" s="7"/>
      <c r="H437" s="7"/>
      <c r="I437" s="204"/>
      <c r="J437" s="7"/>
      <c r="K437" s="7"/>
      <c r="L437" s="7"/>
      <c r="M437" s="7"/>
      <c r="N437" s="51"/>
      <c r="O437" s="51"/>
      <c r="P437" s="226"/>
      <c r="Q437" s="226"/>
      <c r="R437" s="226"/>
      <c r="S437" s="226"/>
      <c r="T437" s="51"/>
      <c r="U437" s="51"/>
    </row>
    <row r="438" spans="1:21" ht="11.25">
      <c r="A438" s="7"/>
      <c r="B438" s="7"/>
      <c r="C438" s="7"/>
      <c r="D438" s="7"/>
      <c r="E438" s="7"/>
      <c r="F438" s="7"/>
      <c r="G438" s="7"/>
      <c r="H438" s="7"/>
      <c r="I438" s="204"/>
      <c r="J438" s="7"/>
      <c r="K438" s="7"/>
      <c r="L438" s="7"/>
      <c r="M438" s="7"/>
      <c r="N438" s="51"/>
      <c r="O438" s="51"/>
      <c r="P438" s="226"/>
      <c r="Q438" s="226"/>
      <c r="R438" s="226"/>
      <c r="S438" s="226"/>
      <c r="T438" s="51"/>
      <c r="U438" s="51"/>
    </row>
    <row r="439" spans="1:21" ht="11.25">
      <c r="A439" s="7"/>
      <c r="B439" s="7"/>
      <c r="C439" s="7"/>
      <c r="D439" s="7"/>
      <c r="E439" s="7"/>
      <c r="F439" s="7"/>
      <c r="G439" s="7"/>
      <c r="H439" s="7"/>
      <c r="I439" s="204"/>
      <c r="J439" s="7"/>
      <c r="K439" s="7"/>
      <c r="L439" s="7"/>
      <c r="M439" s="7"/>
      <c r="N439" s="51"/>
      <c r="O439" s="51"/>
      <c r="P439" s="226"/>
      <c r="Q439" s="226"/>
      <c r="R439" s="226"/>
      <c r="S439" s="226"/>
      <c r="T439" s="51"/>
      <c r="U439" s="51"/>
    </row>
    <row r="440" spans="1:21" ht="11.25">
      <c r="A440" s="7"/>
      <c r="B440" s="7"/>
      <c r="C440" s="7"/>
      <c r="D440" s="7"/>
      <c r="E440" s="7"/>
      <c r="F440" s="7"/>
      <c r="G440" s="7"/>
      <c r="H440" s="7"/>
      <c r="I440" s="204"/>
      <c r="J440" s="7"/>
      <c r="K440" s="7"/>
      <c r="L440" s="7"/>
      <c r="M440" s="7"/>
      <c r="N440" s="51"/>
      <c r="O440" s="51"/>
      <c r="P440" s="226"/>
      <c r="Q440" s="226"/>
      <c r="R440" s="226"/>
      <c r="S440" s="226"/>
      <c r="T440" s="51"/>
      <c r="U440" s="51"/>
    </row>
    <row r="441" spans="1:21" ht="11.25">
      <c r="A441" s="7"/>
      <c r="B441" s="7"/>
      <c r="C441" s="7"/>
      <c r="D441" s="7"/>
      <c r="E441" s="7"/>
      <c r="F441" s="7"/>
      <c r="G441" s="7"/>
      <c r="H441" s="7"/>
      <c r="I441" s="204"/>
      <c r="J441" s="7"/>
      <c r="K441" s="7"/>
      <c r="L441" s="7"/>
      <c r="M441" s="7"/>
      <c r="N441" s="51"/>
      <c r="O441" s="51"/>
      <c r="P441" s="226"/>
      <c r="Q441" s="226"/>
      <c r="R441" s="226"/>
      <c r="S441" s="226"/>
      <c r="T441" s="51"/>
      <c r="U441" s="51"/>
    </row>
    <row r="442" spans="1:21" ht="11.25">
      <c r="A442" s="7"/>
      <c r="B442" s="7"/>
      <c r="C442" s="7"/>
      <c r="D442" s="7"/>
      <c r="E442" s="7"/>
      <c r="F442" s="7"/>
      <c r="G442" s="7"/>
      <c r="H442" s="7"/>
      <c r="I442" s="204"/>
      <c r="J442" s="7"/>
      <c r="K442" s="7"/>
      <c r="L442" s="7"/>
      <c r="M442" s="7"/>
      <c r="N442" s="51"/>
      <c r="O442" s="51"/>
      <c r="P442" s="226"/>
      <c r="Q442" s="226"/>
      <c r="R442" s="226"/>
      <c r="S442" s="226"/>
      <c r="T442" s="51"/>
      <c r="U442" s="51"/>
    </row>
    <row r="443" spans="1:21" ht="11.25">
      <c r="A443" s="7"/>
      <c r="B443" s="7"/>
      <c r="C443" s="7"/>
      <c r="D443" s="7"/>
      <c r="E443" s="7"/>
      <c r="F443" s="7"/>
      <c r="G443" s="7"/>
      <c r="H443" s="7"/>
      <c r="I443" s="204"/>
      <c r="J443" s="7"/>
      <c r="K443" s="7"/>
      <c r="L443" s="7"/>
      <c r="M443" s="7"/>
      <c r="N443" s="51"/>
      <c r="O443" s="51"/>
      <c r="P443" s="226"/>
      <c r="Q443" s="226"/>
      <c r="R443" s="226"/>
      <c r="S443" s="226"/>
      <c r="T443" s="51"/>
      <c r="U443" s="51"/>
    </row>
    <row r="444" spans="1:21" ht="11.25">
      <c r="A444" s="7"/>
      <c r="B444" s="7"/>
      <c r="C444" s="7"/>
      <c r="D444" s="7"/>
      <c r="E444" s="7"/>
      <c r="F444" s="7"/>
      <c r="G444" s="7"/>
      <c r="H444" s="7"/>
      <c r="I444" s="204"/>
      <c r="J444" s="7"/>
      <c r="K444" s="7"/>
      <c r="L444" s="7"/>
      <c r="M444" s="7"/>
      <c r="N444" s="51"/>
      <c r="O444" s="51"/>
      <c r="P444" s="226"/>
      <c r="Q444" s="226"/>
      <c r="R444" s="226"/>
      <c r="S444" s="226"/>
      <c r="T444" s="51"/>
      <c r="U444" s="51"/>
    </row>
    <row r="445" spans="1:21" ht="11.25">
      <c r="A445" s="7"/>
      <c r="B445" s="7"/>
      <c r="C445" s="7"/>
      <c r="D445" s="7"/>
      <c r="E445" s="7"/>
      <c r="F445" s="7"/>
      <c r="G445" s="7"/>
      <c r="H445" s="7"/>
      <c r="I445" s="204"/>
      <c r="J445" s="7"/>
      <c r="K445" s="7"/>
      <c r="L445" s="7"/>
      <c r="M445" s="7"/>
      <c r="N445" s="51"/>
      <c r="O445" s="51"/>
      <c r="P445" s="226"/>
      <c r="Q445" s="226"/>
      <c r="R445" s="226"/>
      <c r="S445" s="226"/>
      <c r="T445" s="51"/>
      <c r="U445" s="51"/>
    </row>
    <row r="446" spans="1:21" ht="11.25">
      <c r="A446" s="7"/>
      <c r="B446" s="7"/>
      <c r="C446" s="7"/>
      <c r="D446" s="7"/>
      <c r="E446" s="7"/>
      <c r="F446" s="7"/>
      <c r="G446" s="7"/>
      <c r="H446" s="7"/>
      <c r="I446" s="204"/>
      <c r="J446" s="7"/>
      <c r="K446" s="7"/>
      <c r="L446" s="7"/>
      <c r="M446" s="7"/>
      <c r="N446" s="51"/>
      <c r="O446" s="51"/>
      <c r="P446" s="226"/>
      <c r="Q446" s="226"/>
      <c r="R446" s="226"/>
      <c r="S446" s="226"/>
      <c r="T446" s="51"/>
      <c r="U446" s="51"/>
    </row>
    <row r="447" spans="1:21" ht="11.25">
      <c r="A447" s="7"/>
      <c r="B447" s="7"/>
      <c r="C447" s="7"/>
      <c r="D447" s="7"/>
      <c r="E447" s="7"/>
      <c r="F447" s="7"/>
      <c r="G447" s="7"/>
      <c r="H447" s="7"/>
      <c r="I447" s="204"/>
      <c r="J447" s="7"/>
      <c r="K447" s="7"/>
      <c r="L447" s="7"/>
      <c r="M447" s="7"/>
      <c r="N447" s="51"/>
      <c r="O447" s="51"/>
      <c r="P447" s="226"/>
      <c r="Q447" s="226"/>
      <c r="R447" s="226"/>
      <c r="S447" s="226"/>
      <c r="T447" s="51"/>
      <c r="U447" s="51"/>
    </row>
    <row r="448" spans="1:21" ht="11.25">
      <c r="A448" s="7"/>
      <c r="B448" s="7"/>
      <c r="C448" s="7"/>
      <c r="D448" s="7"/>
      <c r="E448" s="7"/>
      <c r="F448" s="7"/>
      <c r="G448" s="7"/>
      <c r="H448" s="7"/>
      <c r="I448" s="204"/>
      <c r="J448" s="7"/>
      <c r="K448" s="7"/>
      <c r="L448" s="7"/>
      <c r="M448" s="7"/>
      <c r="N448" s="51"/>
      <c r="O448" s="51"/>
      <c r="P448" s="226"/>
      <c r="Q448" s="226"/>
      <c r="R448" s="226"/>
      <c r="S448" s="226"/>
      <c r="T448" s="51"/>
      <c r="U448" s="51"/>
    </row>
    <row r="449" spans="1:21" ht="11.25">
      <c r="A449" s="7"/>
      <c r="B449" s="7"/>
      <c r="C449" s="7"/>
      <c r="D449" s="7"/>
      <c r="E449" s="7"/>
      <c r="F449" s="7"/>
      <c r="G449" s="7"/>
      <c r="H449" s="7"/>
      <c r="I449" s="204"/>
      <c r="J449" s="7"/>
      <c r="K449" s="7"/>
      <c r="L449" s="7"/>
      <c r="M449" s="7"/>
      <c r="N449" s="51"/>
      <c r="O449" s="51"/>
      <c r="P449" s="226"/>
      <c r="Q449" s="226"/>
      <c r="R449" s="226"/>
      <c r="S449" s="226"/>
      <c r="T449" s="51"/>
      <c r="U449" s="51"/>
    </row>
    <row r="450" spans="1:21" ht="11.25">
      <c r="A450" s="7"/>
      <c r="B450" s="7"/>
      <c r="C450" s="7"/>
      <c r="D450" s="7"/>
      <c r="E450" s="7"/>
      <c r="F450" s="7"/>
      <c r="G450" s="7"/>
      <c r="H450" s="7"/>
      <c r="I450" s="204"/>
      <c r="J450" s="7"/>
      <c r="K450" s="7"/>
      <c r="L450" s="7"/>
      <c r="M450" s="7"/>
      <c r="N450" s="51"/>
      <c r="O450" s="51"/>
      <c r="P450" s="226"/>
      <c r="Q450" s="226"/>
      <c r="R450" s="226"/>
      <c r="S450" s="226"/>
      <c r="T450" s="51"/>
      <c r="U450" s="51"/>
    </row>
    <row r="451" spans="1:21" ht="11.25">
      <c r="A451" s="7"/>
      <c r="B451" s="7"/>
      <c r="C451" s="7"/>
      <c r="D451" s="7"/>
      <c r="E451" s="7"/>
      <c r="F451" s="7"/>
      <c r="G451" s="7"/>
      <c r="H451" s="7"/>
      <c r="I451" s="204"/>
      <c r="J451" s="7"/>
      <c r="K451" s="7"/>
      <c r="L451" s="7"/>
      <c r="M451" s="7"/>
      <c r="N451" s="51"/>
      <c r="O451" s="51"/>
      <c r="P451" s="226"/>
      <c r="Q451" s="226"/>
      <c r="R451" s="226"/>
      <c r="S451" s="226"/>
      <c r="T451" s="51"/>
      <c r="U451" s="51"/>
    </row>
    <row r="452" spans="1:21" ht="11.25">
      <c r="A452" s="7"/>
      <c r="B452" s="7"/>
      <c r="C452" s="7"/>
      <c r="D452" s="7"/>
      <c r="E452" s="7"/>
      <c r="F452" s="7"/>
      <c r="G452" s="7"/>
      <c r="H452" s="7"/>
      <c r="I452" s="204"/>
      <c r="J452" s="7"/>
      <c r="K452" s="7"/>
      <c r="L452" s="7"/>
      <c r="M452" s="7"/>
      <c r="N452" s="51"/>
      <c r="O452" s="51"/>
      <c r="P452" s="226"/>
      <c r="Q452" s="226"/>
      <c r="R452" s="226"/>
      <c r="S452" s="226"/>
      <c r="T452" s="51"/>
      <c r="U452" s="51"/>
    </row>
    <row r="453" spans="1:21" ht="11.25">
      <c r="A453" s="7"/>
      <c r="B453" s="7"/>
      <c r="C453" s="7"/>
      <c r="D453" s="7"/>
      <c r="E453" s="7"/>
      <c r="F453" s="7"/>
      <c r="G453" s="7"/>
      <c r="H453" s="7"/>
      <c r="I453" s="204"/>
      <c r="J453" s="7"/>
      <c r="K453" s="7"/>
      <c r="L453" s="7"/>
      <c r="M453" s="7"/>
      <c r="N453" s="51"/>
      <c r="O453" s="51"/>
      <c r="P453" s="226"/>
      <c r="Q453" s="226"/>
      <c r="R453" s="226"/>
      <c r="S453" s="226"/>
      <c r="T453" s="51"/>
      <c r="U453" s="51"/>
    </row>
    <row r="454" spans="1:21" ht="11.25">
      <c r="A454" s="7"/>
      <c r="B454" s="7"/>
      <c r="C454" s="7"/>
      <c r="D454" s="7"/>
      <c r="E454" s="7"/>
      <c r="F454" s="7"/>
      <c r="G454" s="7"/>
      <c r="H454" s="7"/>
      <c r="I454" s="204"/>
      <c r="J454" s="7"/>
      <c r="K454" s="7"/>
      <c r="L454" s="7"/>
      <c r="M454" s="7"/>
      <c r="N454" s="51"/>
      <c r="O454" s="51"/>
      <c r="P454" s="226"/>
      <c r="Q454" s="226"/>
      <c r="R454" s="226"/>
      <c r="S454" s="226"/>
      <c r="T454" s="51"/>
      <c r="U454" s="51"/>
    </row>
    <row r="455" spans="1:21" ht="11.25">
      <c r="A455" s="7"/>
      <c r="B455" s="7"/>
      <c r="C455" s="7"/>
      <c r="D455" s="7"/>
      <c r="E455" s="7"/>
      <c r="F455" s="7"/>
      <c r="G455" s="7"/>
      <c r="H455" s="7"/>
      <c r="I455" s="204"/>
      <c r="J455" s="7"/>
      <c r="K455" s="7"/>
      <c r="L455" s="7"/>
      <c r="M455" s="7"/>
      <c r="N455" s="51"/>
      <c r="O455" s="51"/>
      <c r="P455" s="226"/>
      <c r="Q455" s="226"/>
      <c r="R455" s="226"/>
      <c r="S455" s="226"/>
      <c r="T455" s="51"/>
      <c r="U455" s="51"/>
    </row>
    <row r="456" spans="1:21" ht="11.25">
      <c r="A456" s="7"/>
      <c r="B456" s="7"/>
      <c r="C456" s="7"/>
      <c r="D456" s="7"/>
      <c r="E456" s="7"/>
      <c r="F456" s="7"/>
      <c r="G456" s="7"/>
      <c r="H456" s="7"/>
      <c r="I456" s="204"/>
      <c r="J456" s="7"/>
      <c r="K456" s="7"/>
      <c r="L456" s="7"/>
      <c r="M456" s="7"/>
      <c r="N456" s="51"/>
      <c r="O456" s="51"/>
      <c r="P456" s="226"/>
      <c r="Q456" s="226"/>
      <c r="R456" s="226"/>
      <c r="S456" s="226"/>
      <c r="T456" s="51"/>
      <c r="U456" s="51"/>
    </row>
    <row r="457" spans="1:21" ht="11.25">
      <c r="A457" s="7"/>
      <c r="B457" s="7"/>
      <c r="C457" s="7"/>
      <c r="D457" s="7"/>
      <c r="E457" s="7"/>
      <c r="F457" s="7"/>
      <c r="G457" s="7"/>
      <c r="H457" s="7"/>
      <c r="I457" s="204"/>
      <c r="J457" s="7"/>
      <c r="K457" s="7"/>
      <c r="L457" s="7"/>
      <c r="M457" s="7"/>
      <c r="N457" s="51"/>
      <c r="O457" s="51"/>
      <c r="P457" s="226"/>
      <c r="Q457" s="226"/>
      <c r="R457" s="226"/>
      <c r="S457" s="226"/>
      <c r="T457" s="51"/>
      <c r="U457" s="51"/>
    </row>
    <row r="458" spans="1:21" ht="11.25">
      <c r="A458" s="7"/>
      <c r="B458" s="7"/>
      <c r="C458" s="7"/>
      <c r="D458" s="7"/>
      <c r="E458" s="7"/>
      <c r="F458" s="7"/>
      <c r="G458" s="7"/>
      <c r="H458" s="7"/>
      <c r="I458" s="204"/>
      <c r="J458" s="7"/>
      <c r="K458" s="7"/>
      <c r="L458" s="7"/>
      <c r="M458" s="7"/>
      <c r="N458" s="51"/>
      <c r="O458" s="51"/>
      <c r="P458" s="226"/>
      <c r="Q458" s="226"/>
      <c r="R458" s="226"/>
      <c r="S458" s="226"/>
      <c r="T458" s="51"/>
      <c r="U458" s="51"/>
    </row>
    <row r="459" spans="1:21" ht="11.25">
      <c r="A459" s="7"/>
      <c r="B459" s="7"/>
      <c r="C459" s="7"/>
      <c r="D459" s="7"/>
      <c r="E459" s="7"/>
      <c r="F459" s="7"/>
      <c r="G459" s="7"/>
      <c r="H459" s="7"/>
      <c r="I459" s="204"/>
      <c r="J459" s="7"/>
      <c r="K459" s="7"/>
      <c r="L459" s="7"/>
      <c r="M459" s="7"/>
      <c r="N459" s="51"/>
      <c r="O459" s="51"/>
      <c r="P459" s="226"/>
      <c r="Q459" s="226"/>
      <c r="R459" s="226"/>
      <c r="S459" s="226"/>
      <c r="T459" s="51"/>
      <c r="U459" s="51"/>
    </row>
    <row r="460" spans="1:21" ht="11.25">
      <c r="A460" s="7"/>
      <c r="B460" s="7"/>
      <c r="C460" s="7"/>
      <c r="D460" s="7"/>
      <c r="E460" s="7"/>
      <c r="F460" s="7"/>
      <c r="G460" s="7"/>
      <c r="H460" s="7"/>
      <c r="I460" s="204"/>
      <c r="J460" s="7"/>
      <c r="K460" s="7"/>
      <c r="L460" s="7"/>
      <c r="M460" s="7"/>
      <c r="N460" s="51"/>
      <c r="O460" s="51"/>
      <c r="P460" s="226"/>
      <c r="Q460" s="226"/>
      <c r="R460" s="226"/>
      <c r="S460" s="226"/>
      <c r="T460" s="51"/>
      <c r="U460" s="51"/>
    </row>
    <row r="461" spans="1:21" ht="11.25">
      <c r="A461" s="7"/>
      <c r="B461" s="7"/>
      <c r="C461" s="7"/>
      <c r="D461" s="7"/>
      <c r="E461" s="7"/>
      <c r="F461" s="7"/>
      <c r="G461" s="7"/>
      <c r="H461" s="7"/>
      <c r="I461" s="204"/>
      <c r="J461" s="7"/>
      <c r="K461" s="7"/>
      <c r="L461" s="7"/>
      <c r="M461" s="7"/>
      <c r="N461" s="51"/>
      <c r="O461" s="51"/>
      <c r="P461" s="226"/>
      <c r="Q461" s="226"/>
      <c r="R461" s="226"/>
      <c r="S461" s="226"/>
      <c r="T461" s="51"/>
      <c r="U461" s="51"/>
    </row>
    <row r="462" spans="1:21" ht="11.25">
      <c r="A462" s="7"/>
      <c r="B462" s="7"/>
      <c r="C462" s="7"/>
      <c r="D462" s="7"/>
      <c r="E462" s="7"/>
      <c r="F462" s="7"/>
      <c r="G462" s="7"/>
      <c r="H462" s="7"/>
      <c r="I462" s="204"/>
      <c r="J462" s="7"/>
      <c r="K462" s="7"/>
      <c r="L462" s="7"/>
      <c r="M462" s="7"/>
      <c r="N462" s="51"/>
      <c r="O462" s="51"/>
      <c r="P462" s="226"/>
      <c r="Q462" s="226"/>
      <c r="R462" s="226"/>
      <c r="S462" s="226"/>
      <c r="T462" s="51"/>
      <c r="U462" s="51"/>
    </row>
    <row r="463" spans="1:21" ht="11.25">
      <c r="A463" s="7"/>
      <c r="B463" s="7"/>
      <c r="C463" s="7"/>
      <c r="D463" s="7"/>
      <c r="E463" s="7"/>
      <c r="F463" s="7"/>
      <c r="G463" s="7"/>
      <c r="H463" s="7"/>
      <c r="I463" s="204"/>
      <c r="J463" s="7"/>
      <c r="K463" s="7"/>
      <c r="L463" s="7"/>
      <c r="M463" s="7"/>
      <c r="N463" s="51"/>
      <c r="O463" s="51"/>
      <c r="P463" s="226"/>
      <c r="Q463" s="226"/>
      <c r="R463" s="226"/>
      <c r="S463" s="226"/>
      <c r="T463" s="51"/>
      <c r="U463" s="51"/>
    </row>
    <row r="464" spans="1:21" ht="11.25">
      <c r="A464" s="7"/>
      <c r="B464" s="7"/>
      <c r="C464" s="7"/>
      <c r="D464" s="7"/>
      <c r="E464" s="7"/>
      <c r="F464" s="7"/>
      <c r="G464" s="7"/>
      <c r="H464" s="7"/>
      <c r="I464" s="204"/>
      <c r="J464" s="7"/>
      <c r="K464" s="7"/>
      <c r="L464" s="7"/>
      <c r="M464" s="7"/>
      <c r="N464" s="51"/>
      <c r="O464" s="51"/>
      <c r="P464" s="226"/>
      <c r="Q464" s="226"/>
      <c r="R464" s="226"/>
      <c r="S464" s="226"/>
      <c r="T464" s="51"/>
      <c r="U464" s="51"/>
    </row>
    <row r="465" spans="1:21" ht="11.25">
      <c r="A465" s="7"/>
      <c r="B465" s="7"/>
      <c r="C465" s="7"/>
      <c r="D465" s="7"/>
      <c r="E465" s="7"/>
      <c r="F465" s="7"/>
      <c r="G465" s="7"/>
      <c r="H465" s="7"/>
      <c r="I465" s="204"/>
      <c r="J465" s="7"/>
      <c r="K465" s="7"/>
      <c r="L465" s="7"/>
      <c r="M465" s="7"/>
      <c r="N465" s="51"/>
      <c r="O465" s="51"/>
      <c r="P465" s="226"/>
      <c r="Q465" s="226"/>
      <c r="R465" s="226"/>
      <c r="S465" s="226"/>
      <c r="T465" s="51"/>
      <c r="U465" s="51"/>
    </row>
    <row r="466" spans="1:21" ht="11.25">
      <c r="A466" s="7"/>
      <c r="B466" s="7"/>
      <c r="C466" s="7"/>
      <c r="D466" s="7"/>
      <c r="E466" s="7"/>
      <c r="F466" s="7"/>
      <c r="G466" s="7"/>
      <c r="H466" s="7"/>
      <c r="I466" s="204"/>
      <c r="J466" s="7"/>
      <c r="K466" s="7"/>
      <c r="L466" s="7"/>
      <c r="M466" s="7"/>
      <c r="N466" s="51"/>
      <c r="O466" s="51"/>
      <c r="P466" s="226"/>
      <c r="Q466" s="226"/>
      <c r="R466" s="226"/>
      <c r="S466" s="226"/>
      <c r="T466" s="51"/>
      <c r="U466" s="51"/>
    </row>
    <row r="467" spans="1:21" ht="11.25">
      <c r="A467" s="7"/>
      <c r="B467" s="7"/>
      <c r="C467" s="7"/>
      <c r="D467" s="7"/>
      <c r="E467" s="7"/>
      <c r="F467" s="7"/>
      <c r="G467" s="7"/>
      <c r="H467" s="7"/>
      <c r="I467" s="204"/>
      <c r="J467" s="7"/>
      <c r="K467" s="7"/>
      <c r="L467" s="7"/>
      <c r="M467" s="7"/>
      <c r="N467" s="51"/>
      <c r="O467" s="51"/>
      <c r="P467" s="226"/>
      <c r="Q467" s="226"/>
      <c r="R467" s="226"/>
      <c r="S467" s="226"/>
      <c r="T467" s="51"/>
      <c r="U467" s="51"/>
    </row>
    <row r="468" spans="1:21" ht="11.25">
      <c r="A468" s="7"/>
      <c r="B468" s="7"/>
      <c r="C468" s="7"/>
      <c r="D468" s="7"/>
      <c r="E468" s="7"/>
      <c r="F468" s="7"/>
      <c r="G468" s="7"/>
      <c r="H468" s="7"/>
      <c r="I468" s="204"/>
      <c r="J468" s="7"/>
      <c r="K468" s="7"/>
      <c r="L468" s="7"/>
      <c r="M468" s="7"/>
      <c r="N468" s="51"/>
      <c r="O468" s="51"/>
      <c r="P468" s="226"/>
      <c r="Q468" s="226"/>
      <c r="R468" s="226"/>
      <c r="S468" s="226"/>
      <c r="T468" s="51"/>
      <c r="U468" s="51"/>
    </row>
    <row r="469" spans="1:21" ht="11.25">
      <c r="A469" s="7"/>
      <c r="B469" s="7"/>
      <c r="C469" s="7"/>
      <c r="D469" s="7"/>
      <c r="E469" s="7"/>
      <c r="F469" s="7"/>
      <c r="G469" s="7"/>
      <c r="H469" s="7"/>
      <c r="I469" s="204"/>
      <c r="J469" s="7"/>
      <c r="K469" s="7"/>
      <c r="L469" s="7"/>
      <c r="M469" s="7"/>
      <c r="N469" s="51"/>
      <c r="O469" s="51"/>
      <c r="P469" s="226"/>
      <c r="Q469" s="226"/>
      <c r="R469" s="226"/>
      <c r="S469" s="226"/>
      <c r="T469" s="51"/>
      <c r="U469" s="51"/>
    </row>
    <row r="470" spans="1:21" ht="11.25">
      <c r="A470" s="7"/>
      <c r="B470" s="7"/>
      <c r="C470" s="7"/>
      <c r="D470" s="7"/>
      <c r="E470" s="7"/>
      <c r="F470" s="7"/>
      <c r="G470" s="7"/>
      <c r="H470" s="7"/>
      <c r="I470" s="204"/>
      <c r="J470" s="7"/>
      <c r="K470" s="7"/>
      <c r="L470" s="7"/>
      <c r="M470" s="7"/>
      <c r="N470" s="51"/>
      <c r="O470" s="51"/>
      <c r="P470" s="226"/>
      <c r="Q470" s="226"/>
      <c r="R470" s="226"/>
      <c r="S470" s="226"/>
      <c r="T470" s="51"/>
      <c r="U470" s="51"/>
    </row>
    <row r="471" spans="1:21" ht="11.25">
      <c r="A471" s="7"/>
      <c r="B471" s="7"/>
      <c r="C471" s="7"/>
      <c r="D471" s="7"/>
      <c r="E471" s="7"/>
      <c r="F471" s="7"/>
      <c r="G471" s="7"/>
      <c r="H471" s="7"/>
      <c r="I471" s="204"/>
      <c r="J471" s="7"/>
      <c r="K471" s="7"/>
      <c r="L471" s="7"/>
      <c r="M471" s="7"/>
      <c r="N471" s="51"/>
      <c r="O471" s="51"/>
      <c r="P471" s="226"/>
      <c r="Q471" s="226"/>
      <c r="R471" s="226"/>
      <c r="S471" s="226"/>
      <c r="T471" s="51"/>
      <c r="U471" s="51"/>
    </row>
    <row r="472" spans="1:21" ht="11.25">
      <c r="A472" s="7"/>
      <c r="B472" s="7"/>
      <c r="C472" s="7"/>
      <c r="D472" s="7"/>
      <c r="E472" s="7"/>
      <c r="F472" s="7"/>
      <c r="G472" s="7"/>
      <c r="H472" s="7"/>
      <c r="I472" s="204"/>
      <c r="J472" s="7"/>
      <c r="K472" s="7"/>
      <c r="L472" s="7"/>
      <c r="M472" s="7"/>
      <c r="N472" s="51"/>
      <c r="O472" s="51"/>
      <c r="P472" s="226"/>
      <c r="Q472" s="226"/>
      <c r="R472" s="226"/>
      <c r="S472" s="226"/>
      <c r="T472" s="51"/>
      <c r="U472" s="51"/>
    </row>
    <row r="473" spans="1:21" ht="11.25">
      <c r="A473" s="7"/>
      <c r="B473" s="7"/>
      <c r="C473" s="7"/>
      <c r="D473" s="7"/>
      <c r="E473" s="7"/>
      <c r="F473" s="7"/>
      <c r="G473" s="7"/>
      <c r="H473" s="7"/>
      <c r="I473" s="204"/>
      <c r="J473" s="7"/>
      <c r="K473" s="7"/>
      <c r="L473" s="7"/>
      <c r="M473" s="7"/>
      <c r="N473" s="51"/>
      <c r="O473" s="51"/>
      <c r="P473" s="226"/>
      <c r="Q473" s="226"/>
      <c r="R473" s="226"/>
      <c r="S473" s="226"/>
      <c r="T473" s="51"/>
      <c r="U473" s="51"/>
    </row>
    <row r="474" spans="1:21" ht="11.25">
      <c r="A474" s="7"/>
      <c r="B474" s="7"/>
      <c r="C474" s="7"/>
      <c r="D474" s="7"/>
      <c r="E474" s="7"/>
      <c r="F474" s="7"/>
      <c r="G474" s="7"/>
      <c r="H474" s="7"/>
      <c r="I474" s="204"/>
      <c r="J474" s="7"/>
      <c r="K474" s="7"/>
      <c r="L474" s="7"/>
      <c r="M474" s="7"/>
      <c r="N474" s="51"/>
      <c r="O474" s="51"/>
      <c r="P474" s="226"/>
      <c r="Q474" s="226"/>
      <c r="R474" s="226"/>
      <c r="S474" s="226"/>
      <c r="T474" s="51"/>
      <c r="U474" s="51"/>
    </row>
    <row r="475" spans="1:21" ht="11.25">
      <c r="A475" s="7"/>
      <c r="B475" s="7"/>
      <c r="C475" s="7"/>
      <c r="D475" s="7"/>
      <c r="E475" s="7"/>
      <c r="F475" s="7"/>
      <c r="G475" s="7"/>
      <c r="H475" s="7"/>
      <c r="I475" s="204"/>
      <c r="J475" s="7"/>
      <c r="K475" s="7"/>
      <c r="L475" s="7"/>
      <c r="M475" s="7"/>
      <c r="N475" s="51"/>
      <c r="O475" s="51"/>
      <c r="P475" s="226"/>
      <c r="Q475" s="226"/>
      <c r="R475" s="226"/>
      <c r="S475" s="226"/>
      <c r="T475" s="51"/>
      <c r="U475" s="51"/>
    </row>
    <row r="476" spans="1:21" ht="11.25">
      <c r="A476" s="7"/>
      <c r="B476" s="7"/>
      <c r="C476" s="7"/>
      <c r="D476" s="7"/>
      <c r="E476" s="7"/>
      <c r="F476" s="7"/>
      <c r="G476" s="7"/>
      <c r="H476" s="7"/>
      <c r="I476" s="204"/>
      <c r="J476" s="7"/>
      <c r="K476" s="7"/>
      <c r="L476" s="7"/>
      <c r="M476" s="7"/>
      <c r="N476" s="51"/>
      <c r="O476" s="51"/>
      <c r="P476" s="226"/>
      <c r="Q476" s="226"/>
      <c r="R476" s="226"/>
      <c r="S476" s="226"/>
      <c r="T476" s="51"/>
      <c r="U476" s="51"/>
    </row>
    <row r="477" spans="1:21" ht="11.25">
      <c r="A477" s="7"/>
      <c r="B477" s="7"/>
      <c r="C477" s="7"/>
      <c r="D477" s="7"/>
      <c r="E477" s="7"/>
      <c r="F477" s="7"/>
      <c r="G477" s="7"/>
      <c r="H477" s="7"/>
      <c r="I477" s="204"/>
      <c r="J477" s="7"/>
      <c r="K477" s="7"/>
      <c r="L477" s="7"/>
      <c r="M477" s="7"/>
      <c r="N477" s="51"/>
      <c r="O477" s="51"/>
      <c r="P477" s="226"/>
      <c r="Q477" s="226"/>
      <c r="R477" s="226"/>
      <c r="S477" s="226"/>
      <c r="T477" s="51"/>
      <c r="U477" s="51"/>
    </row>
    <row r="478" spans="1:21" ht="11.25">
      <c r="A478" s="7"/>
      <c r="B478" s="7"/>
      <c r="C478" s="7"/>
      <c r="D478" s="7"/>
      <c r="E478" s="7"/>
      <c r="F478" s="7"/>
      <c r="G478" s="7"/>
      <c r="H478" s="7"/>
      <c r="I478" s="204"/>
      <c r="J478" s="7"/>
      <c r="K478" s="7"/>
      <c r="L478" s="7"/>
      <c r="M478" s="7"/>
      <c r="N478" s="51"/>
      <c r="O478" s="51"/>
      <c r="P478" s="226"/>
      <c r="Q478" s="226"/>
      <c r="R478" s="226"/>
      <c r="S478" s="226"/>
      <c r="T478" s="51"/>
      <c r="U478" s="51"/>
    </row>
    <row r="479" spans="1:21" ht="11.25">
      <c r="A479" s="7"/>
      <c r="B479" s="7"/>
      <c r="C479" s="7"/>
      <c r="D479" s="7"/>
      <c r="E479" s="7"/>
      <c r="F479" s="7"/>
      <c r="G479" s="7"/>
      <c r="H479" s="7"/>
      <c r="I479" s="204"/>
      <c r="J479" s="7"/>
      <c r="K479" s="7"/>
      <c r="L479" s="7"/>
      <c r="M479" s="7"/>
      <c r="N479" s="51"/>
      <c r="O479" s="51"/>
      <c r="P479" s="226"/>
      <c r="Q479" s="226"/>
      <c r="R479" s="226"/>
      <c r="S479" s="226"/>
      <c r="T479" s="51"/>
      <c r="U479" s="51"/>
    </row>
    <row r="480" spans="1:21" ht="11.25">
      <c r="A480" s="7"/>
      <c r="B480" s="7"/>
      <c r="C480" s="7"/>
      <c r="D480" s="7"/>
      <c r="E480" s="7"/>
      <c r="F480" s="7"/>
      <c r="G480" s="7"/>
      <c r="H480" s="7"/>
      <c r="I480" s="204"/>
      <c r="J480" s="7"/>
      <c r="K480" s="7"/>
      <c r="L480" s="7"/>
      <c r="M480" s="7"/>
      <c r="N480" s="51"/>
      <c r="O480" s="51"/>
      <c r="P480" s="226"/>
      <c r="Q480" s="226"/>
      <c r="R480" s="226"/>
      <c r="S480" s="226"/>
      <c r="T480" s="51"/>
      <c r="U480" s="51"/>
    </row>
    <row r="481" spans="1:21" ht="11.25">
      <c r="A481" s="7"/>
      <c r="B481" s="7"/>
      <c r="C481" s="7"/>
      <c r="D481" s="7"/>
      <c r="E481" s="7"/>
      <c r="F481" s="7"/>
      <c r="G481" s="7"/>
      <c r="H481" s="7"/>
      <c r="I481" s="204"/>
      <c r="J481" s="7"/>
      <c r="K481" s="7"/>
      <c r="L481" s="7"/>
      <c r="M481" s="7"/>
      <c r="N481" s="51"/>
      <c r="O481" s="51"/>
      <c r="P481" s="226"/>
      <c r="Q481" s="226"/>
      <c r="R481" s="226"/>
      <c r="S481" s="226"/>
      <c r="T481" s="51"/>
      <c r="U481" s="51"/>
    </row>
    <row r="482" spans="1:21" ht="11.25">
      <c r="A482" s="7"/>
      <c r="B482" s="7"/>
      <c r="C482" s="7"/>
      <c r="D482" s="7"/>
      <c r="E482" s="7"/>
      <c r="F482" s="7"/>
      <c r="G482" s="7"/>
      <c r="H482" s="7"/>
      <c r="I482" s="204"/>
      <c r="J482" s="7"/>
      <c r="K482" s="7"/>
      <c r="L482" s="7"/>
      <c r="M482" s="7"/>
      <c r="N482" s="51"/>
      <c r="O482" s="51"/>
      <c r="P482" s="226"/>
      <c r="Q482" s="226"/>
      <c r="R482" s="226"/>
      <c r="S482" s="226"/>
      <c r="T482" s="51"/>
      <c r="U482" s="51"/>
    </row>
    <row r="483" spans="1:21" ht="11.25">
      <c r="A483" s="7"/>
      <c r="B483" s="7"/>
      <c r="C483" s="7"/>
      <c r="D483" s="7"/>
      <c r="E483" s="7"/>
      <c r="F483" s="7"/>
      <c r="G483" s="7"/>
      <c r="H483" s="7"/>
      <c r="I483" s="204"/>
      <c r="J483" s="7"/>
      <c r="K483" s="7"/>
      <c r="L483" s="7"/>
      <c r="M483" s="7"/>
      <c r="N483" s="51"/>
      <c r="O483" s="51"/>
      <c r="P483" s="226"/>
      <c r="Q483" s="226"/>
      <c r="R483" s="226"/>
      <c r="S483" s="226"/>
      <c r="T483" s="51"/>
      <c r="U483" s="51"/>
    </row>
    <row r="484" spans="1:21" ht="11.25">
      <c r="A484" s="7"/>
      <c r="B484" s="7"/>
      <c r="C484" s="7"/>
      <c r="D484" s="7"/>
      <c r="E484" s="7"/>
      <c r="F484" s="7"/>
      <c r="G484" s="7"/>
      <c r="H484" s="7"/>
      <c r="I484" s="204"/>
      <c r="J484" s="7"/>
      <c r="K484" s="7"/>
      <c r="L484" s="7"/>
      <c r="M484" s="7"/>
      <c r="N484" s="51"/>
      <c r="O484" s="51"/>
      <c r="P484" s="226"/>
      <c r="Q484" s="226"/>
      <c r="R484" s="226"/>
      <c r="S484" s="226"/>
      <c r="T484" s="51"/>
      <c r="U484" s="51"/>
    </row>
    <row r="485" spans="1:21" ht="11.25">
      <c r="A485" s="7"/>
      <c r="B485" s="7"/>
      <c r="C485" s="7"/>
      <c r="D485" s="7"/>
      <c r="E485" s="7"/>
      <c r="F485" s="7"/>
      <c r="G485" s="7"/>
      <c r="H485" s="7"/>
      <c r="I485" s="204"/>
      <c r="J485" s="7"/>
      <c r="K485" s="7"/>
      <c r="L485" s="7"/>
      <c r="M485" s="7"/>
      <c r="N485" s="51"/>
      <c r="O485" s="51"/>
      <c r="P485" s="226"/>
      <c r="Q485" s="226"/>
      <c r="R485" s="226"/>
      <c r="S485" s="226"/>
      <c r="T485" s="51"/>
      <c r="U485" s="51"/>
    </row>
    <row r="486" spans="1:21" ht="11.25">
      <c r="A486" s="7"/>
      <c r="B486" s="7"/>
      <c r="C486" s="7"/>
      <c r="D486" s="7"/>
      <c r="E486" s="7"/>
      <c r="F486" s="7"/>
      <c r="G486" s="7"/>
      <c r="H486" s="7"/>
      <c r="I486" s="204"/>
      <c r="J486" s="7"/>
      <c r="K486" s="7"/>
      <c r="L486" s="7"/>
      <c r="M486" s="7"/>
      <c r="N486" s="51"/>
      <c r="O486" s="51"/>
      <c r="P486" s="226"/>
      <c r="Q486" s="226"/>
      <c r="R486" s="226"/>
      <c r="S486" s="226"/>
      <c r="T486" s="51"/>
      <c r="U486" s="51"/>
    </row>
    <row r="487" spans="1:21" ht="11.25">
      <c r="A487" s="7"/>
      <c r="B487" s="7"/>
      <c r="C487" s="7"/>
      <c r="D487" s="7"/>
      <c r="E487" s="7"/>
      <c r="F487" s="7"/>
      <c r="G487" s="7"/>
      <c r="H487" s="7"/>
      <c r="I487" s="204"/>
      <c r="J487" s="7"/>
      <c r="K487" s="7"/>
      <c r="L487" s="7"/>
      <c r="M487" s="7"/>
      <c r="N487" s="51"/>
      <c r="O487" s="51"/>
      <c r="P487" s="226"/>
      <c r="Q487" s="226"/>
      <c r="R487" s="226"/>
      <c r="S487" s="226"/>
      <c r="T487" s="51"/>
      <c r="U487" s="51"/>
    </row>
    <row r="488" spans="1:21" ht="11.25">
      <c r="A488" s="7"/>
      <c r="B488" s="7"/>
      <c r="C488" s="7"/>
      <c r="D488" s="7"/>
      <c r="E488" s="7"/>
      <c r="F488" s="7"/>
      <c r="G488" s="7"/>
      <c r="H488" s="7"/>
      <c r="I488" s="204"/>
      <c r="J488" s="7"/>
      <c r="K488" s="7"/>
      <c r="L488" s="7"/>
      <c r="M488" s="7"/>
      <c r="N488" s="51"/>
      <c r="O488" s="51"/>
      <c r="P488" s="226"/>
      <c r="Q488" s="226"/>
      <c r="R488" s="226"/>
      <c r="S488" s="226"/>
      <c r="T488" s="51"/>
      <c r="U488" s="51"/>
    </row>
    <row r="489" spans="1:21" ht="11.25">
      <c r="A489" s="7"/>
      <c r="B489" s="7"/>
      <c r="C489" s="7"/>
      <c r="D489" s="7"/>
      <c r="E489" s="7"/>
      <c r="F489" s="7"/>
      <c r="G489" s="7"/>
      <c r="H489" s="7"/>
      <c r="I489" s="204"/>
      <c r="J489" s="7"/>
      <c r="K489" s="7"/>
      <c r="L489" s="7"/>
      <c r="M489" s="7"/>
      <c r="N489" s="51"/>
      <c r="O489" s="51"/>
      <c r="P489" s="226"/>
      <c r="Q489" s="226"/>
      <c r="R489" s="226"/>
      <c r="S489" s="226"/>
      <c r="T489" s="51"/>
      <c r="U489" s="51"/>
    </row>
    <row r="490" spans="1:21" ht="11.25">
      <c r="A490" s="7"/>
      <c r="B490" s="7"/>
      <c r="C490" s="7"/>
      <c r="D490" s="7"/>
      <c r="E490" s="7"/>
      <c r="F490" s="7"/>
      <c r="G490" s="7"/>
      <c r="H490" s="7"/>
      <c r="I490" s="204"/>
      <c r="J490" s="7"/>
      <c r="K490" s="7"/>
      <c r="L490" s="7"/>
      <c r="M490" s="7"/>
      <c r="N490" s="51"/>
      <c r="O490" s="51"/>
      <c r="P490" s="226"/>
      <c r="Q490" s="226"/>
      <c r="R490" s="226"/>
      <c r="S490" s="226"/>
      <c r="T490" s="51"/>
      <c r="U490" s="51"/>
    </row>
    <row r="491" spans="1:21" ht="11.25">
      <c r="A491" s="7"/>
      <c r="B491" s="7"/>
      <c r="C491" s="7"/>
      <c r="D491" s="7"/>
      <c r="E491" s="7"/>
      <c r="F491" s="7"/>
      <c r="G491" s="7"/>
      <c r="H491" s="7"/>
      <c r="I491" s="204"/>
      <c r="J491" s="7"/>
      <c r="K491" s="7"/>
      <c r="L491" s="7"/>
      <c r="M491" s="7"/>
      <c r="N491" s="51"/>
      <c r="O491" s="51"/>
      <c r="P491" s="226"/>
      <c r="Q491" s="226"/>
      <c r="R491" s="226"/>
      <c r="S491" s="226"/>
      <c r="T491" s="51"/>
      <c r="U491" s="51"/>
    </row>
    <row r="492" spans="1:21" ht="11.25">
      <c r="A492" s="7"/>
      <c r="B492" s="7"/>
      <c r="C492" s="7"/>
      <c r="D492" s="7"/>
      <c r="E492" s="7"/>
      <c r="F492" s="7"/>
      <c r="G492" s="7"/>
      <c r="H492" s="7"/>
      <c r="I492" s="204"/>
      <c r="J492" s="7"/>
      <c r="K492" s="7"/>
      <c r="L492" s="7"/>
      <c r="M492" s="7"/>
      <c r="N492" s="51"/>
      <c r="O492" s="51"/>
      <c r="P492" s="226"/>
      <c r="Q492" s="226"/>
      <c r="R492" s="226"/>
      <c r="S492" s="226"/>
      <c r="T492" s="51"/>
      <c r="U492" s="51"/>
    </row>
    <row r="493" spans="1:21" ht="11.25">
      <c r="A493" s="7"/>
      <c r="B493" s="7"/>
      <c r="C493" s="7"/>
      <c r="D493" s="7"/>
      <c r="E493" s="7"/>
      <c r="F493" s="7"/>
      <c r="G493" s="7"/>
      <c r="H493" s="7"/>
      <c r="I493" s="204"/>
      <c r="J493" s="7"/>
      <c r="K493" s="7"/>
      <c r="L493" s="7"/>
      <c r="M493" s="7"/>
      <c r="N493" s="51"/>
      <c r="O493" s="51"/>
      <c r="P493" s="226"/>
      <c r="Q493" s="226"/>
      <c r="R493" s="226"/>
      <c r="S493" s="226"/>
      <c r="T493" s="51"/>
      <c r="U493" s="51"/>
    </row>
    <row r="494" spans="1:21" ht="11.25">
      <c r="A494" s="7"/>
      <c r="B494" s="7"/>
      <c r="C494" s="7"/>
      <c r="D494" s="7"/>
      <c r="E494" s="7"/>
      <c r="F494" s="7"/>
      <c r="G494" s="7"/>
      <c r="H494" s="7"/>
      <c r="I494" s="204"/>
      <c r="J494" s="7"/>
      <c r="K494" s="7"/>
      <c r="L494" s="7"/>
      <c r="M494" s="7"/>
      <c r="N494" s="51"/>
      <c r="O494" s="51"/>
      <c r="P494" s="226"/>
      <c r="Q494" s="226"/>
      <c r="R494" s="226"/>
      <c r="S494" s="226"/>
      <c r="T494" s="51"/>
      <c r="U494" s="51"/>
    </row>
    <row r="495" spans="1:21" ht="11.25">
      <c r="A495" s="7"/>
      <c r="B495" s="7"/>
      <c r="C495" s="7"/>
      <c r="D495" s="7"/>
      <c r="E495" s="7"/>
      <c r="F495" s="7"/>
      <c r="G495" s="7"/>
      <c r="H495" s="7"/>
      <c r="I495" s="204"/>
      <c r="J495" s="7"/>
      <c r="K495" s="7"/>
      <c r="L495" s="7"/>
      <c r="M495" s="7"/>
      <c r="N495" s="51"/>
      <c r="O495" s="51"/>
      <c r="P495" s="226"/>
      <c r="Q495" s="226"/>
      <c r="R495" s="226"/>
      <c r="S495" s="226"/>
      <c r="T495" s="51"/>
      <c r="U495" s="51"/>
    </row>
    <row r="496" spans="1:21" ht="11.25">
      <c r="A496" s="7"/>
      <c r="B496" s="7"/>
      <c r="C496" s="7"/>
      <c r="D496" s="7"/>
      <c r="E496" s="7"/>
      <c r="F496" s="7"/>
      <c r="G496" s="7"/>
      <c r="H496" s="7"/>
      <c r="I496" s="204"/>
      <c r="J496" s="7"/>
      <c r="K496" s="7"/>
      <c r="L496" s="7"/>
      <c r="M496" s="7"/>
      <c r="N496" s="51"/>
      <c r="O496" s="51"/>
      <c r="P496" s="226"/>
      <c r="Q496" s="226"/>
      <c r="R496" s="226"/>
      <c r="S496" s="226"/>
      <c r="T496" s="51"/>
      <c r="U496" s="51"/>
    </row>
    <row r="497" spans="1:21" ht="11.25">
      <c r="A497" s="7"/>
      <c r="B497" s="7"/>
      <c r="C497" s="7"/>
      <c r="D497" s="7"/>
      <c r="E497" s="7"/>
      <c r="F497" s="7"/>
      <c r="G497" s="7"/>
      <c r="H497" s="7"/>
      <c r="I497" s="204"/>
      <c r="J497" s="7"/>
      <c r="K497" s="7"/>
      <c r="L497" s="7"/>
      <c r="M497" s="7"/>
      <c r="N497" s="51"/>
      <c r="O497" s="51"/>
      <c r="P497" s="226"/>
      <c r="Q497" s="226"/>
      <c r="R497" s="226"/>
      <c r="S497" s="226"/>
      <c r="T497" s="51"/>
      <c r="U497" s="51"/>
    </row>
    <row r="498" spans="1:21" ht="11.25">
      <c r="A498" s="7"/>
      <c r="B498" s="7"/>
      <c r="C498" s="7"/>
      <c r="D498" s="7"/>
      <c r="E498" s="7"/>
      <c r="F498" s="7"/>
      <c r="G498" s="7"/>
      <c r="H498" s="7"/>
      <c r="I498" s="204"/>
      <c r="J498" s="7"/>
      <c r="K498" s="7"/>
      <c r="L498" s="7"/>
      <c r="M498" s="7"/>
      <c r="N498" s="51"/>
      <c r="O498" s="51"/>
      <c r="P498" s="226"/>
      <c r="Q498" s="226"/>
      <c r="R498" s="226"/>
      <c r="S498" s="226"/>
      <c r="T498" s="51"/>
      <c r="U498" s="51"/>
    </row>
    <row r="499" spans="1:21" ht="11.25">
      <c r="A499" s="7"/>
      <c r="B499" s="7"/>
      <c r="C499" s="7"/>
      <c r="D499" s="7"/>
      <c r="E499" s="7"/>
      <c r="F499" s="7"/>
      <c r="G499" s="7"/>
      <c r="H499" s="7"/>
      <c r="I499" s="204"/>
      <c r="J499" s="7"/>
      <c r="K499" s="7"/>
      <c r="L499" s="7"/>
      <c r="M499" s="7"/>
      <c r="N499" s="51"/>
      <c r="O499" s="51"/>
      <c r="P499" s="226"/>
      <c r="Q499" s="226"/>
      <c r="R499" s="226"/>
      <c r="S499" s="226"/>
      <c r="T499" s="51"/>
      <c r="U499" s="51"/>
    </row>
    <row r="500" spans="1:21" ht="11.25">
      <c r="A500" s="7"/>
      <c r="B500" s="7"/>
      <c r="C500" s="7"/>
      <c r="D500" s="7"/>
      <c r="E500" s="7"/>
      <c r="F500" s="7"/>
      <c r="G500" s="7"/>
      <c r="H500" s="7"/>
      <c r="I500" s="204"/>
      <c r="J500" s="7"/>
      <c r="K500" s="7"/>
      <c r="L500" s="7"/>
      <c r="M500" s="7"/>
      <c r="N500" s="51"/>
      <c r="O500" s="51"/>
      <c r="P500" s="226"/>
      <c r="Q500" s="226"/>
      <c r="R500" s="226"/>
      <c r="S500" s="226"/>
      <c r="T500" s="51"/>
      <c r="U500" s="51"/>
    </row>
    <row r="501" spans="1:21" ht="11.25">
      <c r="A501" s="7"/>
      <c r="B501" s="7"/>
      <c r="C501" s="7"/>
      <c r="D501" s="7"/>
      <c r="E501" s="7"/>
      <c r="F501" s="7"/>
      <c r="G501" s="7"/>
      <c r="H501" s="7"/>
      <c r="I501" s="204"/>
      <c r="J501" s="7"/>
      <c r="K501" s="7"/>
      <c r="L501" s="7"/>
      <c r="M501" s="7"/>
      <c r="N501" s="51"/>
      <c r="O501" s="51"/>
      <c r="P501" s="226"/>
      <c r="Q501" s="226"/>
      <c r="R501" s="226"/>
      <c r="S501" s="226"/>
      <c r="T501" s="51"/>
      <c r="U501" s="51"/>
    </row>
    <row r="502" spans="1:21" ht="11.25">
      <c r="A502" s="7"/>
      <c r="B502" s="7"/>
      <c r="C502" s="7"/>
      <c r="D502" s="7"/>
      <c r="E502" s="7"/>
      <c r="F502" s="7"/>
      <c r="G502" s="7"/>
      <c r="H502" s="7"/>
      <c r="I502" s="204"/>
      <c r="J502" s="7"/>
      <c r="K502" s="7"/>
      <c r="L502" s="7"/>
      <c r="M502" s="7"/>
      <c r="N502" s="51"/>
      <c r="O502" s="51"/>
      <c r="P502" s="226"/>
      <c r="Q502" s="226"/>
      <c r="R502" s="226"/>
      <c r="S502" s="226"/>
      <c r="T502" s="51"/>
      <c r="U502" s="51"/>
    </row>
    <row r="503" spans="1:21" ht="11.25">
      <c r="A503" s="7"/>
      <c r="B503" s="7"/>
      <c r="C503" s="7"/>
      <c r="D503" s="7"/>
      <c r="E503" s="7"/>
      <c r="F503" s="7"/>
      <c r="G503" s="7"/>
      <c r="H503" s="7"/>
      <c r="I503" s="204"/>
      <c r="J503" s="7"/>
      <c r="K503" s="7"/>
      <c r="L503" s="7"/>
      <c r="M503" s="7"/>
      <c r="N503" s="51"/>
      <c r="O503" s="51"/>
      <c r="P503" s="226"/>
      <c r="Q503" s="226"/>
      <c r="R503" s="226"/>
      <c r="S503" s="226"/>
      <c r="T503" s="51"/>
      <c r="U503" s="51"/>
    </row>
    <row r="504" spans="1:21" ht="11.25">
      <c r="A504" s="7"/>
      <c r="B504" s="7"/>
      <c r="C504" s="7"/>
      <c r="D504" s="7"/>
      <c r="E504" s="7"/>
      <c r="F504" s="7"/>
      <c r="G504" s="7"/>
      <c r="H504" s="7"/>
      <c r="I504" s="204"/>
      <c r="J504" s="7"/>
      <c r="K504" s="7"/>
      <c r="L504" s="7"/>
      <c r="M504" s="7"/>
      <c r="N504" s="51"/>
      <c r="O504" s="51"/>
      <c r="P504" s="226"/>
      <c r="Q504" s="226"/>
      <c r="R504" s="226"/>
      <c r="S504" s="226"/>
      <c r="T504" s="51"/>
      <c r="U504" s="51"/>
    </row>
    <row r="505" spans="1:21" ht="11.25">
      <c r="A505" s="7"/>
      <c r="B505" s="7"/>
      <c r="C505" s="7"/>
      <c r="D505" s="7"/>
      <c r="E505" s="7"/>
      <c r="F505" s="7"/>
      <c r="G505" s="7"/>
      <c r="H505" s="7"/>
      <c r="I505" s="204"/>
      <c r="J505" s="7"/>
      <c r="K505" s="7"/>
      <c r="L505" s="7"/>
      <c r="M505" s="7"/>
      <c r="N505" s="51"/>
      <c r="O505" s="51"/>
      <c r="P505" s="226"/>
      <c r="Q505" s="226"/>
      <c r="R505" s="226"/>
      <c r="S505" s="226"/>
      <c r="T505" s="51"/>
      <c r="U505" s="51"/>
    </row>
  </sheetData>
  <phoneticPr fontId="16"/>
  <conditionalFormatting sqref="A46">
    <cfRule type="expression" dxfId="637" priority="2">
      <formula>ISTEXT(A46)</formula>
    </cfRule>
  </conditionalFormatting>
  <conditionalFormatting sqref="A14:A45">
    <cfRule type="expression" dxfId="636" priority="1">
      <formula>ISTEXT(A14)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各種設定!$D$6:$D$10</xm:f>
          </x14:formula1>
          <xm:sqref>K7</xm:sqref>
        </x14:dataValidation>
        <x14:dataValidation type="list" allowBlank="1" showInputMessage="1" showErrorMessage="1">
          <x14:formula1>
            <xm:f>各種設定!$D$11:$D$16</xm:f>
          </x14:formula1>
          <xm:sqref>K8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X76"/>
  <sheetViews>
    <sheetView topLeftCell="A28" workbookViewId="0">
      <selection activeCell="AU50" sqref="AU50"/>
    </sheetView>
  </sheetViews>
  <sheetFormatPr defaultColWidth="1.1640625" defaultRowHeight="14.25"/>
  <cols>
    <col min="1" max="16384" width="1.1640625" style="103"/>
  </cols>
  <sheetData>
    <row r="1" spans="1:154" ht="21.7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2" t="s">
        <v>94</v>
      </c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  <c r="DF1" s="101"/>
      <c r="DG1" s="101"/>
      <c r="DH1" s="101"/>
      <c r="DI1" s="101"/>
      <c r="DJ1" s="101"/>
      <c r="DK1" s="101"/>
      <c r="DL1" s="101"/>
      <c r="DM1" s="101"/>
      <c r="DN1" s="101"/>
      <c r="DO1" s="101"/>
      <c r="DP1" s="101"/>
      <c r="DQ1" s="101"/>
      <c r="DR1" s="101"/>
      <c r="DS1" s="101"/>
      <c r="DT1" s="101"/>
      <c r="DU1" s="101"/>
      <c r="DV1" s="101"/>
      <c r="DW1" s="101"/>
      <c r="DX1" s="101"/>
      <c r="DY1" s="101"/>
      <c r="DZ1" s="101"/>
      <c r="EA1" s="101"/>
      <c r="EB1" s="101"/>
      <c r="EC1" s="101"/>
      <c r="ED1" s="101"/>
      <c r="EE1" s="101"/>
      <c r="EF1" s="101"/>
      <c r="EG1" s="101"/>
      <c r="EH1" s="101"/>
      <c r="EI1" s="101"/>
      <c r="EJ1" s="101"/>
      <c r="EK1" s="101"/>
      <c r="EL1" s="101"/>
      <c r="EM1" s="101"/>
      <c r="EN1" s="101"/>
      <c r="EO1" s="101"/>
      <c r="EP1" s="101"/>
      <c r="EQ1" s="101"/>
      <c r="ER1" s="101"/>
      <c r="ES1" s="101"/>
      <c r="ET1" s="101"/>
      <c r="EU1" s="101"/>
      <c r="EV1" s="101"/>
      <c r="EW1" s="101"/>
      <c r="EX1" s="101"/>
    </row>
    <row r="2" spans="1:154" ht="8.25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4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</row>
    <row r="3" spans="1:154" ht="3" customHeight="1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7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6"/>
      <c r="DO3" s="106"/>
      <c r="DP3" s="106"/>
      <c r="DQ3" s="106"/>
      <c r="DR3" s="106"/>
      <c r="DS3" s="106"/>
      <c r="DT3" s="106"/>
      <c r="DU3" s="106"/>
      <c r="DV3" s="106"/>
      <c r="DW3" s="106"/>
      <c r="DX3" s="106"/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  <c r="EJ3" s="106"/>
      <c r="EK3" s="106"/>
      <c r="EL3" s="106"/>
      <c r="EM3" s="106"/>
      <c r="EN3" s="106"/>
      <c r="EO3" s="106"/>
      <c r="EP3" s="106"/>
      <c r="EQ3" s="106"/>
      <c r="ER3" s="106"/>
      <c r="ES3" s="106"/>
      <c r="ET3" s="106"/>
      <c r="EU3" s="106"/>
      <c r="EV3" s="106"/>
      <c r="EW3" s="106"/>
      <c r="EX3" s="108"/>
    </row>
    <row r="4" spans="1:154" ht="11.1" customHeight="1">
      <c r="A4" s="109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55" t="s">
        <v>100</v>
      </c>
      <c r="U4" s="101"/>
      <c r="V4" s="110"/>
      <c r="W4" s="110"/>
      <c r="X4" s="110"/>
      <c r="Y4" s="110"/>
      <c r="Z4" s="246" t="str">
        <f>MID(各種設定!$D$3,1,1)</f>
        <v>ｶ</v>
      </c>
      <c r="AA4" s="246"/>
      <c r="AB4" s="246"/>
      <c r="AC4" s="246" t="str">
        <f>MID(各種設定!$D$3,2,1)</f>
        <v>ｰ</v>
      </c>
      <c r="AD4" s="246"/>
      <c r="AE4" s="246"/>
      <c r="AF4" s="246" t="str">
        <f>MID(各種設定!$D$3,3,1)</f>
        <v>ﾄ</v>
      </c>
      <c r="AG4" s="246"/>
      <c r="AH4" s="246"/>
      <c r="AI4" s="246" t="str">
        <f>MID(各種設定!$D$3,4,1)</f>
        <v>ﾚ</v>
      </c>
      <c r="AJ4" s="246"/>
      <c r="AK4" s="246"/>
      <c r="AL4" s="246" t="str">
        <f>MID(各種設定!$D$3,5,1)</f>
        <v>ｰ</v>
      </c>
      <c r="AM4" s="246"/>
      <c r="AN4" s="246"/>
      <c r="AO4" s="246" t="str">
        <f>MID(各種設定!$D$3,6,1)</f>
        <v>ｽ</v>
      </c>
      <c r="AP4" s="246"/>
      <c r="AQ4" s="246"/>
      <c r="AR4" s="246" t="str">
        <f>MID(各種設定!$D$3,7,1)</f>
        <v xml:space="preserve"> </v>
      </c>
      <c r="AS4" s="246"/>
      <c r="AT4" s="246"/>
      <c r="AU4" s="246" t="str">
        <f>MID(各種設定!$D$3,8,1)</f>
        <v>I</v>
      </c>
      <c r="AV4" s="246"/>
      <c r="AW4" s="246"/>
      <c r="AX4" s="246" t="str">
        <f>MID(各種設定!$D$3,9,1)</f>
        <v>N</v>
      </c>
      <c r="AY4" s="246"/>
      <c r="AZ4" s="246"/>
      <c r="BA4" s="246" t="str">
        <f>MID(各種設定!$D$3,10,1)</f>
        <v xml:space="preserve"> </v>
      </c>
      <c r="BB4" s="246"/>
      <c r="BC4" s="246"/>
      <c r="BD4" s="246" t="str">
        <f>MID(各種設定!$D$3,11,1)</f>
        <v>S</v>
      </c>
      <c r="BE4" s="246"/>
      <c r="BF4" s="246"/>
      <c r="BG4" s="246" t="str">
        <f>MID(各種設定!$D$3,12,1)</f>
        <v>U</v>
      </c>
      <c r="BH4" s="246"/>
      <c r="BI4" s="246"/>
      <c r="BJ4" s="246" t="str">
        <f>MID(各種設定!$D$3,13,1)</f>
        <v>Z</v>
      </c>
      <c r="BK4" s="246"/>
      <c r="BL4" s="246"/>
      <c r="BM4" s="246" t="str">
        <f>MID(各種設定!$D$3,14,1)</f>
        <v>U</v>
      </c>
      <c r="BN4" s="246"/>
      <c r="BO4" s="246"/>
      <c r="BP4" s="246" t="str">
        <f>MID(各種設定!$D$3,15,1)</f>
        <v>K</v>
      </c>
      <c r="BQ4" s="246"/>
      <c r="BR4" s="246"/>
      <c r="BS4" s="246" t="str">
        <f>MID(各種設定!$D$3,16,1)</f>
        <v>A</v>
      </c>
      <c r="BT4" s="246"/>
      <c r="BU4" s="246"/>
      <c r="BV4" s="246" t="str">
        <f>MID(各種設定!$D$3,17,1)</f>
        <v>　</v>
      </c>
      <c r="BW4" s="246"/>
      <c r="BX4" s="246"/>
      <c r="BY4" s="246" t="str">
        <f>MID(各種設定!$D$3,18,1)</f>
        <v>第</v>
      </c>
      <c r="BZ4" s="246"/>
      <c r="CA4" s="246"/>
      <c r="CB4" s="246" t="str">
        <f>MID(各種設定!$D$3,19,1)</f>
        <v>7</v>
      </c>
      <c r="CC4" s="246"/>
      <c r="CD4" s="246"/>
      <c r="CE4" s="246" t="str">
        <f>MID(各種設定!$D$3,20,1)</f>
        <v>戦</v>
      </c>
      <c r="CF4" s="246"/>
      <c r="CG4" s="246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248">
        <f>YEAR(各種設定!D17)</f>
        <v>2022</v>
      </c>
      <c r="EC4" s="248"/>
      <c r="ED4" s="248"/>
      <c r="EE4" s="248"/>
      <c r="EF4" s="248"/>
      <c r="EG4" s="248"/>
      <c r="EH4" s="248"/>
      <c r="EI4" s="262" t="s">
        <v>61</v>
      </c>
      <c r="EJ4" s="262"/>
      <c r="EK4" s="248">
        <f>MONTH(各種設定!D17)</f>
        <v>12</v>
      </c>
      <c r="EL4" s="248"/>
      <c r="EM4" s="248"/>
      <c r="EN4" s="248"/>
      <c r="EO4" s="262" t="s">
        <v>62</v>
      </c>
      <c r="EP4" s="262"/>
      <c r="EQ4" s="248">
        <f>DAY(各種設定!D17)</f>
        <v>11</v>
      </c>
      <c r="ER4" s="248"/>
      <c r="ES4" s="248"/>
      <c r="ET4" s="248"/>
      <c r="EU4" s="262" t="s">
        <v>63</v>
      </c>
      <c r="EV4" s="262"/>
      <c r="EW4" s="101"/>
      <c r="EX4" s="112"/>
    </row>
    <row r="5" spans="1:154" ht="11.1" customHeight="1">
      <c r="A5" s="109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55" t="s">
        <v>103</v>
      </c>
      <c r="V5" s="110"/>
      <c r="W5" s="110"/>
      <c r="X5" s="110"/>
      <c r="Y5" s="110"/>
      <c r="Z5" s="247"/>
      <c r="AA5" s="247"/>
      <c r="AB5" s="247"/>
      <c r="AC5" s="247"/>
      <c r="AD5" s="247"/>
      <c r="AE5" s="247"/>
      <c r="AF5" s="247"/>
      <c r="AG5" s="247"/>
      <c r="AH5" s="247"/>
      <c r="AI5" s="247"/>
      <c r="AJ5" s="247"/>
      <c r="AK5" s="247"/>
      <c r="AL5" s="247"/>
      <c r="AM5" s="247"/>
      <c r="AN5" s="247"/>
      <c r="AO5" s="247"/>
      <c r="AP5" s="247"/>
      <c r="AQ5" s="247"/>
      <c r="AR5" s="247"/>
      <c r="AS5" s="247"/>
      <c r="AT5" s="247"/>
      <c r="AU5" s="247"/>
      <c r="AV5" s="247"/>
      <c r="AW5" s="247"/>
      <c r="AX5" s="247"/>
      <c r="AY5" s="247"/>
      <c r="AZ5" s="247"/>
      <c r="BA5" s="247"/>
      <c r="BB5" s="247"/>
      <c r="BC5" s="247"/>
      <c r="BD5" s="247"/>
      <c r="BE5" s="247"/>
      <c r="BF5" s="247"/>
      <c r="BG5" s="247"/>
      <c r="BH5" s="247"/>
      <c r="BI5" s="247"/>
      <c r="BJ5" s="247"/>
      <c r="BK5" s="247"/>
      <c r="BL5" s="247"/>
      <c r="BM5" s="247"/>
      <c r="BN5" s="247"/>
      <c r="BO5" s="247"/>
      <c r="BP5" s="247"/>
      <c r="BQ5" s="247"/>
      <c r="BR5" s="247"/>
      <c r="BS5" s="247"/>
      <c r="BT5" s="247"/>
      <c r="BU5" s="247"/>
      <c r="BV5" s="247"/>
      <c r="BW5" s="247"/>
      <c r="BX5" s="247"/>
      <c r="BY5" s="247"/>
      <c r="BZ5" s="247"/>
      <c r="CA5" s="247"/>
      <c r="CB5" s="247"/>
      <c r="CC5" s="247"/>
      <c r="CD5" s="247"/>
      <c r="CE5" s="247"/>
      <c r="CF5" s="247"/>
      <c r="CG5" s="247"/>
      <c r="CH5" s="110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4"/>
      <c r="DZ5" s="111" t="s">
        <v>64</v>
      </c>
      <c r="EA5" s="101"/>
      <c r="EB5" s="101"/>
      <c r="EC5" s="101"/>
      <c r="ED5" s="101"/>
      <c r="EE5" s="101"/>
      <c r="EF5" s="263" t="s">
        <v>65</v>
      </c>
      <c r="EG5" s="263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12"/>
    </row>
    <row r="6" spans="1:154" ht="11.1" customHeight="1">
      <c r="A6" s="109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V6" s="101"/>
      <c r="W6" s="101"/>
      <c r="X6" s="101"/>
      <c r="Y6" s="101"/>
      <c r="Z6" s="101"/>
      <c r="AA6" s="101"/>
      <c r="AB6" s="101"/>
      <c r="AC6" s="101"/>
      <c r="AD6" s="145" t="s">
        <v>104</v>
      </c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264" t="s">
        <v>66</v>
      </c>
      <c r="CX6" s="264"/>
      <c r="CY6" s="264"/>
      <c r="CZ6" s="264"/>
      <c r="DA6" s="264"/>
      <c r="DB6" s="264"/>
      <c r="DC6" s="264"/>
      <c r="DD6" s="264"/>
      <c r="DE6" s="264"/>
      <c r="DF6" s="113" t="s">
        <v>67</v>
      </c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248">
        <f>YEAR(各種設定!D18)</f>
        <v>2022</v>
      </c>
      <c r="EC6" s="248"/>
      <c r="ED6" s="248"/>
      <c r="EE6" s="248"/>
      <c r="EF6" s="248"/>
      <c r="EG6" s="248"/>
      <c r="EH6" s="248"/>
      <c r="EI6" s="262" t="s">
        <v>61</v>
      </c>
      <c r="EJ6" s="262"/>
      <c r="EK6" s="248">
        <f>MONTH(各種設定!D18)</f>
        <v>12</v>
      </c>
      <c r="EL6" s="248"/>
      <c r="EM6" s="248"/>
      <c r="EN6" s="248"/>
      <c r="EO6" s="262" t="s">
        <v>62</v>
      </c>
      <c r="EP6" s="262"/>
      <c r="EQ6" s="248">
        <f>DAY(各種設定!D18)</f>
        <v>11</v>
      </c>
      <c r="ER6" s="248"/>
      <c r="ES6" s="248"/>
      <c r="ET6" s="248"/>
      <c r="EU6" s="262" t="s">
        <v>63</v>
      </c>
      <c r="EV6" s="262"/>
      <c r="EW6" s="101"/>
      <c r="EX6" s="112"/>
    </row>
    <row r="7" spans="1:154" ht="7.5" customHeight="1">
      <c r="A7" s="109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50" t="s">
        <v>106</v>
      </c>
      <c r="AD7" s="106"/>
      <c r="AE7" s="106"/>
      <c r="AF7" s="106"/>
      <c r="AG7" s="106"/>
      <c r="AH7" s="108"/>
      <c r="AI7" s="105"/>
      <c r="AJ7" s="106"/>
      <c r="AK7" s="106"/>
      <c r="AL7" s="106"/>
      <c r="AM7" s="106"/>
      <c r="AN7" s="148"/>
      <c r="AO7" s="146"/>
      <c r="AP7" s="106"/>
      <c r="AQ7" s="106"/>
      <c r="AR7" s="106"/>
      <c r="AS7" s="106"/>
      <c r="AT7" s="108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14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1"/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12"/>
    </row>
    <row r="8" spans="1:154" s="121" customFormat="1" ht="15">
      <c r="A8" s="115"/>
      <c r="B8" s="116"/>
      <c r="C8" s="116"/>
      <c r="D8" s="116"/>
      <c r="E8" s="116"/>
      <c r="F8" s="152" t="s">
        <v>195</v>
      </c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6"/>
      <c r="U8" s="116"/>
      <c r="V8" s="116"/>
      <c r="W8" s="116"/>
      <c r="X8" s="116"/>
      <c r="Y8" s="116"/>
      <c r="Z8" s="116"/>
      <c r="AA8" s="116"/>
      <c r="AB8" s="116"/>
      <c r="AC8" s="151" t="s">
        <v>105</v>
      </c>
      <c r="AD8" s="132"/>
      <c r="AE8" s="132"/>
      <c r="AF8" s="132"/>
      <c r="AG8" s="132"/>
      <c r="AH8" s="133"/>
      <c r="AI8" s="131"/>
      <c r="AJ8" s="132"/>
      <c r="AK8" s="132"/>
      <c r="AL8" s="132"/>
      <c r="AM8" s="132"/>
      <c r="AN8" s="149"/>
      <c r="AO8" s="147"/>
      <c r="AP8" s="132"/>
      <c r="AQ8" s="132"/>
      <c r="AR8" s="132"/>
      <c r="AS8" s="132"/>
      <c r="AT8" s="133"/>
      <c r="AU8" s="116"/>
      <c r="AV8" s="116"/>
      <c r="AW8" s="116"/>
      <c r="AX8" s="116"/>
      <c r="AY8" s="116"/>
      <c r="AZ8" s="116"/>
      <c r="BA8" s="116"/>
      <c r="BB8" s="154" t="s">
        <v>101</v>
      </c>
      <c r="BC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243" t="str">
        <f>MID(各種設定!$D$28,1,1)</f>
        <v>8</v>
      </c>
      <c r="BV8" s="244"/>
      <c r="BW8" s="245"/>
      <c r="BX8" s="243" t="str">
        <f>MID(各種設定!$D$28,2,1)</f>
        <v>2</v>
      </c>
      <c r="BY8" s="244"/>
      <c r="BZ8" s="245"/>
      <c r="CA8" s="243" t="str">
        <f>MID(各種設定!$D$28,3,1)</f>
        <v>4</v>
      </c>
      <c r="CB8" s="244"/>
      <c r="CC8" s="245"/>
      <c r="CD8" s="243" t="str">
        <f>MID(各種設定!$D$28,4,1)</f>
        <v>0</v>
      </c>
      <c r="CE8" s="244"/>
      <c r="CF8" s="245"/>
      <c r="CG8" s="243" t="str">
        <f>MID(各種設定!$D$28,5,1)</f>
        <v>1</v>
      </c>
      <c r="CH8" s="244"/>
      <c r="CI8" s="245"/>
      <c r="CJ8" s="243" t="str">
        <f>MID(各種設定!$D$28,6,1)</f>
        <v/>
      </c>
      <c r="CK8" s="244"/>
      <c r="CL8" s="245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259" t="s">
        <v>68</v>
      </c>
      <c r="CX8" s="259"/>
      <c r="CY8" s="259"/>
      <c r="CZ8" s="259"/>
      <c r="DA8" s="259"/>
      <c r="DB8" s="259"/>
      <c r="DC8" s="259"/>
      <c r="DD8" s="259"/>
      <c r="DE8" s="259"/>
      <c r="DF8" s="119" t="s">
        <v>67</v>
      </c>
      <c r="DG8" s="116"/>
      <c r="DH8" s="163" t="str">
        <f>+各種設定!D26</f>
        <v>D</v>
      </c>
      <c r="DI8" s="116"/>
      <c r="DJ8" s="116"/>
      <c r="DK8" s="116"/>
      <c r="DL8" s="116"/>
      <c r="DM8" s="120" t="s">
        <v>69</v>
      </c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16"/>
      <c r="DZ8" s="116"/>
      <c r="EA8" s="116"/>
      <c r="EB8" s="116"/>
      <c r="EC8" s="116"/>
      <c r="ED8" s="116"/>
      <c r="EE8" s="116"/>
      <c r="EF8" s="116"/>
      <c r="EG8" s="116"/>
      <c r="EH8" s="116"/>
      <c r="EI8" s="116"/>
      <c r="EJ8" s="116"/>
      <c r="EK8" s="116"/>
      <c r="EL8" s="116"/>
      <c r="EM8" s="116"/>
      <c r="EN8" s="116"/>
      <c r="EO8" s="116"/>
      <c r="EP8" s="116"/>
      <c r="EQ8" s="116"/>
      <c r="ER8" s="116"/>
      <c r="ES8" s="116"/>
      <c r="ET8" s="116"/>
      <c r="EU8" s="116"/>
      <c r="EV8" s="116"/>
      <c r="EW8" s="116"/>
      <c r="EX8" s="140"/>
    </row>
    <row r="9" spans="1:154" s="121" customFormat="1" ht="3" customHeight="1">
      <c r="A9" s="115"/>
      <c r="B9" s="116"/>
      <c r="C9" s="116"/>
      <c r="D9" s="116"/>
      <c r="E9" s="116"/>
      <c r="F9" s="135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16"/>
      <c r="CW9" s="201"/>
      <c r="CX9" s="201"/>
      <c r="CY9" s="201"/>
      <c r="CZ9" s="201"/>
      <c r="DA9" s="201"/>
      <c r="DB9" s="201"/>
      <c r="DC9" s="201"/>
      <c r="DD9" s="201"/>
      <c r="DE9" s="201"/>
      <c r="DF9" s="119"/>
      <c r="DG9" s="116"/>
      <c r="DH9" s="120"/>
      <c r="DI9" s="116"/>
      <c r="DJ9" s="116"/>
      <c r="DK9" s="116"/>
      <c r="DL9" s="116"/>
      <c r="DM9" s="120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16"/>
      <c r="DZ9" s="116"/>
      <c r="EA9" s="116"/>
      <c r="EB9" s="116"/>
      <c r="EC9" s="116"/>
      <c r="ED9" s="116"/>
      <c r="EE9" s="116"/>
      <c r="EF9" s="116"/>
      <c r="EG9" s="116"/>
      <c r="EH9" s="116"/>
      <c r="EI9" s="116"/>
      <c r="EJ9" s="116"/>
      <c r="EK9" s="116"/>
      <c r="EL9" s="116"/>
      <c r="EM9" s="116"/>
      <c r="EN9" s="116"/>
      <c r="EO9" s="116"/>
      <c r="EP9" s="116"/>
      <c r="EQ9" s="116"/>
      <c r="ER9" s="116"/>
      <c r="ES9" s="116"/>
      <c r="ET9" s="116"/>
      <c r="EU9" s="116"/>
      <c r="EV9" s="116"/>
      <c r="EW9" s="116"/>
      <c r="EX9" s="140"/>
    </row>
    <row r="10" spans="1:154" s="128" customFormat="1" ht="20.100000000000001" customHeight="1">
      <c r="A10" s="122"/>
      <c r="B10" s="123"/>
      <c r="C10" s="123"/>
      <c r="D10" s="123"/>
      <c r="E10" s="123"/>
      <c r="F10" s="143" t="s">
        <v>102</v>
      </c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243" t="str">
        <f>MID(各種設定!$D$30,1,1)</f>
        <v>2</v>
      </c>
      <c r="T10" s="244"/>
      <c r="U10" s="245"/>
      <c r="V10" s="243" t="str">
        <f>MID(各種設定!$D$30,2,1)</f>
        <v>2</v>
      </c>
      <c r="W10" s="244"/>
      <c r="X10" s="245"/>
      <c r="Y10" s="243" t="str">
        <f>MID(各種設定!$D$30,3,1)</f>
        <v>2</v>
      </c>
      <c r="Z10" s="244"/>
      <c r="AA10" s="245"/>
      <c r="AB10" s="243" t="str">
        <f>MID(各種設定!$D$30,4,1)</f>
        <v>5</v>
      </c>
      <c r="AC10" s="244"/>
      <c r="AD10" s="245"/>
      <c r="AE10" s="243" t="str">
        <f>MID(各種設定!$D$30,5,1)</f>
        <v>0</v>
      </c>
      <c r="AF10" s="244"/>
      <c r="AG10" s="245"/>
      <c r="AH10" s="243" t="str">
        <f>MID(各種設定!$D$30,6,1)</f>
        <v>9</v>
      </c>
      <c r="AI10" s="244"/>
      <c r="AJ10" s="245"/>
      <c r="AK10" s="123"/>
      <c r="AL10" s="123"/>
      <c r="AM10" s="123"/>
      <c r="AN10" s="123"/>
      <c r="AO10" s="123"/>
      <c r="AP10" s="123"/>
      <c r="AQ10" s="123"/>
      <c r="AR10" s="123"/>
      <c r="AS10" s="123"/>
      <c r="AT10" s="153" t="s">
        <v>109</v>
      </c>
      <c r="AU10" s="124"/>
      <c r="AV10" s="124"/>
      <c r="AW10" s="124"/>
      <c r="AX10" s="124"/>
      <c r="AY10" s="124"/>
      <c r="AZ10" s="124"/>
      <c r="BA10" s="124"/>
      <c r="BB10" s="125"/>
      <c r="BC10" s="126"/>
      <c r="BD10" s="126"/>
      <c r="BE10" s="160" t="s">
        <v>112</v>
      </c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3"/>
      <c r="CP10" s="123"/>
      <c r="CQ10" s="127" t="s">
        <v>70</v>
      </c>
      <c r="CR10" s="126"/>
      <c r="CS10" s="126"/>
      <c r="CT10" s="126"/>
      <c r="CU10" s="126"/>
      <c r="CV10" s="126"/>
      <c r="CW10" s="126"/>
      <c r="CX10" s="258" t="s">
        <v>71</v>
      </c>
      <c r="CY10" s="258"/>
      <c r="CZ10" s="258"/>
      <c r="DA10" s="258"/>
      <c r="DB10" s="258"/>
      <c r="DC10" s="258"/>
      <c r="DD10" s="258"/>
      <c r="DE10" s="127" t="s">
        <v>72</v>
      </c>
      <c r="DF10" s="126"/>
      <c r="DG10" s="126"/>
      <c r="DH10" s="126"/>
      <c r="DI10" s="126"/>
      <c r="DJ10" s="126"/>
      <c r="DK10" s="126" t="s">
        <v>73</v>
      </c>
      <c r="DL10" s="126"/>
      <c r="DM10" s="126"/>
      <c r="DN10" s="126"/>
      <c r="DO10" s="126"/>
      <c r="DP10" s="126"/>
      <c r="DQ10" s="123"/>
      <c r="DR10" s="123"/>
      <c r="DS10" s="123"/>
      <c r="DT10" s="260" t="s">
        <v>117</v>
      </c>
      <c r="DU10" s="261"/>
      <c r="DV10" s="261"/>
      <c r="DW10" s="261"/>
      <c r="DX10" s="261"/>
      <c r="DY10" s="261"/>
      <c r="DZ10" s="261"/>
      <c r="EA10" s="261"/>
      <c r="EB10" s="127" t="s">
        <v>74</v>
      </c>
      <c r="EC10" s="127"/>
      <c r="ED10" s="127"/>
      <c r="EE10" s="257" t="s">
        <v>55</v>
      </c>
      <c r="EF10" s="257"/>
      <c r="EG10" s="257"/>
      <c r="EH10" s="257"/>
      <c r="EI10" s="257"/>
      <c r="EJ10" s="257"/>
      <c r="EK10" s="257"/>
      <c r="EL10" s="126"/>
      <c r="EM10" s="126"/>
      <c r="EN10" s="126"/>
      <c r="EO10" s="126"/>
      <c r="EP10" s="126"/>
      <c r="EQ10" s="126"/>
      <c r="ER10" s="126"/>
      <c r="ES10" s="126"/>
      <c r="ET10" s="126"/>
      <c r="EU10" s="126"/>
      <c r="EV10" s="123"/>
      <c r="EW10" s="123"/>
      <c r="EX10" s="141"/>
    </row>
    <row r="11" spans="1:154" s="121" customFormat="1" ht="3" customHeight="1">
      <c r="A11" s="115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6"/>
      <c r="DP11" s="116"/>
      <c r="DQ11" s="116"/>
      <c r="DR11" s="116"/>
      <c r="DS11" s="116"/>
      <c r="DT11" s="116"/>
      <c r="DU11" s="116"/>
      <c r="DV11" s="116"/>
      <c r="DW11" s="116"/>
      <c r="DX11" s="116"/>
      <c r="DY11" s="116"/>
      <c r="DZ11" s="116"/>
      <c r="EA11" s="116"/>
      <c r="EB11" s="116"/>
      <c r="EC11" s="116"/>
      <c r="ED11" s="116"/>
      <c r="EE11" s="116"/>
      <c r="EF11" s="116"/>
      <c r="EG11" s="116"/>
      <c r="EH11" s="116"/>
      <c r="EI11" s="116"/>
      <c r="EJ11" s="116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40"/>
    </row>
    <row r="12" spans="1:154" s="121" customFormat="1">
      <c r="A12" s="115"/>
      <c r="B12" s="116"/>
      <c r="C12" s="116"/>
      <c r="D12" s="116"/>
      <c r="E12" s="116"/>
      <c r="F12" s="152" t="s">
        <v>108</v>
      </c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58" t="str">
        <f>+各種設定!D4</f>
        <v>SUPER SS</v>
      </c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6"/>
      <c r="AO12" s="116"/>
      <c r="AP12" s="116"/>
      <c r="AU12" s="121" t="s">
        <v>123</v>
      </c>
      <c r="BK12" s="116"/>
      <c r="BL12" s="117" t="s">
        <v>75</v>
      </c>
      <c r="BM12" s="118"/>
      <c r="BN12" s="118"/>
      <c r="BO12" s="118"/>
      <c r="BP12" s="118"/>
      <c r="BQ12" s="118"/>
      <c r="BR12" s="118"/>
      <c r="BS12" s="118"/>
      <c r="BT12" s="118"/>
      <c r="BU12" s="118"/>
      <c r="BV12" s="129"/>
      <c r="BW12" s="129"/>
      <c r="BX12" s="256">
        <f>COUNTIF('公式予選（TT）2Gr-結果表（貼付）'!A2:A50,"&lt;&gt;"&amp;"")</f>
        <v>25</v>
      </c>
      <c r="BY12" s="256"/>
      <c r="BZ12" s="256"/>
      <c r="CA12" s="256"/>
      <c r="CB12" s="256"/>
      <c r="CC12" s="118"/>
      <c r="CD12" s="118"/>
      <c r="CE12" s="130" t="s">
        <v>76</v>
      </c>
      <c r="CF12" s="116"/>
      <c r="CG12" s="134"/>
      <c r="CH12" s="116"/>
      <c r="CI12" s="142"/>
      <c r="CJ12" s="116"/>
      <c r="CK12" s="116"/>
      <c r="CL12" s="116"/>
      <c r="CM12" s="135"/>
      <c r="CN12" s="116"/>
      <c r="CO12" s="116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7" t="s">
        <v>97</v>
      </c>
      <c r="DN12" s="118"/>
      <c r="DO12" s="118"/>
      <c r="DP12" s="118"/>
      <c r="DQ12" s="118"/>
      <c r="DR12" s="118"/>
      <c r="DS12" s="118"/>
      <c r="DT12" s="118"/>
      <c r="DU12" s="118"/>
      <c r="DV12" s="129"/>
      <c r="DW12" s="129"/>
      <c r="DX12" s="129"/>
      <c r="DY12" s="256">
        <f>MAX('公式予選（TT）2Gr-結果表（貼付）'!A:A)</f>
        <v>24</v>
      </c>
      <c r="DZ12" s="256"/>
      <c r="EA12" s="256"/>
      <c r="EB12" s="256"/>
      <c r="EC12" s="256"/>
      <c r="ED12" s="118"/>
      <c r="EE12" s="118"/>
      <c r="EF12" s="130" t="s">
        <v>76</v>
      </c>
      <c r="EG12" s="116"/>
      <c r="EH12" s="116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40"/>
    </row>
    <row r="13" spans="1:154" s="121" customFormat="1" ht="3" customHeight="1">
      <c r="A13" s="131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2"/>
      <c r="EW13" s="132"/>
      <c r="EX13" s="133"/>
    </row>
    <row r="14" spans="1:154" s="120" customFormat="1" ht="18.75" customHeight="1">
      <c r="A14" s="302" t="s">
        <v>79</v>
      </c>
      <c r="B14" s="303"/>
      <c r="C14" s="303"/>
      <c r="D14" s="303"/>
      <c r="E14" s="303"/>
      <c r="F14" s="303" t="s">
        <v>80</v>
      </c>
      <c r="G14" s="303"/>
      <c r="H14" s="303"/>
      <c r="I14" s="303"/>
      <c r="J14" s="303"/>
      <c r="K14" s="303"/>
      <c r="L14" s="303"/>
      <c r="M14" s="304" t="s">
        <v>81</v>
      </c>
      <c r="N14" s="305"/>
      <c r="O14" s="305"/>
      <c r="P14" s="305"/>
      <c r="Q14" s="305"/>
      <c r="R14" s="303" t="s">
        <v>82</v>
      </c>
      <c r="S14" s="303"/>
      <c r="T14" s="303"/>
      <c r="U14" s="303"/>
      <c r="V14" s="303"/>
      <c r="W14" s="306" t="s">
        <v>83</v>
      </c>
      <c r="X14" s="307"/>
      <c r="Y14" s="307"/>
      <c r="Z14" s="307"/>
      <c r="AA14" s="307"/>
      <c r="AB14" s="307"/>
      <c r="AC14" s="307"/>
      <c r="AD14" s="307"/>
      <c r="AE14" s="307"/>
      <c r="AF14" s="307"/>
      <c r="AG14" s="307"/>
      <c r="AH14" s="307"/>
      <c r="AI14" s="307"/>
      <c r="AJ14" s="307"/>
      <c r="AK14" s="307"/>
      <c r="AL14" s="307"/>
      <c r="AM14" s="307"/>
      <c r="AN14" s="307"/>
      <c r="AO14" s="307"/>
      <c r="AP14" s="307"/>
      <c r="AQ14" s="307"/>
      <c r="AR14" s="307"/>
      <c r="AS14" s="307"/>
      <c r="AT14" s="307"/>
      <c r="AU14" s="307"/>
      <c r="AV14" s="308"/>
      <c r="AW14" s="306" t="s">
        <v>84</v>
      </c>
      <c r="AX14" s="307"/>
      <c r="AY14" s="307"/>
      <c r="AZ14" s="307"/>
      <c r="BA14" s="307"/>
      <c r="BB14" s="307"/>
      <c r="BC14" s="307"/>
      <c r="BD14" s="307"/>
      <c r="BE14" s="307"/>
      <c r="BF14" s="307"/>
      <c r="BG14" s="307"/>
      <c r="BH14" s="307"/>
      <c r="BI14" s="307"/>
      <c r="BJ14" s="307"/>
      <c r="BK14" s="307"/>
      <c r="BL14" s="307"/>
      <c r="BM14" s="307"/>
      <c r="BN14" s="307"/>
      <c r="BO14" s="307"/>
      <c r="BP14" s="307"/>
      <c r="BQ14" s="307"/>
      <c r="BR14" s="307"/>
      <c r="BS14" s="307"/>
      <c r="BT14" s="307"/>
      <c r="BU14" s="307"/>
      <c r="BV14" s="307"/>
      <c r="BW14" s="307"/>
      <c r="BX14" s="308"/>
      <c r="BY14" s="313" t="s">
        <v>85</v>
      </c>
      <c r="BZ14" s="313"/>
      <c r="CA14" s="313"/>
      <c r="CB14" s="313"/>
      <c r="CC14" s="313"/>
      <c r="CD14" s="313"/>
      <c r="CE14" s="313"/>
      <c r="CF14" s="313"/>
      <c r="CG14" s="313"/>
      <c r="CH14" s="313"/>
      <c r="CI14" s="313"/>
      <c r="CJ14" s="313"/>
      <c r="CK14" s="313"/>
      <c r="CL14" s="313"/>
      <c r="CM14" s="313"/>
      <c r="CN14" s="313"/>
      <c r="CO14" s="313"/>
      <c r="CP14" s="313"/>
      <c r="CQ14" s="313"/>
      <c r="CR14" s="313"/>
      <c r="CS14" s="313"/>
      <c r="CT14" s="303" t="s">
        <v>86</v>
      </c>
      <c r="CU14" s="303"/>
      <c r="CV14" s="303"/>
      <c r="CW14" s="303"/>
      <c r="CX14" s="303"/>
      <c r="CY14" s="303"/>
      <c r="CZ14" s="303"/>
      <c r="DA14" s="303"/>
      <c r="DB14" s="303"/>
      <c r="DC14" s="303"/>
      <c r="DD14" s="303"/>
      <c r="DE14" s="303" t="s">
        <v>87</v>
      </c>
      <c r="DF14" s="303"/>
      <c r="DG14" s="303"/>
      <c r="DH14" s="303"/>
      <c r="DI14" s="303"/>
      <c r="DJ14" s="303"/>
      <c r="DK14" s="303"/>
      <c r="DL14" s="303"/>
      <c r="DM14" s="303"/>
      <c r="DN14" s="309" t="s">
        <v>99</v>
      </c>
      <c r="DO14" s="310"/>
      <c r="DP14" s="310"/>
      <c r="DQ14" s="310"/>
      <c r="DR14" s="310"/>
      <c r="DS14" s="310"/>
      <c r="DT14" s="310"/>
      <c r="DU14" s="310"/>
      <c r="DV14" s="310"/>
      <c r="DW14" s="310"/>
      <c r="DX14" s="310"/>
      <c r="DY14" s="310"/>
      <c r="DZ14" s="310"/>
      <c r="EA14" s="310"/>
      <c r="EB14" s="310"/>
      <c r="EC14" s="310"/>
      <c r="ED14" s="310"/>
      <c r="EE14" s="310"/>
      <c r="EF14" s="311"/>
      <c r="EG14" s="303" t="s">
        <v>90</v>
      </c>
      <c r="EH14" s="303"/>
      <c r="EI14" s="303"/>
      <c r="EJ14" s="303"/>
      <c r="EK14" s="303"/>
      <c r="EL14" s="303"/>
      <c r="EM14" s="303"/>
      <c r="EN14" s="303"/>
      <c r="EO14" s="303"/>
      <c r="EP14" s="303"/>
      <c r="EQ14" s="303"/>
      <c r="ER14" s="303"/>
      <c r="ES14" s="303"/>
      <c r="ET14" s="303"/>
      <c r="EU14" s="303"/>
      <c r="EV14" s="303"/>
      <c r="EW14" s="303"/>
      <c r="EX14" s="312"/>
    </row>
    <row r="15" spans="1:154" s="135" customFormat="1" ht="18.600000000000001" customHeight="1">
      <c r="A15" s="276">
        <v>1</v>
      </c>
      <c r="B15" s="277"/>
      <c r="C15" s="277"/>
      <c r="D15" s="277"/>
      <c r="E15" s="278"/>
      <c r="F15" s="253" t="str">
        <f>IF(IFERROR(INDEX('公式予選（TT）2Gr-結果表（貼付）'!$A:$Z,MATCH($R15,'公式予選（TT）2Gr-結果表（貼付）'!$B:$B,0),MATCH("クラス",'公式予選（TT）2Gr-結果表（貼付）'!$1:$1,0)),"")=0,"",IFERROR(INDEX('公式予選（TT）2Gr-結果表（貼付）'!$A:$Z,MATCH($R15,'公式予選（TT）2Gr-結果表（貼付）'!$B:$B,0),MATCH("クラス",'公式予選（TT）2Gr-結果表（貼付）'!$1:$1,0)),""))</f>
        <v>SUPER SS</v>
      </c>
      <c r="G15" s="254"/>
      <c r="H15" s="254"/>
      <c r="I15" s="254"/>
      <c r="J15" s="254"/>
      <c r="K15" s="254"/>
      <c r="L15" s="255"/>
      <c r="M15" s="279">
        <f>IF(ISTEXT(A15)=TRUE,"",IF(F15="","",IF(A15="","""",COUNTIF($F$15:F15,F15))))</f>
        <v>1</v>
      </c>
      <c r="N15" s="277"/>
      <c r="O15" s="277"/>
      <c r="P15" s="277"/>
      <c r="Q15" s="278"/>
      <c r="R15" s="279">
        <f>IFERROR(INDEX('公式予選（TT）2Gr-結果表（貼付）'!A2:$Z$50,MATCH($A15,'公式予選（TT）2Gr-結果表（貼付）'!A2:$A$50,0),MATCH("No.",'公式予選（TT）2Gr-結果表（貼付）'!$1:$1,0)),"")</f>
        <v>96</v>
      </c>
      <c r="S15" s="277"/>
      <c r="T15" s="277"/>
      <c r="U15" s="277"/>
      <c r="V15" s="278"/>
      <c r="W15" s="250" t="str">
        <f>IFERROR(INDEX('公式予選（TT）2Gr-結果表（貼付）'!$A:$Z,MATCH($R15,'公式予選（TT）2Gr-結果表（貼付）'!$B:$B,0),MATCH("名前",'公式予選（TT）2Gr-結果表（貼付）'!$1:$1,0)),"")</f>
        <v>大野 弘志</v>
      </c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2"/>
      <c r="AW15" s="249" t="str">
        <f>IFERROR(MID(INDEX('公式予選（TT）2Gr-結果表（貼付）'!$A:$Z,MATCH($R15,'公式予選（TT）2Gr-結果表（貼付）'!$B:$B,0),MATCH("会員番号",'公式予選（TT）2Gr-結果表（貼付）'!$1:$1,0)),1,1),"")</f>
        <v>D</v>
      </c>
      <c r="AX15" s="249"/>
      <c r="AY15" s="249" t="str">
        <f>IFERROR(MID(INDEX('公式予選（TT）2Gr-結果表（貼付）'!$A:$Z,MATCH($R15,'公式予選（TT）2Gr-結果表（貼付）'!$B:$B,0),MATCH("会員番号",'公式予選（TT）2Gr-結果表（貼付）'!$1:$1,0)),2,1),"")</f>
        <v>1</v>
      </c>
      <c r="AZ15" s="249"/>
      <c r="BA15" s="249" t="str">
        <f>IFERROR(MID(INDEX('公式予選（TT）2Gr-結果表（貼付）'!$A:$Z,MATCH($R15,'公式予選（TT）2Gr-結果表（貼付）'!$B:$B,0),MATCH("会員番号",'公式予選（TT）2Gr-結果表（貼付）'!$1:$1,0)),3,1),"")</f>
        <v>2</v>
      </c>
      <c r="BB15" s="249"/>
      <c r="BC15" s="249" t="str">
        <f>IFERROR(MID(INDEX('公式予選（TT）2Gr-結果表（貼付）'!$A:$Z,MATCH($R15,'公式予選（TT）2Gr-結果表（貼付）'!$B:$B,0),MATCH("会員番号",'公式予選（TT）2Gr-結果表（貼付）'!$1:$1,0)),4,1),"")</f>
        <v>d</v>
      </c>
      <c r="BD15" s="249"/>
      <c r="BE15" s="249" t="str">
        <f>IFERROR(MID(INDEX('公式予選（TT）2Gr-結果表（貼付）'!$A:$Z,MATCH($R15,'公式予選（TT）2Gr-結果表（貼付）'!$B:$B,0),MATCH("会員番号",'公式予選（TT）2Gr-結果表（貼付）'!$1:$1,0)),5,1),"")</f>
        <v>f</v>
      </c>
      <c r="BF15" s="249"/>
      <c r="BG15" s="249" t="str">
        <f>IFERROR(MID(INDEX('公式予選（TT）2Gr-結果表（貼付）'!$A:$Z,MATCH($R15,'公式予選（TT）2Gr-結果表（貼付）'!$B:$B,0),MATCH("会員番号",'公式予選（TT）2Gr-結果表（貼付）'!$1:$1,0)),6,1),"")</f>
        <v>8</v>
      </c>
      <c r="BH15" s="249"/>
      <c r="BI15" s="249" t="str">
        <f>IFERROR(MID(INDEX('公式予選（TT）2Gr-結果表（貼付）'!$A:$Z,MATCH($R15,'公式予選（TT）2Gr-結果表（貼付）'!$B:$B,0),MATCH("会員番号",'公式予選（TT）2Gr-結果表（貼付）'!$1:$1,0)),7,1),"")</f>
        <v>6</v>
      </c>
      <c r="BJ15" s="249"/>
      <c r="BK15" s="249" t="str">
        <f>IFERROR(MID(INDEX('公式予選（TT）2Gr-結果表（貼付）'!$A:$Z,MATCH($R15,'公式予選（TT）2Gr-結果表（貼付）'!$B:$B,0),MATCH("会員番号",'公式予選（TT）2Gr-結果表（貼付）'!$1:$1,0)),8,1),"")</f>
        <v>c</v>
      </c>
      <c r="BL15" s="249"/>
      <c r="BM15" s="249" t="str">
        <f>IFERROR(MID(INDEX('公式予選（TT）2Gr-結果表（貼付）'!$A:$Z,MATCH($R15,'公式予選（TT）2Gr-結果表（貼付）'!$B:$B,0),MATCH("会員番号",'公式予選（TT）2Gr-結果表（貼付）'!$1:$1,0)),9,1),"")</f>
        <v>d</v>
      </c>
      <c r="BN15" s="249"/>
      <c r="BO15" s="249" t="str">
        <f>IFERROR(MID(INDEX('公式予選（TT）2Gr-結果表（貼付）'!$A:$Z,MATCH($R15,'公式予選（TT）2Gr-結果表（貼付）'!$B:$B,0),MATCH("会員番号",'公式予選（TT）2Gr-結果表（貼付）'!$1:$1,0)),10,1),"")</f>
        <v/>
      </c>
      <c r="BP15" s="249"/>
      <c r="BQ15" s="249" t="str">
        <f>IFERROR(MID(INDEX('公式予選（TT）2Gr-結果表（貼付）'!$A:$Z,MATCH($R15,'公式予選（TT）2Gr-結果表（貼付）'!$B:$B,0),MATCH("会員番号",'公式予選（TT）2Gr-結果表（貼付）'!$1:$1,0)),11,1),"")</f>
        <v/>
      </c>
      <c r="BR15" s="249"/>
      <c r="BS15" s="249" t="str">
        <f>IFERROR(MID(INDEX('公式予選（TT）2Gr-結果表（貼付）'!$A:$Z,MATCH($R15,'公式予選（TT）2Gr-結果表（貼付）'!$B:$B,0),MATCH("会員番号",'公式予選（TT）2Gr-結果表（貼付）'!$1:$1,0)),12,1),"")</f>
        <v/>
      </c>
      <c r="BT15" s="249"/>
      <c r="BU15" s="249" t="str">
        <f>IFERROR(MID(INDEX('公式予選（TT）2Gr-結果表（貼付）'!$A:$Z,MATCH($R15,'公式予選（TT）2Gr-結果表（貼付）'!$B:$B,0),MATCH("会員番号",'公式予選（TT）2Gr-結果表（貼付）'!$1:$1,0)),13,1),"")</f>
        <v/>
      </c>
      <c r="BV15" s="249"/>
      <c r="BW15" s="249" t="str">
        <f>IFERROR(MID(INDEX('公式予選（TT）2Gr-結果表（貼付）'!$A:$Z,MATCH($R15,'公式予選（TT）2Gr-結果表（貼付）'!$B:$B,0),MATCH("会員番号",'公式予選（TT）2Gr-結果表（貼付）'!$1:$1,0)),14,1),"")</f>
        <v/>
      </c>
      <c r="BX15" s="249"/>
      <c r="BY15" s="250" t="str">
        <f>IFERROR(INDEX('公式予選（TT）2Gr-結果表（貼付）'!$A:$Z,MATCH($R15,'公式予選（TT）2Gr-結果表（貼付）'!$B:$B,0),MATCH("Team",'公式予選（TT）2Gr-結果表（貼付）'!$1:$1,0)),"")</f>
        <v>SLT.RT/TeamBONJIN</v>
      </c>
      <c r="BZ15" s="251"/>
      <c r="CA15" s="251"/>
      <c r="CB15" s="251"/>
      <c r="CC15" s="251"/>
      <c r="CD15" s="251"/>
      <c r="CE15" s="251"/>
      <c r="CF15" s="251"/>
      <c r="CG15" s="251"/>
      <c r="CH15" s="251"/>
      <c r="CI15" s="251"/>
      <c r="CJ15" s="251"/>
      <c r="CK15" s="251"/>
      <c r="CL15" s="251"/>
      <c r="CM15" s="251"/>
      <c r="CN15" s="251"/>
      <c r="CO15" s="251"/>
      <c r="CP15" s="251"/>
      <c r="CQ15" s="251"/>
      <c r="CR15" s="251"/>
      <c r="CS15" s="252"/>
      <c r="CT15" s="250" t="str">
        <f>IFERROR(INDEX('公式予選（TT）2Gr-結果表（貼付）'!$A:$Z,MATCH($R15,'公式予選（TT）2Gr-結果表（貼付）'!$B:$B,0),MATCH("Model/Engine",'公式予選（TT）2Gr-結果表（貼付）'!$1:$1,0)),"")</f>
        <v>EXPRIT/YAMAHA</v>
      </c>
      <c r="CU15" s="251"/>
      <c r="CV15" s="251"/>
      <c r="CW15" s="251"/>
      <c r="CX15" s="251"/>
      <c r="CY15" s="251"/>
      <c r="CZ15" s="251"/>
      <c r="DA15" s="251"/>
      <c r="DB15" s="251"/>
      <c r="DC15" s="251"/>
      <c r="DD15" s="252"/>
      <c r="DE15" s="253"/>
      <c r="DF15" s="254"/>
      <c r="DG15" s="254"/>
      <c r="DH15" s="254"/>
      <c r="DI15" s="254"/>
      <c r="DJ15" s="254"/>
      <c r="DK15" s="254"/>
      <c r="DL15" s="254"/>
      <c r="DM15" s="255"/>
      <c r="DN15" s="285">
        <f>IF(A15="DNS","ｽﾀｰﾄ出来ず",IF(A15="DQ","失　格",IFERROR(INDEX('公式予選（TT）2Gr-結果表（貼付）'!$A:$Z,MATCH($R15,'公式予選（TT）2Gr-結果表（貼付）'!$B:$B,0),MATCH("BestLap",'公式予選（TT）2Gr-結果表（貼付）'!$1:$1,0)),"")))</f>
        <v>55.353999999999999</v>
      </c>
      <c r="DO15" s="286"/>
      <c r="DP15" s="286"/>
      <c r="DQ15" s="286"/>
      <c r="DR15" s="286"/>
      <c r="DS15" s="286"/>
      <c r="DT15" s="286"/>
      <c r="DU15" s="286"/>
      <c r="DV15" s="286"/>
      <c r="DW15" s="286"/>
      <c r="DX15" s="286"/>
      <c r="DY15" s="286"/>
      <c r="DZ15" s="286"/>
      <c r="EA15" s="286"/>
      <c r="EB15" s="286"/>
      <c r="EC15" s="286"/>
      <c r="ED15" s="286"/>
      <c r="EE15" s="286"/>
      <c r="EF15" s="287"/>
      <c r="EG15" s="250"/>
      <c r="EH15" s="251"/>
      <c r="EI15" s="251"/>
      <c r="EJ15" s="251"/>
      <c r="EK15" s="251"/>
      <c r="EL15" s="251"/>
      <c r="EM15" s="251"/>
      <c r="EN15" s="251"/>
      <c r="EO15" s="251"/>
      <c r="EP15" s="251"/>
      <c r="EQ15" s="251"/>
      <c r="ER15" s="251"/>
      <c r="ES15" s="251"/>
      <c r="ET15" s="251"/>
      <c r="EU15" s="251"/>
      <c r="EV15" s="251"/>
      <c r="EW15" s="251"/>
      <c r="EX15" s="314"/>
    </row>
    <row r="16" spans="1:154" s="135" customFormat="1" ht="18.600000000000001" customHeight="1">
      <c r="A16" s="276">
        <f>IF(OR('公式予選（TT）2Gr-結果表（貼付）'!A3="DNF",'公式予選（TT）2Gr-結果表（貼付）'!A3="DNS",'公式予選（TT）2Gr-結果表（貼付）'!A3="DQ"),'公式予選（TT）2Gr-結果表（貼付）'!A3,IF(MAX('公式予選（TT）2Gr-結果表（貼付）'!$A:$A)&gt;A15,A15+1,""))</f>
        <v>2</v>
      </c>
      <c r="B16" s="277"/>
      <c r="C16" s="277"/>
      <c r="D16" s="277"/>
      <c r="E16" s="278"/>
      <c r="F16" s="253" t="str">
        <f>IF(IFERROR(INDEX('公式予選（TT）2Gr-結果表（貼付）'!$A:$Z,MATCH($R16,'公式予選（TT）2Gr-結果表（貼付）'!$B:$B,0),MATCH("クラス",'公式予選（TT）2Gr-結果表（貼付）'!$1:$1,0)),"")=0,"",IFERROR(INDEX('公式予選（TT）2Gr-結果表（貼付）'!$A:$Z,MATCH($R16,'公式予選（TT）2Gr-結果表（貼付）'!$B:$B,0),MATCH("クラス",'公式予選（TT）2Gr-結果表（貼付）'!$1:$1,0)),""))</f>
        <v>SUPER SS</v>
      </c>
      <c r="G16" s="254"/>
      <c r="H16" s="254"/>
      <c r="I16" s="254"/>
      <c r="J16" s="254"/>
      <c r="K16" s="254"/>
      <c r="L16" s="255"/>
      <c r="M16" s="279">
        <f>IF(ISTEXT(A16)=TRUE,"",IF(F16="","",IF(A16="","""",COUNTIF($F$15:F16,F16))))</f>
        <v>2</v>
      </c>
      <c r="N16" s="277"/>
      <c r="O16" s="277"/>
      <c r="P16" s="277"/>
      <c r="Q16" s="278"/>
      <c r="R16" s="279">
        <f>IFERROR(INDEX('公式予選（TT）2Gr-結果表（貼付）'!A3:$Z$50,MATCH($A16,'公式予選（TT）2Gr-結果表（貼付）'!A3:$A$50,0),MATCH("No.",'公式予選（TT）2Gr-結果表（貼付）'!$1:$1,0)),"")</f>
        <v>1</v>
      </c>
      <c r="S16" s="277"/>
      <c r="T16" s="277"/>
      <c r="U16" s="277"/>
      <c r="V16" s="278"/>
      <c r="W16" s="250" t="str">
        <f>IFERROR(INDEX('公式予選（TT）2Gr-結果表（貼付）'!$A:$Z,MATCH($R16,'公式予選（TT）2Gr-結果表（貼付）'!$B:$B,0),MATCH("名前",'公式予選（TT）2Gr-結果表（貼付）'!$1:$1,0)),"")</f>
        <v>野嵜 弘樹</v>
      </c>
      <c r="X16" s="251"/>
      <c r="Y16" s="251"/>
      <c r="Z16" s="251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2"/>
      <c r="AW16" s="249" t="str">
        <f>IFERROR(MID(INDEX('公式予選（TT）2Gr-結果表（貼付）'!$A:$Z,MATCH($R16,'公式予選（TT）2Gr-結果表（貼付）'!$B:$B,0),MATCH("会員番号",'公式予選（TT）2Gr-結果表（貼付）'!$1:$1,0)),1,1),"")</f>
        <v>D</v>
      </c>
      <c r="AX16" s="249"/>
      <c r="AY16" s="249" t="str">
        <f>IFERROR(MID(INDEX('公式予選（TT）2Gr-結果表（貼付）'!$A:$Z,MATCH($R16,'公式予選（TT）2Gr-結果表（貼付）'!$B:$B,0),MATCH("会員番号",'公式予選（TT）2Gr-結果表（貼付）'!$1:$1,0)),2,1),"")</f>
        <v>e</v>
      </c>
      <c r="AZ16" s="249"/>
      <c r="BA16" s="249" t="str">
        <f>IFERROR(MID(INDEX('公式予選（TT）2Gr-結果表（貼付）'!$A:$Z,MATCH($R16,'公式予選（TT）2Gr-結果表（貼付）'!$B:$B,0),MATCH("会員番号",'公式予選（TT）2Gr-結果表（貼付）'!$1:$1,0)),3,1),"")</f>
        <v>d</v>
      </c>
      <c r="BB16" s="249"/>
      <c r="BC16" s="249" t="str">
        <f>IFERROR(MID(INDEX('公式予選（TT）2Gr-結果表（貼付）'!$A:$Z,MATCH($R16,'公式予選（TT）2Gr-結果表（貼付）'!$B:$B,0),MATCH("会員番号",'公式予選（TT）2Gr-結果表（貼付）'!$1:$1,0)),4,1),"")</f>
        <v>0</v>
      </c>
      <c r="BD16" s="249"/>
      <c r="BE16" s="249" t="str">
        <f>IFERROR(MID(INDEX('公式予選（TT）2Gr-結果表（貼付）'!$A:$Z,MATCH($R16,'公式予選（TT）2Gr-結果表（貼付）'!$B:$B,0),MATCH("会員番号",'公式予選（TT）2Gr-結果表（貼付）'!$1:$1,0)),5,1),"")</f>
        <v>5</v>
      </c>
      <c r="BF16" s="249"/>
      <c r="BG16" s="249" t="str">
        <f>IFERROR(MID(INDEX('公式予選（TT）2Gr-結果表（貼付）'!$A:$Z,MATCH($R16,'公式予選（TT）2Gr-結果表（貼付）'!$B:$B,0),MATCH("会員番号",'公式予選（TT）2Gr-結果表（貼付）'!$1:$1,0)),6,1),"")</f>
        <v>2</v>
      </c>
      <c r="BH16" s="249"/>
      <c r="BI16" s="249" t="str">
        <f>IFERROR(MID(INDEX('公式予選（TT）2Gr-結果表（貼付）'!$A:$Z,MATCH($R16,'公式予選（TT）2Gr-結果表（貼付）'!$B:$B,0),MATCH("会員番号",'公式予選（TT）2Gr-結果表（貼付）'!$1:$1,0)),7,1),"")</f>
        <v>f</v>
      </c>
      <c r="BJ16" s="249"/>
      <c r="BK16" s="249" t="str">
        <f>IFERROR(MID(INDEX('公式予選（TT）2Gr-結果表（貼付）'!$A:$Z,MATCH($R16,'公式予選（TT）2Gr-結果表（貼付）'!$B:$B,0),MATCH("会員番号",'公式予選（TT）2Gr-結果表（貼付）'!$1:$1,0)),8,1),"")</f>
        <v>a</v>
      </c>
      <c r="BL16" s="249"/>
      <c r="BM16" s="249" t="str">
        <f>IFERROR(MID(INDEX('公式予選（TT）2Gr-結果表（貼付）'!$A:$Z,MATCH($R16,'公式予選（TT）2Gr-結果表（貼付）'!$B:$B,0),MATCH("会員番号",'公式予選（TT）2Gr-結果表（貼付）'!$1:$1,0)),9,1),"")</f>
        <v>3</v>
      </c>
      <c r="BN16" s="249"/>
      <c r="BO16" s="249" t="str">
        <f>IFERROR(MID(INDEX('公式予選（TT）2Gr-結果表（貼付）'!$A:$Z,MATCH($R16,'公式予選（TT）2Gr-結果表（貼付）'!$B:$B,0),MATCH("会員番号",'公式予選（TT）2Gr-結果表（貼付）'!$1:$1,0)),10,1),"")</f>
        <v/>
      </c>
      <c r="BP16" s="249"/>
      <c r="BQ16" s="249" t="str">
        <f>IFERROR(MID(INDEX('公式予選（TT）2Gr-結果表（貼付）'!$A:$Z,MATCH($R16,'公式予選（TT）2Gr-結果表（貼付）'!$B:$B,0),MATCH("会員番号",'公式予選（TT）2Gr-結果表（貼付）'!$1:$1,0)),11,1),"")</f>
        <v/>
      </c>
      <c r="BR16" s="249"/>
      <c r="BS16" s="249" t="str">
        <f>IFERROR(MID(INDEX('公式予選（TT）2Gr-結果表（貼付）'!$A:$Z,MATCH($R16,'公式予選（TT）2Gr-結果表（貼付）'!$B:$B,0),MATCH("会員番号",'公式予選（TT）2Gr-結果表（貼付）'!$1:$1,0)),12,1),"")</f>
        <v/>
      </c>
      <c r="BT16" s="249"/>
      <c r="BU16" s="249" t="str">
        <f>IFERROR(MID(INDEX('公式予選（TT）2Gr-結果表（貼付）'!$A:$Z,MATCH($R16,'公式予選（TT）2Gr-結果表（貼付）'!$B:$B,0),MATCH("会員番号",'公式予選（TT）2Gr-結果表（貼付）'!$1:$1,0)),13,1),"")</f>
        <v/>
      </c>
      <c r="BV16" s="249"/>
      <c r="BW16" s="249" t="str">
        <f>IFERROR(MID(INDEX('公式予選（TT）2Gr-結果表（貼付）'!$A:$Z,MATCH($R16,'公式予選（TT）2Gr-結果表（貼付）'!$B:$B,0),MATCH("会員番号",'公式予選（TT）2Gr-結果表（貼付）'!$1:$1,0)),14,1),"")</f>
        <v/>
      </c>
      <c r="BX16" s="249"/>
      <c r="BY16" s="250" t="str">
        <f>IFERROR(INDEX('公式予選（TT）2Gr-結果表（貼付）'!$A:$Z,MATCH($R16,'公式予選（TT）2Gr-結果表（貼付）'!$B:$B,0),MATCH("Team",'公式予選（TT）2Gr-結果表（貼付）'!$1:$1,0)),"")</f>
        <v>モアコラージュ　ＴＱＳ</v>
      </c>
      <c r="BZ16" s="251"/>
      <c r="CA16" s="251"/>
      <c r="CB16" s="251"/>
      <c r="CC16" s="251"/>
      <c r="CD16" s="251"/>
      <c r="CE16" s="251"/>
      <c r="CF16" s="251"/>
      <c r="CG16" s="251"/>
      <c r="CH16" s="251"/>
      <c r="CI16" s="251"/>
      <c r="CJ16" s="251"/>
      <c r="CK16" s="251"/>
      <c r="CL16" s="251"/>
      <c r="CM16" s="251"/>
      <c r="CN16" s="251"/>
      <c r="CO16" s="251"/>
      <c r="CP16" s="251"/>
      <c r="CQ16" s="251"/>
      <c r="CR16" s="251"/>
      <c r="CS16" s="252"/>
      <c r="CT16" s="250" t="str">
        <f>IFERROR(INDEX('公式予選（TT）2Gr-結果表（貼付）'!$A:$Z,MATCH($R16,'公式予選（TT）2Gr-結果表（貼付）'!$B:$B,0),MATCH("Model/Engine",'公式予選（TT）2Gr-結果表（貼付）'!$1:$1,0)),"")</f>
        <v>crocpromotion/YAMAHA</v>
      </c>
      <c r="CU16" s="251"/>
      <c r="CV16" s="251"/>
      <c r="CW16" s="251"/>
      <c r="CX16" s="251"/>
      <c r="CY16" s="251"/>
      <c r="CZ16" s="251"/>
      <c r="DA16" s="251"/>
      <c r="DB16" s="251"/>
      <c r="DC16" s="251"/>
      <c r="DD16" s="252"/>
      <c r="DE16" s="253"/>
      <c r="DF16" s="254"/>
      <c r="DG16" s="254"/>
      <c r="DH16" s="254"/>
      <c r="DI16" s="254"/>
      <c r="DJ16" s="254"/>
      <c r="DK16" s="254"/>
      <c r="DL16" s="254"/>
      <c r="DM16" s="255"/>
      <c r="DN16" s="285">
        <f>IF(A16="DNS","ｽﾀｰﾄ出来ず",IF(A16="DQ","失　格",IFERROR(INDEX('公式予選（TT）2Gr-結果表（貼付）'!$A:$Z,MATCH($R16,'公式予選（TT）2Gr-結果表（貼付）'!$B:$B,0),MATCH("BestLap",'公式予選（TT）2Gr-結果表（貼付）'!$1:$1,0)),"")))</f>
        <v>55.395000000000003</v>
      </c>
      <c r="DO16" s="286"/>
      <c r="DP16" s="286"/>
      <c r="DQ16" s="286"/>
      <c r="DR16" s="286"/>
      <c r="DS16" s="286"/>
      <c r="DT16" s="286"/>
      <c r="DU16" s="286"/>
      <c r="DV16" s="286"/>
      <c r="DW16" s="286"/>
      <c r="DX16" s="286"/>
      <c r="DY16" s="286"/>
      <c r="DZ16" s="286"/>
      <c r="EA16" s="286"/>
      <c r="EB16" s="286"/>
      <c r="EC16" s="286"/>
      <c r="ED16" s="286"/>
      <c r="EE16" s="286"/>
      <c r="EF16" s="287"/>
      <c r="EG16" s="240"/>
      <c r="EH16" s="241"/>
      <c r="EI16" s="241"/>
      <c r="EJ16" s="241"/>
      <c r="EK16" s="241"/>
      <c r="EL16" s="241"/>
      <c r="EM16" s="241"/>
      <c r="EN16" s="241"/>
      <c r="EO16" s="241"/>
      <c r="EP16" s="241"/>
      <c r="EQ16" s="241"/>
      <c r="ER16" s="241"/>
      <c r="ES16" s="241"/>
      <c r="ET16" s="241"/>
      <c r="EU16" s="241"/>
      <c r="EV16" s="241"/>
      <c r="EW16" s="241"/>
      <c r="EX16" s="242"/>
    </row>
    <row r="17" spans="1:154" s="135" customFormat="1" ht="18.600000000000001" customHeight="1">
      <c r="A17" s="276">
        <f>IF(OR('公式予選（TT）2Gr-結果表（貼付）'!A4="DNF",'公式予選（TT）2Gr-結果表（貼付）'!A4="DNS",'公式予選（TT）2Gr-結果表（貼付）'!A4="DQ"),'公式予選（TT）2Gr-結果表（貼付）'!A4,IF(MAX('公式予選（TT）2Gr-結果表（貼付）'!$A:$A)&gt;A16,A16+1,""))</f>
        <v>3</v>
      </c>
      <c r="B17" s="277"/>
      <c r="C17" s="277"/>
      <c r="D17" s="277"/>
      <c r="E17" s="278"/>
      <c r="F17" s="253" t="str">
        <f>IF(IFERROR(INDEX('公式予選（TT）2Gr-結果表（貼付）'!$A:$Z,MATCH($R17,'公式予選（TT）2Gr-結果表（貼付）'!$B:$B,0),MATCH("クラス",'公式予選（TT）2Gr-結果表（貼付）'!$1:$1,0)),"")=0,"",IFERROR(INDEX('公式予選（TT）2Gr-結果表（貼付）'!$A:$Z,MATCH($R17,'公式予選（TT）2Gr-結果表（貼付）'!$B:$B,0),MATCH("クラス",'公式予選（TT）2Gr-結果表（貼付）'!$1:$1,0)),""))</f>
        <v>SUPER SS</v>
      </c>
      <c r="G17" s="254"/>
      <c r="H17" s="254"/>
      <c r="I17" s="254"/>
      <c r="J17" s="254"/>
      <c r="K17" s="254"/>
      <c r="L17" s="255"/>
      <c r="M17" s="279">
        <f>IF(ISTEXT(A17)=TRUE,"",IF(F17="","",IF(A17="","""",COUNTIF($F$15:F17,F17))))</f>
        <v>3</v>
      </c>
      <c r="N17" s="277"/>
      <c r="O17" s="277"/>
      <c r="P17" s="277"/>
      <c r="Q17" s="278"/>
      <c r="R17" s="279">
        <f>IFERROR(INDEX('公式予選（TT）2Gr-結果表（貼付）'!A4:$Z$50,MATCH($A17,'公式予選（TT）2Gr-結果表（貼付）'!A4:$A$50,0),MATCH("No.",'公式予選（TT）2Gr-結果表（貼付）'!$1:$1,0)),"")</f>
        <v>22</v>
      </c>
      <c r="S17" s="277"/>
      <c r="T17" s="277"/>
      <c r="U17" s="277"/>
      <c r="V17" s="278"/>
      <c r="W17" s="250" t="str">
        <f>IFERROR(INDEX('公式予選（TT）2Gr-結果表（貼付）'!$A:$Z,MATCH($R17,'公式予選（TT）2Gr-結果表（貼付）'!$B:$B,0),MATCH("名前",'公式予選（TT）2Gr-結果表（貼付）'!$1:$1,0)),"")</f>
        <v>清川 善文</v>
      </c>
      <c r="X17" s="251"/>
      <c r="Y17" s="251"/>
      <c r="Z17" s="251"/>
      <c r="AA17" s="251"/>
      <c r="AB17" s="251"/>
      <c r="AC17" s="251"/>
      <c r="AD17" s="251"/>
      <c r="AE17" s="251"/>
      <c r="AF17" s="251"/>
      <c r="AG17" s="251"/>
      <c r="AH17" s="251"/>
      <c r="AI17" s="251"/>
      <c r="AJ17" s="251"/>
      <c r="AK17" s="251"/>
      <c r="AL17" s="251"/>
      <c r="AM17" s="251"/>
      <c r="AN17" s="251"/>
      <c r="AO17" s="251"/>
      <c r="AP17" s="251"/>
      <c r="AQ17" s="251"/>
      <c r="AR17" s="251"/>
      <c r="AS17" s="251"/>
      <c r="AT17" s="251"/>
      <c r="AU17" s="251"/>
      <c r="AV17" s="252"/>
      <c r="AW17" s="249" t="str">
        <f>IFERROR(MID(INDEX('公式予選（TT）2Gr-結果表（貼付）'!$A:$Z,MATCH($R17,'公式予選（TT）2Gr-結果表（貼付）'!$B:$B,0),MATCH("会員番号",'公式予選（TT）2Gr-結果表（貼付）'!$1:$1,0)),1,1),"")</f>
        <v>D</v>
      </c>
      <c r="AX17" s="249"/>
      <c r="AY17" s="249" t="str">
        <f>IFERROR(MID(INDEX('公式予選（TT）2Gr-結果表（貼付）'!$A:$Z,MATCH($R17,'公式予選（TT）2Gr-結果表（貼付）'!$B:$B,0),MATCH("会員番号",'公式予選（TT）2Gr-結果表（貼付）'!$1:$1,0)),2,1),"")</f>
        <v>5</v>
      </c>
      <c r="AZ17" s="249"/>
      <c r="BA17" s="249" t="str">
        <f>IFERROR(MID(INDEX('公式予選（TT）2Gr-結果表（貼付）'!$A:$Z,MATCH($R17,'公式予選（TT）2Gr-結果表（貼付）'!$B:$B,0),MATCH("会員番号",'公式予選（TT）2Gr-結果表（貼付）'!$1:$1,0)),3,1),"")</f>
        <v>b</v>
      </c>
      <c r="BB17" s="249"/>
      <c r="BC17" s="249" t="str">
        <f>IFERROR(MID(INDEX('公式予選（TT）2Gr-結果表（貼付）'!$A:$Z,MATCH($R17,'公式予選（TT）2Gr-結果表（貼付）'!$B:$B,0),MATCH("会員番号",'公式予選（TT）2Gr-結果表（貼付）'!$1:$1,0)),4,1),"")</f>
        <v>6</v>
      </c>
      <c r="BD17" s="249"/>
      <c r="BE17" s="249" t="str">
        <f>IFERROR(MID(INDEX('公式予選（TT）2Gr-結果表（貼付）'!$A:$Z,MATCH($R17,'公式予選（TT）2Gr-結果表（貼付）'!$B:$B,0),MATCH("会員番号",'公式予選（TT）2Gr-結果表（貼付）'!$1:$1,0)),5,1),"")</f>
        <v>f</v>
      </c>
      <c r="BF17" s="249"/>
      <c r="BG17" s="249" t="str">
        <f>IFERROR(MID(INDEX('公式予選（TT）2Gr-結果表（貼付）'!$A:$Z,MATCH($R17,'公式予選（TT）2Gr-結果表（貼付）'!$B:$B,0),MATCH("会員番号",'公式予選（TT）2Gr-結果表（貼付）'!$1:$1,0)),6,1),"")</f>
        <v>c</v>
      </c>
      <c r="BH17" s="249"/>
      <c r="BI17" s="249" t="str">
        <f>IFERROR(MID(INDEX('公式予選（TT）2Gr-結果表（貼付）'!$A:$Z,MATCH($R17,'公式予選（TT）2Gr-結果表（貼付）'!$B:$B,0),MATCH("会員番号",'公式予選（TT）2Gr-結果表（貼付）'!$1:$1,0)),7,1),"")</f>
        <v>2</v>
      </c>
      <c r="BJ17" s="249"/>
      <c r="BK17" s="249" t="str">
        <f>IFERROR(MID(INDEX('公式予選（TT）2Gr-結果表（貼付）'!$A:$Z,MATCH($R17,'公式予選（TT）2Gr-結果表（貼付）'!$B:$B,0),MATCH("会員番号",'公式予選（TT）2Gr-結果表（貼付）'!$1:$1,0)),8,1),"")</f>
        <v>0</v>
      </c>
      <c r="BL17" s="249"/>
      <c r="BM17" s="249" t="str">
        <f>IFERROR(MID(INDEX('公式予選（TT）2Gr-結果表（貼付）'!$A:$Z,MATCH($R17,'公式予選（TT）2Gr-結果表（貼付）'!$B:$B,0),MATCH("会員番号",'公式予選（TT）2Gr-結果表（貼付）'!$1:$1,0)),9,1),"")</f>
        <v/>
      </c>
      <c r="BN17" s="249"/>
      <c r="BO17" s="249" t="str">
        <f>IFERROR(MID(INDEX('公式予選（TT）2Gr-結果表（貼付）'!$A:$Z,MATCH($R17,'公式予選（TT）2Gr-結果表（貼付）'!$B:$B,0),MATCH("会員番号",'公式予選（TT）2Gr-結果表（貼付）'!$1:$1,0)),10,1),"")</f>
        <v/>
      </c>
      <c r="BP17" s="249"/>
      <c r="BQ17" s="249" t="str">
        <f>IFERROR(MID(INDEX('公式予選（TT）2Gr-結果表（貼付）'!$A:$Z,MATCH($R17,'公式予選（TT）2Gr-結果表（貼付）'!$B:$B,0),MATCH("会員番号",'公式予選（TT）2Gr-結果表（貼付）'!$1:$1,0)),11,1),"")</f>
        <v/>
      </c>
      <c r="BR17" s="249"/>
      <c r="BS17" s="249" t="str">
        <f>IFERROR(MID(INDEX('公式予選（TT）2Gr-結果表（貼付）'!$A:$Z,MATCH($R17,'公式予選（TT）2Gr-結果表（貼付）'!$B:$B,0),MATCH("会員番号",'公式予選（TT）2Gr-結果表（貼付）'!$1:$1,0)),12,1),"")</f>
        <v/>
      </c>
      <c r="BT17" s="249"/>
      <c r="BU17" s="249" t="str">
        <f>IFERROR(MID(INDEX('公式予選（TT）2Gr-結果表（貼付）'!$A:$Z,MATCH($R17,'公式予選（TT）2Gr-結果表（貼付）'!$B:$B,0),MATCH("会員番号",'公式予選（TT）2Gr-結果表（貼付）'!$1:$1,0)),13,1),"")</f>
        <v/>
      </c>
      <c r="BV17" s="249"/>
      <c r="BW17" s="249" t="str">
        <f>IFERROR(MID(INDEX('公式予選（TT）2Gr-結果表（貼付）'!$A:$Z,MATCH($R17,'公式予選（TT）2Gr-結果表（貼付）'!$B:$B,0),MATCH("会員番号",'公式予選（TT）2Gr-結果表（貼付）'!$1:$1,0)),14,1),"")</f>
        <v/>
      </c>
      <c r="BX17" s="249"/>
      <c r="BY17" s="250" t="str">
        <f>IFERROR(INDEX('公式予選（TT）2Gr-結果表（貼付）'!$A:$Z,MATCH($R17,'公式予選（TT）2Gr-結果表（貼付）'!$B:$B,0),MATCH("Team",'公式予選（TT）2Gr-結果表（貼付）'!$1:$1,0)),"")</f>
        <v>クリーンリバーMS with ＨＫＣ</v>
      </c>
      <c r="BZ17" s="251"/>
      <c r="CA17" s="251"/>
      <c r="CB17" s="251"/>
      <c r="CC17" s="251"/>
      <c r="CD17" s="251"/>
      <c r="CE17" s="251"/>
      <c r="CF17" s="251"/>
      <c r="CG17" s="251"/>
      <c r="CH17" s="251"/>
      <c r="CI17" s="251"/>
      <c r="CJ17" s="251"/>
      <c r="CK17" s="251"/>
      <c r="CL17" s="251"/>
      <c r="CM17" s="251"/>
      <c r="CN17" s="251"/>
      <c r="CO17" s="251"/>
      <c r="CP17" s="251"/>
      <c r="CQ17" s="251"/>
      <c r="CR17" s="251"/>
      <c r="CS17" s="252"/>
      <c r="CT17" s="250" t="str">
        <f>IFERROR(INDEX('公式予選（TT）2Gr-結果表（貼付）'!$A:$Z,MATCH($R17,'公式予選（TT）2Gr-結果表（貼付）'!$B:$B,0),MATCH("Model/Engine",'公式予選（TT）2Gr-結果表（貼付）'!$1:$1,0)),"")</f>
        <v>ＦＡ/YAMAHA</v>
      </c>
      <c r="CU17" s="251"/>
      <c r="CV17" s="251"/>
      <c r="CW17" s="251"/>
      <c r="CX17" s="251"/>
      <c r="CY17" s="251"/>
      <c r="CZ17" s="251"/>
      <c r="DA17" s="251"/>
      <c r="DB17" s="251"/>
      <c r="DC17" s="251"/>
      <c r="DD17" s="252"/>
      <c r="DE17" s="253"/>
      <c r="DF17" s="254"/>
      <c r="DG17" s="254"/>
      <c r="DH17" s="254"/>
      <c r="DI17" s="254"/>
      <c r="DJ17" s="254"/>
      <c r="DK17" s="254"/>
      <c r="DL17" s="254"/>
      <c r="DM17" s="255"/>
      <c r="DN17" s="285">
        <f>IF(A17="DNS","ｽﾀｰﾄ出来ず",IF(A17="DQ","失　格",IFERROR(INDEX('公式予選（TT）2Gr-結果表（貼付）'!$A:$Z,MATCH($R17,'公式予選（TT）2Gr-結果表（貼付）'!$B:$B,0),MATCH("BestLap",'公式予選（TT）2Gr-結果表（貼付）'!$1:$1,0)),"")))</f>
        <v>55.405000000000001</v>
      </c>
      <c r="DO17" s="286"/>
      <c r="DP17" s="286"/>
      <c r="DQ17" s="286"/>
      <c r="DR17" s="286"/>
      <c r="DS17" s="286"/>
      <c r="DT17" s="286"/>
      <c r="DU17" s="286"/>
      <c r="DV17" s="286"/>
      <c r="DW17" s="286"/>
      <c r="DX17" s="286"/>
      <c r="DY17" s="286"/>
      <c r="DZ17" s="286"/>
      <c r="EA17" s="286"/>
      <c r="EB17" s="286"/>
      <c r="EC17" s="286"/>
      <c r="ED17" s="286"/>
      <c r="EE17" s="286"/>
      <c r="EF17" s="287"/>
      <c r="EG17" s="240"/>
      <c r="EH17" s="241"/>
      <c r="EI17" s="241"/>
      <c r="EJ17" s="241"/>
      <c r="EK17" s="241"/>
      <c r="EL17" s="241"/>
      <c r="EM17" s="241"/>
      <c r="EN17" s="241"/>
      <c r="EO17" s="241"/>
      <c r="EP17" s="241"/>
      <c r="EQ17" s="241"/>
      <c r="ER17" s="241"/>
      <c r="ES17" s="241"/>
      <c r="ET17" s="241"/>
      <c r="EU17" s="241"/>
      <c r="EV17" s="241"/>
      <c r="EW17" s="241"/>
      <c r="EX17" s="242"/>
    </row>
    <row r="18" spans="1:154" s="135" customFormat="1" ht="18.600000000000001" customHeight="1">
      <c r="A18" s="276">
        <f>IF(OR('公式予選（TT）2Gr-結果表（貼付）'!A5="DNF",'公式予選（TT）2Gr-結果表（貼付）'!A5="DNS",'公式予選（TT）2Gr-結果表（貼付）'!A5="DQ"),'公式予選（TT）2Gr-結果表（貼付）'!A5,IF(MAX('公式予選（TT）2Gr-結果表（貼付）'!$A:$A)&gt;A17,A17+1,""))</f>
        <v>4</v>
      </c>
      <c r="B18" s="277"/>
      <c r="C18" s="277"/>
      <c r="D18" s="277"/>
      <c r="E18" s="278"/>
      <c r="F18" s="253" t="str">
        <f>IF(IFERROR(INDEX('公式予選（TT）2Gr-結果表（貼付）'!$A:$Z,MATCH($R18,'公式予選（TT）2Gr-結果表（貼付）'!$B:$B,0),MATCH("クラス",'公式予選（TT）2Gr-結果表（貼付）'!$1:$1,0)),"")=0,"",IFERROR(INDEX('公式予選（TT）2Gr-結果表（貼付）'!$A:$Z,MATCH($R18,'公式予選（TT）2Gr-結果表（貼付）'!$B:$B,0),MATCH("クラス",'公式予選（TT）2Gr-結果表（貼付）'!$1:$1,0)),""))</f>
        <v>SUPER SS</v>
      </c>
      <c r="G18" s="254"/>
      <c r="H18" s="254"/>
      <c r="I18" s="254"/>
      <c r="J18" s="254"/>
      <c r="K18" s="254"/>
      <c r="L18" s="255"/>
      <c r="M18" s="279">
        <f>IF(ISTEXT(A18)=TRUE,"",IF(F18="","",IF(A18="","""",COUNTIF($F$15:F18,F18))))</f>
        <v>4</v>
      </c>
      <c r="N18" s="277"/>
      <c r="O18" s="277"/>
      <c r="P18" s="277"/>
      <c r="Q18" s="278"/>
      <c r="R18" s="279">
        <f>IFERROR(INDEX('公式予選（TT）2Gr-結果表（貼付）'!A5:$Z$50,MATCH($A18,'公式予選（TT）2Gr-結果表（貼付）'!A5:$A$50,0),MATCH("No.",'公式予選（TT）2Gr-結果表（貼付）'!$1:$1,0)),"")</f>
        <v>43</v>
      </c>
      <c r="S18" s="277"/>
      <c r="T18" s="277"/>
      <c r="U18" s="277"/>
      <c r="V18" s="278"/>
      <c r="W18" s="250" t="str">
        <f>IFERROR(INDEX('公式予選（TT）2Gr-結果表（貼付）'!$A:$Z,MATCH($R18,'公式予選（TT）2Gr-結果表（貼付）'!$B:$B,0),MATCH("名前",'公式予選（TT）2Gr-結果表（貼付）'!$1:$1,0)),"")</f>
        <v>大見 幸正</v>
      </c>
      <c r="X18" s="251"/>
      <c r="Y18" s="251"/>
      <c r="Z18" s="251"/>
      <c r="AA18" s="251"/>
      <c r="AB18" s="251"/>
      <c r="AC18" s="251"/>
      <c r="AD18" s="251"/>
      <c r="AE18" s="251"/>
      <c r="AF18" s="251"/>
      <c r="AG18" s="251"/>
      <c r="AH18" s="251"/>
      <c r="AI18" s="251"/>
      <c r="AJ18" s="251"/>
      <c r="AK18" s="251"/>
      <c r="AL18" s="251"/>
      <c r="AM18" s="251"/>
      <c r="AN18" s="251"/>
      <c r="AO18" s="251"/>
      <c r="AP18" s="251"/>
      <c r="AQ18" s="251"/>
      <c r="AR18" s="251"/>
      <c r="AS18" s="251"/>
      <c r="AT18" s="251"/>
      <c r="AU18" s="251"/>
      <c r="AV18" s="252"/>
      <c r="AW18" s="249" t="str">
        <f>IFERROR(MID(INDEX('公式予選（TT）2Gr-結果表（貼付）'!$A:$Z,MATCH($R18,'公式予選（TT）2Gr-結果表（貼付）'!$B:$B,0),MATCH("会員番号",'公式予選（TT）2Gr-結果表（貼付）'!$1:$1,0)),1,1),"")</f>
        <v>D</v>
      </c>
      <c r="AX18" s="249"/>
      <c r="AY18" s="249" t="str">
        <f>IFERROR(MID(INDEX('公式予選（TT）2Gr-結果表（貼付）'!$A:$Z,MATCH($R18,'公式予選（TT）2Gr-結果表（貼付）'!$B:$B,0),MATCH("会員番号",'公式予選（TT）2Gr-結果表（貼付）'!$1:$1,0)),2,1),"")</f>
        <v>3</v>
      </c>
      <c r="AZ18" s="249"/>
      <c r="BA18" s="249" t="str">
        <f>IFERROR(MID(INDEX('公式予選（TT）2Gr-結果表（貼付）'!$A:$Z,MATCH($R18,'公式予選（TT）2Gr-結果表（貼付）'!$B:$B,0),MATCH("会員番号",'公式予選（TT）2Gr-結果表（貼付）'!$1:$1,0)),3,1),"")</f>
        <v>d</v>
      </c>
      <c r="BB18" s="249"/>
      <c r="BC18" s="249" t="str">
        <f>IFERROR(MID(INDEX('公式予選（TT）2Gr-結果表（貼付）'!$A:$Z,MATCH($R18,'公式予選（TT）2Gr-結果表（貼付）'!$B:$B,0),MATCH("会員番号",'公式予選（TT）2Gr-結果表（貼付）'!$1:$1,0)),4,1),"")</f>
        <v>1</v>
      </c>
      <c r="BD18" s="249"/>
      <c r="BE18" s="249" t="str">
        <f>IFERROR(MID(INDEX('公式予選（TT）2Gr-結果表（貼付）'!$A:$Z,MATCH($R18,'公式予選（TT）2Gr-結果表（貼付）'!$B:$B,0),MATCH("会員番号",'公式予選（TT）2Gr-結果表（貼付）'!$1:$1,0)),5,1),"")</f>
        <v>c</v>
      </c>
      <c r="BF18" s="249"/>
      <c r="BG18" s="249" t="str">
        <f>IFERROR(MID(INDEX('公式予選（TT）2Gr-結果表（貼付）'!$A:$Z,MATCH($R18,'公式予選（TT）2Gr-結果表（貼付）'!$B:$B,0),MATCH("会員番号",'公式予選（TT）2Gr-結果表（貼付）'!$1:$1,0)),6,1),"")</f>
        <v>8</v>
      </c>
      <c r="BH18" s="249"/>
      <c r="BI18" s="249" t="str">
        <f>IFERROR(MID(INDEX('公式予選（TT）2Gr-結果表（貼付）'!$A:$Z,MATCH($R18,'公式予選（TT）2Gr-結果表（貼付）'!$B:$B,0),MATCH("会員番号",'公式予選（TT）2Gr-結果表（貼付）'!$1:$1,0)),7,1),"")</f>
        <v>7</v>
      </c>
      <c r="BJ18" s="249"/>
      <c r="BK18" s="249" t="str">
        <f>IFERROR(MID(INDEX('公式予選（TT）2Gr-結果表（貼付）'!$A:$Z,MATCH($R18,'公式予選（TT）2Gr-結果表（貼付）'!$B:$B,0),MATCH("会員番号",'公式予選（TT）2Gr-結果表（貼付）'!$1:$1,0)),8,1),"")</f>
        <v>2</v>
      </c>
      <c r="BL18" s="249"/>
      <c r="BM18" s="249" t="str">
        <f>IFERROR(MID(INDEX('公式予選（TT）2Gr-結果表（貼付）'!$A:$Z,MATCH($R18,'公式予選（TT）2Gr-結果表（貼付）'!$B:$B,0),MATCH("会員番号",'公式予選（TT）2Gr-結果表（貼付）'!$1:$1,0)),9,1),"")</f>
        <v>8</v>
      </c>
      <c r="BN18" s="249"/>
      <c r="BO18" s="249" t="str">
        <f>IFERROR(MID(INDEX('公式予選（TT）2Gr-結果表（貼付）'!$A:$Z,MATCH($R18,'公式予選（TT）2Gr-結果表（貼付）'!$B:$B,0),MATCH("会員番号",'公式予選（TT）2Gr-結果表（貼付）'!$1:$1,0)),10,1),"")</f>
        <v/>
      </c>
      <c r="BP18" s="249"/>
      <c r="BQ18" s="249" t="str">
        <f>IFERROR(MID(INDEX('公式予選（TT）2Gr-結果表（貼付）'!$A:$Z,MATCH($R18,'公式予選（TT）2Gr-結果表（貼付）'!$B:$B,0),MATCH("会員番号",'公式予選（TT）2Gr-結果表（貼付）'!$1:$1,0)),11,1),"")</f>
        <v/>
      </c>
      <c r="BR18" s="249"/>
      <c r="BS18" s="249" t="str">
        <f>IFERROR(MID(INDEX('公式予選（TT）2Gr-結果表（貼付）'!$A:$Z,MATCH($R18,'公式予選（TT）2Gr-結果表（貼付）'!$B:$B,0),MATCH("会員番号",'公式予選（TT）2Gr-結果表（貼付）'!$1:$1,0)),12,1),"")</f>
        <v/>
      </c>
      <c r="BT18" s="249"/>
      <c r="BU18" s="249" t="str">
        <f>IFERROR(MID(INDEX('公式予選（TT）2Gr-結果表（貼付）'!$A:$Z,MATCH($R18,'公式予選（TT）2Gr-結果表（貼付）'!$B:$B,0),MATCH("会員番号",'公式予選（TT）2Gr-結果表（貼付）'!$1:$1,0)),13,1),"")</f>
        <v/>
      </c>
      <c r="BV18" s="249"/>
      <c r="BW18" s="249" t="str">
        <f>IFERROR(MID(INDEX('公式予選（TT）2Gr-結果表（貼付）'!$A:$Z,MATCH($R18,'公式予選（TT）2Gr-結果表（貼付）'!$B:$B,0),MATCH("会員番号",'公式予選（TT）2Gr-結果表（貼付）'!$1:$1,0)),14,1),"")</f>
        <v/>
      </c>
      <c r="BX18" s="249"/>
      <c r="BY18" s="250" t="str">
        <f>IFERROR(INDEX('公式予選（TT）2Gr-結果表（貼付）'!$A:$Z,MATCH($R18,'公式予選（TT）2Gr-結果表（貼付）'!$B:$B,0),MATCH("Team",'公式予選（TT）2Gr-結果表（貼付）'!$1:$1,0)),"")</f>
        <v>T WEST RS</v>
      </c>
      <c r="BZ18" s="251"/>
      <c r="CA18" s="251"/>
      <c r="CB18" s="251"/>
      <c r="CC18" s="251"/>
      <c r="CD18" s="251"/>
      <c r="CE18" s="251"/>
      <c r="CF18" s="251"/>
      <c r="CG18" s="251"/>
      <c r="CH18" s="251"/>
      <c r="CI18" s="251"/>
      <c r="CJ18" s="251"/>
      <c r="CK18" s="251"/>
      <c r="CL18" s="251"/>
      <c r="CM18" s="251"/>
      <c r="CN18" s="251"/>
      <c r="CO18" s="251"/>
      <c r="CP18" s="251"/>
      <c r="CQ18" s="251"/>
      <c r="CR18" s="251"/>
      <c r="CS18" s="252"/>
      <c r="CT18" s="250" t="str">
        <f>IFERROR(INDEX('公式予選（TT）2Gr-結果表（貼付）'!$A:$Z,MATCH($R18,'公式予選（TT）2Gr-結果表（貼付）'!$B:$B,0),MATCH("Model/Engine",'公式予選（TT）2Gr-結果表（貼付）'!$1:$1,0)),"")</f>
        <v>TONY/YAMAHA</v>
      </c>
      <c r="CU18" s="251"/>
      <c r="CV18" s="251"/>
      <c r="CW18" s="251"/>
      <c r="CX18" s="251"/>
      <c r="CY18" s="251"/>
      <c r="CZ18" s="251"/>
      <c r="DA18" s="251"/>
      <c r="DB18" s="251"/>
      <c r="DC18" s="251"/>
      <c r="DD18" s="252"/>
      <c r="DE18" s="253"/>
      <c r="DF18" s="254"/>
      <c r="DG18" s="254"/>
      <c r="DH18" s="254"/>
      <c r="DI18" s="254"/>
      <c r="DJ18" s="254"/>
      <c r="DK18" s="254"/>
      <c r="DL18" s="254"/>
      <c r="DM18" s="255"/>
      <c r="DN18" s="285">
        <f>IF(A18="DNS","ｽﾀｰﾄ出来ず",IF(A18="DQ","失　格",IFERROR(INDEX('公式予選（TT）2Gr-結果表（貼付）'!$A:$Z,MATCH($R18,'公式予選（TT）2Gr-結果表（貼付）'!$B:$B,0),MATCH("BestLap",'公式予選（TT）2Gr-結果表（貼付）'!$1:$1,0)),"")))</f>
        <v>55.433999999999997</v>
      </c>
      <c r="DO18" s="286"/>
      <c r="DP18" s="286"/>
      <c r="DQ18" s="286"/>
      <c r="DR18" s="286"/>
      <c r="DS18" s="286"/>
      <c r="DT18" s="286"/>
      <c r="DU18" s="286"/>
      <c r="DV18" s="286"/>
      <c r="DW18" s="286"/>
      <c r="DX18" s="286"/>
      <c r="DY18" s="286"/>
      <c r="DZ18" s="286"/>
      <c r="EA18" s="286"/>
      <c r="EB18" s="286"/>
      <c r="EC18" s="286"/>
      <c r="ED18" s="286"/>
      <c r="EE18" s="286"/>
      <c r="EF18" s="287"/>
      <c r="EG18" s="240"/>
      <c r="EH18" s="241"/>
      <c r="EI18" s="241"/>
      <c r="EJ18" s="241"/>
      <c r="EK18" s="241"/>
      <c r="EL18" s="241"/>
      <c r="EM18" s="241"/>
      <c r="EN18" s="241"/>
      <c r="EO18" s="241"/>
      <c r="EP18" s="241"/>
      <c r="EQ18" s="241"/>
      <c r="ER18" s="241"/>
      <c r="ES18" s="241"/>
      <c r="ET18" s="241"/>
      <c r="EU18" s="241"/>
      <c r="EV18" s="241"/>
      <c r="EW18" s="241"/>
      <c r="EX18" s="242"/>
    </row>
    <row r="19" spans="1:154" s="135" customFormat="1" ht="18.600000000000001" customHeight="1">
      <c r="A19" s="276">
        <f>IF(OR('公式予選（TT）2Gr-結果表（貼付）'!A6="DNF",'公式予選（TT）2Gr-結果表（貼付）'!A6="DNS",'公式予選（TT）2Gr-結果表（貼付）'!A6="DQ"),'公式予選（TT）2Gr-結果表（貼付）'!A6,IF(MAX('公式予選（TT）2Gr-結果表（貼付）'!$A:$A)&gt;A18,A18+1,""))</f>
        <v>5</v>
      </c>
      <c r="B19" s="277"/>
      <c r="C19" s="277"/>
      <c r="D19" s="277"/>
      <c r="E19" s="278"/>
      <c r="F19" s="253" t="str">
        <f>IF(IFERROR(INDEX('公式予選（TT）2Gr-結果表（貼付）'!$A:$Z,MATCH($R19,'公式予選（TT）2Gr-結果表（貼付）'!$B:$B,0),MATCH("クラス",'公式予選（TT）2Gr-結果表（貼付）'!$1:$1,0)),"")=0,"",IFERROR(INDEX('公式予選（TT）2Gr-結果表（貼付）'!$A:$Z,MATCH($R19,'公式予選（TT）2Gr-結果表（貼付）'!$B:$B,0),MATCH("クラス",'公式予選（TT）2Gr-結果表（貼付）'!$1:$1,0)),""))</f>
        <v>SUPER SS</v>
      </c>
      <c r="G19" s="254"/>
      <c r="H19" s="254"/>
      <c r="I19" s="254"/>
      <c r="J19" s="254"/>
      <c r="K19" s="254"/>
      <c r="L19" s="255"/>
      <c r="M19" s="279">
        <f>IF(ISTEXT(A19)=TRUE,"",IF(F19="","",IF(A19="","""",COUNTIF($F$15:F19,F19))))</f>
        <v>5</v>
      </c>
      <c r="N19" s="277"/>
      <c r="O19" s="277"/>
      <c r="P19" s="277"/>
      <c r="Q19" s="278"/>
      <c r="R19" s="279">
        <f>IFERROR(INDEX('公式予選（TT）2Gr-結果表（貼付）'!A6:$Z$50,MATCH($A19,'公式予選（TT）2Gr-結果表（貼付）'!A6:$A$50,0),MATCH("No.",'公式予選（TT）2Gr-結果表（貼付）'!$1:$1,0)),"")</f>
        <v>40</v>
      </c>
      <c r="S19" s="277"/>
      <c r="T19" s="277"/>
      <c r="U19" s="277"/>
      <c r="V19" s="278"/>
      <c r="W19" s="250" t="str">
        <f>IFERROR(INDEX('公式予選（TT）2Gr-結果表（貼付）'!$A:$Z,MATCH($R19,'公式予選（TT）2Gr-結果表（貼付）'!$B:$B,0),MATCH("名前",'公式予選（TT）2Gr-結果表（貼付）'!$1:$1,0)),"")</f>
        <v>植田 春樹</v>
      </c>
      <c r="X19" s="251"/>
      <c r="Y19" s="251"/>
      <c r="Z19" s="251"/>
      <c r="AA19" s="251"/>
      <c r="AB19" s="251"/>
      <c r="AC19" s="251"/>
      <c r="AD19" s="251"/>
      <c r="AE19" s="251"/>
      <c r="AF19" s="251"/>
      <c r="AG19" s="251"/>
      <c r="AH19" s="251"/>
      <c r="AI19" s="251"/>
      <c r="AJ19" s="251"/>
      <c r="AK19" s="251"/>
      <c r="AL19" s="251"/>
      <c r="AM19" s="251"/>
      <c r="AN19" s="251"/>
      <c r="AO19" s="251"/>
      <c r="AP19" s="251"/>
      <c r="AQ19" s="251"/>
      <c r="AR19" s="251"/>
      <c r="AS19" s="251"/>
      <c r="AT19" s="251"/>
      <c r="AU19" s="251"/>
      <c r="AV19" s="252"/>
      <c r="AW19" s="249" t="str">
        <f>IFERROR(MID(INDEX('公式予選（TT）2Gr-結果表（貼付）'!$A:$Z,MATCH($R19,'公式予選（TT）2Gr-結果表（貼付）'!$B:$B,0),MATCH("会員番号",'公式予選（TT）2Gr-結果表（貼付）'!$1:$1,0)),1,1),"")</f>
        <v>D</v>
      </c>
      <c r="AX19" s="249"/>
      <c r="AY19" s="249" t="str">
        <f>IFERROR(MID(INDEX('公式予選（TT）2Gr-結果表（貼付）'!$A:$Z,MATCH($R19,'公式予選（TT）2Gr-結果表（貼付）'!$B:$B,0),MATCH("会員番号",'公式予選（TT）2Gr-結果表（貼付）'!$1:$1,0)),2,1),"")</f>
        <v>e</v>
      </c>
      <c r="AZ19" s="249"/>
      <c r="BA19" s="249" t="str">
        <f>IFERROR(MID(INDEX('公式予選（TT）2Gr-結果表（貼付）'!$A:$Z,MATCH($R19,'公式予選（TT）2Gr-結果表（貼付）'!$B:$B,0),MATCH("会員番号",'公式予選（TT）2Gr-結果表（貼付）'!$1:$1,0)),3,1),"")</f>
        <v>5</v>
      </c>
      <c r="BB19" s="249"/>
      <c r="BC19" s="249" t="str">
        <f>IFERROR(MID(INDEX('公式予選（TT）2Gr-結果表（貼付）'!$A:$Z,MATCH($R19,'公式予選（TT）2Gr-結果表（貼付）'!$B:$B,0),MATCH("会員番号",'公式予選（TT）2Gr-結果表（貼付）'!$1:$1,0)),4,1),"")</f>
        <v>9</v>
      </c>
      <c r="BD19" s="249"/>
      <c r="BE19" s="249" t="str">
        <f>IFERROR(MID(INDEX('公式予選（TT）2Gr-結果表（貼付）'!$A:$Z,MATCH($R19,'公式予選（TT）2Gr-結果表（貼付）'!$B:$B,0),MATCH("会員番号",'公式予選（TT）2Gr-結果表（貼付）'!$1:$1,0)),5,1),"")</f>
        <v>e</v>
      </c>
      <c r="BF19" s="249"/>
      <c r="BG19" s="249" t="str">
        <f>IFERROR(MID(INDEX('公式予選（TT）2Gr-結果表（貼付）'!$A:$Z,MATCH($R19,'公式予選（TT）2Gr-結果表（貼付）'!$B:$B,0),MATCH("会員番号",'公式予選（TT）2Gr-結果表（貼付）'!$1:$1,0)),6,1),"")</f>
        <v>d</v>
      </c>
      <c r="BH19" s="249"/>
      <c r="BI19" s="249" t="str">
        <f>IFERROR(MID(INDEX('公式予選（TT）2Gr-結果表（貼付）'!$A:$Z,MATCH($R19,'公式予選（TT）2Gr-結果表（貼付）'!$B:$B,0),MATCH("会員番号",'公式予選（TT）2Gr-結果表（貼付）'!$1:$1,0)),7,1),"")</f>
        <v>f</v>
      </c>
      <c r="BJ19" s="249"/>
      <c r="BK19" s="249" t="str">
        <f>IFERROR(MID(INDEX('公式予選（TT）2Gr-結果表（貼付）'!$A:$Z,MATCH($R19,'公式予選（TT）2Gr-結果表（貼付）'!$B:$B,0),MATCH("会員番号",'公式予選（TT）2Gr-結果表（貼付）'!$1:$1,0)),8,1),"")</f>
        <v>c</v>
      </c>
      <c r="BL19" s="249"/>
      <c r="BM19" s="249" t="str">
        <f>IFERROR(MID(INDEX('公式予選（TT）2Gr-結果表（貼付）'!$A:$Z,MATCH($R19,'公式予選（TT）2Gr-結果表（貼付）'!$B:$B,0),MATCH("会員番号",'公式予選（TT）2Gr-結果表（貼付）'!$1:$1,0)),9,1),"")</f>
        <v>a</v>
      </c>
      <c r="BN19" s="249"/>
      <c r="BO19" s="249" t="str">
        <f>IFERROR(MID(INDEX('公式予選（TT）2Gr-結果表（貼付）'!$A:$Z,MATCH($R19,'公式予選（TT）2Gr-結果表（貼付）'!$B:$B,0),MATCH("会員番号",'公式予選（TT）2Gr-結果表（貼付）'!$1:$1,0)),10,1),"")</f>
        <v/>
      </c>
      <c r="BP19" s="249"/>
      <c r="BQ19" s="249" t="str">
        <f>IFERROR(MID(INDEX('公式予選（TT）2Gr-結果表（貼付）'!$A:$Z,MATCH($R19,'公式予選（TT）2Gr-結果表（貼付）'!$B:$B,0),MATCH("会員番号",'公式予選（TT）2Gr-結果表（貼付）'!$1:$1,0)),11,1),"")</f>
        <v/>
      </c>
      <c r="BR19" s="249"/>
      <c r="BS19" s="249" t="str">
        <f>IFERROR(MID(INDEX('公式予選（TT）2Gr-結果表（貼付）'!$A:$Z,MATCH($R19,'公式予選（TT）2Gr-結果表（貼付）'!$B:$B,0),MATCH("会員番号",'公式予選（TT）2Gr-結果表（貼付）'!$1:$1,0)),12,1),"")</f>
        <v/>
      </c>
      <c r="BT19" s="249"/>
      <c r="BU19" s="249" t="str">
        <f>IFERROR(MID(INDEX('公式予選（TT）2Gr-結果表（貼付）'!$A:$Z,MATCH($R19,'公式予選（TT）2Gr-結果表（貼付）'!$B:$B,0),MATCH("会員番号",'公式予選（TT）2Gr-結果表（貼付）'!$1:$1,0)),13,1),"")</f>
        <v/>
      </c>
      <c r="BV19" s="249"/>
      <c r="BW19" s="249" t="str">
        <f>IFERROR(MID(INDEX('公式予選（TT）2Gr-結果表（貼付）'!$A:$Z,MATCH($R19,'公式予選（TT）2Gr-結果表（貼付）'!$B:$B,0),MATCH("会員番号",'公式予選（TT）2Gr-結果表（貼付）'!$1:$1,0)),14,1),"")</f>
        <v/>
      </c>
      <c r="BX19" s="249"/>
      <c r="BY19" s="250" t="str">
        <f>IFERROR(INDEX('公式予選（TT）2Gr-結果表（貼付）'!$A:$Z,MATCH($R19,'公式予選（TT）2Gr-結果表（貼付）'!$B:$B,0),MATCH("Team",'公式予選（TT）2Gr-結果表（貼付）'!$1:$1,0)),"")</f>
        <v>Msistem</v>
      </c>
      <c r="BZ19" s="251"/>
      <c r="CA19" s="251"/>
      <c r="CB19" s="251"/>
      <c r="CC19" s="251"/>
      <c r="CD19" s="251"/>
      <c r="CE19" s="251"/>
      <c r="CF19" s="251"/>
      <c r="CG19" s="251"/>
      <c r="CH19" s="251"/>
      <c r="CI19" s="251"/>
      <c r="CJ19" s="251"/>
      <c r="CK19" s="251"/>
      <c r="CL19" s="251"/>
      <c r="CM19" s="251"/>
      <c r="CN19" s="251"/>
      <c r="CO19" s="251"/>
      <c r="CP19" s="251"/>
      <c r="CQ19" s="251"/>
      <c r="CR19" s="251"/>
      <c r="CS19" s="252"/>
      <c r="CT19" s="250" t="str">
        <f>IFERROR(INDEX('公式予選（TT）2Gr-結果表（貼付）'!$A:$Z,MATCH($R19,'公式予選（TT）2Gr-結果表（貼付）'!$B:$B,0),MATCH("Model/Engine",'公式予選（TT）2Gr-結果表（貼付）'!$1:$1,0)),"")</f>
        <v>TONYKART/YAMAHA</v>
      </c>
      <c r="CU19" s="251"/>
      <c r="CV19" s="251"/>
      <c r="CW19" s="251"/>
      <c r="CX19" s="251"/>
      <c r="CY19" s="251"/>
      <c r="CZ19" s="251"/>
      <c r="DA19" s="251"/>
      <c r="DB19" s="251"/>
      <c r="DC19" s="251"/>
      <c r="DD19" s="252"/>
      <c r="DE19" s="253"/>
      <c r="DF19" s="254"/>
      <c r="DG19" s="254"/>
      <c r="DH19" s="254"/>
      <c r="DI19" s="254"/>
      <c r="DJ19" s="254"/>
      <c r="DK19" s="254"/>
      <c r="DL19" s="254"/>
      <c r="DM19" s="255"/>
      <c r="DN19" s="285">
        <f>IF(A19="DNS","ｽﾀｰﾄ出来ず",IF(A19="DQ","失　格",IFERROR(INDEX('公式予選（TT）2Gr-結果表（貼付）'!$A:$Z,MATCH($R19,'公式予選（TT）2Gr-結果表（貼付）'!$B:$B,0),MATCH("BestLap",'公式予選（TT）2Gr-結果表（貼付）'!$1:$1,0)),"")))</f>
        <v>55.436999999999998</v>
      </c>
      <c r="DO19" s="286"/>
      <c r="DP19" s="286"/>
      <c r="DQ19" s="286"/>
      <c r="DR19" s="286"/>
      <c r="DS19" s="286"/>
      <c r="DT19" s="286"/>
      <c r="DU19" s="286"/>
      <c r="DV19" s="286"/>
      <c r="DW19" s="286"/>
      <c r="DX19" s="286"/>
      <c r="DY19" s="286"/>
      <c r="DZ19" s="286"/>
      <c r="EA19" s="286"/>
      <c r="EB19" s="286"/>
      <c r="EC19" s="286"/>
      <c r="ED19" s="286"/>
      <c r="EE19" s="286"/>
      <c r="EF19" s="287"/>
      <c r="EG19" s="240"/>
      <c r="EH19" s="241"/>
      <c r="EI19" s="241"/>
      <c r="EJ19" s="241"/>
      <c r="EK19" s="241"/>
      <c r="EL19" s="241"/>
      <c r="EM19" s="241"/>
      <c r="EN19" s="241"/>
      <c r="EO19" s="241"/>
      <c r="EP19" s="241"/>
      <c r="EQ19" s="241"/>
      <c r="ER19" s="241"/>
      <c r="ES19" s="241"/>
      <c r="ET19" s="241"/>
      <c r="EU19" s="241"/>
      <c r="EV19" s="241"/>
      <c r="EW19" s="241"/>
      <c r="EX19" s="242"/>
    </row>
    <row r="20" spans="1:154" s="135" customFormat="1" ht="18.600000000000001" customHeight="1">
      <c r="A20" s="276">
        <f>IF(OR('公式予選（TT）2Gr-結果表（貼付）'!A7="DNF",'公式予選（TT）2Gr-結果表（貼付）'!A7="DNS",'公式予選（TT）2Gr-結果表（貼付）'!A7="DQ"),'公式予選（TT）2Gr-結果表（貼付）'!A7,IF(MAX('公式予選（TT）2Gr-結果表（貼付）'!$A:$A)&gt;A19,A19+1,""))</f>
        <v>6</v>
      </c>
      <c r="B20" s="277"/>
      <c r="C20" s="277"/>
      <c r="D20" s="277"/>
      <c r="E20" s="278"/>
      <c r="F20" s="253" t="str">
        <f>IF(IFERROR(INDEX('公式予選（TT）2Gr-結果表（貼付）'!$A:$Z,MATCH($R20,'公式予選（TT）2Gr-結果表（貼付）'!$B:$B,0),MATCH("クラス",'公式予選（TT）2Gr-結果表（貼付）'!$1:$1,0)),"")=0,"",IFERROR(INDEX('公式予選（TT）2Gr-結果表（貼付）'!$A:$Z,MATCH($R20,'公式予選（TT）2Gr-結果表（貼付）'!$B:$B,0),MATCH("クラス",'公式予選（TT）2Gr-結果表（貼付）'!$1:$1,0)),""))</f>
        <v>SUPER SS</v>
      </c>
      <c r="G20" s="254"/>
      <c r="H20" s="254"/>
      <c r="I20" s="254"/>
      <c r="J20" s="254"/>
      <c r="K20" s="254"/>
      <c r="L20" s="255"/>
      <c r="M20" s="279">
        <f>IF(ISTEXT(A20)=TRUE,"",IF(F20="","",IF(A20="","""",COUNTIF($F$15:F20,F20))))</f>
        <v>6</v>
      </c>
      <c r="N20" s="277"/>
      <c r="O20" s="277"/>
      <c r="P20" s="277"/>
      <c r="Q20" s="278"/>
      <c r="R20" s="279">
        <f>IFERROR(INDEX('公式予選（TT）2Gr-結果表（貼付）'!A7:$Z$50,MATCH($A20,'公式予選（TT）2Gr-結果表（貼付）'!A7:$A$50,0),MATCH("No.",'公式予選（TT）2Gr-結果表（貼付）'!$1:$1,0)),"")</f>
        <v>59</v>
      </c>
      <c r="S20" s="277"/>
      <c r="T20" s="277"/>
      <c r="U20" s="277"/>
      <c r="V20" s="278"/>
      <c r="W20" s="250" t="str">
        <f>IFERROR(INDEX('公式予選（TT）2Gr-結果表（貼付）'!$A:$Z,MATCH($R20,'公式予選（TT）2Gr-結果表（貼付）'!$B:$B,0),MATCH("名前",'公式予選（TT）2Gr-結果表（貼付）'!$1:$1,0)),"")</f>
        <v>諸井 亮介</v>
      </c>
      <c r="X20" s="251"/>
      <c r="Y20" s="251"/>
      <c r="Z20" s="251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2"/>
      <c r="AW20" s="249" t="str">
        <f>IFERROR(MID(INDEX('公式予選（TT）2Gr-結果表（貼付）'!$A:$Z,MATCH($R20,'公式予選（TT）2Gr-結果表（貼付）'!$B:$B,0),MATCH("会員番号",'公式予選（TT）2Gr-結果表（貼付）'!$1:$1,0)),1,1),"")</f>
        <v>D</v>
      </c>
      <c r="AX20" s="249"/>
      <c r="AY20" s="249" t="str">
        <f>IFERROR(MID(INDEX('公式予選（TT）2Gr-結果表（貼付）'!$A:$Z,MATCH($R20,'公式予選（TT）2Gr-結果表（貼付）'!$B:$B,0),MATCH("会員番号",'公式予選（TT）2Gr-結果表（貼付）'!$1:$1,0)),2,1),"")</f>
        <v>8</v>
      </c>
      <c r="AZ20" s="249"/>
      <c r="BA20" s="249" t="str">
        <f>IFERROR(MID(INDEX('公式予選（TT）2Gr-結果表（貼付）'!$A:$Z,MATCH($R20,'公式予選（TT）2Gr-結果表（貼付）'!$B:$B,0),MATCH("会員番号",'公式予選（TT）2Gr-結果表（貼付）'!$1:$1,0)),3,1),"")</f>
        <v>9</v>
      </c>
      <c r="BB20" s="249"/>
      <c r="BC20" s="249" t="str">
        <f>IFERROR(MID(INDEX('公式予選（TT）2Gr-結果表（貼付）'!$A:$Z,MATCH($R20,'公式予選（TT）2Gr-結果表（貼付）'!$B:$B,0),MATCH("会員番号",'公式予選（TT）2Gr-結果表（貼付）'!$1:$1,0)),4,1),"")</f>
        <v>8</v>
      </c>
      <c r="BD20" s="249"/>
      <c r="BE20" s="249" t="str">
        <f>IFERROR(MID(INDEX('公式予選（TT）2Gr-結果表（貼付）'!$A:$Z,MATCH($R20,'公式予選（TT）2Gr-結果表（貼付）'!$B:$B,0),MATCH("会員番号",'公式予選（TT）2Gr-結果表（貼付）'!$1:$1,0)),5,1),"")</f>
        <v>1</v>
      </c>
      <c r="BF20" s="249"/>
      <c r="BG20" s="249" t="str">
        <f>IFERROR(MID(INDEX('公式予選（TT）2Gr-結果表（貼付）'!$A:$Z,MATCH($R20,'公式予選（TT）2Gr-結果表（貼付）'!$B:$B,0),MATCH("会員番号",'公式予選（TT）2Gr-結果表（貼付）'!$1:$1,0)),6,1),"")</f>
        <v>e</v>
      </c>
      <c r="BH20" s="249"/>
      <c r="BI20" s="249" t="str">
        <f>IFERROR(MID(INDEX('公式予選（TT）2Gr-結果表（貼付）'!$A:$Z,MATCH($R20,'公式予選（TT）2Gr-結果表（貼付）'!$B:$B,0),MATCH("会員番号",'公式予選（TT）2Gr-結果表（貼付）'!$1:$1,0)),7,1),"")</f>
        <v>4</v>
      </c>
      <c r="BJ20" s="249"/>
      <c r="BK20" s="249" t="str">
        <f>IFERROR(MID(INDEX('公式予選（TT）2Gr-結果表（貼付）'!$A:$Z,MATCH($R20,'公式予選（TT）2Gr-結果表（貼付）'!$B:$B,0),MATCH("会員番号",'公式予選（TT）2Gr-結果表（貼付）'!$1:$1,0)),8,1),"")</f>
        <v>9</v>
      </c>
      <c r="BL20" s="249"/>
      <c r="BM20" s="249" t="str">
        <f>IFERROR(MID(INDEX('公式予選（TT）2Gr-結果表（貼付）'!$A:$Z,MATCH($R20,'公式予選（TT）2Gr-結果表（貼付）'!$B:$B,0),MATCH("会員番号",'公式予選（TT）2Gr-結果表（貼付）'!$1:$1,0)),9,1),"")</f>
        <v>b</v>
      </c>
      <c r="BN20" s="249"/>
      <c r="BO20" s="249" t="str">
        <f>IFERROR(MID(INDEX('公式予選（TT）2Gr-結果表（貼付）'!$A:$Z,MATCH($R20,'公式予選（TT）2Gr-結果表（貼付）'!$B:$B,0),MATCH("会員番号",'公式予選（TT）2Gr-結果表（貼付）'!$1:$1,0)),10,1),"")</f>
        <v/>
      </c>
      <c r="BP20" s="249"/>
      <c r="BQ20" s="249" t="str">
        <f>IFERROR(MID(INDEX('公式予選（TT）2Gr-結果表（貼付）'!$A:$Z,MATCH($R20,'公式予選（TT）2Gr-結果表（貼付）'!$B:$B,0),MATCH("会員番号",'公式予選（TT）2Gr-結果表（貼付）'!$1:$1,0)),11,1),"")</f>
        <v/>
      </c>
      <c r="BR20" s="249"/>
      <c r="BS20" s="249" t="str">
        <f>IFERROR(MID(INDEX('公式予選（TT）2Gr-結果表（貼付）'!$A:$Z,MATCH($R20,'公式予選（TT）2Gr-結果表（貼付）'!$B:$B,0),MATCH("会員番号",'公式予選（TT）2Gr-結果表（貼付）'!$1:$1,0)),12,1),"")</f>
        <v/>
      </c>
      <c r="BT20" s="249"/>
      <c r="BU20" s="249" t="str">
        <f>IFERROR(MID(INDEX('公式予選（TT）2Gr-結果表（貼付）'!$A:$Z,MATCH($R20,'公式予選（TT）2Gr-結果表（貼付）'!$B:$B,0),MATCH("会員番号",'公式予選（TT）2Gr-結果表（貼付）'!$1:$1,0)),13,1),"")</f>
        <v/>
      </c>
      <c r="BV20" s="249"/>
      <c r="BW20" s="249" t="str">
        <f>IFERROR(MID(INDEX('公式予選（TT）2Gr-結果表（貼付）'!$A:$Z,MATCH($R20,'公式予選（TT）2Gr-結果表（貼付）'!$B:$B,0),MATCH("会員番号",'公式予選（TT）2Gr-結果表（貼付）'!$1:$1,0)),14,1),"")</f>
        <v/>
      </c>
      <c r="BX20" s="249"/>
      <c r="BY20" s="250" t="str">
        <f>IFERROR(INDEX('公式予選（TT）2Gr-結果表（貼付）'!$A:$Z,MATCH($R20,'公式予選（TT）2Gr-結果表（貼付）'!$B:$B,0),MATCH("Team",'公式予選（TT）2Gr-結果表（貼付）'!$1:$1,0)),"")</f>
        <v>Moty's RSGEN</v>
      </c>
      <c r="BZ20" s="251"/>
      <c r="CA20" s="251"/>
      <c r="CB20" s="251"/>
      <c r="CC20" s="251"/>
      <c r="CD20" s="251"/>
      <c r="CE20" s="251"/>
      <c r="CF20" s="251"/>
      <c r="CG20" s="251"/>
      <c r="CH20" s="251"/>
      <c r="CI20" s="251"/>
      <c r="CJ20" s="251"/>
      <c r="CK20" s="251"/>
      <c r="CL20" s="251"/>
      <c r="CM20" s="251"/>
      <c r="CN20" s="251"/>
      <c r="CO20" s="251"/>
      <c r="CP20" s="251"/>
      <c r="CQ20" s="251"/>
      <c r="CR20" s="251"/>
      <c r="CS20" s="252"/>
      <c r="CT20" s="250" t="str">
        <f>IFERROR(INDEX('公式予選（TT）2Gr-結果表（貼付）'!$A:$Z,MATCH($R20,'公式予選（TT）2Gr-結果表（貼付）'!$B:$B,0),MATCH("Model/Engine",'公式予選（TT）2Gr-結果表（貼付）'!$1:$1,0)),"")</f>
        <v>KOSMIC/YAMAHA</v>
      </c>
      <c r="CU20" s="251"/>
      <c r="CV20" s="251"/>
      <c r="CW20" s="251"/>
      <c r="CX20" s="251"/>
      <c r="CY20" s="251"/>
      <c r="CZ20" s="251"/>
      <c r="DA20" s="251"/>
      <c r="DB20" s="251"/>
      <c r="DC20" s="251"/>
      <c r="DD20" s="252"/>
      <c r="DE20" s="253"/>
      <c r="DF20" s="254"/>
      <c r="DG20" s="254"/>
      <c r="DH20" s="254"/>
      <c r="DI20" s="254"/>
      <c r="DJ20" s="254"/>
      <c r="DK20" s="254"/>
      <c r="DL20" s="254"/>
      <c r="DM20" s="255"/>
      <c r="DN20" s="285">
        <f>IF(A20="DNS","ｽﾀｰﾄ出来ず",IF(A20="DQ","失　格",IFERROR(INDEX('公式予選（TT）2Gr-結果表（貼付）'!$A:$Z,MATCH($R20,'公式予選（TT）2Gr-結果表（貼付）'!$B:$B,0),MATCH("BestLap",'公式予選（TT）2Gr-結果表（貼付）'!$1:$1,0)),"")))</f>
        <v>55.465000000000003</v>
      </c>
      <c r="DO20" s="286"/>
      <c r="DP20" s="286"/>
      <c r="DQ20" s="286"/>
      <c r="DR20" s="286"/>
      <c r="DS20" s="286"/>
      <c r="DT20" s="286"/>
      <c r="DU20" s="286"/>
      <c r="DV20" s="286"/>
      <c r="DW20" s="286"/>
      <c r="DX20" s="286"/>
      <c r="DY20" s="286"/>
      <c r="DZ20" s="286"/>
      <c r="EA20" s="286"/>
      <c r="EB20" s="286"/>
      <c r="EC20" s="286"/>
      <c r="ED20" s="286"/>
      <c r="EE20" s="286"/>
      <c r="EF20" s="287"/>
      <c r="EG20" s="240"/>
      <c r="EH20" s="241"/>
      <c r="EI20" s="241"/>
      <c r="EJ20" s="241"/>
      <c r="EK20" s="241"/>
      <c r="EL20" s="241"/>
      <c r="EM20" s="241"/>
      <c r="EN20" s="241"/>
      <c r="EO20" s="241"/>
      <c r="EP20" s="241"/>
      <c r="EQ20" s="241"/>
      <c r="ER20" s="241"/>
      <c r="ES20" s="241"/>
      <c r="ET20" s="241"/>
      <c r="EU20" s="241"/>
      <c r="EV20" s="241"/>
      <c r="EW20" s="241"/>
      <c r="EX20" s="242"/>
    </row>
    <row r="21" spans="1:154" s="135" customFormat="1" ht="18.600000000000001" customHeight="1">
      <c r="A21" s="276">
        <f>IF(OR('公式予選（TT）2Gr-結果表（貼付）'!A8="DNF",'公式予選（TT）2Gr-結果表（貼付）'!A8="DNS",'公式予選（TT）2Gr-結果表（貼付）'!A8="DQ"),'公式予選（TT）2Gr-結果表（貼付）'!A8,IF(MAX('公式予選（TT）2Gr-結果表（貼付）'!$A:$A)&gt;A20,A20+1,""))</f>
        <v>7</v>
      </c>
      <c r="B21" s="277"/>
      <c r="C21" s="277"/>
      <c r="D21" s="277"/>
      <c r="E21" s="278"/>
      <c r="F21" s="253" t="str">
        <f>IF(IFERROR(INDEX('公式予選（TT）2Gr-結果表（貼付）'!$A:$Z,MATCH($R21,'公式予選（TT）2Gr-結果表（貼付）'!$B:$B,0),MATCH("クラス",'公式予選（TT）2Gr-結果表（貼付）'!$1:$1,0)),"")=0,"",IFERROR(INDEX('公式予選（TT）2Gr-結果表（貼付）'!$A:$Z,MATCH($R21,'公式予選（TT）2Gr-結果表（貼付）'!$B:$B,0),MATCH("クラス",'公式予選（TT）2Gr-結果表（貼付）'!$1:$1,0)),""))</f>
        <v>SUPER SS</v>
      </c>
      <c r="G21" s="254"/>
      <c r="H21" s="254"/>
      <c r="I21" s="254"/>
      <c r="J21" s="254"/>
      <c r="K21" s="254"/>
      <c r="L21" s="255"/>
      <c r="M21" s="279">
        <f>IF(ISTEXT(A21)=TRUE,"",IF(F21="","",IF(A21="","""",COUNTIF($F$15:F21,F21))))</f>
        <v>7</v>
      </c>
      <c r="N21" s="277"/>
      <c r="O21" s="277"/>
      <c r="P21" s="277"/>
      <c r="Q21" s="278"/>
      <c r="R21" s="279">
        <f>IFERROR(INDEX('公式予選（TT）2Gr-結果表（貼付）'!A8:$Z$50,MATCH($A21,'公式予選（TT）2Gr-結果表（貼付）'!A8:$A$50,0),MATCH("No.",'公式予選（TT）2Gr-結果表（貼付）'!$1:$1,0)),"")</f>
        <v>88</v>
      </c>
      <c r="S21" s="277"/>
      <c r="T21" s="277"/>
      <c r="U21" s="277"/>
      <c r="V21" s="278"/>
      <c r="W21" s="250" t="str">
        <f>IFERROR(INDEX('公式予選（TT）2Gr-結果表（貼付）'!$A:$Z,MATCH($R21,'公式予選（TT）2Gr-結果表（貼付）'!$B:$B,0),MATCH("名前",'公式予選（TT）2Gr-結果表（貼付）'!$1:$1,0)),"")</f>
        <v>渡邉 晃平</v>
      </c>
      <c r="X21" s="251"/>
      <c r="Y21" s="251"/>
      <c r="Z21" s="251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2"/>
      <c r="AW21" s="249" t="str">
        <f>IFERROR(MID(INDEX('公式予選（TT）2Gr-結果表（貼付）'!$A:$Z,MATCH($R21,'公式予選（TT）2Gr-結果表（貼付）'!$B:$B,0),MATCH("会員番号",'公式予選（TT）2Gr-結果表（貼付）'!$1:$1,0)),1,1),"")</f>
        <v>D</v>
      </c>
      <c r="AX21" s="249"/>
      <c r="AY21" s="249" t="str">
        <f>IFERROR(MID(INDEX('公式予選（TT）2Gr-結果表（貼付）'!$A:$Z,MATCH($R21,'公式予選（TT）2Gr-結果表（貼付）'!$B:$B,0),MATCH("会員番号",'公式予選（TT）2Gr-結果表（貼付）'!$1:$1,0)),2,1),"")</f>
        <v>6</v>
      </c>
      <c r="AZ21" s="249"/>
      <c r="BA21" s="249" t="str">
        <f>IFERROR(MID(INDEX('公式予選（TT）2Gr-結果表（貼付）'!$A:$Z,MATCH($R21,'公式予選（TT）2Gr-結果表（貼付）'!$B:$B,0),MATCH("会員番号",'公式予選（TT）2Gr-結果表（貼付）'!$1:$1,0)),3,1),"")</f>
        <v>7</v>
      </c>
      <c r="BB21" s="249"/>
      <c r="BC21" s="249" t="str">
        <f>IFERROR(MID(INDEX('公式予選（TT）2Gr-結果表（貼付）'!$A:$Z,MATCH($R21,'公式予選（TT）2Gr-結果表（貼付）'!$B:$B,0),MATCH("会員番号",'公式予選（TT）2Gr-結果表（貼付）'!$1:$1,0)),4,1),"")</f>
        <v>8</v>
      </c>
      <c r="BD21" s="249"/>
      <c r="BE21" s="249" t="str">
        <f>IFERROR(MID(INDEX('公式予選（TT）2Gr-結果表（貼付）'!$A:$Z,MATCH($R21,'公式予選（TT）2Gr-結果表（貼付）'!$B:$B,0),MATCH("会員番号",'公式予選（TT）2Gr-結果表（貼付）'!$1:$1,0)),5,1),"")</f>
        <v>4</v>
      </c>
      <c r="BF21" s="249"/>
      <c r="BG21" s="249" t="str">
        <f>IFERROR(MID(INDEX('公式予選（TT）2Gr-結果表（貼付）'!$A:$Z,MATCH($R21,'公式予選（TT）2Gr-結果表（貼付）'!$B:$B,0),MATCH("会員番号",'公式予選（TT）2Gr-結果表（貼付）'!$1:$1,0)),6,1),"")</f>
        <v>1</v>
      </c>
      <c r="BH21" s="249"/>
      <c r="BI21" s="249" t="str">
        <f>IFERROR(MID(INDEX('公式予選（TT）2Gr-結果表（貼付）'!$A:$Z,MATCH($R21,'公式予選（TT）2Gr-結果表（貼付）'!$B:$B,0),MATCH("会員番号",'公式予選（TT）2Gr-結果表（貼付）'!$1:$1,0)),7,1),"")</f>
        <v>5</v>
      </c>
      <c r="BJ21" s="249"/>
      <c r="BK21" s="249" t="str">
        <f>IFERROR(MID(INDEX('公式予選（TT）2Gr-結果表（貼付）'!$A:$Z,MATCH($R21,'公式予選（TT）2Gr-結果表（貼付）'!$B:$B,0),MATCH("会員番号",'公式予選（TT）2Gr-結果表（貼付）'!$1:$1,0)),8,1),"")</f>
        <v>e</v>
      </c>
      <c r="BL21" s="249"/>
      <c r="BM21" s="249" t="str">
        <f>IFERROR(MID(INDEX('公式予選（TT）2Gr-結果表（貼付）'!$A:$Z,MATCH($R21,'公式予選（TT）2Gr-結果表（貼付）'!$B:$B,0),MATCH("会員番号",'公式予選（TT）2Gr-結果表（貼付）'!$1:$1,0)),9,1),"")</f>
        <v>4</v>
      </c>
      <c r="BN21" s="249"/>
      <c r="BO21" s="249" t="str">
        <f>IFERROR(MID(INDEX('公式予選（TT）2Gr-結果表（貼付）'!$A:$Z,MATCH($R21,'公式予選（TT）2Gr-結果表（貼付）'!$B:$B,0),MATCH("会員番号",'公式予選（TT）2Gr-結果表（貼付）'!$1:$1,0)),10,1),"")</f>
        <v/>
      </c>
      <c r="BP21" s="249"/>
      <c r="BQ21" s="249" t="str">
        <f>IFERROR(MID(INDEX('公式予選（TT）2Gr-結果表（貼付）'!$A:$Z,MATCH($R21,'公式予選（TT）2Gr-結果表（貼付）'!$B:$B,0),MATCH("会員番号",'公式予選（TT）2Gr-結果表（貼付）'!$1:$1,0)),11,1),"")</f>
        <v/>
      </c>
      <c r="BR21" s="249"/>
      <c r="BS21" s="249" t="str">
        <f>IFERROR(MID(INDEX('公式予選（TT）2Gr-結果表（貼付）'!$A:$Z,MATCH($R21,'公式予選（TT）2Gr-結果表（貼付）'!$B:$B,0),MATCH("会員番号",'公式予選（TT）2Gr-結果表（貼付）'!$1:$1,0)),12,1),"")</f>
        <v/>
      </c>
      <c r="BT21" s="249"/>
      <c r="BU21" s="249" t="str">
        <f>IFERROR(MID(INDEX('公式予選（TT）2Gr-結果表（貼付）'!$A:$Z,MATCH($R21,'公式予選（TT）2Gr-結果表（貼付）'!$B:$B,0),MATCH("会員番号",'公式予選（TT）2Gr-結果表（貼付）'!$1:$1,0)),13,1),"")</f>
        <v/>
      </c>
      <c r="BV21" s="249"/>
      <c r="BW21" s="249" t="str">
        <f>IFERROR(MID(INDEX('公式予選（TT）2Gr-結果表（貼付）'!$A:$Z,MATCH($R21,'公式予選（TT）2Gr-結果表（貼付）'!$B:$B,0),MATCH("会員番号",'公式予選（TT）2Gr-結果表（貼付）'!$1:$1,0)),14,1),"")</f>
        <v/>
      </c>
      <c r="BX21" s="249"/>
      <c r="BY21" s="250" t="str">
        <f>IFERROR(INDEX('公式予選（TT）2Gr-結果表（貼付）'!$A:$Z,MATCH($R21,'公式予選（TT）2Gr-結果表（貼付）'!$B:$B,0),MATCH("Team",'公式予選（TT）2Gr-結果表（貼付）'!$1:$1,0)),"")</f>
        <v>ガレージC</v>
      </c>
      <c r="BZ21" s="251"/>
      <c r="CA21" s="251"/>
      <c r="CB21" s="251"/>
      <c r="CC21" s="251"/>
      <c r="CD21" s="251"/>
      <c r="CE21" s="251"/>
      <c r="CF21" s="251"/>
      <c r="CG21" s="251"/>
      <c r="CH21" s="251"/>
      <c r="CI21" s="251"/>
      <c r="CJ21" s="251"/>
      <c r="CK21" s="251"/>
      <c r="CL21" s="251"/>
      <c r="CM21" s="251"/>
      <c r="CN21" s="251"/>
      <c r="CO21" s="251"/>
      <c r="CP21" s="251"/>
      <c r="CQ21" s="251"/>
      <c r="CR21" s="251"/>
      <c r="CS21" s="252"/>
      <c r="CT21" s="250" t="str">
        <f>IFERROR(INDEX('公式予選（TT）2Gr-結果表（貼付）'!$A:$Z,MATCH($R21,'公式予選（TT）2Gr-結果表（貼付）'!$B:$B,0),MATCH("Model/Engine",'公式予選（TT）2Gr-結果表（貼付）'!$1:$1,0)),"")</f>
        <v>プラガ/YAMAHA</v>
      </c>
      <c r="CU21" s="251"/>
      <c r="CV21" s="251"/>
      <c r="CW21" s="251"/>
      <c r="CX21" s="251"/>
      <c r="CY21" s="251"/>
      <c r="CZ21" s="251"/>
      <c r="DA21" s="251"/>
      <c r="DB21" s="251"/>
      <c r="DC21" s="251"/>
      <c r="DD21" s="252"/>
      <c r="DE21" s="253"/>
      <c r="DF21" s="254"/>
      <c r="DG21" s="254"/>
      <c r="DH21" s="254"/>
      <c r="DI21" s="254"/>
      <c r="DJ21" s="254"/>
      <c r="DK21" s="254"/>
      <c r="DL21" s="254"/>
      <c r="DM21" s="255"/>
      <c r="DN21" s="285">
        <f>IF(A21="DNS","ｽﾀｰﾄ出来ず",IF(A21="DQ","失　格",IFERROR(INDEX('公式予選（TT）2Gr-結果表（貼付）'!$A:$Z,MATCH($R21,'公式予選（TT）2Gr-結果表（貼付）'!$B:$B,0),MATCH("BestLap",'公式予選（TT）2Gr-結果表（貼付）'!$1:$1,0)),"")))</f>
        <v>55.531999999999996</v>
      </c>
      <c r="DO21" s="286"/>
      <c r="DP21" s="286"/>
      <c r="DQ21" s="286"/>
      <c r="DR21" s="286"/>
      <c r="DS21" s="286"/>
      <c r="DT21" s="286"/>
      <c r="DU21" s="286"/>
      <c r="DV21" s="286"/>
      <c r="DW21" s="286"/>
      <c r="DX21" s="286"/>
      <c r="DY21" s="286"/>
      <c r="DZ21" s="286"/>
      <c r="EA21" s="286"/>
      <c r="EB21" s="286"/>
      <c r="EC21" s="286"/>
      <c r="ED21" s="286"/>
      <c r="EE21" s="286"/>
      <c r="EF21" s="287"/>
      <c r="EG21" s="240"/>
      <c r="EH21" s="241"/>
      <c r="EI21" s="241"/>
      <c r="EJ21" s="241"/>
      <c r="EK21" s="241"/>
      <c r="EL21" s="241"/>
      <c r="EM21" s="241"/>
      <c r="EN21" s="241"/>
      <c r="EO21" s="241"/>
      <c r="EP21" s="241"/>
      <c r="EQ21" s="241"/>
      <c r="ER21" s="241"/>
      <c r="ES21" s="241"/>
      <c r="ET21" s="241"/>
      <c r="EU21" s="241"/>
      <c r="EV21" s="241"/>
      <c r="EW21" s="241"/>
      <c r="EX21" s="242"/>
    </row>
    <row r="22" spans="1:154" s="135" customFormat="1" ht="18.600000000000001" customHeight="1">
      <c r="A22" s="276">
        <f>IF(OR('公式予選（TT）2Gr-結果表（貼付）'!A9="DNF",'公式予選（TT）2Gr-結果表（貼付）'!A9="DNS",'公式予選（TT）2Gr-結果表（貼付）'!A9="DQ"),'公式予選（TT）2Gr-結果表（貼付）'!A9,IF(MAX('公式予選（TT）2Gr-結果表（貼付）'!$A:$A)&gt;A21,A21+1,""))</f>
        <v>8</v>
      </c>
      <c r="B22" s="277"/>
      <c r="C22" s="277"/>
      <c r="D22" s="277"/>
      <c r="E22" s="278"/>
      <c r="F22" s="253" t="str">
        <f>IF(IFERROR(INDEX('公式予選（TT）2Gr-結果表（貼付）'!$A:$Z,MATCH($R22,'公式予選（TT）2Gr-結果表（貼付）'!$B:$B,0),MATCH("クラス",'公式予選（TT）2Gr-結果表（貼付）'!$1:$1,0)),"")=0,"",IFERROR(INDEX('公式予選（TT）2Gr-結果表（貼付）'!$A:$Z,MATCH($R22,'公式予選（TT）2Gr-結果表（貼付）'!$B:$B,0),MATCH("クラス",'公式予選（TT）2Gr-結果表（貼付）'!$1:$1,0)),""))</f>
        <v>SUPER SS</v>
      </c>
      <c r="G22" s="254"/>
      <c r="H22" s="254"/>
      <c r="I22" s="254"/>
      <c r="J22" s="254"/>
      <c r="K22" s="254"/>
      <c r="L22" s="255"/>
      <c r="M22" s="279">
        <f>IF(ISTEXT(A22)=TRUE,"",IF(F22="","",IF(A22="","""",COUNTIF($F$15:F22,F22))))</f>
        <v>8</v>
      </c>
      <c r="N22" s="277"/>
      <c r="O22" s="277"/>
      <c r="P22" s="277"/>
      <c r="Q22" s="278"/>
      <c r="R22" s="279">
        <f>IFERROR(INDEX('公式予選（TT）2Gr-結果表（貼付）'!A9:$Z$50,MATCH($A22,'公式予選（TT）2Gr-結果表（貼付）'!A9:$A$50,0),MATCH("No.",'公式予選（TT）2Gr-結果表（貼付）'!$1:$1,0)),"")</f>
        <v>35</v>
      </c>
      <c r="S22" s="277"/>
      <c r="T22" s="277"/>
      <c r="U22" s="277"/>
      <c r="V22" s="278"/>
      <c r="W22" s="250" t="str">
        <f>IFERROR(INDEX('公式予選（TT）2Gr-結果表（貼付）'!$A:$Z,MATCH($R22,'公式予選（TT）2Gr-結果表（貼付）'!$B:$B,0),MATCH("名前",'公式予選（TT）2Gr-結果表（貼付）'!$1:$1,0)),"")</f>
        <v>友村 慎太郎</v>
      </c>
      <c r="X22" s="251"/>
      <c r="Y22" s="251"/>
      <c r="Z22" s="251"/>
      <c r="AA22" s="251"/>
      <c r="AB22" s="251"/>
      <c r="AC22" s="251"/>
      <c r="AD22" s="251"/>
      <c r="AE22" s="251"/>
      <c r="AF22" s="251"/>
      <c r="AG22" s="251"/>
      <c r="AH22" s="251"/>
      <c r="AI22" s="251"/>
      <c r="AJ22" s="251"/>
      <c r="AK22" s="251"/>
      <c r="AL22" s="251"/>
      <c r="AM22" s="251"/>
      <c r="AN22" s="251"/>
      <c r="AO22" s="251"/>
      <c r="AP22" s="251"/>
      <c r="AQ22" s="251"/>
      <c r="AR22" s="251"/>
      <c r="AS22" s="251"/>
      <c r="AT22" s="251"/>
      <c r="AU22" s="251"/>
      <c r="AV22" s="252"/>
      <c r="AW22" s="249" t="str">
        <f>IFERROR(MID(INDEX('公式予選（TT）2Gr-結果表（貼付）'!$A:$Z,MATCH($R22,'公式予選（TT）2Gr-結果表（貼付）'!$B:$B,0),MATCH("会員番号",'公式予選（TT）2Gr-結果表（貼付）'!$1:$1,0)),1,1),"")</f>
        <v>D</v>
      </c>
      <c r="AX22" s="249"/>
      <c r="AY22" s="249" t="str">
        <f>IFERROR(MID(INDEX('公式予選（TT）2Gr-結果表（貼付）'!$A:$Z,MATCH($R22,'公式予選（TT）2Gr-結果表（貼付）'!$B:$B,0),MATCH("会員番号",'公式予選（TT）2Gr-結果表（貼付）'!$1:$1,0)),2,1),"")</f>
        <v>5</v>
      </c>
      <c r="AZ22" s="249"/>
      <c r="BA22" s="249" t="str">
        <f>IFERROR(MID(INDEX('公式予選（TT）2Gr-結果表（貼付）'!$A:$Z,MATCH($R22,'公式予選（TT）2Gr-結果表（貼付）'!$B:$B,0),MATCH("会員番号",'公式予選（TT）2Gr-結果表（貼付）'!$1:$1,0)),3,1),"")</f>
        <v>b</v>
      </c>
      <c r="BB22" s="249"/>
      <c r="BC22" s="249" t="str">
        <f>IFERROR(MID(INDEX('公式予選（TT）2Gr-結果表（貼付）'!$A:$Z,MATCH($R22,'公式予選（TT）2Gr-結果表（貼付）'!$B:$B,0),MATCH("会員番号",'公式予選（TT）2Gr-結果表（貼付）'!$1:$1,0)),4,1),"")</f>
        <v>2</v>
      </c>
      <c r="BD22" s="249"/>
      <c r="BE22" s="249" t="str">
        <f>IFERROR(MID(INDEX('公式予選（TT）2Gr-結果表（貼付）'!$A:$Z,MATCH($R22,'公式予選（TT）2Gr-結果表（貼付）'!$B:$B,0),MATCH("会員番号",'公式予選（TT）2Gr-結果表（貼付）'!$1:$1,0)),5,1),"")</f>
        <v>1</v>
      </c>
      <c r="BF22" s="249"/>
      <c r="BG22" s="249" t="str">
        <f>IFERROR(MID(INDEX('公式予選（TT）2Gr-結果表（貼付）'!$A:$Z,MATCH($R22,'公式予選（TT）2Gr-結果表（貼付）'!$B:$B,0),MATCH("会員番号",'公式予選（TT）2Gr-結果表（貼付）'!$1:$1,0)),6,1),"")</f>
        <v>9</v>
      </c>
      <c r="BH22" s="249"/>
      <c r="BI22" s="249" t="str">
        <f>IFERROR(MID(INDEX('公式予選（TT）2Gr-結果表（貼付）'!$A:$Z,MATCH($R22,'公式予選（TT）2Gr-結果表（貼付）'!$B:$B,0),MATCH("会員番号",'公式予選（TT）2Gr-結果表（貼付）'!$1:$1,0)),7,1),"")</f>
        <v>3</v>
      </c>
      <c r="BJ22" s="249"/>
      <c r="BK22" s="249" t="str">
        <f>IFERROR(MID(INDEX('公式予選（TT）2Gr-結果表（貼付）'!$A:$Z,MATCH($R22,'公式予選（TT）2Gr-結果表（貼付）'!$B:$B,0),MATCH("会員番号",'公式予選（TT）2Gr-結果表（貼付）'!$1:$1,0)),8,1),"")</f>
        <v>b</v>
      </c>
      <c r="BL22" s="249"/>
      <c r="BM22" s="249" t="str">
        <f>IFERROR(MID(INDEX('公式予選（TT）2Gr-結果表（貼付）'!$A:$Z,MATCH($R22,'公式予選（TT）2Gr-結果表（貼付）'!$B:$B,0),MATCH("会員番号",'公式予選（TT）2Gr-結果表（貼付）'!$1:$1,0)),9,1),"")</f>
        <v>b</v>
      </c>
      <c r="BN22" s="249"/>
      <c r="BO22" s="249" t="str">
        <f>IFERROR(MID(INDEX('公式予選（TT）2Gr-結果表（貼付）'!$A:$Z,MATCH($R22,'公式予選（TT）2Gr-結果表（貼付）'!$B:$B,0),MATCH("会員番号",'公式予選（TT）2Gr-結果表（貼付）'!$1:$1,0)),10,1),"")</f>
        <v/>
      </c>
      <c r="BP22" s="249"/>
      <c r="BQ22" s="249" t="str">
        <f>IFERROR(MID(INDEX('公式予選（TT）2Gr-結果表（貼付）'!$A:$Z,MATCH($R22,'公式予選（TT）2Gr-結果表（貼付）'!$B:$B,0),MATCH("会員番号",'公式予選（TT）2Gr-結果表（貼付）'!$1:$1,0)),11,1),"")</f>
        <v/>
      </c>
      <c r="BR22" s="249"/>
      <c r="BS22" s="249" t="str">
        <f>IFERROR(MID(INDEX('公式予選（TT）2Gr-結果表（貼付）'!$A:$Z,MATCH($R22,'公式予選（TT）2Gr-結果表（貼付）'!$B:$B,0),MATCH("会員番号",'公式予選（TT）2Gr-結果表（貼付）'!$1:$1,0)),12,1),"")</f>
        <v/>
      </c>
      <c r="BT22" s="249"/>
      <c r="BU22" s="249" t="str">
        <f>IFERROR(MID(INDEX('公式予選（TT）2Gr-結果表（貼付）'!$A:$Z,MATCH($R22,'公式予選（TT）2Gr-結果表（貼付）'!$B:$B,0),MATCH("会員番号",'公式予選（TT）2Gr-結果表（貼付）'!$1:$1,0)),13,1),"")</f>
        <v/>
      </c>
      <c r="BV22" s="249"/>
      <c r="BW22" s="249" t="str">
        <f>IFERROR(MID(INDEX('公式予選（TT）2Gr-結果表（貼付）'!$A:$Z,MATCH($R22,'公式予選（TT）2Gr-結果表（貼付）'!$B:$B,0),MATCH("会員番号",'公式予選（TT）2Gr-結果表（貼付）'!$1:$1,0)),14,1),"")</f>
        <v/>
      </c>
      <c r="BX22" s="249"/>
      <c r="BY22" s="250" t="str">
        <f>IFERROR(INDEX('公式予選（TT）2Gr-結果表（貼付）'!$A:$Z,MATCH($R22,'公式予選（TT）2Gr-結果表（貼付）'!$B:$B,0),MATCH("Team",'公式予選（TT）2Gr-結果表（貼付）'!$1:$1,0)),"")</f>
        <v>FIORE Motor Sports</v>
      </c>
      <c r="BZ22" s="251"/>
      <c r="CA22" s="251"/>
      <c r="CB22" s="251"/>
      <c r="CC22" s="251"/>
      <c r="CD22" s="251"/>
      <c r="CE22" s="251"/>
      <c r="CF22" s="251"/>
      <c r="CG22" s="251"/>
      <c r="CH22" s="251"/>
      <c r="CI22" s="251"/>
      <c r="CJ22" s="251"/>
      <c r="CK22" s="251"/>
      <c r="CL22" s="251"/>
      <c r="CM22" s="251"/>
      <c r="CN22" s="251"/>
      <c r="CO22" s="251"/>
      <c r="CP22" s="251"/>
      <c r="CQ22" s="251"/>
      <c r="CR22" s="251"/>
      <c r="CS22" s="252"/>
      <c r="CT22" s="250" t="str">
        <f>IFERROR(INDEX('公式予選（TT）2Gr-結果表（貼付）'!$A:$Z,MATCH($R22,'公式予選（TT）2Gr-結果表（貼付）'!$B:$B,0),MATCH("Model/Engine",'公式予選（TT）2Gr-結果表（貼付）'!$1:$1,0)),"")</f>
        <v>TONYKART/YAMAHA</v>
      </c>
      <c r="CU22" s="251"/>
      <c r="CV22" s="251"/>
      <c r="CW22" s="251"/>
      <c r="CX22" s="251"/>
      <c r="CY22" s="251"/>
      <c r="CZ22" s="251"/>
      <c r="DA22" s="251"/>
      <c r="DB22" s="251"/>
      <c r="DC22" s="251"/>
      <c r="DD22" s="252"/>
      <c r="DE22" s="253"/>
      <c r="DF22" s="254"/>
      <c r="DG22" s="254"/>
      <c r="DH22" s="254"/>
      <c r="DI22" s="254"/>
      <c r="DJ22" s="254"/>
      <c r="DK22" s="254"/>
      <c r="DL22" s="254"/>
      <c r="DM22" s="255"/>
      <c r="DN22" s="285">
        <f>IF(A22="DNS","ｽﾀｰﾄ出来ず",IF(A22="DQ","失　格",IFERROR(INDEX('公式予選（TT）2Gr-結果表（貼付）'!$A:$Z,MATCH($R22,'公式予選（TT）2Gr-結果表（貼付）'!$B:$B,0),MATCH("BestLap",'公式予選（TT）2Gr-結果表（貼付）'!$1:$1,0)),"")))</f>
        <v>55.58</v>
      </c>
      <c r="DO22" s="286"/>
      <c r="DP22" s="286"/>
      <c r="DQ22" s="286"/>
      <c r="DR22" s="286"/>
      <c r="DS22" s="286"/>
      <c r="DT22" s="286"/>
      <c r="DU22" s="286"/>
      <c r="DV22" s="286"/>
      <c r="DW22" s="286"/>
      <c r="DX22" s="286"/>
      <c r="DY22" s="286"/>
      <c r="DZ22" s="286"/>
      <c r="EA22" s="286"/>
      <c r="EB22" s="286"/>
      <c r="EC22" s="286"/>
      <c r="ED22" s="286"/>
      <c r="EE22" s="286"/>
      <c r="EF22" s="287"/>
      <c r="EG22" s="240"/>
      <c r="EH22" s="241"/>
      <c r="EI22" s="241"/>
      <c r="EJ22" s="241"/>
      <c r="EK22" s="241"/>
      <c r="EL22" s="241"/>
      <c r="EM22" s="241"/>
      <c r="EN22" s="241"/>
      <c r="EO22" s="241"/>
      <c r="EP22" s="241"/>
      <c r="EQ22" s="241"/>
      <c r="ER22" s="241"/>
      <c r="ES22" s="241"/>
      <c r="ET22" s="241"/>
      <c r="EU22" s="241"/>
      <c r="EV22" s="241"/>
      <c r="EW22" s="241"/>
      <c r="EX22" s="242"/>
    </row>
    <row r="23" spans="1:154" s="136" customFormat="1" ht="18.600000000000001" customHeight="1">
      <c r="A23" s="276">
        <f>IF(OR('公式予選（TT）2Gr-結果表（貼付）'!A10="DNF",'公式予選（TT）2Gr-結果表（貼付）'!A10="DNS",'公式予選（TT）2Gr-結果表（貼付）'!A10="DQ"),'公式予選（TT）2Gr-結果表（貼付）'!A10,IF(MAX('公式予選（TT）2Gr-結果表（貼付）'!$A:$A)&gt;A22,A22+1,""))</f>
        <v>9</v>
      </c>
      <c r="B23" s="277"/>
      <c r="C23" s="277"/>
      <c r="D23" s="277"/>
      <c r="E23" s="278"/>
      <c r="F23" s="253" t="str">
        <f>IF(IFERROR(INDEX('公式予選（TT）2Gr-結果表（貼付）'!$A:$Z,MATCH($R23,'公式予選（TT）2Gr-結果表（貼付）'!$B:$B,0),MATCH("クラス",'公式予選（TT）2Gr-結果表（貼付）'!$1:$1,0)),"")=0,"",IFERROR(INDEX('公式予選（TT）2Gr-結果表（貼付）'!$A:$Z,MATCH($R23,'公式予選（TT）2Gr-結果表（貼付）'!$B:$B,0),MATCH("クラス",'公式予選（TT）2Gr-結果表（貼付）'!$1:$1,0)),""))</f>
        <v>SUPER SS</v>
      </c>
      <c r="G23" s="254"/>
      <c r="H23" s="254"/>
      <c r="I23" s="254"/>
      <c r="J23" s="254"/>
      <c r="K23" s="254"/>
      <c r="L23" s="255"/>
      <c r="M23" s="279">
        <f>IF(ISTEXT(A23)=TRUE,"",IF(F23="","",IF(A23="","""",COUNTIF($F$15:F23,F23))))</f>
        <v>9</v>
      </c>
      <c r="N23" s="277"/>
      <c r="O23" s="277"/>
      <c r="P23" s="277"/>
      <c r="Q23" s="278"/>
      <c r="R23" s="279">
        <f>IFERROR(INDEX('公式予選（TT）2Gr-結果表（貼付）'!A10:$Z$50,MATCH($A23,'公式予選（TT）2Gr-結果表（貼付）'!A10:$A$50,0),MATCH("No.",'公式予選（TT）2Gr-結果表（貼付）'!$1:$1,0)),"")</f>
        <v>15</v>
      </c>
      <c r="S23" s="277"/>
      <c r="T23" s="277"/>
      <c r="U23" s="277"/>
      <c r="V23" s="278"/>
      <c r="W23" s="250" t="str">
        <f>IFERROR(INDEX('公式予選（TT）2Gr-結果表（貼付）'!$A:$Z,MATCH($R23,'公式予選（TT）2Gr-結果表（貼付）'!$B:$B,0),MATCH("名前",'公式予選（TT）2Gr-結果表（貼付）'!$1:$1,0)),"")</f>
        <v>田中 哲</v>
      </c>
      <c r="X23" s="251"/>
      <c r="Y23" s="251"/>
      <c r="Z23" s="251"/>
      <c r="AA23" s="251"/>
      <c r="AB23" s="251"/>
      <c r="AC23" s="251"/>
      <c r="AD23" s="251"/>
      <c r="AE23" s="251"/>
      <c r="AF23" s="251"/>
      <c r="AG23" s="251"/>
      <c r="AH23" s="251"/>
      <c r="AI23" s="251"/>
      <c r="AJ23" s="251"/>
      <c r="AK23" s="251"/>
      <c r="AL23" s="251"/>
      <c r="AM23" s="251"/>
      <c r="AN23" s="251"/>
      <c r="AO23" s="251"/>
      <c r="AP23" s="251"/>
      <c r="AQ23" s="251"/>
      <c r="AR23" s="251"/>
      <c r="AS23" s="251"/>
      <c r="AT23" s="251"/>
      <c r="AU23" s="251"/>
      <c r="AV23" s="252"/>
      <c r="AW23" s="249" t="str">
        <f>IFERROR(MID(INDEX('公式予選（TT）2Gr-結果表（貼付）'!$A:$Z,MATCH($R23,'公式予選（TT）2Gr-結果表（貼付）'!$B:$B,0),MATCH("会員番号",'公式予選（TT）2Gr-結果表（貼付）'!$1:$1,0)),1,1),"")</f>
        <v>D</v>
      </c>
      <c r="AX23" s="249"/>
      <c r="AY23" s="249" t="str">
        <f>IFERROR(MID(INDEX('公式予選（TT）2Gr-結果表（貼付）'!$A:$Z,MATCH($R23,'公式予選（TT）2Gr-結果表（貼付）'!$B:$B,0),MATCH("会員番号",'公式予選（TT）2Gr-結果表（貼付）'!$1:$1,0)),2,1),"")</f>
        <v>d</v>
      </c>
      <c r="AZ23" s="249"/>
      <c r="BA23" s="249" t="str">
        <f>IFERROR(MID(INDEX('公式予選（TT）2Gr-結果表（貼付）'!$A:$Z,MATCH($R23,'公式予選（TT）2Gr-結果表（貼付）'!$B:$B,0),MATCH("会員番号",'公式予選（TT）2Gr-結果表（貼付）'!$1:$1,0)),3,1),"")</f>
        <v>4</v>
      </c>
      <c r="BB23" s="249"/>
      <c r="BC23" s="249" t="str">
        <f>IFERROR(MID(INDEX('公式予選（TT）2Gr-結果表（貼付）'!$A:$Z,MATCH($R23,'公式予選（TT）2Gr-結果表（貼付）'!$B:$B,0),MATCH("会員番号",'公式予選（TT）2Gr-結果表（貼付）'!$1:$1,0)),4,1),"")</f>
        <v>8</v>
      </c>
      <c r="BD23" s="249"/>
      <c r="BE23" s="249" t="str">
        <f>IFERROR(MID(INDEX('公式予選（TT）2Gr-結果表（貼付）'!$A:$Z,MATCH($R23,'公式予選（TT）2Gr-結果表（貼付）'!$B:$B,0),MATCH("会員番号",'公式予選（TT）2Gr-結果表（貼付）'!$1:$1,0)),5,1),"")</f>
        <v>7</v>
      </c>
      <c r="BF23" s="249"/>
      <c r="BG23" s="249" t="str">
        <f>IFERROR(MID(INDEX('公式予選（TT）2Gr-結果表（貼付）'!$A:$Z,MATCH($R23,'公式予選（TT）2Gr-結果表（貼付）'!$B:$B,0),MATCH("会員番号",'公式予選（TT）2Gr-結果表（貼付）'!$1:$1,0)),6,1),"")</f>
        <v>5</v>
      </c>
      <c r="BH23" s="249"/>
      <c r="BI23" s="249" t="str">
        <f>IFERROR(MID(INDEX('公式予選（TT）2Gr-結果表（貼付）'!$A:$Z,MATCH($R23,'公式予選（TT）2Gr-結果表（貼付）'!$B:$B,0),MATCH("会員番号",'公式予選（TT）2Gr-結果表（貼付）'!$1:$1,0)),7,1),"")</f>
        <v>e</v>
      </c>
      <c r="BJ23" s="249"/>
      <c r="BK23" s="249" t="str">
        <f>IFERROR(MID(INDEX('公式予選（TT）2Gr-結果表（貼付）'!$A:$Z,MATCH($R23,'公式予選（TT）2Gr-結果表（貼付）'!$B:$B,0),MATCH("会員番号",'公式予選（TT）2Gr-結果表（貼付）'!$1:$1,0)),8,1),"")</f>
        <v>4</v>
      </c>
      <c r="BL23" s="249"/>
      <c r="BM23" s="249" t="str">
        <f>IFERROR(MID(INDEX('公式予選（TT）2Gr-結果表（貼付）'!$A:$Z,MATCH($R23,'公式予選（TT）2Gr-結果表（貼付）'!$B:$B,0),MATCH("会員番号",'公式予選（TT）2Gr-結果表（貼付）'!$1:$1,0)),9,1),"")</f>
        <v>7</v>
      </c>
      <c r="BN23" s="249"/>
      <c r="BO23" s="249" t="str">
        <f>IFERROR(MID(INDEX('公式予選（TT）2Gr-結果表（貼付）'!$A:$Z,MATCH($R23,'公式予選（TT）2Gr-結果表（貼付）'!$B:$B,0),MATCH("会員番号",'公式予選（TT）2Gr-結果表（貼付）'!$1:$1,0)),10,1),"")</f>
        <v/>
      </c>
      <c r="BP23" s="249"/>
      <c r="BQ23" s="249" t="str">
        <f>IFERROR(MID(INDEX('公式予選（TT）2Gr-結果表（貼付）'!$A:$Z,MATCH($R23,'公式予選（TT）2Gr-結果表（貼付）'!$B:$B,0),MATCH("会員番号",'公式予選（TT）2Gr-結果表（貼付）'!$1:$1,0)),11,1),"")</f>
        <v/>
      </c>
      <c r="BR23" s="249"/>
      <c r="BS23" s="249" t="str">
        <f>IFERROR(MID(INDEX('公式予選（TT）2Gr-結果表（貼付）'!$A:$Z,MATCH($R23,'公式予選（TT）2Gr-結果表（貼付）'!$B:$B,0),MATCH("会員番号",'公式予選（TT）2Gr-結果表（貼付）'!$1:$1,0)),12,1),"")</f>
        <v/>
      </c>
      <c r="BT23" s="249"/>
      <c r="BU23" s="249" t="str">
        <f>IFERROR(MID(INDEX('公式予選（TT）2Gr-結果表（貼付）'!$A:$Z,MATCH($R23,'公式予選（TT）2Gr-結果表（貼付）'!$B:$B,0),MATCH("会員番号",'公式予選（TT）2Gr-結果表（貼付）'!$1:$1,0)),13,1),"")</f>
        <v/>
      </c>
      <c r="BV23" s="249"/>
      <c r="BW23" s="249" t="str">
        <f>IFERROR(MID(INDEX('公式予選（TT）2Gr-結果表（貼付）'!$A:$Z,MATCH($R23,'公式予選（TT）2Gr-結果表（貼付）'!$B:$B,0),MATCH("会員番号",'公式予選（TT）2Gr-結果表（貼付）'!$1:$1,0)),14,1),"")</f>
        <v/>
      </c>
      <c r="BX23" s="249"/>
      <c r="BY23" s="250" t="str">
        <f>IFERROR(INDEX('公式予選（TT）2Gr-結果表（貼付）'!$A:$Z,MATCH($R23,'公式予選（TT）2Gr-結果表（貼付）'!$B:$B,0),MATCH("Team",'公式予選（TT）2Gr-結果表（貼付）'!$1:$1,0)),"")</f>
        <v>RL astech</v>
      </c>
      <c r="BZ23" s="251"/>
      <c r="CA23" s="251"/>
      <c r="CB23" s="251"/>
      <c r="CC23" s="251"/>
      <c r="CD23" s="251"/>
      <c r="CE23" s="251"/>
      <c r="CF23" s="251"/>
      <c r="CG23" s="251"/>
      <c r="CH23" s="251"/>
      <c r="CI23" s="251"/>
      <c r="CJ23" s="251"/>
      <c r="CK23" s="251"/>
      <c r="CL23" s="251"/>
      <c r="CM23" s="251"/>
      <c r="CN23" s="251"/>
      <c r="CO23" s="251"/>
      <c r="CP23" s="251"/>
      <c r="CQ23" s="251"/>
      <c r="CR23" s="251"/>
      <c r="CS23" s="252"/>
      <c r="CT23" s="250" t="str">
        <f>IFERROR(INDEX('公式予選（TT）2Gr-結果表（貼付）'!$A:$Z,MATCH($R23,'公式予選（TT）2Gr-結果表（貼付）'!$B:$B,0),MATCH("Model/Engine",'公式予選（TT）2Gr-結果表（貼付）'!$1:$1,0)),"")</f>
        <v>birelART/YAMAHA</v>
      </c>
      <c r="CU23" s="251"/>
      <c r="CV23" s="251"/>
      <c r="CW23" s="251"/>
      <c r="CX23" s="251"/>
      <c r="CY23" s="251"/>
      <c r="CZ23" s="251"/>
      <c r="DA23" s="251"/>
      <c r="DB23" s="251"/>
      <c r="DC23" s="251"/>
      <c r="DD23" s="252"/>
      <c r="DE23" s="253"/>
      <c r="DF23" s="254"/>
      <c r="DG23" s="254"/>
      <c r="DH23" s="254"/>
      <c r="DI23" s="254"/>
      <c r="DJ23" s="254"/>
      <c r="DK23" s="254"/>
      <c r="DL23" s="254"/>
      <c r="DM23" s="255"/>
      <c r="DN23" s="285">
        <f>IF(A23="DNS","ｽﾀｰﾄ出来ず",IF(A23="DQ","失　格",IFERROR(INDEX('公式予選（TT）2Gr-結果表（貼付）'!$A:$Z,MATCH($R23,'公式予選（TT）2Gr-結果表（貼付）'!$B:$B,0),MATCH("BestLap",'公式予選（TT）2Gr-結果表（貼付）'!$1:$1,0)),"")))</f>
        <v>55.637999999999998</v>
      </c>
      <c r="DO23" s="286"/>
      <c r="DP23" s="286"/>
      <c r="DQ23" s="286"/>
      <c r="DR23" s="286"/>
      <c r="DS23" s="286"/>
      <c r="DT23" s="286"/>
      <c r="DU23" s="286"/>
      <c r="DV23" s="286"/>
      <c r="DW23" s="286"/>
      <c r="DX23" s="286"/>
      <c r="DY23" s="286"/>
      <c r="DZ23" s="286"/>
      <c r="EA23" s="286"/>
      <c r="EB23" s="286"/>
      <c r="EC23" s="286"/>
      <c r="ED23" s="286"/>
      <c r="EE23" s="286"/>
      <c r="EF23" s="287"/>
      <c r="EG23" s="240"/>
      <c r="EH23" s="241"/>
      <c r="EI23" s="241"/>
      <c r="EJ23" s="241"/>
      <c r="EK23" s="241"/>
      <c r="EL23" s="241"/>
      <c r="EM23" s="241"/>
      <c r="EN23" s="241"/>
      <c r="EO23" s="241"/>
      <c r="EP23" s="241"/>
      <c r="EQ23" s="241"/>
      <c r="ER23" s="241"/>
      <c r="ES23" s="241"/>
      <c r="ET23" s="241"/>
      <c r="EU23" s="241"/>
      <c r="EV23" s="241"/>
      <c r="EW23" s="241"/>
      <c r="EX23" s="242"/>
    </row>
    <row r="24" spans="1:154" s="136" customFormat="1" ht="18.600000000000001" customHeight="1">
      <c r="A24" s="276">
        <f>IF(OR('公式予選（TT）2Gr-結果表（貼付）'!A11="DNF",'公式予選（TT）2Gr-結果表（貼付）'!A11="DNS",'公式予選（TT）2Gr-結果表（貼付）'!A11="DQ"),'公式予選（TT）2Gr-結果表（貼付）'!A11,IF(MAX('公式予選（TT）2Gr-結果表（貼付）'!$A:$A)&gt;A23,A23+1,""))</f>
        <v>10</v>
      </c>
      <c r="B24" s="277"/>
      <c r="C24" s="277"/>
      <c r="D24" s="277"/>
      <c r="E24" s="278"/>
      <c r="F24" s="253" t="str">
        <f>IF(IFERROR(INDEX('公式予選（TT）2Gr-結果表（貼付）'!$A:$Z,MATCH($R24,'公式予選（TT）2Gr-結果表（貼付）'!$B:$B,0),MATCH("クラス",'公式予選（TT）2Gr-結果表（貼付）'!$1:$1,0)),"")=0,"",IFERROR(INDEX('公式予選（TT）2Gr-結果表（貼付）'!$A:$Z,MATCH($R24,'公式予選（TT）2Gr-結果表（貼付）'!$B:$B,0),MATCH("クラス",'公式予選（TT）2Gr-結果表（貼付）'!$1:$1,0)),""))</f>
        <v>SUPER SS</v>
      </c>
      <c r="G24" s="254"/>
      <c r="H24" s="254"/>
      <c r="I24" s="254"/>
      <c r="J24" s="254"/>
      <c r="K24" s="254"/>
      <c r="L24" s="255"/>
      <c r="M24" s="279">
        <f>IF(ISTEXT(A24)=TRUE,"",IF(F24="","",IF(A24="","""",COUNTIF($F$15:F24,F24))))</f>
        <v>10</v>
      </c>
      <c r="N24" s="277"/>
      <c r="O24" s="277"/>
      <c r="P24" s="277"/>
      <c r="Q24" s="278"/>
      <c r="R24" s="279">
        <f>IFERROR(INDEX('公式予選（TT）2Gr-結果表（貼付）'!A11:$Z$50,MATCH($A24,'公式予選（TT）2Gr-結果表（貼付）'!A11:$A$50,0),MATCH("No.",'公式予選（TT）2Gr-結果表（貼付）'!$1:$1,0)),"")</f>
        <v>71</v>
      </c>
      <c r="S24" s="277"/>
      <c r="T24" s="277"/>
      <c r="U24" s="277"/>
      <c r="V24" s="278"/>
      <c r="W24" s="250" t="str">
        <f>IFERROR(INDEX('公式予選（TT）2Gr-結果表（貼付）'!$A:$Z,MATCH($R24,'公式予選（TT）2Gr-結果表（貼付）'!$B:$B,0),MATCH("名前",'公式予選（TT）2Gr-結果表（貼付）'!$1:$1,0)),"")</f>
        <v>棚橋 信之</v>
      </c>
      <c r="X24" s="251"/>
      <c r="Y24" s="251"/>
      <c r="Z24" s="251"/>
      <c r="AA24" s="251"/>
      <c r="AB24" s="251"/>
      <c r="AC24" s="251"/>
      <c r="AD24" s="251"/>
      <c r="AE24" s="251"/>
      <c r="AF24" s="251"/>
      <c r="AG24" s="251"/>
      <c r="AH24" s="251"/>
      <c r="AI24" s="251"/>
      <c r="AJ24" s="251"/>
      <c r="AK24" s="251"/>
      <c r="AL24" s="251"/>
      <c r="AM24" s="251"/>
      <c r="AN24" s="251"/>
      <c r="AO24" s="251"/>
      <c r="AP24" s="251"/>
      <c r="AQ24" s="251"/>
      <c r="AR24" s="251"/>
      <c r="AS24" s="251"/>
      <c r="AT24" s="251"/>
      <c r="AU24" s="251"/>
      <c r="AV24" s="252"/>
      <c r="AW24" s="249" t="str">
        <f>IFERROR(MID(INDEX('公式予選（TT）2Gr-結果表（貼付）'!$A:$Z,MATCH($R24,'公式予選（TT）2Gr-結果表（貼付）'!$B:$B,0),MATCH("会員番号",'公式予選（TT）2Gr-結果表（貼付）'!$1:$1,0)),1,1),"")</f>
        <v>D</v>
      </c>
      <c r="AX24" s="249"/>
      <c r="AY24" s="249" t="str">
        <f>IFERROR(MID(INDEX('公式予選（TT）2Gr-結果表（貼付）'!$A:$Z,MATCH($R24,'公式予選（TT）2Gr-結果表（貼付）'!$B:$B,0),MATCH("会員番号",'公式予選（TT）2Gr-結果表（貼付）'!$1:$1,0)),2,1),"")</f>
        <v>9</v>
      </c>
      <c r="AZ24" s="249"/>
      <c r="BA24" s="249" t="str">
        <f>IFERROR(MID(INDEX('公式予選（TT）2Gr-結果表（貼付）'!$A:$Z,MATCH($R24,'公式予選（TT）2Gr-結果表（貼付）'!$B:$B,0),MATCH("会員番号",'公式予選（TT）2Gr-結果表（貼付）'!$1:$1,0)),3,1),"")</f>
        <v>5</v>
      </c>
      <c r="BB24" s="249"/>
      <c r="BC24" s="249" t="str">
        <f>IFERROR(MID(INDEX('公式予選（TT）2Gr-結果表（貼付）'!$A:$Z,MATCH($R24,'公式予選（TT）2Gr-結果表（貼付）'!$B:$B,0),MATCH("会員番号",'公式予選（TT）2Gr-結果表（貼付）'!$1:$1,0)),4,1),"")</f>
        <v>8</v>
      </c>
      <c r="BD24" s="249"/>
      <c r="BE24" s="249" t="str">
        <f>IFERROR(MID(INDEX('公式予選（TT）2Gr-結果表（貼付）'!$A:$Z,MATCH($R24,'公式予選（TT）2Gr-結果表（貼付）'!$B:$B,0),MATCH("会員番号",'公式予選（TT）2Gr-結果表（貼付）'!$1:$1,0)),5,1),"")</f>
        <v>a</v>
      </c>
      <c r="BF24" s="249"/>
      <c r="BG24" s="249" t="str">
        <f>IFERROR(MID(INDEX('公式予選（TT）2Gr-結果表（貼付）'!$A:$Z,MATCH($R24,'公式予選（TT）2Gr-結果表（貼付）'!$B:$B,0),MATCH("会員番号",'公式予選（TT）2Gr-結果表（貼付）'!$1:$1,0)),6,1),"")</f>
        <v>b</v>
      </c>
      <c r="BH24" s="249"/>
      <c r="BI24" s="249" t="str">
        <f>IFERROR(MID(INDEX('公式予選（TT）2Gr-結果表（貼付）'!$A:$Z,MATCH($R24,'公式予選（TT）2Gr-結果表（貼付）'!$B:$B,0),MATCH("会員番号",'公式予選（TT）2Gr-結果表（貼付）'!$1:$1,0)),7,1),"")</f>
        <v>6</v>
      </c>
      <c r="BJ24" s="249"/>
      <c r="BK24" s="249" t="str">
        <f>IFERROR(MID(INDEX('公式予選（TT）2Gr-結果表（貼付）'!$A:$Z,MATCH($R24,'公式予選（TT）2Gr-結果表（貼付）'!$B:$B,0),MATCH("会員番号",'公式予選（TT）2Gr-結果表（貼付）'!$1:$1,0)),8,1),"")</f>
        <v>9</v>
      </c>
      <c r="BL24" s="249"/>
      <c r="BM24" s="249" t="str">
        <f>IFERROR(MID(INDEX('公式予選（TT）2Gr-結果表（貼付）'!$A:$Z,MATCH($R24,'公式予選（TT）2Gr-結果表（貼付）'!$B:$B,0),MATCH("会員番号",'公式予選（TT）2Gr-結果表（貼付）'!$1:$1,0)),9,1),"")</f>
        <v>c</v>
      </c>
      <c r="BN24" s="249"/>
      <c r="BO24" s="249" t="str">
        <f>IFERROR(MID(INDEX('公式予選（TT）2Gr-結果表（貼付）'!$A:$Z,MATCH($R24,'公式予選（TT）2Gr-結果表（貼付）'!$B:$B,0),MATCH("会員番号",'公式予選（TT）2Gr-結果表（貼付）'!$1:$1,0)),10,1),"")</f>
        <v/>
      </c>
      <c r="BP24" s="249"/>
      <c r="BQ24" s="249" t="str">
        <f>IFERROR(MID(INDEX('公式予選（TT）2Gr-結果表（貼付）'!$A:$Z,MATCH($R24,'公式予選（TT）2Gr-結果表（貼付）'!$B:$B,0),MATCH("会員番号",'公式予選（TT）2Gr-結果表（貼付）'!$1:$1,0)),11,1),"")</f>
        <v/>
      </c>
      <c r="BR24" s="249"/>
      <c r="BS24" s="249" t="str">
        <f>IFERROR(MID(INDEX('公式予選（TT）2Gr-結果表（貼付）'!$A:$Z,MATCH($R24,'公式予選（TT）2Gr-結果表（貼付）'!$B:$B,0),MATCH("会員番号",'公式予選（TT）2Gr-結果表（貼付）'!$1:$1,0)),12,1),"")</f>
        <v/>
      </c>
      <c r="BT24" s="249"/>
      <c r="BU24" s="249" t="str">
        <f>IFERROR(MID(INDEX('公式予選（TT）2Gr-結果表（貼付）'!$A:$Z,MATCH($R24,'公式予選（TT）2Gr-結果表（貼付）'!$B:$B,0),MATCH("会員番号",'公式予選（TT）2Gr-結果表（貼付）'!$1:$1,0)),13,1),"")</f>
        <v/>
      </c>
      <c r="BV24" s="249"/>
      <c r="BW24" s="249" t="str">
        <f>IFERROR(MID(INDEX('公式予選（TT）2Gr-結果表（貼付）'!$A:$Z,MATCH($R24,'公式予選（TT）2Gr-結果表（貼付）'!$B:$B,0),MATCH("会員番号",'公式予選（TT）2Gr-結果表（貼付）'!$1:$1,0)),14,1),"")</f>
        <v/>
      </c>
      <c r="BX24" s="249"/>
      <c r="BY24" s="250" t="str">
        <f>IFERROR(INDEX('公式予選（TT）2Gr-結果表（貼付）'!$A:$Z,MATCH($R24,'公式予選（TT）2Gr-結果表（貼付）'!$B:$B,0),MATCH("Team",'公式予選（TT）2Gr-結果表（貼付）'!$1:$1,0)),"")</f>
        <v>RT熊+AshマルシンHSC</v>
      </c>
      <c r="BZ24" s="251"/>
      <c r="CA24" s="251"/>
      <c r="CB24" s="251"/>
      <c r="CC24" s="251"/>
      <c r="CD24" s="251"/>
      <c r="CE24" s="251"/>
      <c r="CF24" s="251"/>
      <c r="CG24" s="251"/>
      <c r="CH24" s="251"/>
      <c r="CI24" s="251"/>
      <c r="CJ24" s="251"/>
      <c r="CK24" s="251"/>
      <c r="CL24" s="251"/>
      <c r="CM24" s="251"/>
      <c r="CN24" s="251"/>
      <c r="CO24" s="251"/>
      <c r="CP24" s="251"/>
      <c r="CQ24" s="251"/>
      <c r="CR24" s="251"/>
      <c r="CS24" s="252"/>
      <c r="CT24" s="250" t="str">
        <f>IFERROR(INDEX('公式予選（TT）2Gr-結果表（貼付）'!$A:$Z,MATCH($R24,'公式予選（TT）2Gr-結果表（貼付）'!$B:$B,0),MATCH("Model/Engine",'公式予選（TT）2Gr-結果表（貼付）'!$1:$1,0)),"")</f>
        <v>TONYKART/YAMAHA</v>
      </c>
      <c r="CU24" s="251"/>
      <c r="CV24" s="251"/>
      <c r="CW24" s="251"/>
      <c r="CX24" s="251"/>
      <c r="CY24" s="251"/>
      <c r="CZ24" s="251"/>
      <c r="DA24" s="251"/>
      <c r="DB24" s="251"/>
      <c r="DC24" s="251"/>
      <c r="DD24" s="252"/>
      <c r="DE24" s="253"/>
      <c r="DF24" s="254"/>
      <c r="DG24" s="254"/>
      <c r="DH24" s="254"/>
      <c r="DI24" s="254"/>
      <c r="DJ24" s="254"/>
      <c r="DK24" s="254"/>
      <c r="DL24" s="254"/>
      <c r="DM24" s="255"/>
      <c r="DN24" s="285">
        <f>IF(A24="DNS","ｽﾀｰﾄ出来ず",IF(A24="DQ","失　格",IFERROR(INDEX('公式予選（TT）2Gr-結果表（貼付）'!$A:$Z,MATCH($R24,'公式予選（TT）2Gr-結果表（貼付）'!$B:$B,0),MATCH("BestLap",'公式予選（TT）2Gr-結果表（貼付）'!$1:$1,0)),"")))</f>
        <v>55.673999999999999</v>
      </c>
      <c r="DO24" s="286"/>
      <c r="DP24" s="286"/>
      <c r="DQ24" s="286"/>
      <c r="DR24" s="286"/>
      <c r="DS24" s="286"/>
      <c r="DT24" s="286"/>
      <c r="DU24" s="286"/>
      <c r="DV24" s="286"/>
      <c r="DW24" s="286"/>
      <c r="DX24" s="286"/>
      <c r="DY24" s="286"/>
      <c r="DZ24" s="286"/>
      <c r="EA24" s="286"/>
      <c r="EB24" s="286"/>
      <c r="EC24" s="286"/>
      <c r="ED24" s="286"/>
      <c r="EE24" s="286"/>
      <c r="EF24" s="287"/>
      <c r="EG24" s="240"/>
      <c r="EH24" s="241"/>
      <c r="EI24" s="241"/>
      <c r="EJ24" s="241"/>
      <c r="EK24" s="241"/>
      <c r="EL24" s="241"/>
      <c r="EM24" s="241"/>
      <c r="EN24" s="241"/>
      <c r="EO24" s="241"/>
      <c r="EP24" s="241"/>
      <c r="EQ24" s="241"/>
      <c r="ER24" s="241"/>
      <c r="ES24" s="241"/>
      <c r="ET24" s="241"/>
      <c r="EU24" s="241"/>
      <c r="EV24" s="241"/>
      <c r="EW24" s="241"/>
      <c r="EX24" s="242"/>
    </row>
    <row r="25" spans="1:154" s="136" customFormat="1" ht="18.600000000000001" customHeight="1">
      <c r="A25" s="276">
        <f>IF(OR('公式予選（TT）2Gr-結果表（貼付）'!A12="DNF",'公式予選（TT）2Gr-結果表（貼付）'!A12="DNS",'公式予選（TT）2Gr-結果表（貼付）'!A12="DQ"),'公式予選（TT）2Gr-結果表（貼付）'!A12,IF(MAX('公式予選（TT）2Gr-結果表（貼付）'!$A:$A)&gt;A24,A24+1,""))</f>
        <v>11</v>
      </c>
      <c r="B25" s="277"/>
      <c r="C25" s="277"/>
      <c r="D25" s="277"/>
      <c r="E25" s="278"/>
      <c r="F25" s="253" t="str">
        <f>IF(IFERROR(INDEX('公式予選（TT）2Gr-結果表（貼付）'!$A:$Z,MATCH($R25,'公式予選（TT）2Gr-結果表（貼付）'!$B:$B,0),MATCH("クラス",'公式予選（TT）2Gr-結果表（貼付）'!$1:$1,0)),"")=0,"",IFERROR(INDEX('公式予選（TT）2Gr-結果表（貼付）'!$A:$Z,MATCH($R25,'公式予選（TT）2Gr-結果表（貼付）'!$B:$B,0),MATCH("クラス",'公式予選（TT）2Gr-結果表（貼付）'!$1:$1,0)),""))</f>
        <v>SUPER SS</v>
      </c>
      <c r="G25" s="254"/>
      <c r="H25" s="254"/>
      <c r="I25" s="254"/>
      <c r="J25" s="254"/>
      <c r="K25" s="254"/>
      <c r="L25" s="255"/>
      <c r="M25" s="279">
        <f>IF(ISTEXT(A25)=TRUE,"",IF(F25="","",IF(A25="","""",COUNTIF($F$15:F25,F25))))</f>
        <v>11</v>
      </c>
      <c r="N25" s="277"/>
      <c r="O25" s="277"/>
      <c r="P25" s="277"/>
      <c r="Q25" s="278"/>
      <c r="R25" s="279">
        <f>IFERROR(INDEX('公式予選（TT）2Gr-結果表（貼付）'!A12:$Z$50,MATCH($A25,'公式予選（TT）2Gr-結果表（貼付）'!A12:$A$50,0),MATCH("No.",'公式予選（TT）2Gr-結果表（貼付）'!$1:$1,0)),"")</f>
        <v>33</v>
      </c>
      <c r="S25" s="277"/>
      <c r="T25" s="277"/>
      <c r="U25" s="277"/>
      <c r="V25" s="278"/>
      <c r="W25" s="250" t="str">
        <f>IFERROR(INDEX('公式予選（TT）2Gr-結果表（貼付）'!$A:$Z,MATCH($R25,'公式予選（TT）2Gr-結果表（貼付）'!$B:$B,0),MATCH("名前",'公式予選（TT）2Gr-結果表（貼付）'!$1:$1,0)),"")</f>
        <v>増田 貴久</v>
      </c>
      <c r="X25" s="251"/>
      <c r="Y25" s="251"/>
      <c r="Z25" s="251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2"/>
      <c r="AW25" s="249" t="str">
        <f>IFERROR(MID(INDEX('公式予選（TT）2Gr-結果表（貼付）'!$A:$Z,MATCH($R25,'公式予選（TT）2Gr-結果表（貼付）'!$B:$B,0),MATCH("会員番号",'公式予選（TT）2Gr-結果表（貼付）'!$1:$1,0)),1,1),"")</f>
        <v>D</v>
      </c>
      <c r="AX25" s="249"/>
      <c r="AY25" s="249" t="str">
        <f>IFERROR(MID(INDEX('公式予選（TT）2Gr-結果表（貼付）'!$A:$Z,MATCH($R25,'公式予選（TT）2Gr-結果表（貼付）'!$B:$B,0),MATCH("会員番号",'公式予選（TT）2Gr-結果表（貼付）'!$1:$1,0)),2,1),"")</f>
        <v>f</v>
      </c>
      <c r="AZ25" s="249"/>
      <c r="BA25" s="249" t="str">
        <f>IFERROR(MID(INDEX('公式予選（TT）2Gr-結果表（貼付）'!$A:$Z,MATCH($R25,'公式予選（TT）2Gr-結果表（貼付）'!$B:$B,0),MATCH("会員番号",'公式予選（TT）2Gr-結果表（貼付）'!$1:$1,0)),3,1),"")</f>
        <v>a</v>
      </c>
      <c r="BB25" s="249"/>
      <c r="BC25" s="249" t="str">
        <f>IFERROR(MID(INDEX('公式予選（TT）2Gr-結果表（貼付）'!$A:$Z,MATCH($R25,'公式予選（TT）2Gr-結果表（貼付）'!$B:$B,0),MATCH("会員番号",'公式予選（TT）2Gr-結果表（貼付）'!$1:$1,0)),4,1),"")</f>
        <v>0</v>
      </c>
      <c r="BD25" s="249"/>
      <c r="BE25" s="249" t="str">
        <f>IFERROR(MID(INDEX('公式予選（TT）2Gr-結果表（貼付）'!$A:$Z,MATCH($R25,'公式予選（TT）2Gr-結果表（貼付）'!$B:$B,0),MATCH("会員番号",'公式予選（TT）2Gr-結果表（貼付）'!$1:$1,0)),5,1),"")</f>
        <v>4</v>
      </c>
      <c r="BF25" s="249"/>
      <c r="BG25" s="249" t="str">
        <f>IFERROR(MID(INDEX('公式予選（TT）2Gr-結果表（貼付）'!$A:$Z,MATCH($R25,'公式予選（TT）2Gr-結果表（貼付）'!$B:$B,0),MATCH("会員番号",'公式予選（TT）2Gr-結果表（貼付）'!$1:$1,0)),6,1),"")</f>
        <v>f</v>
      </c>
      <c r="BH25" s="249"/>
      <c r="BI25" s="249" t="str">
        <f>IFERROR(MID(INDEX('公式予選（TT）2Gr-結果表（貼付）'!$A:$Z,MATCH($R25,'公式予選（TT）2Gr-結果表（貼付）'!$B:$B,0),MATCH("会員番号",'公式予選（TT）2Gr-結果表（貼付）'!$1:$1,0)),7,1),"")</f>
        <v>a</v>
      </c>
      <c r="BJ25" s="249"/>
      <c r="BK25" s="249" t="str">
        <f>IFERROR(MID(INDEX('公式予選（TT）2Gr-結果表（貼付）'!$A:$Z,MATCH($R25,'公式予選（TT）2Gr-結果表（貼付）'!$B:$B,0),MATCH("会員番号",'公式予選（TT）2Gr-結果表（貼付）'!$1:$1,0)),8,1),"")</f>
        <v>a</v>
      </c>
      <c r="BL25" s="249"/>
      <c r="BM25" s="249" t="str">
        <f>IFERROR(MID(INDEX('公式予選（TT）2Gr-結果表（貼付）'!$A:$Z,MATCH($R25,'公式予選（TT）2Gr-結果表（貼付）'!$B:$B,0),MATCH("会員番号",'公式予選（TT）2Gr-結果表（貼付）'!$1:$1,0)),9,1),"")</f>
        <v>8</v>
      </c>
      <c r="BN25" s="249"/>
      <c r="BO25" s="249" t="str">
        <f>IFERROR(MID(INDEX('公式予選（TT）2Gr-結果表（貼付）'!$A:$Z,MATCH($R25,'公式予選（TT）2Gr-結果表（貼付）'!$B:$B,0),MATCH("会員番号",'公式予選（TT）2Gr-結果表（貼付）'!$1:$1,0)),10,1),"")</f>
        <v/>
      </c>
      <c r="BP25" s="249"/>
      <c r="BQ25" s="249" t="str">
        <f>IFERROR(MID(INDEX('公式予選（TT）2Gr-結果表（貼付）'!$A:$Z,MATCH($R25,'公式予選（TT）2Gr-結果表（貼付）'!$B:$B,0),MATCH("会員番号",'公式予選（TT）2Gr-結果表（貼付）'!$1:$1,0)),11,1),"")</f>
        <v/>
      </c>
      <c r="BR25" s="249"/>
      <c r="BS25" s="249" t="str">
        <f>IFERROR(MID(INDEX('公式予選（TT）2Gr-結果表（貼付）'!$A:$Z,MATCH($R25,'公式予選（TT）2Gr-結果表（貼付）'!$B:$B,0),MATCH("会員番号",'公式予選（TT）2Gr-結果表（貼付）'!$1:$1,0)),12,1),"")</f>
        <v/>
      </c>
      <c r="BT25" s="249"/>
      <c r="BU25" s="249" t="str">
        <f>IFERROR(MID(INDEX('公式予選（TT）2Gr-結果表（貼付）'!$A:$Z,MATCH($R25,'公式予選（TT）2Gr-結果表（貼付）'!$B:$B,0),MATCH("会員番号",'公式予選（TT）2Gr-結果表（貼付）'!$1:$1,0)),13,1),"")</f>
        <v/>
      </c>
      <c r="BV25" s="249"/>
      <c r="BW25" s="249" t="str">
        <f>IFERROR(MID(INDEX('公式予選（TT）2Gr-結果表（貼付）'!$A:$Z,MATCH($R25,'公式予選（TT）2Gr-結果表（貼付）'!$B:$B,0),MATCH("会員番号",'公式予選（TT）2Gr-結果表（貼付）'!$1:$1,0)),14,1),"")</f>
        <v/>
      </c>
      <c r="BX25" s="249"/>
      <c r="BY25" s="250" t="str">
        <f>IFERROR(INDEX('公式予選（TT）2Gr-結果表（貼付）'!$A:$Z,MATCH($R25,'公式予選（TT）2Gr-結果表（貼付）'!$B:$B,0),MATCH("Team",'公式予選（TT）2Gr-結果表（貼付）'!$1:$1,0)),"")</f>
        <v>ますかけ</v>
      </c>
      <c r="BZ25" s="251"/>
      <c r="CA25" s="251"/>
      <c r="CB25" s="251"/>
      <c r="CC25" s="251"/>
      <c r="CD25" s="251"/>
      <c r="CE25" s="251"/>
      <c r="CF25" s="251"/>
      <c r="CG25" s="251"/>
      <c r="CH25" s="251"/>
      <c r="CI25" s="251"/>
      <c r="CJ25" s="251"/>
      <c r="CK25" s="251"/>
      <c r="CL25" s="251"/>
      <c r="CM25" s="251"/>
      <c r="CN25" s="251"/>
      <c r="CO25" s="251"/>
      <c r="CP25" s="251"/>
      <c r="CQ25" s="251"/>
      <c r="CR25" s="251"/>
      <c r="CS25" s="252"/>
      <c r="CT25" s="250" t="str">
        <f>IFERROR(INDEX('公式予選（TT）2Gr-結果表（貼付）'!$A:$Z,MATCH($R25,'公式予選（TT）2Gr-結果表（貼付）'!$B:$B,0),MATCH("Model/Engine",'公式予選（TT）2Gr-結果表（貼付）'!$1:$1,0)),"")</f>
        <v>EIKO-Drago/YAMAHA</v>
      </c>
      <c r="CU25" s="251"/>
      <c r="CV25" s="251"/>
      <c r="CW25" s="251"/>
      <c r="CX25" s="251"/>
      <c r="CY25" s="251"/>
      <c r="CZ25" s="251"/>
      <c r="DA25" s="251"/>
      <c r="DB25" s="251"/>
      <c r="DC25" s="251"/>
      <c r="DD25" s="252"/>
      <c r="DE25" s="253"/>
      <c r="DF25" s="254"/>
      <c r="DG25" s="254"/>
      <c r="DH25" s="254"/>
      <c r="DI25" s="254"/>
      <c r="DJ25" s="254"/>
      <c r="DK25" s="254"/>
      <c r="DL25" s="254"/>
      <c r="DM25" s="255"/>
      <c r="DN25" s="285">
        <f>IF(A25="DNS","ｽﾀｰﾄ出来ず",IF(A25="DQ","失　格",IFERROR(INDEX('公式予選（TT）2Gr-結果表（貼付）'!$A:$Z,MATCH($R25,'公式予選（TT）2Gr-結果表（貼付）'!$B:$B,0),MATCH("BestLap",'公式予選（TT）2Gr-結果表（貼付）'!$1:$1,0)),"")))</f>
        <v>55.715000000000003</v>
      </c>
      <c r="DO25" s="286"/>
      <c r="DP25" s="286"/>
      <c r="DQ25" s="286"/>
      <c r="DR25" s="286"/>
      <c r="DS25" s="286"/>
      <c r="DT25" s="286"/>
      <c r="DU25" s="286"/>
      <c r="DV25" s="286"/>
      <c r="DW25" s="286"/>
      <c r="DX25" s="286"/>
      <c r="DY25" s="286"/>
      <c r="DZ25" s="286"/>
      <c r="EA25" s="286"/>
      <c r="EB25" s="286"/>
      <c r="EC25" s="286"/>
      <c r="ED25" s="286"/>
      <c r="EE25" s="286"/>
      <c r="EF25" s="287"/>
      <c r="EG25" s="240"/>
      <c r="EH25" s="241"/>
      <c r="EI25" s="241"/>
      <c r="EJ25" s="241"/>
      <c r="EK25" s="241"/>
      <c r="EL25" s="241"/>
      <c r="EM25" s="241"/>
      <c r="EN25" s="241"/>
      <c r="EO25" s="241"/>
      <c r="EP25" s="241"/>
      <c r="EQ25" s="241"/>
      <c r="ER25" s="241"/>
      <c r="ES25" s="241"/>
      <c r="ET25" s="241"/>
      <c r="EU25" s="241"/>
      <c r="EV25" s="241"/>
      <c r="EW25" s="241"/>
      <c r="EX25" s="242"/>
    </row>
    <row r="26" spans="1:154" s="136" customFormat="1" ht="18.600000000000001" customHeight="1">
      <c r="A26" s="276">
        <f>IF(OR('公式予選（TT）2Gr-結果表（貼付）'!A13="DNF",'公式予選（TT）2Gr-結果表（貼付）'!A13="DNS",'公式予選（TT）2Gr-結果表（貼付）'!A13="DQ"),'公式予選（TT）2Gr-結果表（貼付）'!A13,IF(MAX('公式予選（TT）2Gr-結果表（貼付）'!$A:$A)&gt;A25,A25+1,""))</f>
        <v>12</v>
      </c>
      <c r="B26" s="277"/>
      <c r="C26" s="277"/>
      <c r="D26" s="277"/>
      <c r="E26" s="278"/>
      <c r="F26" s="253" t="str">
        <f>IF(IFERROR(INDEX('公式予選（TT）2Gr-結果表（貼付）'!$A:$Z,MATCH($R26,'公式予選（TT）2Gr-結果表（貼付）'!$B:$B,0),MATCH("クラス",'公式予選（TT）2Gr-結果表（貼付）'!$1:$1,0)),"")=0,"",IFERROR(INDEX('公式予選（TT）2Gr-結果表（貼付）'!$A:$Z,MATCH($R26,'公式予選（TT）2Gr-結果表（貼付）'!$B:$B,0),MATCH("クラス",'公式予選（TT）2Gr-結果表（貼付）'!$1:$1,0)),""))</f>
        <v>SUPER SS</v>
      </c>
      <c r="G26" s="254"/>
      <c r="H26" s="254"/>
      <c r="I26" s="254"/>
      <c r="J26" s="254"/>
      <c r="K26" s="254"/>
      <c r="L26" s="255"/>
      <c r="M26" s="279">
        <f>IF(ISTEXT(A26)=TRUE,"",IF(F26="","",IF(A26="","""",COUNTIF($F$15:F26,F26))))</f>
        <v>12</v>
      </c>
      <c r="N26" s="277"/>
      <c r="O26" s="277"/>
      <c r="P26" s="277"/>
      <c r="Q26" s="278"/>
      <c r="R26" s="279">
        <f>IFERROR(INDEX('公式予選（TT）2Gr-結果表（貼付）'!A13:$Z$50,MATCH($A26,'公式予選（TT）2Gr-結果表（貼付）'!A13:$A$50,0),MATCH("No.",'公式予選（TT）2Gr-結果表（貼付）'!$1:$1,0)),"")</f>
        <v>98</v>
      </c>
      <c r="S26" s="277"/>
      <c r="T26" s="277"/>
      <c r="U26" s="277"/>
      <c r="V26" s="278"/>
      <c r="W26" s="250" t="str">
        <f>IFERROR(INDEX('公式予選（TT）2Gr-結果表（貼付）'!$A:$Z,MATCH($R26,'公式予選（TT）2Gr-結果表（貼付）'!$B:$B,0),MATCH("名前",'公式予選（TT）2Gr-結果表（貼付）'!$1:$1,0)),"")</f>
        <v>村瀬 裕太郎</v>
      </c>
      <c r="X26" s="251"/>
      <c r="Y26" s="251"/>
      <c r="Z26" s="251"/>
      <c r="AA26" s="251"/>
      <c r="AB26" s="251"/>
      <c r="AC26" s="251"/>
      <c r="AD26" s="251"/>
      <c r="AE26" s="251"/>
      <c r="AF26" s="251"/>
      <c r="AG26" s="251"/>
      <c r="AH26" s="251"/>
      <c r="AI26" s="251"/>
      <c r="AJ26" s="251"/>
      <c r="AK26" s="251"/>
      <c r="AL26" s="251"/>
      <c r="AM26" s="251"/>
      <c r="AN26" s="251"/>
      <c r="AO26" s="251"/>
      <c r="AP26" s="251"/>
      <c r="AQ26" s="251"/>
      <c r="AR26" s="251"/>
      <c r="AS26" s="251"/>
      <c r="AT26" s="251"/>
      <c r="AU26" s="251"/>
      <c r="AV26" s="252"/>
      <c r="AW26" s="249" t="str">
        <f>IFERROR(MID(INDEX('公式予選（TT）2Gr-結果表（貼付）'!$A:$Z,MATCH($R26,'公式予選（TT）2Gr-結果表（貼付）'!$B:$B,0),MATCH("会員番号",'公式予選（TT）2Gr-結果表（貼付）'!$1:$1,0)),1,1),"")</f>
        <v>D</v>
      </c>
      <c r="AX26" s="249"/>
      <c r="AY26" s="249" t="str">
        <f>IFERROR(MID(INDEX('公式予選（TT）2Gr-結果表（貼付）'!$A:$Z,MATCH($R26,'公式予選（TT）2Gr-結果表（貼付）'!$B:$B,0),MATCH("会員番号",'公式予選（TT）2Gr-結果表（貼付）'!$1:$1,0)),2,1),"")</f>
        <v>2</v>
      </c>
      <c r="AZ26" s="249"/>
      <c r="BA26" s="249" t="str">
        <f>IFERROR(MID(INDEX('公式予選（TT）2Gr-結果表（貼付）'!$A:$Z,MATCH($R26,'公式予選（TT）2Gr-結果表（貼付）'!$B:$B,0),MATCH("会員番号",'公式予選（TT）2Gr-結果表（貼付）'!$1:$1,0)),3,1),"")</f>
        <v>0</v>
      </c>
      <c r="BB26" s="249"/>
      <c r="BC26" s="249" t="str">
        <f>IFERROR(MID(INDEX('公式予選（TT）2Gr-結果表（貼付）'!$A:$Z,MATCH($R26,'公式予選（TT）2Gr-結果表（貼付）'!$B:$B,0),MATCH("会員番号",'公式予選（TT）2Gr-結果表（貼付）'!$1:$1,0)),4,1),"")</f>
        <v>5</v>
      </c>
      <c r="BD26" s="249"/>
      <c r="BE26" s="249" t="str">
        <f>IFERROR(MID(INDEX('公式予選（TT）2Gr-結果表（貼付）'!$A:$Z,MATCH($R26,'公式予選（TT）2Gr-結果表（貼付）'!$B:$B,0),MATCH("会員番号",'公式予選（TT）2Gr-結果表（貼付）'!$1:$1,0)),5,1),"")</f>
        <v>7</v>
      </c>
      <c r="BF26" s="249"/>
      <c r="BG26" s="249" t="str">
        <f>IFERROR(MID(INDEX('公式予選（TT）2Gr-結果表（貼付）'!$A:$Z,MATCH($R26,'公式予選（TT）2Gr-結果表（貼付）'!$B:$B,0),MATCH("会員番号",'公式予選（TT）2Gr-結果表（貼付）'!$1:$1,0)),6,1),"")</f>
        <v>a</v>
      </c>
      <c r="BH26" s="249"/>
      <c r="BI26" s="249" t="str">
        <f>IFERROR(MID(INDEX('公式予選（TT）2Gr-結果表（貼付）'!$A:$Z,MATCH($R26,'公式予選（TT）2Gr-結果表（貼付）'!$B:$B,0),MATCH("会員番号",'公式予選（TT）2Gr-結果表（貼付）'!$1:$1,0)),7,1),"")</f>
        <v>d</v>
      </c>
      <c r="BJ26" s="249"/>
      <c r="BK26" s="249" t="str">
        <f>IFERROR(MID(INDEX('公式予選（TT）2Gr-結果表（貼付）'!$A:$Z,MATCH($R26,'公式予選（TT）2Gr-結果表（貼付）'!$B:$B,0),MATCH("会員番号",'公式予選（TT）2Gr-結果表（貼付）'!$1:$1,0)),8,1),"")</f>
        <v>9</v>
      </c>
      <c r="BL26" s="249"/>
      <c r="BM26" s="249" t="str">
        <f>IFERROR(MID(INDEX('公式予選（TT）2Gr-結果表（貼付）'!$A:$Z,MATCH($R26,'公式予選（TT）2Gr-結果表（貼付）'!$B:$B,0),MATCH("会員番号",'公式予選（TT）2Gr-結果表（貼付）'!$1:$1,0)),9,1),"")</f>
        <v>0</v>
      </c>
      <c r="BN26" s="249"/>
      <c r="BO26" s="249" t="str">
        <f>IFERROR(MID(INDEX('公式予選（TT）2Gr-結果表（貼付）'!$A:$Z,MATCH($R26,'公式予選（TT）2Gr-結果表（貼付）'!$B:$B,0),MATCH("会員番号",'公式予選（TT）2Gr-結果表（貼付）'!$1:$1,0)),10,1),"")</f>
        <v/>
      </c>
      <c r="BP26" s="249"/>
      <c r="BQ26" s="249" t="str">
        <f>IFERROR(MID(INDEX('公式予選（TT）2Gr-結果表（貼付）'!$A:$Z,MATCH($R26,'公式予選（TT）2Gr-結果表（貼付）'!$B:$B,0),MATCH("会員番号",'公式予選（TT）2Gr-結果表（貼付）'!$1:$1,0)),11,1),"")</f>
        <v/>
      </c>
      <c r="BR26" s="249"/>
      <c r="BS26" s="249" t="str">
        <f>IFERROR(MID(INDEX('公式予選（TT）2Gr-結果表（貼付）'!$A:$Z,MATCH($R26,'公式予選（TT）2Gr-結果表（貼付）'!$B:$B,0),MATCH("会員番号",'公式予選（TT）2Gr-結果表（貼付）'!$1:$1,0)),12,1),"")</f>
        <v/>
      </c>
      <c r="BT26" s="249"/>
      <c r="BU26" s="249" t="str">
        <f>IFERROR(MID(INDEX('公式予選（TT）2Gr-結果表（貼付）'!$A:$Z,MATCH($R26,'公式予選（TT）2Gr-結果表（貼付）'!$B:$B,0),MATCH("会員番号",'公式予選（TT）2Gr-結果表（貼付）'!$1:$1,0)),13,1),"")</f>
        <v/>
      </c>
      <c r="BV26" s="249"/>
      <c r="BW26" s="249" t="str">
        <f>IFERROR(MID(INDEX('公式予選（TT）2Gr-結果表（貼付）'!$A:$Z,MATCH($R26,'公式予選（TT）2Gr-結果表（貼付）'!$B:$B,0),MATCH("会員番号",'公式予選（TT）2Gr-結果表（貼付）'!$1:$1,0)),14,1),"")</f>
        <v/>
      </c>
      <c r="BX26" s="249"/>
      <c r="BY26" s="250" t="str">
        <f>IFERROR(INDEX('公式予選（TT）2Gr-結果表（貼付）'!$A:$Z,MATCH($R26,'公式予選（TT）2Gr-結果表（貼付）'!$B:$B,0),MATCH("Team",'公式予選（TT）2Gr-結果表（貼付）'!$1:$1,0)),"")</f>
        <v>モアコラージュ　TQS</v>
      </c>
      <c r="BZ26" s="251"/>
      <c r="CA26" s="251"/>
      <c r="CB26" s="251"/>
      <c r="CC26" s="251"/>
      <c r="CD26" s="251"/>
      <c r="CE26" s="251"/>
      <c r="CF26" s="251"/>
      <c r="CG26" s="251"/>
      <c r="CH26" s="251"/>
      <c r="CI26" s="251"/>
      <c r="CJ26" s="251"/>
      <c r="CK26" s="251"/>
      <c r="CL26" s="251"/>
      <c r="CM26" s="251"/>
      <c r="CN26" s="251"/>
      <c r="CO26" s="251"/>
      <c r="CP26" s="251"/>
      <c r="CQ26" s="251"/>
      <c r="CR26" s="251"/>
      <c r="CS26" s="252"/>
      <c r="CT26" s="250" t="str">
        <f>IFERROR(INDEX('公式予選（TT）2Gr-結果表（貼付）'!$A:$Z,MATCH($R26,'公式予選（TT）2Gr-結果表（貼付）'!$B:$B,0),MATCH("Model/Engine",'公式予選（TT）2Gr-結果表（貼付）'!$1:$1,0)),"")</f>
        <v>エクスプリット/YAMAHA</v>
      </c>
      <c r="CU26" s="251"/>
      <c r="CV26" s="251"/>
      <c r="CW26" s="251"/>
      <c r="CX26" s="251"/>
      <c r="CY26" s="251"/>
      <c r="CZ26" s="251"/>
      <c r="DA26" s="251"/>
      <c r="DB26" s="251"/>
      <c r="DC26" s="251"/>
      <c r="DD26" s="252"/>
      <c r="DE26" s="253"/>
      <c r="DF26" s="254"/>
      <c r="DG26" s="254"/>
      <c r="DH26" s="254"/>
      <c r="DI26" s="254"/>
      <c r="DJ26" s="254"/>
      <c r="DK26" s="254"/>
      <c r="DL26" s="254"/>
      <c r="DM26" s="255"/>
      <c r="DN26" s="285">
        <f>IF(A26="DNS","ｽﾀｰﾄ出来ず",IF(A26="DQ","失　格",IFERROR(INDEX('公式予選（TT）2Gr-結果表（貼付）'!$A:$Z,MATCH($R26,'公式予選（TT）2Gr-結果表（貼付）'!$B:$B,0),MATCH("BestLap",'公式予選（TT）2Gr-結果表（貼付）'!$1:$1,0)),"")))</f>
        <v>55.774999999999999</v>
      </c>
      <c r="DO26" s="286"/>
      <c r="DP26" s="286"/>
      <c r="DQ26" s="286"/>
      <c r="DR26" s="286"/>
      <c r="DS26" s="286"/>
      <c r="DT26" s="286"/>
      <c r="DU26" s="286"/>
      <c r="DV26" s="286"/>
      <c r="DW26" s="286"/>
      <c r="DX26" s="286"/>
      <c r="DY26" s="286"/>
      <c r="DZ26" s="286"/>
      <c r="EA26" s="286"/>
      <c r="EB26" s="286"/>
      <c r="EC26" s="286"/>
      <c r="ED26" s="286"/>
      <c r="EE26" s="286"/>
      <c r="EF26" s="287"/>
      <c r="EG26" s="240"/>
      <c r="EH26" s="241"/>
      <c r="EI26" s="241"/>
      <c r="EJ26" s="241"/>
      <c r="EK26" s="241"/>
      <c r="EL26" s="241"/>
      <c r="EM26" s="241"/>
      <c r="EN26" s="241"/>
      <c r="EO26" s="241"/>
      <c r="EP26" s="241"/>
      <c r="EQ26" s="241"/>
      <c r="ER26" s="241"/>
      <c r="ES26" s="241"/>
      <c r="ET26" s="241"/>
      <c r="EU26" s="241"/>
      <c r="EV26" s="241"/>
      <c r="EW26" s="241"/>
      <c r="EX26" s="242"/>
    </row>
    <row r="27" spans="1:154" s="136" customFormat="1" ht="18.600000000000001" customHeight="1">
      <c r="A27" s="276">
        <f>IF(OR('公式予選（TT）2Gr-結果表（貼付）'!A14="DNF",'公式予選（TT）2Gr-結果表（貼付）'!A14="DNS",'公式予選（TT）2Gr-結果表（貼付）'!A14="DQ"),'公式予選（TT）2Gr-結果表（貼付）'!A14,IF(MAX('公式予選（TT）2Gr-結果表（貼付）'!$A:$A)&gt;A26,A26+1,""))</f>
        <v>13</v>
      </c>
      <c r="B27" s="277"/>
      <c r="C27" s="277"/>
      <c r="D27" s="277"/>
      <c r="E27" s="278"/>
      <c r="F27" s="253" t="str">
        <f>IF(IFERROR(INDEX('公式予選（TT）2Gr-結果表（貼付）'!$A:$Z,MATCH($R27,'公式予選（TT）2Gr-結果表（貼付）'!$B:$B,0),MATCH("クラス",'公式予選（TT）2Gr-結果表（貼付）'!$1:$1,0)),"")=0,"",IFERROR(INDEX('公式予選（TT）2Gr-結果表（貼付）'!$A:$Z,MATCH($R27,'公式予選（TT）2Gr-結果表（貼付）'!$B:$B,0),MATCH("クラス",'公式予選（TT）2Gr-結果表（貼付）'!$1:$1,0)),""))</f>
        <v>SUPER SS</v>
      </c>
      <c r="G27" s="254"/>
      <c r="H27" s="254"/>
      <c r="I27" s="254"/>
      <c r="J27" s="254"/>
      <c r="K27" s="254"/>
      <c r="L27" s="255"/>
      <c r="M27" s="279">
        <f>IF(ISTEXT(A27)=TRUE,"",IF(F27="","",IF(A27="","""",COUNTIF($F$15:F27,F27))))</f>
        <v>13</v>
      </c>
      <c r="N27" s="277"/>
      <c r="O27" s="277"/>
      <c r="P27" s="277"/>
      <c r="Q27" s="278"/>
      <c r="R27" s="279">
        <f>IFERROR(INDEX('公式予選（TT）2Gr-結果表（貼付）'!A14:$Z$50,MATCH($A27,'公式予選（TT）2Gr-結果表（貼付）'!A14:$A$50,0),MATCH("No.",'公式予選（TT）2Gr-結果表（貼付）'!$1:$1,0)),"")</f>
        <v>31</v>
      </c>
      <c r="S27" s="277"/>
      <c r="T27" s="277"/>
      <c r="U27" s="277"/>
      <c r="V27" s="278"/>
      <c r="W27" s="250" t="str">
        <f>IFERROR(INDEX('公式予選（TT）2Gr-結果表（貼付）'!$A:$Z,MATCH($R27,'公式予選（TT）2Gr-結果表（貼付）'!$B:$B,0),MATCH("名前",'公式予選（TT）2Gr-結果表（貼付）'!$1:$1,0)),"")</f>
        <v>金澤 正博</v>
      </c>
      <c r="X27" s="251"/>
      <c r="Y27" s="251"/>
      <c r="Z27" s="251"/>
      <c r="AA27" s="251"/>
      <c r="AB27" s="251"/>
      <c r="AC27" s="251"/>
      <c r="AD27" s="251"/>
      <c r="AE27" s="251"/>
      <c r="AF27" s="251"/>
      <c r="AG27" s="251"/>
      <c r="AH27" s="251"/>
      <c r="AI27" s="251"/>
      <c r="AJ27" s="251"/>
      <c r="AK27" s="251"/>
      <c r="AL27" s="251"/>
      <c r="AM27" s="251"/>
      <c r="AN27" s="251"/>
      <c r="AO27" s="251"/>
      <c r="AP27" s="251"/>
      <c r="AQ27" s="251"/>
      <c r="AR27" s="251"/>
      <c r="AS27" s="251"/>
      <c r="AT27" s="251"/>
      <c r="AU27" s="251"/>
      <c r="AV27" s="252"/>
      <c r="AW27" s="249" t="str">
        <f>IFERROR(MID(INDEX('公式予選（TT）2Gr-結果表（貼付）'!$A:$Z,MATCH($R27,'公式予選（TT）2Gr-結果表（貼付）'!$B:$B,0),MATCH("会員番号",'公式予選（TT）2Gr-結果表（貼付）'!$1:$1,0)),1,1),"")</f>
        <v>D</v>
      </c>
      <c r="AX27" s="249"/>
      <c r="AY27" s="249" t="str">
        <f>IFERROR(MID(INDEX('公式予選（TT）2Gr-結果表（貼付）'!$A:$Z,MATCH($R27,'公式予選（TT）2Gr-結果表（貼付）'!$B:$B,0),MATCH("会員番号",'公式予選（TT）2Gr-結果表（貼付）'!$1:$1,0)),2,1),"")</f>
        <v>9</v>
      </c>
      <c r="AZ27" s="249"/>
      <c r="BA27" s="249" t="str">
        <f>IFERROR(MID(INDEX('公式予選（TT）2Gr-結果表（貼付）'!$A:$Z,MATCH($R27,'公式予選（TT）2Gr-結果表（貼付）'!$B:$B,0),MATCH("会員番号",'公式予選（TT）2Gr-結果表（貼付）'!$1:$1,0)),3,1),"")</f>
        <v>a</v>
      </c>
      <c r="BB27" s="249"/>
      <c r="BC27" s="249" t="str">
        <f>IFERROR(MID(INDEX('公式予選（TT）2Gr-結果表（貼付）'!$A:$Z,MATCH($R27,'公式予選（TT）2Gr-結果表（貼付）'!$B:$B,0),MATCH("会員番号",'公式予選（TT）2Gr-結果表（貼付）'!$1:$1,0)),4,1),"")</f>
        <v>e</v>
      </c>
      <c r="BD27" s="249"/>
      <c r="BE27" s="249" t="str">
        <f>IFERROR(MID(INDEX('公式予選（TT）2Gr-結果表（貼付）'!$A:$Z,MATCH($R27,'公式予選（TT）2Gr-結果表（貼付）'!$B:$B,0),MATCH("会員番号",'公式予選（TT）2Gr-結果表（貼付）'!$1:$1,0)),5,1),"")</f>
        <v>7</v>
      </c>
      <c r="BF27" s="249"/>
      <c r="BG27" s="249" t="str">
        <f>IFERROR(MID(INDEX('公式予選（TT）2Gr-結果表（貼付）'!$A:$Z,MATCH($R27,'公式予選（TT）2Gr-結果表（貼付）'!$B:$B,0),MATCH("会員番号",'公式予選（TT）2Gr-結果表（貼付）'!$1:$1,0)),6,1),"")</f>
        <v>d</v>
      </c>
      <c r="BH27" s="249"/>
      <c r="BI27" s="249" t="str">
        <f>IFERROR(MID(INDEX('公式予選（TT）2Gr-結果表（貼付）'!$A:$Z,MATCH($R27,'公式予選（TT）2Gr-結果表（貼付）'!$B:$B,0),MATCH("会員番号",'公式予選（TT）2Gr-結果表（貼付）'!$1:$1,0)),7,1),"")</f>
        <v>6</v>
      </c>
      <c r="BJ27" s="249"/>
      <c r="BK27" s="249" t="str">
        <f>IFERROR(MID(INDEX('公式予選（TT）2Gr-結果表（貼付）'!$A:$Z,MATCH($R27,'公式予選（TT）2Gr-結果表（貼付）'!$B:$B,0),MATCH("会員番号",'公式予選（TT）2Gr-結果表（貼付）'!$1:$1,0)),8,1),"")</f>
        <v>1</v>
      </c>
      <c r="BL27" s="249"/>
      <c r="BM27" s="249" t="str">
        <f>IFERROR(MID(INDEX('公式予選（TT）2Gr-結果表（貼付）'!$A:$Z,MATCH($R27,'公式予選（TT）2Gr-結果表（貼付）'!$B:$B,0),MATCH("会員番号",'公式予選（TT）2Gr-結果表（貼付）'!$1:$1,0)),9,1),"")</f>
        <v>e</v>
      </c>
      <c r="BN27" s="249"/>
      <c r="BO27" s="249" t="str">
        <f>IFERROR(MID(INDEX('公式予選（TT）2Gr-結果表（貼付）'!$A:$Z,MATCH($R27,'公式予選（TT）2Gr-結果表（貼付）'!$B:$B,0),MATCH("会員番号",'公式予選（TT）2Gr-結果表（貼付）'!$1:$1,0)),10,1),"")</f>
        <v/>
      </c>
      <c r="BP27" s="249"/>
      <c r="BQ27" s="249" t="str">
        <f>IFERROR(MID(INDEX('公式予選（TT）2Gr-結果表（貼付）'!$A:$Z,MATCH($R27,'公式予選（TT）2Gr-結果表（貼付）'!$B:$B,0),MATCH("会員番号",'公式予選（TT）2Gr-結果表（貼付）'!$1:$1,0)),11,1),"")</f>
        <v/>
      </c>
      <c r="BR27" s="249"/>
      <c r="BS27" s="249" t="str">
        <f>IFERROR(MID(INDEX('公式予選（TT）2Gr-結果表（貼付）'!$A:$Z,MATCH($R27,'公式予選（TT）2Gr-結果表（貼付）'!$B:$B,0),MATCH("会員番号",'公式予選（TT）2Gr-結果表（貼付）'!$1:$1,0)),12,1),"")</f>
        <v/>
      </c>
      <c r="BT27" s="249"/>
      <c r="BU27" s="249" t="str">
        <f>IFERROR(MID(INDEX('公式予選（TT）2Gr-結果表（貼付）'!$A:$Z,MATCH($R27,'公式予選（TT）2Gr-結果表（貼付）'!$B:$B,0),MATCH("会員番号",'公式予選（TT）2Gr-結果表（貼付）'!$1:$1,0)),13,1),"")</f>
        <v/>
      </c>
      <c r="BV27" s="249"/>
      <c r="BW27" s="249" t="str">
        <f>IFERROR(MID(INDEX('公式予選（TT）2Gr-結果表（貼付）'!$A:$Z,MATCH($R27,'公式予選（TT）2Gr-結果表（貼付）'!$B:$B,0),MATCH("会員番号",'公式予選（TT）2Gr-結果表（貼付）'!$1:$1,0)),14,1),"")</f>
        <v/>
      </c>
      <c r="BX27" s="249"/>
      <c r="BY27" s="250" t="str">
        <f>IFERROR(INDEX('公式予選（TT）2Gr-結果表（貼付）'!$A:$Z,MATCH($R27,'公式予選（TT）2Gr-結果表（貼付）'!$B:$B,0),MATCH("Team",'公式予選（TT）2Gr-結果表（貼付）'!$1:$1,0)),"")</f>
        <v>ガレージC</v>
      </c>
      <c r="BZ27" s="251"/>
      <c r="CA27" s="251"/>
      <c r="CB27" s="251"/>
      <c r="CC27" s="251"/>
      <c r="CD27" s="251"/>
      <c r="CE27" s="251"/>
      <c r="CF27" s="251"/>
      <c r="CG27" s="251"/>
      <c r="CH27" s="251"/>
      <c r="CI27" s="251"/>
      <c r="CJ27" s="251"/>
      <c r="CK27" s="251"/>
      <c r="CL27" s="251"/>
      <c r="CM27" s="251"/>
      <c r="CN27" s="251"/>
      <c r="CO27" s="251"/>
      <c r="CP27" s="251"/>
      <c r="CQ27" s="251"/>
      <c r="CR27" s="251"/>
      <c r="CS27" s="252"/>
      <c r="CT27" s="250" t="str">
        <f>IFERROR(INDEX('公式予選（TT）2Gr-結果表（貼付）'!$A:$Z,MATCH($R27,'公式予選（TT）2Gr-結果表（貼付）'!$B:$B,0),MATCH("Model/Engine",'公式予選（TT）2Gr-結果表（貼付）'!$1:$1,0)),"")</f>
        <v>RICCIARDO/YAMAHA</v>
      </c>
      <c r="CU27" s="251"/>
      <c r="CV27" s="251"/>
      <c r="CW27" s="251"/>
      <c r="CX27" s="251"/>
      <c r="CY27" s="251"/>
      <c r="CZ27" s="251"/>
      <c r="DA27" s="251"/>
      <c r="DB27" s="251"/>
      <c r="DC27" s="251"/>
      <c r="DD27" s="252"/>
      <c r="DE27" s="253"/>
      <c r="DF27" s="254"/>
      <c r="DG27" s="254"/>
      <c r="DH27" s="254"/>
      <c r="DI27" s="254"/>
      <c r="DJ27" s="254"/>
      <c r="DK27" s="254"/>
      <c r="DL27" s="254"/>
      <c r="DM27" s="255"/>
      <c r="DN27" s="285">
        <f>IF(A27="DNS","ｽﾀｰﾄ出来ず",IF(A27="DQ","失　格",IFERROR(INDEX('公式予選（TT）2Gr-結果表（貼付）'!$A:$Z,MATCH($R27,'公式予選（TT）2Gr-結果表（貼付）'!$B:$B,0),MATCH("BestLap",'公式予選（TT）2Gr-結果表（貼付）'!$1:$1,0)),"")))</f>
        <v>55.829000000000001</v>
      </c>
      <c r="DO27" s="286"/>
      <c r="DP27" s="286"/>
      <c r="DQ27" s="286"/>
      <c r="DR27" s="286"/>
      <c r="DS27" s="286"/>
      <c r="DT27" s="286"/>
      <c r="DU27" s="286"/>
      <c r="DV27" s="286"/>
      <c r="DW27" s="286"/>
      <c r="DX27" s="286"/>
      <c r="DY27" s="286"/>
      <c r="DZ27" s="286"/>
      <c r="EA27" s="286"/>
      <c r="EB27" s="286"/>
      <c r="EC27" s="286"/>
      <c r="ED27" s="286"/>
      <c r="EE27" s="286"/>
      <c r="EF27" s="287"/>
      <c r="EG27" s="240"/>
      <c r="EH27" s="241"/>
      <c r="EI27" s="241"/>
      <c r="EJ27" s="241"/>
      <c r="EK27" s="241"/>
      <c r="EL27" s="241"/>
      <c r="EM27" s="241"/>
      <c r="EN27" s="241"/>
      <c r="EO27" s="241"/>
      <c r="EP27" s="241"/>
      <c r="EQ27" s="241"/>
      <c r="ER27" s="241"/>
      <c r="ES27" s="241"/>
      <c r="ET27" s="241"/>
      <c r="EU27" s="241"/>
      <c r="EV27" s="241"/>
      <c r="EW27" s="241"/>
      <c r="EX27" s="242"/>
    </row>
    <row r="28" spans="1:154" s="136" customFormat="1" ht="18.600000000000001" customHeight="1">
      <c r="A28" s="276">
        <f>IF(OR('公式予選（TT）2Gr-結果表（貼付）'!A15="DNF",'公式予選（TT）2Gr-結果表（貼付）'!A15="DNS",'公式予選（TT）2Gr-結果表（貼付）'!A15="DQ"),'公式予選（TT）2Gr-結果表（貼付）'!A15,IF(MAX('公式予選（TT）2Gr-結果表（貼付）'!$A:$A)&gt;A27,A27+1,""))</f>
        <v>14</v>
      </c>
      <c r="B28" s="277"/>
      <c r="C28" s="277"/>
      <c r="D28" s="277"/>
      <c r="E28" s="278"/>
      <c r="F28" s="253" t="str">
        <f>IF(IFERROR(INDEX('公式予選（TT）2Gr-結果表（貼付）'!$A:$Z,MATCH($R28,'公式予選（TT）2Gr-結果表（貼付）'!$B:$B,0),MATCH("クラス",'公式予選（TT）2Gr-結果表（貼付）'!$1:$1,0)),"")=0,"",IFERROR(INDEX('公式予選（TT）2Gr-結果表（貼付）'!$A:$Z,MATCH($R28,'公式予選（TT）2Gr-結果表（貼付）'!$B:$B,0),MATCH("クラス",'公式予選（TT）2Gr-結果表（貼付）'!$1:$1,0)),""))</f>
        <v>SUPER SS</v>
      </c>
      <c r="G28" s="254"/>
      <c r="H28" s="254"/>
      <c r="I28" s="254"/>
      <c r="J28" s="254"/>
      <c r="K28" s="254"/>
      <c r="L28" s="255"/>
      <c r="M28" s="279">
        <f>IF(ISTEXT(A28)=TRUE,"",IF(F28="","",IF(A28="","""",COUNTIF($F$15:F28,F28))))</f>
        <v>14</v>
      </c>
      <c r="N28" s="277"/>
      <c r="O28" s="277"/>
      <c r="P28" s="277"/>
      <c r="Q28" s="278"/>
      <c r="R28" s="279">
        <f>IFERROR(INDEX('公式予選（TT）2Gr-結果表（貼付）'!A15:$Z$50,MATCH($A28,'公式予選（TT）2Gr-結果表（貼付）'!A15:$A$50,0),MATCH("No.",'公式予選（TT）2Gr-結果表（貼付）'!$1:$1,0)),"")</f>
        <v>79</v>
      </c>
      <c r="S28" s="277"/>
      <c r="T28" s="277"/>
      <c r="U28" s="277"/>
      <c r="V28" s="278"/>
      <c r="W28" s="250" t="str">
        <f>IFERROR(INDEX('公式予選（TT）2Gr-結果表（貼付）'!$A:$Z,MATCH($R28,'公式予選（TT）2Gr-結果表（貼付）'!$B:$B,0),MATCH("名前",'公式予選（TT）2Gr-結果表（貼付）'!$1:$1,0)),"")</f>
        <v>網野 麻衣子</v>
      </c>
      <c r="X28" s="251"/>
      <c r="Y28" s="251"/>
      <c r="Z28" s="251"/>
      <c r="AA28" s="251"/>
      <c r="AB28" s="251"/>
      <c r="AC28" s="251"/>
      <c r="AD28" s="251"/>
      <c r="AE28" s="251"/>
      <c r="AF28" s="251"/>
      <c r="AG28" s="251"/>
      <c r="AH28" s="251"/>
      <c r="AI28" s="251"/>
      <c r="AJ28" s="251"/>
      <c r="AK28" s="251"/>
      <c r="AL28" s="251"/>
      <c r="AM28" s="251"/>
      <c r="AN28" s="251"/>
      <c r="AO28" s="251"/>
      <c r="AP28" s="251"/>
      <c r="AQ28" s="251"/>
      <c r="AR28" s="251"/>
      <c r="AS28" s="251"/>
      <c r="AT28" s="251"/>
      <c r="AU28" s="251"/>
      <c r="AV28" s="252"/>
      <c r="AW28" s="249" t="str">
        <f>IFERROR(MID(INDEX('公式予選（TT）2Gr-結果表（貼付）'!$A:$Z,MATCH($R28,'公式予選（TT）2Gr-結果表（貼付）'!$B:$B,0),MATCH("会員番号",'公式予選（TT）2Gr-結果表（貼付）'!$1:$1,0)),1,1),"")</f>
        <v>D</v>
      </c>
      <c r="AX28" s="249"/>
      <c r="AY28" s="249" t="str">
        <f>IFERROR(MID(INDEX('公式予選（TT）2Gr-結果表（貼付）'!$A:$Z,MATCH($R28,'公式予選（TT）2Gr-結果表（貼付）'!$B:$B,0),MATCH("会員番号",'公式予選（TT）2Gr-結果表（貼付）'!$1:$1,0)),2,1),"")</f>
        <v>6</v>
      </c>
      <c r="AZ28" s="249"/>
      <c r="BA28" s="249" t="str">
        <f>IFERROR(MID(INDEX('公式予選（TT）2Gr-結果表（貼付）'!$A:$Z,MATCH($R28,'公式予選（TT）2Gr-結果表（貼付）'!$B:$B,0),MATCH("会員番号",'公式予選（TT）2Gr-結果表（貼付）'!$1:$1,0)),3,1),"")</f>
        <v>2</v>
      </c>
      <c r="BB28" s="249"/>
      <c r="BC28" s="249" t="str">
        <f>IFERROR(MID(INDEX('公式予選（TT）2Gr-結果表（貼付）'!$A:$Z,MATCH($R28,'公式予選（TT）2Gr-結果表（貼付）'!$B:$B,0),MATCH("会員番号",'公式予選（TT）2Gr-結果表（貼付）'!$1:$1,0)),4,1),"")</f>
        <v>7</v>
      </c>
      <c r="BD28" s="249"/>
      <c r="BE28" s="249" t="str">
        <f>IFERROR(MID(INDEX('公式予選（TT）2Gr-結果表（貼付）'!$A:$Z,MATCH($R28,'公式予選（TT）2Gr-結果表（貼付）'!$B:$B,0),MATCH("会員番号",'公式予選（TT）2Gr-結果表（貼付）'!$1:$1,0)),5,1),"")</f>
        <v>1</v>
      </c>
      <c r="BF28" s="249"/>
      <c r="BG28" s="249" t="str">
        <f>IFERROR(MID(INDEX('公式予選（TT）2Gr-結果表（貼付）'!$A:$Z,MATCH($R28,'公式予選（TT）2Gr-結果表（貼付）'!$B:$B,0),MATCH("会員番号",'公式予選（TT）2Gr-結果表（貼付）'!$1:$1,0)),6,1),"")</f>
        <v>b</v>
      </c>
      <c r="BH28" s="249"/>
      <c r="BI28" s="249" t="str">
        <f>IFERROR(MID(INDEX('公式予選（TT）2Gr-結果表（貼付）'!$A:$Z,MATCH($R28,'公式予選（TT）2Gr-結果表（貼付）'!$B:$B,0),MATCH("会員番号",'公式予選（TT）2Gr-結果表（貼付）'!$1:$1,0)),7,1),"")</f>
        <v>0</v>
      </c>
      <c r="BJ28" s="249"/>
      <c r="BK28" s="249" t="str">
        <f>IFERROR(MID(INDEX('公式予選（TT）2Gr-結果表（貼付）'!$A:$Z,MATCH($R28,'公式予選（TT）2Gr-結果表（貼付）'!$B:$B,0),MATCH("会員番号",'公式予選（TT）2Gr-結果表（貼付）'!$1:$1,0)),8,1),"")</f>
        <v>c</v>
      </c>
      <c r="BL28" s="249"/>
      <c r="BM28" s="249" t="str">
        <f>IFERROR(MID(INDEX('公式予選（TT）2Gr-結果表（貼付）'!$A:$Z,MATCH($R28,'公式予選（TT）2Gr-結果表（貼付）'!$B:$B,0),MATCH("会員番号",'公式予選（TT）2Gr-結果表（貼付）'!$1:$1,0)),9,1),"")</f>
        <v/>
      </c>
      <c r="BN28" s="249"/>
      <c r="BO28" s="249" t="str">
        <f>IFERROR(MID(INDEX('公式予選（TT）2Gr-結果表（貼付）'!$A:$Z,MATCH($R28,'公式予選（TT）2Gr-結果表（貼付）'!$B:$B,0),MATCH("会員番号",'公式予選（TT）2Gr-結果表（貼付）'!$1:$1,0)),10,1),"")</f>
        <v/>
      </c>
      <c r="BP28" s="249"/>
      <c r="BQ28" s="249" t="str">
        <f>IFERROR(MID(INDEX('公式予選（TT）2Gr-結果表（貼付）'!$A:$Z,MATCH($R28,'公式予選（TT）2Gr-結果表（貼付）'!$B:$B,0),MATCH("会員番号",'公式予選（TT）2Gr-結果表（貼付）'!$1:$1,0)),11,1),"")</f>
        <v/>
      </c>
      <c r="BR28" s="249"/>
      <c r="BS28" s="249" t="str">
        <f>IFERROR(MID(INDEX('公式予選（TT）2Gr-結果表（貼付）'!$A:$Z,MATCH($R28,'公式予選（TT）2Gr-結果表（貼付）'!$B:$B,0),MATCH("会員番号",'公式予選（TT）2Gr-結果表（貼付）'!$1:$1,0)),12,1),"")</f>
        <v/>
      </c>
      <c r="BT28" s="249"/>
      <c r="BU28" s="249" t="str">
        <f>IFERROR(MID(INDEX('公式予選（TT）2Gr-結果表（貼付）'!$A:$Z,MATCH($R28,'公式予選（TT）2Gr-結果表（貼付）'!$B:$B,0),MATCH("会員番号",'公式予選（TT）2Gr-結果表（貼付）'!$1:$1,0)),13,1),"")</f>
        <v/>
      </c>
      <c r="BV28" s="249"/>
      <c r="BW28" s="249" t="str">
        <f>IFERROR(MID(INDEX('公式予選（TT）2Gr-結果表（貼付）'!$A:$Z,MATCH($R28,'公式予選（TT）2Gr-結果表（貼付）'!$B:$B,0),MATCH("会員番号",'公式予選（TT）2Gr-結果表（貼付）'!$1:$1,0)),14,1),"")</f>
        <v/>
      </c>
      <c r="BX28" s="249"/>
      <c r="BY28" s="250" t="str">
        <f>IFERROR(INDEX('公式予選（TT）2Gr-結果表（貼付）'!$A:$Z,MATCH($R28,'公式予選（TT）2Gr-結果表（貼付）'!$B:$B,0),MATCH("Team",'公式予選（TT）2Gr-結果表（貼付）'!$1:$1,0)),"")</f>
        <v>アステック</v>
      </c>
      <c r="BZ28" s="251"/>
      <c r="CA28" s="251"/>
      <c r="CB28" s="251"/>
      <c r="CC28" s="251"/>
      <c r="CD28" s="251"/>
      <c r="CE28" s="251"/>
      <c r="CF28" s="251"/>
      <c r="CG28" s="251"/>
      <c r="CH28" s="251"/>
      <c r="CI28" s="251"/>
      <c r="CJ28" s="251"/>
      <c r="CK28" s="251"/>
      <c r="CL28" s="251"/>
      <c r="CM28" s="251"/>
      <c r="CN28" s="251"/>
      <c r="CO28" s="251"/>
      <c r="CP28" s="251"/>
      <c r="CQ28" s="251"/>
      <c r="CR28" s="251"/>
      <c r="CS28" s="252"/>
      <c r="CT28" s="250" t="str">
        <f>IFERROR(INDEX('公式予選（TT）2Gr-結果表（貼付）'!$A:$Z,MATCH($R28,'公式予選（TT）2Gr-結果表（貼付）'!$B:$B,0),MATCH("Model/Engine",'公式予選（TT）2Gr-結果表（貼付）'!$1:$1,0)),"")</f>
        <v>Birel/YAMAHA</v>
      </c>
      <c r="CU28" s="251"/>
      <c r="CV28" s="251"/>
      <c r="CW28" s="251"/>
      <c r="CX28" s="251"/>
      <c r="CY28" s="251"/>
      <c r="CZ28" s="251"/>
      <c r="DA28" s="251"/>
      <c r="DB28" s="251"/>
      <c r="DC28" s="251"/>
      <c r="DD28" s="252"/>
      <c r="DE28" s="253"/>
      <c r="DF28" s="254"/>
      <c r="DG28" s="254"/>
      <c r="DH28" s="254"/>
      <c r="DI28" s="254"/>
      <c r="DJ28" s="254"/>
      <c r="DK28" s="254"/>
      <c r="DL28" s="254"/>
      <c r="DM28" s="255"/>
      <c r="DN28" s="285">
        <f>IF(A28="DNS","ｽﾀｰﾄ出来ず",IF(A28="DQ","失　格",IFERROR(INDEX('公式予選（TT）2Gr-結果表（貼付）'!$A:$Z,MATCH($R28,'公式予選（TT）2Gr-結果表（貼付）'!$B:$B,0),MATCH("BestLap",'公式予選（TT）2Gr-結果表（貼付）'!$1:$1,0)),"")))</f>
        <v>55.844000000000001</v>
      </c>
      <c r="DO28" s="286"/>
      <c r="DP28" s="286"/>
      <c r="DQ28" s="286"/>
      <c r="DR28" s="286"/>
      <c r="DS28" s="286"/>
      <c r="DT28" s="286"/>
      <c r="DU28" s="286"/>
      <c r="DV28" s="286"/>
      <c r="DW28" s="286"/>
      <c r="DX28" s="286"/>
      <c r="DY28" s="286"/>
      <c r="DZ28" s="286"/>
      <c r="EA28" s="286"/>
      <c r="EB28" s="286"/>
      <c r="EC28" s="286"/>
      <c r="ED28" s="286"/>
      <c r="EE28" s="286"/>
      <c r="EF28" s="287"/>
      <c r="EG28" s="240"/>
      <c r="EH28" s="241"/>
      <c r="EI28" s="241"/>
      <c r="EJ28" s="241"/>
      <c r="EK28" s="241"/>
      <c r="EL28" s="241"/>
      <c r="EM28" s="241"/>
      <c r="EN28" s="241"/>
      <c r="EO28" s="241"/>
      <c r="EP28" s="241"/>
      <c r="EQ28" s="241"/>
      <c r="ER28" s="241"/>
      <c r="ES28" s="241"/>
      <c r="ET28" s="241"/>
      <c r="EU28" s="241"/>
      <c r="EV28" s="241"/>
      <c r="EW28" s="241"/>
      <c r="EX28" s="242"/>
    </row>
    <row r="29" spans="1:154" s="136" customFormat="1" ht="18.600000000000001" customHeight="1">
      <c r="A29" s="276">
        <f>IF(OR('公式予選（TT）2Gr-結果表（貼付）'!A16="DNF",'公式予選（TT）2Gr-結果表（貼付）'!A16="DNS",'公式予選（TT）2Gr-結果表（貼付）'!A16="DQ"),'公式予選（TT）2Gr-結果表（貼付）'!A16,IF(MAX('公式予選（TT）2Gr-結果表（貼付）'!$A:$A)&gt;A28,A28+1,""))</f>
        <v>15</v>
      </c>
      <c r="B29" s="277"/>
      <c r="C29" s="277"/>
      <c r="D29" s="277"/>
      <c r="E29" s="278"/>
      <c r="F29" s="253" t="str">
        <f>IF(IFERROR(INDEX('公式予選（TT）2Gr-結果表（貼付）'!$A:$Z,MATCH($R29,'公式予選（TT）2Gr-結果表（貼付）'!$B:$B,0),MATCH("クラス",'公式予選（TT）2Gr-結果表（貼付）'!$1:$1,0)),"")=0,"",IFERROR(INDEX('公式予選（TT）2Gr-結果表（貼付）'!$A:$Z,MATCH($R29,'公式予選（TT）2Gr-結果表（貼付）'!$B:$B,0),MATCH("クラス",'公式予選（TT）2Gr-結果表（貼付）'!$1:$1,0)),""))</f>
        <v>SUPER SS</v>
      </c>
      <c r="G29" s="254"/>
      <c r="H29" s="254"/>
      <c r="I29" s="254"/>
      <c r="J29" s="254"/>
      <c r="K29" s="254"/>
      <c r="L29" s="255"/>
      <c r="M29" s="279">
        <f>IF(ISTEXT(A29)=TRUE,"",IF(F29="","",IF(A29="","""",COUNTIF($F$15:F29,F29))))</f>
        <v>15</v>
      </c>
      <c r="N29" s="277"/>
      <c r="O29" s="277"/>
      <c r="P29" s="277"/>
      <c r="Q29" s="278"/>
      <c r="R29" s="279">
        <f>IFERROR(INDEX('公式予選（TT）2Gr-結果表（貼付）'!A16:$Z$50,MATCH($A29,'公式予選（TT）2Gr-結果表（貼付）'!A16:$A$50,0),MATCH("No.",'公式予選（TT）2Gr-結果表（貼付）'!$1:$1,0)),"")</f>
        <v>28</v>
      </c>
      <c r="S29" s="277"/>
      <c r="T29" s="277"/>
      <c r="U29" s="277"/>
      <c r="V29" s="278"/>
      <c r="W29" s="250" t="str">
        <f>IFERROR(INDEX('公式予選（TT）2Gr-結果表（貼付）'!$A:$Z,MATCH($R29,'公式予選（TT）2Gr-結果表（貼付）'!$B:$B,0),MATCH("名前",'公式予選（TT）2Gr-結果表（貼付）'!$1:$1,0)),"")</f>
        <v>山東 功佳</v>
      </c>
      <c r="X29" s="251"/>
      <c r="Y29" s="251"/>
      <c r="Z29" s="251"/>
      <c r="AA29" s="251"/>
      <c r="AB29" s="251"/>
      <c r="AC29" s="251"/>
      <c r="AD29" s="251"/>
      <c r="AE29" s="251"/>
      <c r="AF29" s="251"/>
      <c r="AG29" s="251"/>
      <c r="AH29" s="251"/>
      <c r="AI29" s="251"/>
      <c r="AJ29" s="251"/>
      <c r="AK29" s="251"/>
      <c r="AL29" s="251"/>
      <c r="AM29" s="251"/>
      <c r="AN29" s="251"/>
      <c r="AO29" s="251"/>
      <c r="AP29" s="251"/>
      <c r="AQ29" s="251"/>
      <c r="AR29" s="251"/>
      <c r="AS29" s="251"/>
      <c r="AT29" s="251"/>
      <c r="AU29" s="251"/>
      <c r="AV29" s="252"/>
      <c r="AW29" s="249" t="str">
        <f>IFERROR(MID(INDEX('公式予選（TT）2Gr-結果表（貼付）'!$A:$Z,MATCH($R29,'公式予選（TT）2Gr-結果表（貼付）'!$B:$B,0),MATCH("会員番号",'公式予選（TT）2Gr-結果表（貼付）'!$1:$1,0)),1,1),"")</f>
        <v>D</v>
      </c>
      <c r="AX29" s="249"/>
      <c r="AY29" s="249" t="str">
        <f>IFERROR(MID(INDEX('公式予選（TT）2Gr-結果表（貼付）'!$A:$Z,MATCH($R29,'公式予選（TT）2Gr-結果表（貼付）'!$B:$B,0),MATCH("会員番号",'公式予選（TT）2Gr-結果表（貼付）'!$1:$1,0)),2,1),"")</f>
        <v>f</v>
      </c>
      <c r="AZ29" s="249"/>
      <c r="BA29" s="249" t="str">
        <f>IFERROR(MID(INDEX('公式予選（TT）2Gr-結果表（貼付）'!$A:$Z,MATCH($R29,'公式予選（TT）2Gr-結果表（貼付）'!$B:$B,0),MATCH("会員番号",'公式予選（TT）2Gr-結果表（貼付）'!$1:$1,0)),3,1),"")</f>
        <v>6</v>
      </c>
      <c r="BB29" s="249"/>
      <c r="BC29" s="249" t="str">
        <f>IFERROR(MID(INDEX('公式予選（TT）2Gr-結果表（貼付）'!$A:$Z,MATCH($R29,'公式予選（TT）2Gr-結果表（貼付）'!$B:$B,0),MATCH("会員番号",'公式予選（TT）2Gr-結果表（貼付）'!$1:$1,0)),4,1),"")</f>
        <v>f</v>
      </c>
      <c r="BD29" s="249"/>
      <c r="BE29" s="249" t="str">
        <f>IFERROR(MID(INDEX('公式予選（TT）2Gr-結果表（貼付）'!$A:$Z,MATCH($R29,'公式予選（TT）2Gr-結果表（貼付）'!$B:$B,0),MATCH("会員番号",'公式予選（TT）2Gr-結果表（貼付）'!$1:$1,0)),5,1),"")</f>
        <v>8</v>
      </c>
      <c r="BF29" s="249"/>
      <c r="BG29" s="249" t="str">
        <f>IFERROR(MID(INDEX('公式予選（TT）2Gr-結果表（貼付）'!$A:$Z,MATCH($R29,'公式予選（TT）2Gr-結果表（貼付）'!$B:$B,0),MATCH("会員番号",'公式予選（TT）2Gr-結果表（貼付）'!$1:$1,0)),6,1),"")</f>
        <v>e</v>
      </c>
      <c r="BH29" s="249"/>
      <c r="BI29" s="249" t="str">
        <f>IFERROR(MID(INDEX('公式予選（TT）2Gr-結果表（貼付）'!$A:$Z,MATCH($R29,'公式予選（TT）2Gr-結果表（貼付）'!$B:$B,0),MATCH("会員番号",'公式予選（TT）2Gr-結果表（貼付）'!$1:$1,0)),7,1),"")</f>
        <v>b</v>
      </c>
      <c r="BJ29" s="249"/>
      <c r="BK29" s="249" t="str">
        <f>IFERROR(MID(INDEX('公式予選（TT）2Gr-結果表（貼付）'!$A:$Z,MATCH($R29,'公式予選（TT）2Gr-結果表（貼付）'!$B:$B,0),MATCH("会員番号",'公式予選（TT）2Gr-結果表（貼付）'!$1:$1,0)),8,1),"")</f>
        <v>c</v>
      </c>
      <c r="BL29" s="249"/>
      <c r="BM29" s="249" t="str">
        <f>IFERROR(MID(INDEX('公式予選（TT）2Gr-結果表（貼付）'!$A:$Z,MATCH($R29,'公式予選（TT）2Gr-結果表（貼付）'!$B:$B,0),MATCH("会員番号",'公式予選（TT）2Gr-結果表（貼付）'!$1:$1,0)),9,1),"")</f>
        <v>8</v>
      </c>
      <c r="BN29" s="249"/>
      <c r="BO29" s="249" t="str">
        <f>IFERROR(MID(INDEX('公式予選（TT）2Gr-結果表（貼付）'!$A:$Z,MATCH($R29,'公式予選（TT）2Gr-結果表（貼付）'!$B:$B,0),MATCH("会員番号",'公式予選（TT）2Gr-結果表（貼付）'!$1:$1,0)),10,1),"")</f>
        <v/>
      </c>
      <c r="BP29" s="249"/>
      <c r="BQ29" s="249" t="str">
        <f>IFERROR(MID(INDEX('公式予選（TT）2Gr-結果表（貼付）'!$A:$Z,MATCH($R29,'公式予選（TT）2Gr-結果表（貼付）'!$B:$B,0),MATCH("会員番号",'公式予選（TT）2Gr-結果表（貼付）'!$1:$1,0)),11,1),"")</f>
        <v/>
      </c>
      <c r="BR29" s="249"/>
      <c r="BS29" s="249" t="str">
        <f>IFERROR(MID(INDEX('公式予選（TT）2Gr-結果表（貼付）'!$A:$Z,MATCH($R29,'公式予選（TT）2Gr-結果表（貼付）'!$B:$B,0),MATCH("会員番号",'公式予選（TT）2Gr-結果表（貼付）'!$1:$1,0)),12,1),"")</f>
        <v/>
      </c>
      <c r="BT29" s="249"/>
      <c r="BU29" s="249" t="str">
        <f>IFERROR(MID(INDEX('公式予選（TT）2Gr-結果表（貼付）'!$A:$Z,MATCH($R29,'公式予選（TT）2Gr-結果表（貼付）'!$B:$B,0),MATCH("会員番号",'公式予選（TT）2Gr-結果表（貼付）'!$1:$1,0)),13,1),"")</f>
        <v/>
      </c>
      <c r="BV29" s="249"/>
      <c r="BW29" s="249" t="str">
        <f>IFERROR(MID(INDEX('公式予選（TT）2Gr-結果表（貼付）'!$A:$Z,MATCH($R29,'公式予選（TT）2Gr-結果表（貼付）'!$B:$B,0),MATCH("会員番号",'公式予選（TT）2Gr-結果表（貼付）'!$1:$1,0)),14,1),"")</f>
        <v/>
      </c>
      <c r="BX29" s="249"/>
      <c r="BY29" s="250" t="str">
        <f>IFERROR(INDEX('公式予選（TT）2Gr-結果表（貼付）'!$A:$Z,MATCH($R29,'公式予選（TT）2Gr-結果表（貼付）'!$B:$B,0),MATCH("Team",'公式予選（TT）2Gr-結果表（貼付）'!$1:$1,0)),"")</f>
        <v>BRAVO-RACING</v>
      </c>
      <c r="BZ29" s="251"/>
      <c r="CA29" s="251"/>
      <c r="CB29" s="251"/>
      <c r="CC29" s="251"/>
      <c r="CD29" s="251"/>
      <c r="CE29" s="251"/>
      <c r="CF29" s="251"/>
      <c r="CG29" s="251"/>
      <c r="CH29" s="251"/>
      <c r="CI29" s="251"/>
      <c r="CJ29" s="251"/>
      <c r="CK29" s="251"/>
      <c r="CL29" s="251"/>
      <c r="CM29" s="251"/>
      <c r="CN29" s="251"/>
      <c r="CO29" s="251"/>
      <c r="CP29" s="251"/>
      <c r="CQ29" s="251"/>
      <c r="CR29" s="251"/>
      <c r="CS29" s="252"/>
      <c r="CT29" s="250" t="str">
        <f>IFERROR(INDEX('公式予選（TT）2Gr-結果表（貼付）'!$A:$Z,MATCH($R29,'公式予選（TT）2Gr-結果表（貼付）'!$B:$B,0),MATCH("Model/Engine",'公式予選（TT）2Gr-結果表（貼付）'!$1:$1,0)),"")</f>
        <v>KOSMIC/YAMAHA</v>
      </c>
      <c r="CU29" s="251"/>
      <c r="CV29" s="251"/>
      <c r="CW29" s="251"/>
      <c r="CX29" s="251"/>
      <c r="CY29" s="251"/>
      <c r="CZ29" s="251"/>
      <c r="DA29" s="251"/>
      <c r="DB29" s="251"/>
      <c r="DC29" s="251"/>
      <c r="DD29" s="252"/>
      <c r="DE29" s="253"/>
      <c r="DF29" s="254"/>
      <c r="DG29" s="254"/>
      <c r="DH29" s="254"/>
      <c r="DI29" s="254"/>
      <c r="DJ29" s="254"/>
      <c r="DK29" s="254"/>
      <c r="DL29" s="254"/>
      <c r="DM29" s="255"/>
      <c r="DN29" s="285">
        <f>IF(A29="DNS","ｽﾀｰﾄ出来ず",IF(A29="DQ","失　格",IFERROR(INDEX('公式予選（TT）2Gr-結果表（貼付）'!$A:$Z,MATCH($R29,'公式予選（TT）2Gr-結果表（貼付）'!$B:$B,0),MATCH("BestLap",'公式予選（TT）2Gr-結果表（貼付）'!$1:$1,0)),"")))</f>
        <v>55.857999999999997</v>
      </c>
      <c r="DO29" s="286"/>
      <c r="DP29" s="286"/>
      <c r="DQ29" s="286"/>
      <c r="DR29" s="286"/>
      <c r="DS29" s="286"/>
      <c r="DT29" s="286"/>
      <c r="DU29" s="286"/>
      <c r="DV29" s="286"/>
      <c r="DW29" s="286"/>
      <c r="DX29" s="286"/>
      <c r="DY29" s="286"/>
      <c r="DZ29" s="286"/>
      <c r="EA29" s="286"/>
      <c r="EB29" s="286"/>
      <c r="EC29" s="286"/>
      <c r="ED29" s="286"/>
      <c r="EE29" s="286"/>
      <c r="EF29" s="287"/>
      <c r="EG29" s="240"/>
      <c r="EH29" s="241"/>
      <c r="EI29" s="241"/>
      <c r="EJ29" s="241"/>
      <c r="EK29" s="241"/>
      <c r="EL29" s="241"/>
      <c r="EM29" s="241"/>
      <c r="EN29" s="241"/>
      <c r="EO29" s="241"/>
      <c r="EP29" s="241"/>
      <c r="EQ29" s="241"/>
      <c r="ER29" s="241"/>
      <c r="ES29" s="241"/>
      <c r="ET29" s="241"/>
      <c r="EU29" s="241"/>
      <c r="EV29" s="241"/>
      <c r="EW29" s="241"/>
      <c r="EX29" s="242"/>
    </row>
    <row r="30" spans="1:154" s="136" customFormat="1" ht="18.600000000000001" customHeight="1">
      <c r="A30" s="276">
        <f>IF(OR('公式予選（TT）2Gr-結果表（貼付）'!A17="DNF",'公式予選（TT）2Gr-結果表（貼付）'!A17="DNS",'公式予選（TT）2Gr-結果表（貼付）'!A17="DQ"),'公式予選（TT）2Gr-結果表（貼付）'!A17,IF(MAX('公式予選（TT）2Gr-結果表（貼付）'!$A:$A)&gt;A29,A29+1,""))</f>
        <v>16</v>
      </c>
      <c r="B30" s="277"/>
      <c r="C30" s="277"/>
      <c r="D30" s="277"/>
      <c r="E30" s="278"/>
      <c r="F30" s="253" t="str">
        <f>IF(IFERROR(INDEX('公式予選（TT）2Gr-結果表（貼付）'!$A:$Z,MATCH($R30,'公式予選（TT）2Gr-結果表（貼付）'!$B:$B,0),MATCH("クラス",'公式予選（TT）2Gr-結果表（貼付）'!$1:$1,0)),"")=0,"",IFERROR(INDEX('公式予選（TT）2Gr-結果表（貼付）'!$A:$Z,MATCH($R30,'公式予選（TT）2Gr-結果表（貼付）'!$B:$B,0),MATCH("クラス",'公式予選（TT）2Gr-結果表（貼付）'!$1:$1,0)),""))</f>
        <v>SUPER SS</v>
      </c>
      <c r="G30" s="254"/>
      <c r="H30" s="254"/>
      <c r="I30" s="254"/>
      <c r="J30" s="254"/>
      <c r="K30" s="254"/>
      <c r="L30" s="255"/>
      <c r="M30" s="279">
        <f>IF(ISTEXT(A30)=TRUE,"",IF(F30="","",IF(A30="","""",COUNTIF($F$15:F30,F30))))</f>
        <v>16</v>
      </c>
      <c r="N30" s="277"/>
      <c r="O30" s="277"/>
      <c r="P30" s="277"/>
      <c r="Q30" s="278"/>
      <c r="R30" s="279">
        <f>IFERROR(INDEX('公式予選（TT）2Gr-結果表（貼付）'!A17:$Z$50,MATCH($A30,'公式予選（TT）2Gr-結果表（貼付）'!A17:$A$50,0),MATCH("No.",'公式予選（TT）2Gr-結果表（貼付）'!$1:$1,0)),"")</f>
        <v>97</v>
      </c>
      <c r="S30" s="277"/>
      <c r="T30" s="277"/>
      <c r="U30" s="277"/>
      <c r="V30" s="278"/>
      <c r="W30" s="250" t="str">
        <f>IFERROR(INDEX('公式予選（TT）2Gr-結果表（貼付）'!$A:$Z,MATCH($R30,'公式予選（TT）2Gr-結果表（貼付）'!$B:$B,0),MATCH("名前",'公式予選（TT）2Gr-結果表（貼付）'!$1:$1,0)),"")</f>
        <v>喜多 佑気</v>
      </c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  <c r="AH30" s="251"/>
      <c r="AI30" s="251"/>
      <c r="AJ30" s="251"/>
      <c r="AK30" s="251"/>
      <c r="AL30" s="251"/>
      <c r="AM30" s="251"/>
      <c r="AN30" s="251"/>
      <c r="AO30" s="251"/>
      <c r="AP30" s="251"/>
      <c r="AQ30" s="251"/>
      <c r="AR30" s="251"/>
      <c r="AS30" s="251"/>
      <c r="AT30" s="251"/>
      <c r="AU30" s="251"/>
      <c r="AV30" s="252"/>
      <c r="AW30" s="249" t="str">
        <f>IFERROR(MID(INDEX('公式予選（TT）2Gr-結果表（貼付）'!$A:$Z,MATCH($R30,'公式予選（TT）2Gr-結果表（貼付）'!$B:$B,0),MATCH("会員番号",'公式予選（TT）2Gr-結果表（貼付）'!$1:$1,0)),1,1),"")</f>
        <v>D</v>
      </c>
      <c r="AX30" s="249"/>
      <c r="AY30" s="249" t="str">
        <f>IFERROR(MID(INDEX('公式予選（TT）2Gr-結果表（貼付）'!$A:$Z,MATCH($R30,'公式予選（TT）2Gr-結果表（貼付）'!$B:$B,0),MATCH("会員番号",'公式予選（TT）2Gr-結果表（貼付）'!$1:$1,0)),2,1),"")</f>
        <v>a</v>
      </c>
      <c r="AZ30" s="249"/>
      <c r="BA30" s="249" t="str">
        <f>IFERROR(MID(INDEX('公式予選（TT）2Gr-結果表（貼付）'!$A:$Z,MATCH($R30,'公式予選（TT）2Gr-結果表（貼付）'!$B:$B,0),MATCH("会員番号",'公式予選（TT）2Gr-結果表（貼付）'!$1:$1,0)),3,1),"")</f>
        <v>a</v>
      </c>
      <c r="BB30" s="249"/>
      <c r="BC30" s="249" t="str">
        <f>IFERROR(MID(INDEX('公式予選（TT）2Gr-結果表（貼付）'!$A:$Z,MATCH($R30,'公式予選（TT）2Gr-結果表（貼付）'!$B:$B,0),MATCH("会員番号",'公式予選（TT）2Gr-結果表（貼付）'!$1:$1,0)),4,1),"")</f>
        <v>b</v>
      </c>
      <c r="BD30" s="249"/>
      <c r="BE30" s="249" t="str">
        <f>IFERROR(MID(INDEX('公式予選（TT）2Gr-結果表（貼付）'!$A:$Z,MATCH($R30,'公式予選（TT）2Gr-結果表（貼付）'!$B:$B,0),MATCH("会員番号",'公式予選（TT）2Gr-結果表（貼付）'!$1:$1,0)),5,1),"")</f>
        <v>e</v>
      </c>
      <c r="BF30" s="249"/>
      <c r="BG30" s="249" t="str">
        <f>IFERROR(MID(INDEX('公式予選（TT）2Gr-結果表（貼付）'!$A:$Z,MATCH($R30,'公式予選（TT）2Gr-結果表（貼付）'!$B:$B,0),MATCH("会員番号",'公式予選（TT）2Gr-結果表（貼付）'!$1:$1,0)),6,1),"")</f>
        <v>e</v>
      </c>
      <c r="BH30" s="249"/>
      <c r="BI30" s="249" t="str">
        <f>IFERROR(MID(INDEX('公式予選（TT）2Gr-結果表（貼付）'!$A:$Z,MATCH($R30,'公式予選（TT）2Gr-結果表（貼付）'!$B:$B,0),MATCH("会員番号",'公式予選（TT）2Gr-結果表（貼付）'!$1:$1,0)),7,1),"")</f>
        <v>d</v>
      </c>
      <c r="BJ30" s="249"/>
      <c r="BK30" s="249" t="str">
        <f>IFERROR(MID(INDEX('公式予選（TT）2Gr-結果表（貼付）'!$A:$Z,MATCH($R30,'公式予選（TT）2Gr-結果表（貼付）'!$B:$B,0),MATCH("会員番号",'公式予選（TT）2Gr-結果表（貼付）'!$1:$1,0)),8,1),"")</f>
        <v>a</v>
      </c>
      <c r="BL30" s="249"/>
      <c r="BM30" s="249" t="str">
        <f>IFERROR(MID(INDEX('公式予選（TT）2Gr-結果表（貼付）'!$A:$Z,MATCH($R30,'公式予選（TT）2Gr-結果表（貼付）'!$B:$B,0),MATCH("会員番号",'公式予選（TT）2Gr-結果表（貼付）'!$1:$1,0)),9,1),"")</f>
        <v>6</v>
      </c>
      <c r="BN30" s="249"/>
      <c r="BO30" s="249" t="str">
        <f>IFERROR(MID(INDEX('公式予選（TT）2Gr-結果表（貼付）'!$A:$Z,MATCH($R30,'公式予選（TT）2Gr-結果表（貼付）'!$B:$B,0),MATCH("会員番号",'公式予選（TT）2Gr-結果表（貼付）'!$1:$1,0)),10,1),"")</f>
        <v/>
      </c>
      <c r="BP30" s="249"/>
      <c r="BQ30" s="249" t="str">
        <f>IFERROR(MID(INDEX('公式予選（TT）2Gr-結果表（貼付）'!$A:$Z,MATCH($R30,'公式予選（TT）2Gr-結果表（貼付）'!$B:$B,0),MATCH("会員番号",'公式予選（TT）2Gr-結果表（貼付）'!$1:$1,0)),11,1),"")</f>
        <v/>
      </c>
      <c r="BR30" s="249"/>
      <c r="BS30" s="249" t="str">
        <f>IFERROR(MID(INDEX('公式予選（TT）2Gr-結果表（貼付）'!$A:$Z,MATCH($R30,'公式予選（TT）2Gr-結果表（貼付）'!$B:$B,0),MATCH("会員番号",'公式予選（TT）2Gr-結果表（貼付）'!$1:$1,0)),12,1),"")</f>
        <v/>
      </c>
      <c r="BT30" s="249"/>
      <c r="BU30" s="249" t="str">
        <f>IFERROR(MID(INDEX('公式予選（TT）2Gr-結果表（貼付）'!$A:$Z,MATCH($R30,'公式予選（TT）2Gr-結果表（貼付）'!$B:$B,0),MATCH("会員番号",'公式予選（TT）2Gr-結果表（貼付）'!$1:$1,0)),13,1),"")</f>
        <v/>
      </c>
      <c r="BV30" s="249"/>
      <c r="BW30" s="249" t="str">
        <f>IFERROR(MID(INDEX('公式予選（TT）2Gr-結果表（貼付）'!$A:$Z,MATCH($R30,'公式予選（TT）2Gr-結果表（貼付）'!$B:$B,0),MATCH("会員番号",'公式予選（TT）2Gr-結果表（貼付）'!$1:$1,0)),14,1),"")</f>
        <v/>
      </c>
      <c r="BX30" s="249"/>
      <c r="BY30" s="250" t="str">
        <f>IFERROR(INDEX('公式予選（TT）2Gr-結果表（貼付）'!$A:$Z,MATCH($R30,'公式予選（TT）2Gr-結果表（貼付）'!$B:$B,0),MATCH("Team",'公式予選（TT）2Gr-結果表（貼付）'!$1:$1,0)),"")</f>
        <v>サーティーズレーシング</v>
      </c>
      <c r="BZ30" s="251"/>
      <c r="CA30" s="251"/>
      <c r="CB30" s="251"/>
      <c r="CC30" s="251"/>
      <c r="CD30" s="251"/>
      <c r="CE30" s="251"/>
      <c r="CF30" s="251"/>
      <c r="CG30" s="251"/>
      <c r="CH30" s="251"/>
      <c r="CI30" s="251"/>
      <c r="CJ30" s="251"/>
      <c r="CK30" s="251"/>
      <c r="CL30" s="251"/>
      <c r="CM30" s="251"/>
      <c r="CN30" s="251"/>
      <c r="CO30" s="251"/>
      <c r="CP30" s="251"/>
      <c r="CQ30" s="251"/>
      <c r="CR30" s="251"/>
      <c r="CS30" s="252"/>
      <c r="CT30" s="250" t="str">
        <f>IFERROR(INDEX('公式予選（TT）2Gr-結果表（貼付）'!$A:$Z,MATCH($R30,'公式予選（TT）2Gr-結果表（貼付）'!$B:$B,0),MATCH("Model/Engine",'公式予選（TT）2Gr-結果表（貼付）'!$1:$1,0)),"")</f>
        <v>mach1/YAMAHA</v>
      </c>
      <c r="CU30" s="251"/>
      <c r="CV30" s="251"/>
      <c r="CW30" s="251"/>
      <c r="CX30" s="251"/>
      <c r="CY30" s="251"/>
      <c r="CZ30" s="251"/>
      <c r="DA30" s="251"/>
      <c r="DB30" s="251"/>
      <c r="DC30" s="251"/>
      <c r="DD30" s="252"/>
      <c r="DE30" s="253"/>
      <c r="DF30" s="254"/>
      <c r="DG30" s="254"/>
      <c r="DH30" s="254"/>
      <c r="DI30" s="254"/>
      <c r="DJ30" s="254"/>
      <c r="DK30" s="254"/>
      <c r="DL30" s="254"/>
      <c r="DM30" s="255"/>
      <c r="DN30" s="285">
        <f>IF(A30="DNS","ｽﾀｰﾄ出来ず",IF(A30="DQ","失　格",IFERROR(INDEX('公式予選（TT）2Gr-結果表（貼付）'!$A:$Z,MATCH($R30,'公式予選（TT）2Gr-結果表（貼付）'!$B:$B,0),MATCH("BestLap",'公式予選（TT）2Gr-結果表（貼付）'!$1:$1,0)),"")))</f>
        <v>55.887</v>
      </c>
      <c r="DO30" s="286"/>
      <c r="DP30" s="286"/>
      <c r="DQ30" s="286"/>
      <c r="DR30" s="286"/>
      <c r="DS30" s="286"/>
      <c r="DT30" s="286"/>
      <c r="DU30" s="286"/>
      <c r="DV30" s="286"/>
      <c r="DW30" s="286"/>
      <c r="DX30" s="286"/>
      <c r="DY30" s="286"/>
      <c r="DZ30" s="286"/>
      <c r="EA30" s="286"/>
      <c r="EB30" s="286"/>
      <c r="EC30" s="286"/>
      <c r="ED30" s="286"/>
      <c r="EE30" s="286"/>
      <c r="EF30" s="287"/>
      <c r="EG30" s="240"/>
      <c r="EH30" s="241"/>
      <c r="EI30" s="241"/>
      <c r="EJ30" s="241"/>
      <c r="EK30" s="241"/>
      <c r="EL30" s="241"/>
      <c r="EM30" s="241"/>
      <c r="EN30" s="241"/>
      <c r="EO30" s="241"/>
      <c r="EP30" s="241"/>
      <c r="EQ30" s="241"/>
      <c r="ER30" s="241"/>
      <c r="ES30" s="241"/>
      <c r="ET30" s="241"/>
      <c r="EU30" s="241"/>
      <c r="EV30" s="241"/>
      <c r="EW30" s="241"/>
      <c r="EX30" s="242"/>
    </row>
    <row r="31" spans="1:154" s="136" customFormat="1" ht="18.600000000000001" customHeight="1">
      <c r="A31" s="276">
        <f>IF(OR('公式予選（TT）2Gr-結果表（貼付）'!A18="DNF",'公式予選（TT）2Gr-結果表（貼付）'!A18="DNS",'公式予選（TT）2Gr-結果表（貼付）'!A18="DQ"),'公式予選（TT）2Gr-結果表（貼付）'!A18,IF(MAX('公式予選（TT）2Gr-結果表（貼付）'!$A:$A)&gt;A30,A30+1,""))</f>
        <v>17</v>
      </c>
      <c r="B31" s="277"/>
      <c r="C31" s="277"/>
      <c r="D31" s="277"/>
      <c r="E31" s="278"/>
      <c r="F31" s="253" t="str">
        <f>IF(IFERROR(INDEX('公式予選（TT）2Gr-結果表（貼付）'!$A:$Z,MATCH($R31,'公式予選（TT）2Gr-結果表（貼付）'!$B:$B,0),MATCH("クラス",'公式予選（TT）2Gr-結果表（貼付）'!$1:$1,0)),"")=0,"",IFERROR(INDEX('公式予選（TT）2Gr-結果表（貼付）'!$A:$Z,MATCH($R31,'公式予選（TT）2Gr-結果表（貼付）'!$B:$B,0),MATCH("クラス",'公式予選（TT）2Gr-結果表（貼付）'!$1:$1,0)),""))</f>
        <v>SUPER SS</v>
      </c>
      <c r="G31" s="254"/>
      <c r="H31" s="254"/>
      <c r="I31" s="254"/>
      <c r="J31" s="254"/>
      <c r="K31" s="254"/>
      <c r="L31" s="255"/>
      <c r="M31" s="279">
        <f>IF(ISTEXT(A31)=TRUE,"",IF(F31="","",IF(A31="","""",COUNTIF($F$15:F31,F31))))</f>
        <v>17</v>
      </c>
      <c r="N31" s="277"/>
      <c r="O31" s="277"/>
      <c r="P31" s="277"/>
      <c r="Q31" s="278"/>
      <c r="R31" s="279">
        <f>IFERROR(INDEX('公式予選（TT）2Gr-結果表（貼付）'!A18:$Z$50,MATCH($A31,'公式予選（TT）2Gr-結果表（貼付）'!A18:$A$50,0),MATCH("No.",'公式予選（TT）2Gr-結果表（貼付）'!$1:$1,0)),"")</f>
        <v>16</v>
      </c>
      <c r="S31" s="277"/>
      <c r="T31" s="277"/>
      <c r="U31" s="277"/>
      <c r="V31" s="278"/>
      <c r="W31" s="250" t="str">
        <f>IFERROR(INDEX('公式予選（TT）2Gr-結果表（貼付）'!$A:$Z,MATCH($R31,'公式予選（TT）2Gr-結果表（貼付）'!$B:$B,0),MATCH("名前",'公式予選（TT）2Gr-結果表（貼付）'!$1:$1,0)),"")</f>
        <v>小辻 隼人</v>
      </c>
      <c r="X31" s="251"/>
      <c r="Y31" s="251"/>
      <c r="Z31" s="251"/>
      <c r="AA31" s="251"/>
      <c r="AB31" s="251"/>
      <c r="AC31" s="251"/>
      <c r="AD31" s="251"/>
      <c r="AE31" s="251"/>
      <c r="AF31" s="251"/>
      <c r="AG31" s="251"/>
      <c r="AH31" s="251"/>
      <c r="AI31" s="251"/>
      <c r="AJ31" s="251"/>
      <c r="AK31" s="251"/>
      <c r="AL31" s="251"/>
      <c r="AM31" s="251"/>
      <c r="AN31" s="251"/>
      <c r="AO31" s="251"/>
      <c r="AP31" s="251"/>
      <c r="AQ31" s="251"/>
      <c r="AR31" s="251"/>
      <c r="AS31" s="251"/>
      <c r="AT31" s="251"/>
      <c r="AU31" s="251"/>
      <c r="AV31" s="252"/>
      <c r="AW31" s="249" t="str">
        <f>IFERROR(MID(INDEX('公式予選（TT）2Gr-結果表（貼付）'!$A:$Z,MATCH($R31,'公式予選（TT）2Gr-結果表（貼付）'!$B:$B,0),MATCH("会員番号",'公式予選（TT）2Gr-結果表（貼付）'!$1:$1,0)),1,1),"")</f>
        <v>D</v>
      </c>
      <c r="AX31" s="249"/>
      <c r="AY31" s="249" t="str">
        <f>IFERROR(MID(INDEX('公式予選（TT）2Gr-結果表（貼付）'!$A:$Z,MATCH($R31,'公式予選（TT）2Gr-結果表（貼付）'!$B:$B,0),MATCH("会員番号",'公式予選（TT）2Gr-結果表（貼付）'!$1:$1,0)),2,1),"")</f>
        <v>c</v>
      </c>
      <c r="AZ31" s="249"/>
      <c r="BA31" s="249" t="str">
        <f>IFERROR(MID(INDEX('公式予選（TT）2Gr-結果表（貼付）'!$A:$Z,MATCH($R31,'公式予選（TT）2Gr-結果表（貼付）'!$B:$B,0),MATCH("会員番号",'公式予選（TT）2Gr-結果表（貼付）'!$1:$1,0)),3,1),"")</f>
        <v>0</v>
      </c>
      <c r="BB31" s="249"/>
      <c r="BC31" s="249" t="str">
        <f>IFERROR(MID(INDEX('公式予選（TT）2Gr-結果表（貼付）'!$A:$Z,MATCH($R31,'公式予選（TT）2Gr-結果表（貼付）'!$B:$B,0),MATCH("会員番号",'公式予選（TT）2Gr-結果表（貼付）'!$1:$1,0)),4,1),"")</f>
        <v>5</v>
      </c>
      <c r="BD31" s="249"/>
      <c r="BE31" s="249" t="str">
        <f>IFERROR(MID(INDEX('公式予選（TT）2Gr-結果表（貼付）'!$A:$Z,MATCH($R31,'公式予選（TT）2Gr-結果表（貼付）'!$B:$B,0),MATCH("会員番号",'公式予選（TT）2Gr-結果表（貼付）'!$1:$1,0)),5,1),"")</f>
        <v>d</v>
      </c>
      <c r="BF31" s="249"/>
      <c r="BG31" s="249" t="str">
        <f>IFERROR(MID(INDEX('公式予選（TT）2Gr-結果表（貼付）'!$A:$Z,MATCH($R31,'公式予選（TT）2Gr-結果表（貼付）'!$B:$B,0),MATCH("会員番号",'公式予選（TT）2Gr-結果表（貼付）'!$1:$1,0)),6,1),"")</f>
        <v>5</v>
      </c>
      <c r="BH31" s="249"/>
      <c r="BI31" s="249" t="str">
        <f>IFERROR(MID(INDEX('公式予選（TT）2Gr-結果表（貼付）'!$A:$Z,MATCH($R31,'公式予選（TT）2Gr-結果表（貼付）'!$B:$B,0),MATCH("会員番号",'公式予選（TT）2Gr-結果表（貼付）'!$1:$1,0)),7,1),"")</f>
        <v>d</v>
      </c>
      <c r="BJ31" s="249"/>
      <c r="BK31" s="249" t="str">
        <f>IFERROR(MID(INDEX('公式予選（TT）2Gr-結果表（貼付）'!$A:$Z,MATCH($R31,'公式予選（TT）2Gr-結果表（貼付）'!$B:$B,0),MATCH("会員番号",'公式予選（TT）2Gr-結果表（貼付）'!$1:$1,0)),8,1),"")</f>
        <v>7</v>
      </c>
      <c r="BL31" s="249"/>
      <c r="BM31" s="249" t="str">
        <f>IFERROR(MID(INDEX('公式予選（TT）2Gr-結果表（貼付）'!$A:$Z,MATCH($R31,'公式予選（TT）2Gr-結果表（貼付）'!$B:$B,0),MATCH("会員番号",'公式予選（TT）2Gr-結果表（貼付）'!$1:$1,0)),9,1),"")</f>
        <v/>
      </c>
      <c r="BN31" s="249"/>
      <c r="BO31" s="249" t="str">
        <f>IFERROR(MID(INDEX('公式予選（TT）2Gr-結果表（貼付）'!$A:$Z,MATCH($R31,'公式予選（TT）2Gr-結果表（貼付）'!$B:$B,0),MATCH("会員番号",'公式予選（TT）2Gr-結果表（貼付）'!$1:$1,0)),10,1),"")</f>
        <v/>
      </c>
      <c r="BP31" s="249"/>
      <c r="BQ31" s="249" t="str">
        <f>IFERROR(MID(INDEX('公式予選（TT）2Gr-結果表（貼付）'!$A:$Z,MATCH($R31,'公式予選（TT）2Gr-結果表（貼付）'!$B:$B,0),MATCH("会員番号",'公式予選（TT）2Gr-結果表（貼付）'!$1:$1,0)),11,1),"")</f>
        <v/>
      </c>
      <c r="BR31" s="249"/>
      <c r="BS31" s="249" t="str">
        <f>IFERROR(MID(INDEX('公式予選（TT）2Gr-結果表（貼付）'!$A:$Z,MATCH($R31,'公式予選（TT）2Gr-結果表（貼付）'!$B:$B,0),MATCH("会員番号",'公式予選（TT）2Gr-結果表（貼付）'!$1:$1,0)),12,1),"")</f>
        <v/>
      </c>
      <c r="BT31" s="249"/>
      <c r="BU31" s="249" t="str">
        <f>IFERROR(MID(INDEX('公式予選（TT）2Gr-結果表（貼付）'!$A:$Z,MATCH($R31,'公式予選（TT）2Gr-結果表（貼付）'!$B:$B,0),MATCH("会員番号",'公式予選（TT）2Gr-結果表（貼付）'!$1:$1,0)),13,1),"")</f>
        <v/>
      </c>
      <c r="BV31" s="249"/>
      <c r="BW31" s="249" t="str">
        <f>IFERROR(MID(INDEX('公式予選（TT）2Gr-結果表（貼付）'!$A:$Z,MATCH($R31,'公式予選（TT）2Gr-結果表（貼付）'!$B:$B,0),MATCH("会員番号",'公式予選（TT）2Gr-結果表（貼付）'!$1:$1,0)),14,1),"")</f>
        <v/>
      </c>
      <c r="BX31" s="249"/>
      <c r="BY31" s="250" t="str">
        <f>IFERROR(INDEX('公式予選（TT）2Gr-結果表（貼付）'!$A:$Z,MATCH($R31,'公式予選（TT）2Gr-結果表（貼付）'!$B:$B,0),MATCH("Team",'公式予選（TT）2Gr-結果表（貼付）'!$1:$1,0)),"")</f>
        <v>TIGRE</v>
      </c>
      <c r="BZ31" s="251"/>
      <c r="CA31" s="251"/>
      <c r="CB31" s="251"/>
      <c r="CC31" s="251"/>
      <c r="CD31" s="251"/>
      <c r="CE31" s="251"/>
      <c r="CF31" s="251"/>
      <c r="CG31" s="251"/>
      <c r="CH31" s="251"/>
      <c r="CI31" s="251"/>
      <c r="CJ31" s="251"/>
      <c r="CK31" s="251"/>
      <c r="CL31" s="251"/>
      <c r="CM31" s="251"/>
      <c r="CN31" s="251"/>
      <c r="CO31" s="251"/>
      <c r="CP31" s="251"/>
      <c r="CQ31" s="251"/>
      <c r="CR31" s="251"/>
      <c r="CS31" s="252"/>
      <c r="CT31" s="250" t="str">
        <f>IFERROR(INDEX('公式予選（TT）2Gr-結果表（貼付）'!$A:$Z,MATCH($R31,'公式予選（TT）2Gr-結果表（貼付）'!$B:$B,0),MATCH("Model/Engine",'公式予選（TT）2Gr-結果表（貼付）'!$1:$1,0)),"")</f>
        <v>CL/YAMAHA</v>
      </c>
      <c r="CU31" s="251"/>
      <c r="CV31" s="251"/>
      <c r="CW31" s="251"/>
      <c r="CX31" s="251"/>
      <c r="CY31" s="251"/>
      <c r="CZ31" s="251"/>
      <c r="DA31" s="251"/>
      <c r="DB31" s="251"/>
      <c r="DC31" s="251"/>
      <c r="DD31" s="252"/>
      <c r="DE31" s="253"/>
      <c r="DF31" s="254"/>
      <c r="DG31" s="254"/>
      <c r="DH31" s="254"/>
      <c r="DI31" s="254"/>
      <c r="DJ31" s="254"/>
      <c r="DK31" s="254"/>
      <c r="DL31" s="254"/>
      <c r="DM31" s="255"/>
      <c r="DN31" s="285">
        <f>IF(A31="DNS","ｽﾀｰﾄ出来ず",IF(A31="DQ","失　格",IFERROR(INDEX('公式予選（TT）2Gr-結果表（貼付）'!$A:$Z,MATCH($R31,'公式予選（TT）2Gr-結果表（貼付）'!$B:$B,0),MATCH("BestLap",'公式予選（TT）2Gr-結果表（貼付）'!$1:$1,0)),"")))</f>
        <v>55.898000000000003</v>
      </c>
      <c r="DO31" s="286"/>
      <c r="DP31" s="286"/>
      <c r="DQ31" s="286"/>
      <c r="DR31" s="286"/>
      <c r="DS31" s="286"/>
      <c r="DT31" s="286"/>
      <c r="DU31" s="286"/>
      <c r="DV31" s="286"/>
      <c r="DW31" s="286"/>
      <c r="DX31" s="286"/>
      <c r="DY31" s="286"/>
      <c r="DZ31" s="286"/>
      <c r="EA31" s="286"/>
      <c r="EB31" s="286"/>
      <c r="EC31" s="286"/>
      <c r="ED31" s="286"/>
      <c r="EE31" s="286"/>
      <c r="EF31" s="287"/>
      <c r="EG31" s="240"/>
      <c r="EH31" s="241"/>
      <c r="EI31" s="241"/>
      <c r="EJ31" s="241"/>
      <c r="EK31" s="241"/>
      <c r="EL31" s="241"/>
      <c r="EM31" s="241"/>
      <c r="EN31" s="241"/>
      <c r="EO31" s="241"/>
      <c r="EP31" s="241"/>
      <c r="EQ31" s="241"/>
      <c r="ER31" s="241"/>
      <c r="ES31" s="241"/>
      <c r="ET31" s="241"/>
      <c r="EU31" s="241"/>
      <c r="EV31" s="241"/>
      <c r="EW31" s="241"/>
      <c r="EX31" s="242"/>
    </row>
    <row r="32" spans="1:154" s="136" customFormat="1" ht="18.600000000000001" customHeight="1">
      <c r="A32" s="276">
        <f>IF(OR('公式予選（TT）2Gr-結果表（貼付）'!A19="DNF",'公式予選（TT）2Gr-結果表（貼付）'!A19="DNS",'公式予選（TT）2Gr-結果表（貼付）'!A19="DQ"),'公式予選（TT）2Gr-結果表（貼付）'!A19,IF(MAX('公式予選（TT）2Gr-結果表（貼付）'!$A:$A)&gt;A31,A31+1,""))</f>
        <v>18</v>
      </c>
      <c r="B32" s="277"/>
      <c r="C32" s="277"/>
      <c r="D32" s="277"/>
      <c r="E32" s="278"/>
      <c r="F32" s="253" t="str">
        <f>IF(IFERROR(INDEX('公式予選（TT）2Gr-結果表（貼付）'!$A:$Z,MATCH($R32,'公式予選（TT）2Gr-結果表（貼付）'!$B:$B,0),MATCH("クラス",'公式予選（TT）2Gr-結果表（貼付）'!$1:$1,0)),"")=0,"",IFERROR(INDEX('公式予選（TT）2Gr-結果表（貼付）'!$A:$Z,MATCH($R32,'公式予選（TT）2Gr-結果表（貼付）'!$B:$B,0),MATCH("クラス",'公式予選（TT）2Gr-結果表（貼付）'!$1:$1,0)),""))</f>
        <v>SUPER SS</v>
      </c>
      <c r="G32" s="254"/>
      <c r="H32" s="254"/>
      <c r="I32" s="254"/>
      <c r="J32" s="254"/>
      <c r="K32" s="254"/>
      <c r="L32" s="255"/>
      <c r="M32" s="279">
        <f>IF(ISTEXT(A32)=TRUE,"",IF(F32="","",IF(A32="","""",COUNTIF($F$15:F32,F32))))</f>
        <v>18</v>
      </c>
      <c r="N32" s="277"/>
      <c r="O32" s="277"/>
      <c r="P32" s="277"/>
      <c r="Q32" s="278"/>
      <c r="R32" s="279">
        <f>IFERROR(INDEX('公式予選（TT）2Gr-結果表（貼付）'!A19:$Z$50,MATCH($A32,'公式予選（TT）2Gr-結果表（貼付）'!A19:$A$50,0),MATCH("No.",'公式予選（TT）2Gr-結果表（貼付）'!$1:$1,0)),"")</f>
        <v>55</v>
      </c>
      <c r="S32" s="277"/>
      <c r="T32" s="277"/>
      <c r="U32" s="277"/>
      <c r="V32" s="278"/>
      <c r="W32" s="250" t="str">
        <f>IFERROR(INDEX('公式予選（TT）2Gr-結果表（貼付）'!$A:$Z,MATCH($R32,'公式予選（TT）2Gr-結果表（貼付）'!$B:$B,0),MATCH("名前",'公式予選（TT）2Gr-結果表（貼付）'!$1:$1,0)),"")</f>
        <v>三船 祐一</v>
      </c>
      <c r="X32" s="251"/>
      <c r="Y32" s="251"/>
      <c r="Z32" s="251"/>
      <c r="AA32" s="251"/>
      <c r="AB32" s="251"/>
      <c r="AC32" s="251"/>
      <c r="AD32" s="251"/>
      <c r="AE32" s="251"/>
      <c r="AF32" s="251"/>
      <c r="AG32" s="251"/>
      <c r="AH32" s="251"/>
      <c r="AI32" s="251"/>
      <c r="AJ32" s="251"/>
      <c r="AK32" s="251"/>
      <c r="AL32" s="251"/>
      <c r="AM32" s="251"/>
      <c r="AN32" s="251"/>
      <c r="AO32" s="251"/>
      <c r="AP32" s="251"/>
      <c r="AQ32" s="251"/>
      <c r="AR32" s="251"/>
      <c r="AS32" s="251"/>
      <c r="AT32" s="251"/>
      <c r="AU32" s="251"/>
      <c r="AV32" s="252"/>
      <c r="AW32" s="249" t="str">
        <f>IFERROR(MID(INDEX('公式予選（TT）2Gr-結果表（貼付）'!$A:$Z,MATCH($R32,'公式予選（TT）2Gr-結果表（貼付）'!$B:$B,0),MATCH("会員番号",'公式予選（TT）2Gr-結果表（貼付）'!$1:$1,0)),1,1),"")</f>
        <v>D</v>
      </c>
      <c r="AX32" s="249"/>
      <c r="AY32" s="249" t="str">
        <f>IFERROR(MID(INDEX('公式予選（TT）2Gr-結果表（貼付）'!$A:$Z,MATCH($R32,'公式予選（TT）2Gr-結果表（貼付）'!$B:$B,0),MATCH("会員番号",'公式予選（TT）2Gr-結果表（貼付）'!$1:$1,0)),2,1),"")</f>
        <v>d</v>
      </c>
      <c r="AZ32" s="249"/>
      <c r="BA32" s="249" t="str">
        <f>IFERROR(MID(INDEX('公式予選（TT）2Gr-結果表（貼付）'!$A:$Z,MATCH($R32,'公式予選（TT）2Gr-結果表（貼付）'!$B:$B,0),MATCH("会員番号",'公式予選（TT）2Gr-結果表（貼付）'!$1:$1,0)),3,1),"")</f>
        <v>b</v>
      </c>
      <c r="BB32" s="249"/>
      <c r="BC32" s="249" t="str">
        <f>IFERROR(MID(INDEX('公式予選（TT）2Gr-結果表（貼付）'!$A:$Z,MATCH($R32,'公式予選（TT）2Gr-結果表（貼付）'!$B:$B,0),MATCH("会員番号",'公式予選（TT）2Gr-結果表（貼付）'!$1:$1,0)),4,1),"")</f>
        <v>e</v>
      </c>
      <c r="BD32" s="249"/>
      <c r="BE32" s="249" t="str">
        <f>IFERROR(MID(INDEX('公式予選（TT）2Gr-結果表（貼付）'!$A:$Z,MATCH($R32,'公式予選（TT）2Gr-結果表（貼付）'!$B:$B,0),MATCH("会員番号",'公式予選（TT）2Gr-結果表（貼付）'!$1:$1,0)),5,1),"")</f>
        <v>a</v>
      </c>
      <c r="BF32" s="249"/>
      <c r="BG32" s="249" t="str">
        <f>IFERROR(MID(INDEX('公式予選（TT）2Gr-結果表（貼付）'!$A:$Z,MATCH($R32,'公式予選（TT）2Gr-結果表（貼付）'!$B:$B,0),MATCH("会員番号",'公式予選（TT）2Gr-結果表（貼付）'!$1:$1,0)),6,1),"")</f>
        <v>c</v>
      </c>
      <c r="BH32" s="249"/>
      <c r="BI32" s="249" t="str">
        <f>IFERROR(MID(INDEX('公式予選（TT）2Gr-結果表（貼付）'!$A:$Z,MATCH($R32,'公式予選（TT）2Gr-結果表（貼付）'!$B:$B,0),MATCH("会員番号",'公式予選（TT）2Gr-結果表（貼付）'!$1:$1,0)),7,1),"")</f>
        <v>e</v>
      </c>
      <c r="BJ32" s="249"/>
      <c r="BK32" s="249" t="str">
        <f>IFERROR(MID(INDEX('公式予選（TT）2Gr-結果表（貼付）'!$A:$Z,MATCH($R32,'公式予選（TT）2Gr-結果表（貼付）'!$B:$B,0),MATCH("会員番号",'公式予選（TT）2Gr-結果表（貼付）'!$1:$1,0)),8,1),"")</f>
        <v>3</v>
      </c>
      <c r="BL32" s="249"/>
      <c r="BM32" s="249" t="str">
        <f>IFERROR(MID(INDEX('公式予選（TT）2Gr-結果表（貼付）'!$A:$Z,MATCH($R32,'公式予選（TT）2Gr-結果表（貼付）'!$B:$B,0),MATCH("会員番号",'公式予選（TT）2Gr-結果表（貼付）'!$1:$1,0)),9,1),"")</f>
        <v>a</v>
      </c>
      <c r="BN32" s="249"/>
      <c r="BO32" s="249" t="str">
        <f>IFERROR(MID(INDEX('公式予選（TT）2Gr-結果表（貼付）'!$A:$Z,MATCH($R32,'公式予選（TT）2Gr-結果表（貼付）'!$B:$B,0),MATCH("会員番号",'公式予選（TT）2Gr-結果表（貼付）'!$1:$1,0)),10,1),"")</f>
        <v/>
      </c>
      <c r="BP32" s="249"/>
      <c r="BQ32" s="249" t="str">
        <f>IFERROR(MID(INDEX('公式予選（TT）2Gr-結果表（貼付）'!$A:$Z,MATCH($R32,'公式予選（TT）2Gr-結果表（貼付）'!$B:$B,0),MATCH("会員番号",'公式予選（TT）2Gr-結果表（貼付）'!$1:$1,0)),11,1),"")</f>
        <v/>
      </c>
      <c r="BR32" s="249"/>
      <c r="BS32" s="249" t="str">
        <f>IFERROR(MID(INDEX('公式予選（TT）2Gr-結果表（貼付）'!$A:$Z,MATCH($R32,'公式予選（TT）2Gr-結果表（貼付）'!$B:$B,0),MATCH("会員番号",'公式予選（TT）2Gr-結果表（貼付）'!$1:$1,0)),12,1),"")</f>
        <v/>
      </c>
      <c r="BT32" s="249"/>
      <c r="BU32" s="249" t="str">
        <f>IFERROR(MID(INDEX('公式予選（TT）2Gr-結果表（貼付）'!$A:$Z,MATCH($R32,'公式予選（TT）2Gr-結果表（貼付）'!$B:$B,0),MATCH("会員番号",'公式予選（TT）2Gr-結果表（貼付）'!$1:$1,0)),13,1),"")</f>
        <v/>
      </c>
      <c r="BV32" s="249"/>
      <c r="BW32" s="249" t="str">
        <f>IFERROR(MID(INDEX('公式予選（TT）2Gr-結果表（貼付）'!$A:$Z,MATCH($R32,'公式予選（TT）2Gr-結果表（貼付）'!$B:$B,0),MATCH("会員番号",'公式予選（TT）2Gr-結果表（貼付）'!$1:$1,0)),14,1),"")</f>
        <v/>
      </c>
      <c r="BX32" s="249"/>
      <c r="BY32" s="250" t="str">
        <f>IFERROR(INDEX('公式予選（TT）2Gr-結果表（貼付）'!$A:$Z,MATCH($R32,'公式予選（TT）2Gr-結果表（貼付）'!$B:$B,0),MATCH("Team",'公式予選（TT）2Gr-結果表（貼付）'!$1:$1,0)),"")</f>
        <v>Gren Blue RT</v>
      </c>
      <c r="BZ32" s="251"/>
      <c r="CA32" s="251"/>
      <c r="CB32" s="251"/>
      <c r="CC32" s="251"/>
      <c r="CD32" s="251"/>
      <c r="CE32" s="251"/>
      <c r="CF32" s="251"/>
      <c r="CG32" s="251"/>
      <c r="CH32" s="251"/>
      <c r="CI32" s="251"/>
      <c r="CJ32" s="251"/>
      <c r="CK32" s="251"/>
      <c r="CL32" s="251"/>
      <c r="CM32" s="251"/>
      <c r="CN32" s="251"/>
      <c r="CO32" s="251"/>
      <c r="CP32" s="251"/>
      <c r="CQ32" s="251"/>
      <c r="CR32" s="251"/>
      <c r="CS32" s="252"/>
      <c r="CT32" s="250" t="str">
        <f>IFERROR(INDEX('公式予選（TT）2Gr-結果表（貼付）'!$A:$Z,MATCH($R32,'公式予選（TT）2Gr-結果表（貼付）'!$B:$B,0),MATCH("Model/Engine",'公式予選（TT）2Gr-結果表（貼付）'!$1:$1,0)),"")</f>
        <v>crocpromotion/YAMAHA</v>
      </c>
      <c r="CU32" s="251"/>
      <c r="CV32" s="251"/>
      <c r="CW32" s="251"/>
      <c r="CX32" s="251"/>
      <c r="CY32" s="251"/>
      <c r="CZ32" s="251"/>
      <c r="DA32" s="251"/>
      <c r="DB32" s="251"/>
      <c r="DC32" s="251"/>
      <c r="DD32" s="252"/>
      <c r="DE32" s="253"/>
      <c r="DF32" s="254"/>
      <c r="DG32" s="254"/>
      <c r="DH32" s="254"/>
      <c r="DI32" s="254"/>
      <c r="DJ32" s="254"/>
      <c r="DK32" s="254"/>
      <c r="DL32" s="254"/>
      <c r="DM32" s="255"/>
      <c r="DN32" s="285">
        <f>IF(A32="DNS","ｽﾀｰﾄ出来ず",IF(A32="DQ","失　格",IFERROR(INDEX('公式予選（TT）2Gr-結果表（貼付）'!$A:$Z,MATCH($R32,'公式予選（TT）2Gr-結果表（貼付）'!$B:$B,0),MATCH("BestLap",'公式予選（TT）2Gr-結果表（貼付）'!$1:$1,0)),"")))</f>
        <v>55.929000000000002</v>
      </c>
      <c r="DO32" s="286"/>
      <c r="DP32" s="286"/>
      <c r="DQ32" s="286"/>
      <c r="DR32" s="286"/>
      <c r="DS32" s="286"/>
      <c r="DT32" s="286"/>
      <c r="DU32" s="286"/>
      <c r="DV32" s="286"/>
      <c r="DW32" s="286"/>
      <c r="DX32" s="286"/>
      <c r="DY32" s="286"/>
      <c r="DZ32" s="286"/>
      <c r="EA32" s="286"/>
      <c r="EB32" s="286"/>
      <c r="EC32" s="286"/>
      <c r="ED32" s="286"/>
      <c r="EE32" s="286"/>
      <c r="EF32" s="287"/>
      <c r="EG32" s="240"/>
      <c r="EH32" s="241"/>
      <c r="EI32" s="241"/>
      <c r="EJ32" s="241"/>
      <c r="EK32" s="241"/>
      <c r="EL32" s="241"/>
      <c r="EM32" s="241"/>
      <c r="EN32" s="241"/>
      <c r="EO32" s="241"/>
      <c r="EP32" s="241"/>
      <c r="EQ32" s="241"/>
      <c r="ER32" s="241"/>
      <c r="ES32" s="241"/>
      <c r="ET32" s="241"/>
      <c r="EU32" s="241"/>
      <c r="EV32" s="241"/>
      <c r="EW32" s="241"/>
      <c r="EX32" s="242"/>
    </row>
    <row r="33" spans="1:154" s="136" customFormat="1" ht="18.600000000000001" customHeight="1">
      <c r="A33" s="276">
        <f>IF(OR('公式予選（TT）2Gr-結果表（貼付）'!A20="DNF",'公式予選（TT）2Gr-結果表（貼付）'!A20="DNS",'公式予選（TT）2Gr-結果表（貼付）'!A20="DQ"),'公式予選（TT）2Gr-結果表（貼付）'!A20,IF(MAX('公式予選（TT）2Gr-結果表（貼付）'!$A:$A)&gt;A32,A32+1,""))</f>
        <v>19</v>
      </c>
      <c r="B33" s="277"/>
      <c r="C33" s="277"/>
      <c r="D33" s="277"/>
      <c r="E33" s="278"/>
      <c r="F33" s="253" t="str">
        <f>IF(IFERROR(INDEX('公式予選（TT）2Gr-結果表（貼付）'!$A:$Z,MATCH($R33,'公式予選（TT）2Gr-結果表（貼付）'!$B:$B,0),MATCH("クラス",'公式予選（TT）2Gr-結果表（貼付）'!$1:$1,0)),"")=0,"",IFERROR(INDEX('公式予選（TT）2Gr-結果表（貼付）'!$A:$Z,MATCH($R33,'公式予選（TT）2Gr-結果表（貼付）'!$B:$B,0),MATCH("クラス",'公式予選（TT）2Gr-結果表（貼付）'!$1:$1,0)),""))</f>
        <v>SUPER SS</v>
      </c>
      <c r="G33" s="254"/>
      <c r="H33" s="254"/>
      <c r="I33" s="254"/>
      <c r="J33" s="254"/>
      <c r="K33" s="254"/>
      <c r="L33" s="255"/>
      <c r="M33" s="279">
        <f>IF(ISTEXT(A33)=TRUE,"",IF(F33="","",IF(A33="","""",COUNTIF($F$15:F33,F33))))</f>
        <v>19</v>
      </c>
      <c r="N33" s="277"/>
      <c r="O33" s="277"/>
      <c r="P33" s="277"/>
      <c r="Q33" s="278"/>
      <c r="R33" s="279">
        <f>IFERROR(INDEX('公式予選（TT）2Gr-結果表（貼付）'!A20:$Z$50,MATCH($A33,'公式予選（TT）2Gr-結果表（貼付）'!A20:$A$50,0),MATCH("No.",'公式予選（TT）2Gr-結果表（貼付）'!$1:$1,0)),"")</f>
        <v>49</v>
      </c>
      <c r="S33" s="277"/>
      <c r="T33" s="277"/>
      <c r="U33" s="277"/>
      <c r="V33" s="278"/>
      <c r="W33" s="250" t="str">
        <f>IFERROR(INDEX('公式予選（TT）2Gr-結果表（貼付）'!$A:$Z,MATCH($R33,'公式予選（TT）2Gr-結果表（貼付）'!$B:$B,0),MATCH("名前",'公式予選（TT）2Gr-結果表（貼付）'!$1:$1,0)),"")</f>
        <v>北野 伸孝</v>
      </c>
      <c r="X33" s="251"/>
      <c r="Y33" s="251"/>
      <c r="Z33" s="251"/>
      <c r="AA33" s="251"/>
      <c r="AB33" s="251"/>
      <c r="AC33" s="251"/>
      <c r="AD33" s="251"/>
      <c r="AE33" s="251"/>
      <c r="AF33" s="251"/>
      <c r="AG33" s="251"/>
      <c r="AH33" s="251"/>
      <c r="AI33" s="251"/>
      <c r="AJ33" s="251"/>
      <c r="AK33" s="251"/>
      <c r="AL33" s="251"/>
      <c r="AM33" s="251"/>
      <c r="AN33" s="251"/>
      <c r="AO33" s="251"/>
      <c r="AP33" s="251"/>
      <c r="AQ33" s="251"/>
      <c r="AR33" s="251"/>
      <c r="AS33" s="251"/>
      <c r="AT33" s="251"/>
      <c r="AU33" s="251"/>
      <c r="AV33" s="252"/>
      <c r="AW33" s="249" t="str">
        <f>IFERROR(MID(INDEX('公式予選（TT）2Gr-結果表（貼付）'!$A:$Z,MATCH($R33,'公式予選（TT）2Gr-結果表（貼付）'!$B:$B,0),MATCH("会員番号",'公式予選（TT）2Gr-結果表（貼付）'!$1:$1,0)),1,1),"")</f>
        <v>D</v>
      </c>
      <c r="AX33" s="249"/>
      <c r="AY33" s="249" t="str">
        <f>IFERROR(MID(INDEX('公式予選（TT）2Gr-結果表（貼付）'!$A:$Z,MATCH($R33,'公式予選（TT）2Gr-結果表（貼付）'!$B:$B,0),MATCH("会員番号",'公式予選（TT）2Gr-結果表（貼付）'!$1:$1,0)),2,1),"")</f>
        <v>c</v>
      </c>
      <c r="AZ33" s="249"/>
      <c r="BA33" s="249" t="str">
        <f>IFERROR(MID(INDEX('公式予選（TT）2Gr-結果表（貼付）'!$A:$Z,MATCH($R33,'公式予選（TT）2Gr-結果表（貼付）'!$B:$B,0),MATCH("会員番号",'公式予選（TT）2Gr-結果表（貼付）'!$1:$1,0)),3,1),"")</f>
        <v>e</v>
      </c>
      <c r="BB33" s="249"/>
      <c r="BC33" s="249" t="str">
        <f>IFERROR(MID(INDEX('公式予選（TT）2Gr-結果表（貼付）'!$A:$Z,MATCH($R33,'公式予選（TT）2Gr-結果表（貼付）'!$B:$B,0),MATCH("会員番号",'公式予選（TT）2Gr-結果表（貼付）'!$1:$1,0)),4,1),"")</f>
        <v>5</v>
      </c>
      <c r="BD33" s="249"/>
      <c r="BE33" s="249" t="str">
        <f>IFERROR(MID(INDEX('公式予選（TT）2Gr-結果表（貼付）'!$A:$Z,MATCH($R33,'公式予選（TT）2Gr-結果表（貼付）'!$B:$B,0),MATCH("会員番号",'公式予選（TT）2Gr-結果表（貼付）'!$1:$1,0)),5,1),"")</f>
        <v>2</v>
      </c>
      <c r="BF33" s="249"/>
      <c r="BG33" s="249" t="str">
        <f>IFERROR(MID(INDEX('公式予選（TT）2Gr-結果表（貼付）'!$A:$Z,MATCH($R33,'公式予選（TT）2Gr-結果表（貼付）'!$B:$B,0),MATCH("会員番号",'公式予選（TT）2Gr-結果表（貼付）'!$1:$1,0)),6,1),"")</f>
        <v>6</v>
      </c>
      <c r="BH33" s="249"/>
      <c r="BI33" s="249" t="str">
        <f>IFERROR(MID(INDEX('公式予選（TT）2Gr-結果表（貼付）'!$A:$Z,MATCH($R33,'公式予選（TT）2Gr-結果表（貼付）'!$B:$B,0),MATCH("会員番号",'公式予選（TT）2Gr-結果表（貼付）'!$1:$1,0)),7,1),"")</f>
        <v>8</v>
      </c>
      <c r="BJ33" s="249"/>
      <c r="BK33" s="249" t="str">
        <f>IFERROR(MID(INDEX('公式予選（TT）2Gr-結果表（貼付）'!$A:$Z,MATCH($R33,'公式予選（TT）2Gr-結果表（貼付）'!$B:$B,0),MATCH("会員番号",'公式予選（TT）2Gr-結果表（貼付）'!$1:$1,0)),8,1),"")</f>
        <v>b</v>
      </c>
      <c r="BL33" s="249"/>
      <c r="BM33" s="249" t="str">
        <f>IFERROR(MID(INDEX('公式予選（TT）2Gr-結果表（貼付）'!$A:$Z,MATCH($R33,'公式予選（TT）2Gr-結果表（貼付）'!$B:$B,0),MATCH("会員番号",'公式予選（TT）2Gr-結果表（貼付）'!$1:$1,0)),9,1),"")</f>
        <v>4</v>
      </c>
      <c r="BN33" s="249"/>
      <c r="BO33" s="249" t="str">
        <f>IFERROR(MID(INDEX('公式予選（TT）2Gr-結果表（貼付）'!$A:$Z,MATCH($R33,'公式予選（TT）2Gr-結果表（貼付）'!$B:$B,0),MATCH("会員番号",'公式予選（TT）2Gr-結果表（貼付）'!$1:$1,0)),10,1),"")</f>
        <v/>
      </c>
      <c r="BP33" s="249"/>
      <c r="BQ33" s="249" t="str">
        <f>IFERROR(MID(INDEX('公式予選（TT）2Gr-結果表（貼付）'!$A:$Z,MATCH($R33,'公式予選（TT）2Gr-結果表（貼付）'!$B:$B,0),MATCH("会員番号",'公式予選（TT）2Gr-結果表（貼付）'!$1:$1,0)),11,1),"")</f>
        <v/>
      </c>
      <c r="BR33" s="249"/>
      <c r="BS33" s="249" t="str">
        <f>IFERROR(MID(INDEX('公式予選（TT）2Gr-結果表（貼付）'!$A:$Z,MATCH($R33,'公式予選（TT）2Gr-結果表（貼付）'!$B:$B,0),MATCH("会員番号",'公式予選（TT）2Gr-結果表（貼付）'!$1:$1,0)),12,1),"")</f>
        <v/>
      </c>
      <c r="BT33" s="249"/>
      <c r="BU33" s="249" t="str">
        <f>IFERROR(MID(INDEX('公式予選（TT）2Gr-結果表（貼付）'!$A:$Z,MATCH($R33,'公式予選（TT）2Gr-結果表（貼付）'!$B:$B,0),MATCH("会員番号",'公式予選（TT）2Gr-結果表（貼付）'!$1:$1,0)),13,1),"")</f>
        <v/>
      </c>
      <c r="BV33" s="249"/>
      <c r="BW33" s="249" t="str">
        <f>IFERROR(MID(INDEX('公式予選（TT）2Gr-結果表（貼付）'!$A:$Z,MATCH($R33,'公式予選（TT）2Gr-結果表（貼付）'!$B:$B,0),MATCH("会員番号",'公式予選（TT）2Gr-結果表（貼付）'!$1:$1,0)),14,1),"")</f>
        <v/>
      </c>
      <c r="BX33" s="249"/>
      <c r="BY33" s="250" t="str">
        <f>IFERROR(INDEX('公式予選（TT）2Gr-結果表（貼付）'!$A:$Z,MATCH($R33,'公式予選（TT）2Gr-結果表（貼付）'!$B:$B,0),MATCH("Team",'公式予選（TT）2Gr-結果表（貼付）'!$1:$1,0)),"")</f>
        <v>hirai project with ASH</v>
      </c>
      <c r="BZ33" s="251"/>
      <c r="CA33" s="251"/>
      <c r="CB33" s="251"/>
      <c r="CC33" s="251"/>
      <c r="CD33" s="251"/>
      <c r="CE33" s="251"/>
      <c r="CF33" s="251"/>
      <c r="CG33" s="251"/>
      <c r="CH33" s="251"/>
      <c r="CI33" s="251"/>
      <c r="CJ33" s="251"/>
      <c r="CK33" s="251"/>
      <c r="CL33" s="251"/>
      <c r="CM33" s="251"/>
      <c r="CN33" s="251"/>
      <c r="CO33" s="251"/>
      <c r="CP33" s="251"/>
      <c r="CQ33" s="251"/>
      <c r="CR33" s="251"/>
      <c r="CS33" s="252"/>
      <c r="CT33" s="250" t="str">
        <f>IFERROR(INDEX('公式予選（TT）2Gr-結果表（貼付）'!$A:$Z,MATCH($R33,'公式予選（TT）2Gr-結果表（貼付）'!$B:$B,0),MATCH("Model/Engine",'公式予選（TT）2Gr-結果表（貼付）'!$1:$1,0)),"")</f>
        <v>ＥＩＫＯ/YAMAHA</v>
      </c>
      <c r="CU33" s="251"/>
      <c r="CV33" s="251"/>
      <c r="CW33" s="251"/>
      <c r="CX33" s="251"/>
      <c r="CY33" s="251"/>
      <c r="CZ33" s="251"/>
      <c r="DA33" s="251"/>
      <c r="DB33" s="251"/>
      <c r="DC33" s="251"/>
      <c r="DD33" s="252"/>
      <c r="DE33" s="253"/>
      <c r="DF33" s="254"/>
      <c r="DG33" s="254"/>
      <c r="DH33" s="254"/>
      <c r="DI33" s="254"/>
      <c r="DJ33" s="254"/>
      <c r="DK33" s="254"/>
      <c r="DL33" s="254"/>
      <c r="DM33" s="255"/>
      <c r="DN33" s="285">
        <f>IF(A33="DNS","ｽﾀｰﾄ出来ず",IF(A33="DQ","失　格",IFERROR(INDEX('公式予選（TT）2Gr-結果表（貼付）'!$A:$Z,MATCH($R33,'公式予選（TT）2Gr-結果表（貼付）'!$B:$B,0),MATCH("BestLap",'公式予選（TT）2Gr-結果表（貼付）'!$1:$1,0)),"")))</f>
        <v>56.088999999999999</v>
      </c>
      <c r="DO33" s="286"/>
      <c r="DP33" s="286"/>
      <c r="DQ33" s="286"/>
      <c r="DR33" s="286"/>
      <c r="DS33" s="286"/>
      <c r="DT33" s="286"/>
      <c r="DU33" s="286"/>
      <c r="DV33" s="286"/>
      <c r="DW33" s="286"/>
      <c r="DX33" s="286"/>
      <c r="DY33" s="286"/>
      <c r="DZ33" s="286"/>
      <c r="EA33" s="286"/>
      <c r="EB33" s="286"/>
      <c r="EC33" s="286"/>
      <c r="ED33" s="286"/>
      <c r="EE33" s="286"/>
      <c r="EF33" s="287"/>
      <c r="EG33" s="240"/>
      <c r="EH33" s="241"/>
      <c r="EI33" s="241"/>
      <c r="EJ33" s="241"/>
      <c r="EK33" s="241"/>
      <c r="EL33" s="241"/>
      <c r="EM33" s="241"/>
      <c r="EN33" s="241"/>
      <c r="EO33" s="241"/>
      <c r="EP33" s="241"/>
      <c r="EQ33" s="241"/>
      <c r="ER33" s="241"/>
      <c r="ES33" s="241"/>
      <c r="ET33" s="241"/>
      <c r="EU33" s="241"/>
      <c r="EV33" s="241"/>
      <c r="EW33" s="241"/>
      <c r="EX33" s="242"/>
    </row>
    <row r="34" spans="1:154" s="136" customFormat="1" ht="18.600000000000001" customHeight="1">
      <c r="A34" s="276">
        <f>IF(OR('公式予選（TT）2Gr-結果表（貼付）'!A21="DNF",'公式予選（TT）2Gr-結果表（貼付）'!A21="DNS",'公式予選（TT）2Gr-結果表（貼付）'!A21="DQ"),'公式予選（TT）2Gr-結果表（貼付）'!A21,IF(MAX('公式予選（TT）2Gr-結果表（貼付）'!$A:$A)&gt;A33,A33+1,""))</f>
        <v>20</v>
      </c>
      <c r="B34" s="277"/>
      <c r="C34" s="277"/>
      <c r="D34" s="277"/>
      <c r="E34" s="278"/>
      <c r="F34" s="253" t="str">
        <f>IF(IFERROR(INDEX('公式予選（TT）2Gr-結果表（貼付）'!$A:$Z,MATCH($R34,'公式予選（TT）2Gr-結果表（貼付）'!$B:$B,0),MATCH("クラス",'公式予選（TT）2Gr-結果表（貼付）'!$1:$1,0)),"")=0,"",IFERROR(INDEX('公式予選（TT）2Gr-結果表（貼付）'!$A:$Z,MATCH($R34,'公式予選（TT）2Gr-結果表（貼付）'!$B:$B,0),MATCH("クラス",'公式予選（TT）2Gr-結果表（貼付）'!$1:$1,0)),""))</f>
        <v>SUPER SS</v>
      </c>
      <c r="G34" s="254"/>
      <c r="H34" s="254"/>
      <c r="I34" s="254"/>
      <c r="J34" s="254"/>
      <c r="K34" s="254"/>
      <c r="L34" s="255"/>
      <c r="M34" s="279">
        <f>IF(ISTEXT(A34)=TRUE,"",IF(F34="","",IF(A34="","""",COUNTIF($F$15:F34,F34))))</f>
        <v>20</v>
      </c>
      <c r="N34" s="277"/>
      <c r="O34" s="277"/>
      <c r="P34" s="277"/>
      <c r="Q34" s="278"/>
      <c r="R34" s="279">
        <f>IFERROR(INDEX('公式予選（TT）2Gr-結果表（貼付）'!A21:$Z$50,MATCH($A34,'公式予選（TT）2Gr-結果表（貼付）'!A21:$A$50,0),MATCH("No.",'公式予選（TT）2Gr-結果表（貼付）'!$1:$1,0)),"")</f>
        <v>8</v>
      </c>
      <c r="S34" s="277"/>
      <c r="T34" s="277"/>
      <c r="U34" s="277"/>
      <c r="V34" s="278"/>
      <c r="W34" s="250" t="str">
        <f>IFERROR(INDEX('公式予選（TT）2Gr-結果表（貼付）'!$A:$Z,MATCH($R34,'公式予選（TT）2Gr-結果表（貼付）'!$B:$B,0),MATCH("名前",'公式予選（TT）2Gr-結果表（貼付）'!$1:$1,0)),"")</f>
        <v>長谷川 敬</v>
      </c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2"/>
      <c r="AW34" s="249" t="str">
        <f>IFERROR(MID(INDEX('公式予選（TT）2Gr-結果表（貼付）'!$A:$Z,MATCH($R34,'公式予選（TT）2Gr-結果表（貼付）'!$B:$B,0),MATCH("会員番号",'公式予選（TT）2Gr-結果表（貼付）'!$1:$1,0)),1,1),"")</f>
        <v>D</v>
      </c>
      <c r="AX34" s="249"/>
      <c r="AY34" s="249" t="str">
        <f>IFERROR(MID(INDEX('公式予選（TT）2Gr-結果表（貼付）'!$A:$Z,MATCH($R34,'公式予選（TT）2Gr-結果表（貼付）'!$B:$B,0),MATCH("会員番号",'公式予選（TT）2Gr-結果表（貼付）'!$1:$1,0)),2,1),"")</f>
        <v>c</v>
      </c>
      <c r="AZ34" s="249"/>
      <c r="BA34" s="249" t="str">
        <f>IFERROR(MID(INDEX('公式予選（TT）2Gr-結果表（貼付）'!$A:$Z,MATCH($R34,'公式予選（TT）2Gr-結果表（貼付）'!$B:$B,0),MATCH("会員番号",'公式予選（TT）2Gr-結果表（貼付）'!$1:$1,0)),3,1),"")</f>
        <v>6</v>
      </c>
      <c r="BB34" s="249"/>
      <c r="BC34" s="249" t="str">
        <f>IFERROR(MID(INDEX('公式予選（TT）2Gr-結果表（貼付）'!$A:$Z,MATCH($R34,'公式予選（TT）2Gr-結果表（貼付）'!$B:$B,0),MATCH("会員番号",'公式予選（TT）2Gr-結果表（貼付）'!$1:$1,0)),4,1),"")</f>
        <v>c</v>
      </c>
      <c r="BD34" s="249"/>
      <c r="BE34" s="249" t="str">
        <f>IFERROR(MID(INDEX('公式予選（TT）2Gr-結果表（貼付）'!$A:$Z,MATCH($R34,'公式予選（TT）2Gr-結果表（貼付）'!$B:$B,0),MATCH("会員番号",'公式予選（TT）2Gr-結果表（貼付）'!$1:$1,0)),5,1),"")</f>
        <v>9</v>
      </c>
      <c r="BF34" s="249"/>
      <c r="BG34" s="249" t="str">
        <f>IFERROR(MID(INDEX('公式予選（TT）2Gr-結果表（貼付）'!$A:$Z,MATCH($R34,'公式予選（TT）2Gr-結果表（貼付）'!$B:$B,0),MATCH("会員番号",'公式予選（TT）2Gr-結果表（貼付）'!$1:$1,0)),6,1),"")</f>
        <v>6</v>
      </c>
      <c r="BH34" s="249"/>
      <c r="BI34" s="249" t="str">
        <f>IFERROR(MID(INDEX('公式予選（TT）2Gr-結果表（貼付）'!$A:$Z,MATCH($R34,'公式予選（TT）2Gr-結果表（貼付）'!$B:$B,0),MATCH("会員番号",'公式予選（TT）2Gr-結果表（貼付）'!$1:$1,0)),7,1),"")</f>
        <v>2</v>
      </c>
      <c r="BJ34" s="249"/>
      <c r="BK34" s="249" t="str">
        <f>IFERROR(MID(INDEX('公式予選（TT）2Gr-結果表（貼付）'!$A:$Z,MATCH($R34,'公式予選（TT）2Gr-結果表（貼付）'!$B:$B,0),MATCH("会員番号",'公式予選（TT）2Gr-結果表（貼付）'!$1:$1,0)),8,1),"")</f>
        <v>5</v>
      </c>
      <c r="BL34" s="249"/>
      <c r="BM34" s="249" t="str">
        <f>IFERROR(MID(INDEX('公式予選（TT）2Gr-結果表（貼付）'!$A:$Z,MATCH($R34,'公式予選（TT）2Gr-結果表（貼付）'!$B:$B,0),MATCH("会員番号",'公式予選（TT）2Gr-結果表（貼付）'!$1:$1,0)),9,1),"")</f>
        <v>0</v>
      </c>
      <c r="BN34" s="249"/>
      <c r="BO34" s="249" t="str">
        <f>IFERROR(MID(INDEX('公式予選（TT）2Gr-結果表（貼付）'!$A:$Z,MATCH($R34,'公式予選（TT）2Gr-結果表（貼付）'!$B:$B,0),MATCH("会員番号",'公式予選（TT）2Gr-結果表（貼付）'!$1:$1,0)),10,1),"")</f>
        <v/>
      </c>
      <c r="BP34" s="249"/>
      <c r="BQ34" s="249" t="str">
        <f>IFERROR(MID(INDEX('公式予選（TT）2Gr-結果表（貼付）'!$A:$Z,MATCH($R34,'公式予選（TT）2Gr-結果表（貼付）'!$B:$B,0),MATCH("会員番号",'公式予選（TT）2Gr-結果表（貼付）'!$1:$1,0)),11,1),"")</f>
        <v/>
      </c>
      <c r="BR34" s="249"/>
      <c r="BS34" s="249" t="str">
        <f>IFERROR(MID(INDEX('公式予選（TT）2Gr-結果表（貼付）'!$A:$Z,MATCH($R34,'公式予選（TT）2Gr-結果表（貼付）'!$B:$B,0),MATCH("会員番号",'公式予選（TT）2Gr-結果表（貼付）'!$1:$1,0)),12,1),"")</f>
        <v/>
      </c>
      <c r="BT34" s="249"/>
      <c r="BU34" s="249" t="str">
        <f>IFERROR(MID(INDEX('公式予選（TT）2Gr-結果表（貼付）'!$A:$Z,MATCH($R34,'公式予選（TT）2Gr-結果表（貼付）'!$B:$B,0),MATCH("会員番号",'公式予選（TT）2Gr-結果表（貼付）'!$1:$1,0)),13,1),"")</f>
        <v/>
      </c>
      <c r="BV34" s="249"/>
      <c r="BW34" s="249" t="str">
        <f>IFERROR(MID(INDEX('公式予選（TT）2Gr-結果表（貼付）'!$A:$Z,MATCH($R34,'公式予選（TT）2Gr-結果表（貼付）'!$B:$B,0),MATCH("会員番号",'公式予選（TT）2Gr-結果表（貼付）'!$1:$1,0)),14,1),"")</f>
        <v/>
      </c>
      <c r="BX34" s="249"/>
      <c r="BY34" s="250" t="str">
        <f>IFERROR(INDEX('公式予選（TT）2Gr-結果表（貼付）'!$A:$Z,MATCH($R34,'公式予選（TT）2Gr-結果表（貼付）'!$B:$B,0),MATCH("Team",'公式予選（TT）2Gr-結果表（貼付）'!$1:$1,0)),"")</f>
        <v>ハラダカートクラブ</v>
      </c>
      <c r="BZ34" s="251"/>
      <c r="CA34" s="251"/>
      <c r="CB34" s="251"/>
      <c r="CC34" s="251"/>
      <c r="CD34" s="251"/>
      <c r="CE34" s="251"/>
      <c r="CF34" s="251"/>
      <c r="CG34" s="251"/>
      <c r="CH34" s="251"/>
      <c r="CI34" s="251"/>
      <c r="CJ34" s="251"/>
      <c r="CK34" s="251"/>
      <c r="CL34" s="251"/>
      <c r="CM34" s="251"/>
      <c r="CN34" s="251"/>
      <c r="CO34" s="251"/>
      <c r="CP34" s="251"/>
      <c r="CQ34" s="251"/>
      <c r="CR34" s="251"/>
      <c r="CS34" s="252"/>
      <c r="CT34" s="250" t="str">
        <f>IFERROR(INDEX('公式予選（TT）2Gr-結果表（貼付）'!$A:$Z,MATCH($R34,'公式予選（TT）2Gr-結果表（貼付）'!$B:$B,0),MATCH("Model/Engine",'公式予選（TT）2Gr-結果表（貼付）'!$1:$1,0)),"")</f>
        <v>RED SPEED/YAMAHA</v>
      </c>
      <c r="CU34" s="251"/>
      <c r="CV34" s="251"/>
      <c r="CW34" s="251"/>
      <c r="CX34" s="251"/>
      <c r="CY34" s="251"/>
      <c r="CZ34" s="251"/>
      <c r="DA34" s="251"/>
      <c r="DB34" s="251"/>
      <c r="DC34" s="251"/>
      <c r="DD34" s="252"/>
      <c r="DE34" s="253"/>
      <c r="DF34" s="254"/>
      <c r="DG34" s="254"/>
      <c r="DH34" s="254"/>
      <c r="DI34" s="254"/>
      <c r="DJ34" s="254"/>
      <c r="DK34" s="254"/>
      <c r="DL34" s="254"/>
      <c r="DM34" s="255"/>
      <c r="DN34" s="285">
        <f>IF(A34="DNS","ｽﾀｰﾄ出来ず",IF(A34="DQ","失　格",IFERROR(INDEX('公式予選（TT）2Gr-結果表（貼付）'!$A:$Z,MATCH($R34,'公式予選（TT）2Gr-結果表（貼付）'!$B:$B,0),MATCH("BestLap",'公式予選（TT）2Gr-結果表（貼付）'!$1:$1,0)),"")))</f>
        <v>56.110999999999997</v>
      </c>
      <c r="DO34" s="286"/>
      <c r="DP34" s="286"/>
      <c r="DQ34" s="286"/>
      <c r="DR34" s="286"/>
      <c r="DS34" s="286"/>
      <c r="DT34" s="286"/>
      <c r="DU34" s="286"/>
      <c r="DV34" s="286"/>
      <c r="DW34" s="286"/>
      <c r="DX34" s="286"/>
      <c r="DY34" s="286"/>
      <c r="DZ34" s="286"/>
      <c r="EA34" s="286"/>
      <c r="EB34" s="286"/>
      <c r="EC34" s="286"/>
      <c r="ED34" s="286"/>
      <c r="EE34" s="286"/>
      <c r="EF34" s="287"/>
      <c r="EG34" s="240"/>
      <c r="EH34" s="241"/>
      <c r="EI34" s="241"/>
      <c r="EJ34" s="241"/>
      <c r="EK34" s="241"/>
      <c r="EL34" s="241"/>
      <c r="EM34" s="241"/>
      <c r="EN34" s="241"/>
      <c r="EO34" s="241"/>
      <c r="EP34" s="241"/>
      <c r="EQ34" s="241"/>
      <c r="ER34" s="241"/>
      <c r="ES34" s="241"/>
      <c r="ET34" s="241"/>
      <c r="EU34" s="241"/>
      <c r="EV34" s="241"/>
      <c r="EW34" s="241"/>
      <c r="EX34" s="242"/>
    </row>
    <row r="35" spans="1:154" s="136" customFormat="1" ht="18.600000000000001" customHeight="1">
      <c r="A35" s="276">
        <f>IF(OR('公式予選（TT）2Gr-結果表（貼付）'!A22="DNF",'公式予選（TT）2Gr-結果表（貼付）'!A22="DNS",'公式予選（TT）2Gr-結果表（貼付）'!A22="DQ"),'公式予選（TT）2Gr-結果表（貼付）'!A22,IF(MAX('公式予選（TT）2Gr-結果表（貼付）'!$A:$A)&gt;A34,A34+1,""))</f>
        <v>21</v>
      </c>
      <c r="B35" s="277"/>
      <c r="C35" s="277"/>
      <c r="D35" s="277"/>
      <c r="E35" s="278"/>
      <c r="F35" s="253" t="str">
        <f>IF(IFERROR(INDEX('公式予選（TT）2Gr-結果表（貼付）'!$A:$Z,MATCH($R35,'公式予選（TT）2Gr-結果表（貼付）'!$B:$B,0),MATCH("クラス",'公式予選（TT）2Gr-結果表（貼付）'!$1:$1,0)),"")=0,"",IFERROR(INDEX('公式予選（TT）2Gr-結果表（貼付）'!$A:$Z,MATCH($R35,'公式予選（TT）2Gr-結果表（貼付）'!$B:$B,0),MATCH("クラス",'公式予選（TT）2Gr-結果表（貼付）'!$1:$1,0)),""))</f>
        <v>SUPER SS</v>
      </c>
      <c r="G35" s="254"/>
      <c r="H35" s="254"/>
      <c r="I35" s="254"/>
      <c r="J35" s="254"/>
      <c r="K35" s="254"/>
      <c r="L35" s="255"/>
      <c r="M35" s="279">
        <f>IF(ISTEXT(A35)=TRUE,"",IF(F35="","",IF(A35="","""",COUNTIF($F$15:F35,F35))))</f>
        <v>21</v>
      </c>
      <c r="N35" s="277"/>
      <c r="O35" s="277"/>
      <c r="P35" s="277"/>
      <c r="Q35" s="278"/>
      <c r="R35" s="279">
        <f>IFERROR(INDEX('公式予選（TT）2Gr-結果表（貼付）'!A22:$Z$50,MATCH($A35,'公式予選（TT）2Gr-結果表（貼付）'!A22:$A$50,0),MATCH("No.",'公式予選（TT）2Gr-結果表（貼付）'!$1:$1,0)),"")</f>
        <v>9</v>
      </c>
      <c r="S35" s="277"/>
      <c r="T35" s="277"/>
      <c r="U35" s="277"/>
      <c r="V35" s="278"/>
      <c r="W35" s="250" t="str">
        <f>IFERROR(INDEX('公式予選（TT）2Gr-結果表（貼付）'!$A:$Z,MATCH($R35,'公式予選（TT）2Gr-結果表（貼付）'!$B:$B,0),MATCH("名前",'公式予選（TT）2Gr-結果表（貼付）'!$1:$1,0)),"")</f>
        <v>澤口 宙征</v>
      </c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2"/>
      <c r="AW35" s="249" t="str">
        <f>IFERROR(MID(INDEX('公式予選（TT）2Gr-結果表（貼付）'!$A:$Z,MATCH($R35,'公式予選（TT）2Gr-結果表（貼付）'!$B:$B,0),MATCH("会員番号",'公式予選（TT）2Gr-結果表（貼付）'!$1:$1,0)),1,1),"")</f>
        <v>D</v>
      </c>
      <c r="AX35" s="249"/>
      <c r="AY35" s="249" t="str">
        <f>IFERROR(MID(INDEX('公式予選（TT）2Gr-結果表（貼付）'!$A:$Z,MATCH($R35,'公式予選（TT）2Gr-結果表（貼付）'!$B:$B,0),MATCH("会員番号",'公式予選（TT）2Gr-結果表（貼付）'!$1:$1,0)),2,1),"")</f>
        <v>7</v>
      </c>
      <c r="AZ35" s="249"/>
      <c r="BA35" s="249" t="str">
        <f>IFERROR(MID(INDEX('公式予選（TT）2Gr-結果表（貼付）'!$A:$Z,MATCH($R35,'公式予選（TT）2Gr-結果表（貼付）'!$B:$B,0),MATCH("会員番号",'公式予選（TT）2Gr-結果表（貼付）'!$1:$1,0)),3,1),"")</f>
        <v>e</v>
      </c>
      <c r="BB35" s="249"/>
      <c r="BC35" s="249" t="str">
        <f>IFERROR(MID(INDEX('公式予選（TT）2Gr-結果表（貼付）'!$A:$Z,MATCH($R35,'公式予選（TT）2Gr-結果表（貼付）'!$B:$B,0),MATCH("会員番号",'公式予選（TT）2Gr-結果表（貼付）'!$1:$1,0)),4,1),"")</f>
        <v>a</v>
      </c>
      <c r="BD35" s="249"/>
      <c r="BE35" s="249" t="str">
        <f>IFERROR(MID(INDEX('公式予選（TT）2Gr-結果表（貼付）'!$A:$Z,MATCH($R35,'公式予選（TT）2Gr-結果表（貼付）'!$B:$B,0),MATCH("会員番号",'公式予選（TT）2Gr-結果表（貼付）'!$1:$1,0)),5,1),"")</f>
        <v>8</v>
      </c>
      <c r="BF35" s="249"/>
      <c r="BG35" s="249" t="str">
        <f>IFERROR(MID(INDEX('公式予選（TT）2Gr-結果表（貼付）'!$A:$Z,MATCH($R35,'公式予選（TT）2Gr-結果表（貼付）'!$B:$B,0),MATCH("会員番号",'公式予選（TT）2Gr-結果表（貼付）'!$1:$1,0)),6,1),"")</f>
        <v>2</v>
      </c>
      <c r="BH35" s="249"/>
      <c r="BI35" s="249" t="str">
        <f>IFERROR(MID(INDEX('公式予選（TT）2Gr-結果表（貼付）'!$A:$Z,MATCH($R35,'公式予選（TT）2Gr-結果表（貼付）'!$B:$B,0),MATCH("会員番号",'公式予選（TT）2Gr-結果表（貼付）'!$1:$1,0)),7,1),"")</f>
        <v>0</v>
      </c>
      <c r="BJ35" s="249"/>
      <c r="BK35" s="249" t="str">
        <f>IFERROR(MID(INDEX('公式予選（TT）2Gr-結果表（貼付）'!$A:$Z,MATCH($R35,'公式予選（TT）2Gr-結果表（貼付）'!$B:$B,0),MATCH("会員番号",'公式予選（TT）2Gr-結果表（貼付）'!$1:$1,0)),8,1),"")</f>
        <v>b</v>
      </c>
      <c r="BL35" s="249"/>
      <c r="BM35" s="249" t="str">
        <f>IFERROR(MID(INDEX('公式予選（TT）2Gr-結果表（貼付）'!$A:$Z,MATCH($R35,'公式予選（TT）2Gr-結果表（貼付）'!$B:$B,0),MATCH("会員番号",'公式予選（TT）2Gr-結果表（貼付）'!$1:$1,0)),9,1),"")</f>
        <v>0</v>
      </c>
      <c r="BN35" s="249"/>
      <c r="BO35" s="249" t="str">
        <f>IFERROR(MID(INDEX('公式予選（TT）2Gr-結果表（貼付）'!$A:$Z,MATCH($R35,'公式予選（TT）2Gr-結果表（貼付）'!$B:$B,0),MATCH("会員番号",'公式予選（TT）2Gr-結果表（貼付）'!$1:$1,0)),10,1),"")</f>
        <v/>
      </c>
      <c r="BP35" s="249"/>
      <c r="BQ35" s="249" t="str">
        <f>IFERROR(MID(INDEX('公式予選（TT）2Gr-結果表（貼付）'!$A:$Z,MATCH($R35,'公式予選（TT）2Gr-結果表（貼付）'!$B:$B,0),MATCH("会員番号",'公式予選（TT）2Gr-結果表（貼付）'!$1:$1,0)),11,1),"")</f>
        <v/>
      </c>
      <c r="BR35" s="249"/>
      <c r="BS35" s="249" t="str">
        <f>IFERROR(MID(INDEX('公式予選（TT）2Gr-結果表（貼付）'!$A:$Z,MATCH($R35,'公式予選（TT）2Gr-結果表（貼付）'!$B:$B,0),MATCH("会員番号",'公式予選（TT）2Gr-結果表（貼付）'!$1:$1,0)),12,1),"")</f>
        <v/>
      </c>
      <c r="BT35" s="249"/>
      <c r="BU35" s="249" t="str">
        <f>IFERROR(MID(INDEX('公式予選（TT）2Gr-結果表（貼付）'!$A:$Z,MATCH($R35,'公式予選（TT）2Gr-結果表（貼付）'!$B:$B,0),MATCH("会員番号",'公式予選（TT）2Gr-結果表（貼付）'!$1:$1,0)),13,1),"")</f>
        <v/>
      </c>
      <c r="BV35" s="249"/>
      <c r="BW35" s="249" t="str">
        <f>IFERROR(MID(INDEX('公式予選（TT）2Gr-結果表（貼付）'!$A:$Z,MATCH($R35,'公式予選（TT）2Gr-結果表（貼付）'!$B:$B,0),MATCH("会員番号",'公式予選（TT）2Gr-結果表（貼付）'!$1:$1,0)),14,1),"")</f>
        <v/>
      </c>
      <c r="BX35" s="249"/>
      <c r="BY35" s="250" t="str">
        <f>IFERROR(INDEX('公式予選（TT）2Gr-結果表（貼付）'!$A:$Z,MATCH($R35,'公式予選（TT）2Gr-結果表（貼付）'!$B:$B,0),MATCH("Team",'公式予選（TT）2Gr-結果表（貼付）'!$1:$1,0)),"")</f>
        <v>ハラダカートクラブ</v>
      </c>
      <c r="BZ35" s="251"/>
      <c r="CA35" s="251"/>
      <c r="CB35" s="251"/>
      <c r="CC35" s="251"/>
      <c r="CD35" s="251"/>
      <c r="CE35" s="251"/>
      <c r="CF35" s="251"/>
      <c r="CG35" s="251"/>
      <c r="CH35" s="251"/>
      <c r="CI35" s="251"/>
      <c r="CJ35" s="251"/>
      <c r="CK35" s="251"/>
      <c r="CL35" s="251"/>
      <c r="CM35" s="251"/>
      <c r="CN35" s="251"/>
      <c r="CO35" s="251"/>
      <c r="CP35" s="251"/>
      <c r="CQ35" s="251"/>
      <c r="CR35" s="251"/>
      <c r="CS35" s="252"/>
      <c r="CT35" s="250" t="str">
        <f>IFERROR(INDEX('公式予選（TT）2Gr-結果表（貼付）'!$A:$Z,MATCH($R35,'公式予選（TT）2Gr-結果表（貼付）'!$B:$B,0),MATCH("Model/Engine",'公式予選（TT）2Gr-結果表（貼付）'!$1:$1,0)),"")</f>
        <v>REDSPEED/YAMAHA</v>
      </c>
      <c r="CU35" s="251"/>
      <c r="CV35" s="251"/>
      <c r="CW35" s="251"/>
      <c r="CX35" s="251"/>
      <c r="CY35" s="251"/>
      <c r="CZ35" s="251"/>
      <c r="DA35" s="251"/>
      <c r="DB35" s="251"/>
      <c r="DC35" s="251"/>
      <c r="DD35" s="252"/>
      <c r="DE35" s="253"/>
      <c r="DF35" s="254"/>
      <c r="DG35" s="254"/>
      <c r="DH35" s="254"/>
      <c r="DI35" s="254"/>
      <c r="DJ35" s="254"/>
      <c r="DK35" s="254"/>
      <c r="DL35" s="254"/>
      <c r="DM35" s="255"/>
      <c r="DN35" s="285">
        <f>IF(A35="DNS","ｽﾀｰﾄ出来ず",IF(A35="DQ","失　格",IFERROR(INDEX('公式予選（TT）2Gr-結果表（貼付）'!$A:$Z,MATCH($R35,'公式予選（TT）2Gr-結果表（貼付）'!$B:$B,0),MATCH("BestLap",'公式予選（TT）2Gr-結果表（貼付）'!$1:$1,0)),"")))</f>
        <v>56.148000000000003</v>
      </c>
      <c r="DO35" s="286"/>
      <c r="DP35" s="286"/>
      <c r="DQ35" s="286"/>
      <c r="DR35" s="286"/>
      <c r="DS35" s="286"/>
      <c r="DT35" s="286"/>
      <c r="DU35" s="286"/>
      <c r="DV35" s="286"/>
      <c r="DW35" s="286"/>
      <c r="DX35" s="286"/>
      <c r="DY35" s="286"/>
      <c r="DZ35" s="286"/>
      <c r="EA35" s="286"/>
      <c r="EB35" s="286"/>
      <c r="EC35" s="286"/>
      <c r="ED35" s="286"/>
      <c r="EE35" s="286"/>
      <c r="EF35" s="287"/>
      <c r="EG35" s="240"/>
      <c r="EH35" s="241"/>
      <c r="EI35" s="241"/>
      <c r="EJ35" s="241"/>
      <c r="EK35" s="241"/>
      <c r="EL35" s="241"/>
      <c r="EM35" s="241"/>
      <c r="EN35" s="241"/>
      <c r="EO35" s="241"/>
      <c r="EP35" s="241"/>
      <c r="EQ35" s="241"/>
      <c r="ER35" s="241"/>
      <c r="ES35" s="241"/>
      <c r="ET35" s="241"/>
      <c r="EU35" s="241"/>
      <c r="EV35" s="241"/>
      <c r="EW35" s="241"/>
      <c r="EX35" s="242"/>
    </row>
    <row r="36" spans="1:154" s="136" customFormat="1" ht="18.600000000000001" customHeight="1">
      <c r="A36" s="288">
        <f>IF(OR('公式予選（TT）2Gr-結果表（貼付）'!A23="DNF",'公式予選（TT）2Gr-結果表（貼付）'!A23="DNS",'公式予選（TT）2Gr-結果表（貼付）'!A23="DQ"),'公式予選（TT）2Gr-結果表（貼付）'!A23,IF(MAX('公式予選（TT）2Gr-結果表（貼付）'!$A:$A)&gt;A35,A35+1,""))</f>
        <v>22</v>
      </c>
      <c r="B36" s="289"/>
      <c r="C36" s="289"/>
      <c r="D36" s="289"/>
      <c r="E36" s="290"/>
      <c r="F36" s="296" t="str">
        <f>IF(IFERROR(INDEX('公式予選（TT）2Gr-結果表（貼付）'!$A:$Z,MATCH($R36,'公式予選（TT）2Gr-結果表（貼付）'!$B:$B,0),MATCH("クラス",'公式予選（TT）2Gr-結果表（貼付）'!$1:$1,0)),"")=0,"",IFERROR(INDEX('公式予選（TT）2Gr-結果表（貼付）'!$A:$Z,MATCH($R36,'公式予選（TT）2Gr-結果表（貼付）'!$B:$B,0),MATCH("クラス",'公式予選（TT）2Gr-結果表（貼付）'!$1:$1,0)),""))</f>
        <v>SUPER SS</v>
      </c>
      <c r="G36" s="297"/>
      <c r="H36" s="297"/>
      <c r="I36" s="297"/>
      <c r="J36" s="297"/>
      <c r="K36" s="297"/>
      <c r="L36" s="298"/>
      <c r="M36" s="291">
        <f>IF(ISTEXT(A36)=TRUE,"",IF(F36="","",IF(A36="","""",COUNTIF($F$15:F36,F36))))</f>
        <v>22</v>
      </c>
      <c r="N36" s="289"/>
      <c r="O36" s="289"/>
      <c r="P36" s="289"/>
      <c r="Q36" s="290"/>
      <c r="R36" s="291">
        <f>IFERROR(INDEX('公式予選（TT）2Gr-結果表（貼付）'!A23:$Z$50,MATCH($A36,'公式予選（TT）2Gr-結果表（貼付）'!A23:$A$50,0),MATCH("No.",'公式予選（TT）2Gr-結果表（貼付）'!$1:$1,0)),"")</f>
        <v>13</v>
      </c>
      <c r="S36" s="289"/>
      <c r="T36" s="289"/>
      <c r="U36" s="289"/>
      <c r="V36" s="290"/>
      <c r="W36" s="299" t="str">
        <f>IFERROR(INDEX('公式予選（TT）2Gr-結果表（貼付）'!$A:$Z,MATCH($R36,'公式予選（TT）2Gr-結果表（貼付）'!$B:$B,0),MATCH("名前",'公式予選（TT）2Gr-結果表（貼付）'!$1:$1,0)),"")</f>
        <v>松村 元晃</v>
      </c>
      <c r="X36" s="300"/>
      <c r="Y36" s="300"/>
      <c r="Z36" s="300"/>
      <c r="AA36" s="300"/>
      <c r="AB36" s="300"/>
      <c r="AC36" s="300"/>
      <c r="AD36" s="300"/>
      <c r="AE36" s="300"/>
      <c r="AF36" s="300"/>
      <c r="AG36" s="300"/>
      <c r="AH36" s="300"/>
      <c r="AI36" s="300"/>
      <c r="AJ36" s="300"/>
      <c r="AK36" s="300"/>
      <c r="AL36" s="300"/>
      <c r="AM36" s="300"/>
      <c r="AN36" s="300"/>
      <c r="AO36" s="300"/>
      <c r="AP36" s="300"/>
      <c r="AQ36" s="300"/>
      <c r="AR36" s="300"/>
      <c r="AS36" s="300"/>
      <c r="AT36" s="300"/>
      <c r="AU36" s="300"/>
      <c r="AV36" s="301"/>
      <c r="AW36" s="273" t="str">
        <f>IFERROR(MID(INDEX('公式予選（TT）2Gr-結果表（貼付）'!$A:$Z,MATCH($R36,'公式予選（TT）2Gr-結果表（貼付）'!$B:$B,0),MATCH("会員番号",'公式予選（TT）2Gr-結果表（貼付）'!$1:$1,0)),1,1),"")</f>
        <v>D</v>
      </c>
      <c r="AX36" s="273"/>
      <c r="AY36" s="273" t="str">
        <f>IFERROR(MID(INDEX('公式予選（TT）2Gr-結果表（貼付）'!$A:$Z,MATCH($R36,'公式予選（TT）2Gr-結果表（貼付）'!$B:$B,0),MATCH("会員番号",'公式予選（TT）2Gr-結果表（貼付）'!$1:$1,0)),2,1),"")</f>
        <v>7</v>
      </c>
      <c r="AZ36" s="273"/>
      <c r="BA36" s="273" t="str">
        <f>IFERROR(MID(INDEX('公式予選（TT）2Gr-結果表（貼付）'!$A:$Z,MATCH($R36,'公式予選（TT）2Gr-結果表（貼付）'!$B:$B,0),MATCH("会員番号",'公式予選（TT）2Gr-結果表（貼付）'!$1:$1,0)),3,1),"")</f>
        <v>5</v>
      </c>
      <c r="BB36" s="273"/>
      <c r="BC36" s="273" t="str">
        <f>IFERROR(MID(INDEX('公式予選（TT）2Gr-結果表（貼付）'!$A:$Z,MATCH($R36,'公式予選（TT）2Gr-結果表（貼付）'!$B:$B,0),MATCH("会員番号",'公式予選（TT）2Gr-結果表（貼付）'!$1:$1,0)),4,1),"")</f>
        <v>a</v>
      </c>
      <c r="BD36" s="273"/>
      <c r="BE36" s="273" t="str">
        <f>IFERROR(MID(INDEX('公式予選（TT）2Gr-結果表（貼付）'!$A:$Z,MATCH($R36,'公式予選（TT）2Gr-結果表（貼付）'!$B:$B,0),MATCH("会員番号",'公式予選（TT）2Gr-結果表（貼付）'!$1:$1,0)),5,1),"")</f>
        <v>2</v>
      </c>
      <c r="BF36" s="273"/>
      <c r="BG36" s="273" t="str">
        <f>IFERROR(MID(INDEX('公式予選（TT）2Gr-結果表（貼付）'!$A:$Z,MATCH($R36,'公式予選（TT）2Gr-結果表（貼付）'!$B:$B,0),MATCH("会員番号",'公式予選（TT）2Gr-結果表（貼付）'!$1:$1,0)),6,1),"")</f>
        <v>3</v>
      </c>
      <c r="BH36" s="273"/>
      <c r="BI36" s="273" t="str">
        <f>IFERROR(MID(INDEX('公式予選（TT）2Gr-結果表（貼付）'!$A:$Z,MATCH($R36,'公式予選（TT）2Gr-結果表（貼付）'!$B:$B,0),MATCH("会員番号",'公式予選（TT）2Gr-結果表（貼付）'!$1:$1,0)),7,1),"")</f>
        <v>2</v>
      </c>
      <c r="BJ36" s="273"/>
      <c r="BK36" s="273" t="str">
        <f>IFERROR(MID(INDEX('公式予選（TT）2Gr-結果表（貼付）'!$A:$Z,MATCH($R36,'公式予選（TT）2Gr-結果表（貼付）'!$B:$B,0),MATCH("会員番号",'公式予選（TT）2Gr-結果表（貼付）'!$1:$1,0)),8,1),"")</f>
        <v>c</v>
      </c>
      <c r="BL36" s="273"/>
      <c r="BM36" s="273" t="str">
        <f>IFERROR(MID(INDEX('公式予選（TT）2Gr-結果表（貼付）'!$A:$Z,MATCH($R36,'公式予選（TT）2Gr-結果表（貼付）'!$B:$B,0),MATCH("会員番号",'公式予選（TT）2Gr-結果表（貼付）'!$1:$1,0)),9,1),"")</f>
        <v>4</v>
      </c>
      <c r="BN36" s="273"/>
      <c r="BO36" s="273" t="str">
        <f>IFERROR(MID(INDEX('公式予選（TT）2Gr-結果表（貼付）'!$A:$Z,MATCH($R36,'公式予選（TT）2Gr-結果表（貼付）'!$B:$B,0),MATCH("会員番号",'公式予選（TT）2Gr-結果表（貼付）'!$1:$1,0)),10,1),"")</f>
        <v/>
      </c>
      <c r="BP36" s="273"/>
      <c r="BQ36" s="273" t="str">
        <f>IFERROR(MID(INDEX('公式予選（TT）2Gr-結果表（貼付）'!$A:$Z,MATCH($R36,'公式予選（TT）2Gr-結果表（貼付）'!$B:$B,0),MATCH("会員番号",'公式予選（TT）2Gr-結果表（貼付）'!$1:$1,0)),11,1),"")</f>
        <v/>
      </c>
      <c r="BR36" s="273"/>
      <c r="BS36" s="273" t="str">
        <f>IFERROR(MID(INDEX('公式予選（TT）2Gr-結果表（貼付）'!$A:$Z,MATCH($R36,'公式予選（TT）2Gr-結果表（貼付）'!$B:$B,0),MATCH("会員番号",'公式予選（TT）2Gr-結果表（貼付）'!$1:$1,0)),12,1),"")</f>
        <v/>
      </c>
      <c r="BT36" s="273"/>
      <c r="BU36" s="273" t="str">
        <f>IFERROR(MID(INDEX('公式予選（TT）2Gr-結果表（貼付）'!$A:$Z,MATCH($R36,'公式予選（TT）2Gr-結果表（貼付）'!$B:$B,0),MATCH("会員番号",'公式予選（TT）2Gr-結果表（貼付）'!$1:$1,0)),13,1),"")</f>
        <v/>
      </c>
      <c r="BV36" s="273"/>
      <c r="BW36" s="273" t="str">
        <f>IFERROR(MID(INDEX('公式予選（TT）2Gr-結果表（貼付）'!$A:$Z,MATCH($R36,'公式予選（TT）2Gr-結果表（貼付）'!$B:$B,0),MATCH("会員番号",'公式予選（TT）2Gr-結果表（貼付）'!$1:$1,0)),14,1),"")</f>
        <v/>
      </c>
      <c r="BX36" s="273"/>
      <c r="BY36" s="299" t="str">
        <f>IFERROR(INDEX('公式予選（TT）2Gr-結果表（貼付）'!$A:$Z,MATCH($R36,'公式予選（TT）2Gr-結果表（貼付）'!$B:$B,0),MATCH("Team",'公式予選（TT）2Gr-結果表（貼付）'!$1:$1,0)),"")</f>
        <v>ハラダカートクラブwith上村工房</v>
      </c>
      <c r="BZ36" s="300"/>
      <c r="CA36" s="300"/>
      <c r="CB36" s="300"/>
      <c r="CC36" s="300"/>
      <c r="CD36" s="300"/>
      <c r="CE36" s="300"/>
      <c r="CF36" s="300"/>
      <c r="CG36" s="300"/>
      <c r="CH36" s="300"/>
      <c r="CI36" s="300"/>
      <c r="CJ36" s="300"/>
      <c r="CK36" s="300"/>
      <c r="CL36" s="300"/>
      <c r="CM36" s="300"/>
      <c r="CN36" s="300"/>
      <c r="CO36" s="300"/>
      <c r="CP36" s="300"/>
      <c r="CQ36" s="300"/>
      <c r="CR36" s="300"/>
      <c r="CS36" s="301"/>
      <c r="CT36" s="299" t="str">
        <f>IFERROR(INDEX('公式予選（TT）2Gr-結果表（貼付）'!$A:$Z,MATCH($R36,'公式予選（TT）2Gr-結果表（貼付）'!$B:$B,0),MATCH("Model/Engine",'公式予選（TT）2Gr-結果表（貼付）'!$1:$1,0)),"")</f>
        <v>KOMIC/YAMAHA</v>
      </c>
      <c r="CU36" s="300"/>
      <c r="CV36" s="300"/>
      <c r="CW36" s="300"/>
      <c r="CX36" s="300"/>
      <c r="CY36" s="300"/>
      <c r="CZ36" s="300"/>
      <c r="DA36" s="300"/>
      <c r="DB36" s="300"/>
      <c r="DC36" s="300"/>
      <c r="DD36" s="301"/>
      <c r="DE36" s="296"/>
      <c r="DF36" s="297"/>
      <c r="DG36" s="297"/>
      <c r="DH36" s="297"/>
      <c r="DI36" s="297"/>
      <c r="DJ36" s="297"/>
      <c r="DK36" s="297"/>
      <c r="DL36" s="297"/>
      <c r="DM36" s="298"/>
      <c r="DN36" s="292">
        <f>IF(A36="DNS","ｽﾀｰﾄ出来ず",IF(A36="DQ","失　格",IFERROR(INDEX('公式予選（TT）2Gr-結果表（貼付）'!$A:$Z,MATCH($R36,'公式予選（TT）2Gr-結果表（貼付）'!$B:$B,0),MATCH("BestLap",'公式予選（TT）2Gr-結果表（貼付）'!$1:$1,0)),"")))</f>
        <v>56.325000000000003</v>
      </c>
      <c r="DO36" s="293"/>
      <c r="DP36" s="293"/>
      <c r="DQ36" s="293"/>
      <c r="DR36" s="293"/>
      <c r="DS36" s="293"/>
      <c r="DT36" s="293"/>
      <c r="DU36" s="293"/>
      <c r="DV36" s="293"/>
      <c r="DW36" s="293"/>
      <c r="DX36" s="293"/>
      <c r="DY36" s="293"/>
      <c r="DZ36" s="293"/>
      <c r="EA36" s="293"/>
      <c r="EB36" s="293"/>
      <c r="EC36" s="293"/>
      <c r="ED36" s="293"/>
      <c r="EE36" s="293"/>
      <c r="EF36" s="294"/>
      <c r="EG36" s="315"/>
      <c r="EH36" s="316"/>
      <c r="EI36" s="316"/>
      <c r="EJ36" s="316"/>
      <c r="EK36" s="316"/>
      <c r="EL36" s="316"/>
      <c r="EM36" s="316"/>
      <c r="EN36" s="316"/>
      <c r="EO36" s="316"/>
      <c r="EP36" s="316"/>
      <c r="EQ36" s="316"/>
      <c r="ER36" s="316"/>
      <c r="ES36" s="316"/>
      <c r="ET36" s="316"/>
      <c r="EU36" s="316"/>
      <c r="EV36" s="316"/>
      <c r="EW36" s="316"/>
      <c r="EX36" s="317"/>
    </row>
    <row r="37" spans="1:154" ht="16.5" customHeight="1"/>
    <row r="38" spans="1:154">
      <c r="L38" s="137" t="s">
        <v>91</v>
      </c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BH38" s="137" t="s">
        <v>92</v>
      </c>
      <c r="BI38" s="138"/>
      <c r="BJ38" s="138"/>
      <c r="BK38" s="138"/>
      <c r="BL38" s="138"/>
      <c r="BM38" s="138"/>
      <c r="BN38" s="138"/>
      <c r="BO38" s="138"/>
      <c r="BP38" s="138"/>
      <c r="BQ38" s="138"/>
      <c r="BR38" s="138"/>
      <c r="BS38" s="138"/>
      <c r="BT38" s="138"/>
      <c r="BU38" s="138"/>
      <c r="BV38" s="138"/>
      <c r="BW38" s="138"/>
      <c r="BX38" s="138"/>
      <c r="BY38" s="138"/>
      <c r="BZ38" s="138"/>
      <c r="CA38" s="138"/>
      <c r="CB38" s="138"/>
      <c r="CC38" s="138"/>
      <c r="CD38" s="138"/>
      <c r="CE38" s="138"/>
      <c r="CF38" s="138"/>
      <c r="CG38" s="138"/>
      <c r="CH38" s="138"/>
      <c r="CI38" s="138"/>
      <c r="CJ38" s="138"/>
      <c r="CK38" s="138"/>
      <c r="CL38" s="138"/>
      <c r="CM38" s="138"/>
      <c r="CN38" s="138"/>
      <c r="CO38" s="138"/>
      <c r="CP38" s="138"/>
      <c r="CQ38" s="138"/>
      <c r="CR38" s="138"/>
      <c r="CS38" s="138"/>
      <c r="CZ38" s="139"/>
      <c r="DA38" s="101"/>
      <c r="DB38" s="101"/>
      <c r="DC38" s="101"/>
      <c r="DD38" s="137" t="s">
        <v>93</v>
      </c>
      <c r="DE38" s="138"/>
      <c r="DF38" s="138"/>
      <c r="DG38" s="138"/>
      <c r="DH38" s="138"/>
      <c r="DI38" s="138"/>
      <c r="DJ38" s="138"/>
      <c r="DK38" s="138"/>
      <c r="DL38" s="138"/>
      <c r="DM38" s="138"/>
      <c r="DN38" s="138"/>
      <c r="DO38" s="138"/>
      <c r="DP38" s="138"/>
      <c r="DQ38" s="138"/>
      <c r="DR38" s="138"/>
      <c r="DS38" s="138"/>
      <c r="DT38" s="138"/>
      <c r="DU38" s="138"/>
      <c r="DV38" s="138"/>
      <c r="DW38" s="138"/>
      <c r="DX38" s="138"/>
      <c r="DY38" s="138"/>
      <c r="DZ38" s="138"/>
      <c r="EA38" s="138"/>
      <c r="EB38" s="138"/>
      <c r="EC38" s="138"/>
      <c r="ED38" s="138"/>
      <c r="EE38" s="138"/>
      <c r="EF38" s="138"/>
      <c r="EG38" s="138"/>
      <c r="EH38" s="138"/>
      <c r="EI38" s="138"/>
      <c r="EJ38" s="138"/>
      <c r="EK38" s="138"/>
      <c r="EL38" s="138"/>
      <c r="EM38" s="138"/>
      <c r="EN38" s="138"/>
      <c r="EO38" s="138"/>
    </row>
    <row r="39" spans="1:154" ht="21.75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2" t="s">
        <v>94</v>
      </c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01"/>
      <c r="CO39" s="101"/>
      <c r="CP39" s="101"/>
      <c r="CQ39" s="101"/>
      <c r="CR39" s="101"/>
      <c r="CS39" s="101"/>
      <c r="CT39" s="101"/>
      <c r="CU39" s="101"/>
      <c r="CV39" s="101"/>
      <c r="CW39" s="101"/>
      <c r="CX39" s="101"/>
      <c r="CY39" s="101"/>
      <c r="CZ39" s="101"/>
      <c r="DA39" s="101"/>
      <c r="DB39" s="101"/>
      <c r="DC39" s="101"/>
      <c r="DD39" s="101"/>
      <c r="DE39" s="101"/>
      <c r="DF39" s="101"/>
      <c r="DG39" s="101"/>
      <c r="DH39" s="101"/>
      <c r="DI39" s="101"/>
      <c r="DJ39" s="101"/>
      <c r="DK39" s="101"/>
      <c r="DL39" s="101"/>
      <c r="DM39" s="101"/>
      <c r="DN39" s="101"/>
      <c r="DO39" s="101"/>
      <c r="DP39" s="101"/>
      <c r="DQ39" s="101"/>
      <c r="DR39" s="101"/>
      <c r="DS39" s="101"/>
      <c r="DT39" s="101"/>
      <c r="DU39" s="101"/>
      <c r="DV39" s="101"/>
      <c r="DW39" s="101"/>
      <c r="DX39" s="101"/>
      <c r="DY39" s="101"/>
      <c r="DZ39" s="101"/>
      <c r="EA39" s="101"/>
      <c r="EB39" s="101"/>
      <c r="EC39" s="101"/>
      <c r="ED39" s="101"/>
      <c r="EE39" s="101"/>
      <c r="EF39" s="101"/>
      <c r="EG39" s="101"/>
      <c r="EH39" s="101"/>
      <c r="EI39" s="101"/>
      <c r="EJ39" s="101"/>
      <c r="EK39" s="101"/>
      <c r="EL39" s="101"/>
      <c r="EM39" s="101"/>
      <c r="EN39" s="101"/>
      <c r="EO39" s="101"/>
      <c r="EP39" s="101"/>
      <c r="EQ39" s="101"/>
      <c r="ER39" s="101"/>
      <c r="ES39" s="101"/>
      <c r="ET39" s="101"/>
      <c r="EU39" s="101"/>
      <c r="EV39" s="101"/>
      <c r="EW39" s="101"/>
      <c r="EX39" s="101"/>
    </row>
    <row r="40" spans="1:154" ht="8.25" customHeight="1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4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1"/>
      <c r="BX40" s="101"/>
      <c r="BY40" s="101"/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  <c r="CS40" s="101"/>
      <c r="CT40" s="101"/>
      <c r="CU40" s="101"/>
      <c r="CV40" s="101"/>
      <c r="CW40" s="101"/>
      <c r="CX40" s="101"/>
      <c r="CY40" s="101"/>
      <c r="CZ40" s="101"/>
      <c r="DA40" s="101"/>
      <c r="DB40" s="101"/>
      <c r="DC40" s="101"/>
      <c r="DD40" s="101"/>
      <c r="DE40" s="101"/>
      <c r="DF40" s="101"/>
      <c r="DG40" s="101"/>
      <c r="DH40" s="101"/>
      <c r="DI40" s="101"/>
      <c r="DJ40" s="101"/>
      <c r="DK40" s="101"/>
      <c r="DL40" s="101"/>
      <c r="DM40" s="101"/>
      <c r="DN40" s="101"/>
      <c r="DO40" s="101"/>
      <c r="DP40" s="101"/>
      <c r="DQ40" s="101"/>
      <c r="DR40" s="101"/>
      <c r="DS40" s="101"/>
      <c r="DT40" s="101"/>
      <c r="DU40" s="101"/>
      <c r="DV40" s="101"/>
      <c r="DW40" s="101"/>
      <c r="DX40" s="101"/>
      <c r="DY40" s="101"/>
      <c r="DZ40" s="101"/>
      <c r="EA40" s="101"/>
      <c r="EB40" s="101"/>
      <c r="EC40" s="101"/>
      <c r="ED40" s="101"/>
      <c r="EE40" s="101"/>
      <c r="EF40" s="101"/>
      <c r="EG40" s="101"/>
      <c r="EH40" s="101"/>
      <c r="EI40" s="101"/>
      <c r="EJ40" s="101"/>
      <c r="EK40" s="101"/>
      <c r="EL40" s="101"/>
      <c r="EM40" s="101"/>
      <c r="EN40" s="101"/>
      <c r="EO40" s="101"/>
      <c r="EP40" s="101"/>
      <c r="EQ40" s="101"/>
      <c r="ER40" s="101"/>
      <c r="ES40" s="101"/>
      <c r="ET40" s="101"/>
      <c r="EU40" s="101"/>
      <c r="EV40" s="101"/>
      <c r="EW40" s="101"/>
      <c r="EX40" s="101"/>
    </row>
    <row r="41" spans="1:154" ht="3" customHeight="1">
      <c r="A41" s="105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7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  <c r="BN41" s="106"/>
      <c r="BO41" s="106"/>
      <c r="BP41" s="106"/>
      <c r="BQ41" s="106"/>
      <c r="BR41" s="106"/>
      <c r="BS41" s="106"/>
      <c r="BT41" s="106"/>
      <c r="BU41" s="106"/>
      <c r="BV41" s="106"/>
      <c r="BW41" s="106"/>
      <c r="BX41" s="106"/>
      <c r="BY41" s="106"/>
      <c r="BZ41" s="106"/>
      <c r="CA41" s="106"/>
      <c r="CB41" s="106"/>
      <c r="CC41" s="106"/>
      <c r="CD41" s="106"/>
      <c r="CE41" s="106"/>
      <c r="CF41" s="106"/>
      <c r="CG41" s="106"/>
      <c r="CH41" s="106"/>
      <c r="CI41" s="106"/>
      <c r="CJ41" s="106"/>
      <c r="CK41" s="106"/>
      <c r="CL41" s="106"/>
      <c r="CM41" s="106"/>
      <c r="CN41" s="106"/>
      <c r="CO41" s="106"/>
      <c r="CP41" s="106"/>
      <c r="CQ41" s="106"/>
      <c r="CR41" s="106"/>
      <c r="CS41" s="106"/>
      <c r="CT41" s="106"/>
      <c r="CU41" s="106"/>
      <c r="CV41" s="106"/>
      <c r="CW41" s="106"/>
      <c r="CX41" s="106"/>
      <c r="CY41" s="106"/>
      <c r="CZ41" s="106"/>
      <c r="DA41" s="106"/>
      <c r="DB41" s="106"/>
      <c r="DC41" s="106"/>
      <c r="DD41" s="106"/>
      <c r="DE41" s="106"/>
      <c r="DF41" s="106"/>
      <c r="DG41" s="106"/>
      <c r="DH41" s="106"/>
      <c r="DI41" s="106"/>
      <c r="DJ41" s="106"/>
      <c r="DK41" s="106"/>
      <c r="DL41" s="106"/>
      <c r="DM41" s="106"/>
      <c r="DN41" s="106"/>
      <c r="DO41" s="106"/>
      <c r="DP41" s="106"/>
      <c r="DQ41" s="106"/>
      <c r="DR41" s="106"/>
      <c r="DS41" s="106"/>
      <c r="DT41" s="106"/>
      <c r="DU41" s="106"/>
      <c r="DV41" s="106"/>
      <c r="DW41" s="106"/>
      <c r="DX41" s="106"/>
      <c r="DY41" s="106"/>
      <c r="DZ41" s="106"/>
      <c r="EA41" s="106"/>
      <c r="EB41" s="106"/>
      <c r="EC41" s="106"/>
      <c r="ED41" s="106"/>
      <c r="EE41" s="106"/>
      <c r="EF41" s="106"/>
      <c r="EG41" s="106"/>
      <c r="EH41" s="106"/>
      <c r="EI41" s="106"/>
      <c r="EJ41" s="106"/>
      <c r="EK41" s="106"/>
      <c r="EL41" s="106"/>
      <c r="EM41" s="106"/>
      <c r="EN41" s="106"/>
      <c r="EO41" s="106"/>
      <c r="EP41" s="106"/>
      <c r="EQ41" s="106"/>
      <c r="ER41" s="106"/>
      <c r="ES41" s="106"/>
      <c r="ET41" s="106"/>
      <c r="EU41" s="106"/>
      <c r="EV41" s="106"/>
      <c r="EW41" s="106"/>
      <c r="EX41" s="108"/>
    </row>
    <row r="42" spans="1:154" ht="11.1" customHeight="1">
      <c r="A42" s="109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55" t="s">
        <v>100</v>
      </c>
      <c r="U42" s="101"/>
      <c r="V42" s="110"/>
      <c r="W42" s="110"/>
      <c r="X42" s="110"/>
      <c r="Y42" s="110"/>
      <c r="Z42" s="246" t="str">
        <f>MID(各種設定!$D$3,1,1)</f>
        <v>ｶ</v>
      </c>
      <c r="AA42" s="246"/>
      <c r="AB42" s="246"/>
      <c r="AC42" s="246" t="str">
        <f>MID(各種設定!$D$3,2,1)</f>
        <v>ｰ</v>
      </c>
      <c r="AD42" s="246"/>
      <c r="AE42" s="246"/>
      <c r="AF42" s="246" t="str">
        <f>MID(各種設定!$D$3,3,1)</f>
        <v>ﾄ</v>
      </c>
      <c r="AG42" s="246"/>
      <c r="AH42" s="246"/>
      <c r="AI42" s="246" t="str">
        <f>MID(各種設定!$D$3,4,1)</f>
        <v>ﾚ</v>
      </c>
      <c r="AJ42" s="246"/>
      <c r="AK42" s="246"/>
      <c r="AL42" s="246" t="str">
        <f>MID(各種設定!$D$3,5,1)</f>
        <v>ｰ</v>
      </c>
      <c r="AM42" s="246"/>
      <c r="AN42" s="246"/>
      <c r="AO42" s="246" t="str">
        <f>MID(各種設定!$D$3,6,1)</f>
        <v>ｽ</v>
      </c>
      <c r="AP42" s="246"/>
      <c r="AQ42" s="246"/>
      <c r="AR42" s="246" t="str">
        <f>MID(各種設定!$D$3,7,1)</f>
        <v xml:space="preserve"> </v>
      </c>
      <c r="AS42" s="246"/>
      <c r="AT42" s="246"/>
      <c r="AU42" s="246" t="str">
        <f>MID(各種設定!$D$3,8,1)</f>
        <v>I</v>
      </c>
      <c r="AV42" s="246"/>
      <c r="AW42" s="246"/>
      <c r="AX42" s="246" t="str">
        <f>MID(各種設定!$D$3,9,1)</f>
        <v>N</v>
      </c>
      <c r="AY42" s="246"/>
      <c r="AZ42" s="246"/>
      <c r="BA42" s="246" t="str">
        <f>MID(各種設定!$D$3,10,1)</f>
        <v xml:space="preserve"> </v>
      </c>
      <c r="BB42" s="246"/>
      <c r="BC42" s="246"/>
      <c r="BD42" s="246" t="str">
        <f>MID(各種設定!$D$3,11,1)</f>
        <v>S</v>
      </c>
      <c r="BE42" s="246"/>
      <c r="BF42" s="246"/>
      <c r="BG42" s="246" t="str">
        <f>MID(各種設定!$D$3,12,1)</f>
        <v>U</v>
      </c>
      <c r="BH42" s="246"/>
      <c r="BI42" s="246"/>
      <c r="BJ42" s="246" t="str">
        <f>MID(各種設定!$D$3,13,1)</f>
        <v>Z</v>
      </c>
      <c r="BK42" s="246"/>
      <c r="BL42" s="246"/>
      <c r="BM42" s="246" t="str">
        <f>MID(各種設定!$D$3,14,1)</f>
        <v>U</v>
      </c>
      <c r="BN42" s="246"/>
      <c r="BO42" s="246"/>
      <c r="BP42" s="246" t="str">
        <f>MID(各種設定!$D$3,15,1)</f>
        <v>K</v>
      </c>
      <c r="BQ42" s="246"/>
      <c r="BR42" s="246"/>
      <c r="BS42" s="246" t="str">
        <f>MID(各種設定!$D$3,16,1)</f>
        <v>A</v>
      </c>
      <c r="BT42" s="246"/>
      <c r="BU42" s="246"/>
      <c r="BV42" s="246" t="str">
        <f>MID(各種設定!$D$3,17,1)</f>
        <v>　</v>
      </c>
      <c r="BW42" s="246"/>
      <c r="BX42" s="246"/>
      <c r="BY42" s="246" t="str">
        <f>MID(各種設定!$D$3,18,1)</f>
        <v>第</v>
      </c>
      <c r="BZ42" s="246"/>
      <c r="CA42" s="246"/>
      <c r="CB42" s="246" t="str">
        <f>MID(各種設定!$D$3,19,1)</f>
        <v>7</v>
      </c>
      <c r="CC42" s="246"/>
      <c r="CD42" s="246"/>
      <c r="CE42" s="246" t="str">
        <f>MID(各種設定!$D$3,20,1)</f>
        <v>戦</v>
      </c>
      <c r="CF42" s="246"/>
      <c r="CG42" s="246"/>
      <c r="CH42" s="101"/>
      <c r="CI42" s="101"/>
      <c r="CJ42" s="101"/>
      <c r="CK42" s="101"/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  <c r="DF42" s="101"/>
      <c r="DG42" s="101"/>
      <c r="DH42" s="101"/>
      <c r="DI42" s="101"/>
      <c r="DJ42" s="101"/>
      <c r="DK42" s="101"/>
      <c r="DL42" s="101"/>
      <c r="DM42" s="101"/>
      <c r="DN42" s="101"/>
      <c r="DO42" s="101"/>
      <c r="DP42" s="101"/>
      <c r="DQ42" s="101"/>
      <c r="DR42" s="101"/>
      <c r="DS42" s="101"/>
      <c r="DT42" s="101"/>
      <c r="DU42" s="101"/>
      <c r="DV42" s="101"/>
      <c r="DW42" s="101"/>
      <c r="DX42" s="101"/>
      <c r="DY42" s="101"/>
      <c r="DZ42" s="101"/>
      <c r="EA42" s="101"/>
      <c r="EB42" s="248">
        <f>YEAR(各種設定!D17)</f>
        <v>2022</v>
      </c>
      <c r="EC42" s="248"/>
      <c r="ED42" s="248"/>
      <c r="EE42" s="248"/>
      <c r="EF42" s="248"/>
      <c r="EG42" s="248"/>
      <c r="EH42" s="248"/>
      <c r="EI42" s="262" t="s">
        <v>61</v>
      </c>
      <c r="EJ42" s="262"/>
      <c r="EK42" s="248">
        <f>MONTH(各種設定!D17)</f>
        <v>12</v>
      </c>
      <c r="EL42" s="248"/>
      <c r="EM42" s="248"/>
      <c r="EN42" s="248"/>
      <c r="EO42" s="262" t="s">
        <v>62</v>
      </c>
      <c r="EP42" s="262"/>
      <c r="EQ42" s="248">
        <f>DAY(各種設定!D17)</f>
        <v>11</v>
      </c>
      <c r="ER42" s="248"/>
      <c r="ES42" s="248"/>
      <c r="ET42" s="248"/>
      <c r="EU42" s="262" t="s">
        <v>63</v>
      </c>
      <c r="EV42" s="262"/>
      <c r="EW42" s="101"/>
      <c r="EX42" s="112"/>
    </row>
    <row r="43" spans="1:154" ht="11.1" customHeight="1">
      <c r="A43" s="109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55" t="s">
        <v>103</v>
      </c>
      <c r="V43" s="110"/>
      <c r="W43" s="110"/>
      <c r="X43" s="110"/>
      <c r="Y43" s="110"/>
      <c r="Z43" s="247"/>
      <c r="AA43" s="247"/>
      <c r="AB43" s="247"/>
      <c r="AC43" s="247"/>
      <c r="AD43" s="247"/>
      <c r="AE43" s="247"/>
      <c r="AF43" s="247"/>
      <c r="AG43" s="247"/>
      <c r="AH43" s="247"/>
      <c r="AI43" s="247"/>
      <c r="AJ43" s="247"/>
      <c r="AK43" s="247"/>
      <c r="AL43" s="247"/>
      <c r="AM43" s="247"/>
      <c r="AN43" s="247"/>
      <c r="AO43" s="247"/>
      <c r="AP43" s="247"/>
      <c r="AQ43" s="247"/>
      <c r="AR43" s="247"/>
      <c r="AS43" s="247"/>
      <c r="AT43" s="247"/>
      <c r="AU43" s="247"/>
      <c r="AV43" s="247"/>
      <c r="AW43" s="247"/>
      <c r="AX43" s="247"/>
      <c r="AY43" s="247"/>
      <c r="AZ43" s="247"/>
      <c r="BA43" s="247"/>
      <c r="BB43" s="247"/>
      <c r="BC43" s="247"/>
      <c r="BD43" s="247"/>
      <c r="BE43" s="247"/>
      <c r="BF43" s="247"/>
      <c r="BG43" s="247"/>
      <c r="BH43" s="247"/>
      <c r="BI43" s="247"/>
      <c r="BJ43" s="247"/>
      <c r="BK43" s="247"/>
      <c r="BL43" s="247"/>
      <c r="BM43" s="247"/>
      <c r="BN43" s="247"/>
      <c r="BO43" s="247"/>
      <c r="BP43" s="247"/>
      <c r="BQ43" s="247"/>
      <c r="BR43" s="247"/>
      <c r="BS43" s="247"/>
      <c r="BT43" s="247"/>
      <c r="BU43" s="247"/>
      <c r="BV43" s="247"/>
      <c r="BW43" s="247"/>
      <c r="BX43" s="247"/>
      <c r="BY43" s="247"/>
      <c r="BZ43" s="247"/>
      <c r="CA43" s="247"/>
      <c r="CB43" s="247"/>
      <c r="CC43" s="247"/>
      <c r="CD43" s="247"/>
      <c r="CE43" s="247"/>
      <c r="CF43" s="247"/>
      <c r="CG43" s="247"/>
      <c r="CH43" s="110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  <c r="DF43" s="101"/>
      <c r="DG43" s="101"/>
      <c r="DH43" s="101"/>
      <c r="DI43" s="101"/>
      <c r="DJ43" s="101"/>
      <c r="DK43" s="101"/>
      <c r="DL43" s="101"/>
      <c r="DM43" s="101"/>
      <c r="DN43" s="101"/>
      <c r="DO43" s="101"/>
      <c r="DP43" s="101"/>
      <c r="DQ43" s="101"/>
      <c r="DR43" s="101"/>
      <c r="DS43" s="101"/>
      <c r="DT43" s="101"/>
      <c r="DU43" s="101"/>
      <c r="DV43" s="101"/>
      <c r="DW43" s="101"/>
      <c r="DX43" s="101"/>
      <c r="DY43" s="104"/>
      <c r="DZ43" s="111" t="s">
        <v>64</v>
      </c>
      <c r="EA43" s="101"/>
      <c r="EB43" s="101"/>
      <c r="EC43" s="101"/>
      <c r="ED43" s="101"/>
      <c r="EE43" s="101"/>
      <c r="EF43" s="263" t="s">
        <v>65</v>
      </c>
      <c r="EG43" s="263"/>
      <c r="EH43" s="101"/>
      <c r="EI43" s="101"/>
      <c r="EJ43" s="101"/>
      <c r="EK43" s="101"/>
      <c r="EL43" s="101"/>
      <c r="EM43" s="101"/>
      <c r="EN43" s="101"/>
      <c r="EO43" s="101"/>
      <c r="EP43" s="101"/>
      <c r="EQ43" s="101"/>
      <c r="ER43" s="101"/>
      <c r="ES43" s="101"/>
      <c r="ET43" s="101"/>
      <c r="EU43" s="101"/>
      <c r="EV43" s="101"/>
      <c r="EW43" s="101"/>
      <c r="EX43" s="112"/>
    </row>
    <row r="44" spans="1:154" ht="11.1" customHeight="1">
      <c r="A44" s="109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V44" s="101"/>
      <c r="W44" s="101"/>
      <c r="X44" s="101"/>
      <c r="Y44" s="101"/>
      <c r="Z44" s="101"/>
      <c r="AA44" s="101"/>
      <c r="AB44" s="101"/>
      <c r="AC44" s="101"/>
      <c r="AD44" s="145" t="s">
        <v>104</v>
      </c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  <c r="BJ44" s="101"/>
      <c r="BK44" s="101"/>
      <c r="BL44" s="101"/>
      <c r="BM44" s="101"/>
      <c r="BN44" s="101"/>
      <c r="BO44" s="101"/>
      <c r="BP44" s="101"/>
      <c r="BQ44" s="101"/>
      <c r="BR44" s="101"/>
      <c r="BS44" s="101"/>
      <c r="BT44" s="101"/>
      <c r="BU44" s="101"/>
      <c r="BV44" s="101"/>
      <c r="BW44" s="101"/>
      <c r="BX44" s="101"/>
      <c r="BY44" s="101"/>
      <c r="BZ44" s="101"/>
      <c r="CA44" s="101"/>
      <c r="CB44" s="101"/>
      <c r="CC44" s="101"/>
      <c r="CD44" s="101"/>
      <c r="CE44" s="101"/>
      <c r="CF44" s="101"/>
      <c r="CG44" s="101"/>
      <c r="CH44" s="101"/>
      <c r="CI44" s="101"/>
      <c r="CJ44" s="101"/>
      <c r="CK44" s="101"/>
      <c r="CL44" s="101"/>
      <c r="CM44" s="101"/>
      <c r="CN44" s="101"/>
      <c r="CO44" s="101"/>
      <c r="CP44" s="101"/>
      <c r="CQ44" s="101"/>
      <c r="CR44" s="101"/>
      <c r="CS44" s="101"/>
      <c r="CT44" s="101"/>
      <c r="CU44" s="101"/>
      <c r="CV44" s="101"/>
      <c r="CW44" s="264" t="s">
        <v>66</v>
      </c>
      <c r="CX44" s="264"/>
      <c r="CY44" s="264"/>
      <c r="CZ44" s="264"/>
      <c r="DA44" s="264"/>
      <c r="DB44" s="264"/>
      <c r="DC44" s="264"/>
      <c r="DD44" s="264"/>
      <c r="DE44" s="264"/>
      <c r="DF44" s="113" t="s">
        <v>67</v>
      </c>
      <c r="DG44" s="101"/>
      <c r="DH44" s="101"/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248">
        <f>YEAR(各種設定!D18)</f>
        <v>2022</v>
      </c>
      <c r="EC44" s="248"/>
      <c r="ED44" s="248"/>
      <c r="EE44" s="248"/>
      <c r="EF44" s="248"/>
      <c r="EG44" s="248"/>
      <c r="EH44" s="248"/>
      <c r="EI44" s="262" t="s">
        <v>61</v>
      </c>
      <c r="EJ44" s="262"/>
      <c r="EK44" s="248">
        <f>MONTH(各種設定!D18)</f>
        <v>12</v>
      </c>
      <c r="EL44" s="248"/>
      <c r="EM44" s="248"/>
      <c r="EN44" s="248"/>
      <c r="EO44" s="262" t="s">
        <v>62</v>
      </c>
      <c r="EP44" s="262"/>
      <c r="EQ44" s="248">
        <f>DAY(各種設定!D18)</f>
        <v>11</v>
      </c>
      <c r="ER44" s="248"/>
      <c r="ES44" s="248"/>
      <c r="ET44" s="248"/>
      <c r="EU44" s="262" t="s">
        <v>63</v>
      </c>
      <c r="EV44" s="262"/>
      <c r="EW44" s="101"/>
      <c r="EX44" s="112"/>
    </row>
    <row r="45" spans="1:154" ht="7.5" customHeight="1">
      <c r="A45" s="109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50" t="s">
        <v>106</v>
      </c>
      <c r="AD45" s="106"/>
      <c r="AE45" s="106"/>
      <c r="AF45" s="106"/>
      <c r="AG45" s="106"/>
      <c r="AH45" s="108"/>
      <c r="AI45" s="105"/>
      <c r="AJ45" s="106"/>
      <c r="AK45" s="106"/>
      <c r="AL45" s="106"/>
      <c r="AM45" s="106"/>
      <c r="AN45" s="148"/>
      <c r="AO45" s="146"/>
      <c r="AP45" s="106"/>
      <c r="AQ45" s="106"/>
      <c r="AR45" s="106"/>
      <c r="AS45" s="106"/>
      <c r="AT45" s="108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14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01"/>
      <c r="DB45" s="101"/>
      <c r="DC45" s="101"/>
      <c r="DD45" s="101"/>
      <c r="DE45" s="101"/>
      <c r="DF45" s="101"/>
      <c r="DG45" s="101"/>
      <c r="DH45" s="101"/>
      <c r="DI45" s="101"/>
      <c r="DJ45" s="101"/>
      <c r="DK45" s="101"/>
      <c r="DL45" s="101"/>
      <c r="DM45" s="101"/>
      <c r="DN45" s="101"/>
      <c r="DO45" s="101"/>
      <c r="DP45" s="101"/>
      <c r="DQ45" s="101"/>
      <c r="DR45" s="101"/>
      <c r="DS45" s="101"/>
      <c r="DT45" s="101"/>
      <c r="DU45" s="101"/>
      <c r="DV45" s="101"/>
      <c r="DW45" s="101"/>
      <c r="DX45" s="101"/>
      <c r="DY45" s="101"/>
      <c r="DZ45" s="101"/>
      <c r="EA45" s="101"/>
      <c r="EB45" s="101"/>
      <c r="EC45" s="101"/>
      <c r="ED45" s="101"/>
      <c r="EE45" s="101"/>
      <c r="EF45" s="101"/>
      <c r="EG45" s="101"/>
      <c r="EH45" s="101"/>
      <c r="EI45" s="101"/>
      <c r="EJ45" s="101"/>
      <c r="EK45" s="101"/>
      <c r="EL45" s="101"/>
      <c r="EM45" s="101"/>
      <c r="EN45" s="101"/>
      <c r="EO45" s="101"/>
      <c r="EP45" s="101"/>
      <c r="EQ45" s="101"/>
      <c r="ER45" s="101"/>
      <c r="ES45" s="101"/>
      <c r="ET45" s="101"/>
      <c r="EU45" s="101"/>
      <c r="EV45" s="101"/>
      <c r="EW45" s="101"/>
      <c r="EX45" s="112"/>
    </row>
    <row r="46" spans="1:154" s="121" customFormat="1" ht="15">
      <c r="A46" s="115"/>
      <c r="B46" s="116"/>
      <c r="C46" s="116"/>
      <c r="D46" s="116"/>
      <c r="E46" s="116"/>
      <c r="F46" s="152" t="s">
        <v>195</v>
      </c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6"/>
      <c r="U46" s="116"/>
      <c r="V46" s="116"/>
      <c r="W46" s="116"/>
      <c r="X46" s="116"/>
      <c r="Y46" s="116"/>
      <c r="Z46" s="116"/>
      <c r="AA46" s="116"/>
      <c r="AB46" s="116"/>
      <c r="AC46" s="151" t="s">
        <v>105</v>
      </c>
      <c r="AD46" s="132"/>
      <c r="AE46" s="132"/>
      <c r="AF46" s="132"/>
      <c r="AG46" s="132"/>
      <c r="AH46" s="133"/>
      <c r="AI46" s="131"/>
      <c r="AJ46" s="132"/>
      <c r="AK46" s="132"/>
      <c r="AL46" s="132"/>
      <c r="AM46" s="132"/>
      <c r="AN46" s="149"/>
      <c r="AO46" s="147"/>
      <c r="AP46" s="132"/>
      <c r="AQ46" s="132"/>
      <c r="AR46" s="132"/>
      <c r="AS46" s="132"/>
      <c r="AT46" s="133"/>
      <c r="AU46" s="116"/>
      <c r="AV46" s="116"/>
      <c r="AW46" s="116"/>
      <c r="AX46" s="116"/>
      <c r="AY46" s="116"/>
      <c r="AZ46" s="116"/>
      <c r="BA46" s="116"/>
      <c r="BB46" s="154" t="s">
        <v>101</v>
      </c>
      <c r="BC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243" t="str">
        <f>MID(各種設定!$D$28,1,1)</f>
        <v>8</v>
      </c>
      <c r="BV46" s="244"/>
      <c r="BW46" s="245"/>
      <c r="BX46" s="243" t="str">
        <f>MID(各種設定!$D$28,2,1)</f>
        <v>2</v>
      </c>
      <c r="BY46" s="244"/>
      <c r="BZ46" s="245"/>
      <c r="CA46" s="243" t="str">
        <f>MID(各種設定!$D$28,3,1)</f>
        <v>4</v>
      </c>
      <c r="CB46" s="244"/>
      <c r="CC46" s="245"/>
      <c r="CD46" s="243" t="str">
        <f>MID(各種設定!$D$28,4,1)</f>
        <v>0</v>
      </c>
      <c r="CE46" s="244"/>
      <c r="CF46" s="245"/>
      <c r="CG46" s="243" t="str">
        <f>MID(各種設定!$D$28,5,1)</f>
        <v>1</v>
      </c>
      <c r="CH46" s="244"/>
      <c r="CI46" s="245"/>
      <c r="CJ46" s="243" t="str">
        <f>MID(各種設定!$D$28,6,1)</f>
        <v/>
      </c>
      <c r="CK46" s="244"/>
      <c r="CL46" s="245"/>
      <c r="CM46" s="116"/>
      <c r="CN46" s="116"/>
      <c r="CO46" s="116"/>
      <c r="CP46" s="116"/>
      <c r="CQ46" s="116"/>
      <c r="CR46" s="116"/>
      <c r="CS46" s="116"/>
      <c r="CT46" s="116"/>
      <c r="CU46" s="116"/>
      <c r="CV46" s="116"/>
      <c r="CW46" s="259" t="s">
        <v>68</v>
      </c>
      <c r="CX46" s="259"/>
      <c r="CY46" s="259"/>
      <c r="CZ46" s="259"/>
      <c r="DA46" s="259"/>
      <c r="DB46" s="259"/>
      <c r="DC46" s="259"/>
      <c r="DD46" s="259"/>
      <c r="DE46" s="259"/>
      <c r="DF46" s="119" t="s">
        <v>67</v>
      </c>
      <c r="DG46" s="116"/>
      <c r="DH46" s="163">
        <f>+各種設定!D64</f>
        <v>0</v>
      </c>
      <c r="DI46" s="116"/>
      <c r="DJ46" s="116"/>
      <c r="DK46" s="116"/>
      <c r="DL46" s="116"/>
      <c r="DM46" s="120" t="s">
        <v>69</v>
      </c>
      <c r="DN46" s="116"/>
      <c r="DO46" s="116"/>
      <c r="DP46" s="116"/>
      <c r="DQ46" s="116"/>
      <c r="DR46" s="116"/>
      <c r="DS46" s="116"/>
      <c r="DT46" s="116"/>
      <c r="DU46" s="116"/>
      <c r="DV46" s="116"/>
      <c r="DW46" s="116"/>
      <c r="DX46" s="116"/>
      <c r="DY46" s="116"/>
      <c r="DZ46" s="116"/>
      <c r="EA46" s="116"/>
      <c r="EB46" s="116"/>
      <c r="EC46" s="116"/>
      <c r="ED46" s="116"/>
      <c r="EE46" s="116"/>
      <c r="EF46" s="116"/>
      <c r="EG46" s="116"/>
      <c r="EH46" s="116"/>
      <c r="EI46" s="116"/>
      <c r="EJ46" s="116"/>
      <c r="EK46" s="116"/>
      <c r="EL46" s="116"/>
      <c r="EM46" s="116"/>
      <c r="EN46" s="116"/>
      <c r="EO46" s="116"/>
      <c r="EP46" s="116"/>
      <c r="EQ46" s="116"/>
      <c r="ER46" s="116"/>
      <c r="ES46" s="116"/>
      <c r="ET46" s="116"/>
      <c r="EU46" s="116"/>
      <c r="EV46" s="116"/>
      <c r="EW46" s="116"/>
      <c r="EX46" s="140"/>
    </row>
    <row r="47" spans="1:154" s="121" customFormat="1" ht="3" customHeight="1">
      <c r="A47" s="115"/>
      <c r="B47" s="116"/>
      <c r="C47" s="116"/>
      <c r="D47" s="116"/>
      <c r="E47" s="116"/>
      <c r="F47" s="135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16"/>
      <c r="CV47" s="116"/>
      <c r="CW47" s="201"/>
      <c r="CX47" s="201"/>
      <c r="CY47" s="201"/>
      <c r="CZ47" s="201"/>
      <c r="DA47" s="201"/>
      <c r="DB47" s="201"/>
      <c r="DC47" s="201"/>
      <c r="DD47" s="201"/>
      <c r="DE47" s="201"/>
      <c r="DF47" s="119"/>
      <c r="DG47" s="116"/>
      <c r="DH47" s="120"/>
      <c r="DI47" s="116"/>
      <c r="DJ47" s="116"/>
      <c r="DK47" s="116"/>
      <c r="DL47" s="116"/>
      <c r="DM47" s="120"/>
      <c r="DN47" s="116"/>
      <c r="DO47" s="116"/>
      <c r="DP47" s="116"/>
      <c r="DQ47" s="116"/>
      <c r="DR47" s="116"/>
      <c r="DS47" s="116"/>
      <c r="DT47" s="116"/>
      <c r="DU47" s="116"/>
      <c r="DV47" s="116"/>
      <c r="DW47" s="116"/>
      <c r="DX47" s="116"/>
      <c r="DY47" s="116"/>
      <c r="DZ47" s="116"/>
      <c r="EA47" s="116"/>
      <c r="EB47" s="116"/>
      <c r="EC47" s="116"/>
      <c r="ED47" s="116"/>
      <c r="EE47" s="116"/>
      <c r="EF47" s="116"/>
      <c r="EG47" s="116"/>
      <c r="EH47" s="116"/>
      <c r="EI47" s="116"/>
      <c r="EJ47" s="116"/>
      <c r="EK47" s="116"/>
      <c r="EL47" s="116"/>
      <c r="EM47" s="116"/>
      <c r="EN47" s="116"/>
      <c r="EO47" s="116"/>
      <c r="EP47" s="116"/>
      <c r="EQ47" s="116"/>
      <c r="ER47" s="116"/>
      <c r="ES47" s="116"/>
      <c r="ET47" s="116"/>
      <c r="EU47" s="116"/>
      <c r="EV47" s="116"/>
      <c r="EW47" s="116"/>
      <c r="EX47" s="140"/>
    </row>
    <row r="48" spans="1:154" s="128" customFormat="1" ht="20.100000000000001" customHeight="1">
      <c r="A48" s="122"/>
      <c r="B48" s="123"/>
      <c r="C48" s="123"/>
      <c r="D48" s="123"/>
      <c r="E48" s="123"/>
      <c r="F48" s="143" t="s">
        <v>102</v>
      </c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243" t="str">
        <f>MID(各種設定!$D$30,1,1)</f>
        <v>2</v>
      </c>
      <c r="T48" s="244"/>
      <c r="U48" s="245"/>
      <c r="V48" s="243" t="str">
        <f>MID(各種設定!$D$30,2,1)</f>
        <v>2</v>
      </c>
      <c r="W48" s="244"/>
      <c r="X48" s="245"/>
      <c r="Y48" s="243" t="str">
        <f>MID(各種設定!$D$30,3,1)</f>
        <v>2</v>
      </c>
      <c r="Z48" s="244"/>
      <c r="AA48" s="245"/>
      <c r="AB48" s="243" t="str">
        <f>MID(各種設定!$D$30,4,1)</f>
        <v>5</v>
      </c>
      <c r="AC48" s="244"/>
      <c r="AD48" s="245"/>
      <c r="AE48" s="243" t="str">
        <f>MID(各種設定!$D$30,5,1)</f>
        <v>0</v>
      </c>
      <c r="AF48" s="244"/>
      <c r="AG48" s="245"/>
      <c r="AH48" s="243" t="str">
        <f>MID(各種設定!$D$30,6,1)</f>
        <v>9</v>
      </c>
      <c r="AI48" s="244"/>
      <c r="AJ48" s="245"/>
      <c r="AK48" s="123"/>
      <c r="AL48" s="123"/>
      <c r="AM48" s="123"/>
      <c r="AN48" s="123"/>
      <c r="AO48" s="123"/>
      <c r="AP48" s="123"/>
      <c r="AQ48" s="123"/>
      <c r="AR48" s="123"/>
      <c r="AS48" s="123"/>
      <c r="AT48" s="153" t="s">
        <v>109</v>
      </c>
      <c r="AU48" s="124"/>
      <c r="AV48" s="124"/>
      <c r="AW48" s="124"/>
      <c r="AX48" s="124"/>
      <c r="AY48" s="124"/>
      <c r="AZ48" s="124"/>
      <c r="BA48" s="124"/>
      <c r="BB48" s="125"/>
      <c r="BC48" s="126"/>
      <c r="BD48" s="126"/>
      <c r="BE48" s="160" t="s">
        <v>112</v>
      </c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  <c r="CA48" s="126"/>
      <c r="CB48" s="126"/>
      <c r="CC48" s="126"/>
      <c r="CD48" s="126"/>
      <c r="CE48" s="126"/>
      <c r="CF48" s="126"/>
      <c r="CG48" s="126"/>
      <c r="CH48" s="126"/>
      <c r="CI48" s="126"/>
      <c r="CJ48" s="126"/>
      <c r="CK48" s="126"/>
      <c r="CL48" s="126"/>
      <c r="CM48" s="126"/>
      <c r="CN48" s="126"/>
      <c r="CO48" s="123"/>
      <c r="CP48" s="123"/>
      <c r="CQ48" s="127" t="s">
        <v>70</v>
      </c>
      <c r="CR48" s="126"/>
      <c r="CS48" s="126"/>
      <c r="CT48" s="126"/>
      <c r="CU48" s="126"/>
      <c r="CV48" s="126"/>
      <c r="CW48" s="126"/>
      <c r="CX48" s="258" t="s">
        <v>71</v>
      </c>
      <c r="CY48" s="258"/>
      <c r="CZ48" s="258"/>
      <c r="DA48" s="258"/>
      <c r="DB48" s="258"/>
      <c r="DC48" s="258"/>
      <c r="DD48" s="258"/>
      <c r="DE48" s="127" t="s">
        <v>72</v>
      </c>
      <c r="DF48" s="126"/>
      <c r="DG48" s="126"/>
      <c r="DH48" s="126"/>
      <c r="DI48" s="126"/>
      <c r="DJ48" s="126"/>
      <c r="DK48" s="126" t="s">
        <v>73</v>
      </c>
      <c r="DL48" s="126"/>
      <c r="DM48" s="126"/>
      <c r="DN48" s="126"/>
      <c r="DO48" s="126"/>
      <c r="DP48" s="126"/>
      <c r="DQ48" s="123"/>
      <c r="DR48" s="123"/>
      <c r="DS48" s="123"/>
      <c r="DT48" s="260" t="s">
        <v>117</v>
      </c>
      <c r="DU48" s="261"/>
      <c r="DV48" s="261"/>
      <c r="DW48" s="261"/>
      <c r="DX48" s="261"/>
      <c r="DY48" s="261"/>
      <c r="DZ48" s="261"/>
      <c r="EA48" s="261"/>
      <c r="EB48" s="127" t="s">
        <v>74</v>
      </c>
      <c r="EC48" s="127"/>
      <c r="ED48" s="127"/>
      <c r="EE48" s="257" t="s">
        <v>55</v>
      </c>
      <c r="EF48" s="257"/>
      <c r="EG48" s="257"/>
      <c r="EH48" s="257"/>
      <c r="EI48" s="257"/>
      <c r="EJ48" s="257"/>
      <c r="EK48" s="257"/>
      <c r="EL48" s="126"/>
      <c r="EM48" s="126"/>
      <c r="EN48" s="126"/>
      <c r="EO48" s="126"/>
      <c r="EP48" s="126"/>
      <c r="EQ48" s="126"/>
      <c r="ER48" s="126"/>
      <c r="ES48" s="126"/>
      <c r="ET48" s="126"/>
      <c r="EU48" s="126"/>
      <c r="EV48" s="123"/>
      <c r="EW48" s="123"/>
      <c r="EX48" s="141"/>
    </row>
    <row r="49" spans="1:154" s="121" customFormat="1" ht="3" customHeight="1">
      <c r="A49" s="115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  <c r="BK49" s="116"/>
      <c r="BL49" s="116"/>
      <c r="BM49" s="116"/>
      <c r="BN49" s="116"/>
      <c r="BO49" s="116"/>
      <c r="BP49" s="116"/>
      <c r="BQ49" s="116"/>
      <c r="BR49" s="116"/>
      <c r="BS49" s="116"/>
      <c r="BT49" s="116"/>
      <c r="BU49" s="116"/>
      <c r="BV49" s="116"/>
      <c r="BW49" s="116"/>
      <c r="BX49" s="116"/>
      <c r="BY49" s="116"/>
      <c r="BZ49" s="116"/>
      <c r="CA49" s="116"/>
      <c r="CB49" s="116"/>
      <c r="CC49" s="116"/>
      <c r="CD49" s="116"/>
      <c r="CE49" s="116"/>
      <c r="CF49" s="116"/>
      <c r="CG49" s="116"/>
      <c r="CH49" s="116"/>
      <c r="CI49" s="116"/>
      <c r="CJ49" s="116"/>
      <c r="CK49" s="116"/>
      <c r="CL49" s="116"/>
      <c r="CM49" s="116"/>
      <c r="CN49" s="116"/>
      <c r="CO49" s="116"/>
      <c r="CP49" s="116"/>
      <c r="CQ49" s="116"/>
      <c r="CR49" s="116"/>
      <c r="CS49" s="116"/>
      <c r="CT49" s="116"/>
      <c r="CU49" s="116"/>
      <c r="CV49" s="116"/>
      <c r="CW49" s="116"/>
      <c r="CX49" s="116"/>
      <c r="CY49" s="116"/>
      <c r="CZ49" s="116"/>
      <c r="DA49" s="116"/>
      <c r="DB49" s="116"/>
      <c r="DC49" s="116"/>
      <c r="DD49" s="116"/>
      <c r="DE49" s="116"/>
      <c r="DF49" s="116"/>
      <c r="DG49" s="116"/>
      <c r="DH49" s="116"/>
      <c r="DI49" s="116"/>
      <c r="DJ49" s="116"/>
      <c r="DK49" s="116"/>
      <c r="DL49" s="116"/>
      <c r="DM49" s="116"/>
      <c r="DN49" s="116"/>
      <c r="DO49" s="116"/>
      <c r="DP49" s="116"/>
      <c r="DQ49" s="116"/>
      <c r="DR49" s="116"/>
      <c r="DS49" s="116"/>
      <c r="DT49" s="116"/>
      <c r="DU49" s="116"/>
      <c r="DV49" s="116"/>
      <c r="DW49" s="116"/>
      <c r="DX49" s="116"/>
      <c r="DY49" s="116"/>
      <c r="DZ49" s="116"/>
      <c r="EA49" s="116"/>
      <c r="EB49" s="116"/>
      <c r="EC49" s="116"/>
      <c r="ED49" s="116"/>
      <c r="EE49" s="116"/>
      <c r="EF49" s="116"/>
      <c r="EG49" s="116"/>
      <c r="EH49" s="116"/>
      <c r="EI49" s="116"/>
      <c r="EJ49" s="116"/>
      <c r="EK49" s="116"/>
      <c r="EL49" s="116"/>
      <c r="EM49" s="116"/>
      <c r="EN49" s="116"/>
      <c r="EO49" s="116"/>
      <c r="EP49" s="116"/>
      <c r="EQ49" s="116"/>
      <c r="ER49" s="116"/>
      <c r="ES49" s="116"/>
      <c r="ET49" s="116"/>
      <c r="EU49" s="116"/>
      <c r="EV49" s="116"/>
      <c r="EW49" s="116"/>
      <c r="EX49" s="140"/>
    </row>
    <row r="50" spans="1:154" s="121" customFormat="1">
      <c r="A50" s="115"/>
      <c r="B50" s="116"/>
      <c r="C50" s="116"/>
      <c r="D50" s="116"/>
      <c r="E50" s="152" t="s">
        <v>108</v>
      </c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58" t="str">
        <f>+各種設定!D4</f>
        <v>SUPER SS</v>
      </c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6"/>
      <c r="AN50" s="116"/>
      <c r="AO50" s="116"/>
      <c r="AS50" s="181"/>
      <c r="AT50" s="181"/>
      <c r="AU50" s="121" t="s">
        <v>123</v>
      </c>
      <c r="AV50" s="181"/>
      <c r="AW50" s="181"/>
      <c r="AX50" s="181"/>
      <c r="AY50" s="181"/>
      <c r="AZ50" s="181"/>
      <c r="BA50" s="181"/>
      <c r="BB50" s="181"/>
      <c r="BC50" s="181"/>
      <c r="BK50" s="116"/>
      <c r="BL50" s="117" t="s">
        <v>75</v>
      </c>
      <c r="BM50" s="118"/>
      <c r="BN50" s="118"/>
      <c r="BO50" s="118"/>
      <c r="BP50" s="118"/>
      <c r="BQ50" s="118"/>
      <c r="BR50" s="118"/>
      <c r="BS50" s="118"/>
      <c r="BT50" s="118"/>
      <c r="BU50" s="118"/>
      <c r="BV50" s="129"/>
      <c r="BW50" s="129"/>
      <c r="BX50" s="256">
        <f>+BX12</f>
        <v>25</v>
      </c>
      <c r="BY50" s="256"/>
      <c r="BZ50" s="256"/>
      <c r="CA50" s="256"/>
      <c r="CB50" s="256"/>
      <c r="CC50" s="118"/>
      <c r="CD50" s="118"/>
      <c r="CE50" s="130" t="s">
        <v>76</v>
      </c>
      <c r="CF50" s="116"/>
      <c r="CG50" s="134"/>
      <c r="CH50" s="116"/>
      <c r="CI50" s="142"/>
      <c r="CJ50" s="116"/>
      <c r="CK50" s="116"/>
      <c r="CL50" s="116"/>
      <c r="CM50" s="135"/>
      <c r="CN50" s="116"/>
      <c r="CO50" s="116"/>
      <c r="CP50" s="116"/>
      <c r="CQ50" s="116"/>
      <c r="CR50" s="116"/>
      <c r="CS50" s="116"/>
      <c r="CT50" s="116"/>
      <c r="CU50" s="116"/>
      <c r="CV50" s="116"/>
      <c r="CW50" s="116"/>
      <c r="CX50" s="116"/>
      <c r="CY50" s="116"/>
      <c r="CZ50" s="116"/>
      <c r="DA50" s="116"/>
      <c r="DB50" s="116"/>
      <c r="DC50" s="116"/>
      <c r="DD50" s="116"/>
      <c r="DE50" s="116"/>
      <c r="DF50" s="116"/>
      <c r="DG50" s="116"/>
      <c r="DH50" s="116"/>
      <c r="DI50" s="116"/>
      <c r="DJ50" s="116"/>
      <c r="DK50" s="116"/>
      <c r="DL50" s="116"/>
      <c r="DM50" s="117" t="s">
        <v>97</v>
      </c>
      <c r="DN50" s="118"/>
      <c r="DO50" s="118"/>
      <c r="DP50" s="118"/>
      <c r="DQ50" s="118"/>
      <c r="DR50" s="118"/>
      <c r="DS50" s="118"/>
      <c r="DT50" s="118"/>
      <c r="DU50" s="118"/>
      <c r="DV50" s="129"/>
      <c r="DW50" s="129"/>
      <c r="DX50" s="129"/>
      <c r="DY50" s="256">
        <f>+DY12</f>
        <v>24</v>
      </c>
      <c r="DZ50" s="256"/>
      <c r="EA50" s="256"/>
      <c r="EB50" s="256"/>
      <c r="EC50" s="256"/>
      <c r="ED50" s="118"/>
      <c r="EE50" s="118"/>
      <c r="EF50" s="130" t="s">
        <v>76</v>
      </c>
      <c r="EG50" s="116"/>
      <c r="EH50" s="116"/>
      <c r="EI50" s="116"/>
      <c r="EJ50" s="116"/>
      <c r="EK50" s="116"/>
      <c r="EL50" s="116"/>
      <c r="EM50" s="116"/>
      <c r="EN50" s="116"/>
      <c r="EO50" s="116"/>
      <c r="EP50" s="116"/>
      <c r="EQ50" s="116"/>
      <c r="ER50" s="116"/>
      <c r="ES50" s="116"/>
      <c r="ET50" s="116"/>
      <c r="EU50" s="116"/>
      <c r="EV50" s="116"/>
      <c r="EW50" s="116"/>
      <c r="EX50" s="140"/>
    </row>
    <row r="51" spans="1:154" s="121" customFormat="1" ht="3" customHeight="1">
      <c r="A51" s="131"/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3"/>
    </row>
    <row r="52" spans="1:154" s="120" customFormat="1" ht="18.75" customHeight="1">
      <c r="A52" s="302" t="s">
        <v>79</v>
      </c>
      <c r="B52" s="303"/>
      <c r="C52" s="303"/>
      <c r="D52" s="303"/>
      <c r="E52" s="303"/>
      <c r="F52" s="303" t="s">
        <v>80</v>
      </c>
      <c r="G52" s="303"/>
      <c r="H52" s="303"/>
      <c r="I52" s="303"/>
      <c r="J52" s="303"/>
      <c r="K52" s="303"/>
      <c r="L52" s="303"/>
      <c r="M52" s="304" t="s">
        <v>81</v>
      </c>
      <c r="N52" s="305"/>
      <c r="O52" s="305"/>
      <c r="P52" s="305"/>
      <c r="Q52" s="305"/>
      <c r="R52" s="303" t="s">
        <v>82</v>
      </c>
      <c r="S52" s="303"/>
      <c r="T52" s="303"/>
      <c r="U52" s="303"/>
      <c r="V52" s="303"/>
      <c r="W52" s="306" t="s">
        <v>83</v>
      </c>
      <c r="X52" s="307"/>
      <c r="Y52" s="307"/>
      <c r="Z52" s="307"/>
      <c r="AA52" s="307"/>
      <c r="AB52" s="307"/>
      <c r="AC52" s="307"/>
      <c r="AD52" s="307"/>
      <c r="AE52" s="307"/>
      <c r="AF52" s="307"/>
      <c r="AG52" s="307"/>
      <c r="AH52" s="307"/>
      <c r="AI52" s="307"/>
      <c r="AJ52" s="307"/>
      <c r="AK52" s="307"/>
      <c r="AL52" s="307"/>
      <c r="AM52" s="307"/>
      <c r="AN52" s="307"/>
      <c r="AO52" s="307"/>
      <c r="AP52" s="307"/>
      <c r="AQ52" s="307"/>
      <c r="AR52" s="307"/>
      <c r="AS52" s="307"/>
      <c r="AT52" s="307"/>
      <c r="AU52" s="307"/>
      <c r="AV52" s="308"/>
      <c r="AW52" s="306" t="s">
        <v>84</v>
      </c>
      <c r="AX52" s="307"/>
      <c r="AY52" s="307"/>
      <c r="AZ52" s="307"/>
      <c r="BA52" s="307"/>
      <c r="BB52" s="307"/>
      <c r="BC52" s="307"/>
      <c r="BD52" s="307"/>
      <c r="BE52" s="307"/>
      <c r="BF52" s="307"/>
      <c r="BG52" s="307"/>
      <c r="BH52" s="307"/>
      <c r="BI52" s="307"/>
      <c r="BJ52" s="307"/>
      <c r="BK52" s="307"/>
      <c r="BL52" s="307"/>
      <c r="BM52" s="307"/>
      <c r="BN52" s="307"/>
      <c r="BO52" s="307"/>
      <c r="BP52" s="307"/>
      <c r="BQ52" s="307"/>
      <c r="BR52" s="307"/>
      <c r="BS52" s="307"/>
      <c r="BT52" s="307"/>
      <c r="BU52" s="307"/>
      <c r="BV52" s="307"/>
      <c r="BW52" s="307"/>
      <c r="BX52" s="308"/>
      <c r="BY52" s="313" t="s">
        <v>85</v>
      </c>
      <c r="BZ52" s="313"/>
      <c r="CA52" s="313"/>
      <c r="CB52" s="313"/>
      <c r="CC52" s="313"/>
      <c r="CD52" s="313"/>
      <c r="CE52" s="313"/>
      <c r="CF52" s="313"/>
      <c r="CG52" s="313"/>
      <c r="CH52" s="313"/>
      <c r="CI52" s="313"/>
      <c r="CJ52" s="313"/>
      <c r="CK52" s="313"/>
      <c r="CL52" s="313"/>
      <c r="CM52" s="313"/>
      <c r="CN52" s="313"/>
      <c r="CO52" s="313"/>
      <c r="CP52" s="313"/>
      <c r="CQ52" s="313"/>
      <c r="CR52" s="313"/>
      <c r="CS52" s="313"/>
      <c r="CT52" s="303" t="s">
        <v>86</v>
      </c>
      <c r="CU52" s="303"/>
      <c r="CV52" s="303"/>
      <c r="CW52" s="303"/>
      <c r="CX52" s="303"/>
      <c r="CY52" s="303"/>
      <c r="CZ52" s="303"/>
      <c r="DA52" s="303"/>
      <c r="DB52" s="303"/>
      <c r="DC52" s="303"/>
      <c r="DD52" s="303"/>
      <c r="DE52" s="303" t="s">
        <v>87</v>
      </c>
      <c r="DF52" s="303"/>
      <c r="DG52" s="303"/>
      <c r="DH52" s="303"/>
      <c r="DI52" s="303"/>
      <c r="DJ52" s="303"/>
      <c r="DK52" s="303"/>
      <c r="DL52" s="303"/>
      <c r="DM52" s="303"/>
      <c r="DN52" s="309" t="s">
        <v>99</v>
      </c>
      <c r="DO52" s="310"/>
      <c r="DP52" s="310"/>
      <c r="DQ52" s="310"/>
      <c r="DR52" s="310"/>
      <c r="DS52" s="310"/>
      <c r="DT52" s="310"/>
      <c r="DU52" s="310"/>
      <c r="DV52" s="310"/>
      <c r="DW52" s="310"/>
      <c r="DX52" s="310"/>
      <c r="DY52" s="310"/>
      <c r="DZ52" s="310"/>
      <c r="EA52" s="310"/>
      <c r="EB52" s="310"/>
      <c r="EC52" s="310"/>
      <c r="ED52" s="310"/>
      <c r="EE52" s="310"/>
      <c r="EF52" s="311"/>
      <c r="EG52" s="303" t="s">
        <v>90</v>
      </c>
      <c r="EH52" s="303"/>
      <c r="EI52" s="303"/>
      <c r="EJ52" s="303"/>
      <c r="EK52" s="303"/>
      <c r="EL52" s="303"/>
      <c r="EM52" s="303"/>
      <c r="EN52" s="303"/>
      <c r="EO52" s="303"/>
      <c r="EP52" s="303"/>
      <c r="EQ52" s="303"/>
      <c r="ER52" s="303"/>
      <c r="ES52" s="303"/>
      <c r="ET52" s="303"/>
      <c r="EU52" s="303"/>
      <c r="EV52" s="303"/>
      <c r="EW52" s="303"/>
      <c r="EX52" s="312"/>
    </row>
    <row r="53" spans="1:154" s="135" customFormat="1" ht="18.600000000000001" customHeight="1">
      <c r="A53" s="276">
        <f>IF(OR('公式予選（TT）2Gr-結果表（貼付）'!A24="DNF",'公式予選（TT）2Gr-結果表（貼付）'!A24="DNS",'公式予選（TT）2Gr-結果表（貼付）'!A24="DQ"),'公式予選（TT）2Gr-結果表（貼付）'!A24,IF(MAX('公式予選（TT）2Gr-結果表（貼付）'!$A:$A)&gt;A36,A36+1,""))</f>
        <v>23</v>
      </c>
      <c r="B53" s="277"/>
      <c r="C53" s="277"/>
      <c r="D53" s="277"/>
      <c r="E53" s="278"/>
      <c r="F53" s="253" t="str">
        <f>IF(IFERROR(INDEX('公式予選（TT）2Gr-結果表（貼付）'!$A:$Z,MATCH($R53,'公式予選（TT）2Gr-結果表（貼付）'!$B:$B,0),MATCH("クラス",'公式予選（TT）2Gr-結果表（貼付）'!$1:$1,0)),"")=0,"",IFERROR(INDEX('公式予選（TT）2Gr-結果表（貼付）'!$A:$Z,MATCH($R53,'公式予選（TT）2Gr-結果表（貼付）'!$B:$B,0),MATCH("クラス",'公式予選（TT）2Gr-結果表（貼付）'!$1:$1,0)),""))</f>
        <v>SUPER SS</v>
      </c>
      <c r="G53" s="254"/>
      <c r="H53" s="254"/>
      <c r="I53" s="254"/>
      <c r="J53" s="254"/>
      <c r="K53" s="254"/>
      <c r="L53" s="255"/>
      <c r="M53" s="279">
        <f>IF(ISTEXT(A53)=TRUE,"",IF(F53="","",IF(A53="","""",COUNTIF($F$15:F53,F53))))</f>
        <v>23</v>
      </c>
      <c r="N53" s="277"/>
      <c r="O53" s="277"/>
      <c r="P53" s="277"/>
      <c r="Q53" s="278"/>
      <c r="R53" s="279">
        <f>IFERROR(INDEX('公式予選（TT）2Gr-結果表（貼付）'!A24:$Z$50,MATCH($A53,'公式予選（TT）2Gr-結果表（貼付）'!A24:$A$50,0),MATCH("No.",'公式予選（TT）2Gr-結果表（貼付）'!$1:$1,0)),"")</f>
        <v>26</v>
      </c>
      <c r="S53" s="277"/>
      <c r="T53" s="277"/>
      <c r="U53" s="277"/>
      <c r="V53" s="278"/>
      <c r="W53" s="250" t="str">
        <f>IFERROR(INDEX('公式予選（TT）2Gr-結果表（貼付）'!$A:$Z,MATCH($R53,'公式予選（TT）2Gr-結果表（貼付）'!$B:$B,0),MATCH("名前",'公式予選（TT）2Gr-結果表（貼付）'!$1:$1,0)),"")</f>
        <v>橋本 協一</v>
      </c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2"/>
      <c r="AW53" s="249" t="str">
        <f>IFERROR(MID(INDEX('公式予選（TT）2Gr-結果表（貼付）'!$A:$Z,MATCH($R53,'公式予選（TT）2Gr-結果表（貼付）'!$B:$B,0),MATCH("会員番号",'公式予選（TT）2Gr-結果表（貼付）'!$1:$1,0)),1,1),"")</f>
        <v>D</v>
      </c>
      <c r="AX53" s="249"/>
      <c r="AY53" s="249" t="str">
        <f>IFERROR(MID(INDEX('公式予選（TT）2Gr-結果表（貼付）'!$A:$Z,MATCH($R53,'公式予選（TT）2Gr-結果表（貼付）'!$B:$B,0),MATCH("会員番号",'公式予選（TT）2Gr-結果表（貼付）'!$1:$1,0)),2,1),"")</f>
        <v>c</v>
      </c>
      <c r="AZ53" s="249"/>
      <c r="BA53" s="249" t="str">
        <f>IFERROR(MID(INDEX('公式予選（TT）2Gr-結果表（貼付）'!$A:$Z,MATCH($R53,'公式予選（TT）2Gr-結果表（貼付）'!$B:$B,0),MATCH("会員番号",'公式予選（TT）2Gr-結果表（貼付）'!$1:$1,0)),3,1),"")</f>
        <v>4</v>
      </c>
      <c r="BB53" s="249"/>
      <c r="BC53" s="249" t="str">
        <f>IFERROR(MID(INDEX('公式予選（TT）2Gr-結果表（貼付）'!$A:$Z,MATCH($R53,'公式予選（TT）2Gr-結果表（貼付）'!$B:$B,0),MATCH("会員番号",'公式予選（TT）2Gr-結果表（貼付）'!$1:$1,0)),4,1),"")</f>
        <v>7</v>
      </c>
      <c r="BD53" s="249"/>
      <c r="BE53" s="249" t="str">
        <f>IFERROR(MID(INDEX('公式予選（TT）2Gr-結果表（貼付）'!$A:$Z,MATCH($R53,'公式予選（TT）2Gr-結果表（貼付）'!$B:$B,0),MATCH("会員番号",'公式予選（TT）2Gr-結果表（貼付）'!$1:$1,0)),5,1),"")</f>
        <v>0</v>
      </c>
      <c r="BF53" s="249"/>
      <c r="BG53" s="249" t="str">
        <f>IFERROR(MID(INDEX('公式予選（TT）2Gr-結果表（貼付）'!$A:$Z,MATCH($R53,'公式予選（TT）2Gr-結果表（貼付）'!$B:$B,0),MATCH("会員番号",'公式予選（TT）2Gr-結果表（貼付）'!$1:$1,0)),6,1),"")</f>
        <v>5</v>
      </c>
      <c r="BH53" s="249"/>
      <c r="BI53" s="249" t="str">
        <f>IFERROR(MID(INDEX('公式予選（TT）2Gr-結果表（貼付）'!$A:$Z,MATCH($R53,'公式予選（TT）2Gr-結果表（貼付）'!$B:$B,0),MATCH("会員番号",'公式予選（TT）2Gr-結果表（貼付）'!$1:$1,0)),7,1),"")</f>
        <v>1</v>
      </c>
      <c r="BJ53" s="249"/>
      <c r="BK53" s="249" t="str">
        <f>IFERROR(MID(INDEX('公式予選（TT）2Gr-結果表（貼付）'!$A:$Z,MATCH($R53,'公式予選（TT）2Gr-結果表（貼付）'!$B:$B,0),MATCH("会員番号",'公式予選（TT）2Gr-結果表（貼付）'!$1:$1,0)),8,1),"")</f>
        <v>0</v>
      </c>
      <c r="BL53" s="249"/>
      <c r="BM53" s="249" t="str">
        <f>IFERROR(MID(INDEX('公式予選（TT）2Gr-結果表（貼付）'!$A:$Z,MATCH($R53,'公式予選（TT）2Gr-結果表（貼付）'!$B:$B,0),MATCH("会員番号",'公式予選（TT）2Gr-結果表（貼付）'!$1:$1,0)),9,1),"")</f>
        <v>0</v>
      </c>
      <c r="BN53" s="249"/>
      <c r="BO53" s="249" t="str">
        <f>IFERROR(MID(INDEX('公式予選（TT）2Gr-結果表（貼付）'!$A:$Z,MATCH($R53,'公式予選（TT）2Gr-結果表（貼付）'!$B:$B,0),MATCH("会員番号",'公式予選（TT）2Gr-結果表（貼付）'!$1:$1,0)),10,1),"")</f>
        <v/>
      </c>
      <c r="BP53" s="249"/>
      <c r="BQ53" s="249" t="str">
        <f>IFERROR(MID(INDEX('公式予選（TT）2Gr-結果表（貼付）'!$A:$Z,MATCH($R53,'公式予選（TT）2Gr-結果表（貼付）'!$B:$B,0),MATCH("会員番号",'公式予選（TT）2Gr-結果表（貼付）'!$1:$1,0)),11,1),"")</f>
        <v/>
      </c>
      <c r="BR53" s="249"/>
      <c r="BS53" s="249" t="str">
        <f>IFERROR(MID(INDEX('公式予選（TT）2Gr-結果表（貼付）'!$A:$Z,MATCH($R53,'公式予選（TT）2Gr-結果表（貼付）'!$B:$B,0),MATCH("会員番号",'公式予選（TT）2Gr-結果表（貼付）'!$1:$1,0)),12,1),"")</f>
        <v/>
      </c>
      <c r="BT53" s="249"/>
      <c r="BU53" s="249" t="str">
        <f>IFERROR(MID(INDEX('公式予選（TT）2Gr-結果表（貼付）'!$A:$Z,MATCH($R53,'公式予選（TT）2Gr-結果表（貼付）'!$B:$B,0),MATCH("会員番号",'公式予選（TT）2Gr-結果表（貼付）'!$1:$1,0)),13,1),"")</f>
        <v/>
      </c>
      <c r="BV53" s="249"/>
      <c r="BW53" s="249" t="str">
        <f>IFERROR(MID(INDEX('公式予選（TT）2Gr-結果表（貼付）'!$A:$Z,MATCH($R53,'公式予選（TT）2Gr-結果表（貼付）'!$B:$B,0),MATCH("会員番号",'公式予選（TT）2Gr-結果表（貼付）'!$1:$1,0)),14,1),"")</f>
        <v/>
      </c>
      <c r="BX53" s="249"/>
      <c r="BY53" s="250" t="str">
        <f>IFERROR(INDEX('公式予選（TT）2Gr-結果表（貼付）'!$A:$Z,MATCH($R53,'公式予選（TT）2Gr-結果表（貼付）'!$B:$B,0),MATCH("Team",'公式予選（TT）2Gr-結果表（貼付）'!$1:$1,0)),"")</f>
        <v>サーティーズレーシング</v>
      </c>
      <c r="BZ53" s="251"/>
      <c r="CA53" s="251"/>
      <c r="CB53" s="251"/>
      <c r="CC53" s="251"/>
      <c r="CD53" s="251"/>
      <c r="CE53" s="251"/>
      <c r="CF53" s="251"/>
      <c r="CG53" s="251"/>
      <c r="CH53" s="251"/>
      <c r="CI53" s="251"/>
      <c r="CJ53" s="251"/>
      <c r="CK53" s="251"/>
      <c r="CL53" s="251"/>
      <c r="CM53" s="251"/>
      <c r="CN53" s="251"/>
      <c r="CO53" s="251"/>
      <c r="CP53" s="251"/>
      <c r="CQ53" s="251"/>
      <c r="CR53" s="251"/>
      <c r="CS53" s="252"/>
      <c r="CT53" s="250" t="str">
        <f>IFERROR(INDEX('公式予選（TT）2Gr-結果表（貼付）'!$A:$Z,MATCH($R53,'公式予選（TT）2Gr-結果表（貼付）'!$B:$B,0),MATCH("Model/Engine",'公式予選（TT）2Gr-結果表（貼付）'!$1:$1,0)),"")</f>
        <v>TECNO/YAMAHA</v>
      </c>
      <c r="CU53" s="251"/>
      <c r="CV53" s="251"/>
      <c r="CW53" s="251"/>
      <c r="CX53" s="251"/>
      <c r="CY53" s="251"/>
      <c r="CZ53" s="251"/>
      <c r="DA53" s="251"/>
      <c r="DB53" s="251"/>
      <c r="DC53" s="251"/>
      <c r="DD53" s="252"/>
      <c r="DE53" s="253"/>
      <c r="DF53" s="254"/>
      <c r="DG53" s="254"/>
      <c r="DH53" s="254"/>
      <c r="DI53" s="254"/>
      <c r="DJ53" s="254"/>
      <c r="DK53" s="254"/>
      <c r="DL53" s="254"/>
      <c r="DM53" s="255"/>
      <c r="DN53" s="285">
        <f>IF(A53="DNS","ｽﾀｰﾄ出来ず",IF(A53="DQ","失　格",IFERROR(INDEX('公式予選（TT）2Gr-結果表（貼付）'!$A:$Z,MATCH($R53,'公式予選（TT）2Gr-結果表（貼付）'!$B:$B,0),MATCH("BestLap",'公式予選（TT）2Gr-結果表（貼付）'!$1:$1,0)),"")))</f>
        <v>56.664000000000001</v>
      </c>
      <c r="DO53" s="286"/>
      <c r="DP53" s="286"/>
      <c r="DQ53" s="286"/>
      <c r="DR53" s="286"/>
      <c r="DS53" s="286"/>
      <c r="DT53" s="286"/>
      <c r="DU53" s="286"/>
      <c r="DV53" s="286"/>
      <c r="DW53" s="286"/>
      <c r="DX53" s="286"/>
      <c r="DY53" s="286"/>
      <c r="DZ53" s="286"/>
      <c r="EA53" s="286"/>
      <c r="EB53" s="286"/>
      <c r="EC53" s="286"/>
      <c r="ED53" s="286"/>
      <c r="EE53" s="286"/>
      <c r="EF53" s="287"/>
      <c r="EG53" s="250"/>
      <c r="EH53" s="251"/>
      <c r="EI53" s="251"/>
      <c r="EJ53" s="251"/>
      <c r="EK53" s="251"/>
      <c r="EL53" s="251"/>
      <c r="EM53" s="251"/>
      <c r="EN53" s="251"/>
      <c r="EO53" s="251"/>
      <c r="EP53" s="251"/>
      <c r="EQ53" s="251"/>
      <c r="ER53" s="251"/>
      <c r="ES53" s="251"/>
      <c r="ET53" s="251"/>
      <c r="EU53" s="251"/>
      <c r="EV53" s="251"/>
      <c r="EW53" s="251"/>
      <c r="EX53" s="314"/>
    </row>
    <row r="54" spans="1:154" s="135" customFormat="1" ht="18.600000000000001" customHeight="1">
      <c r="A54" s="276">
        <f>IF(OR('公式予選（TT）2Gr-結果表（貼付）'!A25="DNF",'公式予選（TT）2Gr-結果表（貼付）'!A25="DNS",'公式予選（TT）2Gr-結果表（貼付）'!A25="DQ"),'公式予選（TT）2Gr-結果表（貼付）'!A25,IF(MAX('公式予選（TT）2Gr-結果表（貼付）'!$A:$A)&gt;A53,A53+1,""))</f>
        <v>24</v>
      </c>
      <c r="B54" s="277"/>
      <c r="C54" s="277"/>
      <c r="D54" s="277"/>
      <c r="E54" s="278"/>
      <c r="F54" s="253" t="str">
        <f>IF(IFERROR(INDEX('公式予選（TT）2Gr-結果表（貼付）'!$A:$Z,MATCH($R54,'公式予選（TT）2Gr-結果表（貼付）'!$B:$B,0),MATCH("クラス",'公式予選（TT）2Gr-結果表（貼付）'!$1:$1,0)),"")=0,"",IFERROR(INDEX('公式予選（TT）2Gr-結果表（貼付）'!$A:$Z,MATCH($R54,'公式予選（TT）2Gr-結果表（貼付）'!$B:$B,0),MATCH("クラス",'公式予選（TT）2Gr-結果表（貼付）'!$1:$1,0)),""))</f>
        <v>SUPER SS</v>
      </c>
      <c r="G54" s="254"/>
      <c r="H54" s="254"/>
      <c r="I54" s="254"/>
      <c r="J54" s="254"/>
      <c r="K54" s="254"/>
      <c r="L54" s="255"/>
      <c r="M54" s="279">
        <f>IF(ISTEXT(A54)=TRUE,"",IF(F54="","",IF(A54="","""",COUNTIF($F$15:F54,F54))))</f>
        <v>24</v>
      </c>
      <c r="N54" s="277"/>
      <c r="O54" s="277"/>
      <c r="P54" s="277"/>
      <c r="Q54" s="278"/>
      <c r="R54" s="279">
        <f>IFERROR(INDEX('公式予選（TT）2Gr-結果表（貼付）'!A25:$Z$50,MATCH($A54,'公式予選（TT）2Gr-結果表（貼付）'!A25:$A$50,0),MATCH("No.",'公式予選（TT）2Gr-結果表（貼付）'!$1:$1,0)),"")</f>
        <v>66</v>
      </c>
      <c r="S54" s="277"/>
      <c r="T54" s="277"/>
      <c r="U54" s="277"/>
      <c r="V54" s="278"/>
      <c r="W54" s="250" t="str">
        <f>IFERROR(INDEX('公式予選（TT）2Gr-結果表（貼付）'!$A:$Z,MATCH($R54,'公式予選（TT）2Gr-結果表（貼付）'!$B:$B,0),MATCH("名前",'公式予選（TT）2Gr-結果表（貼付）'!$1:$1,0)),"")</f>
        <v>山本 勝之</v>
      </c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1"/>
      <c r="AQ54" s="251"/>
      <c r="AR54" s="251"/>
      <c r="AS54" s="251"/>
      <c r="AT54" s="251"/>
      <c r="AU54" s="251"/>
      <c r="AV54" s="252"/>
      <c r="AW54" s="249" t="str">
        <f>IFERROR(MID(INDEX('公式予選（TT）2Gr-結果表（貼付）'!$A:$Z,MATCH($R54,'公式予選（TT）2Gr-結果表（貼付）'!$B:$B,0),MATCH("会員番号",'公式予選（TT）2Gr-結果表（貼付）'!$1:$1,0)),1,1),"")</f>
        <v>D</v>
      </c>
      <c r="AX54" s="249"/>
      <c r="AY54" s="249" t="str">
        <f>IFERROR(MID(INDEX('公式予選（TT）2Gr-結果表（貼付）'!$A:$Z,MATCH($R54,'公式予選（TT）2Gr-結果表（貼付）'!$B:$B,0),MATCH("会員番号",'公式予選（TT）2Gr-結果表（貼付）'!$1:$1,0)),2,1),"")</f>
        <v>c</v>
      </c>
      <c r="AZ54" s="249"/>
      <c r="BA54" s="249" t="str">
        <f>IFERROR(MID(INDEX('公式予選（TT）2Gr-結果表（貼付）'!$A:$Z,MATCH($R54,'公式予選（TT）2Gr-結果表（貼付）'!$B:$B,0),MATCH("会員番号",'公式予選（TT）2Gr-結果表（貼付）'!$1:$1,0)),3,1),"")</f>
        <v>b</v>
      </c>
      <c r="BB54" s="249"/>
      <c r="BC54" s="249" t="str">
        <f>IFERROR(MID(INDEX('公式予選（TT）2Gr-結果表（貼付）'!$A:$Z,MATCH($R54,'公式予選（TT）2Gr-結果表（貼付）'!$B:$B,0),MATCH("会員番号",'公式予選（TT）2Gr-結果表（貼付）'!$1:$1,0)),4,1),"")</f>
        <v>1</v>
      </c>
      <c r="BD54" s="249"/>
      <c r="BE54" s="249" t="str">
        <f>IFERROR(MID(INDEX('公式予選（TT）2Gr-結果表（貼付）'!$A:$Z,MATCH($R54,'公式予選（TT）2Gr-結果表（貼付）'!$B:$B,0),MATCH("会員番号",'公式予選（TT）2Gr-結果表（貼付）'!$1:$1,0)),5,1),"")</f>
        <v>d</v>
      </c>
      <c r="BF54" s="249"/>
      <c r="BG54" s="249" t="str">
        <f>IFERROR(MID(INDEX('公式予選（TT）2Gr-結果表（貼付）'!$A:$Z,MATCH($R54,'公式予選（TT）2Gr-結果表（貼付）'!$B:$B,0),MATCH("会員番号",'公式予選（TT）2Gr-結果表（貼付）'!$1:$1,0)),6,1),"")</f>
        <v>8</v>
      </c>
      <c r="BH54" s="249"/>
      <c r="BI54" s="249" t="str">
        <f>IFERROR(MID(INDEX('公式予選（TT）2Gr-結果表（貼付）'!$A:$Z,MATCH($R54,'公式予選（TT）2Gr-結果表（貼付）'!$B:$B,0),MATCH("会員番号",'公式予選（TT）2Gr-結果表（貼付）'!$1:$1,0)),7,1),"")</f>
        <v>d</v>
      </c>
      <c r="BJ54" s="249"/>
      <c r="BK54" s="249" t="str">
        <f>IFERROR(MID(INDEX('公式予選（TT）2Gr-結果表（貼付）'!$A:$Z,MATCH($R54,'公式予選（TT）2Gr-結果表（貼付）'!$B:$B,0),MATCH("会員番号",'公式予選（TT）2Gr-結果表（貼付）'!$1:$1,0)),8,1),"")</f>
        <v>8</v>
      </c>
      <c r="BL54" s="249"/>
      <c r="BM54" s="249" t="str">
        <f>IFERROR(MID(INDEX('公式予選（TT）2Gr-結果表（貼付）'!$A:$Z,MATCH($R54,'公式予選（TT）2Gr-結果表（貼付）'!$B:$B,0),MATCH("会員番号",'公式予選（TT）2Gr-結果表（貼付）'!$1:$1,0)),9,1),"")</f>
        <v/>
      </c>
      <c r="BN54" s="249"/>
      <c r="BO54" s="249" t="str">
        <f>IFERROR(MID(INDEX('公式予選（TT）2Gr-結果表（貼付）'!$A:$Z,MATCH($R54,'公式予選（TT）2Gr-結果表（貼付）'!$B:$B,0),MATCH("会員番号",'公式予選（TT）2Gr-結果表（貼付）'!$1:$1,0)),10,1),"")</f>
        <v/>
      </c>
      <c r="BP54" s="249"/>
      <c r="BQ54" s="249" t="str">
        <f>IFERROR(MID(INDEX('公式予選（TT）2Gr-結果表（貼付）'!$A:$Z,MATCH($R54,'公式予選（TT）2Gr-結果表（貼付）'!$B:$B,0),MATCH("会員番号",'公式予選（TT）2Gr-結果表（貼付）'!$1:$1,0)),11,1),"")</f>
        <v/>
      </c>
      <c r="BR54" s="249"/>
      <c r="BS54" s="249" t="str">
        <f>IFERROR(MID(INDEX('公式予選（TT）2Gr-結果表（貼付）'!$A:$Z,MATCH($R54,'公式予選（TT）2Gr-結果表（貼付）'!$B:$B,0),MATCH("会員番号",'公式予選（TT）2Gr-結果表（貼付）'!$1:$1,0)),12,1),"")</f>
        <v/>
      </c>
      <c r="BT54" s="249"/>
      <c r="BU54" s="249" t="str">
        <f>IFERROR(MID(INDEX('公式予選（TT）2Gr-結果表（貼付）'!$A:$Z,MATCH($R54,'公式予選（TT）2Gr-結果表（貼付）'!$B:$B,0),MATCH("会員番号",'公式予選（TT）2Gr-結果表（貼付）'!$1:$1,0)),13,1),"")</f>
        <v/>
      </c>
      <c r="BV54" s="249"/>
      <c r="BW54" s="249" t="str">
        <f>IFERROR(MID(INDEX('公式予選（TT）2Gr-結果表（貼付）'!$A:$Z,MATCH($R54,'公式予選（TT）2Gr-結果表（貼付）'!$B:$B,0),MATCH("会員番号",'公式予選（TT）2Gr-結果表（貼付）'!$1:$1,0)),14,1),"")</f>
        <v/>
      </c>
      <c r="BX54" s="249"/>
      <c r="BY54" s="250" t="str">
        <f>IFERROR(INDEX('公式予選（TT）2Gr-結果表（貼付）'!$A:$Z,MATCH($R54,'公式予選（TT）2Gr-結果表（貼付）'!$B:$B,0),MATCH("Team",'公式予選（TT）2Gr-結果表（貼付）'!$1:$1,0)),"")</f>
        <v>ラムレーシングWITHモンキーレンチ</v>
      </c>
      <c r="BZ54" s="251"/>
      <c r="CA54" s="251"/>
      <c r="CB54" s="251"/>
      <c r="CC54" s="251"/>
      <c r="CD54" s="251"/>
      <c r="CE54" s="251"/>
      <c r="CF54" s="251"/>
      <c r="CG54" s="251"/>
      <c r="CH54" s="251"/>
      <c r="CI54" s="251"/>
      <c r="CJ54" s="251"/>
      <c r="CK54" s="251"/>
      <c r="CL54" s="251"/>
      <c r="CM54" s="251"/>
      <c r="CN54" s="251"/>
      <c r="CO54" s="251"/>
      <c r="CP54" s="251"/>
      <c r="CQ54" s="251"/>
      <c r="CR54" s="251"/>
      <c r="CS54" s="252"/>
      <c r="CT54" s="250" t="str">
        <f>IFERROR(INDEX('公式予選（TT）2Gr-結果表（貼付）'!$A:$Z,MATCH($R54,'公式予選（TT）2Gr-結果表（貼付）'!$B:$B,0),MATCH("Model/Engine",'公式予選（TT）2Gr-結果表（貼付）'!$1:$1,0)),"")</f>
        <v>ドラゴコルセ/YAMAHA</v>
      </c>
      <c r="CU54" s="251"/>
      <c r="CV54" s="251"/>
      <c r="CW54" s="251"/>
      <c r="CX54" s="251"/>
      <c r="CY54" s="251"/>
      <c r="CZ54" s="251"/>
      <c r="DA54" s="251"/>
      <c r="DB54" s="251"/>
      <c r="DC54" s="251"/>
      <c r="DD54" s="252"/>
      <c r="DE54" s="253"/>
      <c r="DF54" s="254"/>
      <c r="DG54" s="254"/>
      <c r="DH54" s="254"/>
      <c r="DI54" s="254"/>
      <c r="DJ54" s="254"/>
      <c r="DK54" s="254"/>
      <c r="DL54" s="254"/>
      <c r="DM54" s="255"/>
      <c r="DN54" s="285">
        <f>IF(A54="DNS","ｽﾀｰﾄ出来ず",IF(A54="DQ","失　格",IFERROR(INDEX('公式予選（TT）2Gr-結果表（貼付）'!$A:$Z,MATCH($R54,'公式予選（TT）2Gr-結果表（貼付）'!$B:$B,0),MATCH("BestLap",'公式予選（TT）2Gr-結果表（貼付）'!$1:$1,0)),"")))</f>
        <v>57.16</v>
      </c>
      <c r="DO54" s="286"/>
      <c r="DP54" s="286"/>
      <c r="DQ54" s="286"/>
      <c r="DR54" s="286"/>
      <c r="DS54" s="286"/>
      <c r="DT54" s="286"/>
      <c r="DU54" s="286"/>
      <c r="DV54" s="286"/>
      <c r="DW54" s="286"/>
      <c r="DX54" s="286"/>
      <c r="DY54" s="286"/>
      <c r="DZ54" s="286"/>
      <c r="EA54" s="286"/>
      <c r="EB54" s="286"/>
      <c r="EC54" s="286"/>
      <c r="ED54" s="286"/>
      <c r="EE54" s="286"/>
      <c r="EF54" s="287"/>
      <c r="EG54" s="240"/>
      <c r="EH54" s="241"/>
      <c r="EI54" s="241"/>
      <c r="EJ54" s="241"/>
      <c r="EK54" s="241"/>
      <c r="EL54" s="241"/>
      <c r="EM54" s="241"/>
      <c r="EN54" s="241"/>
      <c r="EO54" s="241"/>
      <c r="EP54" s="241"/>
      <c r="EQ54" s="241"/>
      <c r="ER54" s="241"/>
      <c r="ES54" s="241"/>
      <c r="ET54" s="241"/>
      <c r="EU54" s="241"/>
      <c r="EV54" s="241"/>
      <c r="EW54" s="241"/>
      <c r="EX54" s="242"/>
    </row>
    <row r="55" spans="1:154" s="135" customFormat="1" ht="18.600000000000001" customHeight="1">
      <c r="A55" s="276" t="str">
        <f>IF(OR('公式予選（TT）2Gr-結果表（貼付）'!A26="DNF",'公式予選（TT）2Gr-結果表（貼付）'!A26="DNS",'公式予選（TT）2Gr-結果表（貼付）'!A26="DQ"),'公式予選（TT）2Gr-結果表（貼付）'!A26,IF(MAX('公式予選（TT）2Gr-結果表（貼付）'!$A:$A)&gt;A54,A54+1,""))</f>
        <v>DQ</v>
      </c>
      <c r="B55" s="277"/>
      <c r="C55" s="277"/>
      <c r="D55" s="277"/>
      <c r="E55" s="278"/>
      <c r="F55" s="253" t="str">
        <f>IF(IFERROR(INDEX('公式予選（TT）2Gr-結果表（貼付）'!$A:$Z,MATCH($R55,'公式予選（TT）2Gr-結果表（貼付）'!$B:$B,0),MATCH("クラス",'公式予選（TT）2Gr-結果表（貼付）'!$1:$1,0)),"")=0,"",IFERROR(INDEX('公式予選（TT）2Gr-結果表（貼付）'!$A:$Z,MATCH($R55,'公式予選（TT）2Gr-結果表（貼付）'!$B:$B,0),MATCH("クラス",'公式予選（TT）2Gr-結果表（貼付）'!$1:$1,0)),""))</f>
        <v>SUPER SS</v>
      </c>
      <c r="G55" s="254"/>
      <c r="H55" s="254"/>
      <c r="I55" s="254"/>
      <c r="J55" s="254"/>
      <c r="K55" s="254"/>
      <c r="L55" s="255"/>
      <c r="M55" s="279" t="str">
        <f>IF(ISTEXT(A55)=TRUE,"",IF(F55="","",IF(A55="","""",COUNTIF($F$15:F55,F55))))</f>
        <v/>
      </c>
      <c r="N55" s="277"/>
      <c r="O55" s="277"/>
      <c r="P55" s="277"/>
      <c r="Q55" s="278"/>
      <c r="R55" s="279">
        <f>IFERROR(INDEX('公式予選（TT）2Gr-結果表（貼付）'!A26:$Z$50,MATCH($A55,'公式予選（TT）2Gr-結果表（貼付）'!A26:$A$50,0),MATCH("No.",'公式予選（TT）2Gr-結果表（貼付）'!$1:$1,0)),"")</f>
        <v>17</v>
      </c>
      <c r="S55" s="277"/>
      <c r="T55" s="277"/>
      <c r="U55" s="277"/>
      <c r="V55" s="278"/>
      <c r="W55" s="250" t="str">
        <f>IFERROR(INDEX('公式予選（TT）2Gr-結果表（貼付）'!$A:$Z,MATCH($R55,'公式予選（TT）2Gr-結果表（貼付）'!$B:$B,0),MATCH("名前",'公式予選（TT）2Gr-結果表（貼付）'!$1:$1,0)),"")</f>
        <v>田代 吉彦</v>
      </c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2"/>
      <c r="AW55" s="249" t="str">
        <f>IFERROR(MID(INDEX('公式予選（TT）2Gr-結果表（貼付）'!$A:$Z,MATCH($R55,'公式予選（TT）2Gr-結果表（貼付）'!$B:$B,0),MATCH("会員番号",'公式予選（TT）2Gr-結果表（貼付）'!$1:$1,0)),1,1),"")</f>
        <v>D</v>
      </c>
      <c r="AX55" s="249"/>
      <c r="AY55" s="249" t="str">
        <f>IFERROR(MID(INDEX('公式予選（TT）2Gr-結果表（貼付）'!$A:$Z,MATCH($R55,'公式予選（TT）2Gr-結果表（貼付）'!$B:$B,0),MATCH("会員番号",'公式予選（TT）2Gr-結果表（貼付）'!$1:$1,0)),2,1),"")</f>
        <v>b</v>
      </c>
      <c r="AZ55" s="249"/>
      <c r="BA55" s="249" t="str">
        <f>IFERROR(MID(INDEX('公式予選（TT）2Gr-結果表（貼付）'!$A:$Z,MATCH($R55,'公式予選（TT）2Gr-結果表（貼付）'!$B:$B,0),MATCH("会員番号",'公式予選（TT）2Gr-結果表（貼付）'!$1:$1,0)),3,1),"")</f>
        <v>4</v>
      </c>
      <c r="BB55" s="249"/>
      <c r="BC55" s="249" t="str">
        <f>IFERROR(MID(INDEX('公式予選（TT）2Gr-結果表（貼付）'!$A:$Z,MATCH($R55,'公式予選（TT）2Gr-結果表（貼付）'!$B:$B,0),MATCH("会員番号",'公式予選（TT）2Gr-結果表（貼付）'!$1:$1,0)),4,1),"")</f>
        <v>6</v>
      </c>
      <c r="BD55" s="249"/>
      <c r="BE55" s="249" t="str">
        <f>IFERROR(MID(INDEX('公式予選（TT）2Gr-結果表（貼付）'!$A:$Z,MATCH($R55,'公式予選（TT）2Gr-結果表（貼付）'!$B:$B,0),MATCH("会員番号",'公式予選（TT）2Gr-結果表（貼付）'!$1:$1,0)),5,1),"")</f>
        <v>4</v>
      </c>
      <c r="BF55" s="249"/>
      <c r="BG55" s="249" t="str">
        <f>IFERROR(MID(INDEX('公式予選（TT）2Gr-結果表（貼付）'!$A:$Z,MATCH($R55,'公式予選（TT）2Gr-結果表（貼付）'!$B:$B,0),MATCH("会員番号",'公式予選（TT）2Gr-結果表（貼付）'!$1:$1,0)),6,1),"")</f>
        <v>5</v>
      </c>
      <c r="BH55" s="249"/>
      <c r="BI55" s="249" t="str">
        <f>IFERROR(MID(INDEX('公式予選（TT）2Gr-結果表（貼付）'!$A:$Z,MATCH($R55,'公式予選（TT）2Gr-結果表（貼付）'!$B:$B,0),MATCH("会員番号",'公式予選（TT）2Gr-結果表（貼付）'!$1:$1,0)),7,1),"")</f>
        <v>2</v>
      </c>
      <c r="BJ55" s="249"/>
      <c r="BK55" s="249" t="str">
        <f>IFERROR(MID(INDEX('公式予選（TT）2Gr-結果表（貼付）'!$A:$Z,MATCH($R55,'公式予選（TT）2Gr-結果表（貼付）'!$B:$B,0),MATCH("会員番号",'公式予選（TT）2Gr-結果表（貼付）'!$1:$1,0)),8,1),"")</f>
        <v>b</v>
      </c>
      <c r="BL55" s="249"/>
      <c r="BM55" s="249" t="str">
        <f>IFERROR(MID(INDEX('公式予選（TT）2Gr-結果表（貼付）'!$A:$Z,MATCH($R55,'公式予選（TT）2Gr-結果表（貼付）'!$B:$B,0),MATCH("会員番号",'公式予選（TT）2Gr-結果表（貼付）'!$1:$1,0)),9,1),"")</f>
        <v>0</v>
      </c>
      <c r="BN55" s="249"/>
      <c r="BO55" s="249" t="str">
        <f>IFERROR(MID(INDEX('公式予選（TT）2Gr-結果表（貼付）'!$A:$Z,MATCH($R55,'公式予選（TT）2Gr-結果表（貼付）'!$B:$B,0),MATCH("会員番号",'公式予選（TT）2Gr-結果表（貼付）'!$1:$1,0)),10,1),"")</f>
        <v/>
      </c>
      <c r="BP55" s="249"/>
      <c r="BQ55" s="249" t="str">
        <f>IFERROR(MID(INDEX('公式予選（TT）2Gr-結果表（貼付）'!$A:$Z,MATCH($R55,'公式予選（TT）2Gr-結果表（貼付）'!$B:$B,0),MATCH("会員番号",'公式予選（TT）2Gr-結果表（貼付）'!$1:$1,0)),11,1),"")</f>
        <v/>
      </c>
      <c r="BR55" s="249"/>
      <c r="BS55" s="249" t="str">
        <f>IFERROR(MID(INDEX('公式予選（TT）2Gr-結果表（貼付）'!$A:$Z,MATCH($R55,'公式予選（TT）2Gr-結果表（貼付）'!$B:$B,0),MATCH("会員番号",'公式予選（TT）2Gr-結果表（貼付）'!$1:$1,0)),12,1),"")</f>
        <v/>
      </c>
      <c r="BT55" s="249"/>
      <c r="BU55" s="249" t="str">
        <f>IFERROR(MID(INDEX('公式予選（TT）2Gr-結果表（貼付）'!$A:$Z,MATCH($R55,'公式予選（TT）2Gr-結果表（貼付）'!$B:$B,0),MATCH("会員番号",'公式予選（TT）2Gr-結果表（貼付）'!$1:$1,0)),13,1),"")</f>
        <v/>
      </c>
      <c r="BV55" s="249"/>
      <c r="BW55" s="249" t="str">
        <f>IFERROR(MID(INDEX('公式予選（TT）2Gr-結果表（貼付）'!$A:$Z,MATCH($R55,'公式予選（TT）2Gr-結果表（貼付）'!$B:$B,0),MATCH("会員番号",'公式予選（TT）2Gr-結果表（貼付）'!$1:$1,0)),14,1),"")</f>
        <v/>
      </c>
      <c r="BX55" s="249"/>
      <c r="BY55" s="250" t="str">
        <f>IFERROR(INDEX('公式予選（TT）2Gr-結果表（貼付）'!$A:$Z,MATCH($R55,'公式予選（TT）2Gr-結果表（貼付）'!$B:$B,0),MATCH("Team",'公式予選（TT）2Gr-結果表（貼付）'!$1:$1,0)),"")</f>
        <v>HKC with CA YOSHIDA</v>
      </c>
      <c r="BZ55" s="251"/>
      <c r="CA55" s="251"/>
      <c r="CB55" s="251"/>
      <c r="CC55" s="251"/>
      <c r="CD55" s="251"/>
      <c r="CE55" s="251"/>
      <c r="CF55" s="251"/>
      <c r="CG55" s="251"/>
      <c r="CH55" s="251"/>
      <c r="CI55" s="251"/>
      <c r="CJ55" s="251"/>
      <c r="CK55" s="251"/>
      <c r="CL55" s="251"/>
      <c r="CM55" s="251"/>
      <c r="CN55" s="251"/>
      <c r="CO55" s="251"/>
      <c r="CP55" s="251"/>
      <c r="CQ55" s="251"/>
      <c r="CR55" s="251"/>
      <c r="CS55" s="252"/>
      <c r="CT55" s="250" t="str">
        <f>IFERROR(INDEX('公式予選（TT）2Gr-結果表（貼付）'!$A:$Z,MATCH($R55,'公式予選（TT）2Gr-結果表（貼付）'!$B:$B,0),MATCH("Model/Engine",'公式予選（TT）2Gr-結果表（貼付）'!$1:$1,0)),"")</f>
        <v>TONY KART/YAMAHA</v>
      </c>
      <c r="CU55" s="251"/>
      <c r="CV55" s="251"/>
      <c r="CW55" s="251"/>
      <c r="CX55" s="251"/>
      <c r="CY55" s="251"/>
      <c r="CZ55" s="251"/>
      <c r="DA55" s="251"/>
      <c r="DB55" s="251"/>
      <c r="DC55" s="251"/>
      <c r="DD55" s="252"/>
      <c r="DE55" s="253"/>
      <c r="DF55" s="254"/>
      <c r="DG55" s="254"/>
      <c r="DH55" s="254"/>
      <c r="DI55" s="254"/>
      <c r="DJ55" s="254"/>
      <c r="DK55" s="254"/>
      <c r="DL55" s="254"/>
      <c r="DM55" s="255"/>
      <c r="DN55" s="285" t="str">
        <f>IF(A55="DNS","ｽﾀｰﾄ出来ず",IF(A55="DQ","失　格",IFERROR(INDEX('公式予選（TT）2Gr-結果表（貼付）'!$A:$Z,MATCH($R55,'公式予選（TT）2Gr-結果表（貼付）'!$B:$B,0),MATCH("BestLap",'公式予選（TT）2Gr-結果表（貼付）'!$1:$1,0)),"")))</f>
        <v>失　格</v>
      </c>
      <c r="DO55" s="286"/>
      <c r="DP55" s="286"/>
      <c r="DQ55" s="286"/>
      <c r="DR55" s="286"/>
      <c r="DS55" s="286"/>
      <c r="DT55" s="286"/>
      <c r="DU55" s="286"/>
      <c r="DV55" s="286"/>
      <c r="DW55" s="286"/>
      <c r="DX55" s="286"/>
      <c r="DY55" s="286"/>
      <c r="DZ55" s="286"/>
      <c r="EA55" s="286"/>
      <c r="EB55" s="286"/>
      <c r="EC55" s="286"/>
      <c r="ED55" s="286"/>
      <c r="EE55" s="286"/>
      <c r="EF55" s="287"/>
      <c r="EG55" s="240"/>
      <c r="EH55" s="241"/>
      <c r="EI55" s="241"/>
      <c r="EJ55" s="241"/>
      <c r="EK55" s="241"/>
      <c r="EL55" s="241"/>
      <c r="EM55" s="241"/>
      <c r="EN55" s="241"/>
      <c r="EO55" s="241"/>
      <c r="EP55" s="241"/>
      <c r="EQ55" s="241"/>
      <c r="ER55" s="241"/>
      <c r="ES55" s="241"/>
      <c r="ET55" s="241"/>
      <c r="EU55" s="241"/>
      <c r="EV55" s="241"/>
      <c r="EW55" s="241"/>
      <c r="EX55" s="242"/>
    </row>
    <row r="56" spans="1:154" s="135" customFormat="1" ht="18.600000000000001" customHeight="1">
      <c r="A56" s="276" t="str">
        <f>IF(OR('公式予選（TT）2Gr-結果表（貼付）'!A27="DNF",'公式予選（TT）2Gr-結果表（貼付）'!A27="DNS",'公式予選（TT）2Gr-結果表（貼付）'!A27="DQ"),'公式予選（TT）2Gr-結果表（貼付）'!A27,IF(MAX('公式予選（TT）2Gr-結果表（貼付）'!$A:$A)&gt;A55,A55+1,""))</f>
        <v/>
      </c>
      <c r="B56" s="277"/>
      <c r="C56" s="277"/>
      <c r="D56" s="277"/>
      <c r="E56" s="278"/>
      <c r="F56" s="253" t="str">
        <f>IF(IFERROR(INDEX('公式予選（TT）2Gr-結果表（貼付）'!$A:$Z,MATCH($R56,'公式予選（TT）2Gr-結果表（貼付）'!$B:$B,0),MATCH("クラス",'公式予選（TT）2Gr-結果表（貼付）'!$1:$1,0)),"")=0,"",IFERROR(INDEX('公式予選（TT）2Gr-結果表（貼付）'!$A:$Z,MATCH($R56,'公式予選（TT）2Gr-結果表（貼付）'!$B:$B,0),MATCH("クラス",'公式予選（TT）2Gr-結果表（貼付）'!$1:$1,0)),""))</f>
        <v/>
      </c>
      <c r="G56" s="254"/>
      <c r="H56" s="254"/>
      <c r="I56" s="254"/>
      <c r="J56" s="254"/>
      <c r="K56" s="254"/>
      <c r="L56" s="255"/>
      <c r="M56" s="279" t="str">
        <f>IF(ISTEXT(A56)=TRUE,"",IF(F56="","",IF(A56="","""",COUNTIF($F$15:F56,F56))))</f>
        <v/>
      </c>
      <c r="N56" s="277"/>
      <c r="O56" s="277"/>
      <c r="P56" s="277"/>
      <c r="Q56" s="278"/>
      <c r="R56" s="279" t="str">
        <f>IFERROR(INDEX('公式予選（TT）2Gr-結果表（貼付）'!A27:$Z$50,MATCH($A56,'公式予選（TT）2Gr-結果表（貼付）'!A27:$A$50,0),MATCH("No.",'公式予選（TT）2Gr-結果表（貼付）'!$1:$1,0)),"")</f>
        <v/>
      </c>
      <c r="S56" s="277"/>
      <c r="T56" s="277"/>
      <c r="U56" s="277"/>
      <c r="V56" s="278"/>
      <c r="W56" s="250" t="str">
        <f>IFERROR(INDEX('公式予選（TT）2Gr-結果表（貼付）'!$A:$Z,MATCH($R56,'公式予選（TT）2Gr-結果表（貼付）'!$B:$B,0),MATCH("名前",'公式予選（TT）2Gr-結果表（貼付）'!$1:$1,0)),"")</f>
        <v/>
      </c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2"/>
      <c r="AW56" s="249" t="str">
        <f>IFERROR(MID(INDEX('公式予選（TT）2Gr-結果表（貼付）'!$A:$Z,MATCH($R56,'公式予選（TT）2Gr-結果表（貼付）'!$B:$B,0),MATCH("会員番号",'公式予選（TT）2Gr-結果表（貼付）'!$1:$1,0)),1,1),"")</f>
        <v/>
      </c>
      <c r="AX56" s="249"/>
      <c r="AY56" s="249" t="str">
        <f>IFERROR(MID(INDEX('公式予選（TT）2Gr-結果表（貼付）'!$A:$Z,MATCH($R56,'公式予選（TT）2Gr-結果表（貼付）'!$B:$B,0),MATCH("会員番号",'公式予選（TT）2Gr-結果表（貼付）'!$1:$1,0)),2,1),"")</f>
        <v/>
      </c>
      <c r="AZ56" s="249"/>
      <c r="BA56" s="249" t="str">
        <f>IFERROR(MID(INDEX('公式予選（TT）2Gr-結果表（貼付）'!$A:$Z,MATCH($R56,'公式予選（TT）2Gr-結果表（貼付）'!$B:$B,0),MATCH("会員番号",'公式予選（TT）2Gr-結果表（貼付）'!$1:$1,0)),3,1),"")</f>
        <v/>
      </c>
      <c r="BB56" s="249"/>
      <c r="BC56" s="249" t="str">
        <f>IFERROR(MID(INDEX('公式予選（TT）2Gr-結果表（貼付）'!$A:$Z,MATCH($R56,'公式予選（TT）2Gr-結果表（貼付）'!$B:$B,0),MATCH("会員番号",'公式予選（TT）2Gr-結果表（貼付）'!$1:$1,0)),4,1),"")</f>
        <v/>
      </c>
      <c r="BD56" s="249"/>
      <c r="BE56" s="249" t="str">
        <f>IFERROR(MID(INDEX('公式予選（TT）2Gr-結果表（貼付）'!$A:$Z,MATCH($R56,'公式予選（TT）2Gr-結果表（貼付）'!$B:$B,0),MATCH("会員番号",'公式予選（TT）2Gr-結果表（貼付）'!$1:$1,0)),5,1),"")</f>
        <v/>
      </c>
      <c r="BF56" s="249"/>
      <c r="BG56" s="249" t="str">
        <f>IFERROR(MID(INDEX('公式予選（TT）2Gr-結果表（貼付）'!$A:$Z,MATCH($R56,'公式予選（TT）2Gr-結果表（貼付）'!$B:$B,0),MATCH("会員番号",'公式予選（TT）2Gr-結果表（貼付）'!$1:$1,0)),6,1),"")</f>
        <v/>
      </c>
      <c r="BH56" s="249"/>
      <c r="BI56" s="249" t="str">
        <f>IFERROR(MID(INDEX('公式予選（TT）2Gr-結果表（貼付）'!$A:$Z,MATCH($R56,'公式予選（TT）2Gr-結果表（貼付）'!$B:$B,0),MATCH("会員番号",'公式予選（TT）2Gr-結果表（貼付）'!$1:$1,0)),7,1),"")</f>
        <v/>
      </c>
      <c r="BJ56" s="249"/>
      <c r="BK56" s="249" t="str">
        <f>IFERROR(MID(INDEX('公式予選（TT）2Gr-結果表（貼付）'!$A:$Z,MATCH($R56,'公式予選（TT）2Gr-結果表（貼付）'!$B:$B,0),MATCH("会員番号",'公式予選（TT）2Gr-結果表（貼付）'!$1:$1,0)),8,1),"")</f>
        <v/>
      </c>
      <c r="BL56" s="249"/>
      <c r="BM56" s="249" t="str">
        <f>IFERROR(MID(INDEX('公式予選（TT）2Gr-結果表（貼付）'!$A:$Z,MATCH($R56,'公式予選（TT）2Gr-結果表（貼付）'!$B:$B,0),MATCH("会員番号",'公式予選（TT）2Gr-結果表（貼付）'!$1:$1,0)),9,1),"")</f>
        <v/>
      </c>
      <c r="BN56" s="249"/>
      <c r="BO56" s="249" t="str">
        <f>IFERROR(MID(INDEX('公式予選（TT）2Gr-結果表（貼付）'!$A:$Z,MATCH($R56,'公式予選（TT）2Gr-結果表（貼付）'!$B:$B,0),MATCH("会員番号",'公式予選（TT）2Gr-結果表（貼付）'!$1:$1,0)),10,1),"")</f>
        <v/>
      </c>
      <c r="BP56" s="249"/>
      <c r="BQ56" s="249" t="str">
        <f>IFERROR(MID(INDEX('公式予選（TT）2Gr-結果表（貼付）'!$A:$Z,MATCH($R56,'公式予選（TT）2Gr-結果表（貼付）'!$B:$B,0),MATCH("会員番号",'公式予選（TT）2Gr-結果表（貼付）'!$1:$1,0)),11,1),"")</f>
        <v/>
      </c>
      <c r="BR56" s="249"/>
      <c r="BS56" s="249" t="str">
        <f>IFERROR(MID(INDEX('公式予選（TT）2Gr-結果表（貼付）'!$A:$Z,MATCH($R56,'公式予選（TT）2Gr-結果表（貼付）'!$B:$B,0),MATCH("会員番号",'公式予選（TT）2Gr-結果表（貼付）'!$1:$1,0)),12,1),"")</f>
        <v/>
      </c>
      <c r="BT56" s="249"/>
      <c r="BU56" s="249" t="str">
        <f>IFERROR(MID(INDEX('公式予選（TT）2Gr-結果表（貼付）'!$A:$Z,MATCH($R56,'公式予選（TT）2Gr-結果表（貼付）'!$B:$B,0),MATCH("会員番号",'公式予選（TT）2Gr-結果表（貼付）'!$1:$1,0)),13,1),"")</f>
        <v/>
      </c>
      <c r="BV56" s="249"/>
      <c r="BW56" s="249" t="str">
        <f>IFERROR(MID(INDEX('公式予選（TT）2Gr-結果表（貼付）'!$A:$Z,MATCH($R56,'公式予選（TT）2Gr-結果表（貼付）'!$B:$B,0),MATCH("会員番号",'公式予選（TT）2Gr-結果表（貼付）'!$1:$1,0)),14,1),"")</f>
        <v/>
      </c>
      <c r="BX56" s="249"/>
      <c r="BY56" s="250" t="str">
        <f>IFERROR(INDEX('公式予選（TT）2Gr-結果表（貼付）'!$A:$Z,MATCH($R56,'公式予選（TT）2Gr-結果表（貼付）'!$B:$B,0),MATCH("Team",'公式予選（TT）2Gr-結果表（貼付）'!$1:$1,0)),"")</f>
        <v/>
      </c>
      <c r="BZ56" s="251"/>
      <c r="CA56" s="251"/>
      <c r="CB56" s="251"/>
      <c r="CC56" s="251"/>
      <c r="CD56" s="251"/>
      <c r="CE56" s="251"/>
      <c r="CF56" s="251"/>
      <c r="CG56" s="251"/>
      <c r="CH56" s="251"/>
      <c r="CI56" s="251"/>
      <c r="CJ56" s="251"/>
      <c r="CK56" s="251"/>
      <c r="CL56" s="251"/>
      <c r="CM56" s="251"/>
      <c r="CN56" s="251"/>
      <c r="CO56" s="251"/>
      <c r="CP56" s="251"/>
      <c r="CQ56" s="251"/>
      <c r="CR56" s="251"/>
      <c r="CS56" s="252"/>
      <c r="CT56" s="250" t="str">
        <f>IFERROR(INDEX('公式予選（TT）2Gr-結果表（貼付）'!$A:$Z,MATCH($R56,'公式予選（TT）2Gr-結果表（貼付）'!$B:$B,0),MATCH("Model/Engine",'公式予選（TT）2Gr-結果表（貼付）'!$1:$1,0)),"")</f>
        <v/>
      </c>
      <c r="CU56" s="251"/>
      <c r="CV56" s="251"/>
      <c r="CW56" s="251"/>
      <c r="CX56" s="251"/>
      <c r="CY56" s="251"/>
      <c r="CZ56" s="251"/>
      <c r="DA56" s="251"/>
      <c r="DB56" s="251"/>
      <c r="DC56" s="251"/>
      <c r="DD56" s="252"/>
      <c r="DE56" s="253"/>
      <c r="DF56" s="254"/>
      <c r="DG56" s="254"/>
      <c r="DH56" s="254"/>
      <c r="DI56" s="254"/>
      <c r="DJ56" s="254"/>
      <c r="DK56" s="254"/>
      <c r="DL56" s="254"/>
      <c r="DM56" s="255"/>
      <c r="DN56" s="285" t="str">
        <f>IF(A56="DNS","ｽﾀｰﾄ出来ず",IF(A56="DQ","失　格",IFERROR(INDEX('公式予選（TT）2Gr-結果表（貼付）'!$A:$Z,MATCH($R56,'公式予選（TT）2Gr-結果表（貼付）'!$B:$B,0),MATCH("BestLap",'公式予選（TT）2Gr-結果表（貼付）'!$1:$1,0)),"")))</f>
        <v/>
      </c>
      <c r="DO56" s="286"/>
      <c r="DP56" s="286"/>
      <c r="DQ56" s="286"/>
      <c r="DR56" s="286"/>
      <c r="DS56" s="286"/>
      <c r="DT56" s="286"/>
      <c r="DU56" s="286"/>
      <c r="DV56" s="286"/>
      <c r="DW56" s="286"/>
      <c r="DX56" s="286"/>
      <c r="DY56" s="286"/>
      <c r="DZ56" s="286"/>
      <c r="EA56" s="286"/>
      <c r="EB56" s="286"/>
      <c r="EC56" s="286"/>
      <c r="ED56" s="286"/>
      <c r="EE56" s="286"/>
      <c r="EF56" s="287"/>
      <c r="EG56" s="240"/>
      <c r="EH56" s="241"/>
      <c r="EI56" s="241"/>
      <c r="EJ56" s="241"/>
      <c r="EK56" s="241"/>
      <c r="EL56" s="241"/>
      <c r="EM56" s="241"/>
      <c r="EN56" s="241"/>
      <c r="EO56" s="241"/>
      <c r="EP56" s="241"/>
      <c r="EQ56" s="241"/>
      <c r="ER56" s="241"/>
      <c r="ES56" s="241"/>
      <c r="ET56" s="241"/>
      <c r="EU56" s="241"/>
      <c r="EV56" s="241"/>
      <c r="EW56" s="241"/>
      <c r="EX56" s="242"/>
    </row>
    <row r="57" spans="1:154" s="135" customFormat="1" ht="18.600000000000001" customHeight="1">
      <c r="A57" s="276" t="str">
        <f>IF(OR('公式予選（TT）2Gr-結果表（貼付）'!A28="DNF",'公式予選（TT）2Gr-結果表（貼付）'!A28="DNS",'公式予選（TT）2Gr-結果表（貼付）'!A28="DQ"),'公式予選（TT）2Gr-結果表（貼付）'!A28,IF(MAX('公式予選（TT）2Gr-結果表（貼付）'!$A:$A)&gt;A56,A56+1,""))</f>
        <v/>
      </c>
      <c r="B57" s="277"/>
      <c r="C57" s="277"/>
      <c r="D57" s="277"/>
      <c r="E57" s="278"/>
      <c r="F57" s="253" t="str">
        <f>IF(IFERROR(INDEX('公式予選（TT）2Gr-結果表（貼付）'!$A:$Z,MATCH($R57,'公式予選（TT）2Gr-結果表（貼付）'!$B:$B,0),MATCH("クラス",'公式予選（TT）2Gr-結果表（貼付）'!$1:$1,0)),"")=0,"",IFERROR(INDEX('公式予選（TT）2Gr-結果表（貼付）'!$A:$Z,MATCH($R57,'公式予選（TT）2Gr-結果表（貼付）'!$B:$B,0),MATCH("クラス",'公式予選（TT）2Gr-結果表（貼付）'!$1:$1,0)),""))</f>
        <v/>
      </c>
      <c r="G57" s="254"/>
      <c r="H57" s="254"/>
      <c r="I57" s="254"/>
      <c r="J57" s="254"/>
      <c r="K57" s="254"/>
      <c r="L57" s="255"/>
      <c r="M57" s="279" t="str">
        <f>IF(ISTEXT(A57)=TRUE,"",IF(F57="","",IF(A57="","""",COUNTIF($F$15:F57,F57))))</f>
        <v/>
      </c>
      <c r="N57" s="277"/>
      <c r="O57" s="277"/>
      <c r="P57" s="277"/>
      <c r="Q57" s="278"/>
      <c r="R57" s="279" t="str">
        <f>IFERROR(INDEX('公式予選（TT）2Gr-結果表（貼付）'!A28:$Z$50,MATCH($A57,'公式予選（TT）2Gr-結果表（貼付）'!A28:$A$50,0),MATCH("No.",'公式予選（TT）2Gr-結果表（貼付）'!$1:$1,0)),"")</f>
        <v/>
      </c>
      <c r="S57" s="277"/>
      <c r="T57" s="277"/>
      <c r="U57" s="277"/>
      <c r="V57" s="278"/>
      <c r="W57" s="250" t="str">
        <f>IFERROR(INDEX('公式予選（TT）2Gr-結果表（貼付）'!$A:$Z,MATCH($R57,'公式予選（TT）2Gr-結果表（貼付）'!$B:$B,0),MATCH("名前",'公式予選（TT）2Gr-結果表（貼付）'!$1:$1,0)),"")</f>
        <v/>
      </c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  <c r="AH57" s="251"/>
      <c r="AI57" s="251"/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2"/>
      <c r="AW57" s="249" t="str">
        <f>IFERROR(MID(INDEX('公式予選（TT）2Gr-結果表（貼付）'!$A:$Z,MATCH($R57,'公式予選（TT）2Gr-結果表（貼付）'!$B:$B,0),MATCH("会員番号",'公式予選（TT）2Gr-結果表（貼付）'!$1:$1,0)),1,1),"")</f>
        <v/>
      </c>
      <c r="AX57" s="249"/>
      <c r="AY57" s="249" t="str">
        <f>IFERROR(MID(INDEX('公式予選（TT）2Gr-結果表（貼付）'!$A:$Z,MATCH($R57,'公式予選（TT）2Gr-結果表（貼付）'!$B:$B,0),MATCH("会員番号",'公式予選（TT）2Gr-結果表（貼付）'!$1:$1,0)),2,1),"")</f>
        <v/>
      </c>
      <c r="AZ57" s="249"/>
      <c r="BA57" s="249" t="str">
        <f>IFERROR(MID(INDEX('公式予選（TT）2Gr-結果表（貼付）'!$A:$Z,MATCH($R57,'公式予選（TT）2Gr-結果表（貼付）'!$B:$B,0),MATCH("会員番号",'公式予選（TT）2Gr-結果表（貼付）'!$1:$1,0)),3,1),"")</f>
        <v/>
      </c>
      <c r="BB57" s="249"/>
      <c r="BC57" s="249" t="str">
        <f>IFERROR(MID(INDEX('公式予選（TT）2Gr-結果表（貼付）'!$A:$Z,MATCH($R57,'公式予選（TT）2Gr-結果表（貼付）'!$B:$B,0),MATCH("会員番号",'公式予選（TT）2Gr-結果表（貼付）'!$1:$1,0)),4,1),"")</f>
        <v/>
      </c>
      <c r="BD57" s="249"/>
      <c r="BE57" s="249" t="str">
        <f>IFERROR(MID(INDEX('公式予選（TT）2Gr-結果表（貼付）'!$A:$Z,MATCH($R57,'公式予選（TT）2Gr-結果表（貼付）'!$B:$B,0),MATCH("会員番号",'公式予選（TT）2Gr-結果表（貼付）'!$1:$1,0)),5,1),"")</f>
        <v/>
      </c>
      <c r="BF57" s="249"/>
      <c r="BG57" s="249" t="str">
        <f>IFERROR(MID(INDEX('公式予選（TT）2Gr-結果表（貼付）'!$A:$Z,MATCH($R57,'公式予選（TT）2Gr-結果表（貼付）'!$B:$B,0),MATCH("会員番号",'公式予選（TT）2Gr-結果表（貼付）'!$1:$1,0)),6,1),"")</f>
        <v/>
      </c>
      <c r="BH57" s="249"/>
      <c r="BI57" s="249" t="str">
        <f>IFERROR(MID(INDEX('公式予選（TT）2Gr-結果表（貼付）'!$A:$Z,MATCH($R57,'公式予選（TT）2Gr-結果表（貼付）'!$B:$B,0),MATCH("会員番号",'公式予選（TT）2Gr-結果表（貼付）'!$1:$1,0)),7,1),"")</f>
        <v/>
      </c>
      <c r="BJ57" s="249"/>
      <c r="BK57" s="249" t="str">
        <f>IFERROR(MID(INDEX('公式予選（TT）2Gr-結果表（貼付）'!$A:$Z,MATCH($R57,'公式予選（TT）2Gr-結果表（貼付）'!$B:$B,0),MATCH("会員番号",'公式予選（TT）2Gr-結果表（貼付）'!$1:$1,0)),8,1),"")</f>
        <v/>
      </c>
      <c r="BL57" s="249"/>
      <c r="BM57" s="249" t="str">
        <f>IFERROR(MID(INDEX('公式予選（TT）2Gr-結果表（貼付）'!$A:$Z,MATCH($R57,'公式予選（TT）2Gr-結果表（貼付）'!$B:$B,0),MATCH("会員番号",'公式予選（TT）2Gr-結果表（貼付）'!$1:$1,0)),9,1),"")</f>
        <v/>
      </c>
      <c r="BN57" s="249"/>
      <c r="BO57" s="249" t="str">
        <f>IFERROR(MID(INDEX('公式予選（TT）2Gr-結果表（貼付）'!$A:$Z,MATCH($R57,'公式予選（TT）2Gr-結果表（貼付）'!$B:$B,0),MATCH("会員番号",'公式予選（TT）2Gr-結果表（貼付）'!$1:$1,0)),10,1),"")</f>
        <v/>
      </c>
      <c r="BP57" s="249"/>
      <c r="BQ57" s="249" t="str">
        <f>IFERROR(MID(INDEX('公式予選（TT）2Gr-結果表（貼付）'!$A:$Z,MATCH($R57,'公式予選（TT）2Gr-結果表（貼付）'!$B:$B,0),MATCH("会員番号",'公式予選（TT）2Gr-結果表（貼付）'!$1:$1,0)),11,1),"")</f>
        <v/>
      </c>
      <c r="BR57" s="249"/>
      <c r="BS57" s="249" t="str">
        <f>IFERROR(MID(INDEX('公式予選（TT）2Gr-結果表（貼付）'!$A:$Z,MATCH($R57,'公式予選（TT）2Gr-結果表（貼付）'!$B:$B,0),MATCH("会員番号",'公式予選（TT）2Gr-結果表（貼付）'!$1:$1,0)),12,1),"")</f>
        <v/>
      </c>
      <c r="BT57" s="249"/>
      <c r="BU57" s="249" t="str">
        <f>IFERROR(MID(INDEX('公式予選（TT）2Gr-結果表（貼付）'!$A:$Z,MATCH($R57,'公式予選（TT）2Gr-結果表（貼付）'!$B:$B,0),MATCH("会員番号",'公式予選（TT）2Gr-結果表（貼付）'!$1:$1,0)),13,1),"")</f>
        <v/>
      </c>
      <c r="BV57" s="249"/>
      <c r="BW57" s="249" t="str">
        <f>IFERROR(MID(INDEX('公式予選（TT）2Gr-結果表（貼付）'!$A:$Z,MATCH($R57,'公式予選（TT）2Gr-結果表（貼付）'!$B:$B,0),MATCH("会員番号",'公式予選（TT）2Gr-結果表（貼付）'!$1:$1,0)),14,1),"")</f>
        <v/>
      </c>
      <c r="BX57" s="249"/>
      <c r="BY57" s="250" t="str">
        <f>IFERROR(INDEX('公式予選（TT）2Gr-結果表（貼付）'!$A:$Z,MATCH($R57,'公式予選（TT）2Gr-結果表（貼付）'!$B:$B,0),MATCH("Team",'公式予選（TT）2Gr-結果表（貼付）'!$1:$1,0)),"")</f>
        <v/>
      </c>
      <c r="BZ57" s="251"/>
      <c r="CA57" s="251"/>
      <c r="CB57" s="251"/>
      <c r="CC57" s="251"/>
      <c r="CD57" s="251"/>
      <c r="CE57" s="251"/>
      <c r="CF57" s="251"/>
      <c r="CG57" s="251"/>
      <c r="CH57" s="251"/>
      <c r="CI57" s="251"/>
      <c r="CJ57" s="251"/>
      <c r="CK57" s="251"/>
      <c r="CL57" s="251"/>
      <c r="CM57" s="251"/>
      <c r="CN57" s="251"/>
      <c r="CO57" s="251"/>
      <c r="CP57" s="251"/>
      <c r="CQ57" s="251"/>
      <c r="CR57" s="251"/>
      <c r="CS57" s="252"/>
      <c r="CT57" s="250" t="str">
        <f>IFERROR(INDEX('公式予選（TT）2Gr-結果表（貼付）'!$A:$Z,MATCH($R57,'公式予選（TT）2Gr-結果表（貼付）'!$B:$B,0),MATCH("Model/Engine",'公式予選（TT）2Gr-結果表（貼付）'!$1:$1,0)),"")</f>
        <v/>
      </c>
      <c r="CU57" s="251"/>
      <c r="CV57" s="251"/>
      <c r="CW57" s="251"/>
      <c r="CX57" s="251"/>
      <c r="CY57" s="251"/>
      <c r="CZ57" s="251"/>
      <c r="DA57" s="251"/>
      <c r="DB57" s="251"/>
      <c r="DC57" s="251"/>
      <c r="DD57" s="252"/>
      <c r="DE57" s="253"/>
      <c r="DF57" s="254"/>
      <c r="DG57" s="254"/>
      <c r="DH57" s="254"/>
      <c r="DI57" s="254"/>
      <c r="DJ57" s="254"/>
      <c r="DK57" s="254"/>
      <c r="DL57" s="254"/>
      <c r="DM57" s="255"/>
      <c r="DN57" s="285" t="str">
        <f>IF(A57="DNS","ｽﾀｰﾄ出来ず",IF(A57="DQ","失　格",IFERROR(INDEX('公式予選（TT）2Gr-結果表（貼付）'!$A:$Z,MATCH($R57,'公式予選（TT）2Gr-結果表（貼付）'!$B:$B,0),MATCH("BestLap",'公式予選（TT）2Gr-結果表（貼付）'!$1:$1,0)),"")))</f>
        <v/>
      </c>
      <c r="DO57" s="286"/>
      <c r="DP57" s="286"/>
      <c r="DQ57" s="286"/>
      <c r="DR57" s="286"/>
      <c r="DS57" s="286"/>
      <c r="DT57" s="286"/>
      <c r="DU57" s="286"/>
      <c r="DV57" s="286"/>
      <c r="DW57" s="286"/>
      <c r="DX57" s="286"/>
      <c r="DY57" s="286"/>
      <c r="DZ57" s="286"/>
      <c r="EA57" s="286"/>
      <c r="EB57" s="286"/>
      <c r="EC57" s="286"/>
      <c r="ED57" s="286"/>
      <c r="EE57" s="286"/>
      <c r="EF57" s="287"/>
      <c r="EG57" s="240"/>
      <c r="EH57" s="241"/>
      <c r="EI57" s="241"/>
      <c r="EJ57" s="241"/>
      <c r="EK57" s="241"/>
      <c r="EL57" s="241"/>
      <c r="EM57" s="241"/>
      <c r="EN57" s="241"/>
      <c r="EO57" s="241"/>
      <c r="EP57" s="241"/>
      <c r="EQ57" s="241"/>
      <c r="ER57" s="241"/>
      <c r="ES57" s="241"/>
      <c r="ET57" s="241"/>
      <c r="EU57" s="241"/>
      <c r="EV57" s="241"/>
      <c r="EW57" s="241"/>
      <c r="EX57" s="242"/>
    </row>
    <row r="58" spans="1:154" s="135" customFormat="1" ht="18.600000000000001" customHeight="1">
      <c r="A58" s="276" t="str">
        <f>IF(OR('公式予選（TT）2Gr-結果表（貼付）'!A29="DNF",'公式予選（TT）2Gr-結果表（貼付）'!A29="DNS",'公式予選（TT）2Gr-結果表（貼付）'!A29="DQ"),'公式予選（TT）2Gr-結果表（貼付）'!A29,IF(MAX('公式予選（TT）2Gr-結果表（貼付）'!$A:$A)&gt;A57,A57+1,""))</f>
        <v/>
      </c>
      <c r="B58" s="277"/>
      <c r="C58" s="277"/>
      <c r="D58" s="277"/>
      <c r="E58" s="278"/>
      <c r="F58" s="253" t="str">
        <f>IF(IFERROR(INDEX('公式予選（TT）2Gr-結果表（貼付）'!$A:$Z,MATCH($R58,'公式予選（TT）2Gr-結果表（貼付）'!$B:$B,0),MATCH("クラス",'公式予選（TT）2Gr-結果表（貼付）'!$1:$1,0)),"")=0,"",IFERROR(INDEX('公式予選（TT）2Gr-結果表（貼付）'!$A:$Z,MATCH($R58,'公式予選（TT）2Gr-結果表（貼付）'!$B:$B,0),MATCH("クラス",'公式予選（TT）2Gr-結果表（貼付）'!$1:$1,0)),""))</f>
        <v/>
      </c>
      <c r="G58" s="254"/>
      <c r="H58" s="254"/>
      <c r="I58" s="254"/>
      <c r="J58" s="254"/>
      <c r="K58" s="254"/>
      <c r="L58" s="255"/>
      <c r="M58" s="279" t="str">
        <f>IF(ISTEXT(A58)=TRUE,"",IF(F58="","",IF(A58="","""",COUNTIF($F$15:F58,F58))))</f>
        <v/>
      </c>
      <c r="N58" s="277"/>
      <c r="O58" s="277"/>
      <c r="P58" s="277"/>
      <c r="Q58" s="278"/>
      <c r="R58" s="279" t="str">
        <f>IFERROR(INDEX('公式予選（TT）2Gr-結果表（貼付）'!A29:$Z$50,MATCH($A58,'公式予選（TT）2Gr-結果表（貼付）'!A29:$A$50,0),MATCH("No.",'公式予選（TT）2Gr-結果表（貼付）'!$1:$1,0)),"")</f>
        <v/>
      </c>
      <c r="S58" s="277"/>
      <c r="T58" s="277"/>
      <c r="U58" s="277"/>
      <c r="V58" s="278"/>
      <c r="W58" s="250" t="str">
        <f>IFERROR(INDEX('公式予選（TT）2Gr-結果表（貼付）'!$A:$Z,MATCH($R58,'公式予選（TT）2Gr-結果表（貼付）'!$B:$B,0),MATCH("名前",'公式予選（TT）2Gr-結果表（貼付）'!$1:$1,0)),"")</f>
        <v/>
      </c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2"/>
      <c r="AW58" s="249" t="str">
        <f>IFERROR(MID(INDEX('公式予選（TT）2Gr-結果表（貼付）'!$A:$Z,MATCH($R58,'公式予選（TT）2Gr-結果表（貼付）'!$B:$B,0),MATCH("会員番号",'公式予選（TT）2Gr-結果表（貼付）'!$1:$1,0)),1,1),"")</f>
        <v/>
      </c>
      <c r="AX58" s="249"/>
      <c r="AY58" s="249" t="str">
        <f>IFERROR(MID(INDEX('公式予選（TT）2Gr-結果表（貼付）'!$A:$Z,MATCH($R58,'公式予選（TT）2Gr-結果表（貼付）'!$B:$B,0),MATCH("会員番号",'公式予選（TT）2Gr-結果表（貼付）'!$1:$1,0)),2,1),"")</f>
        <v/>
      </c>
      <c r="AZ58" s="249"/>
      <c r="BA58" s="249" t="str">
        <f>IFERROR(MID(INDEX('公式予選（TT）2Gr-結果表（貼付）'!$A:$Z,MATCH($R58,'公式予選（TT）2Gr-結果表（貼付）'!$B:$B,0),MATCH("会員番号",'公式予選（TT）2Gr-結果表（貼付）'!$1:$1,0)),3,1),"")</f>
        <v/>
      </c>
      <c r="BB58" s="249"/>
      <c r="BC58" s="249" t="str">
        <f>IFERROR(MID(INDEX('公式予選（TT）2Gr-結果表（貼付）'!$A:$Z,MATCH($R58,'公式予選（TT）2Gr-結果表（貼付）'!$B:$B,0),MATCH("会員番号",'公式予選（TT）2Gr-結果表（貼付）'!$1:$1,0)),4,1),"")</f>
        <v/>
      </c>
      <c r="BD58" s="249"/>
      <c r="BE58" s="249" t="str">
        <f>IFERROR(MID(INDEX('公式予選（TT）2Gr-結果表（貼付）'!$A:$Z,MATCH($R58,'公式予選（TT）2Gr-結果表（貼付）'!$B:$B,0),MATCH("会員番号",'公式予選（TT）2Gr-結果表（貼付）'!$1:$1,0)),5,1),"")</f>
        <v/>
      </c>
      <c r="BF58" s="249"/>
      <c r="BG58" s="249" t="str">
        <f>IFERROR(MID(INDEX('公式予選（TT）2Gr-結果表（貼付）'!$A:$Z,MATCH($R58,'公式予選（TT）2Gr-結果表（貼付）'!$B:$B,0),MATCH("会員番号",'公式予選（TT）2Gr-結果表（貼付）'!$1:$1,0)),6,1),"")</f>
        <v/>
      </c>
      <c r="BH58" s="249"/>
      <c r="BI58" s="249" t="str">
        <f>IFERROR(MID(INDEX('公式予選（TT）2Gr-結果表（貼付）'!$A:$Z,MATCH($R58,'公式予選（TT）2Gr-結果表（貼付）'!$B:$B,0),MATCH("会員番号",'公式予選（TT）2Gr-結果表（貼付）'!$1:$1,0)),7,1),"")</f>
        <v/>
      </c>
      <c r="BJ58" s="249"/>
      <c r="BK58" s="249" t="str">
        <f>IFERROR(MID(INDEX('公式予選（TT）2Gr-結果表（貼付）'!$A:$Z,MATCH($R58,'公式予選（TT）2Gr-結果表（貼付）'!$B:$B,0),MATCH("会員番号",'公式予選（TT）2Gr-結果表（貼付）'!$1:$1,0)),8,1),"")</f>
        <v/>
      </c>
      <c r="BL58" s="249"/>
      <c r="BM58" s="249" t="str">
        <f>IFERROR(MID(INDEX('公式予選（TT）2Gr-結果表（貼付）'!$A:$Z,MATCH($R58,'公式予選（TT）2Gr-結果表（貼付）'!$B:$B,0),MATCH("会員番号",'公式予選（TT）2Gr-結果表（貼付）'!$1:$1,0)),9,1),"")</f>
        <v/>
      </c>
      <c r="BN58" s="249"/>
      <c r="BO58" s="249" t="str">
        <f>IFERROR(MID(INDEX('公式予選（TT）2Gr-結果表（貼付）'!$A:$Z,MATCH($R58,'公式予選（TT）2Gr-結果表（貼付）'!$B:$B,0),MATCH("会員番号",'公式予選（TT）2Gr-結果表（貼付）'!$1:$1,0)),10,1),"")</f>
        <v/>
      </c>
      <c r="BP58" s="249"/>
      <c r="BQ58" s="249" t="str">
        <f>IFERROR(MID(INDEX('公式予選（TT）2Gr-結果表（貼付）'!$A:$Z,MATCH($R58,'公式予選（TT）2Gr-結果表（貼付）'!$B:$B,0),MATCH("会員番号",'公式予選（TT）2Gr-結果表（貼付）'!$1:$1,0)),11,1),"")</f>
        <v/>
      </c>
      <c r="BR58" s="249"/>
      <c r="BS58" s="249" t="str">
        <f>IFERROR(MID(INDEX('公式予選（TT）2Gr-結果表（貼付）'!$A:$Z,MATCH($R58,'公式予選（TT）2Gr-結果表（貼付）'!$B:$B,0),MATCH("会員番号",'公式予選（TT）2Gr-結果表（貼付）'!$1:$1,0)),12,1),"")</f>
        <v/>
      </c>
      <c r="BT58" s="249"/>
      <c r="BU58" s="249" t="str">
        <f>IFERROR(MID(INDEX('公式予選（TT）2Gr-結果表（貼付）'!$A:$Z,MATCH($R58,'公式予選（TT）2Gr-結果表（貼付）'!$B:$B,0),MATCH("会員番号",'公式予選（TT）2Gr-結果表（貼付）'!$1:$1,0)),13,1),"")</f>
        <v/>
      </c>
      <c r="BV58" s="249"/>
      <c r="BW58" s="249" t="str">
        <f>IFERROR(MID(INDEX('公式予選（TT）2Gr-結果表（貼付）'!$A:$Z,MATCH($R58,'公式予選（TT）2Gr-結果表（貼付）'!$B:$B,0),MATCH("会員番号",'公式予選（TT）2Gr-結果表（貼付）'!$1:$1,0)),14,1),"")</f>
        <v/>
      </c>
      <c r="BX58" s="249"/>
      <c r="BY58" s="250" t="str">
        <f>IFERROR(INDEX('公式予選（TT）2Gr-結果表（貼付）'!$A:$Z,MATCH($R58,'公式予選（TT）2Gr-結果表（貼付）'!$B:$B,0),MATCH("Team",'公式予選（TT）2Gr-結果表（貼付）'!$1:$1,0)),"")</f>
        <v/>
      </c>
      <c r="BZ58" s="251"/>
      <c r="CA58" s="251"/>
      <c r="CB58" s="251"/>
      <c r="CC58" s="251"/>
      <c r="CD58" s="251"/>
      <c r="CE58" s="251"/>
      <c r="CF58" s="251"/>
      <c r="CG58" s="251"/>
      <c r="CH58" s="251"/>
      <c r="CI58" s="251"/>
      <c r="CJ58" s="251"/>
      <c r="CK58" s="251"/>
      <c r="CL58" s="251"/>
      <c r="CM58" s="251"/>
      <c r="CN58" s="251"/>
      <c r="CO58" s="251"/>
      <c r="CP58" s="251"/>
      <c r="CQ58" s="251"/>
      <c r="CR58" s="251"/>
      <c r="CS58" s="252"/>
      <c r="CT58" s="250" t="str">
        <f>IFERROR(INDEX('公式予選（TT）2Gr-結果表（貼付）'!$A:$Z,MATCH($R58,'公式予選（TT）2Gr-結果表（貼付）'!$B:$B,0),MATCH("Model/Engine",'公式予選（TT）2Gr-結果表（貼付）'!$1:$1,0)),"")</f>
        <v/>
      </c>
      <c r="CU58" s="251"/>
      <c r="CV58" s="251"/>
      <c r="CW58" s="251"/>
      <c r="CX58" s="251"/>
      <c r="CY58" s="251"/>
      <c r="CZ58" s="251"/>
      <c r="DA58" s="251"/>
      <c r="DB58" s="251"/>
      <c r="DC58" s="251"/>
      <c r="DD58" s="252"/>
      <c r="DE58" s="253"/>
      <c r="DF58" s="254"/>
      <c r="DG58" s="254"/>
      <c r="DH58" s="254"/>
      <c r="DI58" s="254"/>
      <c r="DJ58" s="254"/>
      <c r="DK58" s="254"/>
      <c r="DL58" s="254"/>
      <c r="DM58" s="255"/>
      <c r="DN58" s="285" t="str">
        <f>IF(A58="DNS","ｽﾀｰﾄ出来ず",IF(A58="DQ","失　格",IFERROR(INDEX('公式予選（TT）2Gr-結果表（貼付）'!$A:$Z,MATCH($R58,'公式予選（TT）2Gr-結果表（貼付）'!$B:$B,0),MATCH("BestLap",'公式予選（TT）2Gr-結果表（貼付）'!$1:$1,0)),"")))</f>
        <v/>
      </c>
      <c r="DO58" s="286"/>
      <c r="DP58" s="286"/>
      <c r="DQ58" s="286"/>
      <c r="DR58" s="286"/>
      <c r="DS58" s="286"/>
      <c r="DT58" s="286"/>
      <c r="DU58" s="286"/>
      <c r="DV58" s="286"/>
      <c r="DW58" s="286"/>
      <c r="DX58" s="286"/>
      <c r="DY58" s="286"/>
      <c r="DZ58" s="286"/>
      <c r="EA58" s="286"/>
      <c r="EB58" s="286"/>
      <c r="EC58" s="286"/>
      <c r="ED58" s="286"/>
      <c r="EE58" s="286"/>
      <c r="EF58" s="287"/>
      <c r="EG58" s="240"/>
      <c r="EH58" s="241"/>
      <c r="EI58" s="241"/>
      <c r="EJ58" s="241"/>
      <c r="EK58" s="241"/>
      <c r="EL58" s="241"/>
      <c r="EM58" s="241"/>
      <c r="EN58" s="241"/>
      <c r="EO58" s="241"/>
      <c r="EP58" s="241"/>
      <c r="EQ58" s="241"/>
      <c r="ER58" s="241"/>
      <c r="ES58" s="241"/>
      <c r="ET58" s="241"/>
      <c r="EU58" s="241"/>
      <c r="EV58" s="241"/>
      <c r="EW58" s="241"/>
      <c r="EX58" s="242"/>
    </row>
    <row r="59" spans="1:154" s="135" customFormat="1" ht="18.600000000000001" customHeight="1">
      <c r="A59" s="276" t="str">
        <f>IF(OR('公式予選（TT）2Gr-結果表（貼付）'!A30="DNF",'公式予選（TT）2Gr-結果表（貼付）'!A30="DNS",'公式予選（TT）2Gr-結果表（貼付）'!A30="DQ"),'公式予選（TT）2Gr-結果表（貼付）'!A30,IF(MAX('公式予選（TT）2Gr-結果表（貼付）'!$A:$A)&gt;A58,A58+1,""))</f>
        <v/>
      </c>
      <c r="B59" s="277"/>
      <c r="C59" s="277"/>
      <c r="D59" s="277"/>
      <c r="E59" s="278"/>
      <c r="F59" s="253" t="str">
        <f>IF(IFERROR(INDEX('公式予選（TT）2Gr-結果表（貼付）'!$A:$Z,MATCH($R59,'公式予選（TT）2Gr-結果表（貼付）'!$B:$B,0),MATCH("クラス",'公式予選（TT）2Gr-結果表（貼付）'!$1:$1,0)),"")=0,"",IFERROR(INDEX('公式予選（TT）2Gr-結果表（貼付）'!$A:$Z,MATCH($R59,'公式予選（TT）2Gr-結果表（貼付）'!$B:$B,0),MATCH("クラス",'公式予選（TT）2Gr-結果表（貼付）'!$1:$1,0)),""))</f>
        <v/>
      </c>
      <c r="G59" s="254"/>
      <c r="H59" s="254"/>
      <c r="I59" s="254"/>
      <c r="J59" s="254"/>
      <c r="K59" s="254"/>
      <c r="L59" s="255"/>
      <c r="M59" s="279" t="str">
        <f>IF(ISTEXT(A59)=TRUE,"",IF(F59="","",IF(A59="","""",COUNTIF($F$15:F59,F59))))</f>
        <v/>
      </c>
      <c r="N59" s="277"/>
      <c r="O59" s="277"/>
      <c r="P59" s="277"/>
      <c r="Q59" s="278"/>
      <c r="R59" s="279" t="str">
        <f>IFERROR(INDEX('公式予選（TT）2Gr-結果表（貼付）'!A30:$Z$50,MATCH($A59,'公式予選（TT）2Gr-結果表（貼付）'!A30:$A$50,0),MATCH("No.",'公式予選（TT）2Gr-結果表（貼付）'!$1:$1,0)),"")</f>
        <v/>
      </c>
      <c r="S59" s="277"/>
      <c r="T59" s="277"/>
      <c r="U59" s="277"/>
      <c r="V59" s="278"/>
      <c r="W59" s="250" t="str">
        <f>IFERROR(INDEX('公式予選（TT）2Gr-結果表（貼付）'!$A:$Z,MATCH($R59,'公式予選（TT）2Gr-結果表（貼付）'!$B:$B,0),MATCH("名前",'公式予選（TT）2Gr-結果表（貼付）'!$1:$1,0)),"")</f>
        <v/>
      </c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  <c r="AS59" s="251"/>
      <c r="AT59" s="251"/>
      <c r="AU59" s="251"/>
      <c r="AV59" s="252"/>
      <c r="AW59" s="249" t="str">
        <f>IFERROR(MID(INDEX('公式予選（TT）2Gr-結果表（貼付）'!$A:$Z,MATCH($R59,'公式予選（TT）2Gr-結果表（貼付）'!$B:$B,0),MATCH("会員番号",'公式予選（TT）2Gr-結果表（貼付）'!$1:$1,0)),1,1),"")</f>
        <v/>
      </c>
      <c r="AX59" s="249"/>
      <c r="AY59" s="249" t="str">
        <f>IFERROR(MID(INDEX('公式予選（TT）2Gr-結果表（貼付）'!$A:$Z,MATCH($R59,'公式予選（TT）2Gr-結果表（貼付）'!$B:$B,0),MATCH("会員番号",'公式予選（TT）2Gr-結果表（貼付）'!$1:$1,0)),2,1),"")</f>
        <v/>
      </c>
      <c r="AZ59" s="249"/>
      <c r="BA59" s="249" t="str">
        <f>IFERROR(MID(INDEX('公式予選（TT）2Gr-結果表（貼付）'!$A:$Z,MATCH($R59,'公式予選（TT）2Gr-結果表（貼付）'!$B:$B,0),MATCH("会員番号",'公式予選（TT）2Gr-結果表（貼付）'!$1:$1,0)),3,1),"")</f>
        <v/>
      </c>
      <c r="BB59" s="249"/>
      <c r="BC59" s="249" t="str">
        <f>IFERROR(MID(INDEX('公式予選（TT）2Gr-結果表（貼付）'!$A:$Z,MATCH($R59,'公式予選（TT）2Gr-結果表（貼付）'!$B:$B,0),MATCH("会員番号",'公式予選（TT）2Gr-結果表（貼付）'!$1:$1,0)),4,1),"")</f>
        <v/>
      </c>
      <c r="BD59" s="249"/>
      <c r="BE59" s="249" t="str">
        <f>IFERROR(MID(INDEX('公式予選（TT）2Gr-結果表（貼付）'!$A:$Z,MATCH($R59,'公式予選（TT）2Gr-結果表（貼付）'!$B:$B,0),MATCH("会員番号",'公式予選（TT）2Gr-結果表（貼付）'!$1:$1,0)),5,1),"")</f>
        <v/>
      </c>
      <c r="BF59" s="249"/>
      <c r="BG59" s="249" t="str">
        <f>IFERROR(MID(INDEX('公式予選（TT）2Gr-結果表（貼付）'!$A:$Z,MATCH($R59,'公式予選（TT）2Gr-結果表（貼付）'!$B:$B,0),MATCH("会員番号",'公式予選（TT）2Gr-結果表（貼付）'!$1:$1,0)),6,1),"")</f>
        <v/>
      </c>
      <c r="BH59" s="249"/>
      <c r="BI59" s="249" t="str">
        <f>IFERROR(MID(INDEX('公式予選（TT）2Gr-結果表（貼付）'!$A:$Z,MATCH($R59,'公式予選（TT）2Gr-結果表（貼付）'!$B:$B,0),MATCH("会員番号",'公式予選（TT）2Gr-結果表（貼付）'!$1:$1,0)),7,1),"")</f>
        <v/>
      </c>
      <c r="BJ59" s="249"/>
      <c r="BK59" s="249" t="str">
        <f>IFERROR(MID(INDEX('公式予選（TT）2Gr-結果表（貼付）'!$A:$Z,MATCH($R59,'公式予選（TT）2Gr-結果表（貼付）'!$B:$B,0),MATCH("会員番号",'公式予選（TT）2Gr-結果表（貼付）'!$1:$1,0)),8,1),"")</f>
        <v/>
      </c>
      <c r="BL59" s="249"/>
      <c r="BM59" s="249" t="str">
        <f>IFERROR(MID(INDEX('公式予選（TT）2Gr-結果表（貼付）'!$A:$Z,MATCH($R59,'公式予選（TT）2Gr-結果表（貼付）'!$B:$B,0),MATCH("会員番号",'公式予選（TT）2Gr-結果表（貼付）'!$1:$1,0)),9,1),"")</f>
        <v/>
      </c>
      <c r="BN59" s="249"/>
      <c r="BO59" s="249" t="str">
        <f>IFERROR(MID(INDEX('公式予選（TT）2Gr-結果表（貼付）'!$A:$Z,MATCH($R59,'公式予選（TT）2Gr-結果表（貼付）'!$B:$B,0),MATCH("会員番号",'公式予選（TT）2Gr-結果表（貼付）'!$1:$1,0)),10,1),"")</f>
        <v/>
      </c>
      <c r="BP59" s="249"/>
      <c r="BQ59" s="249" t="str">
        <f>IFERROR(MID(INDEX('公式予選（TT）2Gr-結果表（貼付）'!$A:$Z,MATCH($R59,'公式予選（TT）2Gr-結果表（貼付）'!$B:$B,0),MATCH("会員番号",'公式予選（TT）2Gr-結果表（貼付）'!$1:$1,0)),11,1),"")</f>
        <v/>
      </c>
      <c r="BR59" s="249"/>
      <c r="BS59" s="249" t="str">
        <f>IFERROR(MID(INDEX('公式予選（TT）2Gr-結果表（貼付）'!$A:$Z,MATCH($R59,'公式予選（TT）2Gr-結果表（貼付）'!$B:$B,0),MATCH("会員番号",'公式予選（TT）2Gr-結果表（貼付）'!$1:$1,0)),12,1),"")</f>
        <v/>
      </c>
      <c r="BT59" s="249"/>
      <c r="BU59" s="249" t="str">
        <f>IFERROR(MID(INDEX('公式予選（TT）2Gr-結果表（貼付）'!$A:$Z,MATCH($R59,'公式予選（TT）2Gr-結果表（貼付）'!$B:$B,0),MATCH("会員番号",'公式予選（TT）2Gr-結果表（貼付）'!$1:$1,0)),13,1),"")</f>
        <v/>
      </c>
      <c r="BV59" s="249"/>
      <c r="BW59" s="249" t="str">
        <f>IFERROR(MID(INDEX('公式予選（TT）2Gr-結果表（貼付）'!$A:$Z,MATCH($R59,'公式予選（TT）2Gr-結果表（貼付）'!$B:$B,0),MATCH("会員番号",'公式予選（TT）2Gr-結果表（貼付）'!$1:$1,0)),14,1),"")</f>
        <v/>
      </c>
      <c r="BX59" s="249"/>
      <c r="BY59" s="250" t="str">
        <f>IFERROR(INDEX('公式予選（TT）2Gr-結果表（貼付）'!$A:$Z,MATCH($R59,'公式予選（TT）2Gr-結果表（貼付）'!$B:$B,0),MATCH("Team",'公式予選（TT）2Gr-結果表（貼付）'!$1:$1,0)),"")</f>
        <v/>
      </c>
      <c r="BZ59" s="251"/>
      <c r="CA59" s="251"/>
      <c r="CB59" s="251"/>
      <c r="CC59" s="251"/>
      <c r="CD59" s="251"/>
      <c r="CE59" s="251"/>
      <c r="CF59" s="251"/>
      <c r="CG59" s="251"/>
      <c r="CH59" s="251"/>
      <c r="CI59" s="251"/>
      <c r="CJ59" s="251"/>
      <c r="CK59" s="251"/>
      <c r="CL59" s="251"/>
      <c r="CM59" s="251"/>
      <c r="CN59" s="251"/>
      <c r="CO59" s="251"/>
      <c r="CP59" s="251"/>
      <c r="CQ59" s="251"/>
      <c r="CR59" s="251"/>
      <c r="CS59" s="252"/>
      <c r="CT59" s="250" t="str">
        <f>IFERROR(INDEX('公式予選（TT）2Gr-結果表（貼付）'!$A:$Z,MATCH($R59,'公式予選（TT）2Gr-結果表（貼付）'!$B:$B,0),MATCH("Model/Engine",'公式予選（TT）2Gr-結果表（貼付）'!$1:$1,0)),"")</f>
        <v/>
      </c>
      <c r="CU59" s="251"/>
      <c r="CV59" s="251"/>
      <c r="CW59" s="251"/>
      <c r="CX59" s="251"/>
      <c r="CY59" s="251"/>
      <c r="CZ59" s="251"/>
      <c r="DA59" s="251"/>
      <c r="DB59" s="251"/>
      <c r="DC59" s="251"/>
      <c r="DD59" s="252"/>
      <c r="DE59" s="253"/>
      <c r="DF59" s="254"/>
      <c r="DG59" s="254"/>
      <c r="DH59" s="254"/>
      <c r="DI59" s="254"/>
      <c r="DJ59" s="254"/>
      <c r="DK59" s="254"/>
      <c r="DL59" s="254"/>
      <c r="DM59" s="255"/>
      <c r="DN59" s="285" t="str">
        <f>IF(A59="DNS","ｽﾀｰﾄ出来ず",IF(A59="DQ","失　格",IFERROR(INDEX('公式予選（TT）2Gr-結果表（貼付）'!$A:$Z,MATCH($R59,'公式予選（TT）2Gr-結果表（貼付）'!$B:$B,0),MATCH("BestLap",'公式予選（TT）2Gr-結果表（貼付）'!$1:$1,0)),"")))</f>
        <v/>
      </c>
      <c r="DO59" s="286"/>
      <c r="DP59" s="286"/>
      <c r="DQ59" s="286"/>
      <c r="DR59" s="286"/>
      <c r="DS59" s="286"/>
      <c r="DT59" s="286"/>
      <c r="DU59" s="286"/>
      <c r="DV59" s="286"/>
      <c r="DW59" s="286"/>
      <c r="DX59" s="286"/>
      <c r="DY59" s="286"/>
      <c r="DZ59" s="286"/>
      <c r="EA59" s="286"/>
      <c r="EB59" s="286"/>
      <c r="EC59" s="286"/>
      <c r="ED59" s="286"/>
      <c r="EE59" s="286"/>
      <c r="EF59" s="287"/>
      <c r="EG59" s="240"/>
      <c r="EH59" s="241"/>
      <c r="EI59" s="241"/>
      <c r="EJ59" s="241"/>
      <c r="EK59" s="241"/>
      <c r="EL59" s="241"/>
      <c r="EM59" s="241"/>
      <c r="EN59" s="241"/>
      <c r="EO59" s="241"/>
      <c r="EP59" s="241"/>
      <c r="EQ59" s="241"/>
      <c r="ER59" s="241"/>
      <c r="ES59" s="241"/>
      <c r="ET59" s="241"/>
      <c r="EU59" s="241"/>
      <c r="EV59" s="241"/>
      <c r="EW59" s="241"/>
      <c r="EX59" s="242"/>
    </row>
    <row r="60" spans="1:154" s="135" customFormat="1" ht="18.600000000000001" customHeight="1">
      <c r="A60" s="276" t="str">
        <f>IF(OR('公式予選（TT）2Gr-結果表（貼付）'!A31="DNF",'公式予選（TT）2Gr-結果表（貼付）'!A31="DNS",'公式予選（TT）2Gr-結果表（貼付）'!A31="DQ"),'公式予選（TT）2Gr-結果表（貼付）'!A31,IF(MAX('公式予選（TT）2Gr-結果表（貼付）'!$A:$A)&gt;A59,A59+1,""))</f>
        <v/>
      </c>
      <c r="B60" s="277"/>
      <c r="C60" s="277"/>
      <c r="D60" s="277"/>
      <c r="E60" s="278"/>
      <c r="F60" s="253" t="str">
        <f>IF(IFERROR(INDEX('公式予選（TT）2Gr-結果表（貼付）'!$A:$Z,MATCH($R60,'公式予選（TT）2Gr-結果表（貼付）'!$B:$B,0),MATCH("クラス",'公式予選（TT）2Gr-結果表（貼付）'!$1:$1,0)),"")=0,"",IFERROR(INDEX('公式予選（TT）2Gr-結果表（貼付）'!$A:$Z,MATCH($R60,'公式予選（TT）2Gr-結果表（貼付）'!$B:$B,0),MATCH("クラス",'公式予選（TT）2Gr-結果表（貼付）'!$1:$1,0)),""))</f>
        <v/>
      </c>
      <c r="G60" s="254"/>
      <c r="H60" s="254"/>
      <c r="I60" s="254"/>
      <c r="J60" s="254"/>
      <c r="K60" s="254"/>
      <c r="L60" s="255"/>
      <c r="M60" s="279" t="str">
        <f>IF(ISTEXT(A60)=TRUE,"",IF(F60="","",IF(A60="","""",COUNTIF($F$15:F60,F60))))</f>
        <v/>
      </c>
      <c r="N60" s="277"/>
      <c r="O60" s="277"/>
      <c r="P60" s="277"/>
      <c r="Q60" s="278"/>
      <c r="R60" s="279" t="str">
        <f>IFERROR(INDEX('公式予選（TT）2Gr-結果表（貼付）'!A31:$Z$50,MATCH($A60,'公式予選（TT）2Gr-結果表（貼付）'!A31:$A$50,0),MATCH("No.",'公式予選（TT）2Gr-結果表（貼付）'!$1:$1,0)),"")</f>
        <v/>
      </c>
      <c r="S60" s="277"/>
      <c r="T60" s="277"/>
      <c r="U60" s="277"/>
      <c r="V60" s="278"/>
      <c r="W60" s="250" t="str">
        <f>IFERROR(INDEX('公式予選（TT）2Gr-結果表（貼付）'!$A:$Z,MATCH($R60,'公式予選（TT）2Gr-結果表（貼付）'!$B:$B,0),MATCH("名前",'公式予選（TT）2Gr-結果表（貼付）'!$1:$1,0)),"")</f>
        <v/>
      </c>
      <c r="X60" s="251"/>
      <c r="Y60" s="251"/>
      <c r="Z60" s="251"/>
      <c r="AA60" s="251"/>
      <c r="AB60" s="251"/>
      <c r="AC60" s="251"/>
      <c r="AD60" s="251"/>
      <c r="AE60" s="251"/>
      <c r="AF60" s="251"/>
      <c r="AG60" s="251"/>
      <c r="AH60" s="251"/>
      <c r="AI60" s="251"/>
      <c r="AJ60" s="251"/>
      <c r="AK60" s="251"/>
      <c r="AL60" s="251"/>
      <c r="AM60" s="251"/>
      <c r="AN60" s="251"/>
      <c r="AO60" s="251"/>
      <c r="AP60" s="251"/>
      <c r="AQ60" s="251"/>
      <c r="AR60" s="251"/>
      <c r="AS60" s="251"/>
      <c r="AT60" s="251"/>
      <c r="AU60" s="251"/>
      <c r="AV60" s="252"/>
      <c r="AW60" s="249" t="str">
        <f>IFERROR(MID(INDEX('公式予選（TT）2Gr-結果表（貼付）'!$A:$Z,MATCH($R60,'公式予選（TT）2Gr-結果表（貼付）'!$B:$B,0),MATCH("会員番号",'公式予選（TT）2Gr-結果表（貼付）'!$1:$1,0)),1,1),"")</f>
        <v/>
      </c>
      <c r="AX60" s="249"/>
      <c r="AY60" s="249" t="str">
        <f>IFERROR(MID(INDEX('公式予選（TT）2Gr-結果表（貼付）'!$A:$Z,MATCH($R60,'公式予選（TT）2Gr-結果表（貼付）'!$B:$B,0),MATCH("会員番号",'公式予選（TT）2Gr-結果表（貼付）'!$1:$1,0)),2,1),"")</f>
        <v/>
      </c>
      <c r="AZ60" s="249"/>
      <c r="BA60" s="249" t="str">
        <f>IFERROR(MID(INDEX('公式予選（TT）2Gr-結果表（貼付）'!$A:$Z,MATCH($R60,'公式予選（TT）2Gr-結果表（貼付）'!$B:$B,0),MATCH("会員番号",'公式予選（TT）2Gr-結果表（貼付）'!$1:$1,0)),3,1),"")</f>
        <v/>
      </c>
      <c r="BB60" s="249"/>
      <c r="BC60" s="249" t="str">
        <f>IFERROR(MID(INDEX('公式予選（TT）2Gr-結果表（貼付）'!$A:$Z,MATCH($R60,'公式予選（TT）2Gr-結果表（貼付）'!$B:$B,0),MATCH("会員番号",'公式予選（TT）2Gr-結果表（貼付）'!$1:$1,0)),4,1),"")</f>
        <v/>
      </c>
      <c r="BD60" s="249"/>
      <c r="BE60" s="249" t="str">
        <f>IFERROR(MID(INDEX('公式予選（TT）2Gr-結果表（貼付）'!$A:$Z,MATCH($R60,'公式予選（TT）2Gr-結果表（貼付）'!$B:$B,0),MATCH("会員番号",'公式予選（TT）2Gr-結果表（貼付）'!$1:$1,0)),5,1),"")</f>
        <v/>
      </c>
      <c r="BF60" s="249"/>
      <c r="BG60" s="249" t="str">
        <f>IFERROR(MID(INDEX('公式予選（TT）2Gr-結果表（貼付）'!$A:$Z,MATCH($R60,'公式予選（TT）2Gr-結果表（貼付）'!$B:$B,0),MATCH("会員番号",'公式予選（TT）2Gr-結果表（貼付）'!$1:$1,0)),6,1),"")</f>
        <v/>
      </c>
      <c r="BH60" s="249"/>
      <c r="BI60" s="249" t="str">
        <f>IFERROR(MID(INDEX('公式予選（TT）2Gr-結果表（貼付）'!$A:$Z,MATCH($R60,'公式予選（TT）2Gr-結果表（貼付）'!$B:$B,0),MATCH("会員番号",'公式予選（TT）2Gr-結果表（貼付）'!$1:$1,0)),7,1),"")</f>
        <v/>
      </c>
      <c r="BJ60" s="249"/>
      <c r="BK60" s="249" t="str">
        <f>IFERROR(MID(INDEX('公式予選（TT）2Gr-結果表（貼付）'!$A:$Z,MATCH($R60,'公式予選（TT）2Gr-結果表（貼付）'!$B:$B,0),MATCH("会員番号",'公式予選（TT）2Gr-結果表（貼付）'!$1:$1,0)),8,1),"")</f>
        <v/>
      </c>
      <c r="BL60" s="249"/>
      <c r="BM60" s="249" t="str">
        <f>IFERROR(MID(INDEX('公式予選（TT）2Gr-結果表（貼付）'!$A:$Z,MATCH($R60,'公式予選（TT）2Gr-結果表（貼付）'!$B:$B,0),MATCH("会員番号",'公式予選（TT）2Gr-結果表（貼付）'!$1:$1,0)),9,1),"")</f>
        <v/>
      </c>
      <c r="BN60" s="249"/>
      <c r="BO60" s="249" t="str">
        <f>IFERROR(MID(INDEX('公式予選（TT）2Gr-結果表（貼付）'!$A:$Z,MATCH($R60,'公式予選（TT）2Gr-結果表（貼付）'!$B:$B,0),MATCH("会員番号",'公式予選（TT）2Gr-結果表（貼付）'!$1:$1,0)),10,1),"")</f>
        <v/>
      </c>
      <c r="BP60" s="249"/>
      <c r="BQ60" s="249" t="str">
        <f>IFERROR(MID(INDEX('公式予選（TT）2Gr-結果表（貼付）'!$A:$Z,MATCH($R60,'公式予選（TT）2Gr-結果表（貼付）'!$B:$B,0),MATCH("会員番号",'公式予選（TT）2Gr-結果表（貼付）'!$1:$1,0)),11,1),"")</f>
        <v/>
      </c>
      <c r="BR60" s="249"/>
      <c r="BS60" s="249" t="str">
        <f>IFERROR(MID(INDEX('公式予選（TT）2Gr-結果表（貼付）'!$A:$Z,MATCH($R60,'公式予選（TT）2Gr-結果表（貼付）'!$B:$B,0),MATCH("会員番号",'公式予選（TT）2Gr-結果表（貼付）'!$1:$1,0)),12,1),"")</f>
        <v/>
      </c>
      <c r="BT60" s="249"/>
      <c r="BU60" s="249" t="str">
        <f>IFERROR(MID(INDEX('公式予選（TT）2Gr-結果表（貼付）'!$A:$Z,MATCH($R60,'公式予選（TT）2Gr-結果表（貼付）'!$B:$B,0),MATCH("会員番号",'公式予選（TT）2Gr-結果表（貼付）'!$1:$1,0)),13,1),"")</f>
        <v/>
      </c>
      <c r="BV60" s="249"/>
      <c r="BW60" s="249" t="str">
        <f>IFERROR(MID(INDEX('公式予選（TT）2Gr-結果表（貼付）'!$A:$Z,MATCH($R60,'公式予選（TT）2Gr-結果表（貼付）'!$B:$B,0),MATCH("会員番号",'公式予選（TT）2Gr-結果表（貼付）'!$1:$1,0)),14,1),"")</f>
        <v/>
      </c>
      <c r="BX60" s="249"/>
      <c r="BY60" s="250" t="str">
        <f>IFERROR(INDEX('公式予選（TT）2Gr-結果表（貼付）'!$A:$Z,MATCH($R60,'公式予選（TT）2Gr-結果表（貼付）'!$B:$B,0),MATCH("Team",'公式予選（TT）2Gr-結果表（貼付）'!$1:$1,0)),"")</f>
        <v/>
      </c>
      <c r="BZ60" s="251"/>
      <c r="CA60" s="251"/>
      <c r="CB60" s="251"/>
      <c r="CC60" s="251"/>
      <c r="CD60" s="251"/>
      <c r="CE60" s="251"/>
      <c r="CF60" s="251"/>
      <c r="CG60" s="251"/>
      <c r="CH60" s="251"/>
      <c r="CI60" s="251"/>
      <c r="CJ60" s="251"/>
      <c r="CK60" s="251"/>
      <c r="CL60" s="251"/>
      <c r="CM60" s="251"/>
      <c r="CN60" s="251"/>
      <c r="CO60" s="251"/>
      <c r="CP60" s="251"/>
      <c r="CQ60" s="251"/>
      <c r="CR60" s="251"/>
      <c r="CS60" s="252"/>
      <c r="CT60" s="250" t="str">
        <f>IFERROR(INDEX('公式予選（TT）2Gr-結果表（貼付）'!$A:$Z,MATCH($R60,'公式予選（TT）2Gr-結果表（貼付）'!$B:$B,0),MATCH("Model/Engine",'公式予選（TT）2Gr-結果表（貼付）'!$1:$1,0)),"")</f>
        <v/>
      </c>
      <c r="CU60" s="251"/>
      <c r="CV60" s="251"/>
      <c r="CW60" s="251"/>
      <c r="CX60" s="251"/>
      <c r="CY60" s="251"/>
      <c r="CZ60" s="251"/>
      <c r="DA60" s="251"/>
      <c r="DB60" s="251"/>
      <c r="DC60" s="251"/>
      <c r="DD60" s="252"/>
      <c r="DE60" s="253"/>
      <c r="DF60" s="254"/>
      <c r="DG60" s="254"/>
      <c r="DH60" s="254"/>
      <c r="DI60" s="254"/>
      <c r="DJ60" s="254"/>
      <c r="DK60" s="254"/>
      <c r="DL60" s="254"/>
      <c r="DM60" s="255"/>
      <c r="DN60" s="285" t="str">
        <f>IF(A60="DNS","ｽﾀｰﾄ出来ず",IF(A60="DQ","失　格",IFERROR(INDEX('公式予選（TT）2Gr-結果表（貼付）'!$A:$Z,MATCH($R60,'公式予選（TT）2Gr-結果表（貼付）'!$B:$B,0),MATCH("BestLap",'公式予選（TT）2Gr-結果表（貼付）'!$1:$1,0)),"")))</f>
        <v/>
      </c>
      <c r="DO60" s="286"/>
      <c r="DP60" s="286"/>
      <c r="DQ60" s="286"/>
      <c r="DR60" s="286"/>
      <c r="DS60" s="286"/>
      <c r="DT60" s="286"/>
      <c r="DU60" s="286"/>
      <c r="DV60" s="286"/>
      <c r="DW60" s="286"/>
      <c r="DX60" s="286"/>
      <c r="DY60" s="286"/>
      <c r="DZ60" s="286"/>
      <c r="EA60" s="286"/>
      <c r="EB60" s="286"/>
      <c r="EC60" s="286"/>
      <c r="ED60" s="286"/>
      <c r="EE60" s="286"/>
      <c r="EF60" s="287"/>
      <c r="EG60" s="240"/>
      <c r="EH60" s="241"/>
      <c r="EI60" s="241"/>
      <c r="EJ60" s="241"/>
      <c r="EK60" s="241"/>
      <c r="EL60" s="241"/>
      <c r="EM60" s="241"/>
      <c r="EN60" s="241"/>
      <c r="EO60" s="241"/>
      <c r="EP60" s="241"/>
      <c r="EQ60" s="241"/>
      <c r="ER60" s="241"/>
      <c r="ES60" s="241"/>
      <c r="ET60" s="241"/>
      <c r="EU60" s="241"/>
      <c r="EV60" s="241"/>
      <c r="EW60" s="241"/>
      <c r="EX60" s="242"/>
    </row>
    <row r="61" spans="1:154" s="136" customFormat="1" ht="18.600000000000001" customHeight="1">
      <c r="A61" s="276" t="str">
        <f>IF(OR('公式予選（TT）2Gr-結果表（貼付）'!A32="DNF",'公式予選（TT）2Gr-結果表（貼付）'!A32="DNS",'公式予選（TT）2Gr-結果表（貼付）'!A32="DQ"),'公式予選（TT）2Gr-結果表（貼付）'!A32,IF(MAX('公式予選（TT）2Gr-結果表（貼付）'!$A:$A)&gt;A60,A60+1,""))</f>
        <v/>
      </c>
      <c r="B61" s="277"/>
      <c r="C61" s="277"/>
      <c r="D61" s="277"/>
      <c r="E61" s="278"/>
      <c r="F61" s="253" t="str">
        <f>IF(IFERROR(INDEX('公式予選（TT）2Gr-結果表（貼付）'!$A:$Z,MATCH($R61,'公式予選（TT）2Gr-結果表（貼付）'!$B:$B,0),MATCH("クラス",'公式予選（TT）2Gr-結果表（貼付）'!$1:$1,0)),"")=0,"",IFERROR(INDEX('公式予選（TT）2Gr-結果表（貼付）'!$A:$Z,MATCH($R61,'公式予選（TT）2Gr-結果表（貼付）'!$B:$B,0),MATCH("クラス",'公式予選（TT）2Gr-結果表（貼付）'!$1:$1,0)),""))</f>
        <v/>
      </c>
      <c r="G61" s="254"/>
      <c r="H61" s="254"/>
      <c r="I61" s="254"/>
      <c r="J61" s="254"/>
      <c r="K61" s="254"/>
      <c r="L61" s="255"/>
      <c r="M61" s="279" t="str">
        <f>IF(ISTEXT(A61)=TRUE,"",IF(F61="","",IF(A61="","""",COUNTIF($F$15:F61,F61))))</f>
        <v/>
      </c>
      <c r="N61" s="277"/>
      <c r="O61" s="277"/>
      <c r="P61" s="277"/>
      <c r="Q61" s="278"/>
      <c r="R61" s="279" t="str">
        <f>IFERROR(INDEX('公式予選（TT）2Gr-結果表（貼付）'!A32:$Z$50,MATCH($A61,'公式予選（TT）2Gr-結果表（貼付）'!A32:$A$50,0),MATCH("No.",'公式予選（TT）2Gr-結果表（貼付）'!$1:$1,0)),"")</f>
        <v/>
      </c>
      <c r="S61" s="277"/>
      <c r="T61" s="277"/>
      <c r="U61" s="277"/>
      <c r="V61" s="278"/>
      <c r="W61" s="250" t="str">
        <f>IFERROR(INDEX('公式予選（TT）2Gr-結果表（貼付）'!$A:$Z,MATCH($R61,'公式予選（TT）2Gr-結果表（貼付）'!$B:$B,0),MATCH("名前",'公式予選（TT）2Gr-結果表（貼付）'!$1:$1,0)),"")</f>
        <v/>
      </c>
      <c r="X61" s="251"/>
      <c r="Y61" s="251"/>
      <c r="Z61" s="251"/>
      <c r="AA61" s="251"/>
      <c r="AB61" s="251"/>
      <c r="AC61" s="251"/>
      <c r="AD61" s="251"/>
      <c r="AE61" s="251"/>
      <c r="AF61" s="251"/>
      <c r="AG61" s="251"/>
      <c r="AH61" s="251"/>
      <c r="AI61" s="251"/>
      <c r="AJ61" s="251"/>
      <c r="AK61" s="251"/>
      <c r="AL61" s="251"/>
      <c r="AM61" s="251"/>
      <c r="AN61" s="251"/>
      <c r="AO61" s="251"/>
      <c r="AP61" s="251"/>
      <c r="AQ61" s="251"/>
      <c r="AR61" s="251"/>
      <c r="AS61" s="251"/>
      <c r="AT61" s="251"/>
      <c r="AU61" s="251"/>
      <c r="AV61" s="252"/>
      <c r="AW61" s="249" t="str">
        <f>IFERROR(MID(INDEX('公式予選（TT）2Gr-結果表（貼付）'!$A:$Z,MATCH($R61,'公式予選（TT）2Gr-結果表（貼付）'!$B:$B,0),MATCH("会員番号",'公式予選（TT）2Gr-結果表（貼付）'!$1:$1,0)),1,1),"")</f>
        <v/>
      </c>
      <c r="AX61" s="249"/>
      <c r="AY61" s="249" t="str">
        <f>IFERROR(MID(INDEX('公式予選（TT）2Gr-結果表（貼付）'!$A:$Z,MATCH($R61,'公式予選（TT）2Gr-結果表（貼付）'!$B:$B,0),MATCH("会員番号",'公式予選（TT）2Gr-結果表（貼付）'!$1:$1,0)),2,1),"")</f>
        <v/>
      </c>
      <c r="AZ61" s="249"/>
      <c r="BA61" s="249" t="str">
        <f>IFERROR(MID(INDEX('公式予選（TT）2Gr-結果表（貼付）'!$A:$Z,MATCH($R61,'公式予選（TT）2Gr-結果表（貼付）'!$B:$B,0),MATCH("会員番号",'公式予選（TT）2Gr-結果表（貼付）'!$1:$1,0)),3,1),"")</f>
        <v/>
      </c>
      <c r="BB61" s="249"/>
      <c r="BC61" s="249" t="str">
        <f>IFERROR(MID(INDEX('公式予選（TT）2Gr-結果表（貼付）'!$A:$Z,MATCH($R61,'公式予選（TT）2Gr-結果表（貼付）'!$B:$B,0),MATCH("会員番号",'公式予選（TT）2Gr-結果表（貼付）'!$1:$1,0)),4,1),"")</f>
        <v/>
      </c>
      <c r="BD61" s="249"/>
      <c r="BE61" s="249" t="str">
        <f>IFERROR(MID(INDEX('公式予選（TT）2Gr-結果表（貼付）'!$A:$Z,MATCH($R61,'公式予選（TT）2Gr-結果表（貼付）'!$B:$B,0),MATCH("会員番号",'公式予選（TT）2Gr-結果表（貼付）'!$1:$1,0)),5,1),"")</f>
        <v/>
      </c>
      <c r="BF61" s="249"/>
      <c r="BG61" s="249" t="str">
        <f>IFERROR(MID(INDEX('公式予選（TT）2Gr-結果表（貼付）'!$A:$Z,MATCH($R61,'公式予選（TT）2Gr-結果表（貼付）'!$B:$B,0),MATCH("会員番号",'公式予選（TT）2Gr-結果表（貼付）'!$1:$1,0)),6,1),"")</f>
        <v/>
      </c>
      <c r="BH61" s="249"/>
      <c r="BI61" s="249" t="str">
        <f>IFERROR(MID(INDEX('公式予選（TT）2Gr-結果表（貼付）'!$A:$Z,MATCH($R61,'公式予選（TT）2Gr-結果表（貼付）'!$B:$B,0),MATCH("会員番号",'公式予選（TT）2Gr-結果表（貼付）'!$1:$1,0)),7,1),"")</f>
        <v/>
      </c>
      <c r="BJ61" s="249"/>
      <c r="BK61" s="249" t="str">
        <f>IFERROR(MID(INDEX('公式予選（TT）2Gr-結果表（貼付）'!$A:$Z,MATCH($R61,'公式予選（TT）2Gr-結果表（貼付）'!$B:$B,0),MATCH("会員番号",'公式予選（TT）2Gr-結果表（貼付）'!$1:$1,0)),8,1),"")</f>
        <v/>
      </c>
      <c r="BL61" s="249"/>
      <c r="BM61" s="249" t="str">
        <f>IFERROR(MID(INDEX('公式予選（TT）2Gr-結果表（貼付）'!$A:$Z,MATCH($R61,'公式予選（TT）2Gr-結果表（貼付）'!$B:$B,0),MATCH("会員番号",'公式予選（TT）2Gr-結果表（貼付）'!$1:$1,0)),9,1),"")</f>
        <v/>
      </c>
      <c r="BN61" s="249"/>
      <c r="BO61" s="249" t="str">
        <f>IFERROR(MID(INDEX('公式予選（TT）2Gr-結果表（貼付）'!$A:$Z,MATCH($R61,'公式予選（TT）2Gr-結果表（貼付）'!$B:$B,0),MATCH("会員番号",'公式予選（TT）2Gr-結果表（貼付）'!$1:$1,0)),10,1),"")</f>
        <v/>
      </c>
      <c r="BP61" s="249"/>
      <c r="BQ61" s="249" t="str">
        <f>IFERROR(MID(INDEX('公式予選（TT）2Gr-結果表（貼付）'!$A:$Z,MATCH($R61,'公式予選（TT）2Gr-結果表（貼付）'!$B:$B,0),MATCH("会員番号",'公式予選（TT）2Gr-結果表（貼付）'!$1:$1,0)),11,1),"")</f>
        <v/>
      </c>
      <c r="BR61" s="249"/>
      <c r="BS61" s="249" t="str">
        <f>IFERROR(MID(INDEX('公式予選（TT）2Gr-結果表（貼付）'!$A:$Z,MATCH($R61,'公式予選（TT）2Gr-結果表（貼付）'!$B:$B,0),MATCH("会員番号",'公式予選（TT）2Gr-結果表（貼付）'!$1:$1,0)),12,1),"")</f>
        <v/>
      </c>
      <c r="BT61" s="249"/>
      <c r="BU61" s="249" t="str">
        <f>IFERROR(MID(INDEX('公式予選（TT）2Gr-結果表（貼付）'!$A:$Z,MATCH($R61,'公式予選（TT）2Gr-結果表（貼付）'!$B:$B,0),MATCH("会員番号",'公式予選（TT）2Gr-結果表（貼付）'!$1:$1,0)),13,1),"")</f>
        <v/>
      </c>
      <c r="BV61" s="249"/>
      <c r="BW61" s="249" t="str">
        <f>IFERROR(MID(INDEX('公式予選（TT）2Gr-結果表（貼付）'!$A:$Z,MATCH($R61,'公式予選（TT）2Gr-結果表（貼付）'!$B:$B,0),MATCH("会員番号",'公式予選（TT）2Gr-結果表（貼付）'!$1:$1,0)),14,1),"")</f>
        <v/>
      </c>
      <c r="BX61" s="249"/>
      <c r="BY61" s="250" t="str">
        <f>IFERROR(INDEX('公式予選（TT）2Gr-結果表（貼付）'!$A:$Z,MATCH($R61,'公式予選（TT）2Gr-結果表（貼付）'!$B:$B,0),MATCH("Team",'公式予選（TT）2Gr-結果表（貼付）'!$1:$1,0)),"")</f>
        <v/>
      </c>
      <c r="BZ61" s="251"/>
      <c r="CA61" s="251"/>
      <c r="CB61" s="251"/>
      <c r="CC61" s="251"/>
      <c r="CD61" s="251"/>
      <c r="CE61" s="251"/>
      <c r="CF61" s="251"/>
      <c r="CG61" s="251"/>
      <c r="CH61" s="251"/>
      <c r="CI61" s="251"/>
      <c r="CJ61" s="251"/>
      <c r="CK61" s="251"/>
      <c r="CL61" s="251"/>
      <c r="CM61" s="251"/>
      <c r="CN61" s="251"/>
      <c r="CO61" s="251"/>
      <c r="CP61" s="251"/>
      <c r="CQ61" s="251"/>
      <c r="CR61" s="251"/>
      <c r="CS61" s="252"/>
      <c r="CT61" s="250" t="str">
        <f>IFERROR(INDEX('公式予選（TT）2Gr-結果表（貼付）'!$A:$Z,MATCH($R61,'公式予選（TT）2Gr-結果表（貼付）'!$B:$B,0),MATCH("Model/Engine",'公式予選（TT）2Gr-結果表（貼付）'!$1:$1,0)),"")</f>
        <v/>
      </c>
      <c r="CU61" s="251"/>
      <c r="CV61" s="251"/>
      <c r="CW61" s="251"/>
      <c r="CX61" s="251"/>
      <c r="CY61" s="251"/>
      <c r="CZ61" s="251"/>
      <c r="DA61" s="251"/>
      <c r="DB61" s="251"/>
      <c r="DC61" s="251"/>
      <c r="DD61" s="252"/>
      <c r="DE61" s="253"/>
      <c r="DF61" s="254"/>
      <c r="DG61" s="254"/>
      <c r="DH61" s="254"/>
      <c r="DI61" s="254"/>
      <c r="DJ61" s="254"/>
      <c r="DK61" s="254"/>
      <c r="DL61" s="254"/>
      <c r="DM61" s="255"/>
      <c r="DN61" s="285" t="str">
        <f>IF(A61="DNS","ｽﾀｰﾄ出来ず",IF(A61="DQ","失　格",IFERROR(INDEX('公式予選（TT）2Gr-結果表（貼付）'!$A:$Z,MATCH($R61,'公式予選（TT）2Gr-結果表（貼付）'!$B:$B,0),MATCH("BestLap",'公式予選（TT）2Gr-結果表（貼付）'!$1:$1,0)),"")))</f>
        <v/>
      </c>
      <c r="DO61" s="286"/>
      <c r="DP61" s="286"/>
      <c r="DQ61" s="286"/>
      <c r="DR61" s="286"/>
      <c r="DS61" s="286"/>
      <c r="DT61" s="286"/>
      <c r="DU61" s="286"/>
      <c r="DV61" s="286"/>
      <c r="DW61" s="286"/>
      <c r="DX61" s="286"/>
      <c r="DY61" s="286"/>
      <c r="DZ61" s="286"/>
      <c r="EA61" s="286"/>
      <c r="EB61" s="286"/>
      <c r="EC61" s="286"/>
      <c r="ED61" s="286"/>
      <c r="EE61" s="286"/>
      <c r="EF61" s="287"/>
      <c r="EG61" s="240"/>
      <c r="EH61" s="241"/>
      <c r="EI61" s="241"/>
      <c r="EJ61" s="241"/>
      <c r="EK61" s="241"/>
      <c r="EL61" s="241"/>
      <c r="EM61" s="241"/>
      <c r="EN61" s="241"/>
      <c r="EO61" s="241"/>
      <c r="EP61" s="241"/>
      <c r="EQ61" s="241"/>
      <c r="ER61" s="241"/>
      <c r="ES61" s="241"/>
      <c r="ET61" s="241"/>
      <c r="EU61" s="241"/>
      <c r="EV61" s="241"/>
      <c r="EW61" s="241"/>
      <c r="EX61" s="242"/>
    </row>
    <row r="62" spans="1:154" s="136" customFormat="1" ht="18.600000000000001" customHeight="1">
      <c r="A62" s="276" t="str">
        <f>IF(OR('公式予選（TT）2Gr-結果表（貼付）'!A33="DNF",'公式予選（TT）2Gr-結果表（貼付）'!A33="DNS",'公式予選（TT）2Gr-結果表（貼付）'!A33="DQ"),'公式予選（TT）2Gr-結果表（貼付）'!A33,IF(MAX('公式予選（TT）2Gr-結果表（貼付）'!$A:$A)&gt;A61,A61+1,""))</f>
        <v/>
      </c>
      <c r="B62" s="277"/>
      <c r="C62" s="277"/>
      <c r="D62" s="277"/>
      <c r="E62" s="278"/>
      <c r="F62" s="253" t="str">
        <f>IF(IFERROR(INDEX('公式予選（TT）2Gr-結果表（貼付）'!$A:$Z,MATCH($R62,'公式予選（TT）2Gr-結果表（貼付）'!$B:$B,0),MATCH("クラス",'公式予選（TT）2Gr-結果表（貼付）'!$1:$1,0)),"")=0,"",IFERROR(INDEX('公式予選（TT）2Gr-結果表（貼付）'!$A:$Z,MATCH($R62,'公式予選（TT）2Gr-結果表（貼付）'!$B:$B,0),MATCH("クラス",'公式予選（TT）2Gr-結果表（貼付）'!$1:$1,0)),""))</f>
        <v/>
      </c>
      <c r="G62" s="254"/>
      <c r="H62" s="254"/>
      <c r="I62" s="254"/>
      <c r="J62" s="254"/>
      <c r="K62" s="254"/>
      <c r="L62" s="255"/>
      <c r="M62" s="279" t="str">
        <f>IF(ISTEXT(A62)=TRUE,"",IF(F62="","",IF(A62="","""",COUNTIF($F$15:F62,F62))))</f>
        <v/>
      </c>
      <c r="N62" s="277"/>
      <c r="O62" s="277"/>
      <c r="P62" s="277"/>
      <c r="Q62" s="278"/>
      <c r="R62" s="279" t="str">
        <f>IFERROR(INDEX('公式予選（TT）2Gr-結果表（貼付）'!A33:$Z$50,MATCH($A62,'公式予選（TT）2Gr-結果表（貼付）'!A33:$A$50,0),MATCH("No.",'公式予選（TT）2Gr-結果表（貼付）'!$1:$1,0)),"")</f>
        <v/>
      </c>
      <c r="S62" s="277"/>
      <c r="T62" s="277"/>
      <c r="U62" s="277"/>
      <c r="V62" s="278"/>
      <c r="W62" s="250" t="str">
        <f>IFERROR(INDEX('公式予選（TT）2Gr-結果表（貼付）'!$A:$Z,MATCH($R62,'公式予選（TT）2Gr-結果表（貼付）'!$B:$B,0),MATCH("名前",'公式予選（TT）2Gr-結果表（貼付）'!$1:$1,0)),"")</f>
        <v/>
      </c>
      <c r="X62" s="251"/>
      <c r="Y62" s="251"/>
      <c r="Z62" s="251"/>
      <c r="AA62" s="251"/>
      <c r="AB62" s="251"/>
      <c r="AC62" s="251"/>
      <c r="AD62" s="251"/>
      <c r="AE62" s="251"/>
      <c r="AF62" s="251"/>
      <c r="AG62" s="251"/>
      <c r="AH62" s="251"/>
      <c r="AI62" s="251"/>
      <c r="AJ62" s="251"/>
      <c r="AK62" s="251"/>
      <c r="AL62" s="251"/>
      <c r="AM62" s="251"/>
      <c r="AN62" s="251"/>
      <c r="AO62" s="251"/>
      <c r="AP62" s="251"/>
      <c r="AQ62" s="251"/>
      <c r="AR62" s="251"/>
      <c r="AS62" s="251"/>
      <c r="AT62" s="251"/>
      <c r="AU62" s="251"/>
      <c r="AV62" s="252"/>
      <c r="AW62" s="249" t="str">
        <f>IFERROR(MID(INDEX('公式予選（TT）2Gr-結果表（貼付）'!$A:$Z,MATCH($R62,'公式予選（TT）2Gr-結果表（貼付）'!$B:$B,0),MATCH("会員番号",'公式予選（TT）2Gr-結果表（貼付）'!$1:$1,0)),1,1),"")</f>
        <v/>
      </c>
      <c r="AX62" s="249"/>
      <c r="AY62" s="249" t="str">
        <f>IFERROR(MID(INDEX('公式予選（TT）2Gr-結果表（貼付）'!$A:$Z,MATCH($R62,'公式予選（TT）2Gr-結果表（貼付）'!$B:$B,0),MATCH("会員番号",'公式予選（TT）2Gr-結果表（貼付）'!$1:$1,0)),2,1),"")</f>
        <v/>
      </c>
      <c r="AZ62" s="249"/>
      <c r="BA62" s="249" t="str">
        <f>IFERROR(MID(INDEX('公式予選（TT）2Gr-結果表（貼付）'!$A:$Z,MATCH($R62,'公式予選（TT）2Gr-結果表（貼付）'!$B:$B,0),MATCH("会員番号",'公式予選（TT）2Gr-結果表（貼付）'!$1:$1,0)),3,1),"")</f>
        <v/>
      </c>
      <c r="BB62" s="249"/>
      <c r="BC62" s="249" t="str">
        <f>IFERROR(MID(INDEX('公式予選（TT）2Gr-結果表（貼付）'!$A:$Z,MATCH($R62,'公式予選（TT）2Gr-結果表（貼付）'!$B:$B,0),MATCH("会員番号",'公式予選（TT）2Gr-結果表（貼付）'!$1:$1,0)),4,1),"")</f>
        <v/>
      </c>
      <c r="BD62" s="249"/>
      <c r="BE62" s="249" t="str">
        <f>IFERROR(MID(INDEX('公式予選（TT）2Gr-結果表（貼付）'!$A:$Z,MATCH($R62,'公式予選（TT）2Gr-結果表（貼付）'!$B:$B,0),MATCH("会員番号",'公式予選（TT）2Gr-結果表（貼付）'!$1:$1,0)),5,1),"")</f>
        <v/>
      </c>
      <c r="BF62" s="249"/>
      <c r="BG62" s="249" t="str">
        <f>IFERROR(MID(INDEX('公式予選（TT）2Gr-結果表（貼付）'!$A:$Z,MATCH($R62,'公式予選（TT）2Gr-結果表（貼付）'!$B:$B,0),MATCH("会員番号",'公式予選（TT）2Gr-結果表（貼付）'!$1:$1,0)),6,1),"")</f>
        <v/>
      </c>
      <c r="BH62" s="249"/>
      <c r="BI62" s="249" t="str">
        <f>IFERROR(MID(INDEX('公式予選（TT）2Gr-結果表（貼付）'!$A:$Z,MATCH($R62,'公式予選（TT）2Gr-結果表（貼付）'!$B:$B,0),MATCH("会員番号",'公式予選（TT）2Gr-結果表（貼付）'!$1:$1,0)),7,1),"")</f>
        <v/>
      </c>
      <c r="BJ62" s="249"/>
      <c r="BK62" s="249" t="str">
        <f>IFERROR(MID(INDEX('公式予選（TT）2Gr-結果表（貼付）'!$A:$Z,MATCH($R62,'公式予選（TT）2Gr-結果表（貼付）'!$B:$B,0),MATCH("会員番号",'公式予選（TT）2Gr-結果表（貼付）'!$1:$1,0)),8,1),"")</f>
        <v/>
      </c>
      <c r="BL62" s="249"/>
      <c r="BM62" s="249" t="str">
        <f>IFERROR(MID(INDEX('公式予選（TT）2Gr-結果表（貼付）'!$A:$Z,MATCH($R62,'公式予選（TT）2Gr-結果表（貼付）'!$B:$B,0),MATCH("会員番号",'公式予選（TT）2Gr-結果表（貼付）'!$1:$1,0)),9,1),"")</f>
        <v/>
      </c>
      <c r="BN62" s="249"/>
      <c r="BO62" s="249" t="str">
        <f>IFERROR(MID(INDEX('公式予選（TT）2Gr-結果表（貼付）'!$A:$Z,MATCH($R62,'公式予選（TT）2Gr-結果表（貼付）'!$B:$B,0),MATCH("会員番号",'公式予選（TT）2Gr-結果表（貼付）'!$1:$1,0)),10,1),"")</f>
        <v/>
      </c>
      <c r="BP62" s="249"/>
      <c r="BQ62" s="249" t="str">
        <f>IFERROR(MID(INDEX('公式予選（TT）2Gr-結果表（貼付）'!$A:$Z,MATCH($R62,'公式予選（TT）2Gr-結果表（貼付）'!$B:$B,0),MATCH("会員番号",'公式予選（TT）2Gr-結果表（貼付）'!$1:$1,0)),11,1),"")</f>
        <v/>
      </c>
      <c r="BR62" s="249"/>
      <c r="BS62" s="249" t="str">
        <f>IFERROR(MID(INDEX('公式予選（TT）2Gr-結果表（貼付）'!$A:$Z,MATCH($R62,'公式予選（TT）2Gr-結果表（貼付）'!$B:$B,0),MATCH("会員番号",'公式予選（TT）2Gr-結果表（貼付）'!$1:$1,0)),12,1),"")</f>
        <v/>
      </c>
      <c r="BT62" s="249"/>
      <c r="BU62" s="249" t="str">
        <f>IFERROR(MID(INDEX('公式予選（TT）2Gr-結果表（貼付）'!$A:$Z,MATCH($R62,'公式予選（TT）2Gr-結果表（貼付）'!$B:$B,0),MATCH("会員番号",'公式予選（TT）2Gr-結果表（貼付）'!$1:$1,0)),13,1),"")</f>
        <v/>
      </c>
      <c r="BV62" s="249"/>
      <c r="BW62" s="249" t="str">
        <f>IFERROR(MID(INDEX('公式予選（TT）2Gr-結果表（貼付）'!$A:$Z,MATCH($R62,'公式予選（TT）2Gr-結果表（貼付）'!$B:$B,0),MATCH("会員番号",'公式予選（TT）2Gr-結果表（貼付）'!$1:$1,0)),14,1),"")</f>
        <v/>
      </c>
      <c r="BX62" s="249"/>
      <c r="BY62" s="250" t="str">
        <f>IFERROR(INDEX('公式予選（TT）2Gr-結果表（貼付）'!$A:$Z,MATCH($R62,'公式予選（TT）2Gr-結果表（貼付）'!$B:$B,0),MATCH("Team",'公式予選（TT）2Gr-結果表（貼付）'!$1:$1,0)),"")</f>
        <v/>
      </c>
      <c r="BZ62" s="251"/>
      <c r="CA62" s="251"/>
      <c r="CB62" s="251"/>
      <c r="CC62" s="251"/>
      <c r="CD62" s="251"/>
      <c r="CE62" s="251"/>
      <c r="CF62" s="251"/>
      <c r="CG62" s="251"/>
      <c r="CH62" s="251"/>
      <c r="CI62" s="251"/>
      <c r="CJ62" s="251"/>
      <c r="CK62" s="251"/>
      <c r="CL62" s="251"/>
      <c r="CM62" s="251"/>
      <c r="CN62" s="251"/>
      <c r="CO62" s="251"/>
      <c r="CP62" s="251"/>
      <c r="CQ62" s="251"/>
      <c r="CR62" s="251"/>
      <c r="CS62" s="252"/>
      <c r="CT62" s="250" t="str">
        <f>IFERROR(INDEX('公式予選（TT）2Gr-結果表（貼付）'!$A:$Z,MATCH($R62,'公式予選（TT）2Gr-結果表（貼付）'!$B:$B,0),MATCH("Model/Engine",'公式予選（TT）2Gr-結果表（貼付）'!$1:$1,0)),"")</f>
        <v/>
      </c>
      <c r="CU62" s="251"/>
      <c r="CV62" s="251"/>
      <c r="CW62" s="251"/>
      <c r="CX62" s="251"/>
      <c r="CY62" s="251"/>
      <c r="CZ62" s="251"/>
      <c r="DA62" s="251"/>
      <c r="DB62" s="251"/>
      <c r="DC62" s="251"/>
      <c r="DD62" s="252"/>
      <c r="DE62" s="253"/>
      <c r="DF62" s="254"/>
      <c r="DG62" s="254"/>
      <c r="DH62" s="254"/>
      <c r="DI62" s="254"/>
      <c r="DJ62" s="254"/>
      <c r="DK62" s="254"/>
      <c r="DL62" s="254"/>
      <c r="DM62" s="255"/>
      <c r="DN62" s="285" t="str">
        <f>IF(A62="DNS","ｽﾀｰﾄ出来ず",IF(A62="DQ","失　格",IFERROR(INDEX('公式予選（TT）2Gr-結果表（貼付）'!$A:$Z,MATCH($R62,'公式予選（TT）2Gr-結果表（貼付）'!$B:$B,0),MATCH("BestLap",'公式予選（TT）2Gr-結果表（貼付）'!$1:$1,0)),"")))</f>
        <v/>
      </c>
      <c r="DO62" s="286"/>
      <c r="DP62" s="286"/>
      <c r="DQ62" s="286"/>
      <c r="DR62" s="286"/>
      <c r="DS62" s="286"/>
      <c r="DT62" s="286"/>
      <c r="DU62" s="286"/>
      <c r="DV62" s="286"/>
      <c r="DW62" s="286"/>
      <c r="DX62" s="286"/>
      <c r="DY62" s="286"/>
      <c r="DZ62" s="286"/>
      <c r="EA62" s="286"/>
      <c r="EB62" s="286"/>
      <c r="EC62" s="286"/>
      <c r="ED62" s="286"/>
      <c r="EE62" s="286"/>
      <c r="EF62" s="287"/>
      <c r="EG62" s="240"/>
      <c r="EH62" s="241"/>
      <c r="EI62" s="241"/>
      <c r="EJ62" s="241"/>
      <c r="EK62" s="241"/>
      <c r="EL62" s="241"/>
      <c r="EM62" s="241"/>
      <c r="EN62" s="241"/>
      <c r="EO62" s="241"/>
      <c r="EP62" s="241"/>
      <c r="EQ62" s="241"/>
      <c r="ER62" s="241"/>
      <c r="ES62" s="241"/>
      <c r="ET62" s="241"/>
      <c r="EU62" s="241"/>
      <c r="EV62" s="241"/>
      <c r="EW62" s="241"/>
      <c r="EX62" s="242"/>
    </row>
    <row r="63" spans="1:154" s="136" customFormat="1" ht="18.600000000000001" customHeight="1">
      <c r="A63" s="276" t="str">
        <f>IF(OR('公式予選（TT）2Gr-結果表（貼付）'!A34="DNF",'公式予選（TT）2Gr-結果表（貼付）'!A34="DNS",'公式予選（TT）2Gr-結果表（貼付）'!A34="DQ"),'公式予選（TT）2Gr-結果表（貼付）'!A34,IF(MAX('公式予選（TT）2Gr-結果表（貼付）'!$A:$A)&gt;A62,A62+1,""))</f>
        <v/>
      </c>
      <c r="B63" s="277"/>
      <c r="C63" s="277"/>
      <c r="D63" s="277"/>
      <c r="E63" s="278"/>
      <c r="F63" s="253" t="str">
        <f>IF(IFERROR(INDEX('公式予選（TT）2Gr-結果表（貼付）'!$A:$Z,MATCH($R63,'公式予選（TT）2Gr-結果表（貼付）'!$B:$B,0),MATCH("クラス",'公式予選（TT）2Gr-結果表（貼付）'!$1:$1,0)),"")=0,"",IFERROR(INDEX('公式予選（TT）2Gr-結果表（貼付）'!$A:$Z,MATCH($R63,'公式予選（TT）2Gr-結果表（貼付）'!$B:$B,0),MATCH("クラス",'公式予選（TT）2Gr-結果表（貼付）'!$1:$1,0)),""))</f>
        <v/>
      </c>
      <c r="G63" s="254"/>
      <c r="H63" s="254"/>
      <c r="I63" s="254"/>
      <c r="J63" s="254"/>
      <c r="K63" s="254"/>
      <c r="L63" s="255"/>
      <c r="M63" s="279" t="str">
        <f>IF(ISTEXT(A63)=TRUE,"",IF(F63="","",IF(A63="","""",COUNTIF($F$15:F63,F63))))</f>
        <v/>
      </c>
      <c r="N63" s="277"/>
      <c r="O63" s="277"/>
      <c r="P63" s="277"/>
      <c r="Q63" s="278"/>
      <c r="R63" s="279" t="str">
        <f>IFERROR(INDEX('公式予選（TT）2Gr-結果表（貼付）'!A34:$Z$50,MATCH($A63,'公式予選（TT）2Gr-結果表（貼付）'!A34:$A$50,0),MATCH("No.",'公式予選（TT）2Gr-結果表（貼付）'!$1:$1,0)),"")</f>
        <v/>
      </c>
      <c r="S63" s="277"/>
      <c r="T63" s="277"/>
      <c r="U63" s="277"/>
      <c r="V63" s="278"/>
      <c r="W63" s="250" t="str">
        <f>IFERROR(INDEX('公式予選（TT）2Gr-結果表（貼付）'!$A:$Z,MATCH($R63,'公式予選（TT）2Gr-結果表（貼付）'!$B:$B,0),MATCH("名前",'公式予選（TT）2Gr-結果表（貼付）'!$1:$1,0)),"")</f>
        <v/>
      </c>
      <c r="X63" s="251"/>
      <c r="Y63" s="251"/>
      <c r="Z63" s="251"/>
      <c r="AA63" s="251"/>
      <c r="AB63" s="251"/>
      <c r="AC63" s="251"/>
      <c r="AD63" s="251"/>
      <c r="AE63" s="251"/>
      <c r="AF63" s="251"/>
      <c r="AG63" s="251"/>
      <c r="AH63" s="251"/>
      <c r="AI63" s="251"/>
      <c r="AJ63" s="251"/>
      <c r="AK63" s="251"/>
      <c r="AL63" s="251"/>
      <c r="AM63" s="251"/>
      <c r="AN63" s="251"/>
      <c r="AO63" s="251"/>
      <c r="AP63" s="251"/>
      <c r="AQ63" s="251"/>
      <c r="AR63" s="251"/>
      <c r="AS63" s="251"/>
      <c r="AT63" s="251"/>
      <c r="AU63" s="251"/>
      <c r="AV63" s="252"/>
      <c r="AW63" s="249" t="str">
        <f>IFERROR(MID(INDEX('公式予選（TT）2Gr-結果表（貼付）'!$A:$Z,MATCH($R63,'公式予選（TT）2Gr-結果表（貼付）'!$B:$B,0),MATCH("会員番号",'公式予選（TT）2Gr-結果表（貼付）'!$1:$1,0)),1,1),"")</f>
        <v/>
      </c>
      <c r="AX63" s="249"/>
      <c r="AY63" s="249" t="str">
        <f>IFERROR(MID(INDEX('公式予選（TT）2Gr-結果表（貼付）'!$A:$Z,MATCH($R63,'公式予選（TT）2Gr-結果表（貼付）'!$B:$B,0),MATCH("会員番号",'公式予選（TT）2Gr-結果表（貼付）'!$1:$1,0)),2,1),"")</f>
        <v/>
      </c>
      <c r="AZ63" s="249"/>
      <c r="BA63" s="249" t="str">
        <f>IFERROR(MID(INDEX('公式予選（TT）2Gr-結果表（貼付）'!$A:$Z,MATCH($R63,'公式予選（TT）2Gr-結果表（貼付）'!$B:$B,0),MATCH("会員番号",'公式予選（TT）2Gr-結果表（貼付）'!$1:$1,0)),3,1),"")</f>
        <v/>
      </c>
      <c r="BB63" s="249"/>
      <c r="BC63" s="249" t="str">
        <f>IFERROR(MID(INDEX('公式予選（TT）2Gr-結果表（貼付）'!$A:$Z,MATCH($R63,'公式予選（TT）2Gr-結果表（貼付）'!$B:$B,0),MATCH("会員番号",'公式予選（TT）2Gr-結果表（貼付）'!$1:$1,0)),4,1),"")</f>
        <v/>
      </c>
      <c r="BD63" s="249"/>
      <c r="BE63" s="249" t="str">
        <f>IFERROR(MID(INDEX('公式予選（TT）2Gr-結果表（貼付）'!$A:$Z,MATCH($R63,'公式予選（TT）2Gr-結果表（貼付）'!$B:$B,0),MATCH("会員番号",'公式予選（TT）2Gr-結果表（貼付）'!$1:$1,0)),5,1),"")</f>
        <v/>
      </c>
      <c r="BF63" s="249"/>
      <c r="BG63" s="249" t="str">
        <f>IFERROR(MID(INDEX('公式予選（TT）2Gr-結果表（貼付）'!$A:$Z,MATCH($R63,'公式予選（TT）2Gr-結果表（貼付）'!$B:$B,0),MATCH("会員番号",'公式予選（TT）2Gr-結果表（貼付）'!$1:$1,0)),6,1),"")</f>
        <v/>
      </c>
      <c r="BH63" s="249"/>
      <c r="BI63" s="249" t="str">
        <f>IFERROR(MID(INDEX('公式予選（TT）2Gr-結果表（貼付）'!$A:$Z,MATCH($R63,'公式予選（TT）2Gr-結果表（貼付）'!$B:$B,0),MATCH("会員番号",'公式予選（TT）2Gr-結果表（貼付）'!$1:$1,0)),7,1),"")</f>
        <v/>
      </c>
      <c r="BJ63" s="249"/>
      <c r="BK63" s="249" t="str">
        <f>IFERROR(MID(INDEX('公式予選（TT）2Gr-結果表（貼付）'!$A:$Z,MATCH($R63,'公式予選（TT）2Gr-結果表（貼付）'!$B:$B,0),MATCH("会員番号",'公式予選（TT）2Gr-結果表（貼付）'!$1:$1,0)),8,1),"")</f>
        <v/>
      </c>
      <c r="BL63" s="249"/>
      <c r="BM63" s="249" t="str">
        <f>IFERROR(MID(INDEX('公式予選（TT）2Gr-結果表（貼付）'!$A:$Z,MATCH($R63,'公式予選（TT）2Gr-結果表（貼付）'!$B:$B,0),MATCH("会員番号",'公式予選（TT）2Gr-結果表（貼付）'!$1:$1,0)),9,1),"")</f>
        <v/>
      </c>
      <c r="BN63" s="249"/>
      <c r="BO63" s="249" t="str">
        <f>IFERROR(MID(INDEX('公式予選（TT）2Gr-結果表（貼付）'!$A:$Z,MATCH($R63,'公式予選（TT）2Gr-結果表（貼付）'!$B:$B,0),MATCH("会員番号",'公式予選（TT）2Gr-結果表（貼付）'!$1:$1,0)),10,1),"")</f>
        <v/>
      </c>
      <c r="BP63" s="249"/>
      <c r="BQ63" s="249" t="str">
        <f>IFERROR(MID(INDEX('公式予選（TT）2Gr-結果表（貼付）'!$A:$Z,MATCH($R63,'公式予選（TT）2Gr-結果表（貼付）'!$B:$B,0),MATCH("会員番号",'公式予選（TT）2Gr-結果表（貼付）'!$1:$1,0)),11,1),"")</f>
        <v/>
      </c>
      <c r="BR63" s="249"/>
      <c r="BS63" s="249" t="str">
        <f>IFERROR(MID(INDEX('公式予選（TT）2Gr-結果表（貼付）'!$A:$Z,MATCH($R63,'公式予選（TT）2Gr-結果表（貼付）'!$B:$B,0),MATCH("会員番号",'公式予選（TT）2Gr-結果表（貼付）'!$1:$1,0)),12,1),"")</f>
        <v/>
      </c>
      <c r="BT63" s="249"/>
      <c r="BU63" s="249" t="str">
        <f>IFERROR(MID(INDEX('公式予選（TT）2Gr-結果表（貼付）'!$A:$Z,MATCH($R63,'公式予選（TT）2Gr-結果表（貼付）'!$B:$B,0),MATCH("会員番号",'公式予選（TT）2Gr-結果表（貼付）'!$1:$1,0)),13,1),"")</f>
        <v/>
      </c>
      <c r="BV63" s="249"/>
      <c r="BW63" s="249" t="str">
        <f>IFERROR(MID(INDEX('公式予選（TT）2Gr-結果表（貼付）'!$A:$Z,MATCH($R63,'公式予選（TT）2Gr-結果表（貼付）'!$B:$B,0),MATCH("会員番号",'公式予選（TT）2Gr-結果表（貼付）'!$1:$1,0)),14,1),"")</f>
        <v/>
      </c>
      <c r="BX63" s="249"/>
      <c r="BY63" s="250" t="str">
        <f>IFERROR(INDEX('公式予選（TT）2Gr-結果表（貼付）'!$A:$Z,MATCH($R63,'公式予選（TT）2Gr-結果表（貼付）'!$B:$B,0),MATCH("Team",'公式予選（TT）2Gr-結果表（貼付）'!$1:$1,0)),"")</f>
        <v/>
      </c>
      <c r="BZ63" s="251"/>
      <c r="CA63" s="251"/>
      <c r="CB63" s="251"/>
      <c r="CC63" s="251"/>
      <c r="CD63" s="251"/>
      <c r="CE63" s="251"/>
      <c r="CF63" s="251"/>
      <c r="CG63" s="251"/>
      <c r="CH63" s="251"/>
      <c r="CI63" s="251"/>
      <c r="CJ63" s="251"/>
      <c r="CK63" s="251"/>
      <c r="CL63" s="251"/>
      <c r="CM63" s="251"/>
      <c r="CN63" s="251"/>
      <c r="CO63" s="251"/>
      <c r="CP63" s="251"/>
      <c r="CQ63" s="251"/>
      <c r="CR63" s="251"/>
      <c r="CS63" s="252"/>
      <c r="CT63" s="250" t="str">
        <f>IFERROR(INDEX('公式予選（TT）2Gr-結果表（貼付）'!$A:$Z,MATCH($R63,'公式予選（TT）2Gr-結果表（貼付）'!$B:$B,0),MATCH("Model/Engine",'公式予選（TT）2Gr-結果表（貼付）'!$1:$1,0)),"")</f>
        <v/>
      </c>
      <c r="CU63" s="251"/>
      <c r="CV63" s="251"/>
      <c r="CW63" s="251"/>
      <c r="CX63" s="251"/>
      <c r="CY63" s="251"/>
      <c r="CZ63" s="251"/>
      <c r="DA63" s="251"/>
      <c r="DB63" s="251"/>
      <c r="DC63" s="251"/>
      <c r="DD63" s="252"/>
      <c r="DE63" s="253"/>
      <c r="DF63" s="254"/>
      <c r="DG63" s="254"/>
      <c r="DH63" s="254"/>
      <c r="DI63" s="254"/>
      <c r="DJ63" s="254"/>
      <c r="DK63" s="254"/>
      <c r="DL63" s="254"/>
      <c r="DM63" s="255"/>
      <c r="DN63" s="285" t="str">
        <f>IF(A63="DNS","ｽﾀｰﾄ出来ず",IF(A63="DQ","失　格",IFERROR(INDEX('公式予選（TT）2Gr-結果表（貼付）'!$A:$Z,MATCH($R63,'公式予選（TT）2Gr-結果表（貼付）'!$B:$B,0),MATCH("BestLap",'公式予選（TT）2Gr-結果表（貼付）'!$1:$1,0)),"")))</f>
        <v/>
      </c>
      <c r="DO63" s="286"/>
      <c r="DP63" s="286"/>
      <c r="DQ63" s="286"/>
      <c r="DR63" s="286"/>
      <c r="DS63" s="286"/>
      <c r="DT63" s="286"/>
      <c r="DU63" s="286"/>
      <c r="DV63" s="286"/>
      <c r="DW63" s="286"/>
      <c r="DX63" s="286"/>
      <c r="DY63" s="286"/>
      <c r="DZ63" s="286"/>
      <c r="EA63" s="286"/>
      <c r="EB63" s="286"/>
      <c r="EC63" s="286"/>
      <c r="ED63" s="286"/>
      <c r="EE63" s="286"/>
      <c r="EF63" s="287"/>
      <c r="EG63" s="240"/>
      <c r="EH63" s="241"/>
      <c r="EI63" s="241"/>
      <c r="EJ63" s="241"/>
      <c r="EK63" s="241"/>
      <c r="EL63" s="241"/>
      <c r="EM63" s="241"/>
      <c r="EN63" s="241"/>
      <c r="EO63" s="241"/>
      <c r="EP63" s="241"/>
      <c r="EQ63" s="241"/>
      <c r="ER63" s="241"/>
      <c r="ES63" s="241"/>
      <c r="ET63" s="241"/>
      <c r="EU63" s="241"/>
      <c r="EV63" s="241"/>
      <c r="EW63" s="241"/>
      <c r="EX63" s="242"/>
    </row>
    <row r="64" spans="1:154" s="136" customFormat="1" ht="18.600000000000001" customHeight="1">
      <c r="A64" s="288" t="str">
        <f>IF(OR('公式予選（TT）2Gr-結果表（貼付）'!A35="DNF",'公式予選（TT）2Gr-結果表（貼付）'!A35="DNS",'公式予選（TT）2Gr-結果表（貼付）'!A35="DQ"),'公式予選（TT）2Gr-結果表（貼付）'!A35,IF(MAX('公式予選（TT）2Gr-結果表（貼付）'!$A:$A)&gt;A63,A63+1,""))</f>
        <v/>
      </c>
      <c r="B64" s="289"/>
      <c r="C64" s="289"/>
      <c r="D64" s="289"/>
      <c r="E64" s="290"/>
      <c r="F64" s="296" t="str">
        <f>IF(IFERROR(INDEX('公式予選（TT）2Gr-結果表（貼付）'!$A:$Z,MATCH($R64,'公式予選（TT）2Gr-結果表（貼付）'!$B:$B,0),MATCH("クラス",'公式予選（TT）2Gr-結果表（貼付）'!$1:$1,0)),"")=0,"",IFERROR(INDEX('公式予選（TT）2Gr-結果表（貼付）'!$A:$Z,MATCH($R64,'公式予選（TT）2Gr-結果表（貼付）'!$B:$B,0),MATCH("クラス",'公式予選（TT）2Gr-結果表（貼付）'!$1:$1,0)),""))</f>
        <v/>
      </c>
      <c r="G64" s="297"/>
      <c r="H64" s="297"/>
      <c r="I64" s="297"/>
      <c r="J64" s="297"/>
      <c r="K64" s="297"/>
      <c r="L64" s="298"/>
      <c r="M64" s="291" t="str">
        <f>IF(ISTEXT(A64)=TRUE,"",IF(F64="","",IF(A64="","""",COUNTIF($F$15:F64,F64))))</f>
        <v/>
      </c>
      <c r="N64" s="289"/>
      <c r="O64" s="289"/>
      <c r="P64" s="289"/>
      <c r="Q64" s="290"/>
      <c r="R64" s="291" t="str">
        <f>IFERROR(INDEX('公式予選（TT）2Gr-結果表（貼付）'!A35:$Z$50,MATCH($A64,'公式予選（TT）2Gr-結果表（貼付）'!A35:$A$50,0),MATCH("No.",'公式予選（TT）2Gr-結果表（貼付）'!$1:$1,0)),"")</f>
        <v/>
      </c>
      <c r="S64" s="289"/>
      <c r="T64" s="289"/>
      <c r="U64" s="289"/>
      <c r="V64" s="290"/>
      <c r="W64" s="299" t="str">
        <f>IFERROR(INDEX('公式予選（TT）2Gr-結果表（貼付）'!$A:$Z,MATCH($R64,'公式予選（TT）2Gr-結果表（貼付）'!$B:$B,0),MATCH("名前",'公式予選（TT）2Gr-結果表（貼付）'!$1:$1,0)),"")</f>
        <v/>
      </c>
      <c r="X64" s="300"/>
      <c r="Y64" s="300"/>
      <c r="Z64" s="300"/>
      <c r="AA64" s="300"/>
      <c r="AB64" s="300"/>
      <c r="AC64" s="300"/>
      <c r="AD64" s="300"/>
      <c r="AE64" s="300"/>
      <c r="AF64" s="300"/>
      <c r="AG64" s="300"/>
      <c r="AH64" s="300"/>
      <c r="AI64" s="300"/>
      <c r="AJ64" s="300"/>
      <c r="AK64" s="300"/>
      <c r="AL64" s="300"/>
      <c r="AM64" s="300"/>
      <c r="AN64" s="300"/>
      <c r="AO64" s="300"/>
      <c r="AP64" s="300"/>
      <c r="AQ64" s="300"/>
      <c r="AR64" s="300"/>
      <c r="AS64" s="300"/>
      <c r="AT64" s="300"/>
      <c r="AU64" s="300"/>
      <c r="AV64" s="301"/>
      <c r="AW64" s="273" t="str">
        <f>IFERROR(MID(INDEX('公式予選（TT）2Gr-結果表（貼付）'!$A:$Z,MATCH($R64,'公式予選（TT）2Gr-結果表（貼付）'!$B:$B,0),MATCH("会員番号",'公式予選（TT）2Gr-結果表（貼付）'!$1:$1,0)),1,1),"")</f>
        <v/>
      </c>
      <c r="AX64" s="273"/>
      <c r="AY64" s="273" t="str">
        <f>IFERROR(MID(INDEX('公式予選（TT）2Gr-結果表（貼付）'!$A:$Z,MATCH($R64,'公式予選（TT）2Gr-結果表（貼付）'!$B:$B,0),MATCH("会員番号",'公式予選（TT）2Gr-結果表（貼付）'!$1:$1,0)),2,1),"")</f>
        <v/>
      </c>
      <c r="AZ64" s="273"/>
      <c r="BA64" s="273" t="str">
        <f>IFERROR(MID(INDEX('公式予選（TT）2Gr-結果表（貼付）'!$A:$Z,MATCH($R64,'公式予選（TT）2Gr-結果表（貼付）'!$B:$B,0),MATCH("会員番号",'公式予選（TT）2Gr-結果表（貼付）'!$1:$1,0)),3,1),"")</f>
        <v/>
      </c>
      <c r="BB64" s="273"/>
      <c r="BC64" s="273" t="str">
        <f>IFERROR(MID(INDEX('公式予選（TT）2Gr-結果表（貼付）'!$A:$Z,MATCH($R64,'公式予選（TT）2Gr-結果表（貼付）'!$B:$B,0),MATCH("会員番号",'公式予選（TT）2Gr-結果表（貼付）'!$1:$1,0)),4,1),"")</f>
        <v/>
      </c>
      <c r="BD64" s="273"/>
      <c r="BE64" s="273" t="str">
        <f>IFERROR(MID(INDEX('公式予選（TT）2Gr-結果表（貼付）'!$A:$Z,MATCH($R64,'公式予選（TT）2Gr-結果表（貼付）'!$B:$B,0),MATCH("会員番号",'公式予選（TT）2Gr-結果表（貼付）'!$1:$1,0)),5,1),"")</f>
        <v/>
      </c>
      <c r="BF64" s="273"/>
      <c r="BG64" s="273" t="str">
        <f>IFERROR(MID(INDEX('公式予選（TT）2Gr-結果表（貼付）'!$A:$Z,MATCH($R64,'公式予選（TT）2Gr-結果表（貼付）'!$B:$B,0),MATCH("会員番号",'公式予選（TT）2Gr-結果表（貼付）'!$1:$1,0)),6,1),"")</f>
        <v/>
      </c>
      <c r="BH64" s="273"/>
      <c r="BI64" s="273" t="str">
        <f>IFERROR(MID(INDEX('公式予選（TT）2Gr-結果表（貼付）'!$A:$Z,MATCH($R64,'公式予選（TT）2Gr-結果表（貼付）'!$B:$B,0),MATCH("会員番号",'公式予選（TT）2Gr-結果表（貼付）'!$1:$1,0)),7,1),"")</f>
        <v/>
      </c>
      <c r="BJ64" s="273"/>
      <c r="BK64" s="273" t="str">
        <f>IFERROR(MID(INDEX('公式予選（TT）2Gr-結果表（貼付）'!$A:$Z,MATCH($R64,'公式予選（TT）2Gr-結果表（貼付）'!$B:$B,0),MATCH("会員番号",'公式予選（TT）2Gr-結果表（貼付）'!$1:$1,0)),8,1),"")</f>
        <v/>
      </c>
      <c r="BL64" s="273"/>
      <c r="BM64" s="273" t="str">
        <f>IFERROR(MID(INDEX('公式予選（TT）2Gr-結果表（貼付）'!$A:$Z,MATCH($R64,'公式予選（TT）2Gr-結果表（貼付）'!$B:$B,0),MATCH("会員番号",'公式予選（TT）2Gr-結果表（貼付）'!$1:$1,0)),9,1),"")</f>
        <v/>
      </c>
      <c r="BN64" s="273"/>
      <c r="BO64" s="273" t="str">
        <f>IFERROR(MID(INDEX('公式予選（TT）2Gr-結果表（貼付）'!$A:$Z,MATCH($R64,'公式予選（TT）2Gr-結果表（貼付）'!$B:$B,0),MATCH("会員番号",'公式予選（TT）2Gr-結果表（貼付）'!$1:$1,0)),10,1),"")</f>
        <v/>
      </c>
      <c r="BP64" s="273"/>
      <c r="BQ64" s="273" t="str">
        <f>IFERROR(MID(INDEX('公式予選（TT）2Gr-結果表（貼付）'!$A:$Z,MATCH($R64,'公式予選（TT）2Gr-結果表（貼付）'!$B:$B,0),MATCH("会員番号",'公式予選（TT）2Gr-結果表（貼付）'!$1:$1,0)),11,1),"")</f>
        <v/>
      </c>
      <c r="BR64" s="273"/>
      <c r="BS64" s="273" t="str">
        <f>IFERROR(MID(INDEX('公式予選（TT）2Gr-結果表（貼付）'!$A:$Z,MATCH($R64,'公式予選（TT）2Gr-結果表（貼付）'!$B:$B,0),MATCH("会員番号",'公式予選（TT）2Gr-結果表（貼付）'!$1:$1,0)),12,1),"")</f>
        <v/>
      </c>
      <c r="BT64" s="273"/>
      <c r="BU64" s="273" t="str">
        <f>IFERROR(MID(INDEX('公式予選（TT）2Gr-結果表（貼付）'!$A:$Z,MATCH($R64,'公式予選（TT）2Gr-結果表（貼付）'!$B:$B,0),MATCH("会員番号",'公式予選（TT）2Gr-結果表（貼付）'!$1:$1,0)),13,1),"")</f>
        <v/>
      </c>
      <c r="BV64" s="273"/>
      <c r="BW64" s="273" t="str">
        <f>IFERROR(MID(INDEX('公式予選（TT）2Gr-結果表（貼付）'!$A:$Z,MATCH($R64,'公式予選（TT）2Gr-結果表（貼付）'!$B:$B,0),MATCH("会員番号",'公式予選（TT）2Gr-結果表（貼付）'!$1:$1,0)),14,1),"")</f>
        <v/>
      </c>
      <c r="BX64" s="273"/>
      <c r="BY64" s="299" t="str">
        <f>IFERROR(INDEX('公式予選（TT）2Gr-結果表（貼付）'!$A:$Z,MATCH($R64,'公式予選（TT）2Gr-結果表（貼付）'!$B:$B,0),MATCH("Team",'公式予選（TT）2Gr-結果表（貼付）'!$1:$1,0)),"")</f>
        <v/>
      </c>
      <c r="BZ64" s="300"/>
      <c r="CA64" s="300"/>
      <c r="CB64" s="300"/>
      <c r="CC64" s="300"/>
      <c r="CD64" s="300"/>
      <c r="CE64" s="300"/>
      <c r="CF64" s="300"/>
      <c r="CG64" s="300"/>
      <c r="CH64" s="300"/>
      <c r="CI64" s="300"/>
      <c r="CJ64" s="300"/>
      <c r="CK64" s="300"/>
      <c r="CL64" s="300"/>
      <c r="CM64" s="300"/>
      <c r="CN64" s="300"/>
      <c r="CO64" s="300"/>
      <c r="CP64" s="300"/>
      <c r="CQ64" s="300"/>
      <c r="CR64" s="300"/>
      <c r="CS64" s="301"/>
      <c r="CT64" s="299" t="str">
        <f>IFERROR(INDEX('公式予選（TT）2Gr-結果表（貼付）'!$A:$Z,MATCH($R64,'公式予選（TT）2Gr-結果表（貼付）'!$B:$B,0),MATCH("Model/Engine",'公式予選（TT）2Gr-結果表（貼付）'!$1:$1,0)),"")</f>
        <v/>
      </c>
      <c r="CU64" s="300"/>
      <c r="CV64" s="300"/>
      <c r="CW64" s="300"/>
      <c r="CX64" s="300"/>
      <c r="CY64" s="300"/>
      <c r="CZ64" s="300"/>
      <c r="DA64" s="300"/>
      <c r="DB64" s="300"/>
      <c r="DC64" s="300"/>
      <c r="DD64" s="301"/>
      <c r="DE64" s="296"/>
      <c r="DF64" s="297"/>
      <c r="DG64" s="297"/>
      <c r="DH64" s="297"/>
      <c r="DI64" s="297"/>
      <c r="DJ64" s="297"/>
      <c r="DK64" s="297"/>
      <c r="DL64" s="297"/>
      <c r="DM64" s="298"/>
      <c r="DN64" s="292" t="str">
        <f>IF(A64="DNS","ｽﾀｰﾄ出来ず",IF(A64="DQ","失　格",IFERROR(INDEX('公式予選（TT）2Gr-結果表（貼付）'!$A:$Z,MATCH($R64,'公式予選（TT）2Gr-結果表（貼付）'!$B:$B,0),MATCH("BestLap",'公式予選（TT）2Gr-結果表（貼付）'!$1:$1,0)),"")))</f>
        <v/>
      </c>
      <c r="DO64" s="293"/>
      <c r="DP64" s="293"/>
      <c r="DQ64" s="293"/>
      <c r="DR64" s="293"/>
      <c r="DS64" s="293"/>
      <c r="DT64" s="293"/>
      <c r="DU64" s="293"/>
      <c r="DV64" s="293"/>
      <c r="DW64" s="293"/>
      <c r="DX64" s="293"/>
      <c r="DY64" s="293"/>
      <c r="DZ64" s="293"/>
      <c r="EA64" s="293"/>
      <c r="EB64" s="293"/>
      <c r="EC64" s="293"/>
      <c r="ED64" s="293"/>
      <c r="EE64" s="293"/>
      <c r="EF64" s="294"/>
      <c r="EG64" s="320"/>
      <c r="EH64" s="316"/>
      <c r="EI64" s="316"/>
      <c r="EJ64" s="316"/>
      <c r="EK64" s="316"/>
      <c r="EL64" s="316"/>
      <c r="EM64" s="316"/>
      <c r="EN64" s="316"/>
      <c r="EO64" s="316"/>
      <c r="EP64" s="316"/>
      <c r="EQ64" s="316"/>
      <c r="ER64" s="316"/>
      <c r="ES64" s="316"/>
      <c r="ET64" s="316"/>
      <c r="EU64" s="316"/>
      <c r="EV64" s="316"/>
      <c r="EW64" s="316"/>
      <c r="EX64" s="317"/>
    </row>
    <row r="65" spans="1:154" s="136" customFormat="1" ht="18.600000000000001" customHeight="1">
      <c r="A65" s="265"/>
      <c r="B65" s="266"/>
      <c r="C65" s="266"/>
      <c r="D65" s="266"/>
      <c r="E65" s="266"/>
      <c r="F65" s="267" t="str">
        <f>+'公式予選（TT）2Gr-結果表（印刷）'!A52</f>
        <v>ﾍﾟﾅﾙﾃｨ</v>
      </c>
      <c r="G65" s="268"/>
      <c r="H65" s="268"/>
      <c r="I65" s="268"/>
      <c r="J65" s="268"/>
      <c r="K65" s="268"/>
      <c r="L65" s="268"/>
      <c r="M65" s="266"/>
      <c r="N65" s="266"/>
      <c r="O65" s="266"/>
      <c r="P65" s="266"/>
      <c r="Q65" s="266"/>
      <c r="R65" s="266"/>
      <c r="S65" s="266"/>
      <c r="T65" s="266"/>
      <c r="U65" s="266"/>
      <c r="V65" s="266"/>
      <c r="W65" s="274"/>
      <c r="X65" s="275"/>
      <c r="Y65" s="275"/>
      <c r="Z65" s="275"/>
      <c r="AA65" s="275"/>
      <c r="AB65" s="275"/>
      <c r="AC65" s="275"/>
      <c r="AD65" s="275"/>
      <c r="AE65" s="275"/>
      <c r="AF65" s="275"/>
      <c r="AG65" s="275"/>
      <c r="AH65" s="275"/>
      <c r="AI65" s="275"/>
      <c r="AJ65" s="275"/>
      <c r="AK65" s="275"/>
      <c r="AL65" s="275"/>
      <c r="AM65" s="275"/>
      <c r="AN65" s="275"/>
      <c r="AO65" s="275"/>
      <c r="AP65" s="275"/>
      <c r="AQ65" s="275"/>
      <c r="AR65" s="275"/>
      <c r="AS65" s="275"/>
      <c r="AT65" s="275"/>
      <c r="AU65" s="275"/>
      <c r="AV65" s="275"/>
      <c r="AW65" s="266"/>
      <c r="AX65" s="266"/>
      <c r="AY65" s="266"/>
      <c r="AZ65" s="266"/>
      <c r="BA65" s="266"/>
      <c r="BB65" s="266"/>
      <c r="BC65" s="266"/>
      <c r="BD65" s="266"/>
      <c r="BE65" s="266"/>
      <c r="BF65" s="266"/>
      <c r="BG65" s="266"/>
      <c r="BH65" s="266"/>
      <c r="BI65" s="266"/>
      <c r="BJ65" s="266"/>
      <c r="BK65" s="266"/>
      <c r="BL65" s="266"/>
      <c r="BM65" s="266"/>
      <c r="BN65" s="266"/>
      <c r="BO65" s="266"/>
      <c r="BP65" s="266"/>
      <c r="BQ65" s="266"/>
      <c r="BR65" s="266"/>
      <c r="BS65" s="266"/>
      <c r="BT65" s="266"/>
      <c r="BU65" s="266"/>
      <c r="BV65" s="266"/>
      <c r="BW65" s="266"/>
      <c r="BX65" s="266"/>
      <c r="BY65" s="274"/>
      <c r="BZ65" s="275"/>
      <c r="CA65" s="275"/>
      <c r="CB65" s="275"/>
      <c r="CC65" s="275"/>
      <c r="CD65" s="275"/>
      <c r="CE65" s="275"/>
      <c r="CF65" s="275"/>
      <c r="CG65" s="275"/>
      <c r="CH65" s="275"/>
      <c r="CI65" s="275"/>
      <c r="CJ65" s="275"/>
      <c r="CK65" s="275"/>
      <c r="CL65" s="275"/>
      <c r="CM65" s="275"/>
      <c r="CN65" s="275"/>
      <c r="CO65" s="275"/>
      <c r="CP65" s="275"/>
      <c r="CQ65" s="275"/>
      <c r="CR65" s="275"/>
      <c r="CS65" s="275"/>
      <c r="CT65" s="274"/>
      <c r="CU65" s="275"/>
      <c r="CV65" s="275"/>
      <c r="CW65" s="275"/>
      <c r="CX65" s="275"/>
      <c r="CY65" s="275"/>
      <c r="CZ65" s="275"/>
      <c r="DA65" s="275"/>
      <c r="DB65" s="275"/>
      <c r="DC65" s="275"/>
      <c r="DD65" s="275"/>
      <c r="DE65" s="267"/>
      <c r="DF65" s="268"/>
      <c r="DG65" s="268"/>
      <c r="DH65" s="268"/>
      <c r="DI65" s="268"/>
      <c r="DJ65" s="268"/>
      <c r="DK65" s="268"/>
      <c r="DL65" s="268"/>
      <c r="DM65" s="268"/>
      <c r="DN65" s="295"/>
      <c r="DO65" s="295"/>
      <c r="DP65" s="295"/>
      <c r="DQ65" s="295"/>
      <c r="DR65" s="295"/>
      <c r="DS65" s="295"/>
      <c r="DT65" s="295"/>
      <c r="DU65" s="295"/>
      <c r="DV65" s="295"/>
      <c r="DW65" s="295"/>
      <c r="DX65" s="295"/>
      <c r="DY65" s="295"/>
      <c r="DZ65" s="295"/>
      <c r="EA65" s="295"/>
      <c r="EB65" s="295"/>
      <c r="EC65" s="295"/>
      <c r="ED65" s="295"/>
      <c r="EE65" s="295"/>
      <c r="EF65" s="295"/>
      <c r="EG65" s="282"/>
      <c r="EH65" s="283"/>
      <c r="EI65" s="283"/>
      <c r="EJ65" s="283"/>
      <c r="EK65" s="283"/>
      <c r="EL65" s="283"/>
      <c r="EM65" s="283"/>
      <c r="EN65" s="283"/>
      <c r="EO65" s="283"/>
      <c r="EP65" s="283"/>
      <c r="EQ65" s="283"/>
      <c r="ER65" s="283"/>
      <c r="ES65" s="283"/>
      <c r="ET65" s="283"/>
      <c r="EU65" s="283"/>
      <c r="EV65" s="283"/>
      <c r="EW65" s="283"/>
      <c r="EX65" s="284"/>
    </row>
    <row r="66" spans="1:154" s="136" customFormat="1" ht="18.600000000000001" customHeight="1">
      <c r="A66" s="265"/>
      <c r="B66" s="266"/>
      <c r="C66" s="266"/>
      <c r="D66" s="266"/>
      <c r="E66" s="266"/>
      <c r="F66" s="267" t="str">
        <f>+'公式予選（TT）2Gr-結果表（印刷）'!B53</f>
        <v>No.17</v>
      </c>
      <c r="G66" s="268"/>
      <c r="H66" s="268"/>
      <c r="I66" s="268"/>
      <c r="J66" s="268"/>
      <c r="K66" s="268"/>
      <c r="L66" s="268"/>
      <c r="M66" s="280" t="str">
        <f>+'公式予選（TT）2Gr-結果表（印刷）'!C53</f>
        <v>鈴鹿選手権ｼﾘｰｽﾞ特別規則 競技車両規則第57条～1)(最低重量)違反により、失格とした。</v>
      </c>
      <c r="N66" s="280"/>
      <c r="O66" s="280"/>
      <c r="P66" s="280"/>
      <c r="Q66" s="280"/>
      <c r="R66" s="280"/>
      <c r="S66" s="280"/>
      <c r="T66" s="280"/>
      <c r="U66" s="280"/>
      <c r="V66" s="280"/>
      <c r="W66" s="280"/>
      <c r="X66" s="280"/>
      <c r="Y66" s="280"/>
      <c r="Z66" s="280"/>
      <c r="AA66" s="280"/>
      <c r="AB66" s="280"/>
      <c r="AC66" s="280"/>
      <c r="AD66" s="280"/>
      <c r="AE66" s="280"/>
      <c r="AF66" s="280"/>
      <c r="AG66" s="280"/>
      <c r="AH66" s="280"/>
      <c r="AI66" s="280"/>
      <c r="AJ66" s="280"/>
      <c r="AK66" s="280"/>
      <c r="AL66" s="280"/>
      <c r="AM66" s="280"/>
      <c r="AN66" s="280"/>
      <c r="AO66" s="280"/>
      <c r="AP66" s="280"/>
      <c r="AQ66" s="280"/>
      <c r="AR66" s="280"/>
      <c r="AS66" s="280"/>
      <c r="AT66" s="280"/>
      <c r="AU66" s="280"/>
      <c r="AV66" s="280"/>
      <c r="AW66" s="280"/>
      <c r="AX66" s="280"/>
      <c r="AY66" s="280"/>
      <c r="AZ66" s="280"/>
      <c r="BA66" s="280"/>
      <c r="BB66" s="280"/>
      <c r="BC66" s="280"/>
      <c r="BD66" s="280"/>
      <c r="BE66" s="280"/>
      <c r="BF66" s="280"/>
      <c r="BG66" s="280"/>
      <c r="BH66" s="280"/>
      <c r="BI66" s="280"/>
      <c r="BJ66" s="280"/>
      <c r="BK66" s="280"/>
      <c r="BL66" s="280"/>
      <c r="BM66" s="280"/>
      <c r="BN66" s="280"/>
      <c r="BO66" s="280"/>
      <c r="BP66" s="280"/>
      <c r="BQ66" s="280"/>
      <c r="BR66" s="280"/>
      <c r="BS66" s="280"/>
      <c r="BT66" s="280"/>
      <c r="BU66" s="280"/>
      <c r="BV66" s="280"/>
      <c r="BW66" s="280"/>
      <c r="BX66" s="280"/>
      <c r="BY66" s="280"/>
      <c r="BZ66" s="280"/>
      <c r="CA66" s="280"/>
      <c r="CB66" s="280"/>
      <c r="CC66" s="280"/>
      <c r="CD66" s="280"/>
      <c r="CE66" s="280"/>
      <c r="CF66" s="280"/>
      <c r="CG66" s="280"/>
      <c r="CH66" s="280"/>
      <c r="CI66" s="280"/>
      <c r="CJ66" s="280"/>
      <c r="CK66" s="280"/>
      <c r="CL66" s="280"/>
      <c r="CM66" s="280"/>
      <c r="CN66" s="280"/>
      <c r="CO66" s="280"/>
      <c r="CP66" s="280"/>
      <c r="CQ66" s="280"/>
      <c r="CR66" s="280"/>
      <c r="CS66" s="280"/>
      <c r="CT66" s="280"/>
      <c r="CU66" s="280"/>
      <c r="CV66" s="280"/>
      <c r="CW66" s="280"/>
      <c r="CX66" s="280"/>
      <c r="CY66" s="280"/>
      <c r="CZ66" s="280"/>
      <c r="DA66" s="280"/>
      <c r="DB66" s="280"/>
      <c r="DC66" s="280"/>
      <c r="DD66" s="280"/>
      <c r="DE66" s="280"/>
      <c r="DF66" s="280"/>
      <c r="DG66" s="280"/>
      <c r="DH66" s="280"/>
      <c r="DI66" s="280"/>
      <c r="DJ66" s="280"/>
      <c r="DK66" s="280"/>
      <c r="DL66" s="280"/>
      <c r="DM66" s="280"/>
      <c r="DN66" s="280"/>
      <c r="DO66" s="280"/>
      <c r="DP66" s="280"/>
      <c r="DQ66" s="280"/>
      <c r="DR66" s="280"/>
      <c r="DS66" s="280"/>
      <c r="DT66" s="280"/>
      <c r="DU66" s="280"/>
      <c r="DV66" s="280"/>
      <c r="DW66" s="280"/>
      <c r="DX66" s="280"/>
      <c r="DY66" s="280"/>
      <c r="DZ66" s="280"/>
      <c r="EA66" s="280"/>
      <c r="EB66" s="280"/>
      <c r="EC66" s="280"/>
      <c r="ED66" s="280"/>
      <c r="EE66" s="280"/>
      <c r="EF66" s="280"/>
      <c r="EG66" s="280"/>
      <c r="EH66" s="280"/>
      <c r="EI66" s="280"/>
      <c r="EJ66" s="280"/>
      <c r="EK66" s="280"/>
      <c r="EL66" s="280"/>
      <c r="EM66" s="280"/>
      <c r="EN66" s="280"/>
      <c r="EO66" s="280"/>
      <c r="EP66" s="280"/>
      <c r="EQ66" s="280"/>
      <c r="ER66" s="280"/>
      <c r="ES66" s="280"/>
      <c r="ET66" s="280"/>
      <c r="EU66" s="280"/>
      <c r="EV66" s="280"/>
      <c r="EW66" s="280"/>
      <c r="EX66" s="281"/>
    </row>
    <row r="67" spans="1:154" s="136" customFormat="1" ht="18.600000000000001" customHeight="1">
      <c r="A67" s="265"/>
      <c r="B67" s="266"/>
      <c r="C67" s="266"/>
      <c r="D67" s="266"/>
      <c r="E67" s="266"/>
      <c r="F67" s="267" t="str">
        <f>+'公式予選（TT）2Gr-結果表（印刷）'!B54</f>
        <v/>
      </c>
      <c r="G67" s="268"/>
      <c r="H67" s="268"/>
      <c r="I67" s="268"/>
      <c r="J67" s="268"/>
      <c r="K67" s="268"/>
      <c r="L67" s="268"/>
      <c r="M67" s="280" t="str">
        <f>+'公式予選（TT）2Gr-結果表（印刷）'!C54</f>
        <v/>
      </c>
      <c r="N67" s="280"/>
      <c r="O67" s="280"/>
      <c r="P67" s="280"/>
      <c r="Q67" s="280"/>
      <c r="R67" s="280"/>
      <c r="S67" s="280"/>
      <c r="T67" s="280"/>
      <c r="U67" s="280"/>
      <c r="V67" s="280"/>
      <c r="W67" s="280"/>
      <c r="X67" s="280"/>
      <c r="Y67" s="280"/>
      <c r="Z67" s="280"/>
      <c r="AA67" s="280"/>
      <c r="AB67" s="280"/>
      <c r="AC67" s="280"/>
      <c r="AD67" s="280"/>
      <c r="AE67" s="280"/>
      <c r="AF67" s="280"/>
      <c r="AG67" s="280"/>
      <c r="AH67" s="280"/>
      <c r="AI67" s="280"/>
      <c r="AJ67" s="280"/>
      <c r="AK67" s="280"/>
      <c r="AL67" s="280"/>
      <c r="AM67" s="280"/>
      <c r="AN67" s="280"/>
      <c r="AO67" s="280"/>
      <c r="AP67" s="280"/>
      <c r="AQ67" s="280"/>
      <c r="AR67" s="280"/>
      <c r="AS67" s="280"/>
      <c r="AT67" s="280"/>
      <c r="AU67" s="280"/>
      <c r="AV67" s="280"/>
      <c r="AW67" s="280"/>
      <c r="AX67" s="280"/>
      <c r="AY67" s="280"/>
      <c r="AZ67" s="280"/>
      <c r="BA67" s="280"/>
      <c r="BB67" s="280"/>
      <c r="BC67" s="280"/>
      <c r="BD67" s="280"/>
      <c r="BE67" s="280"/>
      <c r="BF67" s="280"/>
      <c r="BG67" s="280"/>
      <c r="BH67" s="280"/>
      <c r="BI67" s="280"/>
      <c r="BJ67" s="280"/>
      <c r="BK67" s="280"/>
      <c r="BL67" s="280"/>
      <c r="BM67" s="280"/>
      <c r="BN67" s="280"/>
      <c r="BO67" s="280"/>
      <c r="BP67" s="280"/>
      <c r="BQ67" s="280"/>
      <c r="BR67" s="280"/>
      <c r="BS67" s="280"/>
      <c r="BT67" s="280"/>
      <c r="BU67" s="280"/>
      <c r="BV67" s="280"/>
      <c r="BW67" s="280"/>
      <c r="BX67" s="280"/>
      <c r="BY67" s="280"/>
      <c r="BZ67" s="280"/>
      <c r="CA67" s="280"/>
      <c r="CB67" s="280"/>
      <c r="CC67" s="280"/>
      <c r="CD67" s="280"/>
      <c r="CE67" s="280"/>
      <c r="CF67" s="280"/>
      <c r="CG67" s="280"/>
      <c r="CH67" s="280"/>
      <c r="CI67" s="280"/>
      <c r="CJ67" s="280"/>
      <c r="CK67" s="280"/>
      <c r="CL67" s="280"/>
      <c r="CM67" s="280"/>
      <c r="CN67" s="280"/>
      <c r="CO67" s="280"/>
      <c r="CP67" s="280"/>
      <c r="CQ67" s="280"/>
      <c r="CR67" s="280"/>
      <c r="CS67" s="280"/>
      <c r="CT67" s="280"/>
      <c r="CU67" s="280"/>
      <c r="CV67" s="280"/>
      <c r="CW67" s="280"/>
      <c r="CX67" s="280"/>
      <c r="CY67" s="280"/>
      <c r="CZ67" s="280"/>
      <c r="DA67" s="280"/>
      <c r="DB67" s="280"/>
      <c r="DC67" s="280"/>
      <c r="DD67" s="280"/>
      <c r="DE67" s="280"/>
      <c r="DF67" s="280"/>
      <c r="DG67" s="280"/>
      <c r="DH67" s="280"/>
      <c r="DI67" s="280"/>
      <c r="DJ67" s="280"/>
      <c r="DK67" s="280"/>
      <c r="DL67" s="280"/>
      <c r="DM67" s="280"/>
      <c r="DN67" s="280"/>
      <c r="DO67" s="280"/>
      <c r="DP67" s="280"/>
      <c r="DQ67" s="280"/>
      <c r="DR67" s="280"/>
      <c r="DS67" s="280"/>
      <c r="DT67" s="280"/>
      <c r="DU67" s="280"/>
      <c r="DV67" s="280"/>
      <c r="DW67" s="280"/>
      <c r="DX67" s="280"/>
      <c r="DY67" s="280"/>
      <c r="DZ67" s="280"/>
      <c r="EA67" s="280"/>
      <c r="EB67" s="280"/>
      <c r="EC67" s="280"/>
      <c r="ED67" s="280"/>
      <c r="EE67" s="280"/>
      <c r="EF67" s="280"/>
      <c r="EG67" s="280"/>
      <c r="EH67" s="280"/>
      <c r="EI67" s="280"/>
      <c r="EJ67" s="280"/>
      <c r="EK67" s="280"/>
      <c r="EL67" s="280"/>
      <c r="EM67" s="280"/>
      <c r="EN67" s="280"/>
      <c r="EO67" s="280"/>
      <c r="EP67" s="280"/>
      <c r="EQ67" s="280"/>
      <c r="ER67" s="280"/>
      <c r="ES67" s="280"/>
      <c r="ET67" s="280"/>
      <c r="EU67" s="280"/>
      <c r="EV67" s="280"/>
      <c r="EW67" s="280"/>
      <c r="EX67" s="281"/>
    </row>
    <row r="68" spans="1:154" s="136" customFormat="1" ht="18.600000000000001" customHeight="1">
      <c r="A68" s="265"/>
      <c r="B68" s="266"/>
      <c r="C68" s="266"/>
      <c r="D68" s="266"/>
      <c r="E68" s="266"/>
      <c r="F68" s="267" t="str">
        <f>+'公式予選（TT）2Gr-結果表（印刷）'!B55</f>
        <v/>
      </c>
      <c r="G68" s="268"/>
      <c r="H68" s="268"/>
      <c r="I68" s="268"/>
      <c r="J68" s="268"/>
      <c r="K68" s="268"/>
      <c r="L68" s="268"/>
      <c r="M68" s="280" t="str">
        <f>+'公式予選（TT）2Gr-結果表（印刷）'!C55</f>
        <v/>
      </c>
      <c r="N68" s="280"/>
      <c r="O68" s="280"/>
      <c r="P68" s="280"/>
      <c r="Q68" s="280"/>
      <c r="R68" s="280"/>
      <c r="S68" s="280"/>
      <c r="T68" s="280"/>
      <c r="U68" s="280"/>
      <c r="V68" s="280"/>
      <c r="W68" s="280"/>
      <c r="X68" s="280"/>
      <c r="Y68" s="280"/>
      <c r="Z68" s="280"/>
      <c r="AA68" s="280"/>
      <c r="AB68" s="280"/>
      <c r="AC68" s="280"/>
      <c r="AD68" s="280"/>
      <c r="AE68" s="280"/>
      <c r="AF68" s="280"/>
      <c r="AG68" s="280"/>
      <c r="AH68" s="280"/>
      <c r="AI68" s="280"/>
      <c r="AJ68" s="280"/>
      <c r="AK68" s="280"/>
      <c r="AL68" s="280"/>
      <c r="AM68" s="280"/>
      <c r="AN68" s="280"/>
      <c r="AO68" s="280"/>
      <c r="AP68" s="280"/>
      <c r="AQ68" s="280"/>
      <c r="AR68" s="280"/>
      <c r="AS68" s="280"/>
      <c r="AT68" s="280"/>
      <c r="AU68" s="280"/>
      <c r="AV68" s="280"/>
      <c r="AW68" s="280"/>
      <c r="AX68" s="280"/>
      <c r="AY68" s="280"/>
      <c r="AZ68" s="280"/>
      <c r="BA68" s="280"/>
      <c r="BB68" s="280"/>
      <c r="BC68" s="280"/>
      <c r="BD68" s="280"/>
      <c r="BE68" s="280"/>
      <c r="BF68" s="280"/>
      <c r="BG68" s="280"/>
      <c r="BH68" s="280"/>
      <c r="BI68" s="280"/>
      <c r="BJ68" s="280"/>
      <c r="BK68" s="280"/>
      <c r="BL68" s="280"/>
      <c r="BM68" s="280"/>
      <c r="BN68" s="280"/>
      <c r="BO68" s="280"/>
      <c r="BP68" s="280"/>
      <c r="BQ68" s="280"/>
      <c r="BR68" s="280"/>
      <c r="BS68" s="280"/>
      <c r="BT68" s="280"/>
      <c r="BU68" s="280"/>
      <c r="BV68" s="280"/>
      <c r="BW68" s="280"/>
      <c r="BX68" s="280"/>
      <c r="BY68" s="280"/>
      <c r="BZ68" s="280"/>
      <c r="CA68" s="280"/>
      <c r="CB68" s="280"/>
      <c r="CC68" s="280"/>
      <c r="CD68" s="280"/>
      <c r="CE68" s="280"/>
      <c r="CF68" s="280"/>
      <c r="CG68" s="280"/>
      <c r="CH68" s="280"/>
      <c r="CI68" s="280"/>
      <c r="CJ68" s="280"/>
      <c r="CK68" s="280"/>
      <c r="CL68" s="280"/>
      <c r="CM68" s="280"/>
      <c r="CN68" s="280"/>
      <c r="CO68" s="280"/>
      <c r="CP68" s="280"/>
      <c r="CQ68" s="280"/>
      <c r="CR68" s="280"/>
      <c r="CS68" s="280"/>
      <c r="CT68" s="280"/>
      <c r="CU68" s="280"/>
      <c r="CV68" s="280"/>
      <c r="CW68" s="280"/>
      <c r="CX68" s="280"/>
      <c r="CY68" s="280"/>
      <c r="CZ68" s="280"/>
      <c r="DA68" s="280"/>
      <c r="DB68" s="280"/>
      <c r="DC68" s="280"/>
      <c r="DD68" s="280"/>
      <c r="DE68" s="280"/>
      <c r="DF68" s="280"/>
      <c r="DG68" s="280"/>
      <c r="DH68" s="280"/>
      <c r="DI68" s="280"/>
      <c r="DJ68" s="280"/>
      <c r="DK68" s="280"/>
      <c r="DL68" s="280"/>
      <c r="DM68" s="280"/>
      <c r="DN68" s="280"/>
      <c r="DO68" s="280"/>
      <c r="DP68" s="280"/>
      <c r="DQ68" s="280"/>
      <c r="DR68" s="280"/>
      <c r="DS68" s="280"/>
      <c r="DT68" s="280"/>
      <c r="DU68" s="280"/>
      <c r="DV68" s="280"/>
      <c r="DW68" s="280"/>
      <c r="DX68" s="280"/>
      <c r="DY68" s="280"/>
      <c r="DZ68" s="280"/>
      <c r="EA68" s="280"/>
      <c r="EB68" s="280"/>
      <c r="EC68" s="280"/>
      <c r="ED68" s="280"/>
      <c r="EE68" s="280"/>
      <c r="EF68" s="280"/>
      <c r="EG68" s="280"/>
      <c r="EH68" s="280"/>
      <c r="EI68" s="280"/>
      <c r="EJ68" s="280"/>
      <c r="EK68" s="280"/>
      <c r="EL68" s="280"/>
      <c r="EM68" s="280"/>
      <c r="EN68" s="280"/>
      <c r="EO68" s="280"/>
      <c r="EP68" s="280"/>
      <c r="EQ68" s="280"/>
      <c r="ER68" s="280"/>
      <c r="ES68" s="280"/>
      <c r="ET68" s="280"/>
      <c r="EU68" s="280"/>
      <c r="EV68" s="280"/>
      <c r="EW68" s="280"/>
      <c r="EX68" s="281"/>
    </row>
    <row r="69" spans="1:154" s="136" customFormat="1" ht="18.600000000000001" customHeight="1">
      <c r="A69" s="265"/>
      <c r="B69" s="266"/>
      <c r="C69" s="266"/>
      <c r="D69" s="266"/>
      <c r="E69" s="266"/>
      <c r="F69" s="267" t="str">
        <f>+'公式予選（TT）2Gr-結果表（印刷）'!B56</f>
        <v/>
      </c>
      <c r="G69" s="268"/>
      <c r="H69" s="268"/>
      <c r="I69" s="268"/>
      <c r="J69" s="268"/>
      <c r="K69" s="268"/>
      <c r="L69" s="268"/>
      <c r="M69" s="280" t="str">
        <f>+'公式予選（TT）2Gr-結果表（印刷）'!C56</f>
        <v/>
      </c>
      <c r="N69" s="280"/>
      <c r="O69" s="280"/>
      <c r="P69" s="280"/>
      <c r="Q69" s="280"/>
      <c r="R69" s="280"/>
      <c r="S69" s="280"/>
      <c r="T69" s="280"/>
      <c r="U69" s="280"/>
      <c r="V69" s="280"/>
      <c r="W69" s="280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  <c r="AI69" s="280"/>
      <c r="AJ69" s="280"/>
      <c r="AK69" s="280"/>
      <c r="AL69" s="280"/>
      <c r="AM69" s="280"/>
      <c r="AN69" s="280"/>
      <c r="AO69" s="280"/>
      <c r="AP69" s="280"/>
      <c r="AQ69" s="280"/>
      <c r="AR69" s="280"/>
      <c r="AS69" s="280"/>
      <c r="AT69" s="280"/>
      <c r="AU69" s="280"/>
      <c r="AV69" s="280"/>
      <c r="AW69" s="280"/>
      <c r="AX69" s="280"/>
      <c r="AY69" s="280"/>
      <c r="AZ69" s="280"/>
      <c r="BA69" s="280"/>
      <c r="BB69" s="280"/>
      <c r="BC69" s="280"/>
      <c r="BD69" s="280"/>
      <c r="BE69" s="280"/>
      <c r="BF69" s="280"/>
      <c r="BG69" s="280"/>
      <c r="BH69" s="280"/>
      <c r="BI69" s="280"/>
      <c r="BJ69" s="280"/>
      <c r="BK69" s="280"/>
      <c r="BL69" s="280"/>
      <c r="BM69" s="280"/>
      <c r="BN69" s="280"/>
      <c r="BO69" s="280"/>
      <c r="BP69" s="280"/>
      <c r="BQ69" s="280"/>
      <c r="BR69" s="280"/>
      <c r="BS69" s="280"/>
      <c r="BT69" s="280"/>
      <c r="BU69" s="280"/>
      <c r="BV69" s="280"/>
      <c r="BW69" s="280"/>
      <c r="BX69" s="280"/>
      <c r="BY69" s="280"/>
      <c r="BZ69" s="280"/>
      <c r="CA69" s="280"/>
      <c r="CB69" s="280"/>
      <c r="CC69" s="280"/>
      <c r="CD69" s="280"/>
      <c r="CE69" s="280"/>
      <c r="CF69" s="280"/>
      <c r="CG69" s="280"/>
      <c r="CH69" s="280"/>
      <c r="CI69" s="280"/>
      <c r="CJ69" s="280"/>
      <c r="CK69" s="280"/>
      <c r="CL69" s="280"/>
      <c r="CM69" s="280"/>
      <c r="CN69" s="280"/>
      <c r="CO69" s="280"/>
      <c r="CP69" s="280"/>
      <c r="CQ69" s="280"/>
      <c r="CR69" s="280"/>
      <c r="CS69" s="280"/>
      <c r="CT69" s="280"/>
      <c r="CU69" s="280"/>
      <c r="CV69" s="280"/>
      <c r="CW69" s="280"/>
      <c r="CX69" s="280"/>
      <c r="CY69" s="280"/>
      <c r="CZ69" s="280"/>
      <c r="DA69" s="280"/>
      <c r="DB69" s="280"/>
      <c r="DC69" s="280"/>
      <c r="DD69" s="280"/>
      <c r="DE69" s="280"/>
      <c r="DF69" s="280"/>
      <c r="DG69" s="280"/>
      <c r="DH69" s="280"/>
      <c r="DI69" s="280"/>
      <c r="DJ69" s="280"/>
      <c r="DK69" s="280"/>
      <c r="DL69" s="280"/>
      <c r="DM69" s="280"/>
      <c r="DN69" s="280"/>
      <c r="DO69" s="280"/>
      <c r="DP69" s="280"/>
      <c r="DQ69" s="280"/>
      <c r="DR69" s="280"/>
      <c r="DS69" s="280"/>
      <c r="DT69" s="280"/>
      <c r="DU69" s="280"/>
      <c r="DV69" s="280"/>
      <c r="DW69" s="280"/>
      <c r="DX69" s="280"/>
      <c r="DY69" s="280"/>
      <c r="DZ69" s="280"/>
      <c r="EA69" s="280"/>
      <c r="EB69" s="280"/>
      <c r="EC69" s="280"/>
      <c r="ED69" s="280"/>
      <c r="EE69" s="280"/>
      <c r="EF69" s="280"/>
      <c r="EG69" s="280"/>
      <c r="EH69" s="280"/>
      <c r="EI69" s="280"/>
      <c r="EJ69" s="280"/>
      <c r="EK69" s="280"/>
      <c r="EL69" s="280"/>
      <c r="EM69" s="280"/>
      <c r="EN69" s="280"/>
      <c r="EO69" s="280"/>
      <c r="EP69" s="280"/>
      <c r="EQ69" s="280"/>
      <c r="ER69" s="280"/>
      <c r="ES69" s="280"/>
      <c r="ET69" s="280"/>
      <c r="EU69" s="280"/>
      <c r="EV69" s="280"/>
      <c r="EW69" s="280"/>
      <c r="EX69" s="281"/>
    </row>
    <row r="70" spans="1:154" s="136" customFormat="1" ht="18.600000000000001" customHeight="1">
      <c r="A70" s="265"/>
      <c r="B70" s="266"/>
      <c r="C70" s="266"/>
      <c r="D70" s="266"/>
      <c r="E70" s="266"/>
      <c r="F70" s="267" t="str">
        <f>+'公式予選（TT）2Gr-結果表（印刷）'!B57</f>
        <v/>
      </c>
      <c r="G70" s="268"/>
      <c r="H70" s="268"/>
      <c r="I70" s="268"/>
      <c r="J70" s="268"/>
      <c r="K70" s="268"/>
      <c r="L70" s="268"/>
      <c r="M70" s="280" t="str">
        <f>+'公式予選（TT）2Gr-結果表（印刷）'!C57</f>
        <v/>
      </c>
      <c r="N70" s="280"/>
      <c r="O70" s="280"/>
      <c r="P70" s="280"/>
      <c r="Q70" s="280"/>
      <c r="R70" s="280"/>
      <c r="S70" s="280"/>
      <c r="T70" s="280"/>
      <c r="U70" s="280"/>
      <c r="V70" s="280"/>
      <c r="W70" s="280"/>
      <c r="X70" s="280"/>
      <c r="Y70" s="280"/>
      <c r="Z70" s="280"/>
      <c r="AA70" s="280"/>
      <c r="AB70" s="280"/>
      <c r="AC70" s="280"/>
      <c r="AD70" s="280"/>
      <c r="AE70" s="280"/>
      <c r="AF70" s="280"/>
      <c r="AG70" s="280"/>
      <c r="AH70" s="280"/>
      <c r="AI70" s="280"/>
      <c r="AJ70" s="280"/>
      <c r="AK70" s="280"/>
      <c r="AL70" s="280"/>
      <c r="AM70" s="280"/>
      <c r="AN70" s="280"/>
      <c r="AO70" s="280"/>
      <c r="AP70" s="280"/>
      <c r="AQ70" s="280"/>
      <c r="AR70" s="280"/>
      <c r="AS70" s="280"/>
      <c r="AT70" s="280"/>
      <c r="AU70" s="280"/>
      <c r="AV70" s="280"/>
      <c r="AW70" s="280"/>
      <c r="AX70" s="280"/>
      <c r="AY70" s="280"/>
      <c r="AZ70" s="280"/>
      <c r="BA70" s="280"/>
      <c r="BB70" s="280"/>
      <c r="BC70" s="280"/>
      <c r="BD70" s="280"/>
      <c r="BE70" s="280"/>
      <c r="BF70" s="280"/>
      <c r="BG70" s="280"/>
      <c r="BH70" s="280"/>
      <c r="BI70" s="280"/>
      <c r="BJ70" s="280"/>
      <c r="BK70" s="280"/>
      <c r="BL70" s="280"/>
      <c r="BM70" s="280"/>
      <c r="BN70" s="280"/>
      <c r="BO70" s="280"/>
      <c r="BP70" s="280"/>
      <c r="BQ70" s="280"/>
      <c r="BR70" s="280"/>
      <c r="BS70" s="280"/>
      <c r="BT70" s="280"/>
      <c r="BU70" s="280"/>
      <c r="BV70" s="280"/>
      <c r="BW70" s="280"/>
      <c r="BX70" s="280"/>
      <c r="BY70" s="280"/>
      <c r="BZ70" s="280"/>
      <c r="CA70" s="280"/>
      <c r="CB70" s="280"/>
      <c r="CC70" s="280"/>
      <c r="CD70" s="280"/>
      <c r="CE70" s="280"/>
      <c r="CF70" s="280"/>
      <c r="CG70" s="280"/>
      <c r="CH70" s="280"/>
      <c r="CI70" s="280"/>
      <c r="CJ70" s="280"/>
      <c r="CK70" s="280"/>
      <c r="CL70" s="280"/>
      <c r="CM70" s="280"/>
      <c r="CN70" s="280"/>
      <c r="CO70" s="280"/>
      <c r="CP70" s="280"/>
      <c r="CQ70" s="280"/>
      <c r="CR70" s="280"/>
      <c r="CS70" s="280"/>
      <c r="CT70" s="280"/>
      <c r="CU70" s="280"/>
      <c r="CV70" s="280"/>
      <c r="CW70" s="280"/>
      <c r="CX70" s="280"/>
      <c r="CY70" s="280"/>
      <c r="CZ70" s="280"/>
      <c r="DA70" s="280"/>
      <c r="DB70" s="280"/>
      <c r="DC70" s="280"/>
      <c r="DD70" s="280"/>
      <c r="DE70" s="280"/>
      <c r="DF70" s="280"/>
      <c r="DG70" s="280"/>
      <c r="DH70" s="280"/>
      <c r="DI70" s="280"/>
      <c r="DJ70" s="280"/>
      <c r="DK70" s="280"/>
      <c r="DL70" s="280"/>
      <c r="DM70" s="280"/>
      <c r="DN70" s="280"/>
      <c r="DO70" s="280"/>
      <c r="DP70" s="280"/>
      <c r="DQ70" s="280"/>
      <c r="DR70" s="280"/>
      <c r="DS70" s="280"/>
      <c r="DT70" s="280"/>
      <c r="DU70" s="280"/>
      <c r="DV70" s="280"/>
      <c r="DW70" s="280"/>
      <c r="DX70" s="280"/>
      <c r="DY70" s="280"/>
      <c r="DZ70" s="280"/>
      <c r="EA70" s="280"/>
      <c r="EB70" s="280"/>
      <c r="EC70" s="280"/>
      <c r="ED70" s="280"/>
      <c r="EE70" s="280"/>
      <c r="EF70" s="280"/>
      <c r="EG70" s="280"/>
      <c r="EH70" s="280"/>
      <c r="EI70" s="280"/>
      <c r="EJ70" s="280"/>
      <c r="EK70" s="280"/>
      <c r="EL70" s="280"/>
      <c r="EM70" s="280"/>
      <c r="EN70" s="280"/>
      <c r="EO70" s="280"/>
      <c r="EP70" s="280"/>
      <c r="EQ70" s="280"/>
      <c r="ER70" s="280"/>
      <c r="ES70" s="280"/>
      <c r="ET70" s="280"/>
      <c r="EU70" s="280"/>
      <c r="EV70" s="280"/>
      <c r="EW70" s="280"/>
      <c r="EX70" s="281"/>
    </row>
    <row r="71" spans="1:154" s="136" customFormat="1" ht="18.600000000000001" customHeight="1">
      <c r="A71" s="265"/>
      <c r="B71" s="266"/>
      <c r="C71" s="266"/>
      <c r="D71" s="266"/>
      <c r="E71" s="266"/>
      <c r="F71" s="267" t="str">
        <f>+'公式予選（TT）2Gr-結果表（印刷）'!B58</f>
        <v/>
      </c>
      <c r="G71" s="268"/>
      <c r="H71" s="268"/>
      <c r="I71" s="268"/>
      <c r="J71" s="268"/>
      <c r="K71" s="268"/>
      <c r="L71" s="268"/>
      <c r="M71" s="280" t="str">
        <f>+'公式予選（TT）2Gr-結果表（印刷）'!C58</f>
        <v/>
      </c>
      <c r="N71" s="280"/>
      <c r="O71" s="280"/>
      <c r="P71" s="280"/>
      <c r="Q71" s="280"/>
      <c r="R71" s="280"/>
      <c r="S71" s="280"/>
      <c r="T71" s="280"/>
      <c r="U71" s="280"/>
      <c r="V71" s="280"/>
      <c r="W71" s="280"/>
      <c r="X71" s="280"/>
      <c r="Y71" s="280"/>
      <c r="Z71" s="280"/>
      <c r="AA71" s="280"/>
      <c r="AB71" s="280"/>
      <c r="AC71" s="280"/>
      <c r="AD71" s="280"/>
      <c r="AE71" s="280"/>
      <c r="AF71" s="280"/>
      <c r="AG71" s="280"/>
      <c r="AH71" s="280"/>
      <c r="AI71" s="280"/>
      <c r="AJ71" s="280"/>
      <c r="AK71" s="280"/>
      <c r="AL71" s="280"/>
      <c r="AM71" s="280"/>
      <c r="AN71" s="280"/>
      <c r="AO71" s="280"/>
      <c r="AP71" s="280"/>
      <c r="AQ71" s="280"/>
      <c r="AR71" s="280"/>
      <c r="AS71" s="280"/>
      <c r="AT71" s="280"/>
      <c r="AU71" s="280"/>
      <c r="AV71" s="280"/>
      <c r="AW71" s="280"/>
      <c r="AX71" s="280"/>
      <c r="AY71" s="280"/>
      <c r="AZ71" s="280"/>
      <c r="BA71" s="280"/>
      <c r="BB71" s="280"/>
      <c r="BC71" s="280"/>
      <c r="BD71" s="280"/>
      <c r="BE71" s="280"/>
      <c r="BF71" s="280"/>
      <c r="BG71" s="280"/>
      <c r="BH71" s="280"/>
      <c r="BI71" s="280"/>
      <c r="BJ71" s="280"/>
      <c r="BK71" s="280"/>
      <c r="BL71" s="280"/>
      <c r="BM71" s="280"/>
      <c r="BN71" s="280"/>
      <c r="BO71" s="280"/>
      <c r="BP71" s="280"/>
      <c r="BQ71" s="280"/>
      <c r="BR71" s="280"/>
      <c r="BS71" s="280"/>
      <c r="BT71" s="280"/>
      <c r="BU71" s="280"/>
      <c r="BV71" s="280"/>
      <c r="BW71" s="280"/>
      <c r="BX71" s="280"/>
      <c r="BY71" s="280"/>
      <c r="BZ71" s="280"/>
      <c r="CA71" s="280"/>
      <c r="CB71" s="280"/>
      <c r="CC71" s="280"/>
      <c r="CD71" s="280"/>
      <c r="CE71" s="280"/>
      <c r="CF71" s="280"/>
      <c r="CG71" s="280"/>
      <c r="CH71" s="280"/>
      <c r="CI71" s="280"/>
      <c r="CJ71" s="280"/>
      <c r="CK71" s="280"/>
      <c r="CL71" s="280"/>
      <c r="CM71" s="280"/>
      <c r="CN71" s="280"/>
      <c r="CO71" s="280"/>
      <c r="CP71" s="280"/>
      <c r="CQ71" s="280"/>
      <c r="CR71" s="280"/>
      <c r="CS71" s="280"/>
      <c r="CT71" s="280"/>
      <c r="CU71" s="280"/>
      <c r="CV71" s="280"/>
      <c r="CW71" s="280"/>
      <c r="CX71" s="280"/>
      <c r="CY71" s="280"/>
      <c r="CZ71" s="280"/>
      <c r="DA71" s="280"/>
      <c r="DB71" s="280"/>
      <c r="DC71" s="280"/>
      <c r="DD71" s="280"/>
      <c r="DE71" s="280"/>
      <c r="DF71" s="280"/>
      <c r="DG71" s="280"/>
      <c r="DH71" s="280"/>
      <c r="DI71" s="280"/>
      <c r="DJ71" s="280"/>
      <c r="DK71" s="280"/>
      <c r="DL71" s="280"/>
      <c r="DM71" s="280"/>
      <c r="DN71" s="280"/>
      <c r="DO71" s="280"/>
      <c r="DP71" s="280"/>
      <c r="DQ71" s="280"/>
      <c r="DR71" s="280"/>
      <c r="DS71" s="280"/>
      <c r="DT71" s="280"/>
      <c r="DU71" s="280"/>
      <c r="DV71" s="280"/>
      <c r="DW71" s="280"/>
      <c r="DX71" s="280"/>
      <c r="DY71" s="280"/>
      <c r="DZ71" s="280"/>
      <c r="EA71" s="280"/>
      <c r="EB71" s="280"/>
      <c r="EC71" s="280"/>
      <c r="ED71" s="280"/>
      <c r="EE71" s="280"/>
      <c r="EF71" s="280"/>
      <c r="EG71" s="280"/>
      <c r="EH71" s="280"/>
      <c r="EI71" s="280"/>
      <c r="EJ71" s="280"/>
      <c r="EK71" s="280"/>
      <c r="EL71" s="280"/>
      <c r="EM71" s="280"/>
      <c r="EN71" s="280"/>
      <c r="EO71" s="280"/>
      <c r="EP71" s="280"/>
      <c r="EQ71" s="280"/>
      <c r="ER71" s="280"/>
      <c r="ES71" s="280"/>
      <c r="ET71" s="280"/>
      <c r="EU71" s="280"/>
      <c r="EV71" s="280"/>
      <c r="EW71" s="280"/>
      <c r="EX71" s="281"/>
    </row>
    <row r="72" spans="1:154" s="136" customFormat="1" ht="18.600000000000001" customHeight="1">
      <c r="A72" s="265"/>
      <c r="B72" s="266"/>
      <c r="C72" s="266"/>
      <c r="D72" s="266"/>
      <c r="E72" s="266"/>
      <c r="F72" s="267" t="str">
        <f>+'公式予選（TT）2Gr-結果表（印刷）'!B59</f>
        <v/>
      </c>
      <c r="G72" s="268"/>
      <c r="H72" s="268"/>
      <c r="I72" s="268"/>
      <c r="J72" s="268"/>
      <c r="K72" s="268"/>
      <c r="L72" s="268"/>
      <c r="M72" s="280" t="str">
        <f>+'公式予選（TT）2Gr-結果表（印刷）'!C59</f>
        <v/>
      </c>
      <c r="N72" s="280"/>
      <c r="O72" s="280"/>
      <c r="P72" s="280"/>
      <c r="Q72" s="280"/>
      <c r="R72" s="280"/>
      <c r="S72" s="280"/>
      <c r="T72" s="280"/>
      <c r="U72" s="280"/>
      <c r="V72" s="280"/>
      <c r="W72" s="280"/>
      <c r="X72" s="280"/>
      <c r="Y72" s="280"/>
      <c r="Z72" s="280"/>
      <c r="AA72" s="280"/>
      <c r="AB72" s="280"/>
      <c r="AC72" s="280"/>
      <c r="AD72" s="280"/>
      <c r="AE72" s="280"/>
      <c r="AF72" s="280"/>
      <c r="AG72" s="280"/>
      <c r="AH72" s="280"/>
      <c r="AI72" s="280"/>
      <c r="AJ72" s="280"/>
      <c r="AK72" s="280"/>
      <c r="AL72" s="280"/>
      <c r="AM72" s="280"/>
      <c r="AN72" s="280"/>
      <c r="AO72" s="280"/>
      <c r="AP72" s="280"/>
      <c r="AQ72" s="280"/>
      <c r="AR72" s="280"/>
      <c r="AS72" s="280"/>
      <c r="AT72" s="280"/>
      <c r="AU72" s="280"/>
      <c r="AV72" s="280"/>
      <c r="AW72" s="280"/>
      <c r="AX72" s="280"/>
      <c r="AY72" s="280"/>
      <c r="AZ72" s="280"/>
      <c r="BA72" s="280"/>
      <c r="BB72" s="280"/>
      <c r="BC72" s="280"/>
      <c r="BD72" s="280"/>
      <c r="BE72" s="280"/>
      <c r="BF72" s="280"/>
      <c r="BG72" s="280"/>
      <c r="BH72" s="280"/>
      <c r="BI72" s="280"/>
      <c r="BJ72" s="280"/>
      <c r="BK72" s="280"/>
      <c r="BL72" s="280"/>
      <c r="BM72" s="280"/>
      <c r="BN72" s="280"/>
      <c r="BO72" s="280"/>
      <c r="BP72" s="280"/>
      <c r="BQ72" s="280"/>
      <c r="BR72" s="280"/>
      <c r="BS72" s="280"/>
      <c r="BT72" s="280"/>
      <c r="BU72" s="280"/>
      <c r="BV72" s="280"/>
      <c r="BW72" s="280"/>
      <c r="BX72" s="280"/>
      <c r="BY72" s="280"/>
      <c r="BZ72" s="280"/>
      <c r="CA72" s="280"/>
      <c r="CB72" s="280"/>
      <c r="CC72" s="280"/>
      <c r="CD72" s="280"/>
      <c r="CE72" s="280"/>
      <c r="CF72" s="280"/>
      <c r="CG72" s="280"/>
      <c r="CH72" s="280"/>
      <c r="CI72" s="280"/>
      <c r="CJ72" s="280"/>
      <c r="CK72" s="280"/>
      <c r="CL72" s="280"/>
      <c r="CM72" s="280"/>
      <c r="CN72" s="280"/>
      <c r="CO72" s="280"/>
      <c r="CP72" s="280"/>
      <c r="CQ72" s="280"/>
      <c r="CR72" s="280"/>
      <c r="CS72" s="280"/>
      <c r="CT72" s="280"/>
      <c r="CU72" s="280"/>
      <c r="CV72" s="280"/>
      <c r="CW72" s="280"/>
      <c r="CX72" s="280"/>
      <c r="CY72" s="280"/>
      <c r="CZ72" s="280"/>
      <c r="DA72" s="280"/>
      <c r="DB72" s="280"/>
      <c r="DC72" s="280"/>
      <c r="DD72" s="280"/>
      <c r="DE72" s="280"/>
      <c r="DF72" s="280"/>
      <c r="DG72" s="280"/>
      <c r="DH72" s="280"/>
      <c r="DI72" s="280"/>
      <c r="DJ72" s="280"/>
      <c r="DK72" s="280"/>
      <c r="DL72" s="280"/>
      <c r="DM72" s="280"/>
      <c r="DN72" s="280"/>
      <c r="DO72" s="280"/>
      <c r="DP72" s="280"/>
      <c r="DQ72" s="280"/>
      <c r="DR72" s="280"/>
      <c r="DS72" s="280"/>
      <c r="DT72" s="280"/>
      <c r="DU72" s="280"/>
      <c r="DV72" s="280"/>
      <c r="DW72" s="280"/>
      <c r="DX72" s="280"/>
      <c r="DY72" s="280"/>
      <c r="DZ72" s="280"/>
      <c r="EA72" s="280"/>
      <c r="EB72" s="280"/>
      <c r="EC72" s="280"/>
      <c r="ED72" s="280"/>
      <c r="EE72" s="280"/>
      <c r="EF72" s="280"/>
      <c r="EG72" s="280"/>
      <c r="EH72" s="280"/>
      <c r="EI72" s="280"/>
      <c r="EJ72" s="280"/>
      <c r="EK72" s="280"/>
      <c r="EL72" s="280"/>
      <c r="EM72" s="280"/>
      <c r="EN72" s="280"/>
      <c r="EO72" s="280"/>
      <c r="EP72" s="280"/>
      <c r="EQ72" s="280"/>
      <c r="ER72" s="280"/>
      <c r="ES72" s="280"/>
      <c r="ET72" s="280"/>
      <c r="EU72" s="280"/>
      <c r="EV72" s="280"/>
      <c r="EW72" s="280"/>
      <c r="EX72" s="281"/>
    </row>
    <row r="73" spans="1:154" s="136" customFormat="1" ht="18.600000000000001" customHeight="1">
      <c r="A73" s="265"/>
      <c r="B73" s="266"/>
      <c r="C73" s="266"/>
      <c r="D73" s="266"/>
      <c r="E73" s="266"/>
      <c r="F73" s="267" t="str">
        <f>+'公式予選（TT）2Gr-結果表（印刷）'!B60</f>
        <v/>
      </c>
      <c r="G73" s="268"/>
      <c r="H73" s="268"/>
      <c r="I73" s="268"/>
      <c r="J73" s="268"/>
      <c r="K73" s="268"/>
      <c r="L73" s="268"/>
      <c r="M73" s="280" t="str">
        <f>+'公式予選（TT）2Gr-結果表（印刷）'!C60</f>
        <v/>
      </c>
      <c r="N73" s="280"/>
      <c r="O73" s="280"/>
      <c r="P73" s="280"/>
      <c r="Q73" s="280"/>
      <c r="R73" s="280"/>
      <c r="S73" s="280"/>
      <c r="T73" s="280"/>
      <c r="U73" s="280"/>
      <c r="V73" s="280"/>
      <c r="W73" s="280"/>
      <c r="X73" s="280"/>
      <c r="Y73" s="280"/>
      <c r="Z73" s="280"/>
      <c r="AA73" s="280"/>
      <c r="AB73" s="280"/>
      <c r="AC73" s="280"/>
      <c r="AD73" s="280"/>
      <c r="AE73" s="280"/>
      <c r="AF73" s="280"/>
      <c r="AG73" s="280"/>
      <c r="AH73" s="280"/>
      <c r="AI73" s="280"/>
      <c r="AJ73" s="280"/>
      <c r="AK73" s="280"/>
      <c r="AL73" s="280"/>
      <c r="AM73" s="280"/>
      <c r="AN73" s="280"/>
      <c r="AO73" s="280"/>
      <c r="AP73" s="280"/>
      <c r="AQ73" s="280"/>
      <c r="AR73" s="280"/>
      <c r="AS73" s="280"/>
      <c r="AT73" s="280"/>
      <c r="AU73" s="280"/>
      <c r="AV73" s="280"/>
      <c r="AW73" s="280"/>
      <c r="AX73" s="280"/>
      <c r="AY73" s="280"/>
      <c r="AZ73" s="280"/>
      <c r="BA73" s="280"/>
      <c r="BB73" s="280"/>
      <c r="BC73" s="280"/>
      <c r="BD73" s="280"/>
      <c r="BE73" s="280"/>
      <c r="BF73" s="280"/>
      <c r="BG73" s="280"/>
      <c r="BH73" s="280"/>
      <c r="BI73" s="280"/>
      <c r="BJ73" s="280"/>
      <c r="BK73" s="280"/>
      <c r="BL73" s="280"/>
      <c r="BM73" s="280"/>
      <c r="BN73" s="280"/>
      <c r="BO73" s="280"/>
      <c r="BP73" s="280"/>
      <c r="BQ73" s="280"/>
      <c r="BR73" s="280"/>
      <c r="BS73" s="280"/>
      <c r="BT73" s="280"/>
      <c r="BU73" s="280"/>
      <c r="BV73" s="280"/>
      <c r="BW73" s="280"/>
      <c r="BX73" s="280"/>
      <c r="BY73" s="280"/>
      <c r="BZ73" s="280"/>
      <c r="CA73" s="280"/>
      <c r="CB73" s="280"/>
      <c r="CC73" s="280"/>
      <c r="CD73" s="280"/>
      <c r="CE73" s="280"/>
      <c r="CF73" s="280"/>
      <c r="CG73" s="280"/>
      <c r="CH73" s="280"/>
      <c r="CI73" s="280"/>
      <c r="CJ73" s="280"/>
      <c r="CK73" s="280"/>
      <c r="CL73" s="280"/>
      <c r="CM73" s="280"/>
      <c r="CN73" s="280"/>
      <c r="CO73" s="280"/>
      <c r="CP73" s="280"/>
      <c r="CQ73" s="280"/>
      <c r="CR73" s="280"/>
      <c r="CS73" s="280"/>
      <c r="CT73" s="280"/>
      <c r="CU73" s="280"/>
      <c r="CV73" s="280"/>
      <c r="CW73" s="280"/>
      <c r="CX73" s="280"/>
      <c r="CY73" s="280"/>
      <c r="CZ73" s="280"/>
      <c r="DA73" s="280"/>
      <c r="DB73" s="280"/>
      <c r="DC73" s="280"/>
      <c r="DD73" s="280"/>
      <c r="DE73" s="280"/>
      <c r="DF73" s="280"/>
      <c r="DG73" s="280"/>
      <c r="DH73" s="280"/>
      <c r="DI73" s="280"/>
      <c r="DJ73" s="280"/>
      <c r="DK73" s="280"/>
      <c r="DL73" s="280"/>
      <c r="DM73" s="280"/>
      <c r="DN73" s="280"/>
      <c r="DO73" s="280"/>
      <c r="DP73" s="280"/>
      <c r="DQ73" s="280"/>
      <c r="DR73" s="280"/>
      <c r="DS73" s="280"/>
      <c r="DT73" s="280"/>
      <c r="DU73" s="280"/>
      <c r="DV73" s="280"/>
      <c r="DW73" s="280"/>
      <c r="DX73" s="280"/>
      <c r="DY73" s="280"/>
      <c r="DZ73" s="280"/>
      <c r="EA73" s="280"/>
      <c r="EB73" s="280"/>
      <c r="EC73" s="280"/>
      <c r="ED73" s="280"/>
      <c r="EE73" s="280"/>
      <c r="EF73" s="280"/>
      <c r="EG73" s="280"/>
      <c r="EH73" s="280"/>
      <c r="EI73" s="280"/>
      <c r="EJ73" s="280"/>
      <c r="EK73" s="280"/>
      <c r="EL73" s="280"/>
      <c r="EM73" s="280"/>
      <c r="EN73" s="280"/>
      <c r="EO73" s="280"/>
      <c r="EP73" s="280"/>
      <c r="EQ73" s="280"/>
      <c r="ER73" s="280"/>
      <c r="ES73" s="280"/>
      <c r="ET73" s="280"/>
      <c r="EU73" s="280"/>
      <c r="EV73" s="280"/>
      <c r="EW73" s="280"/>
      <c r="EX73" s="281"/>
    </row>
    <row r="74" spans="1:154" s="136" customFormat="1" ht="18.600000000000001" customHeight="1">
      <c r="A74" s="269"/>
      <c r="B74" s="270"/>
      <c r="C74" s="270"/>
      <c r="D74" s="270"/>
      <c r="E74" s="270"/>
      <c r="F74" s="271" t="str">
        <f>+'公式予選（TT）2Gr-結果表（印刷）'!B61</f>
        <v/>
      </c>
      <c r="G74" s="272"/>
      <c r="H74" s="272"/>
      <c r="I74" s="272"/>
      <c r="J74" s="272"/>
      <c r="K74" s="272"/>
      <c r="L74" s="272"/>
      <c r="M74" s="318" t="str">
        <f>+'公式予選（TT）2Gr-結果表（印刷）'!C61</f>
        <v/>
      </c>
      <c r="N74" s="318"/>
      <c r="O74" s="318"/>
      <c r="P74" s="318"/>
      <c r="Q74" s="318"/>
      <c r="R74" s="318"/>
      <c r="S74" s="318"/>
      <c r="T74" s="318"/>
      <c r="U74" s="318"/>
      <c r="V74" s="318"/>
      <c r="W74" s="318"/>
      <c r="X74" s="318"/>
      <c r="Y74" s="318"/>
      <c r="Z74" s="318"/>
      <c r="AA74" s="318"/>
      <c r="AB74" s="318"/>
      <c r="AC74" s="318"/>
      <c r="AD74" s="318"/>
      <c r="AE74" s="318"/>
      <c r="AF74" s="318"/>
      <c r="AG74" s="318"/>
      <c r="AH74" s="318"/>
      <c r="AI74" s="318"/>
      <c r="AJ74" s="318"/>
      <c r="AK74" s="318"/>
      <c r="AL74" s="318"/>
      <c r="AM74" s="318"/>
      <c r="AN74" s="318"/>
      <c r="AO74" s="318"/>
      <c r="AP74" s="318"/>
      <c r="AQ74" s="318"/>
      <c r="AR74" s="318"/>
      <c r="AS74" s="318"/>
      <c r="AT74" s="318"/>
      <c r="AU74" s="318"/>
      <c r="AV74" s="318"/>
      <c r="AW74" s="318"/>
      <c r="AX74" s="318"/>
      <c r="AY74" s="318"/>
      <c r="AZ74" s="318"/>
      <c r="BA74" s="318"/>
      <c r="BB74" s="318"/>
      <c r="BC74" s="318"/>
      <c r="BD74" s="318"/>
      <c r="BE74" s="318"/>
      <c r="BF74" s="318"/>
      <c r="BG74" s="318"/>
      <c r="BH74" s="318"/>
      <c r="BI74" s="318"/>
      <c r="BJ74" s="318"/>
      <c r="BK74" s="318"/>
      <c r="BL74" s="318"/>
      <c r="BM74" s="318"/>
      <c r="BN74" s="318"/>
      <c r="BO74" s="318"/>
      <c r="BP74" s="318"/>
      <c r="BQ74" s="318"/>
      <c r="BR74" s="318"/>
      <c r="BS74" s="318"/>
      <c r="BT74" s="318"/>
      <c r="BU74" s="318"/>
      <c r="BV74" s="318"/>
      <c r="BW74" s="318"/>
      <c r="BX74" s="318"/>
      <c r="BY74" s="318"/>
      <c r="BZ74" s="318"/>
      <c r="CA74" s="318"/>
      <c r="CB74" s="318"/>
      <c r="CC74" s="318"/>
      <c r="CD74" s="318"/>
      <c r="CE74" s="318"/>
      <c r="CF74" s="318"/>
      <c r="CG74" s="318"/>
      <c r="CH74" s="318"/>
      <c r="CI74" s="318"/>
      <c r="CJ74" s="318"/>
      <c r="CK74" s="318"/>
      <c r="CL74" s="318"/>
      <c r="CM74" s="318"/>
      <c r="CN74" s="318"/>
      <c r="CO74" s="318"/>
      <c r="CP74" s="318"/>
      <c r="CQ74" s="318"/>
      <c r="CR74" s="318"/>
      <c r="CS74" s="318"/>
      <c r="CT74" s="318"/>
      <c r="CU74" s="318"/>
      <c r="CV74" s="318"/>
      <c r="CW74" s="318"/>
      <c r="CX74" s="318"/>
      <c r="CY74" s="318"/>
      <c r="CZ74" s="318"/>
      <c r="DA74" s="318"/>
      <c r="DB74" s="318"/>
      <c r="DC74" s="318"/>
      <c r="DD74" s="318"/>
      <c r="DE74" s="318"/>
      <c r="DF74" s="318"/>
      <c r="DG74" s="318"/>
      <c r="DH74" s="318"/>
      <c r="DI74" s="318"/>
      <c r="DJ74" s="318"/>
      <c r="DK74" s="318"/>
      <c r="DL74" s="318"/>
      <c r="DM74" s="318"/>
      <c r="DN74" s="318"/>
      <c r="DO74" s="318"/>
      <c r="DP74" s="318"/>
      <c r="DQ74" s="318"/>
      <c r="DR74" s="318"/>
      <c r="DS74" s="318"/>
      <c r="DT74" s="318"/>
      <c r="DU74" s="318"/>
      <c r="DV74" s="318"/>
      <c r="DW74" s="318"/>
      <c r="DX74" s="318"/>
      <c r="DY74" s="318"/>
      <c r="DZ74" s="318"/>
      <c r="EA74" s="318"/>
      <c r="EB74" s="318"/>
      <c r="EC74" s="318"/>
      <c r="ED74" s="318"/>
      <c r="EE74" s="318"/>
      <c r="EF74" s="318"/>
      <c r="EG74" s="318"/>
      <c r="EH74" s="318"/>
      <c r="EI74" s="318"/>
      <c r="EJ74" s="318"/>
      <c r="EK74" s="318"/>
      <c r="EL74" s="318"/>
      <c r="EM74" s="318"/>
      <c r="EN74" s="318"/>
      <c r="EO74" s="318"/>
      <c r="EP74" s="318"/>
      <c r="EQ74" s="318"/>
      <c r="ER74" s="318"/>
      <c r="ES74" s="318"/>
      <c r="ET74" s="318"/>
      <c r="EU74" s="318"/>
      <c r="EV74" s="318"/>
      <c r="EW74" s="318"/>
      <c r="EX74" s="319"/>
    </row>
    <row r="75" spans="1:154" ht="16.5" customHeight="1"/>
    <row r="76" spans="1:154">
      <c r="L76" s="137" t="s">
        <v>91</v>
      </c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8"/>
      <c r="AC76" s="138"/>
      <c r="AD76" s="138"/>
      <c r="AE76" s="138"/>
      <c r="AF76" s="138"/>
      <c r="AG76" s="138"/>
      <c r="AH76" s="138"/>
      <c r="AI76" s="138"/>
      <c r="AJ76" s="138"/>
      <c r="AK76" s="138"/>
      <c r="AL76" s="138"/>
      <c r="AM76" s="138"/>
      <c r="AN76" s="138"/>
      <c r="AO76" s="138"/>
      <c r="AP76" s="138"/>
      <c r="AQ76" s="138"/>
      <c r="AR76" s="138"/>
      <c r="AS76" s="138"/>
      <c r="AT76" s="138"/>
      <c r="AU76" s="138"/>
      <c r="AV76" s="138"/>
      <c r="AW76" s="138"/>
      <c r="BH76" s="137" t="s">
        <v>92</v>
      </c>
      <c r="BI76" s="138"/>
      <c r="BJ76" s="138"/>
      <c r="BK76" s="138"/>
      <c r="BL76" s="138"/>
      <c r="BM76" s="138"/>
      <c r="BN76" s="138"/>
      <c r="BO76" s="138"/>
      <c r="BP76" s="138"/>
      <c r="BQ76" s="138"/>
      <c r="BR76" s="138"/>
      <c r="BS76" s="138"/>
      <c r="BT76" s="138"/>
      <c r="BU76" s="138"/>
      <c r="BV76" s="138"/>
      <c r="BW76" s="138"/>
      <c r="BX76" s="138"/>
      <c r="BY76" s="138"/>
      <c r="BZ76" s="138"/>
      <c r="CA76" s="138"/>
      <c r="CB76" s="138"/>
      <c r="CC76" s="138"/>
      <c r="CD76" s="138"/>
      <c r="CE76" s="138"/>
      <c r="CF76" s="138"/>
      <c r="CG76" s="138"/>
      <c r="CH76" s="138"/>
      <c r="CI76" s="138"/>
      <c r="CJ76" s="138"/>
      <c r="CK76" s="138"/>
      <c r="CL76" s="138"/>
      <c r="CM76" s="138"/>
      <c r="CN76" s="138"/>
      <c r="CO76" s="138"/>
      <c r="CP76" s="138"/>
      <c r="CQ76" s="138"/>
      <c r="CR76" s="138"/>
      <c r="CS76" s="138"/>
      <c r="CZ76" s="139"/>
      <c r="DA76" s="101"/>
      <c r="DB76" s="101"/>
      <c r="DC76" s="101"/>
      <c r="DD76" s="137" t="s">
        <v>93</v>
      </c>
      <c r="DE76" s="138"/>
      <c r="DF76" s="138"/>
      <c r="DG76" s="138"/>
      <c r="DH76" s="138"/>
      <c r="DI76" s="138"/>
      <c r="DJ76" s="138"/>
      <c r="DK76" s="138"/>
      <c r="DL76" s="138"/>
      <c r="DM76" s="138"/>
      <c r="DN76" s="138"/>
      <c r="DO76" s="138"/>
      <c r="DP76" s="138"/>
      <c r="DQ76" s="138"/>
      <c r="DR76" s="138"/>
      <c r="DS76" s="138"/>
      <c r="DT76" s="138"/>
      <c r="DU76" s="138"/>
      <c r="DV76" s="138"/>
      <c r="DW76" s="138"/>
      <c r="DX76" s="138"/>
      <c r="DY76" s="138"/>
      <c r="DZ76" s="138"/>
      <c r="EA76" s="138"/>
      <c r="EB76" s="138"/>
      <c r="EC76" s="138"/>
      <c r="ED76" s="138"/>
      <c r="EE76" s="138"/>
      <c r="EF76" s="138"/>
      <c r="EG76" s="138"/>
      <c r="EH76" s="138"/>
      <c r="EI76" s="138"/>
      <c r="EJ76" s="138"/>
      <c r="EK76" s="138"/>
      <c r="EL76" s="138"/>
      <c r="EM76" s="138"/>
      <c r="EN76" s="138"/>
      <c r="EO76" s="138"/>
    </row>
  </sheetData>
  <mergeCells count="993">
    <mergeCell ref="AR4:AT5"/>
    <mergeCell ref="AU4:AW5"/>
    <mergeCell ref="AX4:AZ5"/>
    <mergeCell ref="BA4:BC5"/>
    <mergeCell ref="BD4:BF5"/>
    <mergeCell ref="BG4:BI5"/>
    <mergeCell ref="Z4:AB5"/>
    <mergeCell ref="AC4:AE5"/>
    <mergeCell ref="AF4:AH5"/>
    <mergeCell ref="AI4:AK5"/>
    <mergeCell ref="AL4:AN5"/>
    <mergeCell ref="AO4:AQ5"/>
    <mergeCell ref="CB4:CD5"/>
    <mergeCell ref="CE4:CG5"/>
    <mergeCell ref="EB4:EH4"/>
    <mergeCell ref="EI4:EJ4"/>
    <mergeCell ref="EK4:EN4"/>
    <mergeCell ref="EO4:EP4"/>
    <mergeCell ref="BJ4:BL5"/>
    <mergeCell ref="BM4:BO5"/>
    <mergeCell ref="BP4:BR5"/>
    <mergeCell ref="BS4:BU5"/>
    <mergeCell ref="BV4:BX5"/>
    <mergeCell ref="BY4:CA5"/>
    <mergeCell ref="EQ4:ET4"/>
    <mergeCell ref="EU4:EV4"/>
    <mergeCell ref="EF5:EG5"/>
    <mergeCell ref="CW6:DE6"/>
    <mergeCell ref="EB6:EH6"/>
    <mergeCell ref="EI6:EJ6"/>
    <mergeCell ref="EK6:EN6"/>
    <mergeCell ref="EO6:EP6"/>
    <mergeCell ref="EQ6:ET6"/>
    <mergeCell ref="EU6:EV6"/>
    <mergeCell ref="CW8:DE8"/>
    <mergeCell ref="S10:U10"/>
    <mergeCell ref="V10:X10"/>
    <mergeCell ref="Y10:AA10"/>
    <mergeCell ref="AB10:AD10"/>
    <mergeCell ref="AE10:AG10"/>
    <mergeCell ref="AH10:AJ10"/>
    <mergeCell ref="CX10:DD10"/>
    <mergeCell ref="BU8:BW8"/>
    <mergeCell ref="BX8:BZ8"/>
    <mergeCell ref="CA8:CC8"/>
    <mergeCell ref="CD8:CF8"/>
    <mergeCell ref="CG8:CI8"/>
    <mergeCell ref="CJ8:CL8"/>
    <mergeCell ref="A15:E15"/>
    <mergeCell ref="F15:L15"/>
    <mergeCell ref="M15:Q15"/>
    <mergeCell ref="R15:V15"/>
    <mergeCell ref="W15:AV15"/>
    <mergeCell ref="DT10:EA10"/>
    <mergeCell ref="EE10:EK10"/>
    <mergeCell ref="BX12:CB12"/>
    <mergeCell ref="DY12:EC12"/>
    <mergeCell ref="A14:E14"/>
    <mergeCell ref="F14:L14"/>
    <mergeCell ref="M14:Q14"/>
    <mergeCell ref="R14:V14"/>
    <mergeCell ref="W14:AV14"/>
    <mergeCell ref="AW14:BX14"/>
    <mergeCell ref="BA15:BB15"/>
    <mergeCell ref="BC15:BD15"/>
    <mergeCell ref="BE15:BF15"/>
    <mergeCell ref="BG15:BH15"/>
    <mergeCell ref="BY14:CS14"/>
    <mergeCell ref="CT14:DD14"/>
    <mergeCell ref="DE14:DM14"/>
    <mergeCell ref="DN14:EF14"/>
    <mergeCell ref="EG14:EX14"/>
    <mergeCell ref="EG15:EX15"/>
    <mergeCell ref="A16:E16"/>
    <mergeCell ref="F16:L16"/>
    <mergeCell ref="M16:Q16"/>
    <mergeCell ref="R16:V16"/>
    <mergeCell ref="W16:AV16"/>
    <mergeCell ref="AW16:AX16"/>
    <mergeCell ref="AY16:AZ16"/>
    <mergeCell ref="BA16:BB16"/>
    <mergeCell ref="BC16:BD16"/>
    <mergeCell ref="BU15:BV15"/>
    <mergeCell ref="BW15:BX15"/>
    <mergeCell ref="BY15:CS15"/>
    <mergeCell ref="CT15:DD15"/>
    <mergeCell ref="DE15:DM15"/>
    <mergeCell ref="DN15:EF15"/>
    <mergeCell ref="BI15:BJ15"/>
    <mergeCell ref="BK15:BL15"/>
    <mergeCell ref="BM15:BN15"/>
    <mergeCell ref="BO15:BP15"/>
    <mergeCell ref="BQ15:BR15"/>
    <mergeCell ref="BS15:BT15"/>
    <mergeCell ref="AW15:AX15"/>
    <mergeCell ref="AY15:AZ15"/>
    <mergeCell ref="DE16:DM16"/>
    <mergeCell ref="DN16:EF16"/>
    <mergeCell ref="EG16:EX16"/>
    <mergeCell ref="A17:E17"/>
    <mergeCell ref="F17:L17"/>
    <mergeCell ref="M17:Q17"/>
    <mergeCell ref="R17:V17"/>
    <mergeCell ref="W17:AV17"/>
    <mergeCell ref="AW17:AX17"/>
    <mergeCell ref="AY17:AZ17"/>
    <mergeCell ref="BQ16:BR16"/>
    <mergeCell ref="BS16:BT16"/>
    <mergeCell ref="BU16:BV16"/>
    <mergeCell ref="BW16:BX16"/>
    <mergeCell ref="BY16:CS16"/>
    <mergeCell ref="CT16:DD16"/>
    <mergeCell ref="BE16:BF16"/>
    <mergeCell ref="BG16:BH16"/>
    <mergeCell ref="BI16:BJ16"/>
    <mergeCell ref="BK16:BL16"/>
    <mergeCell ref="BM16:BN16"/>
    <mergeCell ref="BO16:BP16"/>
    <mergeCell ref="BY17:CS17"/>
    <mergeCell ref="CT17:DD17"/>
    <mergeCell ref="A18:E18"/>
    <mergeCell ref="F18:L18"/>
    <mergeCell ref="M18:Q18"/>
    <mergeCell ref="R18:V18"/>
    <mergeCell ref="W18:AV18"/>
    <mergeCell ref="BM17:BN17"/>
    <mergeCell ref="BO17:BP17"/>
    <mergeCell ref="BQ17:BR17"/>
    <mergeCell ref="BS17:BT17"/>
    <mergeCell ref="BA17:BB17"/>
    <mergeCell ref="BC17:BD17"/>
    <mergeCell ref="BE17:BF17"/>
    <mergeCell ref="BG17:BH17"/>
    <mergeCell ref="BI17:BJ17"/>
    <mergeCell ref="BK17:BL17"/>
    <mergeCell ref="BA18:BB18"/>
    <mergeCell ref="BC18:BD18"/>
    <mergeCell ref="BE18:BF18"/>
    <mergeCell ref="BG18:BH18"/>
    <mergeCell ref="BO18:BP18"/>
    <mergeCell ref="BQ18:BR18"/>
    <mergeCell ref="BS18:BT18"/>
    <mergeCell ref="AW18:AX18"/>
    <mergeCell ref="AY18:AZ18"/>
    <mergeCell ref="DE17:DM17"/>
    <mergeCell ref="DN17:EF17"/>
    <mergeCell ref="EG17:EX17"/>
    <mergeCell ref="BU17:BV17"/>
    <mergeCell ref="BW17:BX17"/>
    <mergeCell ref="EG18:EX18"/>
    <mergeCell ref="A19:E19"/>
    <mergeCell ref="F19:L19"/>
    <mergeCell ref="M19:Q19"/>
    <mergeCell ref="R19:V19"/>
    <mergeCell ref="W19:AV19"/>
    <mergeCell ref="AW19:AX19"/>
    <mergeCell ref="AY19:AZ19"/>
    <mergeCell ref="BA19:BB19"/>
    <mergeCell ref="BC19:BD19"/>
    <mergeCell ref="BU18:BV18"/>
    <mergeCell ref="BW18:BX18"/>
    <mergeCell ref="BY18:CS18"/>
    <mergeCell ref="CT18:DD18"/>
    <mergeCell ref="DE18:DM18"/>
    <mergeCell ref="DN18:EF18"/>
    <mergeCell ref="BI18:BJ18"/>
    <mergeCell ref="BK18:BL18"/>
    <mergeCell ref="BM18:BN18"/>
    <mergeCell ref="DE19:DM19"/>
    <mergeCell ref="DN19:EF19"/>
    <mergeCell ref="EG19:EX19"/>
    <mergeCell ref="A20:E20"/>
    <mergeCell ref="F20:L20"/>
    <mergeCell ref="M20:Q20"/>
    <mergeCell ref="R20:V20"/>
    <mergeCell ref="W20:AV20"/>
    <mergeCell ref="AW20:AX20"/>
    <mergeCell ref="AY20:AZ20"/>
    <mergeCell ref="BQ19:BR19"/>
    <mergeCell ref="BS19:BT19"/>
    <mergeCell ref="BU19:BV19"/>
    <mergeCell ref="BW19:BX19"/>
    <mergeCell ref="BY19:CS19"/>
    <mergeCell ref="CT19:DD19"/>
    <mergeCell ref="BE19:BF19"/>
    <mergeCell ref="BG19:BH19"/>
    <mergeCell ref="BI19:BJ19"/>
    <mergeCell ref="BK19:BL19"/>
    <mergeCell ref="BM19:BN19"/>
    <mergeCell ref="BO19:BP19"/>
    <mergeCell ref="BY20:CS20"/>
    <mergeCell ref="CT20:DD20"/>
    <mergeCell ref="A21:E21"/>
    <mergeCell ref="F21:L21"/>
    <mergeCell ref="M21:Q21"/>
    <mergeCell ref="R21:V21"/>
    <mergeCell ref="W21:AV21"/>
    <mergeCell ref="BM20:BN20"/>
    <mergeCell ref="BO20:BP20"/>
    <mergeCell ref="BQ20:BR20"/>
    <mergeCell ref="BS20:BT20"/>
    <mergeCell ref="BA20:BB20"/>
    <mergeCell ref="BC20:BD20"/>
    <mergeCell ref="BE20:BF20"/>
    <mergeCell ref="BG20:BH20"/>
    <mergeCell ref="BI20:BJ20"/>
    <mergeCell ref="BK20:BL20"/>
    <mergeCell ref="BA21:BB21"/>
    <mergeCell ref="BC21:BD21"/>
    <mergeCell ref="BE21:BF21"/>
    <mergeCell ref="BG21:BH21"/>
    <mergeCell ref="BO21:BP21"/>
    <mergeCell ref="BQ21:BR21"/>
    <mergeCell ref="BS21:BT21"/>
    <mergeCell ref="AW21:AX21"/>
    <mergeCell ref="AY21:AZ21"/>
    <mergeCell ref="DE20:DM20"/>
    <mergeCell ref="DN20:EF20"/>
    <mergeCell ref="EG20:EX20"/>
    <mergeCell ref="BU20:BV20"/>
    <mergeCell ref="BW20:BX20"/>
    <mergeCell ref="EG21:EX21"/>
    <mergeCell ref="A22:E22"/>
    <mergeCell ref="F22:L22"/>
    <mergeCell ref="M22:Q22"/>
    <mergeCell ref="R22:V22"/>
    <mergeCell ref="W22:AV22"/>
    <mergeCell ref="AW22:AX22"/>
    <mergeCell ref="AY22:AZ22"/>
    <mergeCell ref="BA22:BB22"/>
    <mergeCell ref="BC22:BD22"/>
    <mergeCell ref="BU21:BV21"/>
    <mergeCell ref="BW21:BX21"/>
    <mergeCell ref="BY21:CS21"/>
    <mergeCell ref="CT21:DD21"/>
    <mergeCell ref="DE21:DM21"/>
    <mergeCell ref="DN21:EF21"/>
    <mergeCell ref="BI21:BJ21"/>
    <mergeCell ref="BK21:BL21"/>
    <mergeCell ref="BM21:BN21"/>
    <mergeCell ref="DE22:DM22"/>
    <mergeCell ref="DN22:EF22"/>
    <mergeCell ref="EG22:EX22"/>
    <mergeCell ref="A23:E23"/>
    <mergeCell ref="F23:L23"/>
    <mergeCell ref="M23:Q23"/>
    <mergeCell ref="R23:V23"/>
    <mergeCell ref="W23:AV23"/>
    <mergeCell ref="AW23:AX23"/>
    <mergeCell ref="AY23:AZ23"/>
    <mergeCell ref="BQ22:BR22"/>
    <mergeCell ref="BS22:BT22"/>
    <mergeCell ref="BU22:BV22"/>
    <mergeCell ref="BW22:BX22"/>
    <mergeCell ref="BY22:CS22"/>
    <mergeCell ref="CT22:DD22"/>
    <mergeCell ref="BE22:BF22"/>
    <mergeCell ref="BG22:BH22"/>
    <mergeCell ref="BI22:BJ22"/>
    <mergeCell ref="BK22:BL22"/>
    <mergeCell ref="BM22:BN22"/>
    <mergeCell ref="BO22:BP22"/>
    <mergeCell ref="BY23:CS23"/>
    <mergeCell ref="CT23:DD23"/>
    <mergeCell ref="A24:E24"/>
    <mergeCell ref="F24:L24"/>
    <mergeCell ref="M24:Q24"/>
    <mergeCell ref="R24:V24"/>
    <mergeCell ref="W24:AV24"/>
    <mergeCell ref="BM23:BN23"/>
    <mergeCell ref="BO23:BP23"/>
    <mergeCell ref="BQ23:BR23"/>
    <mergeCell ref="BS23:BT23"/>
    <mergeCell ref="BA23:BB23"/>
    <mergeCell ref="BC23:BD23"/>
    <mergeCell ref="BE23:BF23"/>
    <mergeCell ref="BG23:BH23"/>
    <mergeCell ref="BI23:BJ23"/>
    <mergeCell ref="BK23:BL23"/>
    <mergeCell ref="BA24:BB24"/>
    <mergeCell ref="BC24:BD24"/>
    <mergeCell ref="BE24:BF24"/>
    <mergeCell ref="BG24:BH24"/>
    <mergeCell ref="BO24:BP24"/>
    <mergeCell ref="BQ24:BR24"/>
    <mergeCell ref="BS24:BT24"/>
    <mergeCell ref="AW24:AX24"/>
    <mergeCell ref="AY24:AZ24"/>
    <mergeCell ref="DE23:DM23"/>
    <mergeCell ref="DN23:EF23"/>
    <mergeCell ref="EG23:EX23"/>
    <mergeCell ref="BU23:BV23"/>
    <mergeCell ref="BW23:BX23"/>
    <mergeCell ref="EG24:EX24"/>
    <mergeCell ref="A25:E25"/>
    <mergeCell ref="F25:L25"/>
    <mergeCell ref="M25:Q25"/>
    <mergeCell ref="R25:V25"/>
    <mergeCell ref="W25:AV25"/>
    <mergeCell ref="AW25:AX25"/>
    <mergeCell ref="AY25:AZ25"/>
    <mergeCell ref="BA25:BB25"/>
    <mergeCell ref="BC25:BD25"/>
    <mergeCell ref="BU24:BV24"/>
    <mergeCell ref="BW24:BX24"/>
    <mergeCell ref="BY24:CS24"/>
    <mergeCell ref="CT24:DD24"/>
    <mergeCell ref="DE24:DM24"/>
    <mergeCell ref="DN24:EF24"/>
    <mergeCell ref="BI24:BJ24"/>
    <mergeCell ref="BK24:BL24"/>
    <mergeCell ref="BM24:BN24"/>
    <mergeCell ref="DE25:DM25"/>
    <mergeCell ref="DN25:EF25"/>
    <mergeCell ref="EG25:EX25"/>
    <mergeCell ref="A26:E26"/>
    <mergeCell ref="F26:L26"/>
    <mergeCell ref="M26:Q26"/>
    <mergeCell ref="R26:V26"/>
    <mergeCell ref="W26:AV26"/>
    <mergeCell ref="AW26:AX26"/>
    <mergeCell ref="AY26:AZ26"/>
    <mergeCell ref="BQ25:BR25"/>
    <mergeCell ref="BS25:BT25"/>
    <mergeCell ref="BU25:BV25"/>
    <mergeCell ref="BW25:BX25"/>
    <mergeCell ref="BY25:CS25"/>
    <mergeCell ref="CT25:DD25"/>
    <mergeCell ref="BE25:BF25"/>
    <mergeCell ref="BG25:BH25"/>
    <mergeCell ref="BI25:BJ25"/>
    <mergeCell ref="BK25:BL25"/>
    <mergeCell ref="BM25:BN25"/>
    <mergeCell ref="BO25:BP25"/>
    <mergeCell ref="BY26:CS26"/>
    <mergeCell ref="CT26:DD26"/>
    <mergeCell ref="A27:E27"/>
    <mergeCell ref="F27:L27"/>
    <mergeCell ref="M27:Q27"/>
    <mergeCell ref="R27:V27"/>
    <mergeCell ref="W27:AV27"/>
    <mergeCell ref="BM26:BN26"/>
    <mergeCell ref="BO26:BP26"/>
    <mergeCell ref="BQ26:BR26"/>
    <mergeCell ref="BS26:BT26"/>
    <mergeCell ref="BA26:BB26"/>
    <mergeCell ref="BC26:BD26"/>
    <mergeCell ref="BE26:BF26"/>
    <mergeCell ref="BG26:BH26"/>
    <mergeCell ref="BI26:BJ26"/>
    <mergeCell ref="BK26:BL26"/>
    <mergeCell ref="BA27:BB27"/>
    <mergeCell ref="BC27:BD27"/>
    <mergeCell ref="BE27:BF27"/>
    <mergeCell ref="BG27:BH27"/>
    <mergeCell ref="BO27:BP27"/>
    <mergeCell ref="BQ27:BR27"/>
    <mergeCell ref="BS27:BT27"/>
    <mergeCell ref="AW27:AX27"/>
    <mergeCell ref="AY27:AZ27"/>
    <mergeCell ref="DE26:DM26"/>
    <mergeCell ref="DN26:EF26"/>
    <mergeCell ref="EG26:EX26"/>
    <mergeCell ref="BU26:BV26"/>
    <mergeCell ref="BW26:BX26"/>
    <mergeCell ref="EG27:EX27"/>
    <mergeCell ref="A28:E28"/>
    <mergeCell ref="F28:L28"/>
    <mergeCell ref="M28:Q28"/>
    <mergeCell ref="R28:V28"/>
    <mergeCell ref="W28:AV28"/>
    <mergeCell ref="AW28:AX28"/>
    <mergeCell ref="AY28:AZ28"/>
    <mergeCell ref="BA28:BB28"/>
    <mergeCell ref="BC28:BD28"/>
    <mergeCell ref="BU27:BV27"/>
    <mergeCell ref="BW27:BX27"/>
    <mergeCell ref="BY27:CS27"/>
    <mergeCell ref="CT27:DD27"/>
    <mergeCell ref="DE27:DM27"/>
    <mergeCell ref="DN27:EF27"/>
    <mergeCell ref="BI27:BJ27"/>
    <mergeCell ref="BK27:BL27"/>
    <mergeCell ref="BM27:BN27"/>
    <mergeCell ref="DE28:DM28"/>
    <mergeCell ref="DN28:EF28"/>
    <mergeCell ref="EG28:EX28"/>
    <mergeCell ref="A29:E29"/>
    <mergeCell ref="F29:L29"/>
    <mergeCell ref="M29:Q29"/>
    <mergeCell ref="R29:V29"/>
    <mergeCell ref="W29:AV29"/>
    <mergeCell ref="AW29:AX29"/>
    <mergeCell ref="AY29:AZ29"/>
    <mergeCell ref="BQ28:BR28"/>
    <mergeCell ref="BS28:BT28"/>
    <mergeCell ref="BU28:BV28"/>
    <mergeCell ref="BW28:BX28"/>
    <mergeCell ref="BY28:CS28"/>
    <mergeCell ref="CT28:DD28"/>
    <mergeCell ref="BE28:BF28"/>
    <mergeCell ref="BG28:BH28"/>
    <mergeCell ref="BI28:BJ28"/>
    <mergeCell ref="BK28:BL28"/>
    <mergeCell ref="BM28:BN28"/>
    <mergeCell ref="BO28:BP28"/>
    <mergeCell ref="BY29:CS29"/>
    <mergeCell ref="CT29:DD29"/>
    <mergeCell ref="A30:E30"/>
    <mergeCell ref="F30:L30"/>
    <mergeCell ref="M30:Q30"/>
    <mergeCell ref="R30:V30"/>
    <mergeCell ref="W30:AV30"/>
    <mergeCell ref="BM29:BN29"/>
    <mergeCell ref="BO29:BP29"/>
    <mergeCell ref="BQ29:BR29"/>
    <mergeCell ref="BS29:BT29"/>
    <mergeCell ref="BA29:BB29"/>
    <mergeCell ref="BC29:BD29"/>
    <mergeCell ref="BE29:BF29"/>
    <mergeCell ref="BG29:BH29"/>
    <mergeCell ref="BI29:BJ29"/>
    <mergeCell ref="BK29:BL29"/>
    <mergeCell ref="BA30:BB30"/>
    <mergeCell ref="BC30:BD30"/>
    <mergeCell ref="BE30:BF30"/>
    <mergeCell ref="BG30:BH30"/>
    <mergeCell ref="BO30:BP30"/>
    <mergeCell ref="BQ30:BR30"/>
    <mergeCell ref="BS30:BT30"/>
    <mergeCell ref="AW30:AX30"/>
    <mergeCell ref="AY30:AZ30"/>
    <mergeCell ref="DE29:DM29"/>
    <mergeCell ref="DN29:EF29"/>
    <mergeCell ref="EG29:EX29"/>
    <mergeCell ref="BU29:BV29"/>
    <mergeCell ref="BW29:BX29"/>
    <mergeCell ref="EG30:EX30"/>
    <mergeCell ref="A31:E31"/>
    <mergeCell ref="F31:L31"/>
    <mergeCell ref="M31:Q31"/>
    <mergeCell ref="R31:V31"/>
    <mergeCell ref="W31:AV31"/>
    <mergeCell ref="AW31:AX31"/>
    <mergeCell ref="AY31:AZ31"/>
    <mergeCell ref="BA31:BB31"/>
    <mergeCell ref="BC31:BD31"/>
    <mergeCell ref="BU30:BV30"/>
    <mergeCell ref="BW30:BX30"/>
    <mergeCell ref="BY30:CS30"/>
    <mergeCell ref="CT30:DD30"/>
    <mergeCell ref="DE30:DM30"/>
    <mergeCell ref="DN30:EF30"/>
    <mergeCell ref="BI30:BJ30"/>
    <mergeCell ref="BK30:BL30"/>
    <mergeCell ref="BM30:BN30"/>
    <mergeCell ref="DE31:DM31"/>
    <mergeCell ref="DN31:EF31"/>
    <mergeCell ref="EG31:EX31"/>
    <mergeCell ref="A32:E32"/>
    <mergeCell ref="F32:L32"/>
    <mergeCell ref="M32:Q32"/>
    <mergeCell ref="R32:V32"/>
    <mergeCell ref="W32:AV32"/>
    <mergeCell ref="AW32:AX32"/>
    <mergeCell ref="AY32:AZ32"/>
    <mergeCell ref="BQ31:BR31"/>
    <mergeCell ref="BS31:BT31"/>
    <mergeCell ref="BU31:BV31"/>
    <mergeCell ref="BW31:BX31"/>
    <mergeCell ref="BY31:CS31"/>
    <mergeCell ref="CT31:DD31"/>
    <mergeCell ref="BE31:BF31"/>
    <mergeCell ref="BG31:BH31"/>
    <mergeCell ref="BI31:BJ31"/>
    <mergeCell ref="BK31:BL31"/>
    <mergeCell ref="BM31:BN31"/>
    <mergeCell ref="BO31:BP31"/>
    <mergeCell ref="BY32:CS32"/>
    <mergeCell ref="CT32:DD32"/>
    <mergeCell ref="A33:E33"/>
    <mergeCell ref="F33:L33"/>
    <mergeCell ref="M33:Q33"/>
    <mergeCell ref="R33:V33"/>
    <mergeCell ref="W33:AV33"/>
    <mergeCell ref="BM32:BN32"/>
    <mergeCell ref="BO32:BP32"/>
    <mergeCell ref="BQ32:BR32"/>
    <mergeCell ref="BS32:BT32"/>
    <mergeCell ref="BA32:BB32"/>
    <mergeCell ref="BC32:BD32"/>
    <mergeCell ref="BE32:BF32"/>
    <mergeCell ref="BG32:BH32"/>
    <mergeCell ref="BI32:BJ32"/>
    <mergeCell ref="BK32:BL32"/>
    <mergeCell ref="BA33:BB33"/>
    <mergeCell ref="BC33:BD33"/>
    <mergeCell ref="BE33:BF33"/>
    <mergeCell ref="BG33:BH33"/>
    <mergeCell ref="BO33:BP33"/>
    <mergeCell ref="BQ33:BR33"/>
    <mergeCell ref="BS33:BT33"/>
    <mergeCell ref="AW33:AX33"/>
    <mergeCell ref="AY33:AZ33"/>
    <mergeCell ref="DE32:DM32"/>
    <mergeCell ref="DN32:EF32"/>
    <mergeCell ref="EG32:EX32"/>
    <mergeCell ref="BU32:BV32"/>
    <mergeCell ref="BW32:BX32"/>
    <mergeCell ref="EG33:EX33"/>
    <mergeCell ref="A34:E34"/>
    <mergeCell ref="F34:L34"/>
    <mergeCell ref="M34:Q34"/>
    <mergeCell ref="R34:V34"/>
    <mergeCell ref="W34:AV34"/>
    <mergeCell ref="AW34:AX34"/>
    <mergeCell ref="AY34:AZ34"/>
    <mergeCell ref="BA34:BB34"/>
    <mergeCell ref="BC34:BD34"/>
    <mergeCell ref="BU33:BV33"/>
    <mergeCell ref="BW33:BX33"/>
    <mergeCell ref="BY33:CS33"/>
    <mergeCell ref="CT33:DD33"/>
    <mergeCell ref="DE33:DM33"/>
    <mergeCell ref="DN33:EF33"/>
    <mergeCell ref="BI33:BJ33"/>
    <mergeCell ref="BK33:BL33"/>
    <mergeCell ref="BM33:BN33"/>
    <mergeCell ref="DE34:DM34"/>
    <mergeCell ref="DN34:EF34"/>
    <mergeCell ref="EG34:EX34"/>
    <mergeCell ref="A35:E35"/>
    <mergeCell ref="F35:L35"/>
    <mergeCell ref="M35:Q35"/>
    <mergeCell ref="R35:V35"/>
    <mergeCell ref="W35:AV35"/>
    <mergeCell ref="AW35:AX35"/>
    <mergeCell ref="AY35:AZ35"/>
    <mergeCell ref="BQ34:BR34"/>
    <mergeCell ref="BS34:BT34"/>
    <mergeCell ref="BU34:BV34"/>
    <mergeCell ref="BW34:BX34"/>
    <mergeCell ref="BY34:CS34"/>
    <mergeCell ref="CT34:DD34"/>
    <mergeCell ref="BE34:BF34"/>
    <mergeCell ref="BG34:BH34"/>
    <mergeCell ref="BI34:BJ34"/>
    <mergeCell ref="BK34:BL34"/>
    <mergeCell ref="BM34:BN34"/>
    <mergeCell ref="BO34:BP34"/>
    <mergeCell ref="BY35:CS35"/>
    <mergeCell ref="CT35:DD35"/>
    <mergeCell ref="DE35:DM35"/>
    <mergeCell ref="DN35:EF35"/>
    <mergeCell ref="EG35:EX35"/>
    <mergeCell ref="A36:E36"/>
    <mergeCell ref="F36:L36"/>
    <mergeCell ref="M36:Q36"/>
    <mergeCell ref="R36:V36"/>
    <mergeCell ref="W36:AV36"/>
    <mergeCell ref="BM35:BN35"/>
    <mergeCell ref="BO35:BP35"/>
    <mergeCell ref="BQ35:BR35"/>
    <mergeCell ref="BS35:BT35"/>
    <mergeCell ref="BU35:BV35"/>
    <mergeCell ref="BW35:BX35"/>
    <mergeCell ref="BA35:BB35"/>
    <mergeCell ref="BC35:BD35"/>
    <mergeCell ref="BE35:BF35"/>
    <mergeCell ref="BG35:BH35"/>
    <mergeCell ref="BI35:BJ35"/>
    <mergeCell ref="BK35:BL35"/>
    <mergeCell ref="BM36:BN36"/>
    <mergeCell ref="BO36:BP36"/>
    <mergeCell ref="BQ36:BR36"/>
    <mergeCell ref="BS36:BT36"/>
    <mergeCell ref="AW36:AX36"/>
    <mergeCell ref="AY36:AZ36"/>
    <mergeCell ref="BA36:BB36"/>
    <mergeCell ref="BC36:BD36"/>
    <mergeCell ref="BE36:BF36"/>
    <mergeCell ref="BG36:BH36"/>
    <mergeCell ref="BA42:BC43"/>
    <mergeCell ref="BD42:BF43"/>
    <mergeCell ref="BG42:BI43"/>
    <mergeCell ref="BJ42:BL43"/>
    <mergeCell ref="BM42:BO43"/>
    <mergeCell ref="BP42:BR43"/>
    <mergeCell ref="EG36:EX36"/>
    <mergeCell ref="Z42:AB43"/>
    <mergeCell ref="AC42:AE43"/>
    <mergeCell ref="AF42:AH43"/>
    <mergeCell ref="AI42:AK43"/>
    <mergeCell ref="AL42:AN43"/>
    <mergeCell ref="AO42:AQ43"/>
    <mergeCell ref="AR42:AT43"/>
    <mergeCell ref="AU42:AW43"/>
    <mergeCell ref="AX42:AZ43"/>
    <mergeCell ref="BU36:BV36"/>
    <mergeCell ref="BW36:BX36"/>
    <mergeCell ref="BY36:CS36"/>
    <mergeCell ref="CT36:DD36"/>
    <mergeCell ref="DE36:DM36"/>
    <mergeCell ref="DN36:EF36"/>
    <mergeCell ref="BI36:BJ36"/>
    <mergeCell ref="BK36:BL36"/>
    <mergeCell ref="EI42:EJ42"/>
    <mergeCell ref="EK42:EN42"/>
    <mergeCell ref="EO42:EP42"/>
    <mergeCell ref="EQ42:ET42"/>
    <mergeCell ref="EU42:EV42"/>
    <mergeCell ref="EF43:EG43"/>
    <mergeCell ref="BS42:BU43"/>
    <mergeCell ref="BV42:BX43"/>
    <mergeCell ref="BY42:CA43"/>
    <mergeCell ref="CB42:CD43"/>
    <mergeCell ref="CE42:CG43"/>
    <mergeCell ref="EB42:EH42"/>
    <mergeCell ref="EU44:EV44"/>
    <mergeCell ref="BU46:BW46"/>
    <mergeCell ref="BX46:BZ46"/>
    <mergeCell ref="CA46:CC46"/>
    <mergeCell ref="CD46:CF46"/>
    <mergeCell ref="CG46:CI46"/>
    <mergeCell ref="CJ46:CL46"/>
    <mergeCell ref="CW46:DE46"/>
    <mergeCell ref="CW44:DE44"/>
    <mergeCell ref="EB44:EH44"/>
    <mergeCell ref="EI44:EJ44"/>
    <mergeCell ref="EK44:EN44"/>
    <mergeCell ref="EO44:EP44"/>
    <mergeCell ref="EQ44:ET44"/>
    <mergeCell ref="A52:E52"/>
    <mergeCell ref="F52:L52"/>
    <mergeCell ref="M52:Q52"/>
    <mergeCell ref="R52:V52"/>
    <mergeCell ref="W52:AV52"/>
    <mergeCell ref="S48:U48"/>
    <mergeCell ref="V48:X48"/>
    <mergeCell ref="Y48:AA48"/>
    <mergeCell ref="AB48:AD48"/>
    <mergeCell ref="AE48:AG48"/>
    <mergeCell ref="AH48:AJ48"/>
    <mergeCell ref="AW52:BX52"/>
    <mergeCell ref="BY52:CS52"/>
    <mergeCell ref="CT52:DD52"/>
    <mergeCell ref="DE52:DM52"/>
    <mergeCell ref="DN52:EF52"/>
    <mergeCell ref="EG52:EX52"/>
    <mergeCell ref="CX48:DD48"/>
    <mergeCell ref="DT48:EA48"/>
    <mergeCell ref="EE48:EK48"/>
    <mergeCell ref="BX50:CB50"/>
    <mergeCell ref="DY50:EC50"/>
    <mergeCell ref="AY53:AZ53"/>
    <mergeCell ref="BA53:BB53"/>
    <mergeCell ref="BC53:BD53"/>
    <mergeCell ref="BE53:BF53"/>
    <mergeCell ref="BG53:BH53"/>
    <mergeCell ref="BI53:BJ53"/>
    <mergeCell ref="A53:E53"/>
    <mergeCell ref="F53:L53"/>
    <mergeCell ref="M53:Q53"/>
    <mergeCell ref="R53:V53"/>
    <mergeCell ref="W53:AV53"/>
    <mergeCell ref="AW53:AX53"/>
    <mergeCell ref="BW53:BX53"/>
    <mergeCell ref="BY53:CS53"/>
    <mergeCell ref="CT53:DD53"/>
    <mergeCell ref="DE53:DM53"/>
    <mergeCell ref="DN53:EF53"/>
    <mergeCell ref="EG53:EX53"/>
    <mergeCell ref="BK53:BL53"/>
    <mergeCell ref="BM53:BN53"/>
    <mergeCell ref="BO53:BP53"/>
    <mergeCell ref="BQ53:BR53"/>
    <mergeCell ref="BS53:BT53"/>
    <mergeCell ref="BU53:BV53"/>
    <mergeCell ref="AY54:AZ54"/>
    <mergeCell ref="BA54:BB54"/>
    <mergeCell ref="BC54:BD54"/>
    <mergeCell ref="BE54:BF54"/>
    <mergeCell ref="BG54:BH54"/>
    <mergeCell ref="BI54:BJ54"/>
    <mergeCell ref="A54:E54"/>
    <mergeCell ref="F54:L54"/>
    <mergeCell ref="M54:Q54"/>
    <mergeCell ref="R54:V54"/>
    <mergeCell ref="W54:AV54"/>
    <mergeCell ref="AW54:AX54"/>
    <mergeCell ref="BW54:BX54"/>
    <mergeCell ref="BY54:CS54"/>
    <mergeCell ref="CT54:DD54"/>
    <mergeCell ref="DE54:DM54"/>
    <mergeCell ref="DN54:EF54"/>
    <mergeCell ref="EG54:EX54"/>
    <mergeCell ref="BK54:BL54"/>
    <mergeCell ref="BM54:BN54"/>
    <mergeCell ref="BO54:BP54"/>
    <mergeCell ref="BQ54:BR54"/>
    <mergeCell ref="BS54:BT54"/>
    <mergeCell ref="BU54:BV54"/>
    <mergeCell ref="AY55:AZ55"/>
    <mergeCell ref="BA55:BB55"/>
    <mergeCell ref="BC55:BD55"/>
    <mergeCell ref="BE55:BF55"/>
    <mergeCell ref="BG55:BH55"/>
    <mergeCell ref="BI55:BJ55"/>
    <mergeCell ref="A55:E55"/>
    <mergeCell ref="F55:L55"/>
    <mergeCell ref="M55:Q55"/>
    <mergeCell ref="R55:V55"/>
    <mergeCell ref="W55:AV55"/>
    <mergeCell ref="AW55:AX55"/>
    <mergeCell ref="BW55:BX55"/>
    <mergeCell ref="BY55:CS55"/>
    <mergeCell ref="CT55:DD55"/>
    <mergeCell ref="DE55:DM55"/>
    <mergeCell ref="DN55:EF55"/>
    <mergeCell ref="EG55:EX55"/>
    <mergeCell ref="BK55:BL55"/>
    <mergeCell ref="BM55:BN55"/>
    <mergeCell ref="BO55:BP55"/>
    <mergeCell ref="BQ55:BR55"/>
    <mergeCell ref="BS55:BT55"/>
    <mergeCell ref="BU55:BV55"/>
    <mergeCell ref="AY56:AZ56"/>
    <mergeCell ref="BA56:BB56"/>
    <mergeCell ref="BC56:BD56"/>
    <mergeCell ref="BE56:BF56"/>
    <mergeCell ref="BG56:BH56"/>
    <mergeCell ref="BI56:BJ56"/>
    <mergeCell ref="A56:E56"/>
    <mergeCell ref="F56:L56"/>
    <mergeCell ref="M56:Q56"/>
    <mergeCell ref="R56:V56"/>
    <mergeCell ref="W56:AV56"/>
    <mergeCell ref="AW56:AX56"/>
    <mergeCell ref="BW56:BX56"/>
    <mergeCell ref="BY56:CS56"/>
    <mergeCell ref="CT56:DD56"/>
    <mergeCell ref="DE56:DM56"/>
    <mergeCell ref="DN56:EF56"/>
    <mergeCell ref="EG56:EX56"/>
    <mergeCell ref="BK56:BL56"/>
    <mergeCell ref="BM56:BN56"/>
    <mergeCell ref="BO56:BP56"/>
    <mergeCell ref="BQ56:BR56"/>
    <mergeCell ref="BS56:BT56"/>
    <mergeCell ref="BU56:BV56"/>
    <mergeCell ref="AY57:AZ57"/>
    <mergeCell ref="BA57:BB57"/>
    <mergeCell ref="BC57:BD57"/>
    <mergeCell ref="BE57:BF57"/>
    <mergeCell ref="BG57:BH57"/>
    <mergeCell ref="BI57:BJ57"/>
    <mergeCell ref="A57:E57"/>
    <mergeCell ref="F57:L57"/>
    <mergeCell ref="M57:Q57"/>
    <mergeCell ref="R57:V57"/>
    <mergeCell ref="W57:AV57"/>
    <mergeCell ref="AW57:AX57"/>
    <mergeCell ref="BW57:BX57"/>
    <mergeCell ref="BY57:CS57"/>
    <mergeCell ref="CT57:DD57"/>
    <mergeCell ref="DE57:DM57"/>
    <mergeCell ref="DN57:EF57"/>
    <mergeCell ref="EG57:EX57"/>
    <mergeCell ref="BK57:BL57"/>
    <mergeCell ref="BM57:BN57"/>
    <mergeCell ref="BO57:BP57"/>
    <mergeCell ref="BQ57:BR57"/>
    <mergeCell ref="BS57:BT57"/>
    <mergeCell ref="BU57:BV57"/>
    <mergeCell ref="AY58:AZ58"/>
    <mergeCell ref="BA58:BB58"/>
    <mergeCell ref="BC58:BD58"/>
    <mergeCell ref="BE58:BF58"/>
    <mergeCell ref="BG58:BH58"/>
    <mergeCell ref="BI58:BJ58"/>
    <mergeCell ref="A58:E58"/>
    <mergeCell ref="F58:L58"/>
    <mergeCell ref="M58:Q58"/>
    <mergeCell ref="R58:V58"/>
    <mergeCell ref="W58:AV58"/>
    <mergeCell ref="AW58:AX58"/>
    <mergeCell ref="BW58:BX58"/>
    <mergeCell ref="BY58:CS58"/>
    <mergeCell ref="CT58:DD58"/>
    <mergeCell ref="DE58:DM58"/>
    <mergeCell ref="DN58:EF58"/>
    <mergeCell ref="EG58:EX58"/>
    <mergeCell ref="BK58:BL58"/>
    <mergeCell ref="BM58:BN58"/>
    <mergeCell ref="BO58:BP58"/>
    <mergeCell ref="BQ58:BR58"/>
    <mergeCell ref="BS58:BT58"/>
    <mergeCell ref="BU58:BV58"/>
    <mergeCell ref="AY59:AZ59"/>
    <mergeCell ref="BA59:BB59"/>
    <mergeCell ref="BC59:BD59"/>
    <mergeCell ref="BE59:BF59"/>
    <mergeCell ref="BG59:BH59"/>
    <mergeCell ref="BI59:BJ59"/>
    <mergeCell ref="A59:E59"/>
    <mergeCell ref="F59:L59"/>
    <mergeCell ref="M59:Q59"/>
    <mergeCell ref="R59:V59"/>
    <mergeCell ref="W59:AV59"/>
    <mergeCell ref="AW59:AX59"/>
    <mergeCell ref="BW59:BX59"/>
    <mergeCell ref="BY59:CS59"/>
    <mergeCell ref="CT59:DD59"/>
    <mergeCell ref="DE59:DM59"/>
    <mergeCell ref="DN59:EF59"/>
    <mergeCell ref="EG59:EX59"/>
    <mergeCell ref="BK59:BL59"/>
    <mergeCell ref="BM59:BN59"/>
    <mergeCell ref="BO59:BP59"/>
    <mergeCell ref="BQ59:BR59"/>
    <mergeCell ref="BS59:BT59"/>
    <mergeCell ref="BU59:BV59"/>
    <mergeCell ref="AY60:AZ60"/>
    <mergeCell ref="BA60:BB60"/>
    <mergeCell ref="BC60:BD60"/>
    <mergeCell ref="BE60:BF60"/>
    <mergeCell ref="BG60:BH60"/>
    <mergeCell ref="BI60:BJ60"/>
    <mergeCell ref="A60:E60"/>
    <mergeCell ref="F60:L60"/>
    <mergeCell ref="M60:Q60"/>
    <mergeCell ref="R60:V60"/>
    <mergeCell ref="W60:AV60"/>
    <mergeCell ref="AW60:AX60"/>
    <mergeCell ref="BW60:BX60"/>
    <mergeCell ref="BY60:CS60"/>
    <mergeCell ref="CT60:DD60"/>
    <mergeCell ref="DE60:DM60"/>
    <mergeCell ref="DN60:EF60"/>
    <mergeCell ref="EG60:EX60"/>
    <mergeCell ref="BK60:BL60"/>
    <mergeCell ref="BM60:BN60"/>
    <mergeCell ref="BO60:BP60"/>
    <mergeCell ref="BQ60:BR60"/>
    <mergeCell ref="BS60:BT60"/>
    <mergeCell ref="BU60:BV60"/>
    <mergeCell ref="AY61:AZ61"/>
    <mergeCell ref="BA61:BB61"/>
    <mergeCell ref="BC61:BD61"/>
    <mergeCell ref="BE61:BF61"/>
    <mergeCell ref="BG61:BH61"/>
    <mergeCell ref="BI61:BJ61"/>
    <mergeCell ref="A61:E61"/>
    <mergeCell ref="F61:L61"/>
    <mergeCell ref="M61:Q61"/>
    <mergeCell ref="R61:V61"/>
    <mergeCell ref="W61:AV61"/>
    <mergeCell ref="AW61:AX61"/>
    <mergeCell ref="BW61:BX61"/>
    <mergeCell ref="BY61:CS61"/>
    <mergeCell ref="CT61:DD61"/>
    <mergeCell ref="DE61:DM61"/>
    <mergeCell ref="DN61:EF61"/>
    <mergeCell ref="EG61:EX61"/>
    <mergeCell ref="BK61:BL61"/>
    <mergeCell ref="BM61:BN61"/>
    <mergeCell ref="BO61:BP61"/>
    <mergeCell ref="BQ61:BR61"/>
    <mergeCell ref="BS61:BT61"/>
    <mergeCell ref="BU61:BV61"/>
    <mergeCell ref="AY62:AZ62"/>
    <mergeCell ref="BA62:BB62"/>
    <mergeCell ref="BC62:BD62"/>
    <mergeCell ref="BE62:BF62"/>
    <mergeCell ref="BG62:BH62"/>
    <mergeCell ref="BI62:BJ62"/>
    <mergeCell ref="A62:E62"/>
    <mergeCell ref="F62:L62"/>
    <mergeCell ref="M62:Q62"/>
    <mergeCell ref="R62:V62"/>
    <mergeCell ref="W62:AV62"/>
    <mergeCell ref="AW62:AX62"/>
    <mergeCell ref="BW62:BX62"/>
    <mergeCell ref="BY62:CS62"/>
    <mergeCell ref="CT62:DD62"/>
    <mergeCell ref="DE62:DM62"/>
    <mergeCell ref="DN62:EF62"/>
    <mergeCell ref="EG62:EX62"/>
    <mergeCell ref="BK62:BL62"/>
    <mergeCell ref="BM62:BN62"/>
    <mergeCell ref="BO62:BP62"/>
    <mergeCell ref="BQ62:BR62"/>
    <mergeCell ref="BS62:BT62"/>
    <mergeCell ref="BU62:BV62"/>
    <mergeCell ref="AY63:AZ63"/>
    <mergeCell ref="BA63:BB63"/>
    <mergeCell ref="BC63:BD63"/>
    <mergeCell ref="BE63:BF63"/>
    <mergeCell ref="BG63:BH63"/>
    <mergeCell ref="BI63:BJ63"/>
    <mergeCell ref="A63:E63"/>
    <mergeCell ref="F63:L63"/>
    <mergeCell ref="M63:Q63"/>
    <mergeCell ref="R63:V63"/>
    <mergeCell ref="W63:AV63"/>
    <mergeCell ref="AW63:AX63"/>
    <mergeCell ref="BW63:BX63"/>
    <mergeCell ref="BY63:CS63"/>
    <mergeCell ref="CT63:DD63"/>
    <mergeCell ref="DE63:DM63"/>
    <mergeCell ref="DN63:EF63"/>
    <mergeCell ref="EG63:EX63"/>
    <mergeCell ref="BK63:BL63"/>
    <mergeCell ref="BM63:BN63"/>
    <mergeCell ref="BO63:BP63"/>
    <mergeCell ref="BQ63:BR63"/>
    <mergeCell ref="BS63:BT63"/>
    <mergeCell ref="BU63:BV63"/>
    <mergeCell ref="DE64:DM64"/>
    <mergeCell ref="DN64:EF64"/>
    <mergeCell ref="EG64:EX64"/>
    <mergeCell ref="BK64:BL64"/>
    <mergeCell ref="BM64:BN64"/>
    <mergeCell ref="BO64:BP64"/>
    <mergeCell ref="BQ64:BR64"/>
    <mergeCell ref="BS64:BT64"/>
    <mergeCell ref="BU64:BV64"/>
    <mergeCell ref="A65:E65"/>
    <mergeCell ref="F65:L65"/>
    <mergeCell ref="M65:Q65"/>
    <mergeCell ref="R65:V65"/>
    <mergeCell ref="W65:AV65"/>
    <mergeCell ref="AW65:AX65"/>
    <mergeCell ref="BW64:BX64"/>
    <mergeCell ref="BY64:CS64"/>
    <mergeCell ref="CT64:DD64"/>
    <mergeCell ref="AY64:AZ64"/>
    <mergeCell ref="BA64:BB64"/>
    <mergeCell ref="BC64:BD64"/>
    <mergeCell ref="BE64:BF64"/>
    <mergeCell ref="BG64:BH64"/>
    <mergeCell ref="BI64:BJ64"/>
    <mergeCell ref="A64:E64"/>
    <mergeCell ref="F64:L64"/>
    <mergeCell ref="M64:Q64"/>
    <mergeCell ref="R64:V64"/>
    <mergeCell ref="W64:AV64"/>
    <mergeCell ref="AW64:AX64"/>
    <mergeCell ref="A66:E66"/>
    <mergeCell ref="F66:L66"/>
    <mergeCell ref="M66:EX66"/>
    <mergeCell ref="A67:E67"/>
    <mergeCell ref="F67:L67"/>
    <mergeCell ref="M67:EX67"/>
    <mergeCell ref="BW65:BX65"/>
    <mergeCell ref="BY65:CS65"/>
    <mergeCell ref="CT65:DD65"/>
    <mergeCell ref="DE65:DM65"/>
    <mergeCell ref="DN65:EF65"/>
    <mergeCell ref="EG65:EX65"/>
    <mergeCell ref="BK65:BL65"/>
    <mergeCell ref="BM65:BN65"/>
    <mergeCell ref="BO65:BP65"/>
    <mergeCell ref="BQ65:BR65"/>
    <mergeCell ref="BS65:BT65"/>
    <mergeCell ref="BU65:BV65"/>
    <mergeCell ref="AY65:AZ65"/>
    <mergeCell ref="BA65:BB65"/>
    <mergeCell ref="BC65:BD65"/>
    <mergeCell ref="BE65:BF65"/>
    <mergeCell ref="BG65:BH65"/>
    <mergeCell ref="BI65:BJ65"/>
    <mergeCell ref="A70:E70"/>
    <mergeCell ref="F70:L70"/>
    <mergeCell ref="M70:EX70"/>
    <mergeCell ref="A71:E71"/>
    <mergeCell ref="F71:L71"/>
    <mergeCell ref="M71:EX71"/>
    <mergeCell ref="A68:E68"/>
    <mergeCell ref="F68:L68"/>
    <mergeCell ref="M68:EX68"/>
    <mergeCell ref="A69:E69"/>
    <mergeCell ref="F69:L69"/>
    <mergeCell ref="M69:EX69"/>
    <mergeCell ref="A74:E74"/>
    <mergeCell ref="F74:L74"/>
    <mergeCell ref="M74:EX74"/>
    <mergeCell ref="A72:E72"/>
    <mergeCell ref="F72:L72"/>
    <mergeCell ref="M72:EX72"/>
    <mergeCell ref="A73:E73"/>
    <mergeCell ref="F73:L73"/>
    <mergeCell ref="M73:EX73"/>
  </mergeCells>
  <phoneticPr fontId="16"/>
  <conditionalFormatting sqref="A64:E64">
    <cfRule type="expression" dxfId="635" priority="4">
      <formula>ISTEXT(A64)</formula>
    </cfRule>
  </conditionalFormatting>
  <conditionalFormatting sqref="A63:E63">
    <cfRule type="expression" dxfId="634" priority="3">
      <formula>ISTEXT(A63)</formula>
    </cfRule>
  </conditionalFormatting>
  <conditionalFormatting sqref="A53:E62">
    <cfRule type="expression" dxfId="633" priority="2">
      <formula>ISTEXT(A53)</formula>
    </cfRule>
  </conditionalFormatting>
  <conditionalFormatting sqref="A16:E36">
    <cfRule type="expression" dxfId="632" priority="1">
      <formula>ISTEXT(A16)</formula>
    </cfRule>
  </conditionalFormatting>
  <dataValidations count="2">
    <dataValidation type="list" allowBlank="1" showInputMessage="1" showErrorMessage="1" sqref="EE48:EK48">
      <formula1>$D$11:$D$16</formula1>
    </dataValidation>
    <dataValidation type="list" allowBlank="1" showInputMessage="1" showErrorMessage="1" sqref="CX48">
      <formula1>$D$6:$D$10</formula1>
    </dataValidation>
  </dataValidations>
  <printOptions horizontalCentered="1" verticalCentered="1"/>
  <pageMargins left="0.15748031496062992" right="0.15748031496062992" top="0.15748031496062992" bottom="0" header="0.51181102362204722" footer="0.23622047244094491"/>
  <pageSetup paperSize="9" fitToHeight="0" orientation="landscape" horizontalDpi="300" verticalDpi="300" r:id="rId1"/>
  <headerFooter alignWithMargins="0"/>
  <rowBreaks count="1" manualBreakCount="1">
    <brk id="38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各種設定!$D$11:$D$16</xm:f>
          </x14:formula1>
          <xm:sqref>EE10:EK10</xm:sqref>
        </x14:dataValidation>
        <x14:dataValidation type="list" allowBlank="1" showInputMessage="1" showErrorMessage="1">
          <x14:formula1>
            <xm:f>各種設定!$D$6:$D$10</xm:f>
          </x14:formula1>
          <xm:sqref>CX10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W27"/>
  <sheetViews>
    <sheetView workbookViewId="0">
      <selection sqref="A1:W27"/>
    </sheetView>
  </sheetViews>
  <sheetFormatPr defaultRowHeight="11.25"/>
  <cols>
    <col min="1" max="16384" width="9.33203125" style="18"/>
  </cols>
  <sheetData>
    <row r="1" spans="1:23">
      <c r="A1" s="18" t="s">
        <v>1</v>
      </c>
      <c r="B1" s="18" t="s">
        <v>2</v>
      </c>
      <c r="C1" s="18" t="s">
        <v>15</v>
      </c>
      <c r="D1" s="18" t="s">
        <v>16</v>
      </c>
      <c r="E1" s="18" t="s">
        <v>21</v>
      </c>
      <c r="F1" s="18" t="s">
        <v>256</v>
      </c>
      <c r="G1" s="18" t="s">
        <v>17</v>
      </c>
      <c r="H1" s="18" t="s">
        <v>18</v>
      </c>
      <c r="I1" s="18" t="s">
        <v>7</v>
      </c>
      <c r="J1" s="18" t="s">
        <v>257</v>
      </c>
      <c r="K1" s="18" t="s">
        <v>24</v>
      </c>
      <c r="L1" s="18" t="s">
        <v>258</v>
      </c>
      <c r="M1" s="18" t="s">
        <v>20</v>
      </c>
      <c r="N1" s="18" t="s">
        <v>19</v>
      </c>
      <c r="O1" s="18" t="s">
        <v>6</v>
      </c>
      <c r="P1" s="18" t="s">
        <v>259</v>
      </c>
      <c r="Q1" s="18" t="s">
        <v>260</v>
      </c>
      <c r="R1" s="18" t="s">
        <v>261</v>
      </c>
      <c r="S1" s="18" t="s">
        <v>262</v>
      </c>
      <c r="T1" s="18" t="s">
        <v>25</v>
      </c>
      <c r="U1" s="18" t="s">
        <v>8</v>
      </c>
      <c r="V1" s="186" t="s">
        <v>263</v>
      </c>
      <c r="W1" s="18" t="s">
        <v>264</v>
      </c>
    </row>
    <row r="2" spans="1:23">
      <c r="A2" s="18">
        <v>1</v>
      </c>
      <c r="B2" s="18">
        <v>51</v>
      </c>
      <c r="C2" s="18" t="s">
        <v>201</v>
      </c>
      <c r="D2" s="18" t="s">
        <v>215</v>
      </c>
      <c r="E2" s="18">
        <v>55.027000000000001</v>
      </c>
      <c r="F2" s="18">
        <v>6</v>
      </c>
      <c r="I2" s="18">
        <v>6</v>
      </c>
      <c r="J2" s="18">
        <v>55.15</v>
      </c>
      <c r="L2" s="18">
        <v>724</v>
      </c>
      <c r="M2" s="18" t="s">
        <v>265</v>
      </c>
      <c r="N2" s="18" t="s">
        <v>266</v>
      </c>
      <c r="O2" s="18" t="s">
        <v>267</v>
      </c>
      <c r="P2" s="18" t="s">
        <v>268</v>
      </c>
      <c r="R2" s="19"/>
      <c r="S2" s="18">
        <v>0</v>
      </c>
      <c r="T2" s="18">
        <v>82.694000000000003</v>
      </c>
      <c r="U2" s="18">
        <v>3.903101851851852E-3</v>
      </c>
      <c r="V2" s="186">
        <v>27.687999999999999</v>
      </c>
      <c r="W2" s="18">
        <v>27.338999999999999</v>
      </c>
    </row>
    <row r="3" spans="1:23">
      <c r="A3" s="18">
        <v>2</v>
      </c>
      <c r="B3" s="18">
        <v>2</v>
      </c>
      <c r="C3" s="18" t="s">
        <v>269</v>
      </c>
      <c r="D3" s="18" t="s">
        <v>215</v>
      </c>
      <c r="E3" s="18">
        <v>55.337000000000003</v>
      </c>
      <c r="F3" s="18">
        <v>6</v>
      </c>
      <c r="G3" s="18">
        <v>0.31</v>
      </c>
      <c r="H3" s="18">
        <v>0.31</v>
      </c>
      <c r="I3" s="18">
        <v>6</v>
      </c>
      <c r="J3" s="18">
        <v>55.347000000000001</v>
      </c>
      <c r="L3" s="18">
        <v>700</v>
      </c>
      <c r="M3" s="18" t="s">
        <v>265</v>
      </c>
      <c r="N3" s="18" t="s">
        <v>23</v>
      </c>
      <c r="O3" s="18" t="s">
        <v>270</v>
      </c>
      <c r="P3" s="18" t="s">
        <v>271</v>
      </c>
      <c r="R3" s="19"/>
      <c r="S3" s="18">
        <v>0</v>
      </c>
      <c r="T3" s="18">
        <v>82.230999999999995</v>
      </c>
      <c r="U3" s="18">
        <v>3.9646875000000003E-3</v>
      </c>
      <c r="V3" s="186">
        <v>27.773</v>
      </c>
      <c r="W3" s="18">
        <v>27.564</v>
      </c>
    </row>
    <row r="4" spans="1:23">
      <c r="A4" s="18">
        <v>3</v>
      </c>
      <c r="B4" s="18">
        <v>30</v>
      </c>
      <c r="C4" s="18" t="s">
        <v>272</v>
      </c>
      <c r="D4" s="18" t="s">
        <v>215</v>
      </c>
      <c r="E4" s="18">
        <v>55.383000000000003</v>
      </c>
      <c r="F4" s="18">
        <v>3</v>
      </c>
      <c r="G4" s="18">
        <v>0.35599999999999998</v>
      </c>
      <c r="H4" s="18">
        <v>4.5999999999999999E-2</v>
      </c>
      <c r="I4" s="18">
        <v>5</v>
      </c>
      <c r="J4" s="18">
        <v>55.442</v>
      </c>
      <c r="L4" s="18">
        <v>15875595</v>
      </c>
      <c r="M4" s="18" t="s">
        <v>265</v>
      </c>
      <c r="N4" s="18" t="s">
        <v>273</v>
      </c>
      <c r="O4" s="18" t="s">
        <v>274</v>
      </c>
      <c r="P4" s="18" t="s">
        <v>275</v>
      </c>
      <c r="R4" s="19"/>
      <c r="S4" s="18">
        <v>0</v>
      </c>
      <c r="T4" s="18">
        <v>82.162000000000006</v>
      </c>
      <c r="U4" s="18">
        <v>3.3799189814814816E-3</v>
      </c>
      <c r="V4" s="186">
        <v>29.024999999999999</v>
      </c>
    </row>
    <row r="5" spans="1:23">
      <c r="A5" s="18">
        <v>4</v>
      </c>
      <c r="B5" s="18">
        <v>7</v>
      </c>
      <c r="C5" s="18" t="s">
        <v>276</v>
      </c>
      <c r="D5" s="18" t="s">
        <v>215</v>
      </c>
      <c r="E5" s="18">
        <v>55.401000000000003</v>
      </c>
      <c r="F5" s="18">
        <v>5</v>
      </c>
      <c r="G5" s="18">
        <v>0.374</v>
      </c>
      <c r="H5" s="18">
        <v>1.7999999999999999E-2</v>
      </c>
      <c r="I5" s="18">
        <v>5</v>
      </c>
      <c r="J5" s="18">
        <v>55.555</v>
      </c>
      <c r="L5" s="18">
        <v>702</v>
      </c>
      <c r="M5" s="18" t="s">
        <v>265</v>
      </c>
      <c r="N5" s="18" t="s">
        <v>22</v>
      </c>
      <c r="O5" s="18" t="s">
        <v>277</v>
      </c>
      <c r="P5" s="18" t="s">
        <v>278</v>
      </c>
      <c r="R5" s="19"/>
      <c r="S5" s="18">
        <v>0</v>
      </c>
      <c r="T5" s="18">
        <v>82.135999999999996</v>
      </c>
      <c r="U5" s="18">
        <v>3.6746990740740737E-3</v>
      </c>
      <c r="V5" s="186">
        <v>27.974</v>
      </c>
      <c r="W5" s="18">
        <v>27.427</v>
      </c>
    </row>
    <row r="6" spans="1:23">
      <c r="A6" s="18">
        <v>5</v>
      </c>
      <c r="B6" s="18">
        <v>73</v>
      </c>
      <c r="C6" s="18" t="s">
        <v>279</v>
      </c>
      <c r="D6" s="18" t="s">
        <v>215</v>
      </c>
      <c r="E6" s="18">
        <v>55.715000000000003</v>
      </c>
      <c r="F6" s="18">
        <v>3</v>
      </c>
      <c r="G6" s="18">
        <v>0.68799999999999994</v>
      </c>
      <c r="H6" s="18">
        <v>0.314</v>
      </c>
      <c r="I6" s="18">
        <v>5</v>
      </c>
      <c r="J6" s="18">
        <v>55.774000000000001</v>
      </c>
      <c r="L6" s="18">
        <v>734</v>
      </c>
      <c r="M6" s="18" t="s">
        <v>265</v>
      </c>
      <c r="N6" s="18" t="s">
        <v>280</v>
      </c>
      <c r="O6" s="18" t="s">
        <v>281</v>
      </c>
      <c r="P6" s="18" t="s">
        <v>282</v>
      </c>
      <c r="R6" s="19"/>
      <c r="S6" s="18">
        <v>0</v>
      </c>
      <c r="T6" s="18">
        <v>81.673000000000002</v>
      </c>
      <c r="U6" s="18">
        <v>3.7577777777777779E-3</v>
      </c>
      <c r="V6" s="186">
        <v>28.047999999999998</v>
      </c>
      <c r="W6" s="18">
        <v>27.725999999999999</v>
      </c>
    </row>
    <row r="7" spans="1:23">
      <c r="A7" s="18">
        <v>6</v>
      </c>
      <c r="B7" s="18">
        <v>57</v>
      </c>
      <c r="C7" s="18" t="s">
        <v>283</v>
      </c>
      <c r="D7" s="18" t="s">
        <v>215</v>
      </c>
      <c r="E7" s="18">
        <v>55.718000000000004</v>
      </c>
      <c r="F7" s="18">
        <v>3</v>
      </c>
      <c r="G7" s="18">
        <v>0.69099999999999995</v>
      </c>
      <c r="H7" s="18">
        <v>3.0000000000000001E-3</v>
      </c>
      <c r="I7" s="18">
        <v>5</v>
      </c>
      <c r="J7" s="18">
        <v>55.780999999999999</v>
      </c>
      <c r="L7" s="18">
        <v>8170816</v>
      </c>
      <c r="M7" s="18" t="s">
        <v>265</v>
      </c>
      <c r="N7" s="18" t="s">
        <v>284</v>
      </c>
      <c r="O7" s="18" t="s">
        <v>285</v>
      </c>
      <c r="P7" s="18" t="s">
        <v>286</v>
      </c>
      <c r="R7" s="19"/>
      <c r="S7" s="18">
        <v>0</v>
      </c>
      <c r="T7" s="18">
        <v>81.668000000000006</v>
      </c>
      <c r="U7" s="18">
        <v>3.3455671296296302E-3</v>
      </c>
      <c r="V7" s="186">
        <v>28.72</v>
      </c>
    </row>
    <row r="8" spans="1:23">
      <c r="A8" s="18">
        <v>7</v>
      </c>
      <c r="B8" s="18">
        <v>10</v>
      </c>
      <c r="C8" s="18" t="s">
        <v>287</v>
      </c>
      <c r="D8" s="18" t="s">
        <v>215</v>
      </c>
      <c r="E8" s="18">
        <v>55.718000000000004</v>
      </c>
      <c r="F8" s="18">
        <v>4</v>
      </c>
      <c r="G8" s="18">
        <v>0.69099999999999995</v>
      </c>
      <c r="I8" s="18">
        <v>6</v>
      </c>
      <c r="J8" s="18">
        <v>55.780999999999999</v>
      </c>
      <c r="L8" s="18">
        <v>5950220</v>
      </c>
      <c r="M8" s="18" t="s">
        <v>265</v>
      </c>
      <c r="N8" s="18" t="s">
        <v>160</v>
      </c>
      <c r="O8" s="18" t="s">
        <v>288</v>
      </c>
      <c r="P8" s="18" t="s">
        <v>289</v>
      </c>
      <c r="R8" s="19"/>
      <c r="S8" s="18">
        <v>0</v>
      </c>
      <c r="T8" s="18">
        <v>81.668000000000006</v>
      </c>
      <c r="U8" s="18">
        <v>3.9690972222222228E-3</v>
      </c>
      <c r="V8" s="186">
        <v>28.173999999999999</v>
      </c>
      <c r="W8" s="18">
        <v>27.606999999999999</v>
      </c>
    </row>
    <row r="9" spans="1:23">
      <c r="A9" s="18">
        <v>8</v>
      </c>
      <c r="B9" s="18">
        <v>25</v>
      </c>
      <c r="C9" s="18" t="s">
        <v>290</v>
      </c>
      <c r="D9" s="18" t="s">
        <v>215</v>
      </c>
      <c r="E9" s="18">
        <v>55.838999999999999</v>
      </c>
      <c r="F9" s="18">
        <v>6</v>
      </c>
      <c r="G9" s="18">
        <v>0.81200000000000006</v>
      </c>
      <c r="H9" s="18">
        <v>0.121</v>
      </c>
      <c r="I9" s="18">
        <v>6</v>
      </c>
      <c r="J9" s="18">
        <v>56.142000000000003</v>
      </c>
      <c r="L9" s="18">
        <v>712</v>
      </c>
      <c r="M9" s="18" t="s">
        <v>265</v>
      </c>
      <c r="N9" s="18" t="s">
        <v>291</v>
      </c>
      <c r="O9" s="18" t="s">
        <v>292</v>
      </c>
      <c r="P9" s="18" t="s">
        <v>293</v>
      </c>
      <c r="R9" s="19"/>
      <c r="S9" s="18">
        <v>0</v>
      </c>
      <c r="T9" s="18">
        <v>81.491</v>
      </c>
      <c r="U9" s="18">
        <v>3.9213425925925926E-3</v>
      </c>
      <c r="V9" s="186">
        <v>28.004999999999999</v>
      </c>
      <c r="W9" s="18">
        <v>27.834</v>
      </c>
    </row>
    <row r="10" spans="1:23">
      <c r="A10" s="18">
        <v>9</v>
      </c>
      <c r="B10" s="18">
        <v>77</v>
      </c>
      <c r="C10" s="18" t="s">
        <v>294</v>
      </c>
      <c r="D10" s="18" t="s">
        <v>215</v>
      </c>
      <c r="E10" s="18">
        <v>55.863999999999997</v>
      </c>
      <c r="F10" s="18">
        <v>3</v>
      </c>
      <c r="G10" s="18">
        <v>0.83699999999999997</v>
      </c>
      <c r="H10" s="18">
        <v>2.5000000000000001E-2</v>
      </c>
      <c r="I10" s="18">
        <v>5</v>
      </c>
      <c r="J10" s="18">
        <v>55.878</v>
      </c>
      <c r="L10" s="18">
        <v>735</v>
      </c>
      <c r="M10" s="18" t="s">
        <v>265</v>
      </c>
      <c r="N10" s="18" t="s">
        <v>295</v>
      </c>
      <c r="O10" s="18" t="s">
        <v>296</v>
      </c>
      <c r="P10" s="18" t="s">
        <v>297</v>
      </c>
      <c r="R10" s="19"/>
      <c r="S10" s="18">
        <v>0</v>
      </c>
      <c r="T10" s="18">
        <v>81.454999999999998</v>
      </c>
      <c r="U10" s="18">
        <v>3.7461689814814818E-3</v>
      </c>
      <c r="V10" s="186">
        <v>28.206</v>
      </c>
      <c r="W10" s="18">
        <v>27.692</v>
      </c>
    </row>
    <row r="11" spans="1:23">
      <c r="A11" s="18">
        <v>10</v>
      </c>
      <c r="B11" s="18">
        <v>19</v>
      </c>
      <c r="C11" s="18" t="s">
        <v>298</v>
      </c>
      <c r="D11" s="18" t="s">
        <v>215</v>
      </c>
      <c r="E11" s="18">
        <v>55.878999999999998</v>
      </c>
      <c r="F11" s="18">
        <v>5</v>
      </c>
      <c r="G11" s="18">
        <v>0.85199999999999998</v>
      </c>
      <c r="H11" s="18">
        <v>1.4999999999999999E-2</v>
      </c>
      <c r="I11" s="18">
        <v>5</v>
      </c>
      <c r="J11" s="18">
        <v>56.09</v>
      </c>
      <c r="L11" s="18">
        <v>4877312</v>
      </c>
      <c r="M11" s="18" t="s">
        <v>265</v>
      </c>
      <c r="N11" s="18" t="s">
        <v>291</v>
      </c>
      <c r="O11" s="18" t="s">
        <v>299</v>
      </c>
      <c r="P11" s="18" t="s">
        <v>300</v>
      </c>
      <c r="R11" s="19"/>
      <c r="S11" s="18">
        <v>0</v>
      </c>
      <c r="T11" s="18">
        <v>81.433000000000007</v>
      </c>
      <c r="U11" s="18">
        <v>3.927534722222222E-3</v>
      </c>
      <c r="V11" s="186">
        <v>28.265999999999998</v>
      </c>
      <c r="W11" s="18">
        <v>27.613</v>
      </c>
    </row>
    <row r="12" spans="1:23">
      <c r="A12" s="18">
        <v>11</v>
      </c>
      <c r="B12" s="18">
        <v>45</v>
      </c>
      <c r="C12" s="18" t="s">
        <v>301</v>
      </c>
      <c r="D12" s="18" t="s">
        <v>215</v>
      </c>
      <c r="E12" s="18">
        <v>55.911000000000001</v>
      </c>
      <c r="F12" s="18">
        <v>2</v>
      </c>
      <c r="G12" s="18">
        <v>0.88400000000000001</v>
      </c>
      <c r="H12" s="18">
        <v>3.2000000000000001E-2</v>
      </c>
      <c r="I12" s="18">
        <v>5</v>
      </c>
      <c r="J12" s="18">
        <v>56.003</v>
      </c>
      <c r="L12" s="18">
        <v>723</v>
      </c>
      <c r="M12" s="18" t="s">
        <v>265</v>
      </c>
      <c r="N12" s="18" t="s">
        <v>23</v>
      </c>
      <c r="O12" s="18" t="s">
        <v>302</v>
      </c>
      <c r="P12" s="18" t="s">
        <v>303</v>
      </c>
      <c r="R12" s="19"/>
      <c r="S12" s="18">
        <v>0</v>
      </c>
      <c r="T12" s="18">
        <v>81.385999999999996</v>
      </c>
      <c r="U12" s="18">
        <v>3.3416319444444439E-3</v>
      </c>
      <c r="V12" s="186">
        <v>28.594999999999999</v>
      </c>
    </row>
    <row r="13" spans="1:23">
      <c r="A13" s="18">
        <v>12</v>
      </c>
      <c r="B13" s="18">
        <v>52</v>
      </c>
      <c r="C13" s="18" t="s">
        <v>304</v>
      </c>
      <c r="D13" s="18" t="s">
        <v>215</v>
      </c>
      <c r="E13" s="18">
        <v>55.984000000000002</v>
      </c>
      <c r="F13" s="18">
        <v>5</v>
      </c>
      <c r="G13" s="18">
        <v>0.95699999999999996</v>
      </c>
      <c r="H13" s="18">
        <v>7.2999999999999995E-2</v>
      </c>
      <c r="I13" s="18">
        <v>5</v>
      </c>
      <c r="J13" s="18">
        <v>56.228000000000002</v>
      </c>
      <c r="L13" s="18">
        <v>6141282</v>
      </c>
      <c r="M13" s="18" t="s">
        <v>265</v>
      </c>
      <c r="N13" s="18" t="s">
        <v>305</v>
      </c>
      <c r="O13" s="18" t="s">
        <v>306</v>
      </c>
      <c r="P13" s="18" t="s">
        <v>307</v>
      </c>
      <c r="R13" s="19"/>
      <c r="S13" s="18">
        <v>0</v>
      </c>
      <c r="T13" s="18">
        <v>81.28</v>
      </c>
      <c r="U13" s="18">
        <v>3.8989351851851854E-3</v>
      </c>
      <c r="V13" s="186">
        <v>28.039000000000001</v>
      </c>
      <c r="W13" s="18">
        <v>27.945</v>
      </c>
    </row>
    <row r="14" spans="1:23">
      <c r="A14" s="18">
        <v>13</v>
      </c>
      <c r="B14" s="18">
        <v>32</v>
      </c>
      <c r="C14" s="18" t="s">
        <v>308</v>
      </c>
      <c r="D14" s="18" t="s">
        <v>215</v>
      </c>
      <c r="E14" s="18">
        <v>55.987000000000002</v>
      </c>
      <c r="F14" s="18">
        <v>2</v>
      </c>
      <c r="G14" s="18">
        <v>0.96</v>
      </c>
      <c r="H14" s="18">
        <v>3.0000000000000001E-3</v>
      </c>
      <c r="I14" s="18">
        <v>2</v>
      </c>
      <c r="J14" s="18">
        <v>56.276000000000003</v>
      </c>
      <c r="L14" s="18">
        <v>15744434</v>
      </c>
      <c r="M14" s="18" t="s">
        <v>265</v>
      </c>
      <c r="N14" s="18" t="s">
        <v>309</v>
      </c>
      <c r="O14" s="18" t="s">
        <v>310</v>
      </c>
      <c r="P14" s="18" t="s">
        <v>311</v>
      </c>
      <c r="R14" s="19"/>
      <c r="S14" s="18">
        <v>0</v>
      </c>
      <c r="T14" s="18">
        <v>81.275999999999996</v>
      </c>
      <c r="U14" s="18">
        <v>1.4076967592592589E-3</v>
      </c>
      <c r="V14" s="186">
        <v>28.186</v>
      </c>
      <c r="W14" s="18">
        <v>27.800999999999998</v>
      </c>
    </row>
    <row r="15" spans="1:23">
      <c r="A15" s="18">
        <v>14</v>
      </c>
      <c r="B15" s="18">
        <v>12</v>
      </c>
      <c r="C15" s="18" t="s">
        <v>312</v>
      </c>
      <c r="D15" s="18" t="s">
        <v>215</v>
      </c>
      <c r="E15" s="18">
        <v>56.075000000000003</v>
      </c>
      <c r="F15" s="18">
        <v>5</v>
      </c>
      <c r="G15" s="18">
        <v>1.048</v>
      </c>
      <c r="H15" s="18">
        <v>8.7999999999999995E-2</v>
      </c>
      <c r="I15" s="18">
        <v>6</v>
      </c>
      <c r="J15" s="18">
        <v>56.433999999999997</v>
      </c>
      <c r="L15" s="18">
        <v>706</v>
      </c>
      <c r="M15" s="18" t="s">
        <v>265</v>
      </c>
      <c r="N15" s="18" t="s">
        <v>284</v>
      </c>
      <c r="O15" s="18" t="s">
        <v>313</v>
      </c>
      <c r="P15" s="18" t="s">
        <v>314</v>
      </c>
      <c r="R15" s="19"/>
      <c r="S15" s="18">
        <v>0</v>
      </c>
      <c r="T15" s="18">
        <v>81.147999999999996</v>
      </c>
      <c r="U15" s="18">
        <v>3.96587962962963E-3</v>
      </c>
      <c r="V15" s="186">
        <v>28.126000000000001</v>
      </c>
      <c r="W15" s="18">
        <v>28.488</v>
      </c>
    </row>
    <row r="16" spans="1:23">
      <c r="A16" s="18">
        <v>15</v>
      </c>
      <c r="B16" s="18">
        <v>3</v>
      </c>
      <c r="C16" s="18" t="s">
        <v>315</v>
      </c>
      <c r="D16" s="18" t="s">
        <v>215</v>
      </c>
      <c r="E16" s="18">
        <v>56.088999999999999</v>
      </c>
      <c r="F16" s="18">
        <v>2</v>
      </c>
      <c r="G16" s="18">
        <v>1.0620000000000001</v>
      </c>
      <c r="H16" s="18">
        <v>1.4E-2</v>
      </c>
      <c r="I16" s="18">
        <v>6</v>
      </c>
      <c r="J16" s="18">
        <v>56.088999999999999</v>
      </c>
      <c r="L16" s="18">
        <v>701</v>
      </c>
      <c r="M16" s="18" t="s">
        <v>265</v>
      </c>
      <c r="N16" s="18" t="s">
        <v>316</v>
      </c>
      <c r="O16" s="18" t="s">
        <v>317</v>
      </c>
      <c r="P16" s="18" t="s">
        <v>318</v>
      </c>
      <c r="R16" s="19"/>
      <c r="S16" s="18">
        <v>0</v>
      </c>
      <c r="T16" s="18">
        <v>81.128</v>
      </c>
      <c r="U16" s="18">
        <v>4.0325694444444445E-3</v>
      </c>
      <c r="V16" s="186">
        <v>28.178999999999998</v>
      </c>
      <c r="W16" s="18">
        <v>27.984999999999999</v>
      </c>
    </row>
    <row r="17" spans="1:23">
      <c r="A17" s="18">
        <v>16</v>
      </c>
      <c r="B17" s="18">
        <v>39</v>
      </c>
      <c r="C17" s="18" t="s">
        <v>319</v>
      </c>
      <c r="D17" s="18" t="s">
        <v>215</v>
      </c>
      <c r="E17" s="18">
        <v>56.122999999999998</v>
      </c>
      <c r="F17" s="18">
        <v>6</v>
      </c>
      <c r="G17" s="18">
        <v>1.0960000000000001</v>
      </c>
      <c r="H17" s="18">
        <v>3.4000000000000002E-2</v>
      </c>
      <c r="I17" s="18">
        <v>6</v>
      </c>
      <c r="J17" s="18">
        <v>56.201999999999998</v>
      </c>
      <c r="L17" s="18">
        <v>720</v>
      </c>
      <c r="M17" s="18" t="s">
        <v>265</v>
      </c>
      <c r="N17" s="18" t="s">
        <v>23</v>
      </c>
      <c r="O17" s="18" t="s">
        <v>270</v>
      </c>
      <c r="P17" s="18" t="s">
        <v>320</v>
      </c>
      <c r="R17" s="19"/>
      <c r="S17" s="18">
        <v>0</v>
      </c>
      <c r="T17" s="18">
        <v>81.078999999999994</v>
      </c>
      <c r="U17" s="18">
        <v>3.9565972222222216E-3</v>
      </c>
      <c r="V17" s="186">
        <v>28.132999999999999</v>
      </c>
      <c r="W17" s="18">
        <v>27.99</v>
      </c>
    </row>
    <row r="18" spans="1:23">
      <c r="A18" s="18">
        <v>17</v>
      </c>
      <c r="B18" s="18">
        <v>44</v>
      </c>
      <c r="C18" s="18" t="s">
        <v>321</v>
      </c>
      <c r="D18" s="18" t="s">
        <v>215</v>
      </c>
      <c r="E18" s="18">
        <v>56.156999999999996</v>
      </c>
      <c r="F18" s="18">
        <v>5</v>
      </c>
      <c r="G18" s="18">
        <v>1.1299999999999999</v>
      </c>
      <c r="H18" s="18">
        <v>3.4000000000000002E-2</v>
      </c>
      <c r="I18" s="18">
        <v>5</v>
      </c>
      <c r="J18" s="18">
        <v>56.488999999999997</v>
      </c>
      <c r="L18" s="18">
        <v>722</v>
      </c>
      <c r="M18" s="18" t="s">
        <v>265</v>
      </c>
      <c r="N18" s="18" t="s">
        <v>322</v>
      </c>
      <c r="O18" s="18" t="s">
        <v>323</v>
      </c>
      <c r="P18" s="18" t="s">
        <v>324</v>
      </c>
      <c r="R18" s="19"/>
      <c r="S18" s="18">
        <v>0</v>
      </c>
      <c r="T18" s="18">
        <v>81.03</v>
      </c>
      <c r="U18" s="18">
        <v>3.990682870370371E-3</v>
      </c>
      <c r="V18" s="186">
        <v>28.109000000000002</v>
      </c>
      <c r="W18" s="18">
        <v>28.047999999999998</v>
      </c>
    </row>
    <row r="19" spans="1:23">
      <c r="A19" s="18">
        <v>18</v>
      </c>
      <c r="B19" s="18">
        <v>14</v>
      </c>
      <c r="C19" s="18" t="s">
        <v>325</v>
      </c>
      <c r="D19" s="18" t="s">
        <v>215</v>
      </c>
      <c r="E19" s="18">
        <v>56.188000000000002</v>
      </c>
      <c r="F19" s="18">
        <v>6</v>
      </c>
      <c r="G19" s="18">
        <v>1.161</v>
      </c>
      <c r="H19" s="18">
        <v>3.1E-2</v>
      </c>
      <c r="I19" s="18">
        <v>6</v>
      </c>
      <c r="J19" s="18">
        <v>56.445</v>
      </c>
      <c r="L19" s="18">
        <v>14620682</v>
      </c>
      <c r="M19" s="18" t="s">
        <v>265</v>
      </c>
      <c r="N19" s="18" t="s">
        <v>326</v>
      </c>
      <c r="O19" s="18" t="s">
        <v>274</v>
      </c>
      <c r="P19" s="18" t="s">
        <v>327</v>
      </c>
      <c r="R19" s="19"/>
      <c r="S19" s="18">
        <v>0</v>
      </c>
      <c r="T19" s="18">
        <v>80.984999999999999</v>
      </c>
      <c r="U19" s="18">
        <v>4.0949884259259264E-3</v>
      </c>
      <c r="V19" s="186">
        <v>28.361000000000001</v>
      </c>
      <c r="W19" s="18">
        <v>27.827000000000002</v>
      </c>
    </row>
    <row r="20" spans="1:23">
      <c r="A20" s="18">
        <v>19</v>
      </c>
      <c r="B20" s="18">
        <v>53</v>
      </c>
      <c r="C20" s="18" t="s">
        <v>328</v>
      </c>
      <c r="D20" s="18" t="s">
        <v>215</v>
      </c>
      <c r="E20" s="18">
        <v>56.360999999999997</v>
      </c>
      <c r="F20" s="18">
        <v>3</v>
      </c>
      <c r="G20" s="18">
        <v>1.3340000000000001</v>
      </c>
      <c r="H20" s="18">
        <v>0.17299999999999999</v>
      </c>
      <c r="I20" s="18">
        <v>5</v>
      </c>
      <c r="J20" s="18">
        <v>56.363999999999997</v>
      </c>
      <c r="L20" s="18">
        <v>726</v>
      </c>
      <c r="M20" s="18" t="s">
        <v>265</v>
      </c>
      <c r="N20" s="18" t="s">
        <v>309</v>
      </c>
      <c r="O20" s="18" t="s">
        <v>329</v>
      </c>
      <c r="P20" s="18" t="s">
        <v>330</v>
      </c>
      <c r="R20" s="19"/>
      <c r="S20" s="18">
        <v>0</v>
      </c>
      <c r="T20" s="18">
        <v>80.736999999999995</v>
      </c>
      <c r="U20" s="18">
        <v>3.8967245370370371E-3</v>
      </c>
      <c r="V20" s="186">
        <v>28.338000000000001</v>
      </c>
      <c r="W20" s="18">
        <v>28.026</v>
      </c>
    </row>
    <row r="21" spans="1:23">
      <c r="A21" s="18">
        <v>20</v>
      </c>
      <c r="B21" s="18">
        <v>68</v>
      </c>
      <c r="C21" s="18" t="s">
        <v>331</v>
      </c>
      <c r="D21" s="18" t="s">
        <v>215</v>
      </c>
      <c r="E21" s="18">
        <v>56.414000000000001</v>
      </c>
      <c r="F21" s="18">
        <v>1</v>
      </c>
      <c r="G21" s="18">
        <v>1.387</v>
      </c>
      <c r="H21" s="18">
        <v>5.2999999999999999E-2</v>
      </c>
      <c r="I21" s="18">
        <v>5</v>
      </c>
      <c r="J21" s="18">
        <v>56.514000000000003</v>
      </c>
      <c r="L21" s="18">
        <v>731</v>
      </c>
      <c r="M21" s="18" t="s">
        <v>265</v>
      </c>
      <c r="N21" s="18" t="s">
        <v>284</v>
      </c>
      <c r="O21" s="18" t="s">
        <v>332</v>
      </c>
      <c r="P21" s="18" t="s">
        <v>333</v>
      </c>
      <c r="R21" s="19"/>
      <c r="S21" s="18">
        <v>0</v>
      </c>
      <c r="T21" s="18">
        <v>80.661000000000001</v>
      </c>
      <c r="U21" s="18">
        <v>3.3439814814814812E-3</v>
      </c>
      <c r="V21" s="186">
        <v>29.058</v>
      </c>
    </row>
    <row r="22" spans="1:23">
      <c r="A22" s="18">
        <v>21</v>
      </c>
      <c r="B22" s="18">
        <v>27</v>
      </c>
      <c r="C22" s="18" t="s">
        <v>334</v>
      </c>
      <c r="D22" s="18" t="s">
        <v>215</v>
      </c>
      <c r="E22" s="18">
        <v>56.594999999999999</v>
      </c>
      <c r="F22" s="18">
        <v>2</v>
      </c>
      <c r="G22" s="18">
        <v>1.5680000000000001</v>
      </c>
      <c r="H22" s="18">
        <v>0.18099999999999999</v>
      </c>
      <c r="I22" s="18">
        <v>5</v>
      </c>
      <c r="J22" s="18">
        <v>56.658000000000001</v>
      </c>
      <c r="L22" s="18">
        <v>8111339</v>
      </c>
      <c r="M22" s="18" t="s">
        <v>265</v>
      </c>
      <c r="N22" s="18" t="s">
        <v>335</v>
      </c>
      <c r="O22" s="18" t="s">
        <v>336</v>
      </c>
      <c r="P22" s="18" t="s">
        <v>337</v>
      </c>
      <c r="R22" s="19"/>
      <c r="S22" s="18">
        <v>0</v>
      </c>
      <c r="T22" s="18">
        <v>80.403000000000006</v>
      </c>
      <c r="U22" s="18">
        <v>3.6674421296296299E-3</v>
      </c>
      <c r="V22" s="186">
        <v>28.637</v>
      </c>
      <c r="W22" s="18">
        <v>28.111000000000001</v>
      </c>
    </row>
    <row r="23" spans="1:23">
      <c r="A23" s="18">
        <v>22</v>
      </c>
      <c r="B23" s="18">
        <v>90</v>
      </c>
      <c r="C23" s="18" t="s">
        <v>338</v>
      </c>
      <c r="D23" s="18" t="s">
        <v>215</v>
      </c>
      <c r="E23" s="18">
        <v>56.618000000000002</v>
      </c>
      <c r="F23" s="18">
        <v>4</v>
      </c>
      <c r="G23" s="18">
        <v>1.591</v>
      </c>
      <c r="H23" s="18">
        <v>2.3E-2</v>
      </c>
      <c r="I23" s="18">
        <v>6</v>
      </c>
      <c r="J23" s="18">
        <v>56.648000000000003</v>
      </c>
      <c r="L23" s="18">
        <v>14281735</v>
      </c>
      <c r="M23" s="18" t="s">
        <v>265</v>
      </c>
      <c r="N23" s="18" t="s">
        <v>339</v>
      </c>
      <c r="O23" s="18" t="s">
        <v>274</v>
      </c>
      <c r="P23" s="18" t="s">
        <v>340</v>
      </c>
      <c r="S23" s="18">
        <v>0</v>
      </c>
      <c r="T23" s="18">
        <v>80.37</v>
      </c>
      <c r="U23" s="18">
        <v>3.9600462962962966E-3</v>
      </c>
      <c r="V23" s="186">
        <v>28.667000000000002</v>
      </c>
      <c r="W23" s="18">
        <v>28.055</v>
      </c>
    </row>
    <row r="24" spans="1:23">
      <c r="A24" s="18">
        <v>23</v>
      </c>
      <c r="B24" s="18">
        <v>61</v>
      </c>
      <c r="C24" s="18" t="s">
        <v>341</v>
      </c>
      <c r="D24" s="18" t="s">
        <v>215</v>
      </c>
      <c r="E24" s="18">
        <v>56.722000000000001</v>
      </c>
      <c r="F24" s="18">
        <v>4</v>
      </c>
      <c r="G24" s="18">
        <v>1.6950000000000001</v>
      </c>
      <c r="H24" s="18">
        <v>0.104</v>
      </c>
      <c r="I24" s="18">
        <v>6</v>
      </c>
      <c r="J24" s="18">
        <v>56.784999999999997</v>
      </c>
      <c r="L24" s="18">
        <v>10308234</v>
      </c>
      <c r="M24" s="18" t="s">
        <v>265</v>
      </c>
      <c r="N24" s="18" t="s">
        <v>316</v>
      </c>
      <c r="O24" s="18" t="s">
        <v>317</v>
      </c>
      <c r="P24" s="18" t="s">
        <v>342</v>
      </c>
      <c r="S24" s="18">
        <v>0</v>
      </c>
      <c r="T24" s="18">
        <v>80.222999999999999</v>
      </c>
      <c r="U24" s="18">
        <v>4.0708333333333334E-3</v>
      </c>
      <c r="V24" s="186">
        <v>28.568999999999999</v>
      </c>
      <c r="W24" s="18">
        <v>28.276</v>
      </c>
    </row>
    <row r="25" spans="1:23">
      <c r="A25" s="18">
        <v>24</v>
      </c>
      <c r="B25" s="18">
        <v>29</v>
      </c>
      <c r="C25" s="18" t="s">
        <v>343</v>
      </c>
      <c r="D25" s="18" t="s">
        <v>215</v>
      </c>
      <c r="E25" s="18">
        <v>56.753</v>
      </c>
      <c r="F25" s="18">
        <v>5</v>
      </c>
      <c r="G25" s="18">
        <v>1.726</v>
      </c>
      <c r="H25" s="18">
        <v>3.1E-2</v>
      </c>
      <c r="I25" s="18">
        <v>5</v>
      </c>
      <c r="J25" s="18">
        <v>57.173000000000002</v>
      </c>
      <c r="L25" s="18">
        <v>715</v>
      </c>
      <c r="M25" s="18" t="s">
        <v>265</v>
      </c>
      <c r="N25" s="18" t="s">
        <v>344</v>
      </c>
      <c r="O25" s="18" t="s">
        <v>345</v>
      </c>
      <c r="P25" s="18" t="s">
        <v>346</v>
      </c>
      <c r="S25" s="18">
        <v>0</v>
      </c>
      <c r="T25" s="18">
        <v>80.179000000000002</v>
      </c>
      <c r="U25" s="18">
        <v>3.9878472222222216E-3</v>
      </c>
      <c r="V25" s="186">
        <v>28.515000000000001</v>
      </c>
      <c r="W25" s="18">
        <v>28.238</v>
      </c>
    </row>
    <row r="26" spans="1:23">
      <c r="A26" s="18">
        <v>25</v>
      </c>
      <c r="B26" s="18">
        <v>99</v>
      </c>
      <c r="C26" s="18" t="s">
        <v>347</v>
      </c>
      <c r="D26" s="18" t="s">
        <v>215</v>
      </c>
      <c r="E26" s="18">
        <v>56.930999999999997</v>
      </c>
      <c r="F26" s="18">
        <v>1</v>
      </c>
      <c r="G26" s="18">
        <v>1.9039999999999999</v>
      </c>
      <c r="H26" s="18">
        <v>0.17799999999999999</v>
      </c>
      <c r="I26" s="18">
        <v>6</v>
      </c>
      <c r="J26" s="18">
        <v>57.064999999999998</v>
      </c>
      <c r="L26" s="18">
        <v>740</v>
      </c>
      <c r="M26" s="18" t="s">
        <v>265</v>
      </c>
      <c r="N26" s="18" t="s">
        <v>348</v>
      </c>
      <c r="O26" s="18" t="s">
        <v>349</v>
      </c>
      <c r="P26" s="18" t="s">
        <v>350</v>
      </c>
      <c r="S26" s="18">
        <v>0</v>
      </c>
      <c r="T26" s="18">
        <v>79.927999999999997</v>
      </c>
      <c r="U26" s="18">
        <v>4.006307870370371E-3</v>
      </c>
      <c r="V26" s="186">
        <v>29.326000000000001</v>
      </c>
      <c r="W26" s="18">
        <v>28.545999999999999</v>
      </c>
    </row>
    <row r="27" spans="1:23">
      <c r="A27" s="18">
        <v>26</v>
      </c>
      <c r="B27" s="18">
        <v>56</v>
      </c>
      <c r="C27" s="18" t="s">
        <v>351</v>
      </c>
      <c r="D27" s="18" t="s">
        <v>215</v>
      </c>
      <c r="E27" s="18">
        <v>57.622</v>
      </c>
      <c r="F27" s="18">
        <v>4</v>
      </c>
      <c r="G27" s="18">
        <v>2.5950000000000002</v>
      </c>
      <c r="H27" s="18">
        <v>0.69099999999999995</v>
      </c>
      <c r="I27" s="18">
        <v>5</v>
      </c>
      <c r="J27" s="18">
        <v>57.628999999999998</v>
      </c>
      <c r="L27" s="18">
        <v>728</v>
      </c>
      <c r="M27" s="18" t="s">
        <v>265</v>
      </c>
      <c r="N27" s="18" t="s">
        <v>160</v>
      </c>
      <c r="O27" s="18" t="s">
        <v>352</v>
      </c>
      <c r="P27" s="18" t="s">
        <v>353</v>
      </c>
      <c r="S27" s="18">
        <v>0</v>
      </c>
      <c r="T27" s="18">
        <v>78.97</v>
      </c>
      <c r="U27" s="18">
        <v>3.658599537037037E-3</v>
      </c>
      <c r="V27" s="186">
        <v>29.125</v>
      </c>
      <c r="W27" s="18">
        <v>28.504000000000001</v>
      </c>
    </row>
  </sheetData>
  <phoneticPr fontId="16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opLeftCell="A34" workbookViewId="0">
      <selection activeCell="A34" sqref="A1:XFD1048576"/>
    </sheetView>
  </sheetViews>
  <sheetFormatPr defaultColWidth="13.33203125" defaultRowHeight="15" customHeight="1"/>
  <cols>
    <col min="1" max="1" width="13.83203125" customWidth="1"/>
    <col min="2" max="2" width="4" bestFit="1" customWidth="1"/>
    <col min="3" max="3" width="6.83203125" customWidth="1"/>
    <col min="4" max="7" width="13.83203125" customWidth="1"/>
    <col min="8" max="8" width="6.83203125" customWidth="1"/>
    <col min="9" max="12" width="13.83203125" customWidth="1"/>
    <col min="13" max="13" width="0.83203125" customWidth="1"/>
  </cols>
  <sheetData>
    <row r="6" spans="1:13" ht="12">
      <c r="A6" s="6"/>
      <c r="B6" s="7"/>
      <c r="C6" s="7"/>
      <c r="D6" s="7"/>
      <c r="E6" s="7"/>
      <c r="F6" s="7"/>
      <c r="G6" s="7"/>
      <c r="H6" s="7"/>
      <c r="I6" s="7"/>
      <c r="K6" s="79">
        <f>+各種設定!D18</f>
        <v>44906</v>
      </c>
      <c r="L6" s="231" t="s">
        <v>59</v>
      </c>
      <c r="M6" s="8"/>
    </row>
    <row r="7" spans="1:13" ht="19.5" customHeight="1">
      <c r="A7" s="9" t="str">
        <f>+各種設定!D2</f>
        <v>2022 鈴鹿選手権シリーズ第7戦 ｶｰﾄﾚｰｽ IN SUZUKA</v>
      </c>
      <c r="B7" s="7"/>
      <c r="C7" s="7"/>
      <c r="D7" s="7"/>
      <c r="E7" s="7"/>
      <c r="F7" s="7"/>
      <c r="G7" s="7"/>
      <c r="H7" s="7"/>
      <c r="I7" s="7"/>
      <c r="J7" s="7"/>
      <c r="L7" s="81"/>
      <c r="M7" s="8"/>
    </row>
    <row r="8" spans="1:13" ht="17.25">
      <c r="A8" s="7"/>
      <c r="B8" s="7"/>
      <c r="C8" s="7"/>
      <c r="D8" s="234" t="s">
        <v>255</v>
      </c>
      <c r="E8" s="235"/>
      <c r="F8" s="7"/>
      <c r="G8" s="7"/>
      <c r="H8" s="7"/>
      <c r="I8" s="7"/>
      <c r="J8" s="7"/>
      <c r="K8" s="81"/>
      <c r="L8" s="58"/>
      <c r="M8" s="8"/>
    </row>
    <row r="9" spans="1:13">
      <c r="A9" s="10" t="str">
        <f>+各種設定!D4</f>
        <v>SUPER SS</v>
      </c>
      <c r="B9" s="7"/>
      <c r="C9" s="7"/>
      <c r="D9" s="7"/>
      <c r="E9" s="7"/>
      <c r="F9" s="7"/>
      <c r="G9" s="7"/>
      <c r="H9" s="7"/>
      <c r="I9" s="7"/>
      <c r="K9" s="230" t="s">
        <v>248</v>
      </c>
      <c r="M9" s="7"/>
    </row>
    <row r="10" spans="1:13" ht="19.5" customHeight="1">
      <c r="A10" s="64" t="s">
        <v>204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7"/>
    </row>
    <row r="11" spans="1:13" ht="11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12.75">
      <c r="A12" s="11"/>
      <c r="B12" s="11"/>
      <c r="C12" s="11"/>
      <c r="D12" s="12"/>
      <c r="E12" s="12"/>
      <c r="F12" s="13"/>
      <c r="G12" s="11"/>
      <c r="H12" s="11"/>
      <c r="I12" s="11"/>
      <c r="J12" s="11"/>
      <c r="K12" s="11"/>
      <c r="L12" s="11"/>
      <c r="M12" s="12"/>
    </row>
    <row r="13" spans="1:13" ht="12.75">
      <c r="A13" s="27"/>
      <c r="B13" s="28"/>
      <c r="C13" s="29"/>
      <c r="D13" s="30"/>
      <c r="E13" s="31"/>
      <c r="F13" s="31"/>
      <c r="H13" s="32"/>
      <c r="I13" s="33"/>
      <c r="J13" s="33"/>
      <c r="K13" s="33"/>
      <c r="L13" s="33"/>
      <c r="M13" s="13"/>
    </row>
    <row r="14" spans="1:13" ht="15" customHeight="1">
      <c r="A14" s="27"/>
      <c r="B14" s="48" t="s">
        <v>29</v>
      </c>
      <c r="C14" s="47">
        <f>INDEX('公式予選（TT）1Gr-結果表・グリッド用（貼付）'!$A:$Z,MATCH(1,'公式予選（TT）1Gr-結果表・グリッド用（貼付）'!$A:$A,0),MATCH("No.",'公式予選（TT）1Gr-結果表・グリッド用（貼付）'!$1:$1,0))</f>
        <v>51</v>
      </c>
      <c r="D14" s="321" t="str">
        <f>INDEX('公式予選（TT）1Gr-結果表・グリッド用（貼付）'!$A:$Z,MATCH(1,'公式予選（TT）1Gr-結果表・グリッド用（貼付）'!$A:$A,0),MATCH("名前",'公式予選（TT）1Gr-結果表・グリッド用（貼付）'!$1:$1,0))</f>
        <v>佐々木 克行</v>
      </c>
      <c r="E14" s="322"/>
      <c r="F14" s="171">
        <f>IF(INDEX('公式予選（TT）1Gr-結果表・グリッド用（貼付）'!$A:$Z,MATCH(1,'公式予選（TT）1Gr-結果表・グリッド用（貼付）'!$A:$A,0),MATCH("BestLap",'公式予選（TT）1Gr-結果表・グリッド用（貼付）'!$1:$1,0))=0,,INDEX('公式予選（TT）1Gr-結果表・グリッド用（貼付）'!$A:$Z,MATCH(1,'公式予選（TT）1Gr-結果表・グリッド用（貼付）'!$A:$A,0),MATCH("BestLap",'公式予選（TT）1Gr-結果表・グリッド用（貼付）'!$1:$1,0)))</f>
        <v>55.027000000000001</v>
      </c>
      <c r="G14">
        <v>2</v>
      </c>
      <c r="H14" s="60">
        <f>INDEX('公式予選（TT）1Gr-結果表・グリッド用（貼付）'!$A:$Z,MATCH($G14,'公式予選（TT）1Gr-結果表・グリッド用（貼付）'!$A:$A,0),MATCH("No.",'公式予選（TT）1Gr-結果表・グリッド用（貼付）'!$1:$1,0))</f>
        <v>2</v>
      </c>
      <c r="I14" s="321" t="str">
        <f>IFERROR(INDEX('公式予選（TT）1Gr-結果表・グリッド用（貼付）'!$A:$Z,MATCH($G14,'公式予選（TT）1Gr-結果表・グリッド用（貼付）'!$A:$A,0),MATCH("名前",'公式予選（TT）1Gr-結果表・グリッド用（貼付）'!$1:$1,0)),"")</f>
        <v>坂 裕之</v>
      </c>
      <c r="J14" s="321"/>
      <c r="K14" s="171">
        <f>IFERROR(IF(INDEX('公式予選（TT）1Gr-結果表・グリッド用（貼付）'!$A:$Z,MATCH($G14,'公式予選（TT）1Gr-結果表・グリッド用（貼付）'!$A:$A,0),MATCH("BestLap",'公式予選（TT）1Gr-結果表・グリッド用（貼付）'!$1:$1,0))=0,"",INDEX('公式予選（TT）1Gr-結果表・グリッド用（貼付）'!$A:$Z,MATCH($G14,'公式予選（TT）1Gr-結果表・グリッド用（貼付）'!$A:$A,0),MATCH("BestLap",'公式予選（TT）1Gr-結果表・グリッド用（貼付）'!$1:$1,0))),"")</f>
        <v>55.337000000000003</v>
      </c>
      <c r="L14" s="46"/>
      <c r="M14" s="13"/>
    </row>
    <row r="15" spans="1:13" ht="6" customHeight="1">
      <c r="A15" s="27"/>
      <c r="B15" s="28"/>
      <c r="C15" s="43" t="str">
        <f>IF(INDEX('公式予選（TT）1Gr-結果表・グリッド用（貼付）'!$A:$Z,MATCH(1,'公式予選（TT）1Gr-結果表・グリッド用（貼付）'!$A:$A,0),MATCH("クラス",'公式予選（TT）1Gr-結果表・グリッド用（貼付）'!$1:$1,0))=0,"",INDEX('公式予選（TT）1Gr-結果表・グリッド用（貼付）'!$A:$Z,MATCH(1,'公式予選（TT）1Gr-結果表・グリッド用（貼付）'!$A:$A,0),MATCH("クラス",'公式予選（TT）1Gr-結果表・グリッド用（貼付）'!$1:$1,0)))</f>
        <v>SUPER SS</v>
      </c>
      <c r="D15" s="36"/>
      <c r="E15" s="37"/>
      <c r="F15" s="43" t="str">
        <f>IF(INDEX('公式予選（TT）1Gr-結果表・グリッド用（貼付）'!$A:$Z,MATCH(1,'公式予選（TT）1Gr-結果表・グリッド用（貼付）'!$A:$A,0),MATCH("Model/Engine",'公式予選（TT）1Gr-結果表・グリッド用（貼付）'!$1:$1,0))=0,"",INDEX('公式予選（TT）1Gr-結果表・グリッド用（貼付）'!$A:$Z,MATCH(1,'公式予選（TT）1Gr-結果表・グリッド用（貼付）'!$A:$A,0),MATCH("Model/Engine",'公式予選（TT）1Gr-結果表・グリッド用（貼付）'!$1:$1,0)))</f>
        <v>DreamQuest/YAMAHA</v>
      </c>
      <c r="G15" s="28"/>
      <c r="H15" s="43" t="str">
        <f>IF(IFERROR(INDEX('公式予選（TT）1Gr-結果表・グリッド用（貼付）'!$A:$Z,MATCH($G14,'公式予選（TT）1Gr-結果表・グリッド用（貼付）'!$A:$A,0),MATCH("クラス",'公式予選（TT）1Gr-結果表・グリッド用（貼付）'!$1:$1,0)),"")=0,"",IFERROR(INDEX('公式予選（TT）1Gr-結果表・グリッド用（貼付）'!$A:$Z,MATCH($G14,'公式予選（TT）1Gr-結果表・グリッド用（貼付）'!$A:$A,0),MATCH("クラス",'公式予選（TT）1Gr-結果表・グリッド用（貼付）'!$1:$1,0)),""))</f>
        <v>SUPER SS</v>
      </c>
      <c r="I15" s="36"/>
      <c r="J15" s="61"/>
      <c r="K15" s="43" t="str">
        <f>IFERROR(IF(INDEX('公式予選（TT）1Gr-結果表・グリッド用（貼付）'!$A:$Z,MATCH($G14,'公式予選（TT）1Gr-結果表・グリッド用（貼付）'!$A:$A,0),MATCH("Model/Engine",'公式予選（TT）1Gr-結果表・グリッド用（貼付）'!$1:$1,0))=0,"",INDEX('公式予選（TT）1Gr-結果表・グリッド用（貼付）'!$A:$Z,MATCH($G14,'公式予選（TT）1Gr-結果表・グリッド用（貼付）'!$A:$A,0),MATCH("Model/Engine",'公式予選（TT）1Gr-結果表・グリッド用（貼付）'!$1:$1,0))),"")</f>
        <v>SWF/YAMAHA</v>
      </c>
      <c r="L15" s="46"/>
      <c r="M15" s="13"/>
    </row>
    <row r="16" spans="1:13" ht="9.9499999999999993" customHeight="1">
      <c r="A16" s="27"/>
      <c r="B16" s="28"/>
      <c r="C16" s="39" t="str">
        <f>IF(INDEX('公式予選（TT）1Gr-結果表・グリッド用（貼付）'!$A:$Z,MATCH(1,'公式予選（TT）1Gr-結果表・グリッド用（貼付）'!$A:$A,0),MATCH("team",'公式予選（TT）1Gr-結果表・グリッド用（貼付）'!$1:$1,0))=0,"",INDEX('公式予選（TT）1Gr-結果表・グリッド用（貼付）'!$A:$Z,MATCH(1,'公式予選（TT）1Gr-結果表・グリッド用（貼付）'!$A:$A,0),MATCH("team",'公式予選（TT）1Gr-結果表・グリッド用（貼付）'!$1:$1,0)))</f>
        <v>RT.HISTRY</v>
      </c>
      <c r="D16" s="40"/>
      <c r="E16" s="41"/>
      <c r="F16" s="44"/>
      <c r="G16" s="28"/>
      <c r="H16" s="62" t="str">
        <f>IFERROR(IF(INDEX('公式予選（TT）1Gr-結果表・グリッド用（貼付）'!$A:$Z,MATCH($G14,'公式予選（TT）1Gr-結果表・グリッド用（貼付）'!$A:$A,0),MATCH("team",'公式予選（TT）1Gr-結果表・グリッド用（貼付）'!$1:$1,0))=0,"",INDEX('公式予選（TT）1Gr-結果表・グリッド用（貼付）'!$A:$Z,MATCH($G14,'公式予選（TT）1Gr-結果表・グリッド用（貼付）'!$A:$A,0),MATCH("team",'公式予選（TT）1Gr-結果表・グリッド用（貼付）'!$1:$1,0))),"")</f>
        <v>のりものクラブTIGRE</v>
      </c>
      <c r="I16" s="63"/>
      <c r="J16" s="62"/>
      <c r="K16" s="44"/>
      <c r="L16" s="42"/>
      <c r="M16" s="13"/>
    </row>
    <row r="17" spans="1:13" ht="6" customHeight="1">
      <c r="A17" s="27"/>
      <c r="B17" s="28"/>
      <c r="C17" s="29"/>
      <c r="D17" s="30"/>
      <c r="E17" s="31"/>
      <c r="F17" s="44"/>
      <c r="G17" s="29"/>
      <c r="H17" s="34"/>
      <c r="I17" s="33"/>
      <c r="J17" s="33"/>
      <c r="K17" s="46"/>
      <c r="L17" s="43"/>
      <c r="M17" s="13"/>
    </row>
    <row r="18" spans="1:13" ht="15" customHeight="1">
      <c r="A18" s="27"/>
      <c r="B18">
        <f>IF(MAX('公式予選（TT）1Gr-結果表・グリッド用（貼付）'!A:A)&gt;G14,G14+1,"")</f>
        <v>3</v>
      </c>
      <c r="C18" s="60">
        <f>IFERROR(INDEX('公式予選（TT）1Gr-結果表・グリッド用（貼付）'!$A:$Z,MATCH($B18,'公式予選（TT）1Gr-結果表・グリッド用（貼付）'!$A:$A,0),MATCH("No.",'公式予選（TT）1Gr-結果表・グリッド用（貼付）'!$1:$1,0)),"")</f>
        <v>30</v>
      </c>
      <c r="D18" s="321" t="str">
        <f>IFERROR(INDEX('公式予選（TT）1Gr-結果表・グリッド用（貼付）'!$A:$Z,MATCH($B18,'公式予選（TT）1Gr-結果表・グリッド用（貼付）'!$A:$A,0),MATCH("名前",'公式予選（TT）1Gr-結果表・グリッド用（貼付）'!$1:$1,0)),"")</f>
        <v>平野 伸一</v>
      </c>
      <c r="E18" s="321"/>
      <c r="F18" s="171">
        <f>IF(IFERROR(INDEX('公式予選（TT）1Gr-結果表・グリッド用（貼付）'!$A:$Z,MATCH($B18,'公式予選（TT）1Gr-結果表・グリッド用（貼付）'!$A:$A,0),MATCH("BestLap",'公式予選（TT）1Gr-結果表・グリッド用（貼付）'!$1:$1,0)),"")=0,"",IFERROR(INDEX('公式予選（TT）1Gr-結果表・グリッド用（貼付）'!$A:$Z,MATCH($B18,'公式予選（TT）1Gr-結果表・グリッド用（貼付）'!$A:$A,0),MATCH("BestLap",'公式予選（TT）1Gr-結果表・グリッド用（貼付）'!$1:$1,0)),""))</f>
        <v>55.383000000000003</v>
      </c>
      <c r="G18">
        <f>IF(MAX('公式予選（TT）1Gr-結果表・グリッド用（貼付）'!$A:$A)&gt;B18,B18+1,"")</f>
        <v>4</v>
      </c>
      <c r="H18" s="167">
        <f>INDEX('公式予選（TT）1Gr-結果表・グリッド用（貼付）'!$A:$Z,MATCH($G18,'公式予選（TT）1Gr-結果表・グリッド用（貼付）'!$A:$A,0),MATCH("No.",'公式予選（TT）1Gr-結果表・グリッド用（貼付）'!$1:$1,0))</f>
        <v>7</v>
      </c>
      <c r="I18" s="321" t="str">
        <f>IFERROR(INDEX('公式予選（TT）1Gr-結果表・グリッド用（貼付）'!$A:$Z,MATCH($G18,'公式予選（TT）1Gr-結果表・グリッド用（貼付）'!$A:$A,0),MATCH("名前",'公式予選（TT）1Gr-結果表・グリッド用（貼付）'!$1:$1,0)),"")</f>
        <v>光田 拓</v>
      </c>
      <c r="J18" s="321"/>
      <c r="K18" s="171">
        <f>IFERROR(IF(INDEX('公式予選（TT）1Gr-結果表・グリッド用（貼付）'!$A:$Z,MATCH($G18,'公式予選（TT）1Gr-結果表・グリッド用（貼付）'!$A:$A,0),MATCH("BestLap",'公式予選（TT）1Gr-結果表・グリッド用（貼付）'!$1:$1,0))=0,"",INDEX('公式予選（TT）1Gr-結果表・グリッド用（貼付）'!$A:$Z,MATCH($G18,'公式予選（TT）1Gr-結果表・グリッド用（貼付）'!$A:$A,0),MATCH("BestLap",'公式予選（TT）1Gr-結果表・グリッド用（貼付）'!$1:$1,0))),"")</f>
        <v>55.401000000000003</v>
      </c>
      <c r="L18" s="44"/>
      <c r="M18" s="13"/>
    </row>
    <row r="19" spans="1:13" ht="6" customHeight="1">
      <c r="A19" s="27"/>
      <c r="B19" s="28"/>
      <c r="C19" s="43" t="str">
        <f>IF(IFERROR(INDEX('公式予選（TT）1Gr-結果表・グリッド用（貼付）'!$A:$Z,MATCH($B18,'公式予選（TT）1Gr-結果表・グリッド用（貼付）'!$A:$A,0),MATCH("クラス",'公式予選（TT）1Gr-結果表・グリッド用（貼付）'!$1:$1,0)),"")=0,"",IFERROR(INDEX('公式予選（TT）1Gr-結果表・グリッド用（貼付）'!$A:$Z,MATCH($B18,'公式予選（TT）1Gr-結果表・グリッド用（貼付）'!$A:$A,0),MATCH("クラス",'公式予選（TT）1Gr-結果表・グリッド用（貼付）'!$1:$1,0)),""))</f>
        <v>SUPER SS</v>
      </c>
      <c r="D19" s="36"/>
      <c r="E19" s="61"/>
      <c r="F19" s="43" t="str">
        <f>IF(IFERROR(INDEX('公式予選（TT）1Gr-結果表・グリッド用（貼付）'!$A:$Z,MATCH($B18,'公式予選（TT）1Gr-結果表・グリッド用（貼付）'!$A:$A,0),MATCH("Model/Engine",'公式予選（TT）1Gr-結果表・グリッド用（貼付）'!$1:$1,0)),"")=0,"",IFERROR(INDEX('公式予選（TT）1Gr-結果表・グリッド用（貼付）'!$A:$Z,MATCH($B18,'公式予選（TT）1Gr-結果表・グリッド用（貼付）'!$A:$A,0),MATCH("Model/Engine",'公式予選（TT）1Gr-結果表・グリッド用（貼付）'!$1:$1,0)),""))</f>
        <v>mach1/YAMAHA</v>
      </c>
      <c r="G19" s="28"/>
      <c r="H19" s="43" t="str">
        <f>IF(IFERROR(INDEX('公式予選（TT）1Gr-結果表・グリッド用（貼付）'!$A:$Z,MATCH($G18,'公式予選（TT）1Gr-結果表・グリッド用（貼付）'!$A:$A,0),MATCH("クラス",'公式予選（TT）1Gr-結果表・グリッド用（貼付）'!$1:$1,0)),"")=0,"",IFERROR(INDEX('公式予選（TT）1Gr-結果表・グリッド用（貼付）'!$A:$Z,MATCH($G18,'公式予選（TT）1Gr-結果表・グリッド用（貼付）'!$A:$A,0),MATCH("クラス",'公式予選（TT）1Gr-結果表・グリッド用（貼付）'!$1:$1,0)),""))</f>
        <v>SUPER SS</v>
      </c>
      <c r="I19" s="165"/>
      <c r="J19" s="168"/>
      <c r="K19" s="43" t="str">
        <f>IFERROR(IF(INDEX('公式予選（TT）1Gr-結果表・グリッド用（貼付）'!$A:$Z,MATCH($G18,'公式予選（TT）1Gr-結果表・グリッド用（貼付）'!$A:$A,0),MATCH("Model/Engine",'公式予選（TT）1Gr-結果表・グリッド用（貼付）'!$1:$1,0))=0,"",INDEX('公式予選（TT）1Gr-結果表・グリッド用（貼付）'!$A:$Z,MATCH($G18,'公式予選（TT）1Gr-結果表・グリッド用（貼付）'!$A:$A,0),MATCH("Model/Engine",'公式予選（TT）1Gr-結果表・グリッド用（貼付）'!$1:$1,0))),"")</f>
        <v>TONYKART/YAMAHA</v>
      </c>
      <c r="L19" s="46"/>
      <c r="M19" s="13"/>
    </row>
    <row r="20" spans="1:13" ht="9.9499999999999993" customHeight="1">
      <c r="A20" s="27"/>
      <c r="B20" s="28"/>
      <c r="C20" s="62" t="str">
        <f>IF(IFERROR(INDEX('公式予選（TT）1Gr-結果表・グリッド用（貼付）'!$A:$Z,MATCH($B18,'公式予選（TT）1Gr-結果表・グリッド用（貼付）'!$A:$A,0),MATCH("team",'公式予選（TT）1Gr-結果表・グリッド用（貼付）'!$1:$1,0)),"")=0,"",IFERROR(INDEX('公式予選（TT）1Gr-結果表・グリッド用（貼付）'!$A:$Z,MATCH($B18,'公式予選（TT）1Gr-結果表・グリッド用（貼付）'!$A:$A,0),MATCH("team",'公式予選（TT）1Gr-結果表・グリッド用（貼付）'!$1:$1,0)),""))</f>
        <v>サーティーズレーシング</v>
      </c>
      <c r="D20" s="63"/>
      <c r="E20" s="62"/>
      <c r="F20" s="44"/>
      <c r="G20" s="28"/>
      <c r="H20" s="169" t="str">
        <f>IFERROR(IF(INDEX('公式予選（TT）1Gr-結果表・グリッド用（貼付）'!$A:$Z,MATCH($G18,'公式予選（TT）1Gr-結果表・グリッド用（貼付）'!$A:$A,0),MATCH("team",'公式予選（TT）1Gr-結果表・グリッド用（貼付）'!$1:$1,0))=0,"",INDEX('公式予選（TT）1Gr-結果表・グリッド用（貼付）'!$A:$Z,MATCH($G18,'公式予選（TT）1Gr-結果表・グリッド用（貼付）'!$A:$A,0),MATCH("team",'公式予選（TT）1Gr-結果表・グリッド用（貼付）'!$1:$1,0))),"")</f>
        <v>M sistem</v>
      </c>
      <c r="I20" s="170"/>
      <c r="J20" s="169"/>
      <c r="K20" s="44"/>
      <c r="L20" s="42"/>
      <c r="M20" s="13"/>
    </row>
    <row r="21" spans="1:13" ht="6" customHeight="1">
      <c r="A21" s="27"/>
      <c r="B21" s="28"/>
      <c r="C21" s="29"/>
      <c r="D21" s="30"/>
      <c r="E21" s="31"/>
      <c r="F21" s="35"/>
      <c r="G21" s="29"/>
      <c r="H21" s="34"/>
      <c r="I21" s="33"/>
      <c r="J21" s="33"/>
      <c r="K21" s="46"/>
      <c r="L21" s="43"/>
      <c r="M21" s="13"/>
    </row>
    <row r="22" spans="1:13" ht="15" customHeight="1">
      <c r="A22" s="27"/>
      <c r="B22">
        <f>IF(MAX('公式予選（TT）1Gr-結果表・グリッド用（貼付）'!A:A)&gt;G18,G18+1,"")</f>
        <v>5</v>
      </c>
      <c r="C22" s="167">
        <f>IFERROR(INDEX('公式予選（TT）1Gr-結果表・グリッド用（貼付）'!$A:$Z,MATCH($B22,'公式予選（TT）1Gr-結果表・グリッド用（貼付）'!$A:$A,0),MATCH("No.",'公式予選（TT）1Gr-結果表・グリッド用（貼付）'!$1:$1,0)),"")</f>
        <v>73</v>
      </c>
      <c r="D22" s="321" t="str">
        <f>IFERROR(INDEX('公式予選（TT）1Gr-結果表・グリッド用（貼付）'!$A:$Z,MATCH($B22,'公式予選（TT）1Gr-結果表・グリッド用（貼付）'!$A:$A,0),MATCH("名前",'公式予選（TT）1Gr-結果表・グリッド用（貼付）'!$1:$1,0)),"")</f>
        <v>高野 貴志</v>
      </c>
      <c r="E22" s="321"/>
      <c r="F22" s="171">
        <f>IF(IFERROR(INDEX('公式予選（TT）1Gr-結果表・グリッド用（貼付）'!$A:$Z,MATCH($B22,'公式予選（TT）1Gr-結果表・グリッド用（貼付）'!$A:$A,0),MATCH("BestLap",'公式予選（TT）1Gr-結果表・グリッド用（貼付）'!$1:$1,0)),"")=0,"",IFERROR(INDEX('公式予選（TT）1Gr-結果表・グリッド用（貼付）'!$A:$Z,MATCH($B22,'公式予選（TT）1Gr-結果表・グリッド用（貼付）'!$A:$A,0),MATCH("BestLap",'公式予選（TT）1Gr-結果表・グリッド用（貼付）'!$1:$1,0)),""))</f>
        <v>55.715000000000003</v>
      </c>
      <c r="G22">
        <f>IF(MAX('公式予選（TT）1Gr-結果表・グリッド用（貼付）'!$A:$A)&gt;B22,B22+1,"")</f>
        <v>6</v>
      </c>
      <c r="H22" s="167">
        <f>INDEX('公式予選（TT）1Gr-結果表・グリッド用（貼付）'!$A:$Z,MATCH($G22,'公式予選（TT）1Gr-結果表・グリッド用（貼付）'!$A:$A,0),MATCH("No.",'公式予選（TT）1Gr-結果表・グリッド用（貼付）'!$1:$1,0))</f>
        <v>57</v>
      </c>
      <c r="I22" s="321" t="str">
        <f>IFERROR(INDEX('公式予選（TT）1Gr-結果表・グリッド用（貼付）'!$A:$Z,MATCH($G22,'公式予選（TT）1Gr-結果表・グリッド用（貼付）'!$A:$A,0),MATCH("名前",'公式予選（TT）1Gr-結果表・グリッド用（貼付）'!$1:$1,0)),"")</f>
        <v>江崎 昭彦</v>
      </c>
      <c r="J22" s="321"/>
      <c r="K22" s="171">
        <f>IFERROR(IF(INDEX('公式予選（TT）1Gr-結果表・グリッド用（貼付）'!$A:$Z,MATCH($G22,'公式予選（TT）1Gr-結果表・グリッド用（貼付）'!$A:$A,0),MATCH("BestLap",'公式予選（TT）1Gr-結果表・グリッド用（貼付）'!$1:$1,0))=0,"",INDEX('公式予選（TT）1Gr-結果表・グリッド用（貼付）'!$A:$Z,MATCH($G22,'公式予選（TT）1Gr-結果表・グリッド用（貼付）'!$A:$A,0),MATCH("BestLap",'公式予選（TT）1Gr-結果表・グリッド用（貼付）'!$1:$1,0))),"")</f>
        <v>55.718000000000004</v>
      </c>
      <c r="L22" s="44"/>
      <c r="M22" s="13"/>
    </row>
    <row r="23" spans="1:13" ht="6" customHeight="1">
      <c r="A23" s="27"/>
      <c r="B23" s="28"/>
      <c r="C23" s="43" t="str">
        <f>IF(IFERROR(INDEX('公式予選（TT）1Gr-結果表・グリッド用（貼付）'!$A:$Z,MATCH($B22,'公式予選（TT）1Gr-結果表・グリッド用（貼付）'!$A:$A,0),MATCH("クラス",'公式予選（TT）1Gr-結果表・グリッド用（貼付）'!$1:$1,0)),"")=0,"",IFERROR(INDEX('公式予選（TT）1Gr-結果表・グリッド用（貼付）'!$A:$Z,MATCH($B22,'公式予選（TT）1Gr-結果表・グリッド用（貼付）'!$A:$A,0),MATCH("クラス",'公式予選（TT）1Gr-結果表・グリッド用（貼付）'!$1:$1,0)),""))</f>
        <v>SUPER SS</v>
      </c>
      <c r="D23" s="165"/>
      <c r="E23" s="168"/>
      <c r="F23" s="43" t="str">
        <f>IF(IFERROR(INDEX('公式予選（TT）1Gr-結果表・グリッド用（貼付）'!$A:$Z,MATCH($B22,'公式予選（TT）1Gr-結果表・グリッド用（貼付）'!$A:$A,0),MATCH("Model/Engine",'公式予選（TT）1Gr-結果表・グリッド用（貼付）'!$1:$1,0)),"")=0,"",IFERROR(INDEX('公式予選（TT）1Gr-結果表・グリッド用（貼付）'!$A:$Z,MATCH($B22,'公式予選（TT）1Gr-結果表・グリッド用（貼付）'!$A:$A,0),MATCH("Model/Engine",'公式予選（TT）1Gr-結果表・グリッド用（貼付）'!$1:$1,0)),""))</f>
        <v>INTREPID/YAMAHA</v>
      </c>
      <c r="G23" s="28"/>
      <c r="H23" s="43" t="str">
        <f>IF(IFERROR(INDEX('公式予選（TT）1Gr-結果表・グリッド用（貼付）'!$A:$Z,MATCH($G22,'公式予選（TT）1Gr-結果表・グリッド用（貼付）'!$A:$A,0),MATCH("クラス",'公式予選（TT）1Gr-結果表・グリッド用（貼付）'!$1:$1,0)),"")=0,"",IFERROR(INDEX('公式予選（TT）1Gr-結果表・グリッド用（貼付）'!$A:$Z,MATCH($G22,'公式予選（TT）1Gr-結果表・グリッド用（貼付）'!$A:$A,0),MATCH("クラス",'公式予選（TT）1Gr-結果表・グリッド用（貼付）'!$1:$1,0)),""))</f>
        <v>SUPER SS</v>
      </c>
      <c r="I23" s="165"/>
      <c r="J23" s="168"/>
      <c r="K23" s="43" t="str">
        <f>IFERROR(IF(INDEX('公式予選（TT）1Gr-結果表・グリッド用（貼付）'!$A:$Z,MATCH($G22,'公式予選（TT）1Gr-結果表・グリッド用（貼付）'!$A:$A,0),MATCH("Model/Engine",'公式予選（TT）1Gr-結果表・グリッド用（貼付）'!$1:$1,0))=0,"",INDEX('公式予選（TT）1Gr-結果表・グリッド用（貼付）'!$A:$Z,MATCH($G22,'公式予選（TT）1Gr-結果表・グリッド用（貼付）'!$A:$A,0),MATCH("Model/Engine",'公式予選（TT）1Gr-結果表・グリッド用（貼付）'!$1:$1,0))),"")</f>
        <v>KOSMIC/YAMAHA</v>
      </c>
      <c r="L23" s="46"/>
      <c r="M23" s="13"/>
    </row>
    <row r="24" spans="1:13" ht="9.9499999999999993" customHeight="1">
      <c r="A24" s="27"/>
      <c r="B24" s="28"/>
      <c r="C24" s="169" t="str">
        <f>IF(IFERROR(INDEX('公式予選（TT）1Gr-結果表・グリッド用（貼付）'!$A:$Z,MATCH($B22,'公式予選（TT）1Gr-結果表・グリッド用（貼付）'!$A:$A,0),MATCH("team",'公式予選（TT）1Gr-結果表・グリッド用（貼付）'!$1:$1,0)),"")=0,"",IFERROR(INDEX('公式予選（TT）1Gr-結果表・グリッド用（貼付）'!$A:$Z,MATCH($B22,'公式予選（TT）1Gr-結果表・グリッド用（貼付）'!$A:$A,0),MATCH("team",'公式予選（TT）1Gr-結果表・グリッド用（貼付）'!$1:$1,0)),""))</f>
        <v>FIORE Motor Sports</v>
      </c>
      <c r="D24" s="170"/>
      <c r="E24" s="169"/>
      <c r="F24" s="44"/>
      <c r="G24" s="28"/>
      <c r="H24" s="169" t="str">
        <f>IFERROR(IF(INDEX('公式予選（TT）1Gr-結果表・グリッド用（貼付）'!$A:$Z,MATCH($G22,'公式予選（TT）1Gr-結果表・グリッド用（貼付）'!$A:$A,0),MATCH("team",'公式予選（TT）1Gr-結果表・グリッド用（貼付）'!$1:$1,0))=0,"",INDEX('公式予選（TT）1Gr-結果表・グリッド用（貼付）'!$A:$Z,MATCH($G22,'公式予選（TT）1Gr-結果表・グリッド用（貼付）'!$A:$A,0),MATCH("team",'公式予選（TT）1Gr-結果表・グリッド用（貼付）'!$1:$1,0))),"")</f>
        <v>Ash</v>
      </c>
      <c r="I24" s="170"/>
      <c r="J24" s="169"/>
      <c r="K24" s="44"/>
      <c r="L24" s="42"/>
      <c r="M24" s="13"/>
    </row>
    <row r="25" spans="1:13" ht="6" customHeight="1">
      <c r="A25" s="27"/>
      <c r="B25" s="28"/>
      <c r="C25" s="29"/>
      <c r="D25" s="30"/>
      <c r="E25" s="31"/>
      <c r="F25" s="35"/>
      <c r="G25" s="29"/>
      <c r="H25" s="34"/>
      <c r="I25" s="33"/>
      <c r="J25" s="33"/>
      <c r="K25" s="46"/>
      <c r="L25" s="43"/>
      <c r="M25" s="13"/>
    </row>
    <row r="26" spans="1:13" ht="15" customHeight="1">
      <c r="A26" s="27"/>
      <c r="B26">
        <f>IF(MAX('公式予選（TT）1Gr-結果表・グリッド用（貼付）'!A:A)&gt;G22,G22+1,"")</f>
        <v>7</v>
      </c>
      <c r="C26" s="167">
        <f>IFERROR(INDEX('公式予選（TT）1Gr-結果表・グリッド用（貼付）'!$A:$Z,MATCH($B26,'公式予選（TT）1Gr-結果表・グリッド用（貼付）'!$A:$A,0),MATCH("No.",'公式予選（TT）1Gr-結果表・グリッド用（貼付）'!$1:$1,0)),"")</f>
        <v>10</v>
      </c>
      <c r="D26" s="321" t="str">
        <f>IFERROR(INDEX('公式予選（TT）1Gr-結果表・グリッド用（貼付）'!$A:$Z,MATCH($B26,'公式予選（TT）1Gr-結果表・グリッド用（貼付）'!$A:$A,0),MATCH("名前",'公式予選（TT）1Gr-結果表・グリッド用（貼付）'!$1:$1,0)),"")</f>
        <v>布目 敬詞</v>
      </c>
      <c r="E26" s="321"/>
      <c r="F26" s="171">
        <f>IF(IFERROR(INDEX('公式予選（TT）1Gr-結果表・グリッド用（貼付）'!$A:$Z,MATCH($B26,'公式予選（TT）1Gr-結果表・グリッド用（貼付）'!$A:$A,0),MATCH("BestLap",'公式予選（TT）1Gr-結果表・グリッド用（貼付）'!$1:$1,0)),"")=0,"",IFERROR(INDEX('公式予選（TT）1Gr-結果表・グリッド用（貼付）'!$A:$Z,MATCH($B26,'公式予選（TT）1Gr-結果表・グリッド用（貼付）'!$A:$A,0),MATCH("BestLap",'公式予選（TT）1Gr-結果表・グリッド用（貼付）'!$1:$1,0)),""))</f>
        <v>55.718000000000004</v>
      </c>
      <c r="G26">
        <f>IF(MAX('公式予選（TT）1Gr-結果表・グリッド用（貼付）'!$A:$A)&gt;B26,B26+1,"")</f>
        <v>8</v>
      </c>
      <c r="H26" s="167">
        <f>INDEX('公式予選（TT）1Gr-結果表・グリッド用（貼付）'!$A:$Z,MATCH($G26,'公式予選（TT）1Gr-結果表・グリッド用（貼付）'!$A:$A,0),MATCH("No.",'公式予選（TT）1Gr-結果表・グリッド用（貼付）'!$1:$1,0))</f>
        <v>25</v>
      </c>
      <c r="I26" s="321" t="str">
        <f>IFERROR(INDEX('公式予選（TT）1Gr-結果表・グリッド用（貼付）'!$A:$Z,MATCH($G26,'公式予選（TT）1Gr-結果表・グリッド用（貼付）'!$A:$A,0),MATCH("名前",'公式予選（TT）1Gr-結果表・グリッド用（貼付）'!$1:$1,0)),"")</f>
        <v>平井 秀樹</v>
      </c>
      <c r="J26" s="321"/>
      <c r="K26" s="171">
        <f>IFERROR(IF(INDEX('公式予選（TT）1Gr-結果表・グリッド用（貼付）'!$A:$Z,MATCH($G26,'公式予選（TT）1Gr-結果表・グリッド用（貼付）'!$A:$A,0),MATCH("BestLap",'公式予選（TT）1Gr-結果表・グリッド用（貼付）'!$1:$1,0))=0,"",INDEX('公式予選（TT）1Gr-結果表・グリッド用（貼付）'!$A:$Z,MATCH($G26,'公式予選（TT）1Gr-結果表・グリッド用（貼付）'!$A:$A,0),MATCH("BestLap",'公式予選（TT）1Gr-結果表・グリッド用（貼付）'!$1:$1,0))),"")</f>
        <v>55.838999999999999</v>
      </c>
      <c r="L26" s="44"/>
      <c r="M26" s="13"/>
    </row>
    <row r="27" spans="1:13" ht="6" customHeight="1">
      <c r="A27" s="27"/>
      <c r="B27" s="28"/>
      <c r="C27" s="43" t="str">
        <f>IF(IFERROR(INDEX('公式予選（TT）1Gr-結果表・グリッド用（貼付）'!$A:$Z,MATCH($B26,'公式予選（TT）1Gr-結果表・グリッド用（貼付）'!$A:$A,0),MATCH("クラス",'公式予選（TT）1Gr-結果表・グリッド用（貼付）'!$1:$1,0)),"")=0,"",IFERROR(INDEX('公式予選（TT）1Gr-結果表・グリッド用（貼付）'!$A:$Z,MATCH($B26,'公式予選（TT）1Gr-結果表・グリッド用（貼付）'!$A:$A,0),MATCH("クラス",'公式予選（TT）1Gr-結果表・グリッド用（貼付）'!$1:$1,0)),""))</f>
        <v>SUPER SS</v>
      </c>
      <c r="D27" s="165"/>
      <c r="E27" s="168"/>
      <c r="F27" s="43" t="str">
        <f>IF(IFERROR(INDEX('公式予選（TT）1Gr-結果表・グリッド用（貼付）'!$A:$Z,MATCH($B26,'公式予選（TT）1Gr-結果表・グリッド用（貼付）'!$A:$A,0),MATCH("Model/Engine",'公式予選（TT）1Gr-結果表・グリッド用（貼付）'!$1:$1,0)),"")=0,"",IFERROR(INDEX('公式予選（TT）1Gr-結果表・グリッド用（貼付）'!$A:$Z,MATCH($B26,'公式予選（TT）1Gr-結果表・グリッド用（貼付）'!$A:$A,0),MATCH("Model/Engine",'公式予選（TT）1Gr-結果表・グリッド用（貼付）'!$1:$1,0)),""))</f>
        <v>TONY KART/YAMAHA</v>
      </c>
      <c r="G27" s="28"/>
      <c r="H27" s="43" t="str">
        <f>IF(IFERROR(INDEX('公式予選（TT）1Gr-結果表・グリッド用（貼付）'!$A:$Z,MATCH($G26,'公式予選（TT）1Gr-結果表・グリッド用（貼付）'!$A:$A,0),MATCH("クラス",'公式予選（TT）1Gr-結果表・グリッド用（貼付）'!$1:$1,0)),"")=0,"",IFERROR(INDEX('公式予選（TT）1Gr-結果表・グリッド用（貼付）'!$A:$Z,MATCH($G26,'公式予選（TT）1Gr-結果表・グリッド用（貼付）'!$A:$A,0),MATCH("クラス",'公式予選（TT）1Gr-結果表・グリッド用（貼付）'!$1:$1,0)),""))</f>
        <v>SUPER SS</v>
      </c>
      <c r="I27" s="165"/>
      <c r="J27" s="168"/>
      <c r="K27" s="43" t="str">
        <f>IFERROR(IF(INDEX('公式予選（TT）1Gr-結果表・グリッド用（貼付）'!$A:$Z,MATCH($G26,'公式予選（TT）1Gr-結果表・グリッド用（貼付）'!$A:$A,0),MATCH("Model/Engine",'公式予選（TT）1Gr-結果表・グリッド用（貼付）'!$1:$1,0))=0,"",INDEX('公式予選（TT）1Gr-結果表・グリッド用（貼付）'!$A:$Z,MATCH($G26,'公式予選（TT）1Gr-結果表・グリッド用（貼付）'!$A:$A,0),MATCH("Model/Engine",'公式予選（TT）1Gr-結果表・グリッド用（貼付）'!$1:$1,0))),"")</f>
        <v>コスミック/YAMAHA</v>
      </c>
      <c r="L27" s="46"/>
      <c r="M27" s="13"/>
    </row>
    <row r="28" spans="1:13" ht="9.9499999999999993" customHeight="1">
      <c r="A28" s="27"/>
      <c r="B28" s="28"/>
      <c r="C28" s="169" t="str">
        <f>IF(IFERROR(INDEX('公式予選（TT）1Gr-結果表・グリッド用（貼付）'!$A:$Z,MATCH($B26,'公式予選（TT）1Gr-結果表・グリッド用（貼付）'!$A:$A,0),MATCH("team",'公式予選（TT）1Gr-結果表・グリッド用（貼付）'!$1:$1,0)),"")=0,"",IFERROR(INDEX('公式予選（TT）1Gr-結果表・グリッド用（貼付）'!$A:$Z,MATCH($B26,'公式予選（TT）1Gr-結果表・グリッド用（貼付）'!$A:$A,0),MATCH("team",'公式予選（TT）1Gr-結果表・グリッド用（貼付）'!$1:$1,0)),""))</f>
        <v>Higuchi Racing Team</v>
      </c>
      <c r="D28" s="170"/>
      <c r="E28" s="169"/>
      <c r="F28" s="44"/>
      <c r="G28" s="28"/>
      <c r="H28" s="169" t="str">
        <f>IFERROR(IF(INDEX('公式予選（TT）1Gr-結果表・グリッド用（貼付）'!$A:$Z,MATCH($G26,'公式予選（TT）1Gr-結果表・グリッド用（貼付）'!$A:$A,0),MATCH("team",'公式予選（TT）1Gr-結果表・グリッド用（貼付）'!$1:$1,0))=0,"",INDEX('公式予選（TT）1Gr-結果表・グリッド用（貼付）'!$A:$Z,MATCH($G26,'公式予選（TT）1Gr-結果表・グリッド用（貼付）'!$A:$A,0),MATCH("team",'公式予選（TT）1Gr-結果表・グリッド用（貼付）'!$1:$1,0))),"")</f>
        <v>K-TECK with ぴぃたぁぱん</v>
      </c>
      <c r="I28" s="170"/>
      <c r="J28" s="169"/>
      <c r="K28" s="44"/>
      <c r="L28" s="42"/>
      <c r="M28" s="13"/>
    </row>
    <row r="29" spans="1:13" ht="6" customHeight="1">
      <c r="A29" s="27"/>
      <c r="B29" s="28"/>
      <c r="C29" s="29"/>
      <c r="D29" s="30"/>
      <c r="E29" s="31"/>
      <c r="F29" s="35"/>
      <c r="G29" s="29"/>
      <c r="H29" s="34"/>
      <c r="I29" s="33"/>
      <c r="J29" s="33"/>
      <c r="K29" s="46"/>
      <c r="L29" s="43"/>
      <c r="M29" s="13"/>
    </row>
    <row r="30" spans="1:13" ht="15" customHeight="1">
      <c r="A30" s="27"/>
      <c r="B30">
        <f>IF(MAX('公式予選（TT）1Gr-結果表・グリッド用（貼付）'!A:A)&gt;G26,G26+1,"")</f>
        <v>9</v>
      </c>
      <c r="C30" s="167">
        <f>IFERROR(INDEX('公式予選（TT）1Gr-結果表・グリッド用（貼付）'!$A:$Z,MATCH($B30,'公式予選（TT）1Gr-結果表・グリッド用（貼付）'!$A:$A,0),MATCH("No.",'公式予選（TT）1Gr-結果表・グリッド用（貼付）'!$1:$1,0)),"")</f>
        <v>77</v>
      </c>
      <c r="D30" s="321" t="str">
        <f>IFERROR(INDEX('公式予選（TT）1Gr-結果表・グリッド用（貼付）'!$A:$Z,MATCH($B30,'公式予選（TT）1Gr-結果表・グリッド用（貼付）'!$A:$A,0),MATCH("名前",'公式予選（TT）1Gr-結果表・グリッド用（貼付）'!$1:$1,0)),"")</f>
        <v>永川 悠太</v>
      </c>
      <c r="E30" s="321"/>
      <c r="F30" s="171">
        <f>IF(IFERROR(INDEX('公式予選（TT）1Gr-結果表・グリッド用（貼付）'!$A:$Z,MATCH($B30,'公式予選（TT）1Gr-結果表・グリッド用（貼付）'!$A:$A,0),MATCH("BestLap",'公式予選（TT）1Gr-結果表・グリッド用（貼付）'!$1:$1,0)),"")=0,"",IFERROR(INDEX('公式予選（TT）1Gr-結果表・グリッド用（貼付）'!$A:$Z,MATCH($B30,'公式予選（TT）1Gr-結果表・グリッド用（貼付）'!$A:$A,0),MATCH("BestLap",'公式予選（TT）1Gr-結果表・グリッド用（貼付）'!$1:$1,0)),""))</f>
        <v>55.863999999999997</v>
      </c>
      <c r="G30">
        <f>IF(MAX('公式予選（TT）1Gr-結果表・グリッド用（貼付）'!$A:$A)&gt;B30,B30+1,"")</f>
        <v>10</v>
      </c>
      <c r="H30" s="167">
        <f>INDEX('公式予選（TT）1Gr-結果表・グリッド用（貼付）'!$A:$Z,MATCH($G30,'公式予選（TT）1Gr-結果表・グリッド用（貼付）'!$A:$A,0),MATCH("No.",'公式予選（TT）1Gr-結果表・グリッド用（貼付）'!$1:$1,0))</f>
        <v>19</v>
      </c>
      <c r="I30" s="321" t="str">
        <f>IFERROR(INDEX('公式予選（TT）1Gr-結果表・グリッド用（貼付）'!$A:$Z,MATCH($G30,'公式予選（TT）1Gr-結果表・グリッド用（貼付）'!$A:$A,0),MATCH("名前",'公式予選（TT）1Gr-結果表・グリッド用（貼付）'!$1:$1,0)),"")</f>
        <v>岸 秀行</v>
      </c>
      <c r="J30" s="321"/>
      <c r="K30" s="171">
        <f>IFERROR(IF(INDEX('公式予選（TT）1Gr-結果表・グリッド用（貼付）'!$A:$Z,MATCH($G30,'公式予選（TT）1Gr-結果表・グリッド用（貼付）'!$A:$A,0),MATCH("BestLap",'公式予選（TT）1Gr-結果表・グリッド用（貼付）'!$1:$1,0))=0,"",INDEX('公式予選（TT）1Gr-結果表・グリッド用（貼付）'!$A:$Z,MATCH($G30,'公式予選（TT）1Gr-結果表・グリッド用（貼付）'!$A:$A,0),MATCH("BestLap",'公式予選（TT）1Gr-結果表・グリッド用（貼付）'!$1:$1,0))),"")</f>
        <v>55.878999999999998</v>
      </c>
      <c r="L30" s="44"/>
      <c r="M30" s="13"/>
    </row>
    <row r="31" spans="1:13" ht="6" customHeight="1">
      <c r="A31" s="27"/>
      <c r="B31" s="28"/>
      <c r="C31" s="43" t="str">
        <f>IF(IFERROR(INDEX('公式予選（TT）1Gr-結果表・グリッド用（貼付）'!$A:$Z,MATCH($B30,'公式予選（TT）1Gr-結果表・グリッド用（貼付）'!$A:$A,0),MATCH("クラス",'公式予選（TT）1Gr-結果表・グリッド用（貼付）'!$1:$1,0)),"")=0,"",IFERROR(INDEX('公式予選（TT）1Gr-結果表・グリッド用（貼付）'!$A:$Z,MATCH($B30,'公式予選（TT）1Gr-結果表・グリッド用（貼付）'!$A:$A,0),MATCH("クラス",'公式予選（TT）1Gr-結果表・グリッド用（貼付）'!$1:$1,0)),""))</f>
        <v>SUPER SS</v>
      </c>
      <c r="D31" s="165"/>
      <c r="E31" s="168"/>
      <c r="F31" s="43" t="str">
        <f>IF(IFERROR(INDEX('公式予選（TT）1Gr-結果表・グリッド用（貼付）'!$A:$Z,MATCH($B30,'公式予選（TT）1Gr-結果表・グリッド用（貼付）'!$A:$A,0),MATCH("Model/Engine",'公式予選（TT）1Gr-結果表・グリッド用（貼付）'!$1:$1,0)),"")=0,"",IFERROR(INDEX('公式予選（TT）1Gr-結果表・グリッド用（貼付）'!$A:$Z,MATCH($B30,'公式予選（TT）1Gr-結果表・グリッド用（貼付）'!$A:$A,0),MATCH("Model/Engine",'公式予選（TT）1Gr-結果表・グリッド用（貼付）'!$1:$1,0)),""))</f>
        <v>DRAGO CORSE/YAMAHA</v>
      </c>
      <c r="G31" s="28"/>
      <c r="H31" s="43" t="str">
        <f>IF(IFERROR(INDEX('公式予選（TT）1Gr-結果表・グリッド用（貼付）'!$A:$Z,MATCH($G30,'公式予選（TT）1Gr-結果表・グリッド用（貼付）'!$A:$A,0),MATCH("クラス",'公式予選（TT）1Gr-結果表・グリッド用（貼付）'!$1:$1,0)),"")=0,"",IFERROR(INDEX('公式予選（TT）1Gr-結果表・グリッド用（貼付）'!$A:$Z,MATCH($G30,'公式予選（TT）1Gr-結果表・グリッド用（貼付）'!$A:$A,0),MATCH("クラス",'公式予選（TT）1Gr-結果表・グリッド用（貼付）'!$1:$1,0)),""))</f>
        <v>SUPER SS</v>
      </c>
      <c r="I31" s="165"/>
      <c r="J31" s="168"/>
      <c r="K31" s="43" t="str">
        <f>IFERROR(IF(INDEX('公式予選（TT）1Gr-結果表・グリッド用（貼付）'!$A:$Z,MATCH($G30,'公式予選（TT）1Gr-結果表・グリッド用（貼付）'!$A:$A,0),MATCH("Model/Engine",'公式予選（TT）1Gr-結果表・グリッド用（貼付）'!$1:$1,0))=0,"",INDEX('公式予選（TT）1Gr-結果表・グリッド用（貼付）'!$A:$Z,MATCH($G30,'公式予選（TT）1Gr-結果表・グリッド用（貼付）'!$A:$A,0),MATCH("Model/Engine",'公式予選（TT）1Gr-結果表・グリッド用（貼付）'!$1:$1,0))),"")</f>
        <v>コスミック/YAMAHA</v>
      </c>
      <c r="L31" s="46"/>
      <c r="M31" s="13"/>
    </row>
    <row r="32" spans="1:13" ht="9.9499999999999993" customHeight="1">
      <c r="A32" s="27"/>
      <c r="B32" s="28"/>
      <c r="C32" s="169" t="str">
        <f>IF(IFERROR(INDEX('公式予選（TT）1Gr-結果表・グリッド用（貼付）'!$A:$Z,MATCH($B30,'公式予選（TT）1Gr-結果表・グリッド用（貼付）'!$A:$A,0),MATCH("team",'公式予選（TT）1Gr-結果表・グリッド用（貼付）'!$1:$1,0)),"")=0,"",IFERROR(INDEX('公式予選（TT）1Gr-結果表・グリッド用（貼付）'!$A:$Z,MATCH($B30,'公式予選（TT）1Gr-結果表・グリッド用（貼付）'!$A:$A,0),MATCH("team",'公式予選（TT）1Gr-結果表・グリッド用（貼付）'!$1:$1,0)),""))</f>
        <v>のりものクラブ EGazooRacing with WEST</v>
      </c>
      <c r="D32" s="170"/>
      <c r="E32" s="169"/>
      <c r="F32" s="44"/>
      <c r="G32" s="28"/>
      <c r="H32" s="169" t="str">
        <f>IFERROR(IF(INDEX('公式予選（TT）1Gr-結果表・グリッド用（貼付）'!$A:$Z,MATCH($G30,'公式予選（TT）1Gr-結果表・グリッド用（貼付）'!$A:$A,0),MATCH("team",'公式予選（TT）1Gr-結果表・グリッド用（貼付）'!$1:$1,0))=0,"",INDEX('公式予選（TT）1Gr-結果表・グリッド用（貼付）'!$A:$Z,MATCH($G30,'公式予選（TT）1Gr-結果表・グリッド用（貼付）'!$A:$A,0),MATCH("team",'公式予選（TT）1Gr-結果表・グリッド用（貼付）'!$1:$1,0))),"")</f>
        <v>チームナガオ・大阪鶴見法律事務所</v>
      </c>
      <c r="I32" s="170"/>
      <c r="J32" s="169"/>
      <c r="K32" s="44"/>
      <c r="L32" s="42"/>
      <c r="M32" s="13"/>
    </row>
    <row r="33" spans="1:15" ht="6" customHeight="1">
      <c r="A33" s="7"/>
      <c r="B33" s="7"/>
      <c r="C33" s="7"/>
      <c r="D33" s="7"/>
      <c r="E33" s="7"/>
      <c r="F33" s="45"/>
      <c r="G33" s="7"/>
      <c r="H33" s="7"/>
      <c r="I33" s="7"/>
      <c r="J33" s="7"/>
      <c r="K33" s="45"/>
      <c r="L33" s="43"/>
      <c r="M33" s="7"/>
    </row>
    <row r="34" spans="1:15" ht="15" customHeight="1">
      <c r="A34" s="17"/>
      <c r="B34">
        <f>IF(MAX('公式予選（TT）1Gr-結果表・グリッド用（貼付）'!A:A)&gt;G30,G30+1,"")</f>
        <v>11</v>
      </c>
      <c r="C34" s="167">
        <f>IFERROR(INDEX('公式予選（TT）1Gr-結果表・グリッド用（貼付）'!$A:$Z,MATCH($B34,'公式予選（TT）1Gr-結果表・グリッド用（貼付）'!$A:$A,0),MATCH("No.",'公式予選（TT）1Gr-結果表・グリッド用（貼付）'!$1:$1,0)),"")</f>
        <v>45</v>
      </c>
      <c r="D34" s="321" t="str">
        <f>IFERROR(INDEX('公式予選（TT）1Gr-結果表・グリッド用（貼付）'!$A:$Z,MATCH($B34,'公式予選（TT）1Gr-結果表・グリッド用（貼付）'!$A:$A,0),MATCH("名前",'公式予選（TT）1Gr-結果表・グリッド用（貼付）'!$1:$1,0)),"")</f>
        <v>三浦 淳</v>
      </c>
      <c r="E34" s="321"/>
      <c r="F34" s="171">
        <f>IF(IFERROR(INDEX('公式予選（TT）1Gr-結果表・グリッド用（貼付）'!$A:$Z,MATCH($B34,'公式予選（TT）1Gr-結果表・グリッド用（貼付）'!$A:$A,0),MATCH("BestLap",'公式予選（TT）1Gr-結果表・グリッド用（貼付）'!$1:$1,0)),"")=0,"",IFERROR(INDEX('公式予選（TT）1Gr-結果表・グリッド用（貼付）'!$A:$Z,MATCH($B34,'公式予選（TT）1Gr-結果表・グリッド用（貼付）'!$A:$A,0),MATCH("BestLap",'公式予選（TT）1Gr-結果表・グリッド用（貼付）'!$1:$1,0)),""))</f>
        <v>55.911000000000001</v>
      </c>
      <c r="G34">
        <f>IF(MAX('公式予選（TT）1Gr-結果表・グリッド用（貼付）'!$A:$A)&gt;B34,B34+1,"")</f>
        <v>12</v>
      </c>
      <c r="H34" s="167">
        <f>INDEX('公式予選（TT）1Gr-結果表・グリッド用（貼付）'!$A:$Z,MATCH($G34,'公式予選（TT）1Gr-結果表・グリッド用（貼付）'!$A:$A,0),MATCH("No.",'公式予選（TT）1Gr-結果表・グリッド用（貼付）'!$1:$1,0))</f>
        <v>52</v>
      </c>
      <c r="I34" s="321" t="str">
        <f>IFERROR(INDEX('公式予選（TT）1Gr-結果表・グリッド用（貼付）'!$A:$Z,MATCH($G34,'公式予選（TT）1Gr-結果表・グリッド用（貼付）'!$A:$A,0),MATCH("名前",'公式予選（TT）1Gr-結果表・グリッド用（貼付）'!$1:$1,0)),"")</f>
        <v>佐藤 正規</v>
      </c>
      <c r="J34" s="321"/>
      <c r="K34" s="171">
        <f>IFERROR(IF(INDEX('公式予選（TT）1Gr-結果表・グリッド用（貼付）'!$A:$Z,MATCH($G34,'公式予選（TT）1Gr-結果表・グリッド用（貼付）'!$A:$A,0),MATCH("BestLap",'公式予選（TT）1Gr-結果表・グリッド用（貼付）'!$1:$1,0))=0,"",INDEX('公式予選（TT）1Gr-結果表・グリッド用（貼付）'!$A:$Z,MATCH($G34,'公式予選（TT）1Gr-結果表・グリッド用（貼付）'!$A:$A,0),MATCH("BestLap",'公式予選（TT）1Gr-結果表・グリッド用（貼付）'!$1:$1,0))),"")</f>
        <v>55.984000000000002</v>
      </c>
      <c r="L34" s="44"/>
      <c r="M34" s="7"/>
    </row>
    <row r="35" spans="1:15" ht="6" customHeight="1">
      <c r="A35" s="17"/>
      <c r="B35" s="28"/>
      <c r="C35" s="43" t="str">
        <f>IF(IFERROR(INDEX('公式予選（TT）1Gr-結果表・グリッド用（貼付）'!$A:$Z,MATCH($B34,'公式予選（TT）1Gr-結果表・グリッド用（貼付）'!$A:$A,0),MATCH("クラス",'公式予選（TT）1Gr-結果表・グリッド用（貼付）'!$1:$1,0)),"")=0,"",IFERROR(INDEX('公式予選（TT）1Gr-結果表・グリッド用（貼付）'!$A:$Z,MATCH($B34,'公式予選（TT）1Gr-結果表・グリッド用（貼付）'!$A:$A,0),MATCH("クラス",'公式予選（TT）1Gr-結果表・グリッド用（貼付）'!$1:$1,0)),""))</f>
        <v>SUPER SS</v>
      </c>
      <c r="D35" s="165"/>
      <c r="E35" s="168"/>
      <c r="F35" s="43" t="str">
        <f>IF(IFERROR(INDEX('公式予選（TT）1Gr-結果表・グリッド用（貼付）'!$A:$Z,MATCH($B34,'公式予選（TT）1Gr-結果表・グリッド用（貼付）'!$A:$A,0),MATCH("Model/Engine",'公式予選（TT）1Gr-結果表・グリッド用（貼付）'!$1:$1,0)),"")=0,"",IFERROR(INDEX('公式予選（TT）1Gr-結果表・グリッド用（貼付）'!$A:$Z,MATCH($B34,'公式予選（TT）1Gr-結果表・グリッド用（貼付）'!$A:$A,0),MATCH("Model/Engine",'公式予選（TT）1Gr-結果表・グリッド用（貼付）'!$1:$1,0)),""))</f>
        <v>SWF/YAMAHA</v>
      </c>
      <c r="G35" s="28"/>
      <c r="H35" s="43" t="str">
        <f>IF(IFERROR(INDEX('公式予選（TT）1Gr-結果表・グリッド用（貼付）'!$A:$Z,MATCH($G34,'公式予選（TT）1Gr-結果表・グリッド用（貼付）'!$A:$A,0),MATCH("クラス",'公式予選（TT）1Gr-結果表・グリッド用（貼付）'!$1:$1,0)),"")=0,"",IFERROR(INDEX('公式予選（TT）1Gr-結果表・グリッド用（貼付）'!$A:$Z,MATCH($G34,'公式予選（TT）1Gr-結果表・グリッド用（貼付）'!$A:$A,0),MATCH("クラス",'公式予選（TT）1Gr-結果表・グリッド用（貼付）'!$1:$1,0)),""))</f>
        <v>SUPER SS</v>
      </c>
      <c r="I35" s="165"/>
      <c r="J35" s="168"/>
      <c r="K35" s="43" t="str">
        <f>IFERROR(IF(INDEX('公式予選（TT）1Gr-結果表・グリッド用（貼付）'!$A:$Z,MATCH($G34,'公式予選（TT）1Gr-結果表・グリッド用（貼付）'!$A:$A,0),MATCH("Model/Engine",'公式予選（TT）1Gr-結果表・グリッド用（貼付）'!$1:$1,0))=0,"",INDEX('公式予選（TT）1Gr-結果表・グリッド用（貼付）'!$A:$Z,MATCH($G34,'公式予選（TT）1Gr-結果表・グリッド用（貼付）'!$A:$A,0),MATCH("Model/Engine",'公式予選（TT）1Gr-結果表・グリッド用（貼付）'!$1:$1,0))),"")</f>
        <v>birel ART/YAMAHA</v>
      </c>
      <c r="L35" s="45"/>
      <c r="M35" s="7"/>
    </row>
    <row r="36" spans="1:15" ht="9.9499999999999993" customHeight="1">
      <c r="A36" s="17"/>
      <c r="B36" s="28"/>
      <c r="C36" s="169" t="str">
        <f>IF(IFERROR(INDEX('公式予選（TT）1Gr-結果表・グリッド用（貼付）'!$A:$Z,MATCH($B34,'公式予選（TT）1Gr-結果表・グリッド用（貼付）'!$A:$A,0),MATCH("team",'公式予選（TT）1Gr-結果表・グリッド用（貼付）'!$1:$1,0)),"")=0,"",IFERROR(INDEX('公式予選（TT）1Gr-結果表・グリッド用（貼付）'!$A:$Z,MATCH($B34,'公式予選（TT）1Gr-結果表・グリッド用（貼付）'!$A:$A,0),MATCH("team",'公式予選（TT）1Gr-結果表・グリッド用（貼付）'!$1:$1,0)),""))</f>
        <v>堺レーシング</v>
      </c>
      <c r="D36" s="170"/>
      <c r="E36" s="169"/>
      <c r="F36" s="44"/>
      <c r="G36" s="28"/>
      <c r="H36" s="169" t="str">
        <f>IFERROR(IF(INDEX('公式予選（TT）1Gr-結果表・グリッド用（貼付）'!$A:$Z,MATCH($G34,'公式予選（TT）1Gr-結果表・グリッド用（貼付）'!$A:$A,0),MATCH("team",'公式予選（TT）1Gr-結果表・グリッド用（貼付）'!$1:$1,0))=0,"",INDEX('公式予選（TT）1Gr-結果表・グリッド用（貼付）'!$A:$Z,MATCH($G34,'公式予選（TT）1Gr-結果表・グリッド用（貼付）'!$A:$A,0),MATCH("team",'公式予選（TT）1Gr-結果表・グリッド用（貼付）'!$1:$1,0))),"")</f>
        <v>FSN  union</v>
      </c>
      <c r="I36" s="170"/>
      <c r="J36" s="169"/>
      <c r="K36" s="44"/>
      <c r="L36" s="42"/>
      <c r="M36" s="7"/>
    </row>
    <row r="37" spans="1:15" ht="6" customHeight="1">
      <c r="A37" s="17"/>
      <c r="B37" s="7"/>
      <c r="C37" s="7"/>
      <c r="D37" s="7"/>
      <c r="E37" s="7"/>
      <c r="F37" s="45"/>
      <c r="G37" s="7"/>
      <c r="H37" s="7"/>
      <c r="I37" s="7"/>
      <c r="J37" s="7"/>
      <c r="K37" s="45"/>
      <c r="L37" s="43"/>
      <c r="M37" s="7"/>
    </row>
    <row r="38" spans="1:15" ht="15" customHeight="1">
      <c r="A38" s="17"/>
      <c r="B38">
        <f>IF(MAX('公式予選（TT）1Gr-結果表・グリッド用（貼付）'!A:A)&gt;G34,G34+1,"")</f>
        <v>13</v>
      </c>
      <c r="C38" s="167">
        <f>IFERROR(INDEX('公式予選（TT）1Gr-結果表・グリッド用（貼付）'!$A:$Z,MATCH($B38,'公式予選（TT）1Gr-結果表・グリッド用（貼付）'!$A:$A,0),MATCH("No.",'公式予選（TT）1Gr-結果表・グリッド用（貼付）'!$1:$1,0)),"")</f>
        <v>32</v>
      </c>
      <c r="D38" s="321" t="str">
        <f>IFERROR(INDEX('公式予選（TT）1Gr-結果表・グリッド用（貼付）'!$A:$Z,MATCH($B38,'公式予選（TT）1Gr-結果表・グリッド用（貼付）'!$A:$A,0),MATCH("名前",'公式予選（TT）1Gr-結果表・グリッド用（貼付）'!$1:$1,0)),"")</f>
        <v>林 三貴彦</v>
      </c>
      <c r="E38" s="321"/>
      <c r="F38" s="171">
        <f>IF(IFERROR(INDEX('公式予選（TT）1Gr-結果表・グリッド用（貼付）'!$A:$Z,MATCH($B38,'公式予選（TT）1Gr-結果表・グリッド用（貼付）'!$A:$A,0),MATCH("BestLap",'公式予選（TT）1Gr-結果表・グリッド用（貼付）'!$1:$1,0)),"")=0,"",IFERROR(INDEX('公式予選（TT）1Gr-結果表・グリッド用（貼付）'!$A:$Z,MATCH($B38,'公式予選（TT）1Gr-結果表・グリッド用（貼付）'!$A:$A,0),MATCH("BestLap",'公式予選（TT）1Gr-結果表・グリッド用（貼付）'!$1:$1,0)),""))</f>
        <v>55.987000000000002</v>
      </c>
      <c r="G38">
        <f>IF(MAX('公式予選（TT）1Gr-結果表・グリッド用（貼付）'!$A:$A)&gt;B38,B38+1,"")</f>
        <v>14</v>
      </c>
      <c r="H38" s="167">
        <f>INDEX('公式予選（TT）1Gr-結果表・グリッド用（貼付）'!$A:$Z,MATCH($G38,'公式予選（TT）1Gr-結果表・グリッド用（貼付）'!$A:$A,0),MATCH("No.",'公式予選（TT）1Gr-結果表・グリッド用（貼付）'!$1:$1,0))</f>
        <v>12</v>
      </c>
      <c r="I38" s="321" t="str">
        <f>IFERROR(INDEX('公式予選（TT）1Gr-結果表・グリッド用（貼付）'!$A:$Z,MATCH($G38,'公式予選（TT）1Gr-結果表・グリッド用（貼付）'!$A:$A,0),MATCH("名前",'公式予選（TT）1Gr-結果表・グリッド用（貼付）'!$1:$1,0)),"")</f>
        <v>辻井 啓貴</v>
      </c>
      <c r="J38" s="321"/>
      <c r="K38" s="171">
        <f>IFERROR(IF(INDEX('公式予選（TT）1Gr-結果表・グリッド用（貼付）'!$A:$Z,MATCH($G38,'公式予選（TT）1Gr-結果表・グリッド用（貼付）'!$A:$A,0),MATCH("BestLap",'公式予選（TT）1Gr-結果表・グリッド用（貼付）'!$1:$1,0))=0,"",INDEX('公式予選（TT）1Gr-結果表・グリッド用（貼付）'!$A:$Z,MATCH($G38,'公式予選（TT）1Gr-結果表・グリッド用（貼付）'!$A:$A,0),MATCH("BestLap",'公式予選（TT）1Gr-結果表・グリッド用（貼付）'!$1:$1,0))),"")</f>
        <v>56.075000000000003</v>
      </c>
      <c r="L38" s="44"/>
      <c r="M38" s="7"/>
    </row>
    <row r="39" spans="1:15" ht="6" customHeight="1">
      <c r="A39" s="7"/>
      <c r="B39" s="28"/>
      <c r="C39" s="43" t="str">
        <f>IF(IFERROR(INDEX('公式予選（TT）1Gr-結果表・グリッド用（貼付）'!$A:$Z,MATCH($B38,'公式予選（TT）1Gr-結果表・グリッド用（貼付）'!$A:$A,0),MATCH("クラス",'公式予選（TT）1Gr-結果表・グリッド用（貼付）'!$1:$1,0)),"")=0,"",IFERROR(INDEX('公式予選（TT）1Gr-結果表・グリッド用（貼付）'!$A:$Z,MATCH($B38,'公式予選（TT）1Gr-結果表・グリッド用（貼付）'!$A:$A,0),MATCH("クラス",'公式予選（TT）1Gr-結果表・グリッド用（貼付）'!$1:$1,0)),""))</f>
        <v>SUPER SS</v>
      </c>
      <c r="D39" s="165"/>
      <c r="E39" s="168"/>
      <c r="F39" s="43" t="str">
        <f>IF(IFERROR(INDEX('公式予選（TT）1Gr-結果表・グリッド用（貼付）'!$A:$Z,MATCH($B38,'公式予選（TT）1Gr-結果表・グリッド用（貼付）'!$A:$A,0),MATCH("Model/Engine",'公式予選（TT）1Gr-結果表・グリッド用（貼付）'!$1:$1,0)),"")=0,"",IFERROR(INDEX('公式予選（TT）1Gr-結果表・グリッド用（貼付）'!$A:$Z,MATCH($B38,'公式予選（TT）1Gr-結果表・グリッド用（貼付）'!$A:$A,0),MATCH("Model/Engine",'公式予選（TT）1Gr-結果表・グリッド用（貼付）'!$1:$1,0)),""))</f>
        <v>トニーカート/YAMAHA</v>
      </c>
      <c r="G39" s="28"/>
      <c r="H39" s="43" t="str">
        <f>IF(IFERROR(INDEX('公式予選（TT）1Gr-結果表・グリッド用（貼付）'!$A:$Z,MATCH($G38,'公式予選（TT）1Gr-結果表・グリッド用（貼付）'!$A:$A,0),MATCH("クラス",'公式予選（TT）1Gr-結果表・グリッド用（貼付）'!$1:$1,0)),"")=0,"",IFERROR(INDEX('公式予選（TT）1Gr-結果表・グリッド用（貼付）'!$A:$Z,MATCH($G38,'公式予選（TT）1Gr-結果表・グリッド用（貼付）'!$A:$A,0),MATCH("クラス",'公式予選（TT）1Gr-結果表・グリッド用（貼付）'!$1:$1,0)),""))</f>
        <v>SUPER SS</v>
      </c>
      <c r="I39" s="165"/>
      <c r="J39" s="168"/>
      <c r="K39" s="43" t="str">
        <f>IFERROR(IF(INDEX('公式予選（TT）1Gr-結果表・グリッド用（貼付）'!$A:$Z,MATCH($G38,'公式予選（TT）1Gr-結果表・グリッド用（貼付）'!$A:$A,0),MATCH("Model/Engine",'公式予選（TT）1Gr-結果表・グリッド用（貼付）'!$1:$1,0))=0,"",INDEX('公式予選（TT）1Gr-結果表・グリッド用（貼付）'!$A:$Z,MATCH($G38,'公式予選（TT）1Gr-結果表・グリッド用（貼付）'!$A:$A,0),MATCH("Model/Engine",'公式予選（TT）1Gr-結果表・グリッド用（貼付）'!$1:$1,0))),"")</f>
        <v>KOSMIC/YAMAHA</v>
      </c>
      <c r="L39" s="45"/>
      <c r="M39" s="7"/>
    </row>
    <row r="40" spans="1:15" ht="9.9499999999999993" customHeight="1">
      <c r="A40" s="7"/>
      <c r="B40" s="28"/>
      <c r="C40" s="169" t="str">
        <f>IF(IFERROR(INDEX('公式予選（TT）1Gr-結果表・グリッド用（貼付）'!$A:$Z,MATCH($B38,'公式予選（TT）1Gr-結果表・グリッド用（貼付）'!$A:$A,0),MATCH("team",'公式予選（TT）1Gr-結果表・グリッド用（貼付）'!$1:$1,0)),"")=0,"",IFERROR(INDEX('公式予選（TT）1Gr-結果表・グリッド用（貼付）'!$A:$Z,MATCH($B38,'公式予選（TT）1Gr-結果表・グリッド用（貼付）'!$A:$A,0),MATCH("team",'公式予選（TT）1Gr-結果表・グリッド用（貼付）'!$1:$1,0)),""))</f>
        <v>ASH</v>
      </c>
      <c r="D40" s="170"/>
      <c r="E40" s="169"/>
      <c r="F40" s="44"/>
      <c r="G40" s="28"/>
      <c r="H40" s="169" t="str">
        <f>IFERROR(IF(INDEX('公式予選（TT）1Gr-結果表・グリッド用（貼付）'!$A:$Z,MATCH($G38,'公式予選（TT）1Gr-結果表・グリッド用（貼付）'!$A:$A,0),MATCH("team",'公式予選（TT）1Gr-結果表・グリッド用（貼付）'!$1:$1,0))=0,"",INDEX('公式予選（TT）1Gr-結果表・グリッド用（貼付）'!$A:$Z,MATCH($G38,'公式予選（TT）1Gr-結果表・グリッド用（貼付）'!$A:$A,0),MATCH("team",'公式予選（TT）1Gr-結果表・グリッド用（貼付）'!$1:$1,0))),"")</f>
        <v>EHRE motorsport</v>
      </c>
      <c r="I40" s="170"/>
      <c r="J40" s="169"/>
      <c r="K40" s="44"/>
      <c r="L40" s="42"/>
      <c r="M40" s="7"/>
    </row>
    <row r="41" spans="1:15" ht="6" customHeight="1">
      <c r="A41" s="7"/>
      <c r="B41" s="7"/>
      <c r="C41" s="7"/>
      <c r="D41" s="7"/>
      <c r="E41" s="7"/>
      <c r="F41" s="45"/>
      <c r="G41" s="7"/>
      <c r="H41" s="7"/>
      <c r="I41" s="7"/>
      <c r="J41" s="7"/>
      <c r="K41" s="45"/>
      <c r="L41" s="43"/>
      <c r="M41" s="7"/>
    </row>
    <row r="42" spans="1:15" ht="15" customHeight="1">
      <c r="A42" s="7"/>
      <c r="B42">
        <f>IF(MAX('公式予選（TT）1Gr-結果表・グリッド用（貼付）'!A:A)&gt;G38,G38+1,"")</f>
        <v>15</v>
      </c>
      <c r="C42" s="167">
        <f>IFERROR(INDEX('公式予選（TT）1Gr-結果表・グリッド用（貼付）'!$A:$Z,MATCH($B42,'公式予選（TT）1Gr-結果表・グリッド用（貼付）'!$A:$A,0),MATCH("No.",'公式予選（TT）1Gr-結果表・グリッド用（貼付）'!$1:$1,0)),"")</f>
        <v>3</v>
      </c>
      <c r="D42" s="321" t="str">
        <f>IFERROR(INDEX('公式予選（TT）1Gr-結果表・グリッド用（貼付）'!$A:$Z,MATCH($B42,'公式予選（TT）1Gr-結果表・グリッド用（貼付）'!$A:$A,0),MATCH("名前",'公式予選（TT）1Gr-結果表・グリッド用（貼付）'!$1:$1,0)),"")</f>
        <v>奥野 安眞</v>
      </c>
      <c r="E42" s="321"/>
      <c r="F42" s="171">
        <f>IF(IFERROR(INDEX('公式予選（TT）1Gr-結果表・グリッド用（貼付）'!$A:$Z,MATCH($B42,'公式予選（TT）1Gr-結果表・グリッド用（貼付）'!$A:$A,0),MATCH("BestLap",'公式予選（TT）1Gr-結果表・グリッド用（貼付）'!$1:$1,0)),"")=0,"",IFERROR(INDEX('公式予選（TT）1Gr-結果表・グリッド用（貼付）'!$A:$Z,MATCH($B42,'公式予選（TT）1Gr-結果表・グリッド用（貼付）'!$A:$A,0),MATCH("BestLap",'公式予選（TT）1Gr-結果表・グリッド用（貼付）'!$1:$1,0)),""))</f>
        <v>56.088999999999999</v>
      </c>
      <c r="G42">
        <f>IF(MAX('公式予選（TT）1Gr-結果表・グリッド用（貼付）'!$A:$A)&gt;B42,B42+1,"")</f>
        <v>16</v>
      </c>
      <c r="H42" s="167">
        <f>INDEX('公式予選（TT）1Gr-結果表・グリッド用（貼付）'!$A:$Z,MATCH($G42,'公式予選（TT）1Gr-結果表・グリッド用（貼付）'!$A:$A,0),MATCH("No.",'公式予選（TT）1Gr-結果表・グリッド用（貼付）'!$1:$1,0))</f>
        <v>39</v>
      </c>
      <c r="I42" s="321" t="str">
        <f>IFERROR(INDEX('公式予選（TT）1Gr-結果表・グリッド用（貼付）'!$A:$Z,MATCH($G42,'公式予選（TT）1Gr-結果表・グリッド用（貼付）'!$A:$A,0),MATCH("名前",'公式予選（TT）1Gr-結果表・グリッド用（貼付）'!$1:$1,0)),"")</f>
        <v>松井 孝允</v>
      </c>
      <c r="J42" s="321"/>
      <c r="K42" s="171">
        <f>IFERROR(IF(INDEX('公式予選（TT）1Gr-結果表・グリッド用（貼付）'!$A:$Z,MATCH($G42,'公式予選（TT）1Gr-結果表・グリッド用（貼付）'!$A:$A,0),MATCH("BestLap",'公式予選（TT）1Gr-結果表・グリッド用（貼付）'!$1:$1,0))=0,"",INDEX('公式予選（TT）1Gr-結果表・グリッド用（貼付）'!$A:$Z,MATCH($G42,'公式予選（TT）1Gr-結果表・グリッド用（貼付）'!$A:$A,0),MATCH("BestLap",'公式予選（TT）1Gr-結果表・グリッド用（貼付）'!$1:$1,0))),"")</f>
        <v>56.122999999999998</v>
      </c>
      <c r="L42" s="44"/>
      <c r="M42" s="7"/>
    </row>
    <row r="43" spans="1:15" ht="6" customHeight="1">
      <c r="A43" s="7"/>
      <c r="B43" s="28"/>
      <c r="C43" s="43" t="str">
        <f>IF(IFERROR(INDEX('公式予選（TT）1Gr-結果表・グリッド用（貼付）'!$A:$Z,MATCH($B42,'公式予選（TT）1Gr-結果表・グリッド用（貼付）'!$A:$A,0),MATCH("クラス",'公式予選（TT）1Gr-結果表・グリッド用（貼付）'!$1:$1,0)),"")=0,"",IFERROR(INDEX('公式予選（TT）1Gr-結果表・グリッド用（貼付）'!$A:$Z,MATCH($B42,'公式予選（TT）1Gr-結果表・グリッド用（貼付）'!$A:$A,0),MATCH("クラス",'公式予選（TT）1Gr-結果表・グリッド用（貼付）'!$1:$1,0)),""))</f>
        <v>SUPER SS</v>
      </c>
      <c r="D43" s="165"/>
      <c r="E43" s="168"/>
      <c r="F43" s="43" t="str">
        <f>IF(IFERROR(INDEX('公式予選（TT）1Gr-結果表・グリッド用（貼付）'!$A:$Z,MATCH($B42,'公式予選（TT）1Gr-結果表・グリッド用（貼付）'!$A:$A,0),MATCH("Model/Engine",'公式予選（TT）1Gr-結果表・グリッド用（貼付）'!$1:$1,0)),"")=0,"",IFERROR(INDEX('公式予選（TT）1Gr-結果表・グリッド用（貼付）'!$A:$Z,MATCH($B42,'公式予選（TT）1Gr-結果表・グリッド用（貼付）'!$A:$A,0),MATCH("Model/Engine",'公式予選（TT）1Gr-結果表・グリッド用（貼付）'!$1:$1,0)),""))</f>
        <v>MACH1/YAMAHA</v>
      </c>
      <c r="G43" s="28"/>
      <c r="H43" s="43" t="str">
        <f>IF(IFERROR(INDEX('公式予選（TT）1Gr-結果表・グリッド用（貼付）'!$A:$Z,MATCH($G42,'公式予選（TT）1Gr-結果表・グリッド用（貼付）'!$A:$A,0),MATCH("クラス",'公式予選（TT）1Gr-結果表・グリッド用（貼付）'!$1:$1,0)),"")=0,"",IFERROR(INDEX('公式予選（TT）1Gr-結果表・グリッド用（貼付）'!$A:$Z,MATCH($G42,'公式予選（TT）1Gr-結果表・グリッド用（貼付）'!$A:$A,0),MATCH("クラス",'公式予選（TT）1Gr-結果表・グリッド用（貼付）'!$1:$1,0)),""))</f>
        <v>SUPER SS</v>
      </c>
      <c r="I43" s="165"/>
      <c r="J43" s="168"/>
      <c r="K43" s="43" t="str">
        <f>IFERROR(IF(INDEX('公式予選（TT）1Gr-結果表・グリッド用（貼付）'!$A:$Z,MATCH($G42,'公式予選（TT）1Gr-結果表・グリッド用（貼付）'!$A:$A,0),MATCH("Model/Engine",'公式予選（TT）1Gr-結果表・グリッド用（貼付）'!$1:$1,0))=0,"",INDEX('公式予選（TT）1Gr-結果表・グリッド用（貼付）'!$A:$Z,MATCH($G42,'公式予選（TT）1Gr-結果表・グリッド用（貼付）'!$A:$A,0),MATCH("Model/Engine",'公式予選（TT）1Gr-結果表・グリッド用（貼付）'!$1:$1,0))),"")</f>
        <v>SWF/YAMAHA</v>
      </c>
      <c r="L43" s="45"/>
      <c r="M43" s="7"/>
    </row>
    <row r="44" spans="1:15" ht="9.9499999999999993" customHeight="1">
      <c r="A44" s="7"/>
      <c r="B44" s="28"/>
      <c r="C44" s="169" t="str">
        <f>IF(IFERROR(INDEX('公式予選（TT）1Gr-結果表・グリッド用（貼付）'!$A:$Z,MATCH($B42,'公式予選（TT）1Gr-結果表・グリッド用（貼付）'!$A:$A,0),MATCH("team",'公式予選（TT）1Gr-結果表・グリッド用（貼付）'!$1:$1,0)),"")=0,"",IFERROR(INDEX('公式予選（TT）1Gr-結果表・グリッド用（貼付）'!$A:$Z,MATCH($B42,'公式予選（TT）1Gr-結果表・グリッド用（貼付）'!$A:$A,0),MATCH("team",'公式予選（TT）1Gr-結果表・グリッド用（貼付）'!$1:$1,0)),""))</f>
        <v>F's CLUB</v>
      </c>
      <c r="D44" s="170"/>
      <c r="E44" s="169"/>
      <c r="F44" s="44"/>
      <c r="G44" s="28"/>
      <c r="H44" s="169" t="str">
        <f>IFERROR(IF(INDEX('公式予選（TT）1Gr-結果表・グリッド用（貼付）'!$A:$Z,MATCH($G42,'公式予選（TT）1Gr-結果表・グリッド用（貼付）'!$A:$A,0),MATCH("team",'公式予選（TT）1Gr-結果表・グリッド用（貼付）'!$1:$1,0))=0,"",INDEX('公式予選（TT）1Gr-結果表・グリッド用（貼付）'!$A:$Z,MATCH($G42,'公式予選（TT）1Gr-結果表・グリッド用（貼付）'!$A:$A,0),MATCH("team",'公式予選（TT）1Gr-結果表・グリッド用（貼付）'!$1:$1,0))),"")</f>
        <v>のりものクラブTIGRE</v>
      </c>
      <c r="I44" s="170"/>
      <c r="J44" s="169"/>
      <c r="K44" s="44"/>
      <c r="L44" s="42"/>
      <c r="M44" s="7"/>
    </row>
    <row r="45" spans="1:15" ht="6" customHeight="1">
      <c r="A45" s="7"/>
      <c r="B45" s="7"/>
      <c r="C45" s="7"/>
      <c r="D45" s="7"/>
      <c r="E45" s="7"/>
      <c r="F45" s="45"/>
      <c r="G45" s="7"/>
      <c r="H45" s="7"/>
      <c r="I45" s="7"/>
      <c r="J45" s="7"/>
      <c r="K45" s="45"/>
      <c r="L45" s="43"/>
      <c r="M45" s="7"/>
    </row>
    <row r="46" spans="1:15" ht="15" customHeight="1">
      <c r="A46" s="7"/>
      <c r="B46">
        <f>IF(MAX('公式予選（TT）1Gr-結果表・グリッド用（貼付）'!A:A)&gt;G42,G42+1,"")</f>
        <v>17</v>
      </c>
      <c r="C46" s="167">
        <f>IFERROR(INDEX('公式予選（TT）1Gr-結果表・グリッド用（貼付）'!$A:$Z,MATCH($B46,'公式予選（TT）1Gr-結果表・グリッド用（貼付）'!$A:$A,0),MATCH("No.",'公式予選（TT）1Gr-結果表・グリッド用（貼付）'!$1:$1,0)),"")</f>
        <v>44</v>
      </c>
      <c r="D46" s="321" t="str">
        <f>IFERROR(INDEX('公式予選（TT）1Gr-結果表・グリッド用（貼付）'!$A:$Z,MATCH($B46,'公式予選（TT）1Gr-結果表・グリッド用（貼付）'!$A:$A,0),MATCH("名前",'公式予選（TT）1Gr-結果表・グリッド用（貼付）'!$1:$1,0)),"")</f>
        <v>今井 紀夫</v>
      </c>
      <c r="E46" s="321"/>
      <c r="F46" s="171">
        <f>IF(IFERROR(INDEX('公式予選（TT）1Gr-結果表・グリッド用（貼付）'!$A:$Z,MATCH($B46,'公式予選（TT）1Gr-結果表・グリッド用（貼付）'!$A:$A,0),MATCH("BestLap",'公式予選（TT）1Gr-結果表・グリッド用（貼付）'!$1:$1,0)),"")=0,"",IFERROR(INDEX('公式予選（TT）1Gr-結果表・グリッド用（貼付）'!$A:$Z,MATCH($B46,'公式予選（TT）1Gr-結果表・グリッド用（貼付）'!$A:$A,0),MATCH("BestLap",'公式予選（TT）1Gr-結果表・グリッド用（貼付）'!$1:$1,0)),""))</f>
        <v>56.156999999999996</v>
      </c>
      <c r="G46">
        <f>IF(MAX('公式予選（TT）1Gr-結果表・グリッド用（貼付）'!$A:$A)&gt;B46,B46+1,"")</f>
        <v>18</v>
      </c>
      <c r="H46" s="167">
        <f>INDEX('公式予選（TT）1Gr-結果表・グリッド用（貼付）'!$A:$Z,MATCH($G46,'公式予選（TT）1Gr-結果表・グリッド用（貼付）'!$A:$A,0),MATCH("No.",'公式予選（TT）1Gr-結果表・グリッド用（貼付）'!$1:$1,0))</f>
        <v>14</v>
      </c>
      <c r="I46" s="321" t="str">
        <f>IFERROR(INDEX('公式予選（TT）1Gr-結果表・グリッド用（貼付）'!$A:$Z,MATCH($G46,'公式予選（TT）1Gr-結果表・グリッド用（貼付）'!$A:$A,0),MATCH("名前",'公式予選（TT）1Gr-結果表・グリッド用（貼付）'!$1:$1,0)),"")</f>
        <v>辻本 稔</v>
      </c>
      <c r="J46" s="321"/>
      <c r="K46" s="171">
        <f>IFERROR(IF(INDEX('公式予選（TT）1Gr-結果表・グリッド用（貼付）'!$A:$Z,MATCH($G46,'公式予選（TT）1Gr-結果表・グリッド用（貼付）'!$A:$A,0),MATCH("BestLap",'公式予選（TT）1Gr-結果表・グリッド用（貼付）'!$1:$1,0))=0,"",INDEX('公式予選（TT）1Gr-結果表・グリッド用（貼付）'!$A:$Z,MATCH($G46,'公式予選（TT）1Gr-結果表・グリッド用（貼付）'!$A:$A,0),MATCH("BestLap",'公式予選（TT）1Gr-結果表・グリッド用（貼付）'!$1:$1,0))),"")</f>
        <v>56.188000000000002</v>
      </c>
      <c r="L46" s="44"/>
      <c r="M46" s="7"/>
    </row>
    <row r="47" spans="1:15" ht="6" customHeight="1">
      <c r="A47" s="7"/>
      <c r="B47" s="28"/>
      <c r="C47" s="43" t="str">
        <f>IF(IFERROR(INDEX('公式予選（TT）1Gr-結果表・グリッド用（貼付）'!$A:$Z,MATCH($B46,'公式予選（TT）1Gr-結果表・グリッド用（貼付）'!$A:$A,0),MATCH("クラス",'公式予選（TT）1Gr-結果表・グリッド用（貼付）'!$1:$1,0)),"")=0,"",IFERROR(INDEX('公式予選（TT）1Gr-結果表・グリッド用（貼付）'!$A:$Z,MATCH($B46,'公式予選（TT）1Gr-結果表・グリッド用（貼付）'!$A:$A,0),MATCH("クラス",'公式予選（TT）1Gr-結果表・グリッド用（貼付）'!$1:$1,0)),""))</f>
        <v>SUPER SS</v>
      </c>
      <c r="D47" s="165"/>
      <c r="E47" s="168"/>
      <c r="F47" s="43" t="str">
        <f>IF(IFERROR(INDEX('公式予選（TT）1Gr-結果表・グリッド用（貼付）'!$A:$Z,MATCH($B46,'公式予選（TT）1Gr-結果表・グリッド用（貼付）'!$A:$A,0),MATCH("Model/Engine",'公式予選（TT）1Gr-結果表・グリッド用（貼付）'!$1:$1,0)),"")=0,"",IFERROR(INDEX('公式予選（TT）1Gr-結果表・グリッド用（貼付）'!$A:$Z,MATCH($B46,'公式予選（TT）1Gr-結果表・グリッド用（貼付）'!$A:$A,0),MATCH("Model/Engine",'公式予選（TT）1Gr-結果表・グリッド用（貼付）'!$1:$1,0)),""))</f>
        <v>ビレル/YAMAHA</v>
      </c>
      <c r="G47" s="28"/>
      <c r="H47" s="43" t="str">
        <f>IF(IFERROR(INDEX('公式予選（TT）1Gr-結果表・グリッド用（貼付）'!$A:$Z,MATCH($G46,'公式予選（TT）1Gr-結果表・グリッド用（貼付）'!$A:$A,0),MATCH("クラス",'公式予選（TT）1Gr-結果表・グリッド用（貼付）'!$1:$1,0)),"")=0,"",IFERROR(INDEX('公式予選（TT）1Gr-結果表・グリッド用（貼付）'!$A:$Z,MATCH($G46,'公式予選（TT）1Gr-結果表・グリッド用（貼付）'!$A:$A,0),MATCH("クラス",'公式予選（TT）1Gr-結果表・グリッド用（貼付）'!$1:$1,0)),""))</f>
        <v>SUPER SS</v>
      </c>
      <c r="I47" s="165"/>
      <c r="J47" s="168"/>
      <c r="K47" s="43" t="str">
        <f>IFERROR(IF(INDEX('公式予選（TT）1Gr-結果表・グリッド用（貼付）'!$A:$Z,MATCH($G46,'公式予選（TT）1Gr-結果表・グリッド用（貼付）'!$A:$A,0),MATCH("Model/Engine",'公式予選（TT）1Gr-結果表・グリッド用（貼付）'!$1:$1,0))=0,"",INDEX('公式予選（TT）1Gr-結果表・グリッド用（貼付）'!$A:$Z,MATCH($G46,'公式予選（TT）1Gr-結果表・グリッド用（貼付）'!$A:$A,0),MATCH("Model/Engine",'公式予選（TT）1Gr-結果表・グリッド用（貼付）'!$1:$1,0))),"")</f>
        <v>Mach1/YAMAHA</v>
      </c>
      <c r="L47" s="45"/>
      <c r="M47" s="7"/>
      <c r="O47" s="89"/>
    </row>
    <row r="48" spans="1:15" ht="9.9499999999999993" customHeight="1">
      <c r="A48" s="7"/>
      <c r="B48" s="28"/>
      <c r="C48" s="169" t="str">
        <f>IF(IFERROR(INDEX('公式予選（TT）1Gr-結果表・グリッド用（貼付）'!$A:$Z,MATCH($B46,'公式予選（TT）1Gr-結果表・グリッド用（貼付）'!$A:$A,0),MATCH("team",'公式予選（TT）1Gr-結果表・グリッド用（貼付）'!$1:$1,0)),"")=0,"",IFERROR(INDEX('公式予選（TT）1Gr-結果表・グリッド用（貼付）'!$A:$Z,MATCH($B46,'公式予選（TT）1Gr-結果表・グリッド用（貼付）'!$A:$A,0),MATCH("team",'公式予選（TT）1Gr-結果表・グリッド用（貼付）'!$1:$1,0)),""))</f>
        <v>アフェクションTIGRE</v>
      </c>
      <c r="D48" s="170"/>
      <c r="E48" s="169"/>
      <c r="F48" s="44"/>
      <c r="G48" s="28"/>
      <c r="H48" s="169" t="str">
        <f>IFERROR(IF(INDEX('公式予選（TT）1Gr-結果表・グリッド用（貼付）'!$A:$Z,MATCH($G46,'公式予選（TT）1Gr-結果表・グリッド用（貼付）'!$A:$A,0),MATCH("team",'公式予選（TT）1Gr-結果表・グリッド用（貼付）'!$1:$1,0))=0,"",INDEX('公式予選（TT）1Gr-結果表・グリッド用（貼付）'!$A:$Z,MATCH($G46,'公式予選（TT）1Gr-結果表・グリッド用（貼付）'!$A:$A,0),MATCH("team",'公式予選（TT）1Gr-結果表・グリッド用（貼付）'!$1:$1,0))),"")</f>
        <v>サーティーズレーシング</v>
      </c>
      <c r="I48" s="170"/>
      <c r="J48" s="169"/>
      <c r="K48" s="44"/>
      <c r="L48" s="42"/>
      <c r="M48" s="7"/>
    </row>
    <row r="49" spans="1:13" ht="6" customHeight="1">
      <c r="A49" s="7"/>
      <c r="B49" s="7"/>
      <c r="C49" s="7"/>
      <c r="D49" s="7"/>
      <c r="E49" s="7"/>
      <c r="F49" s="45"/>
      <c r="G49" s="7"/>
      <c r="H49" s="7"/>
      <c r="I49" s="7"/>
      <c r="J49" s="7"/>
      <c r="K49" s="45"/>
      <c r="L49" s="43"/>
      <c r="M49" s="7"/>
    </row>
    <row r="50" spans="1:13" ht="15" customHeight="1">
      <c r="A50" s="7"/>
      <c r="B50">
        <f>IF(MAX('公式予選（TT）1Gr-結果表・グリッド用（貼付）'!A:A)&gt;G46,G46+1,"")</f>
        <v>19</v>
      </c>
      <c r="C50" s="167">
        <f>IFERROR(INDEX('公式予選（TT）1Gr-結果表・グリッド用（貼付）'!$A:$Z,MATCH($B50,'公式予選（TT）1Gr-結果表・グリッド用（貼付）'!$A:$A,0),MATCH("No.",'公式予選（TT）1Gr-結果表・グリッド用（貼付）'!$1:$1,0)),"")</f>
        <v>53</v>
      </c>
      <c r="D50" s="321" t="str">
        <f>IFERROR(INDEX('公式予選（TT）1Gr-結果表・グリッド用（貼付）'!$A:$Z,MATCH($B50,'公式予選（TT）1Gr-結果表・グリッド用（貼付）'!$A:$A,0),MATCH("名前",'公式予選（TT）1Gr-結果表・グリッド用（貼付）'!$1:$1,0)),"")</f>
        <v>宮崎 知巳</v>
      </c>
      <c r="E50" s="321"/>
      <c r="F50" s="171">
        <f>IF(IFERROR(INDEX('公式予選（TT）1Gr-結果表・グリッド用（貼付）'!$A:$Z,MATCH($B50,'公式予選（TT）1Gr-結果表・グリッド用（貼付）'!$A:$A,0),MATCH("BestLap",'公式予選（TT）1Gr-結果表・グリッド用（貼付）'!$1:$1,0)),"")=0,"",IFERROR(INDEX('公式予選（TT）1Gr-結果表・グリッド用（貼付）'!$A:$Z,MATCH($B50,'公式予選（TT）1Gr-結果表・グリッド用（貼付）'!$A:$A,0),MATCH("BestLap",'公式予選（TT）1Gr-結果表・グリッド用（貼付）'!$1:$1,0)),""))</f>
        <v>56.360999999999997</v>
      </c>
      <c r="G50">
        <f>IF(MAX('公式予選（TT）1Gr-結果表・グリッド用（貼付）'!$A:$A)&gt;B50,B50+1,"")</f>
        <v>20</v>
      </c>
      <c r="H50" s="167">
        <f>INDEX('公式予選（TT）1Gr-結果表・グリッド用（貼付）'!$A:$Z,MATCH($G50,'公式予選（TT）1Gr-結果表・グリッド用（貼付）'!$A:$A,0),MATCH("No.",'公式予選（TT）1Gr-結果表・グリッド用（貼付）'!$1:$1,0))</f>
        <v>68</v>
      </c>
      <c r="I50" s="321" t="str">
        <f>IFERROR(INDEX('公式予選（TT）1Gr-結果表・グリッド用（貼付）'!$A:$Z,MATCH($G50,'公式予選（TT）1Gr-結果表・グリッド用（貼付）'!$A:$A,0),MATCH("名前",'公式予選（TT）1Gr-結果表・グリッド用（貼付）'!$1:$1,0)),"")</f>
        <v>安藤 直仁</v>
      </c>
      <c r="J50" s="321"/>
      <c r="K50" s="171">
        <f>IFERROR(IF(INDEX('公式予選（TT）1Gr-結果表・グリッド用（貼付）'!$A:$Z,MATCH($G50,'公式予選（TT）1Gr-結果表・グリッド用（貼付）'!$A:$A,0),MATCH("BestLap",'公式予選（TT）1Gr-結果表・グリッド用（貼付）'!$1:$1,0))=0,"",INDEX('公式予選（TT）1Gr-結果表・グリッド用（貼付）'!$A:$Z,MATCH($G50,'公式予選（TT）1Gr-結果表・グリッド用（貼付）'!$A:$A,0),MATCH("BestLap",'公式予選（TT）1Gr-結果表・グリッド用（貼付）'!$1:$1,0))),"")</f>
        <v>56.414000000000001</v>
      </c>
      <c r="L50" s="44"/>
      <c r="M50" s="7"/>
    </row>
    <row r="51" spans="1:13" ht="6" customHeight="1">
      <c r="A51" s="7"/>
      <c r="B51" s="28"/>
      <c r="C51" s="43" t="str">
        <f>IF(IFERROR(INDEX('公式予選（TT）1Gr-結果表・グリッド用（貼付）'!$A:$Z,MATCH($B50,'公式予選（TT）1Gr-結果表・グリッド用（貼付）'!$A:$A,0),MATCH("クラス",'公式予選（TT）1Gr-結果表・グリッド用（貼付）'!$1:$1,0)),"")=0,"",IFERROR(INDEX('公式予選（TT）1Gr-結果表・グリッド用（貼付）'!$A:$Z,MATCH($B50,'公式予選（TT）1Gr-結果表・グリッド用（貼付）'!$A:$A,0),MATCH("クラス",'公式予選（TT）1Gr-結果表・グリッド用（貼付）'!$1:$1,0)),""))</f>
        <v>SUPER SS</v>
      </c>
      <c r="D51" s="165"/>
      <c r="E51" s="168"/>
      <c r="F51" s="43" t="str">
        <f>IF(IFERROR(INDEX('公式予選（TT）1Gr-結果表・グリッド用（貼付）'!$A:$Z,MATCH($B50,'公式予選（TT）1Gr-結果表・グリッド用（貼付）'!$A:$A,0),MATCH("Model/Engine",'公式予選（TT）1Gr-結果表・グリッド用（貼付）'!$1:$1,0)),"")=0,"",IFERROR(INDEX('公式予選（TT）1Gr-結果表・グリッド用（貼付）'!$A:$Z,MATCH($B50,'公式予選（TT）1Gr-結果表・グリッド用（貼付）'!$A:$A,0),MATCH("Model/Engine",'公式予選（TT）1Gr-結果表・グリッド用（貼付）'!$1:$1,0)),""))</f>
        <v>トニーカート/YAMAHA</v>
      </c>
      <c r="G51" s="28"/>
      <c r="H51" s="43" t="str">
        <f>IF(IFERROR(INDEX('公式予選（TT）1Gr-結果表・グリッド用（貼付）'!$A:$Z,MATCH($G50,'公式予選（TT）1Gr-結果表・グリッド用（貼付）'!$A:$A,0),MATCH("クラス",'公式予選（TT）1Gr-結果表・グリッド用（貼付）'!$1:$1,0)),"")=0,"",IFERROR(INDEX('公式予選（TT）1Gr-結果表・グリッド用（貼付）'!$A:$Z,MATCH($G50,'公式予選（TT）1Gr-結果表・グリッド用（貼付）'!$A:$A,0),MATCH("クラス",'公式予選（TT）1Gr-結果表・グリッド用（貼付）'!$1:$1,0)),""))</f>
        <v>SUPER SS</v>
      </c>
      <c r="I51" s="165"/>
      <c r="J51" s="168"/>
      <c r="K51" s="43" t="str">
        <f>IFERROR(IF(INDEX('公式予選（TT）1Gr-結果表・グリッド用（貼付）'!$A:$Z,MATCH($G50,'公式予選（TT）1Gr-結果表・グリッド用（貼付）'!$A:$A,0),MATCH("Model/Engine",'公式予選（TT）1Gr-結果表・グリッド用（貼付）'!$1:$1,0))=0,"",INDEX('公式予選（TT）1Gr-結果表・グリッド用（貼付）'!$A:$Z,MATCH($G50,'公式予選（TT）1Gr-結果表・グリッド用（貼付）'!$A:$A,0),MATCH("Model/Engine",'公式予選（TT）1Gr-結果表・グリッド用（貼付）'!$1:$1,0))),"")</f>
        <v>KOSMIC/YAMAHA</v>
      </c>
      <c r="L51" s="45"/>
      <c r="M51" s="7"/>
    </row>
    <row r="52" spans="1:13" ht="9.9499999999999993" customHeight="1">
      <c r="A52" s="7"/>
      <c r="B52" s="28"/>
      <c r="C52" s="169" t="str">
        <f>IF(IFERROR(INDEX('公式予選（TT）1Gr-結果表・グリッド用（貼付）'!$A:$Z,MATCH($B50,'公式予選（TT）1Gr-結果表・グリッド用（貼付）'!$A:$A,0),MATCH("team",'公式予選（TT）1Gr-結果表・グリッド用（貼付）'!$1:$1,0)),"")=0,"",IFERROR(INDEX('公式予選（TT）1Gr-結果表・グリッド用（貼付）'!$A:$Z,MATCH($B50,'公式予選（TT）1Gr-結果表・グリッド用（貼付）'!$A:$A,0),MATCH("team",'公式予選（TT）1Gr-結果表・グリッド用（貼付）'!$1:$1,0)),""))</f>
        <v>JACKAL HKC</v>
      </c>
      <c r="D52" s="170"/>
      <c r="E52" s="169"/>
      <c r="F52" s="44"/>
      <c r="G52" s="28"/>
      <c r="H52" s="169" t="str">
        <f>IFERROR(IF(INDEX('公式予選（TT）1Gr-結果表・グリッド用（貼付）'!$A:$Z,MATCH($G50,'公式予選（TT）1Gr-結果表・グリッド用（貼付）'!$A:$A,0),MATCH("team",'公式予選（TT）1Gr-結果表・グリッド用（貼付）'!$1:$1,0))=0,"",INDEX('公式予選（TT）1Gr-結果表・グリッド用（貼付）'!$A:$Z,MATCH($G50,'公式予選（TT）1Gr-結果表・グリッド用（貼付）'!$A:$A,0),MATCH("team",'公式予選（TT）1Gr-結果表・グリッド用（貼付）'!$1:$1,0))),"")</f>
        <v>Gren Blue RT</v>
      </c>
      <c r="I52" s="170"/>
      <c r="J52" s="169"/>
      <c r="K52" s="44"/>
      <c r="L52" s="42"/>
      <c r="M52" s="7"/>
    </row>
    <row r="53" spans="1:13" ht="6" customHeight="1">
      <c r="A53" s="7"/>
      <c r="B53" s="7"/>
      <c r="C53" s="7"/>
      <c r="D53" s="7"/>
      <c r="E53" s="7"/>
      <c r="F53" s="45"/>
      <c r="G53" s="7"/>
      <c r="H53" s="7"/>
      <c r="I53" s="7"/>
      <c r="J53" s="7"/>
      <c r="K53" s="45"/>
      <c r="L53" s="43"/>
      <c r="M53" s="7"/>
    </row>
    <row r="54" spans="1:13" ht="15" customHeight="1">
      <c r="A54" s="7"/>
      <c r="B54">
        <f>IF(MAX('公式予選（TT）1Gr-結果表・グリッド用（貼付）'!A:A)&gt;G50,G50+1,"")</f>
        <v>21</v>
      </c>
      <c r="C54" s="167">
        <f>IFERROR(INDEX('公式予選（TT）1Gr-結果表・グリッド用（貼付）'!$A:$Z,MATCH($B54,'公式予選（TT）1Gr-結果表・グリッド用（貼付）'!$A:$A,0),MATCH("No.",'公式予選（TT）1Gr-結果表・グリッド用（貼付）'!$1:$1,0)),"")</f>
        <v>27</v>
      </c>
      <c r="D54" s="321" t="str">
        <f>IFERROR(INDEX('公式予選（TT）1Gr-結果表・グリッド用（貼付）'!$A:$Z,MATCH($B54,'公式予選（TT）1Gr-結果表・グリッド用（貼付）'!$A:$A,0),MATCH("名前",'公式予選（TT）1Gr-結果表・グリッド用（貼付）'!$1:$1,0)),"")</f>
        <v>大川 浩</v>
      </c>
      <c r="E54" s="321"/>
      <c r="F54" s="171">
        <f>IF(IFERROR(INDEX('公式予選（TT）1Gr-結果表・グリッド用（貼付）'!$A:$Z,MATCH($B54,'公式予選（TT）1Gr-結果表・グリッド用（貼付）'!$A:$A,0),MATCH("BestLap",'公式予選（TT）1Gr-結果表・グリッド用（貼付）'!$1:$1,0)),"")=0,"",IFERROR(INDEX('公式予選（TT）1Gr-結果表・グリッド用（貼付）'!$A:$Z,MATCH($B54,'公式予選（TT）1Gr-結果表・グリッド用（貼付）'!$A:$A,0),MATCH("BestLap",'公式予選（TT）1Gr-結果表・グリッド用（貼付）'!$1:$1,0)),""))</f>
        <v>56.594999999999999</v>
      </c>
      <c r="G54">
        <f>IF(MAX('公式予選（TT）1Gr-結果表・グリッド用（貼付）'!$A:$A)&gt;B54,B54+1,"")</f>
        <v>22</v>
      </c>
      <c r="H54" s="167">
        <f>INDEX('公式予選（TT）1Gr-結果表・グリッド用（貼付）'!$A:$Z,MATCH($G54,'公式予選（TT）1Gr-結果表・グリッド用（貼付）'!$A:$A,0),MATCH("No.",'公式予選（TT）1Gr-結果表・グリッド用（貼付）'!$1:$1,0))</f>
        <v>90</v>
      </c>
      <c r="I54" s="321" t="str">
        <f>IFERROR(INDEX('公式予選（TT）1Gr-結果表・グリッド用（貼付）'!$A:$Z,MATCH($G54,'公式予選（TT）1Gr-結果表・グリッド用（貼付）'!$A:$A,0),MATCH("名前",'公式予選（TT）1Gr-結果表・グリッド用（貼付）'!$1:$1,0)),"")</f>
        <v>竹中 敬之</v>
      </c>
      <c r="J54" s="321"/>
      <c r="K54" s="171">
        <f>IFERROR(IF(INDEX('公式予選（TT）1Gr-結果表・グリッド用（貼付）'!$A:$Z,MATCH($G54,'公式予選（TT）1Gr-結果表・グリッド用（貼付）'!$A:$A,0),MATCH("BestLap",'公式予選（TT）1Gr-結果表・グリッド用（貼付）'!$1:$1,0))=0,"",INDEX('公式予選（TT）1Gr-結果表・グリッド用（貼付）'!$A:$Z,MATCH($G54,'公式予選（TT）1Gr-結果表・グリッド用（貼付）'!$A:$A,0),MATCH("BestLap",'公式予選（TT）1Gr-結果表・グリッド用（貼付）'!$1:$1,0))),"")</f>
        <v>56.618000000000002</v>
      </c>
      <c r="L54" s="44"/>
      <c r="M54" s="7"/>
    </row>
    <row r="55" spans="1:13" ht="6" customHeight="1">
      <c r="A55" s="7"/>
      <c r="B55" s="28"/>
      <c r="C55" s="43" t="str">
        <f>IF(IFERROR(INDEX('公式予選（TT）1Gr-結果表・グリッド用（貼付）'!$A:$Z,MATCH($B54,'公式予選（TT）1Gr-結果表・グリッド用（貼付）'!$A:$A,0),MATCH("クラス",'公式予選（TT）1Gr-結果表・グリッド用（貼付）'!$1:$1,0)),"")=0,"",IFERROR(INDEX('公式予選（TT）1Gr-結果表・グリッド用（貼付）'!$A:$Z,MATCH($B54,'公式予選（TT）1Gr-結果表・グリッド用（貼付）'!$A:$A,0),MATCH("クラス",'公式予選（TT）1Gr-結果表・グリッド用（貼付）'!$1:$1,0)),""))</f>
        <v>SUPER SS</v>
      </c>
      <c r="D55" s="165"/>
      <c r="E55" s="168"/>
      <c r="F55" s="43" t="str">
        <f>IF(IFERROR(INDEX('公式予選（TT）1Gr-結果表・グリッド用（貼付）'!$A:$Z,MATCH($B54,'公式予選（TT）1Gr-結果表・グリッド用（貼付）'!$A:$A,0),MATCH("Model/Engine",'公式予選（TT）1Gr-結果表・グリッド用（貼付）'!$1:$1,0)),"")=0,"",IFERROR(INDEX('公式予選（TT）1Gr-結果表・グリッド用（貼付）'!$A:$Z,MATCH($B54,'公式予選（TT）1Gr-結果表・グリッド用（貼付）'!$A:$A,0),MATCH("Model/Engine",'公式予選（TT）1Gr-結果表・グリッド用（貼付）'!$1:$1,0)),""))</f>
        <v>FA/YAMAHA</v>
      </c>
      <c r="G55" s="28"/>
      <c r="H55" s="43" t="str">
        <f>IF(IFERROR(INDEX('公式予選（TT）1Gr-結果表・グリッド用（貼付）'!$A:$Z,MATCH($G54,'公式予選（TT）1Gr-結果表・グリッド用（貼付）'!$A:$A,0),MATCH("クラス",'公式予選（TT）1Gr-結果表・グリッド用（貼付）'!$1:$1,0)),"")=0,"",IFERROR(INDEX('公式予選（TT）1Gr-結果表・グリッド用（貼付）'!$A:$Z,MATCH($G54,'公式予選（TT）1Gr-結果表・グリッド用（貼付）'!$A:$A,0),MATCH("クラス",'公式予選（TT）1Gr-結果表・グリッド用（貼付）'!$1:$1,0)),""))</f>
        <v>SUPER SS</v>
      </c>
      <c r="I55" s="165"/>
      <c r="J55" s="168"/>
      <c r="K55" s="43" t="str">
        <f>IFERROR(IF(INDEX('公式予選（TT）1Gr-結果表・グリッド用（貼付）'!$A:$Z,MATCH($G54,'公式予選（TT）1Gr-結果表・グリッド用（貼付）'!$A:$A,0),MATCH("Model/Engine",'公式予選（TT）1Gr-結果表・グリッド用（貼付）'!$1:$1,0))=0,"",INDEX('公式予選（TT）1Gr-結果表・グリッド用（貼付）'!$A:$Z,MATCH($G54,'公式予選（TT）1Gr-結果表・グリッド用（貼付）'!$A:$A,0),MATCH("Model/Engine",'公式予選（TT）1Gr-結果表・グリッド用（貼付）'!$1:$1,0))),"")</f>
        <v>マッハワン/YAMAHA</v>
      </c>
      <c r="L55" s="45"/>
      <c r="M55" s="7"/>
    </row>
    <row r="56" spans="1:13" ht="9.9499999999999993" customHeight="1">
      <c r="A56" s="7"/>
      <c r="B56" s="28"/>
      <c r="C56" s="169" t="str">
        <f>IF(IFERROR(INDEX('公式予選（TT）1Gr-結果表・グリッド用（貼付）'!$A:$Z,MATCH($B54,'公式予選（TT）1Gr-結果表・グリッド用（貼付）'!$A:$A,0),MATCH("team",'公式予選（TT）1Gr-結果表・グリッド用（貼付）'!$1:$1,0)),"")=0,"",IFERROR(INDEX('公式予選（TT）1Gr-結果表・グリッド用（貼付）'!$A:$Z,MATCH($B54,'公式予選（TT）1Gr-結果表・グリッド用（貼付）'!$A:$A,0),MATCH("team",'公式予選（TT）1Gr-結果表・グリッド用（貼付）'!$1:$1,0)),""))</f>
        <v>ハラダカートクラブ</v>
      </c>
      <c r="D56" s="170"/>
      <c r="E56" s="169"/>
      <c r="F56" s="44"/>
      <c r="G56" s="28"/>
      <c r="H56" s="169" t="str">
        <f>IFERROR(IF(INDEX('公式予選（TT）1Gr-結果表・グリッド用（貼付）'!$A:$Z,MATCH($G54,'公式予選（TT）1Gr-結果表・グリッド用（貼付）'!$A:$A,0),MATCH("team",'公式予選（TT）1Gr-結果表・グリッド用（貼付）'!$1:$1,0))=0,"",INDEX('公式予選（TT）1Gr-結果表・グリッド用（貼付）'!$A:$Z,MATCH($G54,'公式予選（TT）1Gr-結果表・グリッド用（貼付）'!$A:$A,0),MATCH("team",'公式予選（TT）1Gr-結果表・グリッド用（貼付）'!$1:$1,0))),"")</f>
        <v>サーティーズレーシング</v>
      </c>
      <c r="I56" s="170"/>
      <c r="J56" s="169"/>
      <c r="K56" s="44"/>
      <c r="L56" s="42"/>
      <c r="M56" s="7"/>
    </row>
    <row r="57" spans="1:13" ht="6" customHeight="1">
      <c r="A57" s="7"/>
      <c r="B57" s="7"/>
      <c r="C57" s="7"/>
      <c r="D57" s="7"/>
      <c r="E57" s="7"/>
      <c r="F57" s="45"/>
      <c r="G57" s="7"/>
      <c r="H57" s="7"/>
      <c r="I57" s="7"/>
      <c r="J57" s="7"/>
      <c r="K57" s="45"/>
      <c r="L57" s="43"/>
      <c r="M57" s="7"/>
    </row>
    <row r="58" spans="1:13" ht="15" customHeight="1">
      <c r="A58" s="7"/>
      <c r="B58">
        <f>IF(MAX('公式予選（TT）1Gr-結果表・グリッド用（貼付）'!A:A)&gt;G54,G54+1,"")</f>
        <v>23</v>
      </c>
      <c r="C58" s="167">
        <f>IFERROR(INDEX('公式予選（TT）1Gr-結果表・グリッド用（貼付）'!$A:$Z,MATCH($B58,'公式予選（TT）1Gr-結果表・グリッド用（貼付）'!$A:$A,0),MATCH("No.",'公式予選（TT）1Gr-結果表・グリッド用（貼付）'!$1:$1,0)),"")</f>
        <v>61</v>
      </c>
      <c r="D58" s="321" t="str">
        <f>IFERROR(INDEX('公式予選（TT）1Gr-結果表・グリッド用（貼付）'!$A:$Z,MATCH($B58,'公式予選（TT）1Gr-結果表・グリッド用（貼付）'!$A:$A,0),MATCH("名前",'公式予選（TT）1Gr-結果表・グリッド用（貼付）'!$1:$1,0)),"")</f>
        <v>曽我部 崇</v>
      </c>
      <c r="E58" s="321"/>
      <c r="F58" s="171">
        <f>IF(IFERROR(INDEX('公式予選（TT）1Gr-結果表・グリッド用（貼付）'!$A:$Z,MATCH($B58,'公式予選（TT）1Gr-結果表・グリッド用（貼付）'!$A:$A,0),MATCH("BestLap",'公式予選（TT）1Gr-結果表・グリッド用（貼付）'!$1:$1,0)),"")=0,"",IFERROR(INDEX('公式予選（TT）1Gr-結果表・グリッド用（貼付）'!$A:$Z,MATCH($B58,'公式予選（TT）1Gr-結果表・グリッド用（貼付）'!$A:$A,0),MATCH("BestLap",'公式予選（TT）1Gr-結果表・グリッド用（貼付）'!$1:$1,0)),""))</f>
        <v>56.722000000000001</v>
      </c>
      <c r="G58">
        <f>IF(MAX('公式予選（TT）1Gr-結果表・グリッド用（貼付）'!$A:$A)&gt;B58,B58+1,"")</f>
        <v>24</v>
      </c>
      <c r="H58" s="167">
        <f>INDEX('公式予選（TT）1Gr-結果表・グリッド用（貼付）'!$A:$Z,MATCH($G58,'公式予選（TT）1Gr-結果表・グリッド用（貼付）'!$A:$A,0),MATCH("No.",'公式予選（TT）1Gr-結果表・グリッド用（貼付）'!$1:$1,0))</f>
        <v>29</v>
      </c>
      <c r="I58" s="321" t="str">
        <f>IFERROR(INDEX('公式予選（TT）1Gr-結果表・グリッド用（貼付）'!$A:$Z,MATCH($G58,'公式予選（TT）1Gr-結果表・グリッド用（貼付）'!$A:$A,0),MATCH("名前",'公式予選（TT）1Gr-結果表・グリッド用（貼付）'!$1:$1,0)),"")</f>
        <v>平田 研二</v>
      </c>
      <c r="J58" s="321"/>
      <c r="K58" s="171">
        <f>IFERROR(IF(INDEX('公式予選（TT）1Gr-結果表・グリッド用（貼付）'!$A:$Z,MATCH($G58,'公式予選（TT）1Gr-結果表・グリッド用（貼付）'!$A:$A,0),MATCH("BestLap",'公式予選（TT）1Gr-結果表・グリッド用（貼付）'!$1:$1,0))=0,"",INDEX('公式予選（TT）1Gr-結果表・グリッド用（貼付）'!$A:$Z,MATCH($G58,'公式予選（TT）1Gr-結果表・グリッド用（貼付）'!$A:$A,0),MATCH("BestLap",'公式予選（TT）1Gr-結果表・グリッド用（貼付）'!$1:$1,0))),"")</f>
        <v>56.753</v>
      </c>
      <c r="L58" s="44"/>
      <c r="M58" s="7"/>
    </row>
    <row r="59" spans="1:13" ht="6" customHeight="1">
      <c r="A59" s="7"/>
      <c r="B59" s="28"/>
      <c r="C59" s="43" t="str">
        <f>IF(IFERROR(INDEX('公式予選（TT）1Gr-結果表・グリッド用（貼付）'!$A:$Z,MATCH($B58,'公式予選（TT）1Gr-結果表・グリッド用（貼付）'!$A:$A,0),MATCH("クラス",'公式予選（TT）1Gr-結果表・グリッド用（貼付）'!$1:$1,0)),"")=0,"",IFERROR(INDEX('公式予選（TT）1Gr-結果表・グリッド用（貼付）'!$A:$Z,MATCH($B58,'公式予選（TT）1Gr-結果表・グリッド用（貼付）'!$A:$A,0),MATCH("クラス",'公式予選（TT）1Gr-結果表・グリッド用（貼付）'!$1:$1,0)),""))</f>
        <v>SUPER SS</v>
      </c>
      <c r="D59" s="165"/>
      <c r="E59" s="168"/>
      <c r="F59" s="43" t="str">
        <f>IF(IFERROR(INDEX('公式予選（TT）1Gr-結果表・グリッド用（貼付）'!$A:$Z,MATCH($B58,'公式予選（TT）1Gr-結果表・グリッド用（貼付）'!$A:$A,0),MATCH("Model/Engine",'公式予選（TT）1Gr-結果表・グリッド用（貼付）'!$1:$1,0)),"")=0,"",IFERROR(INDEX('公式予選（TT）1Gr-結果表・グリッド用（貼付）'!$A:$Z,MATCH($B58,'公式予選（TT）1Gr-結果表・グリッド用（貼付）'!$A:$A,0),MATCH("Model/Engine",'公式予選（TT）1Gr-結果表・グリッド用（貼付）'!$1:$1,0)),""))</f>
        <v>MACH1/YAMAHA</v>
      </c>
      <c r="G59" s="28"/>
      <c r="H59" s="43" t="str">
        <f>IF(IFERROR(INDEX('公式予選（TT）1Gr-結果表・グリッド用（貼付）'!$A:$Z,MATCH($G58,'公式予選（TT）1Gr-結果表・グリッド用（貼付）'!$A:$A,0),MATCH("クラス",'公式予選（TT）1Gr-結果表・グリッド用（貼付）'!$1:$1,0)),"")=0,"",IFERROR(INDEX('公式予選（TT）1Gr-結果表・グリッド用（貼付）'!$A:$Z,MATCH($G58,'公式予選（TT）1Gr-結果表・グリッド用（貼付）'!$A:$A,0),MATCH("クラス",'公式予選（TT）1Gr-結果表・グリッド用（貼付）'!$1:$1,0)),""))</f>
        <v>SUPER SS</v>
      </c>
      <c r="I59" s="165"/>
      <c r="J59" s="168"/>
      <c r="K59" s="43" t="str">
        <f>IFERROR(IF(INDEX('公式予選（TT）1Gr-結果表・グリッド用（貼付）'!$A:$Z,MATCH($G58,'公式予選（TT）1Gr-結果表・グリッド用（貼付）'!$A:$A,0),MATCH("Model/Engine",'公式予選（TT）1Gr-結果表・グリッド用（貼付）'!$1:$1,0))=0,"",INDEX('公式予選（TT）1Gr-結果表・グリッド用（貼付）'!$A:$Z,MATCH($G58,'公式予選（TT）1Gr-結果表・グリッド用（貼付）'!$A:$A,0),MATCH("Model/Engine",'公式予選（TT）1Gr-結果表・グリッド用（貼付）'!$1:$1,0))),"")</f>
        <v>CROC Promotion/YAMAHA</v>
      </c>
      <c r="L59" s="45"/>
      <c r="M59" s="7"/>
    </row>
    <row r="60" spans="1:13" ht="9.9499999999999993" customHeight="1">
      <c r="A60" s="7"/>
      <c r="B60" s="28"/>
      <c r="C60" s="169" t="str">
        <f>IF(IFERROR(INDEX('公式予選（TT）1Gr-結果表・グリッド用（貼付）'!$A:$Z,MATCH($B58,'公式予選（TT）1Gr-結果表・グリッド用（貼付）'!$A:$A,0),MATCH("team",'公式予選（TT）1Gr-結果表・グリッド用（貼付）'!$1:$1,0)),"")=0,"",IFERROR(INDEX('公式予選（TT）1Gr-結果表・グリッド用（貼付）'!$A:$Z,MATCH($B58,'公式予選（TT）1Gr-結果表・グリッド用（貼付）'!$A:$A,0),MATCH("team",'公式予選（TT）1Gr-結果表・グリッド用（貼付）'!$1:$1,0)),""))</f>
        <v>F's CLUB</v>
      </c>
      <c r="D60" s="170"/>
      <c r="E60" s="169"/>
      <c r="F60" s="44"/>
      <c r="G60" s="28"/>
      <c r="H60" s="169" t="str">
        <f>IFERROR(IF(INDEX('公式予選（TT）1Gr-結果表・グリッド用（貼付）'!$A:$Z,MATCH($G58,'公式予選（TT）1Gr-結果表・グリッド用（貼付）'!$A:$A,0),MATCH("team",'公式予選（TT）1Gr-結果表・グリッド用（貼付）'!$1:$1,0))=0,"",INDEX('公式予選（TT）1Gr-結果表・グリッド用（貼付）'!$A:$Z,MATCH($G58,'公式予選（TT）1Gr-結果表・グリッド用（貼付）'!$A:$A,0),MATCH("team",'公式予選（TT）1Gr-結果表・グリッド用（貼付）'!$1:$1,0))),"")</f>
        <v>RS nakatsuchi</v>
      </c>
      <c r="I60" s="170"/>
      <c r="J60" s="169"/>
      <c r="K60" s="44"/>
      <c r="L60" s="42"/>
      <c r="M60" s="7"/>
    </row>
    <row r="61" spans="1:13" ht="6" customHeight="1">
      <c r="A61" s="7"/>
      <c r="B61" s="7"/>
      <c r="C61" s="7"/>
      <c r="D61" s="7"/>
      <c r="E61" s="7"/>
      <c r="F61" s="45"/>
      <c r="G61" s="7"/>
      <c r="H61" s="7"/>
      <c r="I61" s="7"/>
      <c r="J61" s="7"/>
      <c r="K61" s="45"/>
      <c r="L61" s="43"/>
      <c r="M61" s="7"/>
    </row>
    <row r="62" spans="1:13" ht="15" customHeight="1">
      <c r="A62" s="7"/>
      <c r="B62">
        <f>IF(MAX('公式予選（TT）1Gr-結果表・グリッド用（貼付）'!A:A)&gt;G58,G58+1,"")</f>
        <v>25</v>
      </c>
      <c r="C62" s="167">
        <f>IFERROR(INDEX('公式予選（TT）1Gr-結果表・グリッド用（貼付）'!$A:$Z,MATCH($B62,'公式予選（TT）1Gr-結果表・グリッド用（貼付）'!$A:$A,0),MATCH("No.",'公式予選（TT）1Gr-結果表・グリッド用（貼付）'!$1:$1,0)),"")</f>
        <v>99</v>
      </c>
      <c r="D62" s="321" t="str">
        <f>IFERROR(INDEX('公式予選（TT）1Gr-結果表・グリッド用（貼付）'!$A:$Z,MATCH($B62,'公式予選（TT）1Gr-結果表・グリッド用（貼付）'!$A:$A,0),MATCH("名前",'公式予選（TT）1Gr-結果表・グリッド用（貼付）'!$1:$1,0)),"")</f>
        <v>近藤 雄一朗</v>
      </c>
      <c r="E62" s="321"/>
      <c r="F62" s="171">
        <f>IF(IFERROR(INDEX('公式予選（TT）1Gr-結果表・グリッド用（貼付）'!$A:$Z,MATCH($B62,'公式予選（TT）1Gr-結果表・グリッド用（貼付）'!$A:$A,0),MATCH("BestLap",'公式予選（TT）1Gr-結果表・グリッド用（貼付）'!$1:$1,0)),"")=0,"",IFERROR(INDEX('公式予選（TT）1Gr-結果表・グリッド用（貼付）'!$A:$Z,MATCH($B62,'公式予選（TT）1Gr-結果表・グリッド用（貼付）'!$A:$A,0),MATCH("BestLap",'公式予選（TT）1Gr-結果表・グリッド用（貼付）'!$1:$1,0)),""))</f>
        <v>56.930999999999997</v>
      </c>
      <c r="G62">
        <f>IF(MAX('公式予選（TT）1Gr-結果表・グリッド用（貼付）'!$A:$A)&gt;B62,B62+1,"")</f>
        <v>26</v>
      </c>
      <c r="H62" s="167">
        <f>INDEX('公式予選（TT）1Gr-結果表・グリッド用（貼付）'!$A:$Z,MATCH($G62,'公式予選（TT）1Gr-結果表・グリッド用（貼付）'!$A:$A,0),MATCH("No.",'公式予選（TT）1Gr-結果表・グリッド用（貼付）'!$1:$1,0))</f>
        <v>56</v>
      </c>
      <c r="I62" s="321" t="str">
        <f>IFERROR(INDEX('公式予選（TT）1Gr-結果表・グリッド用（貼付）'!$A:$Z,MATCH($G62,'公式予選（TT）1Gr-結果表・グリッド用（貼付）'!$A:$A,0),MATCH("名前",'公式予選（TT）1Gr-結果表・グリッド用（貼付）'!$1:$1,0)),"")</f>
        <v>米倉 隆幸</v>
      </c>
      <c r="J62" s="321"/>
      <c r="K62" s="171">
        <f>IFERROR(IF(INDEX('公式予選（TT）1Gr-結果表・グリッド用（貼付）'!$A:$Z,MATCH($G62,'公式予選（TT）1Gr-結果表・グリッド用（貼付）'!$A:$A,0),MATCH("BestLap",'公式予選（TT）1Gr-結果表・グリッド用（貼付）'!$1:$1,0))=0,"",INDEX('公式予選（TT）1Gr-結果表・グリッド用（貼付）'!$A:$Z,MATCH($G62,'公式予選（TT）1Gr-結果表・グリッド用（貼付）'!$A:$A,0),MATCH("BestLap",'公式予選（TT）1Gr-結果表・グリッド用（貼付）'!$1:$1,0))),"")</f>
        <v>57.622</v>
      </c>
      <c r="L62" s="44"/>
      <c r="M62" s="7"/>
    </row>
    <row r="63" spans="1:13" ht="6" customHeight="1">
      <c r="A63" s="7"/>
      <c r="B63" s="28"/>
      <c r="C63" s="43" t="str">
        <f>IF(IFERROR(INDEX('公式予選（TT）1Gr-結果表・グリッド用（貼付）'!$A:$Z,MATCH($B62,'公式予選（TT）1Gr-結果表・グリッド用（貼付）'!$A:$A,0),MATCH("クラス",'公式予選（TT）1Gr-結果表・グリッド用（貼付）'!$1:$1,0)),"")=0,"",IFERROR(INDEX('公式予選（TT）1Gr-結果表・グリッド用（貼付）'!$A:$Z,MATCH($B62,'公式予選（TT）1Gr-結果表・グリッド用（貼付）'!$A:$A,0),MATCH("クラス",'公式予選（TT）1Gr-結果表・グリッド用（貼付）'!$1:$1,0)),""))</f>
        <v>SUPER SS</v>
      </c>
      <c r="D63" s="165"/>
      <c r="E63" s="168"/>
      <c r="F63" s="43" t="str">
        <f>IF(IFERROR(INDEX('公式予選（TT）1Gr-結果表・グリッド用（貼付）'!$A:$Z,MATCH($B62,'公式予選（TT）1Gr-結果表・グリッド用（貼付）'!$A:$A,0),MATCH("Model/Engine",'公式予選（TT）1Gr-結果表・グリッド用（貼付）'!$1:$1,0)),"")=0,"",IFERROR(INDEX('公式予選（TT）1Gr-結果表・グリッド用（貼付）'!$A:$Z,MATCH($B62,'公式予選（TT）1Gr-結果表・グリッド用（貼付）'!$A:$A,0),MATCH("Model/Engine",'公式予選（TT）1Gr-結果表・グリッド用（貼付）'!$1:$1,0)),""))</f>
        <v>ドラゴコルセ/YAMAHA</v>
      </c>
      <c r="G63" s="28"/>
      <c r="H63" s="43" t="str">
        <f>IF(IFERROR(INDEX('公式予選（TT）1Gr-結果表・グリッド用（貼付）'!$A:$Z,MATCH($G62,'公式予選（TT）1Gr-結果表・グリッド用（貼付）'!$A:$A,0),MATCH("クラス",'公式予選（TT）1Gr-結果表・グリッド用（貼付）'!$1:$1,0)),"")=0,"",IFERROR(INDEX('公式予選（TT）1Gr-結果表・グリッド用（貼付）'!$A:$Z,MATCH($G62,'公式予選（TT）1Gr-結果表・グリッド用（貼付）'!$A:$A,0),MATCH("クラス",'公式予選（TT）1Gr-結果表・グリッド用（貼付）'!$1:$1,0)),""))</f>
        <v>SUPER SS</v>
      </c>
      <c r="I63" s="165"/>
      <c r="J63" s="168"/>
      <c r="K63" s="43" t="str">
        <f>IFERROR(IF(INDEX('公式予選（TT）1Gr-結果表・グリッド用（貼付）'!$A:$Z,MATCH($G62,'公式予選（TT）1Gr-結果表・グリッド用（貼付）'!$A:$A,0),MATCH("Model/Engine",'公式予選（TT）1Gr-結果表・グリッド用（貼付）'!$1:$1,0))=0,"",INDEX('公式予選（TT）1Gr-結果表・グリッド用（貼付）'!$A:$Z,MATCH($G62,'公式予選（TT）1Gr-結果表・グリッド用（貼付）'!$A:$A,0),MATCH("Model/Engine",'公式予選（TT）1Gr-結果表・グリッド用（貼付）'!$1:$1,0))),"")</f>
        <v>TONY KART/YAMAHA</v>
      </c>
      <c r="L63" s="45"/>
      <c r="M63" s="7"/>
    </row>
    <row r="64" spans="1:13" ht="9.9499999999999993" customHeight="1">
      <c r="A64" s="7"/>
      <c r="B64" s="28"/>
      <c r="C64" s="169" t="str">
        <f>IF(IFERROR(INDEX('公式予選（TT）1Gr-結果表・グリッド用（貼付）'!$A:$Z,MATCH($B62,'公式予選（TT）1Gr-結果表・グリッド用（貼付）'!$A:$A,0),MATCH("team",'公式予選（TT）1Gr-結果表・グリッド用（貼付）'!$1:$1,0)),"")=0,"",IFERROR(INDEX('公式予選（TT）1Gr-結果表・グリッド用（貼付）'!$A:$Z,MATCH($B62,'公式予選（TT）1Gr-結果表・グリッド用（貼付）'!$A:$A,0),MATCH("team",'公式予選（TT）1Gr-結果表・グリッド用（貼付）'!$1:$1,0)),""))</f>
        <v>モアコラージュTQS</v>
      </c>
      <c r="D64" s="170"/>
      <c r="E64" s="169"/>
      <c r="F64" s="44"/>
      <c r="G64" s="28"/>
      <c r="H64" s="169" t="str">
        <f>IFERROR(IF(INDEX('公式予選（TT）1Gr-結果表・グリッド用（貼付）'!$A:$Z,MATCH($G62,'公式予選（TT）1Gr-結果表・グリッド用（貼付）'!$A:$A,0),MATCH("team",'公式予選（TT）1Gr-結果表・グリッド用（貼付）'!$1:$1,0))=0,"",INDEX('公式予選（TT）1Gr-結果表・グリッド用（貼付）'!$A:$Z,MATCH($G62,'公式予選（TT）1Gr-結果表・グリッド用（貼付）'!$A:$A,0),MATCH("team",'公式予選（TT）1Gr-結果表・グリッド用（貼付）'!$1:$1,0))),"")</f>
        <v>T-WEST-RS</v>
      </c>
      <c r="I64" s="170"/>
      <c r="J64" s="169"/>
      <c r="K64" s="44"/>
      <c r="L64" s="42"/>
      <c r="M64" s="7"/>
    </row>
    <row r="65" spans="1:13" ht="6" customHeight="1">
      <c r="A65" s="7"/>
      <c r="B65" s="7"/>
      <c r="C65" s="7"/>
      <c r="D65" s="7"/>
      <c r="E65" s="7"/>
      <c r="F65" s="45"/>
      <c r="G65" s="7"/>
      <c r="H65" s="7"/>
      <c r="I65" s="7"/>
      <c r="J65" s="7"/>
      <c r="K65" s="45"/>
      <c r="L65" s="43"/>
      <c r="M65" s="7"/>
    </row>
    <row r="66" spans="1:13" ht="15" customHeight="1">
      <c r="A66" s="7"/>
      <c r="B66" t="str">
        <f>IF(MAX('公式予選（TT）1Gr-結果表・グリッド用（貼付）'!A:A)&gt;G62,G62+1,"")</f>
        <v/>
      </c>
      <c r="C66" s="167" t="str">
        <f>IFERROR(INDEX('公式予選（TT）1Gr-結果表・グリッド用（貼付）'!$A:$Z,MATCH($B66,'公式予選（TT）1Gr-結果表・グリッド用（貼付）'!$A:$A,0),MATCH("No.",'公式予選（TT）1Gr-結果表・グリッド用（貼付）'!$1:$1,0)),"")</f>
        <v/>
      </c>
      <c r="D66" s="321" t="str">
        <f>IFERROR(INDEX('公式予選（TT）1Gr-結果表・グリッド用（貼付）'!$A:$Z,MATCH($B66,'公式予選（TT）1Gr-結果表・グリッド用（貼付）'!$A:$A,0),MATCH("名前",'公式予選（TT）1Gr-結果表・グリッド用（貼付）'!$1:$1,0)),"")</f>
        <v/>
      </c>
      <c r="E66" s="321"/>
      <c r="F66" s="171" t="str">
        <f>IF(IFERROR(INDEX('公式予選（TT）1Gr-結果表・グリッド用（貼付）'!$A:$Z,MATCH($B66,'公式予選（TT）1Gr-結果表・グリッド用（貼付）'!$A:$A,0),MATCH("BestLap",'公式予選（TT）1Gr-結果表・グリッド用（貼付）'!$1:$1,0)),"")=0,"",IFERROR(INDEX('公式予選（TT）1Gr-結果表・グリッド用（貼付）'!$A:$Z,MATCH($B66,'公式予選（TT）1Gr-結果表・グリッド用（貼付）'!$A:$A,0),MATCH("BestLap",'公式予選（TT）1Gr-結果表・グリッド用（貼付）'!$1:$1,0)),""))</f>
        <v/>
      </c>
      <c r="G66" t="str">
        <f>IF(MAX('公式予選（TT）1Gr-結果表・グリッド用（貼付）'!$A:$A)&gt;B66,B66+1,"")</f>
        <v/>
      </c>
      <c r="H66" s="167" t="e">
        <f>INDEX('公式予選（TT）1Gr-結果表・グリッド用（貼付）'!$A:$Z,MATCH($G66,'公式予選（TT）1Gr-結果表・グリッド用（貼付）'!$A:$A,0),MATCH("No.",'公式予選（TT）1Gr-結果表・グリッド用（貼付）'!$1:$1,0))</f>
        <v>#N/A</v>
      </c>
      <c r="I66" s="321" t="str">
        <f>IFERROR(INDEX('公式予選（TT）1Gr-結果表・グリッド用（貼付）'!$A:$Z,MATCH($G66,'公式予選（TT）1Gr-結果表・グリッド用（貼付）'!$A:$A,0),MATCH("名前",'公式予選（TT）1Gr-結果表・グリッド用（貼付）'!$1:$1,0)),"")</f>
        <v/>
      </c>
      <c r="J66" s="321"/>
      <c r="K66" s="171" t="str">
        <f>IFERROR(IF(INDEX('公式予選（TT）1Gr-結果表・グリッド用（貼付）'!$A:$Z,MATCH($G66,'公式予選（TT）1Gr-結果表・グリッド用（貼付）'!$A:$A,0),MATCH("BestLap",'公式予選（TT）1Gr-結果表・グリッド用（貼付）'!$1:$1,0))=0,"",INDEX('公式予選（TT）1Gr-結果表・グリッド用（貼付）'!$A:$Z,MATCH($G66,'公式予選（TT）1Gr-結果表・グリッド用（貼付）'!$A:$A,0),MATCH("BestLap",'公式予選（TT）1Gr-結果表・グリッド用（貼付）'!$1:$1,0))),"")</f>
        <v/>
      </c>
      <c r="L66" s="44"/>
      <c r="M66" s="7"/>
    </row>
    <row r="67" spans="1:13" ht="6" customHeight="1">
      <c r="A67" s="7"/>
      <c r="B67" s="28"/>
      <c r="C67" s="43" t="str">
        <f>IF(IFERROR(INDEX('公式予選（TT）1Gr-結果表・グリッド用（貼付）'!$A:$Z,MATCH($B66,'公式予選（TT）1Gr-結果表・グリッド用（貼付）'!$A:$A,0),MATCH("クラス",'公式予選（TT）1Gr-結果表・グリッド用（貼付）'!$1:$1,0)),"")=0,"",IFERROR(INDEX('公式予選（TT）1Gr-結果表・グリッド用（貼付）'!$A:$Z,MATCH($B66,'公式予選（TT）1Gr-結果表・グリッド用（貼付）'!$A:$A,0),MATCH("クラス",'公式予選（TT）1Gr-結果表・グリッド用（貼付）'!$1:$1,0)),""))</f>
        <v/>
      </c>
      <c r="D67" s="165"/>
      <c r="E67" s="168"/>
      <c r="F67" s="43" t="str">
        <f>IF(IFERROR(INDEX('公式予選（TT）1Gr-結果表・グリッド用（貼付）'!$A:$Z,MATCH($B66,'公式予選（TT）1Gr-結果表・グリッド用（貼付）'!$A:$A,0),MATCH("Model/Engine",'公式予選（TT）1Gr-結果表・グリッド用（貼付）'!$1:$1,0)),"")=0,"",IFERROR(INDEX('公式予選（TT）1Gr-結果表・グリッド用（貼付）'!$A:$Z,MATCH($B66,'公式予選（TT）1Gr-結果表・グリッド用（貼付）'!$A:$A,0),MATCH("Model/Engine",'公式予選（TT）1Gr-結果表・グリッド用（貼付）'!$1:$1,0)),""))</f>
        <v/>
      </c>
      <c r="G67" s="28"/>
      <c r="H67" s="43" t="str">
        <f>IF(IFERROR(INDEX('公式予選（TT）1Gr-結果表・グリッド用（貼付）'!$A:$Z,MATCH($G66,'公式予選（TT）1Gr-結果表・グリッド用（貼付）'!$A:$A,0),MATCH("クラス",'公式予選（TT）1Gr-結果表・グリッド用（貼付）'!$1:$1,0)),"")=0,"",IFERROR(INDEX('公式予選（TT）1Gr-結果表・グリッド用（貼付）'!$A:$Z,MATCH($G66,'公式予選（TT）1Gr-結果表・グリッド用（貼付）'!$A:$A,0),MATCH("クラス",'公式予選（TT）1Gr-結果表・グリッド用（貼付）'!$1:$1,0)),""))</f>
        <v/>
      </c>
      <c r="I67" s="165"/>
      <c r="J67" s="168"/>
      <c r="K67" s="43" t="str">
        <f>IFERROR(IF(INDEX('公式予選（TT）1Gr-結果表・グリッド用（貼付）'!$A:$Z,MATCH($G66,'公式予選（TT）1Gr-結果表・グリッド用（貼付）'!$A:$A,0),MATCH("Model/Engine",'公式予選（TT）1Gr-結果表・グリッド用（貼付）'!$1:$1,0))=0,"",INDEX('公式予選（TT）1Gr-結果表・グリッド用（貼付）'!$A:$Z,MATCH($G66,'公式予選（TT）1Gr-結果表・グリッド用（貼付）'!$A:$A,0),MATCH("Model/Engine",'公式予選（TT）1Gr-結果表・グリッド用（貼付）'!$1:$1,0))),"")</f>
        <v/>
      </c>
      <c r="L67" s="45"/>
      <c r="M67" s="7"/>
    </row>
    <row r="68" spans="1:13" ht="9.9499999999999993" customHeight="1">
      <c r="A68" s="7"/>
      <c r="B68" s="28"/>
      <c r="C68" s="169" t="str">
        <f>IF(IFERROR(INDEX('公式予選（TT）1Gr-結果表・グリッド用（貼付）'!$A:$Z,MATCH($B66,'公式予選（TT）1Gr-結果表・グリッド用（貼付）'!$A:$A,0),MATCH("team",'公式予選（TT）1Gr-結果表・グリッド用（貼付）'!$1:$1,0)),"")=0,"",IFERROR(INDEX('公式予選（TT）1Gr-結果表・グリッド用（貼付）'!$A:$Z,MATCH($B66,'公式予選（TT）1Gr-結果表・グリッド用（貼付）'!$A:$A,0),MATCH("team",'公式予選（TT）1Gr-結果表・グリッド用（貼付）'!$1:$1,0)),""))</f>
        <v/>
      </c>
      <c r="D68" s="170"/>
      <c r="E68" s="169"/>
      <c r="F68" s="44"/>
      <c r="G68" s="28"/>
      <c r="H68" s="169" t="str">
        <f>IFERROR(IF(INDEX('公式予選（TT）1Gr-結果表・グリッド用（貼付）'!$A:$Z,MATCH($G66,'公式予選（TT）1Gr-結果表・グリッド用（貼付）'!$A:$A,0),MATCH("team",'公式予選（TT）1Gr-結果表・グリッド用（貼付）'!$1:$1,0))=0,"",INDEX('公式予選（TT）1Gr-結果表・グリッド用（貼付）'!$A:$Z,MATCH($G66,'公式予選（TT）1Gr-結果表・グリッド用（貼付）'!$A:$A,0),MATCH("team",'公式予選（TT）1Gr-結果表・グリッド用（貼付）'!$1:$1,0))),"")</f>
        <v/>
      </c>
      <c r="I68" s="170"/>
      <c r="J68" s="169"/>
      <c r="K68" s="44"/>
      <c r="L68" s="42"/>
      <c r="M68" s="7"/>
    </row>
    <row r="69" spans="1:13" ht="6" customHeight="1">
      <c r="A69" s="7"/>
      <c r="B69" s="7"/>
      <c r="C69" s="7"/>
      <c r="D69" s="7"/>
      <c r="E69" s="7"/>
      <c r="F69" s="45"/>
      <c r="G69" s="7"/>
      <c r="H69" s="7"/>
      <c r="I69" s="7"/>
      <c r="J69" s="7"/>
      <c r="K69" s="45"/>
      <c r="L69" s="43"/>
      <c r="M69" s="7"/>
    </row>
    <row r="70" spans="1:13" ht="15" customHeight="1">
      <c r="A70" s="7"/>
      <c r="B70" t="str">
        <f>IF(MAX('公式予選（TT）1Gr-結果表・グリッド用（貼付）'!A:A)&gt;G66,G66+1,"")</f>
        <v/>
      </c>
      <c r="C70" s="167" t="str">
        <f>IFERROR(INDEX('公式予選（TT）1Gr-結果表・グリッド用（貼付）'!$A:$Z,MATCH($B70,'公式予選（TT）1Gr-結果表・グリッド用（貼付）'!$A:$A,0),MATCH("No.",'公式予選（TT）1Gr-結果表・グリッド用（貼付）'!$1:$1,0)),"")</f>
        <v/>
      </c>
      <c r="D70" s="321" t="str">
        <f>IFERROR(INDEX('公式予選（TT）1Gr-結果表・グリッド用（貼付）'!$A:$Z,MATCH($B70,'公式予選（TT）1Gr-結果表・グリッド用（貼付）'!$A:$A,0),MATCH("名前",'公式予選（TT）1Gr-結果表・グリッド用（貼付）'!$1:$1,0)),"")</f>
        <v/>
      </c>
      <c r="E70" s="321"/>
      <c r="F70" s="171" t="str">
        <f>IF(IFERROR(INDEX('公式予選（TT）1Gr-結果表・グリッド用（貼付）'!$A:$Z,MATCH($B70,'公式予選（TT）1Gr-結果表・グリッド用（貼付）'!$A:$A,0),MATCH("BestLap",'公式予選（TT）1Gr-結果表・グリッド用（貼付）'!$1:$1,0)),"")=0,"",IFERROR(INDEX('公式予選（TT）1Gr-結果表・グリッド用（貼付）'!$A:$Z,MATCH($B70,'公式予選（TT）1Gr-結果表・グリッド用（貼付）'!$A:$A,0),MATCH("BestLap",'公式予選（TT）1Gr-結果表・グリッド用（貼付）'!$1:$1,0)),""))</f>
        <v/>
      </c>
      <c r="G70" t="str">
        <f>IF(MAX('公式予選（TT）1Gr-結果表・グリッド用（貼付）'!$A:$A)&gt;B70,B70+1,"")</f>
        <v/>
      </c>
      <c r="H70" s="167" t="e">
        <f>INDEX('公式予選（TT）1Gr-結果表・グリッド用（貼付）'!$A:$Z,MATCH($G70,'公式予選（TT）1Gr-結果表・グリッド用（貼付）'!$A:$A,0),MATCH("No.",'公式予選（TT）1Gr-結果表・グリッド用（貼付）'!$1:$1,0))</f>
        <v>#N/A</v>
      </c>
      <c r="I70" s="321" t="str">
        <f>IFERROR(INDEX('公式予選（TT）1Gr-結果表・グリッド用（貼付）'!$A:$Z,MATCH($G70,'公式予選（TT）1Gr-結果表・グリッド用（貼付）'!$A:$A,0),MATCH("名前",'公式予選（TT）1Gr-結果表・グリッド用（貼付）'!$1:$1,0)),"")</f>
        <v/>
      </c>
      <c r="J70" s="321"/>
      <c r="K70" s="171" t="str">
        <f>IFERROR(IF(INDEX('公式予選（TT）1Gr-結果表・グリッド用（貼付）'!$A:$Z,MATCH($G70,'公式予選（TT）1Gr-結果表・グリッド用（貼付）'!$A:$A,0),MATCH("BestLap",'公式予選（TT）1Gr-結果表・グリッド用（貼付）'!$1:$1,0))=0,"",INDEX('公式予選（TT）1Gr-結果表・グリッド用（貼付）'!$A:$Z,MATCH($G70,'公式予選（TT）1Gr-結果表・グリッド用（貼付）'!$A:$A,0),MATCH("BestLap",'公式予選（TT）1Gr-結果表・グリッド用（貼付）'!$1:$1,0))),"")</f>
        <v/>
      </c>
      <c r="L70" s="44"/>
      <c r="M70" s="7"/>
    </row>
    <row r="71" spans="1:13" ht="6" customHeight="1">
      <c r="A71" s="7"/>
      <c r="B71" s="28"/>
      <c r="C71" s="43" t="str">
        <f>IF(IFERROR(INDEX('公式予選（TT）1Gr-結果表・グリッド用（貼付）'!$A:$Z,MATCH($B70,'公式予選（TT）1Gr-結果表・グリッド用（貼付）'!$A:$A,0),MATCH("クラス",'公式予選（TT）1Gr-結果表・グリッド用（貼付）'!$1:$1,0)),"")=0,"",IFERROR(INDEX('公式予選（TT）1Gr-結果表・グリッド用（貼付）'!$A:$Z,MATCH($B70,'公式予選（TT）1Gr-結果表・グリッド用（貼付）'!$A:$A,0),MATCH("クラス",'公式予選（TT）1Gr-結果表・グリッド用（貼付）'!$1:$1,0)),""))</f>
        <v/>
      </c>
      <c r="D71" s="165"/>
      <c r="E71" s="168"/>
      <c r="F71" s="43" t="str">
        <f>IF(IFERROR(INDEX('公式予選（TT）1Gr-結果表・グリッド用（貼付）'!$A:$Z,MATCH($B70,'公式予選（TT）1Gr-結果表・グリッド用（貼付）'!$A:$A,0),MATCH("Model/Engine",'公式予選（TT）1Gr-結果表・グリッド用（貼付）'!$1:$1,0)),"")=0,"",IFERROR(INDEX('公式予選（TT）1Gr-結果表・グリッド用（貼付）'!$A:$Z,MATCH($B70,'公式予選（TT）1Gr-結果表・グリッド用（貼付）'!$A:$A,0),MATCH("Model/Engine",'公式予選（TT）1Gr-結果表・グリッド用（貼付）'!$1:$1,0)),""))</f>
        <v/>
      </c>
      <c r="G71" s="28"/>
      <c r="H71" s="43" t="str">
        <f>IF(IFERROR(INDEX('公式予選（TT）1Gr-結果表・グリッド用（貼付）'!$A:$Z,MATCH($G70,'公式予選（TT）1Gr-結果表・グリッド用（貼付）'!$A:$A,0),MATCH("クラス",'公式予選（TT）1Gr-結果表・グリッド用（貼付）'!$1:$1,0)),"")=0,"",IFERROR(INDEX('公式予選（TT）1Gr-結果表・グリッド用（貼付）'!$A:$Z,MATCH($G70,'公式予選（TT）1Gr-結果表・グリッド用（貼付）'!$A:$A,0),MATCH("クラス",'公式予選（TT）1Gr-結果表・グリッド用（貼付）'!$1:$1,0)),""))</f>
        <v/>
      </c>
      <c r="I71" s="165"/>
      <c r="J71" s="168"/>
      <c r="K71" s="43" t="str">
        <f>IFERROR(IF(INDEX('公式予選（TT）1Gr-結果表・グリッド用（貼付）'!$A:$Z,MATCH($G70,'公式予選（TT）1Gr-結果表・グリッド用（貼付）'!$A:$A,0),MATCH("Model/Engine",'公式予選（TT）1Gr-結果表・グリッド用（貼付）'!$1:$1,0))=0,"",INDEX('公式予選（TT）1Gr-結果表・グリッド用（貼付）'!$A:$Z,MATCH($G70,'公式予選（TT）1Gr-結果表・グリッド用（貼付）'!$A:$A,0),MATCH("Model/Engine",'公式予選（TT）1Gr-結果表・グリッド用（貼付）'!$1:$1,0))),"")</f>
        <v/>
      </c>
      <c r="L71" s="45"/>
      <c r="M71" s="7"/>
    </row>
    <row r="72" spans="1:13" ht="9.9499999999999993" customHeight="1">
      <c r="A72" s="7"/>
      <c r="B72" s="28"/>
      <c r="C72" s="169" t="str">
        <f>IF(IFERROR(INDEX('公式予選（TT）1Gr-結果表・グリッド用（貼付）'!$A:$Z,MATCH($B70,'公式予選（TT）1Gr-結果表・グリッド用（貼付）'!$A:$A,0),MATCH("team",'公式予選（TT）1Gr-結果表・グリッド用（貼付）'!$1:$1,0)),"")=0,"",IFERROR(INDEX('公式予選（TT）1Gr-結果表・グリッド用（貼付）'!$A:$Z,MATCH($B70,'公式予選（TT）1Gr-結果表・グリッド用（貼付）'!$A:$A,0),MATCH("team",'公式予選（TT）1Gr-結果表・グリッド用（貼付）'!$1:$1,0)),""))</f>
        <v/>
      </c>
      <c r="D72" s="170"/>
      <c r="E72" s="169"/>
      <c r="F72" s="44"/>
      <c r="G72" s="28"/>
      <c r="H72" s="169" t="str">
        <f>IFERROR(IF(INDEX('公式予選（TT）1Gr-結果表・グリッド用（貼付）'!$A:$Z,MATCH($G70,'公式予選（TT）1Gr-結果表・グリッド用（貼付）'!$A:$A,0),MATCH("team",'公式予選（TT）1Gr-結果表・グリッド用（貼付）'!$1:$1,0))=0,"",INDEX('公式予選（TT）1Gr-結果表・グリッド用（貼付）'!$A:$Z,MATCH($G70,'公式予選（TT）1Gr-結果表・グリッド用（貼付）'!$A:$A,0),MATCH("team",'公式予選（TT）1Gr-結果表・グリッド用（貼付）'!$1:$1,0))),"")</f>
        <v/>
      </c>
      <c r="I72" s="170"/>
      <c r="J72" s="169"/>
      <c r="K72" s="44"/>
      <c r="L72" s="42"/>
      <c r="M72" s="7"/>
    </row>
    <row r="73" spans="1:13" ht="6" customHeight="1">
      <c r="A73" s="7"/>
      <c r="B73" s="7"/>
      <c r="C73" s="7"/>
      <c r="D73" s="7"/>
      <c r="E73" s="7"/>
      <c r="F73" s="45"/>
      <c r="G73" s="7"/>
      <c r="H73" s="7"/>
      <c r="I73" s="7"/>
      <c r="J73" s="7"/>
      <c r="K73" s="45"/>
      <c r="L73" s="43"/>
      <c r="M73" s="7"/>
    </row>
    <row r="74" spans="1:13" ht="15" customHeight="1">
      <c r="A74" s="7"/>
      <c r="B74" t="str">
        <f>IF(MAX('公式予選（TT）1Gr-結果表・グリッド用（貼付）'!A:A)&gt;G70,G70+1,"")</f>
        <v/>
      </c>
      <c r="C74" s="167" t="str">
        <f>IFERROR(INDEX('公式予選（TT）1Gr-結果表・グリッド用（貼付）'!$A:$Z,MATCH($B74,'公式予選（TT）1Gr-結果表・グリッド用（貼付）'!$A:$A,0),MATCH("No.",'公式予選（TT）1Gr-結果表・グリッド用（貼付）'!$1:$1,0)),"")</f>
        <v/>
      </c>
      <c r="D74" s="321" t="str">
        <f>IFERROR(INDEX('公式予選（TT）1Gr-結果表・グリッド用（貼付）'!$A:$Z,MATCH($B74,'公式予選（TT）1Gr-結果表・グリッド用（貼付）'!$A:$A,0),MATCH("名前",'公式予選（TT）1Gr-結果表・グリッド用（貼付）'!$1:$1,0)),"")</f>
        <v/>
      </c>
      <c r="E74" s="321"/>
      <c r="F74" s="171" t="str">
        <f>IF(IFERROR(INDEX('公式予選（TT）1Gr-結果表・グリッド用（貼付）'!$A:$Z,MATCH($B74,'公式予選（TT）1Gr-結果表・グリッド用（貼付）'!$A:$A,0),MATCH("BestLap",'公式予選（TT）1Gr-結果表・グリッド用（貼付）'!$1:$1,0)),"")=0,"",IFERROR(INDEX('公式予選（TT）1Gr-結果表・グリッド用（貼付）'!$A:$Z,MATCH($B74,'公式予選（TT）1Gr-結果表・グリッド用（貼付）'!$A:$A,0),MATCH("BestLap",'公式予選（TT）1Gr-結果表・グリッド用（貼付）'!$1:$1,0)),""))</f>
        <v/>
      </c>
      <c r="G74" t="str">
        <f>IF(MAX('公式予選（TT）1Gr-結果表・グリッド用（貼付）'!$A:$A)&gt;B74,B74+1,"")</f>
        <v/>
      </c>
      <c r="H74" s="167" t="e">
        <f>INDEX('公式予選（TT）1Gr-結果表・グリッド用（貼付）'!$A:$Z,MATCH($G74,'公式予選（TT）1Gr-結果表・グリッド用（貼付）'!$A:$A,0),MATCH("No.",'公式予選（TT）1Gr-結果表・グリッド用（貼付）'!$1:$1,0))</f>
        <v>#N/A</v>
      </c>
      <c r="I74" s="321" t="str">
        <f>IFERROR(INDEX('公式予選（TT）1Gr-結果表・グリッド用（貼付）'!$A:$Z,MATCH($G74,'公式予選（TT）1Gr-結果表・グリッド用（貼付）'!$A:$A,0),MATCH("名前",'公式予選（TT）1Gr-結果表・グリッド用（貼付）'!$1:$1,0)),"")</f>
        <v/>
      </c>
      <c r="J74" s="321"/>
      <c r="K74" s="171" t="str">
        <f>IFERROR(IF(INDEX('公式予選（TT）1Gr-結果表・グリッド用（貼付）'!$A:$Z,MATCH($G74,'公式予選（TT）1Gr-結果表・グリッド用（貼付）'!$A:$A,0),MATCH("BestLap",'公式予選（TT）1Gr-結果表・グリッド用（貼付）'!$1:$1,0))=0,"",INDEX('公式予選（TT）1Gr-結果表・グリッド用（貼付）'!$A:$Z,MATCH($G74,'公式予選（TT）1Gr-結果表・グリッド用（貼付）'!$A:$A,0),MATCH("BestLap",'公式予選（TT）1Gr-結果表・グリッド用（貼付）'!$1:$1,0))),"")</f>
        <v/>
      </c>
      <c r="L74" s="44"/>
      <c r="M74" s="7"/>
    </row>
    <row r="75" spans="1:13" ht="6" customHeight="1">
      <c r="A75" s="7"/>
      <c r="B75" s="28"/>
      <c r="C75" s="43" t="str">
        <f>IF(IFERROR(INDEX('公式予選（TT）1Gr-結果表・グリッド用（貼付）'!$A:$Z,MATCH($B74,'公式予選（TT）1Gr-結果表・グリッド用（貼付）'!$A:$A,0),MATCH("クラス",'公式予選（TT）1Gr-結果表・グリッド用（貼付）'!$1:$1,0)),"")=0,"",IFERROR(INDEX('公式予選（TT）1Gr-結果表・グリッド用（貼付）'!$A:$Z,MATCH($B74,'公式予選（TT）1Gr-結果表・グリッド用（貼付）'!$A:$A,0),MATCH("クラス",'公式予選（TT）1Gr-結果表・グリッド用（貼付）'!$1:$1,0)),""))</f>
        <v/>
      </c>
      <c r="D75" s="165"/>
      <c r="E75" s="168"/>
      <c r="F75" s="43" t="str">
        <f>IF(IFERROR(INDEX('公式予選（TT）1Gr-結果表・グリッド用（貼付）'!$A:$Z,MATCH($B74,'公式予選（TT）1Gr-結果表・グリッド用（貼付）'!$A:$A,0),MATCH("Model/Engine",'公式予選（TT）1Gr-結果表・グリッド用（貼付）'!$1:$1,0)),"")=0,"",IFERROR(INDEX('公式予選（TT）1Gr-結果表・グリッド用（貼付）'!$A:$Z,MATCH($B74,'公式予選（TT）1Gr-結果表・グリッド用（貼付）'!$A:$A,0),MATCH("Model/Engine",'公式予選（TT）1Gr-結果表・グリッド用（貼付）'!$1:$1,0)),""))</f>
        <v/>
      </c>
      <c r="G75" s="28"/>
      <c r="H75" s="43" t="str">
        <f>IF(IFERROR(INDEX('公式予選（TT）1Gr-結果表・グリッド用（貼付）'!$A:$Z,MATCH($G74,'公式予選（TT）1Gr-結果表・グリッド用（貼付）'!$A:$A,0),MATCH("クラス",'公式予選（TT）1Gr-結果表・グリッド用（貼付）'!$1:$1,0)),"")=0,"",IFERROR(INDEX('公式予選（TT）1Gr-結果表・グリッド用（貼付）'!$A:$Z,MATCH($G74,'公式予選（TT）1Gr-結果表・グリッド用（貼付）'!$A:$A,0),MATCH("クラス",'公式予選（TT）1Gr-結果表・グリッド用（貼付）'!$1:$1,0)),""))</f>
        <v/>
      </c>
      <c r="I75" s="165"/>
      <c r="J75" s="168"/>
      <c r="K75" s="43" t="str">
        <f>IFERROR(IF(INDEX('公式予選（TT）1Gr-結果表・グリッド用（貼付）'!$A:$Z,MATCH($G74,'公式予選（TT）1Gr-結果表・グリッド用（貼付）'!$A:$A,0),MATCH("Model/Engine",'公式予選（TT）1Gr-結果表・グリッド用（貼付）'!$1:$1,0))=0,"",INDEX('公式予選（TT）1Gr-結果表・グリッド用（貼付）'!$A:$Z,MATCH($G74,'公式予選（TT）1Gr-結果表・グリッド用（貼付）'!$A:$A,0),MATCH("Model/Engine",'公式予選（TT）1Gr-結果表・グリッド用（貼付）'!$1:$1,0))),"")</f>
        <v/>
      </c>
      <c r="L75" s="45"/>
      <c r="M75" s="7"/>
    </row>
    <row r="76" spans="1:13" ht="9.9499999999999993" customHeight="1">
      <c r="A76" s="7"/>
      <c r="B76" s="28"/>
      <c r="C76" s="169" t="str">
        <f>IF(IFERROR(INDEX('公式予選（TT）1Gr-結果表・グリッド用（貼付）'!$A:$Z,MATCH($B74,'公式予選（TT）1Gr-結果表・グリッド用（貼付）'!$A:$A,0),MATCH("team",'公式予選（TT）1Gr-結果表・グリッド用（貼付）'!$1:$1,0)),"")=0,"",IFERROR(INDEX('公式予選（TT）1Gr-結果表・グリッド用（貼付）'!$A:$Z,MATCH($B74,'公式予選（TT）1Gr-結果表・グリッド用（貼付）'!$A:$A,0),MATCH("team",'公式予選（TT）1Gr-結果表・グリッド用（貼付）'!$1:$1,0)),""))</f>
        <v/>
      </c>
      <c r="D76" s="170"/>
      <c r="E76" s="169"/>
      <c r="F76" s="44"/>
      <c r="G76" s="28"/>
      <c r="H76" s="169" t="str">
        <f>IFERROR(IF(INDEX('公式予選（TT）1Gr-結果表・グリッド用（貼付）'!$A:$Z,MATCH($G74,'公式予選（TT）1Gr-結果表・グリッド用（貼付）'!$A:$A,0),MATCH("team",'公式予選（TT）1Gr-結果表・グリッド用（貼付）'!$1:$1,0))=0,"",INDEX('公式予選（TT）1Gr-結果表・グリッド用（貼付）'!$A:$Z,MATCH($G74,'公式予選（TT）1Gr-結果表・グリッド用（貼付）'!$A:$A,0),MATCH("team",'公式予選（TT）1Gr-結果表・グリッド用（貼付）'!$1:$1,0))),"")</f>
        <v/>
      </c>
      <c r="I76" s="170"/>
      <c r="J76" s="169"/>
      <c r="K76" s="44"/>
      <c r="L76" s="42"/>
      <c r="M76" s="7"/>
    </row>
    <row r="77" spans="1:13" ht="6" customHeight="1">
      <c r="A77" s="7"/>
      <c r="B77" s="7"/>
      <c r="C77" s="7"/>
      <c r="D77" s="7"/>
      <c r="E77" s="7"/>
      <c r="F77" s="45"/>
      <c r="G77" s="7"/>
      <c r="H77" s="7"/>
      <c r="I77" s="7"/>
      <c r="J77" s="7"/>
      <c r="K77" s="45"/>
      <c r="L77" s="43"/>
      <c r="M77" s="7"/>
    </row>
    <row r="78" spans="1:13" ht="15" customHeight="1">
      <c r="A78" s="7"/>
      <c r="B78" t="str">
        <f>IF(MAX('公式予選（TT）1Gr-結果表・グリッド用（貼付）'!A:A)&gt;G74,G74+1,"")</f>
        <v/>
      </c>
      <c r="C78" s="167" t="str">
        <f>IFERROR(INDEX('公式予選（TT）1Gr-結果表・グリッド用（貼付）'!$A:$Z,MATCH($B78,'公式予選（TT）1Gr-結果表・グリッド用（貼付）'!$A:$A,0),MATCH("No.",'公式予選（TT）1Gr-結果表・グリッド用（貼付）'!$1:$1,0)),"")</f>
        <v/>
      </c>
      <c r="D78" s="321" t="str">
        <f>IFERROR(INDEX('公式予選（TT）1Gr-結果表・グリッド用（貼付）'!$A:$Z,MATCH($B78,'公式予選（TT）1Gr-結果表・グリッド用（貼付）'!$A:$A,0),MATCH("名前",'公式予選（TT）1Gr-結果表・グリッド用（貼付）'!$1:$1,0)),"")</f>
        <v/>
      </c>
      <c r="E78" s="321"/>
      <c r="F78" s="171" t="str">
        <f>IF(IFERROR(INDEX('公式予選（TT）1Gr-結果表・グリッド用（貼付）'!$A:$Z,MATCH($B78,'公式予選（TT）1Gr-結果表・グリッド用（貼付）'!$A:$A,0),MATCH("BestLap",'公式予選（TT）1Gr-結果表・グリッド用（貼付）'!$1:$1,0)),"")=0,"",IFERROR(INDEX('公式予選（TT）1Gr-結果表・グリッド用（貼付）'!$A:$Z,MATCH($B78,'公式予選（TT）1Gr-結果表・グリッド用（貼付）'!$A:$A,0),MATCH("BestLap",'公式予選（TT）1Gr-結果表・グリッド用（貼付）'!$1:$1,0)),""))</f>
        <v/>
      </c>
      <c r="G78" t="str">
        <f>IF(MAX('公式予選（TT）1Gr-結果表・グリッド用（貼付）'!$A:$A)&gt;B78,B78+1,"")</f>
        <v/>
      </c>
      <c r="H78" s="167" t="e">
        <f>INDEX('公式予選（TT）1Gr-結果表・グリッド用（貼付）'!$A:$Z,MATCH($G78,'公式予選（TT）1Gr-結果表・グリッド用（貼付）'!$A:$A,0),MATCH("No.",'公式予選（TT）1Gr-結果表・グリッド用（貼付）'!$1:$1,0))</f>
        <v>#N/A</v>
      </c>
      <c r="I78" s="321" t="str">
        <f>IFERROR(INDEX('公式予選（TT）1Gr-結果表・グリッド用（貼付）'!$A:$Z,MATCH($G78,'公式予選（TT）1Gr-結果表・グリッド用（貼付）'!$A:$A,0),MATCH("名前",'公式予選（TT）1Gr-結果表・グリッド用（貼付）'!$1:$1,0)),"")</f>
        <v/>
      </c>
      <c r="J78" s="321"/>
      <c r="K78" s="171" t="str">
        <f>IFERROR(IF(INDEX('公式予選（TT）1Gr-結果表・グリッド用（貼付）'!$A:$Z,MATCH($G78,'公式予選（TT）1Gr-結果表・グリッド用（貼付）'!$A:$A,0),MATCH("BestLap",'公式予選（TT）1Gr-結果表・グリッド用（貼付）'!$1:$1,0))=0,"",INDEX('公式予選（TT）1Gr-結果表・グリッド用（貼付）'!$A:$Z,MATCH($G78,'公式予選（TT）1Gr-結果表・グリッド用（貼付）'!$A:$A,0),MATCH("BestLap",'公式予選（TT）1Gr-結果表・グリッド用（貼付）'!$1:$1,0))),"")</f>
        <v/>
      </c>
      <c r="L78" s="44"/>
      <c r="M78" s="7"/>
    </row>
    <row r="79" spans="1:13" ht="6" customHeight="1">
      <c r="A79" s="7"/>
      <c r="B79" s="28"/>
      <c r="C79" s="43" t="str">
        <f>IF(IFERROR(INDEX('公式予選（TT）1Gr-結果表・グリッド用（貼付）'!$A:$Z,MATCH($B78,'公式予選（TT）1Gr-結果表・グリッド用（貼付）'!$A:$A,0),MATCH("クラス",'公式予選（TT）1Gr-結果表・グリッド用（貼付）'!$1:$1,0)),"")=0,"",IFERROR(INDEX('公式予選（TT）1Gr-結果表・グリッド用（貼付）'!$A:$Z,MATCH($B78,'公式予選（TT）1Gr-結果表・グリッド用（貼付）'!$A:$A,0),MATCH("クラス",'公式予選（TT）1Gr-結果表・グリッド用（貼付）'!$1:$1,0)),""))</f>
        <v/>
      </c>
      <c r="D79" s="165"/>
      <c r="E79" s="168"/>
      <c r="F79" s="43" t="str">
        <f>IF(IFERROR(INDEX('公式予選（TT）1Gr-結果表・グリッド用（貼付）'!$A:$Z,MATCH($B78,'公式予選（TT）1Gr-結果表・グリッド用（貼付）'!$A:$A,0),MATCH("Model/Engine",'公式予選（TT）1Gr-結果表・グリッド用（貼付）'!$1:$1,0)),"")=0,"",IFERROR(INDEX('公式予選（TT）1Gr-結果表・グリッド用（貼付）'!$A:$Z,MATCH($B78,'公式予選（TT）1Gr-結果表・グリッド用（貼付）'!$A:$A,0),MATCH("Model/Engine",'公式予選（TT）1Gr-結果表・グリッド用（貼付）'!$1:$1,0)),""))</f>
        <v/>
      </c>
      <c r="G79" s="28"/>
      <c r="H79" s="43" t="str">
        <f>IF(IFERROR(INDEX('公式予選（TT）1Gr-結果表・グリッド用（貼付）'!$A:$Z,MATCH($G78,'公式予選（TT）1Gr-結果表・グリッド用（貼付）'!$A:$A,0),MATCH("クラス",'公式予選（TT）1Gr-結果表・グリッド用（貼付）'!$1:$1,0)),"")=0,"",IFERROR(INDEX('公式予選（TT）1Gr-結果表・グリッド用（貼付）'!$A:$Z,MATCH($G78,'公式予選（TT）1Gr-結果表・グリッド用（貼付）'!$A:$A,0),MATCH("クラス",'公式予選（TT）1Gr-結果表・グリッド用（貼付）'!$1:$1,0)),""))</f>
        <v/>
      </c>
      <c r="I79" s="165"/>
      <c r="J79" s="168"/>
      <c r="K79" s="43" t="str">
        <f>IFERROR(IF(INDEX('公式予選（TT）1Gr-結果表・グリッド用（貼付）'!$A:$Z,MATCH($G78,'公式予選（TT）1Gr-結果表・グリッド用（貼付）'!$A:$A,0),MATCH("Model/Engine",'公式予選（TT）1Gr-結果表・グリッド用（貼付）'!$1:$1,0))=0,"",INDEX('公式予選（TT）1Gr-結果表・グリッド用（貼付）'!$A:$Z,MATCH($G78,'公式予選（TT）1Gr-結果表・グリッド用（貼付）'!$A:$A,0),MATCH("Model/Engine",'公式予選（TT）1Gr-結果表・グリッド用（貼付）'!$1:$1,0))),"")</f>
        <v/>
      </c>
      <c r="L79" s="45"/>
      <c r="M79" s="7"/>
    </row>
    <row r="80" spans="1:13" ht="9.9499999999999993" customHeight="1">
      <c r="A80" s="7"/>
      <c r="B80" s="28"/>
      <c r="C80" s="169" t="str">
        <f>IF(IFERROR(INDEX('公式予選（TT）1Gr-結果表・グリッド用（貼付）'!$A:$Z,MATCH($B78,'公式予選（TT）1Gr-結果表・グリッド用（貼付）'!$A:$A,0),MATCH("team",'公式予選（TT）1Gr-結果表・グリッド用（貼付）'!$1:$1,0)),"")=0,"",IFERROR(INDEX('公式予選（TT）1Gr-結果表・グリッド用（貼付）'!$A:$Z,MATCH($B78,'公式予選（TT）1Gr-結果表・グリッド用（貼付）'!$A:$A,0),MATCH("team",'公式予選（TT）1Gr-結果表・グリッド用（貼付）'!$1:$1,0)),""))</f>
        <v/>
      </c>
      <c r="D80" s="170"/>
      <c r="E80" s="169"/>
      <c r="F80" s="44"/>
      <c r="G80" s="28"/>
      <c r="H80" s="169" t="str">
        <f>IFERROR(IF(INDEX('公式予選（TT）1Gr-結果表・グリッド用（貼付）'!$A:$Z,MATCH($G78,'公式予選（TT）1Gr-結果表・グリッド用（貼付）'!$A:$A,0),MATCH("team",'公式予選（TT）1Gr-結果表・グリッド用（貼付）'!$1:$1,0))=0,"",INDEX('公式予選（TT）1Gr-結果表・グリッド用（貼付）'!$A:$Z,MATCH($G78,'公式予選（TT）1Gr-結果表・グリッド用（貼付）'!$A:$A,0),MATCH("team",'公式予選（TT）1Gr-結果表・グリッド用（貼付）'!$1:$1,0))),"")</f>
        <v/>
      </c>
      <c r="I80" s="170"/>
      <c r="J80" s="169"/>
      <c r="K80" s="44"/>
      <c r="L80" s="42"/>
      <c r="M80" s="7"/>
    </row>
    <row r="81" spans="1:13" ht="6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45"/>
      <c r="L81" s="43"/>
      <c r="M81" s="7"/>
    </row>
    <row r="82" spans="1:13" ht="11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4"/>
      <c r="M82" s="7"/>
    </row>
    <row r="83" spans="1:13" ht="11.25">
      <c r="A83" s="7"/>
      <c r="C83" s="7"/>
      <c r="D83" s="7"/>
      <c r="E83" s="7"/>
      <c r="F83" s="7"/>
      <c r="G83" s="7"/>
      <c r="H83" s="7"/>
      <c r="I83" s="7"/>
      <c r="J83" s="7"/>
      <c r="K83" s="7"/>
      <c r="L83" s="45"/>
      <c r="M83" s="7"/>
    </row>
    <row r="84" spans="1:13" ht="11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ht="11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1:13" ht="11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1:13" ht="11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3" ht="11.25">
      <c r="A88" s="7"/>
      <c r="B88" s="7" t="str">
        <f>"審査委員長 ："&amp;" "&amp;各種設定!$D$20</f>
        <v xml:space="preserve">審査委員長 ： 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1:13" ht="11.25">
      <c r="A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1:13" ht="11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pans="1:13" ht="11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1:13" ht="11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 spans="1:13" ht="11.25">
      <c r="A93" s="172"/>
      <c r="B93" s="172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7"/>
    </row>
    <row r="94" spans="1:13" ht="11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ht="11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3" ht="11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ht="11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1:13" ht="11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spans="1:13" ht="11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1:13" ht="11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1:13" ht="11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13" ht="11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</row>
    <row r="103" spans="1:13" ht="11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1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</row>
    <row r="105" spans="1:13" ht="11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 ht="11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 spans="1:13" ht="11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</row>
    <row r="108" spans="1:13" ht="11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spans="1:13" ht="11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1:13" ht="11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1:13" ht="11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1:13" ht="11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 ht="11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 ht="11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1:13" ht="11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ht="11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ht="11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3" ht="11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3" ht="11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1:13" ht="11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1:13" ht="11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3" ht="11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13" ht="11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13" ht="11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1:13" ht="11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1:13" ht="11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1:13" ht="11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3" ht="11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1:13" ht="11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1:13" ht="11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13" ht="11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1:13" ht="11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1:13" ht="11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1:13" ht="11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1:13" ht="11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1:13" ht="11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1:13" ht="11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ht="11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1:13" ht="11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ht="11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ht="11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ht="11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ht="11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ht="11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1:13" ht="11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1:13" ht="11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 ht="11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1:13" ht="11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1:13" ht="11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1:13" ht="11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 spans="1:13" ht="11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1:13" ht="11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 ht="11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13" ht="11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</row>
    <row r="155" spans="1:13" ht="11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1:13" ht="11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1:13" ht="11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1:13" ht="11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3" ht="11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1:13" ht="11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1:13" ht="11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</row>
    <row r="162" spans="1:13" ht="11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1:13" ht="11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1:13" ht="11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1:13" ht="11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1:13" ht="11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</row>
    <row r="167" spans="1:13" ht="11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 spans="1:13" ht="11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1:13" ht="11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 ht="11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1:13" ht="11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</row>
    <row r="172" spans="1:13" ht="11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1:13" ht="11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1:13" ht="11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1:13" ht="11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1:13" ht="11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</row>
    <row r="177" spans="1:13" ht="11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</row>
    <row r="178" spans="1:13" ht="11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</row>
    <row r="179" spans="1:13" ht="11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1:13" ht="11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1:13" ht="11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1:13" ht="11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1:13" ht="11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1:13" ht="11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 spans="1:13" ht="11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1:13" ht="11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</row>
    <row r="187" spans="1:13" ht="11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13" ht="11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1:13" ht="11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1:13" ht="11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1:13" ht="11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</row>
    <row r="192" spans="1:13" ht="11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1:13" ht="11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1:13" ht="11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</row>
    <row r="195" spans="1:13" ht="11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</row>
    <row r="196" spans="1:13" ht="11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1:13" ht="11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</row>
    <row r="198" spans="1:13" ht="11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</row>
    <row r="199" spans="1:13" ht="11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1:13" ht="11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 ht="11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3" ht="11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3" ht="11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ht="11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ht="11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ht="11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ht="11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ht="11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1:13" ht="11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1:13" ht="11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1:13" ht="11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3" ht="11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3" ht="11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3" ht="11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 ht="11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ht="11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ht="11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ht="11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ht="11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ht="11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ht="11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ht="11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ht="11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ht="11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1:13" ht="11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1:13" ht="11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1:13" ht="11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1:13" ht="11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1:13" ht="11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3" ht="11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3" ht="11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3" ht="11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1:13" ht="11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1:13" ht="11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1:13" ht="11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3" ht="11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 ht="11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3" ht="11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ht="11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ht="11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1:13" ht="11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3" ht="11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1:13" ht="11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1:13" ht="11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1:13" ht="11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1:13" ht="11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3" ht="11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ht="11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 ht="11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3" ht="11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3" ht="11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3" ht="11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3" ht="11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ht="11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3" ht="11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3" ht="11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1:13" ht="11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1:13" ht="11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3" ht="11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1:13" ht="11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1:13" ht="11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1:13" ht="11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3" ht="11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1:13" ht="11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1:13" ht="11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1:13" ht="11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1:13" ht="11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1:13" ht="11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1:13" ht="11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1:13" ht="11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1:13" ht="11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1:13" ht="11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1:13" ht="11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1:13" ht="11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1:13" ht="11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1:13" ht="11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1:13" ht="11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3" ht="11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1:13" ht="11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  <row r="280" spans="1:13" ht="11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</row>
    <row r="281" spans="1:13" ht="11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</row>
    <row r="282" spans="1:13" ht="11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1:13" ht="11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1:13" ht="11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 spans="1:13" ht="11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1:13" ht="11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</row>
    <row r="287" spans="1:13" ht="11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</row>
    <row r="288" spans="1:13" ht="11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</row>
    <row r="289" spans="1:13" ht="11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1:13" ht="11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1:13" ht="11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</row>
    <row r="292" spans="1:13" ht="11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1:13" ht="11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</row>
    <row r="294" spans="1:13" ht="11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1:13" ht="11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</row>
    <row r="296" spans="1:13" ht="11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1:13" ht="11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1:13" ht="11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</row>
    <row r="299" spans="1:13" ht="11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1:13" ht="11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</row>
    <row r="301" spans="1:13" ht="11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1:13" ht="11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</row>
    <row r="303" spans="1:13" ht="11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</row>
    <row r="304" spans="1:13" ht="11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</row>
    <row r="305" spans="1:13" ht="11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</row>
    <row r="306" spans="1:13" ht="11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</row>
    <row r="307" spans="1:13" ht="11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</row>
    <row r="308" spans="1:13" ht="11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</row>
    <row r="309" spans="1:13" ht="11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</row>
    <row r="310" spans="1:13" ht="11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</row>
    <row r="311" spans="1:13" ht="11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</row>
    <row r="312" spans="1:13" ht="11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1:13" ht="11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3" ht="11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</row>
    <row r="315" spans="1:13" ht="11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</row>
    <row r="316" spans="1:13" ht="11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</row>
    <row r="317" spans="1:13" ht="11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</row>
    <row r="318" spans="1:13" ht="11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</row>
    <row r="319" spans="1:13" ht="11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</row>
    <row r="320" spans="1:13" ht="11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</row>
    <row r="321" spans="1:13" ht="11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</row>
    <row r="322" spans="1:13" ht="11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</row>
    <row r="323" spans="1:13" ht="11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</row>
    <row r="324" spans="1:13" ht="11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</row>
    <row r="325" spans="1:13" ht="11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</row>
    <row r="326" spans="1:13" ht="11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</row>
    <row r="327" spans="1:13" ht="11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</row>
    <row r="328" spans="1:13" ht="11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</row>
    <row r="329" spans="1:13" ht="11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</row>
    <row r="330" spans="1:13" ht="11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</row>
    <row r="331" spans="1:13" ht="11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</row>
    <row r="332" spans="1:13" ht="11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</row>
    <row r="333" spans="1:13" ht="11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</row>
    <row r="334" spans="1:13" ht="11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</row>
    <row r="335" spans="1:13" ht="11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</row>
    <row r="336" spans="1:13" ht="11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</row>
    <row r="337" spans="1:13" ht="11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</row>
    <row r="338" spans="1:13" ht="11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</row>
    <row r="339" spans="1:13" ht="11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</row>
    <row r="340" spans="1:13" ht="11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</row>
    <row r="341" spans="1:13" ht="11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</row>
    <row r="342" spans="1:13" ht="11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</row>
    <row r="343" spans="1:13" ht="11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</row>
    <row r="344" spans="1:13" ht="11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</row>
    <row r="345" spans="1:13" ht="11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</row>
    <row r="346" spans="1:13" ht="11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</row>
    <row r="347" spans="1:13" ht="11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</row>
    <row r="348" spans="1:13" ht="11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</row>
    <row r="349" spans="1:13" ht="11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</row>
    <row r="350" spans="1:13" ht="11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</row>
    <row r="351" spans="1:13" ht="11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</row>
    <row r="352" spans="1:13" ht="11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</row>
    <row r="353" spans="1:13" ht="11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</row>
    <row r="354" spans="1:13" ht="11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</row>
    <row r="355" spans="1:13" ht="11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</row>
    <row r="356" spans="1:13" ht="11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</row>
    <row r="357" spans="1:13" ht="11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</row>
    <row r="358" spans="1:13" ht="11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</row>
    <row r="359" spans="1:13" ht="11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</row>
    <row r="360" spans="1:13" ht="11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</row>
    <row r="361" spans="1:13" ht="11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</row>
    <row r="362" spans="1:13" ht="11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</row>
    <row r="363" spans="1:13" ht="11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</row>
    <row r="364" spans="1:13" ht="11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</row>
    <row r="365" spans="1:13" ht="11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</row>
    <row r="366" spans="1:13" ht="11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</row>
    <row r="367" spans="1:13" ht="11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</row>
    <row r="368" spans="1:13" ht="11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</row>
    <row r="369" spans="1:13" ht="11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</row>
    <row r="370" spans="1:13" ht="11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</row>
    <row r="371" spans="1:13" ht="11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</row>
    <row r="372" spans="1:13" ht="11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</row>
    <row r="373" spans="1:13" ht="11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</row>
    <row r="374" spans="1:13" ht="11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</row>
    <row r="375" spans="1:13" ht="11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</row>
    <row r="376" spans="1:13" ht="11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</row>
    <row r="377" spans="1:13" ht="11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</row>
    <row r="378" spans="1:13" ht="11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</row>
    <row r="379" spans="1:13" ht="11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</row>
    <row r="380" spans="1:13" ht="11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</row>
    <row r="381" spans="1:13" ht="11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</row>
    <row r="382" spans="1:13" ht="11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</row>
    <row r="383" spans="1:13" ht="11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</row>
    <row r="384" spans="1:13" ht="11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</row>
    <row r="385" spans="1:13" ht="11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</row>
    <row r="386" spans="1:13" ht="11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</row>
    <row r="387" spans="1:13" ht="11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</row>
    <row r="388" spans="1:13" ht="11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</row>
    <row r="389" spans="1:13" ht="11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</row>
    <row r="390" spans="1:13" ht="11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</row>
    <row r="391" spans="1:13" ht="11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</row>
    <row r="392" spans="1:13" ht="11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</row>
    <row r="393" spans="1:13" ht="11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</row>
    <row r="394" spans="1:13" ht="11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</row>
    <row r="395" spans="1:13" ht="11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</row>
    <row r="396" spans="1:13" ht="11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</row>
    <row r="397" spans="1:13" ht="11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</row>
    <row r="398" spans="1:13" ht="11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</row>
    <row r="399" spans="1:13" ht="11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</row>
    <row r="400" spans="1:13" ht="11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</row>
    <row r="401" spans="1:13" ht="11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</row>
    <row r="402" spans="1:13" ht="11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</row>
    <row r="403" spans="1:13" ht="11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</row>
    <row r="404" spans="1:13" ht="11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</row>
    <row r="405" spans="1:13" ht="11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</row>
    <row r="406" spans="1:13" ht="11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</row>
    <row r="407" spans="1:13" ht="11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</row>
    <row r="408" spans="1:13" ht="11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</row>
    <row r="409" spans="1:13" ht="11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</row>
    <row r="410" spans="1:13" ht="11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</row>
    <row r="411" spans="1:13" ht="11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</row>
    <row r="412" spans="1:13" ht="11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</row>
    <row r="413" spans="1:13" ht="11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</row>
    <row r="414" spans="1:13" ht="11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</row>
    <row r="415" spans="1:13" ht="11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</row>
    <row r="416" spans="1:13" ht="11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</row>
    <row r="417" spans="1:13" ht="11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</row>
    <row r="418" spans="1:13" ht="11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</row>
    <row r="419" spans="1:13" ht="11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</row>
    <row r="420" spans="1:13" ht="11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</row>
    <row r="421" spans="1:13" ht="11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</row>
    <row r="422" spans="1:13" ht="11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ht="11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</row>
    <row r="424" spans="1:13" ht="11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</row>
    <row r="425" spans="1:13" ht="11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</row>
    <row r="426" spans="1:13" ht="11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</row>
    <row r="427" spans="1:13" ht="11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</row>
    <row r="428" spans="1:13" ht="11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</row>
    <row r="429" spans="1:13" ht="11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</row>
    <row r="430" spans="1:13" ht="11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</row>
    <row r="431" spans="1:13" ht="11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</row>
    <row r="432" spans="1:13" ht="11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</row>
    <row r="433" spans="1:13" ht="11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</row>
    <row r="434" spans="1:13" ht="11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</row>
    <row r="435" spans="1:13" ht="11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</row>
    <row r="436" spans="1:13" ht="11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</row>
    <row r="437" spans="1:13" ht="11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</row>
    <row r="438" spans="1:13" ht="11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ht="11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</row>
    <row r="440" spans="1:13" ht="11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</row>
    <row r="441" spans="1:13" ht="11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</row>
    <row r="442" spans="1:13" ht="11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</row>
    <row r="443" spans="1:13" ht="11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</row>
    <row r="444" spans="1:13" ht="11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</row>
    <row r="445" spans="1:13" ht="11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</row>
    <row r="446" spans="1:13" ht="11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</row>
    <row r="447" spans="1:13" ht="11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</row>
    <row r="448" spans="1:13" ht="11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</row>
    <row r="449" spans="1:13" ht="11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ht="11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</row>
    <row r="451" spans="1:13" ht="11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</row>
    <row r="452" spans="1:13" ht="11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</row>
    <row r="453" spans="1:13" ht="11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</row>
    <row r="454" spans="1:13" ht="11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ht="11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</row>
    <row r="456" spans="1:13" ht="11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</row>
    <row r="457" spans="1:13" ht="11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</row>
    <row r="458" spans="1:13" ht="11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</row>
    <row r="459" spans="1:13" ht="11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</row>
    <row r="460" spans="1:13" ht="11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</row>
    <row r="461" spans="1:13" ht="11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</row>
    <row r="462" spans="1:13" ht="11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</row>
    <row r="463" spans="1:13" ht="11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</row>
    <row r="464" spans="1:13" ht="11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</row>
    <row r="465" spans="1:13" ht="11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</row>
    <row r="466" spans="1:13" ht="11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</row>
    <row r="467" spans="1:13" ht="11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</row>
    <row r="468" spans="1:13" ht="11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</row>
    <row r="469" spans="1:13" ht="11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</row>
    <row r="470" spans="1:13" ht="11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</row>
    <row r="471" spans="1:13" ht="11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</row>
    <row r="472" spans="1:13" ht="11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</row>
    <row r="473" spans="1:13" ht="11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</row>
    <row r="474" spans="1:13" ht="11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</row>
    <row r="475" spans="1:13" ht="11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</row>
    <row r="476" spans="1:13" ht="11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</row>
    <row r="477" spans="1:13" ht="11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</row>
    <row r="478" spans="1:13" ht="11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</row>
    <row r="479" spans="1:13" ht="11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</row>
    <row r="480" spans="1:13" ht="11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</row>
    <row r="481" spans="1:13" ht="11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</row>
    <row r="482" spans="1:13" ht="11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</row>
    <row r="483" spans="1:13" ht="11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</row>
    <row r="484" spans="1:13" ht="11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</row>
    <row r="485" spans="1:13" ht="11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</row>
    <row r="486" spans="1:13" ht="11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</row>
    <row r="487" spans="1:13" ht="11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</row>
    <row r="488" spans="1:13" ht="11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</row>
    <row r="489" spans="1:13" ht="11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</row>
    <row r="490" spans="1:13" ht="11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</row>
    <row r="491" spans="1:13" ht="11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</row>
    <row r="492" spans="1:13" ht="11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</row>
    <row r="493" spans="1:13" ht="11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</row>
    <row r="494" spans="1:13" ht="11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</row>
    <row r="495" spans="1:13" ht="11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</row>
    <row r="496" spans="1:13" ht="11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</row>
    <row r="497" spans="1:13" ht="11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</row>
    <row r="498" spans="1:13" ht="11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</row>
    <row r="499" spans="1:13" ht="11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</row>
    <row r="500" spans="1:13" ht="11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</row>
    <row r="501" spans="1:13" ht="11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</row>
    <row r="502" spans="1:13" ht="11.25">
      <c r="A502" s="7"/>
      <c r="B502" s="7"/>
      <c r="C502" s="7"/>
      <c r="D502" s="7"/>
      <c r="E502" s="7"/>
      <c r="F502" s="7"/>
      <c r="G502" s="7"/>
      <c r="L502" s="7"/>
      <c r="M502" s="7"/>
    </row>
    <row r="503" spans="1:13" ht="11.25">
      <c r="A503" s="7"/>
      <c r="B503" s="7"/>
      <c r="C503" s="7"/>
      <c r="D503" s="7"/>
      <c r="E503" s="7"/>
      <c r="F503" s="7"/>
      <c r="G503" s="7"/>
      <c r="L503" s="7"/>
      <c r="M503" s="7"/>
    </row>
  </sheetData>
  <mergeCells count="34">
    <mergeCell ref="I30:J30"/>
    <mergeCell ref="I26:J26"/>
    <mergeCell ref="I22:J22"/>
    <mergeCell ref="I18:J18"/>
    <mergeCell ref="I14:J14"/>
    <mergeCell ref="D70:E70"/>
    <mergeCell ref="D74:E74"/>
    <mergeCell ref="D78:E78"/>
    <mergeCell ref="I34:J34"/>
    <mergeCell ref="I78:J78"/>
    <mergeCell ref="I74:J74"/>
    <mergeCell ref="I70:J70"/>
    <mergeCell ref="I66:J66"/>
    <mergeCell ref="I62:J62"/>
    <mergeCell ref="I58:J58"/>
    <mergeCell ref="I54:J54"/>
    <mergeCell ref="I50:J50"/>
    <mergeCell ref="I46:J46"/>
    <mergeCell ref="I42:J42"/>
    <mergeCell ref="I38:J38"/>
    <mergeCell ref="D50:E50"/>
    <mergeCell ref="D58:E58"/>
    <mergeCell ref="D62:E62"/>
    <mergeCell ref="D66:E66"/>
    <mergeCell ref="D30:E30"/>
    <mergeCell ref="D34:E34"/>
    <mergeCell ref="D38:E38"/>
    <mergeCell ref="D42:E42"/>
    <mergeCell ref="D46:E46"/>
    <mergeCell ref="D14:E14"/>
    <mergeCell ref="D18:E18"/>
    <mergeCell ref="D22:E22"/>
    <mergeCell ref="D26:E26"/>
    <mergeCell ref="D54:E54"/>
  </mergeCells>
  <phoneticPr fontId="16"/>
  <conditionalFormatting sqref="G78">
    <cfRule type="expression" dxfId="631" priority="670" stopIfTrue="1">
      <formula>$H$78=""</formula>
    </cfRule>
  </conditionalFormatting>
  <conditionalFormatting sqref="C18">
    <cfRule type="expression" dxfId="630" priority="385" stopIfTrue="1">
      <formula>C18&lt;&gt;""</formula>
    </cfRule>
  </conditionalFormatting>
  <conditionalFormatting sqref="C20">
    <cfRule type="expression" dxfId="629" priority="384" stopIfTrue="1">
      <formula>C18&lt;&gt;""</formula>
    </cfRule>
  </conditionalFormatting>
  <conditionalFormatting sqref="D20">
    <cfRule type="expression" dxfId="628" priority="383" stopIfTrue="1">
      <formula>C18&lt;&gt;""</formula>
    </cfRule>
  </conditionalFormatting>
  <conditionalFormatting sqref="E20">
    <cfRule type="expression" dxfId="627" priority="382" stopIfTrue="1">
      <formula>C18&lt;&gt;""</formula>
    </cfRule>
  </conditionalFormatting>
  <conditionalFormatting sqref="E19">
    <cfRule type="expression" dxfId="626" priority="381" stopIfTrue="1">
      <formula>C18&lt;&gt;""</formula>
    </cfRule>
  </conditionalFormatting>
  <conditionalFormatting sqref="D18:E18">
    <cfRule type="expression" dxfId="625" priority="380" stopIfTrue="1">
      <formula>C18&lt;&gt;""</formula>
    </cfRule>
  </conditionalFormatting>
  <conditionalFormatting sqref="H14">
    <cfRule type="expression" dxfId="624" priority="379" stopIfTrue="1">
      <formula>H14&lt;&gt;""</formula>
    </cfRule>
  </conditionalFormatting>
  <conditionalFormatting sqref="H16">
    <cfRule type="expression" dxfId="623" priority="378" stopIfTrue="1">
      <formula>H14&lt;&gt;""</formula>
    </cfRule>
  </conditionalFormatting>
  <conditionalFormatting sqref="I16">
    <cfRule type="expression" dxfId="622" priority="377" stopIfTrue="1">
      <formula>H14&lt;&gt;""</formula>
    </cfRule>
  </conditionalFormatting>
  <conditionalFormatting sqref="J16">
    <cfRule type="expression" dxfId="621" priority="376" stopIfTrue="1">
      <formula>H14&lt;&gt;""</formula>
    </cfRule>
  </conditionalFormatting>
  <conditionalFormatting sqref="J15">
    <cfRule type="expression" dxfId="620" priority="375" stopIfTrue="1">
      <formula>H14&lt;&gt;""</formula>
    </cfRule>
  </conditionalFormatting>
  <conditionalFormatting sqref="I14:J14">
    <cfRule type="expression" dxfId="619" priority="374" stopIfTrue="1">
      <formula>H14&lt;&gt;""</formula>
    </cfRule>
  </conditionalFormatting>
  <conditionalFormatting sqref="C22">
    <cfRule type="expression" dxfId="618" priority="187" stopIfTrue="1">
      <formula>C22&lt;&gt;""</formula>
    </cfRule>
  </conditionalFormatting>
  <conditionalFormatting sqref="C24">
    <cfRule type="expression" dxfId="617" priority="186" stopIfTrue="1">
      <formula>C22&lt;&gt;""</formula>
    </cfRule>
  </conditionalFormatting>
  <conditionalFormatting sqref="D24">
    <cfRule type="expression" dxfId="616" priority="185" stopIfTrue="1">
      <formula>C22&lt;&gt;""</formula>
    </cfRule>
  </conditionalFormatting>
  <conditionalFormatting sqref="E24">
    <cfRule type="expression" dxfId="615" priority="184" stopIfTrue="1">
      <formula>C22&lt;&gt;""</formula>
    </cfRule>
  </conditionalFormatting>
  <conditionalFormatting sqref="E23">
    <cfRule type="expression" dxfId="614" priority="183" stopIfTrue="1">
      <formula>C22&lt;&gt;""</formula>
    </cfRule>
  </conditionalFormatting>
  <conditionalFormatting sqref="D22:E22">
    <cfRule type="expression" dxfId="613" priority="182" stopIfTrue="1">
      <formula>C22&lt;&gt;""</formula>
    </cfRule>
  </conditionalFormatting>
  <conditionalFormatting sqref="C26">
    <cfRule type="expression" dxfId="612" priority="181" stopIfTrue="1">
      <formula>C26&lt;&gt;""</formula>
    </cfRule>
  </conditionalFormatting>
  <conditionalFormatting sqref="C28">
    <cfRule type="expression" dxfId="611" priority="180" stopIfTrue="1">
      <formula>C26&lt;&gt;""</formula>
    </cfRule>
  </conditionalFormatting>
  <conditionalFormatting sqref="D28">
    <cfRule type="expression" dxfId="610" priority="179" stopIfTrue="1">
      <formula>C26&lt;&gt;""</formula>
    </cfRule>
  </conditionalFormatting>
  <conditionalFormatting sqref="E28">
    <cfRule type="expression" dxfId="609" priority="178" stopIfTrue="1">
      <formula>C26&lt;&gt;""</formula>
    </cfRule>
  </conditionalFormatting>
  <conditionalFormatting sqref="E27">
    <cfRule type="expression" dxfId="608" priority="177" stopIfTrue="1">
      <formula>C26&lt;&gt;""</formula>
    </cfRule>
  </conditionalFormatting>
  <conditionalFormatting sqref="D26:E26">
    <cfRule type="expression" dxfId="607" priority="176" stopIfTrue="1">
      <formula>C26&lt;&gt;""</formula>
    </cfRule>
  </conditionalFormatting>
  <conditionalFormatting sqref="C30">
    <cfRule type="expression" dxfId="606" priority="175" stopIfTrue="1">
      <formula>C30&lt;&gt;""</formula>
    </cfRule>
  </conditionalFormatting>
  <conditionalFormatting sqref="C32">
    <cfRule type="expression" dxfId="605" priority="174" stopIfTrue="1">
      <formula>C30&lt;&gt;""</formula>
    </cfRule>
  </conditionalFormatting>
  <conditionalFormatting sqref="D32">
    <cfRule type="expression" dxfId="604" priority="173" stopIfTrue="1">
      <formula>C30&lt;&gt;""</formula>
    </cfRule>
  </conditionalFormatting>
  <conditionalFormatting sqref="E32">
    <cfRule type="expression" dxfId="603" priority="172" stopIfTrue="1">
      <formula>C30&lt;&gt;""</formula>
    </cfRule>
  </conditionalFormatting>
  <conditionalFormatting sqref="E31">
    <cfRule type="expression" dxfId="602" priority="171" stopIfTrue="1">
      <formula>C30&lt;&gt;""</formula>
    </cfRule>
  </conditionalFormatting>
  <conditionalFormatting sqref="D30:E30">
    <cfRule type="expression" dxfId="601" priority="170" stopIfTrue="1">
      <formula>C30&lt;&gt;""</formula>
    </cfRule>
  </conditionalFormatting>
  <conditionalFormatting sqref="C34">
    <cfRule type="expression" dxfId="600" priority="169" stopIfTrue="1">
      <formula>C34&lt;&gt;""</formula>
    </cfRule>
  </conditionalFormatting>
  <conditionalFormatting sqref="C36">
    <cfRule type="expression" dxfId="599" priority="168" stopIfTrue="1">
      <formula>C34&lt;&gt;""</formula>
    </cfRule>
  </conditionalFormatting>
  <conditionalFormatting sqref="D36">
    <cfRule type="expression" dxfId="598" priority="167" stopIfTrue="1">
      <formula>C34&lt;&gt;""</formula>
    </cfRule>
  </conditionalFormatting>
  <conditionalFormatting sqref="E36">
    <cfRule type="expression" dxfId="597" priority="166" stopIfTrue="1">
      <formula>C34&lt;&gt;""</formula>
    </cfRule>
  </conditionalFormatting>
  <conditionalFormatting sqref="E35">
    <cfRule type="expression" dxfId="596" priority="165" stopIfTrue="1">
      <formula>C34&lt;&gt;""</formula>
    </cfRule>
  </conditionalFormatting>
  <conditionalFormatting sqref="D34:E34">
    <cfRule type="expression" dxfId="595" priority="164" stopIfTrue="1">
      <formula>C34&lt;&gt;""</formula>
    </cfRule>
  </conditionalFormatting>
  <conditionalFormatting sqref="C38">
    <cfRule type="expression" dxfId="594" priority="163" stopIfTrue="1">
      <formula>C38&lt;&gt;""</formula>
    </cfRule>
  </conditionalFormatting>
  <conditionalFormatting sqref="C40">
    <cfRule type="expression" dxfId="593" priority="162" stopIfTrue="1">
      <formula>C38&lt;&gt;""</formula>
    </cfRule>
  </conditionalFormatting>
  <conditionalFormatting sqref="D40">
    <cfRule type="expression" dxfId="592" priority="161" stopIfTrue="1">
      <formula>C38&lt;&gt;""</formula>
    </cfRule>
  </conditionalFormatting>
  <conditionalFormatting sqref="E40">
    <cfRule type="expression" dxfId="591" priority="160" stopIfTrue="1">
      <formula>C38&lt;&gt;""</formula>
    </cfRule>
  </conditionalFormatting>
  <conditionalFormatting sqref="E39">
    <cfRule type="expression" dxfId="590" priority="159" stopIfTrue="1">
      <formula>C38&lt;&gt;""</formula>
    </cfRule>
  </conditionalFormatting>
  <conditionalFormatting sqref="D38:E38">
    <cfRule type="expression" dxfId="589" priority="158" stopIfTrue="1">
      <formula>C38&lt;&gt;""</formula>
    </cfRule>
  </conditionalFormatting>
  <conditionalFormatting sqref="C42">
    <cfRule type="expression" dxfId="588" priority="157" stopIfTrue="1">
      <formula>C42&lt;&gt;""</formula>
    </cfRule>
  </conditionalFormatting>
  <conditionalFormatting sqref="C44">
    <cfRule type="expression" dxfId="587" priority="156" stopIfTrue="1">
      <formula>C42&lt;&gt;""</formula>
    </cfRule>
  </conditionalFormatting>
  <conditionalFormatting sqref="D44">
    <cfRule type="expression" dxfId="586" priority="155" stopIfTrue="1">
      <formula>C42&lt;&gt;""</formula>
    </cfRule>
  </conditionalFormatting>
  <conditionalFormatting sqref="E44">
    <cfRule type="expression" dxfId="585" priority="154" stopIfTrue="1">
      <formula>C42&lt;&gt;""</formula>
    </cfRule>
  </conditionalFormatting>
  <conditionalFormatting sqref="E43">
    <cfRule type="expression" dxfId="584" priority="153" stopIfTrue="1">
      <formula>C42&lt;&gt;""</formula>
    </cfRule>
  </conditionalFormatting>
  <conditionalFormatting sqref="D42:E42">
    <cfRule type="expression" dxfId="583" priority="152" stopIfTrue="1">
      <formula>C42&lt;&gt;""</formula>
    </cfRule>
  </conditionalFormatting>
  <conditionalFormatting sqref="C46">
    <cfRule type="expression" dxfId="582" priority="151" stopIfTrue="1">
      <formula>C46&lt;&gt;""</formula>
    </cfRule>
  </conditionalFormatting>
  <conditionalFormatting sqref="C48">
    <cfRule type="expression" dxfId="581" priority="150" stopIfTrue="1">
      <formula>C46&lt;&gt;""</formula>
    </cfRule>
  </conditionalFormatting>
  <conditionalFormatting sqref="D48">
    <cfRule type="expression" dxfId="580" priority="149" stopIfTrue="1">
      <formula>C46&lt;&gt;""</formula>
    </cfRule>
  </conditionalFormatting>
  <conditionalFormatting sqref="E48">
    <cfRule type="expression" dxfId="579" priority="148" stopIfTrue="1">
      <formula>C46&lt;&gt;""</formula>
    </cfRule>
  </conditionalFormatting>
  <conditionalFormatting sqref="E47">
    <cfRule type="expression" dxfId="578" priority="147" stopIfTrue="1">
      <formula>C46&lt;&gt;""</formula>
    </cfRule>
  </conditionalFormatting>
  <conditionalFormatting sqref="D46:E46">
    <cfRule type="expression" dxfId="577" priority="146" stopIfTrue="1">
      <formula>C46&lt;&gt;""</formula>
    </cfRule>
  </conditionalFormatting>
  <conditionalFormatting sqref="C50">
    <cfRule type="expression" dxfId="576" priority="145" stopIfTrue="1">
      <formula>C50&lt;&gt;""</formula>
    </cfRule>
  </conditionalFormatting>
  <conditionalFormatting sqref="C52">
    <cfRule type="expression" dxfId="575" priority="144" stopIfTrue="1">
      <formula>C50&lt;&gt;""</formula>
    </cfRule>
  </conditionalFormatting>
  <conditionalFormatting sqref="D52">
    <cfRule type="expression" dxfId="574" priority="143" stopIfTrue="1">
      <formula>C50&lt;&gt;""</formula>
    </cfRule>
  </conditionalFormatting>
  <conditionalFormatting sqref="E52">
    <cfRule type="expression" dxfId="573" priority="142" stopIfTrue="1">
      <formula>C50&lt;&gt;""</formula>
    </cfRule>
  </conditionalFormatting>
  <conditionalFormatting sqref="E51">
    <cfRule type="expression" dxfId="572" priority="141" stopIfTrue="1">
      <formula>C50&lt;&gt;""</formula>
    </cfRule>
  </conditionalFormatting>
  <conditionalFormatting sqref="D50:E50">
    <cfRule type="expression" dxfId="571" priority="140" stopIfTrue="1">
      <formula>C50&lt;&gt;""</formula>
    </cfRule>
  </conditionalFormatting>
  <conditionalFormatting sqref="C54">
    <cfRule type="expression" dxfId="570" priority="139" stopIfTrue="1">
      <formula>C54&lt;&gt;""</formula>
    </cfRule>
  </conditionalFormatting>
  <conditionalFormatting sqref="C56">
    <cfRule type="expression" dxfId="569" priority="138" stopIfTrue="1">
      <formula>C54&lt;&gt;""</formula>
    </cfRule>
  </conditionalFormatting>
  <conditionalFormatting sqref="D56">
    <cfRule type="expression" dxfId="568" priority="137" stopIfTrue="1">
      <formula>C54&lt;&gt;""</formula>
    </cfRule>
  </conditionalFormatting>
  <conditionalFormatting sqref="E56">
    <cfRule type="expression" dxfId="567" priority="136" stopIfTrue="1">
      <formula>C54&lt;&gt;""</formula>
    </cfRule>
  </conditionalFormatting>
  <conditionalFormatting sqref="E55">
    <cfRule type="expression" dxfId="566" priority="135" stopIfTrue="1">
      <formula>C54&lt;&gt;""</formula>
    </cfRule>
  </conditionalFormatting>
  <conditionalFormatting sqref="D54:E54">
    <cfRule type="expression" dxfId="565" priority="134" stopIfTrue="1">
      <formula>C54&lt;&gt;""</formula>
    </cfRule>
  </conditionalFormatting>
  <conditionalFormatting sqref="C58">
    <cfRule type="expression" dxfId="564" priority="133" stopIfTrue="1">
      <formula>C58&lt;&gt;""</formula>
    </cfRule>
  </conditionalFormatting>
  <conditionalFormatting sqref="C60">
    <cfRule type="expression" dxfId="563" priority="132" stopIfTrue="1">
      <formula>C58&lt;&gt;""</formula>
    </cfRule>
  </conditionalFormatting>
  <conditionalFormatting sqref="D60">
    <cfRule type="expression" dxfId="562" priority="131" stopIfTrue="1">
      <formula>C58&lt;&gt;""</formula>
    </cfRule>
  </conditionalFormatting>
  <conditionalFormatting sqref="E60">
    <cfRule type="expression" dxfId="561" priority="130" stopIfTrue="1">
      <formula>C58&lt;&gt;""</formula>
    </cfRule>
  </conditionalFormatting>
  <conditionalFormatting sqref="E59">
    <cfRule type="expression" dxfId="560" priority="129" stopIfTrue="1">
      <formula>C58&lt;&gt;""</formula>
    </cfRule>
  </conditionalFormatting>
  <conditionalFormatting sqref="D58:E58">
    <cfRule type="expression" dxfId="559" priority="128" stopIfTrue="1">
      <formula>C58&lt;&gt;""</formula>
    </cfRule>
  </conditionalFormatting>
  <conditionalFormatting sqref="C62">
    <cfRule type="expression" dxfId="558" priority="127" stopIfTrue="1">
      <formula>C62&lt;&gt;""</formula>
    </cfRule>
  </conditionalFormatting>
  <conditionalFormatting sqref="C64">
    <cfRule type="expression" dxfId="557" priority="126" stopIfTrue="1">
      <formula>C62&lt;&gt;""</formula>
    </cfRule>
  </conditionalFormatting>
  <conditionalFormatting sqref="D64">
    <cfRule type="expression" dxfId="556" priority="125" stopIfTrue="1">
      <formula>C62&lt;&gt;""</formula>
    </cfRule>
  </conditionalFormatting>
  <conditionalFormatting sqref="E64">
    <cfRule type="expression" dxfId="555" priority="124" stopIfTrue="1">
      <formula>C62&lt;&gt;""</formula>
    </cfRule>
  </conditionalFormatting>
  <conditionalFormatting sqref="E63">
    <cfRule type="expression" dxfId="554" priority="123" stopIfTrue="1">
      <formula>C62&lt;&gt;""</formula>
    </cfRule>
  </conditionalFormatting>
  <conditionalFormatting sqref="D62:E62">
    <cfRule type="expression" dxfId="553" priority="122" stopIfTrue="1">
      <formula>C62&lt;&gt;""</formula>
    </cfRule>
  </conditionalFormatting>
  <conditionalFormatting sqref="C66">
    <cfRule type="expression" dxfId="552" priority="121" stopIfTrue="1">
      <formula>C66&lt;&gt;""</formula>
    </cfRule>
  </conditionalFormatting>
  <conditionalFormatting sqref="C68">
    <cfRule type="expression" dxfId="551" priority="120" stopIfTrue="1">
      <formula>C66&lt;&gt;""</formula>
    </cfRule>
  </conditionalFormatting>
  <conditionalFormatting sqref="D68">
    <cfRule type="expression" dxfId="550" priority="119" stopIfTrue="1">
      <formula>C66&lt;&gt;""</formula>
    </cfRule>
  </conditionalFormatting>
  <conditionalFormatting sqref="E68">
    <cfRule type="expression" dxfId="549" priority="118" stopIfTrue="1">
      <formula>C66&lt;&gt;""</formula>
    </cfRule>
  </conditionalFormatting>
  <conditionalFormatting sqref="E67">
    <cfRule type="expression" dxfId="548" priority="117" stopIfTrue="1">
      <formula>C66&lt;&gt;""</formula>
    </cfRule>
  </conditionalFormatting>
  <conditionalFormatting sqref="D66:E66">
    <cfRule type="expression" dxfId="547" priority="116" stopIfTrue="1">
      <formula>C66&lt;&gt;""</formula>
    </cfRule>
  </conditionalFormatting>
  <conditionalFormatting sqref="C70">
    <cfRule type="expression" dxfId="546" priority="115" stopIfTrue="1">
      <formula>C70&lt;&gt;""</formula>
    </cfRule>
  </conditionalFormatting>
  <conditionalFormatting sqref="C72">
    <cfRule type="expression" dxfId="545" priority="114" stopIfTrue="1">
      <formula>C70&lt;&gt;""</formula>
    </cfRule>
  </conditionalFormatting>
  <conditionalFormatting sqref="D72">
    <cfRule type="expression" dxfId="544" priority="113" stopIfTrue="1">
      <formula>C70&lt;&gt;""</formula>
    </cfRule>
  </conditionalFormatting>
  <conditionalFormatting sqref="E72">
    <cfRule type="expression" dxfId="543" priority="112" stopIfTrue="1">
      <formula>C70&lt;&gt;""</formula>
    </cfRule>
  </conditionalFormatting>
  <conditionalFormatting sqref="E71">
    <cfRule type="expression" dxfId="542" priority="111" stopIfTrue="1">
      <formula>C70&lt;&gt;""</formula>
    </cfRule>
  </conditionalFormatting>
  <conditionalFormatting sqref="D70:E70">
    <cfRule type="expression" dxfId="541" priority="110" stopIfTrue="1">
      <formula>C70&lt;&gt;""</formula>
    </cfRule>
  </conditionalFormatting>
  <conditionalFormatting sqref="C74">
    <cfRule type="expression" dxfId="540" priority="109" stopIfTrue="1">
      <formula>C74&lt;&gt;""</formula>
    </cfRule>
  </conditionalFormatting>
  <conditionalFormatting sqref="C76">
    <cfRule type="expression" dxfId="539" priority="108" stopIfTrue="1">
      <formula>C74&lt;&gt;""</formula>
    </cfRule>
  </conditionalFormatting>
  <conditionalFormatting sqref="D76">
    <cfRule type="expression" dxfId="538" priority="107" stopIfTrue="1">
      <formula>C74&lt;&gt;""</formula>
    </cfRule>
  </conditionalFormatting>
  <conditionalFormatting sqref="E76">
    <cfRule type="expression" dxfId="537" priority="106" stopIfTrue="1">
      <formula>C74&lt;&gt;""</formula>
    </cfRule>
  </conditionalFormatting>
  <conditionalFormatting sqref="E75">
    <cfRule type="expression" dxfId="536" priority="105" stopIfTrue="1">
      <formula>C74&lt;&gt;""</formula>
    </cfRule>
  </conditionalFormatting>
  <conditionalFormatting sqref="D74:E74">
    <cfRule type="expression" dxfId="535" priority="104" stopIfTrue="1">
      <formula>C74&lt;&gt;""</formula>
    </cfRule>
  </conditionalFormatting>
  <conditionalFormatting sqref="C78">
    <cfRule type="expression" dxfId="534" priority="103" stopIfTrue="1">
      <formula>C78&lt;&gt;""</formula>
    </cfRule>
  </conditionalFormatting>
  <conditionalFormatting sqref="C80">
    <cfRule type="expression" dxfId="533" priority="102" stopIfTrue="1">
      <formula>C78&lt;&gt;""</formula>
    </cfRule>
  </conditionalFormatting>
  <conditionalFormatting sqref="D80">
    <cfRule type="expression" dxfId="532" priority="101" stopIfTrue="1">
      <formula>C78&lt;&gt;""</formula>
    </cfRule>
  </conditionalFormatting>
  <conditionalFormatting sqref="E80">
    <cfRule type="expression" dxfId="531" priority="100" stopIfTrue="1">
      <formula>C78&lt;&gt;""</formula>
    </cfRule>
  </conditionalFormatting>
  <conditionalFormatting sqref="E79">
    <cfRule type="expression" dxfId="530" priority="99" stopIfTrue="1">
      <formula>C78&lt;&gt;""</formula>
    </cfRule>
  </conditionalFormatting>
  <conditionalFormatting sqref="D78:E78">
    <cfRule type="expression" dxfId="529" priority="98" stopIfTrue="1">
      <formula>C78&lt;&gt;""</formula>
    </cfRule>
  </conditionalFormatting>
  <conditionalFormatting sqref="H18">
    <cfRule type="expression" dxfId="528" priority="97" stopIfTrue="1">
      <formula>H18&lt;&gt;""</formula>
    </cfRule>
  </conditionalFormatting>
  <conditionalFormatting sqref="I20">
    <cfRule type="expression" dxfId="527" priority="95" stopIfTrue="1">
      <formula>H18&lt;&gt;""</formula>
    </cfRule>
  </conditionalFormatting>
  <conditionalFormatting sqref="J20">
    <cfRule type="expression" dxfId="526" priority="94" stopIfTrue="1">
      <formula>H18&lt;&gt;""</formula>
    </cfRule>
  </conditionalFormatting>
  <conditionalFormatting sqref="J19">
    <cfRule type="expression" dxfId="525" priority="93" stopIfTrue="1">
      <formula>H18&lt;&gt;""</formula>
    </cfRule>
  </conditionalFormatting>
  <conditionalFormatting sqref="I18:J18">
    <cfRule type="expression" dxfId="524" priority="92" stopIfTrue="1">
      <formula>H18&lt;&gt;""</formula>
    </cfRule>
  </conditionalFormatting>
  <conditionalFormatting sqref="H22">
    <cfRule type="expression" dxfId="523" priority="91" stopIfTrue="1">
      <formula>H22&lt;&gt;""</formula>
    </cfRule>
  </conditionalFormatting>
  <conditionalFormatting sqref="I24">
    <cfRule type="expression" dxfId="522" priority="89" stopIfTrue="1">
      <formula>H22&lt;&gt;""</formula>
    </cfRule>
  </conditionalFormatting>
  <conditionalFormatting sqref="J24">
    <cfRule type="expression" dxfId="521" priority="88" stopIfTrue="1">
      <formula>H22&lt;&gt;""</formula>
    </cfRule>
  </conditionalFormatting>
  <conditionalFormatting sqref="J23">
    <cfRule type="expression" dxfId="520" priority="87" stopIfTrue="1">
      <formula>H22&lt;&gt;""</formula>
    </cfRule>
  </conditionalFormatting>
  <conditionalFormatting sqref="I22:J22">
    <cfRule type="expression" dxfId="519" priority="86" stopIfTrue="1">
      <formula>H22&lt;&gt;""</formula>
    </cfRule>
  </conditionalFormatting>
  <conditionalFormatting sqref="H26">
    <cfRule type="expression" dxfId="518" priority="85" stopIfTrue="1">
      <formula>H26&lt;&gt;""</formula>
    </cfRule>
  </conditionalFormatting>
  <conditionalFormatting sqref="I28">
    <cfRule type="expression" dxfId="517" priority="83" stopIfTrue="1">
      <formula>H26&lt;&gt;""</formula>
    </cfRule>
  </conditionalFormatting>
  <conditionalFormatting sqref="J28">
    <cfRule type="expression" dxfId="516" priority="82" stopIfTrue="1">
      <formula>H26&lt;&gt;""</formula>
    </cfRule>
  </conditionalFormatting>
  <conditionalFormatting sqref="J27">
    <cfRule type="expression" dxfId="515" priority="81" stopIfTrue="1">
      <formula>H26&lt;&gt;""</formula>
    </cfRule>
  </conditionalFormatting>
  <conditionalFormatting sqref="I26:J26">
    <cfRule type="expression" dxfId="514" priority="80" stopIfTrue="1">
      <formula>H26&lt;&gt;""</formula>
    </cfRule>
  </conditionalFormatting>
  <conditionalFormatting sqref="H30">
    <cfRule type="expression" dxfId="513" priority="79" stopIfTrue="1">
      <formula>H30&lt;&gt;""</formula>
    </cfRule>
  </conditionalFormatting>
  <conditionalFormatting sqref="I32">
    <cfRule type="expression" dxfId="512" priority="77" stopIfTrue="1">
      <formula>H30&lt;&gt;""</formula>
    </cfRule>
  </conditionalFormatting>
  <conditionalFormatting sqref="J32">
    <cfRule type="expression" dxfId="511" priority="76" stopIfTrue="1">
      <formula>H30&lt;&gt;""</formula>
    </cfRule>
  </conditionalFormatting>
  <conditionalFormatting sqref="J31">
    <cfRule type="expression" dxfId="510" priority="75" stopIfTrue="1">
      <formula>H30&lt;&gt;""</formula>
    </cfRule>
  </conditionalFormatting>
  <conditionalFormatting sqref="I30:J30">
    <cfRule type="expression" dxfId="509" priority="74" stopIfTrue="1">
      <formula>H30&lt;&gt;""</formula>
    </cfRule>
  </conditionalFormatting>
  <conditionalFormatting sqref="H34">
    <cfRule type="expression" dxfId="508" priority="73" stopIfTrue="1">
      <formula>H34&lt;&gt;""</formula>
    </cfRule>
  </conditionalFormatting>
  <conditionalFormatting sqref="I36">
    <cfRule type="expression" dxfId="507" priority="71" stopIfTrue="1">
      <formula>H34&lt;&gt;""</formula>
    </cfRule>
  </conditionalFormatting>
  <conditionalFormatting sqref="J36">
    <cfRule type="expression" dxfId="506" priority="70" stopIfTrue="1">
      <formula>H34&lt;&gt;""</formula>
    </cfRule>
  </conditionalFormatting>
  <conditionalFormatting sqref="J35">
    <cfRule type="expression" dxfId="505" priority="69" stopIfTrue="1">
      <formula>H34&lt;&gt;""</formula>
    </cfRule>
  </conditionalFormatting>
  <conditionalFormatting sqref="I34:J34">
    <cfRule type="expression" dxfId="504" priority="68" stopIfTrue="1">
      <formula>H34&lt;&gt;""</formula>
    </cfRule>
  </conditionalFormatting>
  <conditionalFormatting sqref="H38">
    <cfRule type="expression" dxfId="503" priority="67" stopIfTrue="1">
      <formula>H38&lt;&gt;""</formula>
    </cfRule>
  </conditionalFormatting>
  <conditionalFormatting sqref="I40">
    <cfRule type="expression" dxfId="502" priority="65" stopIfTrue="1">
      <formula>H38&lt;&gt;""</formula>
    </cfRule>
  </conditionalFormatting>
  <conditionalFormatting sqref="J40">
    <cfRule type="expression" dxfId="501" priority="64" stopIfTrue="1">
      <formula>H38&lt;&gt;""</formula>
    </cfRule>
  </conditionalFormatting>
  <conditionalFormatting sqref="J39">
    <cfRule type="expression" dxfId="500" priority="63" stopIfTrue="1">
      <formula>H38&lt;&gt;""</formula>
    </cfRule>
  </conditionalFormatting>
  <conditionalFormatting sqref="I38:J38">
    <cfRule type="expression" dxfId="499" priority="62" stopIfTrue="1">
      <formula>H38&lt;&gt;""</formula>
    </cfRule>
  </conditionalFormatting>
  <conditionalFormatting sqref="H42">
    <cfRule type="expression" dxfId="498" priority="61" stopIfTrue="1">
      <formula>H42&lt;&gt;""</formula>
    </cfRule>
  </conditionalFormatting>
  <conditionalFormatting sqref="I44">
    <cfRule type="expression" dxfId="497" priority="59" stopIfTrue="1">
      <formula>H42&lt;&gt;""</formula>
    </cfRule>
  </conditionalFormatting>
  <conditionalFormatting sqref="J44">
    <cfRule type="expression" dxfId="496" priority="58" stopIfTrue="1">
      <formula>H42&lt;&gt;""</formula>
    </cfRule>
  </conditionalFormatting>
  <conditionalFormatting sqref="J43">
    <cfRule type="expression" dxfId="495" priority="57" stopIfTrue="1">
      <formula>H42&lt;&gt;""</formula>
    </cfRule>
  </conditionalFormatting>
  <conditionalFormatting sqref="I42:J42">
    <cfRule type="expression" dxfId="494" priority="56" stopIfTrue="1">
      <formula>H42&lt;&gt;""</formula>
    </cfRule>
  </conditionalFormatting>
  <conditionalFormatting sqref="H46">
    <cfRule type="expression" dxfId="493" priority="55" stopIfTrue="1">
      <formula>H46&lt;&gt;""</formula>
    </cfRule>
  </conditionalFormatting>
  <conditionalFormatting sqref="I48">
    <cfRule type="expression" dxfId="492" priority="53" stopIfTrue="1">
      <formula>H46&lt;&gt;""</formula>
    </cfRule>
  </conditionalFormatting>
  <conditionalFormatting sqref="J48">
    <cfRule type="expression" dxfId="491" priority="52" stopIfTrue="1">
      <formula>H46&lt;&gt;""</formula>
    </cfRule>
  </conditionalFormatting>
  <conditionalFormatting sqref="J47">
    <cfRule type="expression" dxfId="490" priority="51" stopIfTrue="1">
      <formula>H46&lt;&gt;""</formula>
    </cfRule>
  </conditionalFormatting>
  <conditionalFormatting sqref="I46:J46">
    <cfRule type="expression" dxfId="489" priority="50" stopIfTrue="1">
      <formula>H46&lt;&gt;""</formula>
    </cfRule>
  </conditionalFormatting>
  <conditionalFormatting sqref="H50">
    <cfRule type="expression" dxfId="488" priority="49" stopIfTrue="1">
      <formula>H50&lt;&gt;""</formula>
    </cfRule>
  </conditionalFormatting>
  <conditionalFormatting sqref="I52">
    <cfRule type="expression" dxfId="487" priority="47" stopIfTrue="1">
      <formula>H50&lt;&gt;""</formula>
    </cfRule>
  </conditionalFormatting>
  <conditionalFormatting sqref="J52">
    <cfRule type="expression" dxfId="486" priority="46" stopIfTrue="1">
      <formula>H50&lt;&gt;""</formula>
    </cfRule>
  </conditionalFormatting>
  <conditionalFormatting sqref="J51">
    <cfRule type="expression" dxfId="485" priority="45" stopIfTrue="1">
      <formula>H50&lt;&gt;""</formula>
    </cfRule>
  </conditionalFormatting>
  <conditionalFormatting sqref="I50:J50">
    <cfRule type="expression" dxfId="484" priority="44" stopIfTrue="1">
      <formula>H50&lt;&gt;""</formula>
    </cfRule>
  </conditionalFormatting>
  <conditionalFormatting sqref="H54">
    <cfRule type="expression" dxfId="483" priority="43" stopIfTrue="1">
      <formula>H54&lt;&gt;""</formula>
    </cfRule>
  </conditionalFormatting>
  <conditionalFormatting sqref="I56">
    <cfRule type="expression" dxfId="482" priority="41" stopIfTrue="1">
      <formula>H54&lt;&gt;""</formula>
    </cfRule>
  </conditionalFormatting>
  <conditionalFormatting sqref="J56">
    <cfRule type="expression" dxfId="481" priority="40" stopIfTrue="1">
      <formula>H54&lt;&gt;""</formula>
    </cfRule>
  </conditionalFormatting>
  <conditionalFormatting sqref="J55">
    <cfRule type="expression" dxfId="480" priority="39" stopIfTrue="1">
      <formula>H54&lt;&gt;""</formula>
    </cfRule>
  </conditionalFormatting>
  <conditionalFormatting sqref="I54:J54">
    <cfRule type="expression" dxfId="479" priority="38" stopIfTrue="1">
      <formula>H54&lt;&gt;""</formula>
    </cfRule>
  </conditionalFormatting>
  <conditionalFormatting sqref="H58">
    <cfRule type="expression" dxfId="478" priority="37" stopIfTrue="1">
      <formula>H58&lt;&gt;""</formula>
    </cfRule>
  </conditionalFormatting>
  <conditionalFormatting sqref="I60">
    <cfRule type="expression" dxfId="477" priority="35" stopIfTrue="1">
      <formula>H58&lt;&gt;""</formula>
    </cfRule>
  </conditionalFormatting>
  <conditionalFormatting sqref="J60">
    <cfRule type="expression" dxfId="476" priority="34" stopIfTrue="1">
      <formula>H58&lt;&gt;""</formula>
    </cfRule>
  </conditionalFormatting>
  <conditionalFormatting sqref="J59">
    <cfRule type="expression" dxfId="475" priority="33" stopIfTrue="1">
      <formula>H58&lt;&gt;""</formula>
    </cfRule>
  </conditionalFormatting>
  <conditionalFormatting sqref="I58:J58">
    <cfRule type="expression" dxfId="474" priority="32" stopIfTrue="1">
      <formula>H58&lt;&gt;""</formula>
    </cfRule>
  </conditionalFormatting>
  <conditionalFormatting sqref="H62">
    <cfRule type="expression" dxfId="473" priority="31" stopIfTrue="1">
      <formula>H62&lt;&gt;""</formula>
    </cfRule>
  </conditionalFormatting>
  <conditionalFormatting sqref="I64">
    <cfRule type="expression" dxfId="472" priority="29" stopIfTrue="1">
      <formula>H62&lt;&gt;""</formula>
    </cfRule>
  </conditionalFormatting>
  <conditionalFormatting sqref="J64">
    <cfRule type="expression" dxfId="471" priority="28" stopIfTrue="1">
      <formula>H62&lt;&gt;""</formula>
    </cfRule>
  </conditionalFormatting>
  <conditionalFormatting sqref="J63">
    <cfRule type="expression" dxfId="470" priority="27" stopIfTrue="1">
      <formula>H62&lt;&gt;""</formula>
    </cfRule>
  </conditionalFormatting>
  <conditionalFormatting sqref="I62:J62">
    <cfRule type="expression" dxfId="469" priority="26" stopIfTrue="1">
      <formula>H62&lt;&gt;""</formula>
    </cfRule>
  </conditionalFormatting>
  <conditionalFormatting sqref="H66">
    <cfRule type="expression" dxfId="468" priority="25" stopIfTrue="1">
      <formula>H66&lt;&gt;""</formula>
    </cfRule>
  </conditionalFormatting>
  <conditionalFormatting sqref="I68">
    <cfRule type="expression" dxfId="467" priority="23" stopIfTrue="1">
      <formula>H66&lt;&gt;""</formula>
    </cfRule>
  </conditionalFormatting>
  <conditionalFormatting sqref="J68">
    <cfRule type="expression" dxfId="466" priority="22" stopIfTrue="1">
      <formula>H66&lt;&gt;""</formula>
    </cfRule>
  </conditionalFormatting>
  <conditionalFormatting sqref="J67">
    <cfRule type="expression" dxfId="465" priority="21" stopIfTrue="1">
      <formula>H66&lt;&gt;""</formula>
    </cfRule>
  </conditionalFormatting>
  <conditionalFormatting sqref="I66:J66">
    <cfRule type="expression" dxfId="464" priority="20" stopIfTrue="1">
      <formula>H66&lt;&gt;""</formula>
    </cfRule>
  </conditionalFormatting>
  <conditionalFormatting sqref="H70">
    <cfRule type="expression" dxfId="463" priority="19" stopIfTrue="1">
      <formula>H70&lt;&gt;""</formula>
    </cfRule>
  </conditionalFormatting>
  <conditionalFormatting sqref="I72">
    <cfRule type="expression" dxfId="462" priority="17" stopIfTrue="1">
      <formula>H70&lt;&gt;""</formula>
    </cfRule>
  </conditionalFormatting>
  <conditionalFormatting sqref="J72">
    <cfRule type="expression" dxfId="461" priority="16" stopIfTrue="1">
      <formula>H70&lt;&gt;""</formula>
    </cfRule>
  </conditionalFormatting>
  <conditionalFormatting sqref="J71">
    <cfRule type="expression" dxfId="460" priority="15" stopIfTrue="1">
      <formula>H70&lt;&gt;""</formula>
    </cfRule>
  </conditionalFormatting>
  <conditionalFormatting sqref="I70:J70">
    <cfRule type="expression" dxfId="459" priority="14" stopIfTrue="1">
      <formula>H70&lt;&gt;""</formula>
    </cfRule>
  </conditionalFormatting>
  <conditionalFormatting sqref="H74">
    <cfRule type="expression" dxfId="458" priority="13" stopIfTrue="1">
      <formula>H74&lt;&gt;""</formula>
    </cfRule>
  </conditionalFormatting>
  <conditionalFormatting sqref="I76">
    <cfRule type="expression" dxfId="457" priority="11" stopIfTrue="1">
      <formula>H74&lt;&gt;""</formula>
    </cfRule>
  </conditionalFormatting>
  <conditionalFormatting sqref="J76">
    <cfRule type="expression" dxfId="456" priority="10" stopIfTrue="1">
      <formula>H74&lt;&gt;""</formula>
    </cfRule>
  </conditionalFormatting>
  <conditionalFormatting sqref="J75">
    <cfRule type="expression" dxfId="455" priority="9" stopIfTrue="1">
      <formula>H74&lt;&gt;""</formula>
    </cfRule>
  </conditionalFormatting>
  <conditionalFormatting sqref="I74:J74">
    <cfRule type="expression" dxfId="454" priority="8" stopIfTrue="1">
      <formula>H74&lt;&gt;""</formula>
    </cfRule>
  </conditionalFormatting>
  <conditionalFormatting sqref="H78">
    <cfRule type="expression" dxfId="453" priority="7" stopIfTrue="1">
      <formula>H78&lt;&gt;""</formula>
    </cfRule>
  </conditionalFormatting>
  <conditionalFormatting sqref="I80">
    <cfRule type="expression" dxfId="452" priority="5" stopIfTrue="1">
      <formula>H78&lt;&gt;""</formula>
    </cfRule>
  </conditionalFormatting>
  <conditionalFormatting sqref="J80">
    <cfRule type="expression" dxfId="451" priority="4" stopIfTrue="1">
      <formula>H78&lt;&gt;""</formula>
    </cfRule>
  </conditionalFormatting>
  <conditionalFormatting sqref="J79">
    <cfRule type="expression" dxfId="450" priority="3" stopIfTrue="1">
      <formula>H78&lt;&gt;""</formula>
    </cfRule>
  </conditionalFormatting>
  <conditionalFormatting sqref="I78:J78">
    <cfRule type="expression" dxfId="449" priority="2" stopIfTrue="1">
      <formula>H78&lt;&gt;""</formula>
    </cfRule>
  </conditionalFormatting>
  <conditionalFormatting sqref="H80 H76 H72 H68 H64 H60 H56 H52 H48 H44 H40 H36 H32 H28 H24 H20">
    <cfRule type="expression" dxfId="448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4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W26"/>
  <sheetViews>
    <sheetView workbookViewId="0">
      <selection activeCell="A27" sqref="A27"/>
    </sheetView>
  </sheetViews>
  <sheetFormatPr defaultRowHeight="11.25"/>
  <cols>
    <col min="1" max="16384" width="9.33203125" style="18"/>
  </cols>
  <sheetData>
    <row r="1" spans="1:23">
      <c r="A1" s="18" t="s">
        <v>1</v>
      </c>
      <c r="B1" s="18" t="s">
        <v>2</v>
      </c>
      <c r="C1" s="18" t="s">
        <v>15</v>
      </c>
      <c r="D1" s="18" t="s">
        <v>16</v>
      </c>
      <c r="E1" s="18" t="s">
        <v>21</v>
      </c>
      <c r="F1" s="18" t="s">
        <v>256</v>
      </c>
      <c r="G1" s="18" t="s">
        <v>17</v>
      </c>
      <c r="H1" s="18" t="s">
        <v>18</v>
      </c>
      <c r="I1" s="18" t="s">
        <v>7</v>
      </c>
      <c r="J1" s="18" t="s">
        <v>257</v>
      </c>
      <c r="K1" s="18" t="s">
        <v>24</v>
      </c>
      <c r="L1" s="18" t="s">
        <v>258</v>
      </c>
      <c r="M1" s="18" t="s">
        <v>20</v>
      </c>
      <c r="N1" s="18" t="s">
        <v>19</v>
      </c>
      <c r="O1" s="18" t="s">
        <v>6</v>
      </c>
      <c r="P1" s="18" t="s">
        <v>259</v>
      </c>
      <c r="Q1" s="18" t="s">
        <v>260</v>
      </c>
      <c r="R1" s="18" t="s">
        <v>261</v>
      </c>
      <c r="S1" s="18" t="s">
        <v>262</v>
      </c>
      <c r="T1" s="18" t="s">
        <v>25</v>
      </c>
      <c r="U1" s="18" t="s">
        <v>8</v>
      </c>
      <c r="V1" s="18" t="s">
        <v>263</v>
      </c>
      <c r="W1" s="18" t="s">
        <v>264</v>
      </c>
    </row>
    <row r="2" spans="1:23">
      <c r="A2" s="18">
        <v>1</v>
      </c>
      <c r="B2" s="18">
        <v>96</v>
      </c>
      <c r="C2" s="18" t="s">
        <v>357</v>
      </c>
      <c r="D2" s="18" t="s">
        <v>215</v>
      </c>
      <c r="E2" s="18">
        <v>55.353999999999999</v>
      </c>
      <c r="F2" s="18">
        <v>3</v>
      </c>
      <c r="I2" s="18">
        <v>6</v>
      </c>
      <c r="J2" s="18">
        <v>55.524000000000001</v>
      </c>
      <c r="L2" s="18">
        <v>7857543</v>
      </c>
      <c r="M2" s="18" t="s">
        <v>265</v>
      </c>
      <c r="N2" s="18" t="s">
        <v>358</v>
      </c>
      <c r="O2" s="18" t="s">
        <v>359</v>
      </c>
      <c r="P2" s="18" t="s">
        <v>360</v>
      </c>
      <c r="R2" s="19"/>
      <c r="S2" s="18">
        <v>0</v>
      </c>
      <c r="T2" s="18">
        <v>82.204999999999998</v>
      </c>
      <c r="U2" s="18">
        <v>4.0045833333333331E-3</v>
      </c>
      <c r="V2" s="18">
        <v>27.914999999999999</v>
      </c>
      <c r="W2" s="18">
        <v>27.898</v>
      </c>
    </row>
    <row r="3" spans="1:23">
      <c r="A3" s="18">
        <v>2</v>
      </c>
      <c r="B3" s="18">
        <v>1</v>
      </c>
      <c r="C3" s="18" t="s">
        <v>361</v>
      </c>
      <c r="D3" s="18" t="s">
        <v>215</v>
      </c>
      <c r="E3" s="18">
        <v>55.395000000000003</v>
      </c>
      <c r="F3" s="18">
        <v>3</v>
      </c>
      <c r="G3" s="18">
        <v>4.1000000000000002E-2</v>
      </c>
      <c r="H3" s="18">
        <v>4.1000000000000002E-2</v>
      </c>
      <c r="I3" s="18">
        <v>5</v>
      </c>
      <c r="J3" s="18">
        <v>55.398000000000003</v>
      </c>
      <c r="L3" s="18">
        <v>699</v>
      </c>
      <c r="M3" s="18" t="s">
        <v>265</v>
      </c>
      <c r="N3" s="18" t="s">
        <v>362</v>
      </c>
      <c r="O3" s="18" t="s">
        <v>363</v>
      </c>
      <c r="P3" s="18" t="s">
        <v>364</v>
      </c>
      <c r="R3" s="19"/>
      <c r="S3" s="18">
        <v>0</v>
      </c>
      <c r="T3" s="18">
        <v>82.144999999999996</v>
      </c>
      <c r="U3" s="18">
        <v>3.9222453703703702E-3</v>
      </c>
      <c r="V3" s="18">
        <v>27.899000000000001</v>
      </c>
      <c r="W3" s="18">
        <v>27.577000000000002</v>
      </c>
    </row>
    <row r="4" spans="1:23">
      <c r="A4" s="18">
        <v>3</v>
      </c>
      <c r="B4" s="18">
        <v>22</v>
      </c>
      <c r="C4" s="18" t="s">
        <v>365</v>
      </c>
      <c r="D4" s="18" t="s">
        <v>215</v>
      </c>
      <c r="E4" s="18">
        <v>55.405000000000001</v>
      </c>
      <c r="F4" s="18">
        <v>6</v>
      </c>
      <c r="G4" s="18">
        <v>5.0999999999999997E-2</v>
      </c>
      <c r="H4" s="18">
        <v>0.01</v>
      </c>
      <c r="I4" s="18">
        <v>6</v>
      </c>
      <c r="J4" s="18">
        <v>55.466000000000001</v>
      </c>
      <c r="L4" s="18">
        <v>711</v>
      </c>
      <c r="M4" s="18" t="s">
        <v>265</v>
      </c>
      <c r="N4" s="18" t="s">
        <v>366</v>
      </c>
      <c r="O4" s="18" t="s">
        <v>367</v>
      </c>
      <c r="P4" s="18" t="s">
        <v>368</v>
      </c>
      <c r="R4" s="19"/>
      <c r="S4" s="18">
        <v>0</v>
      </c>
      <c r="T4" s="18">
        <v>82.13</v>
      </c>
      <c r="U4" s="18">
        <v>3.9925810185185186E-3</v>
      </c>
      <c r="V4" s="18">
        <v>27.925999999999998</v>
      </c>
      <c r="W4" s="18">
        <v>27.478999999999999</v>
      </c>
    </row>
    <row r="5" spans="1:23">
      <c r="A5" s="18">
        <v>4</v>
      </c>
      <c r="B5" s="18">
        <v>43</v>
      </c>
      <c r="C5" s="18" t="s">
        <v>369</v>
      </c>
      <c r="D5" s="18" t="s">
        <v>215</v>
      </c>
      <c r="E5" s="18">
        <v>55.433999999999997</v>
      </c>
      <c r="F5" s="18">
        <v>3</v>
      </c>
      <c r="G5" s="18">
        <v>0.08</v>
      </c>
      <c r="H5" s="18">
        <v>2.9000000000000001E-2</v>
      </c>
      <c r="I5" s="18">
        <v>6</v>
      </c>
      <c r="J5" s="18">
        <v>55.439</v>
      </c>
      <c r="L5" s="18">
        <v>9252860</v>
      </c>
      <c r="M5" s="18" t="s">
        <v>265</v>
      </c>
      <c r="N5" s="18" t="s">
        <v>370</v>
      </c>
      <c r="O5" s="18" t="s">
        <v>371</v>
      </c>
      <c r="P5" s="18" t="s">
        <v>372</v>
      </c>
      <c r="R5" s="19"/>
      <c r="S5" s="18">
        <v>0</v>
      </c>
      <c r="T5" s="18">
        <v>82.087000000000003</v>
      </c>
      <c r="U5" s="18">
        <v>3.9242708333333334E-3</v>
      </c>
      <c r="V5" s="18">
        <v>28.138000000000002</v>
      </c>
      <c r="W5" s="18">
        <v>27.663</v>
      </c>
    </row>
    <row r="6" spans="1:23">
      <c r="A6" s="18">
        <v>5</v>
      </c>
      <c r="B6" s="18">
        <v>40</v>
      </c>
      <c r="C6" s="18" t="s">
        <v>373</v>
      </c>
      <c r="D6" s="18" t="s">
        <v>215</v>
      </c>
      <c r="E6" s="18">
        <v>55.436999999999998</v>
      </c>
      <c r="F6" s="18">
        <v>5</v>
      </c>
      <c r="G6" s="18">
        <v>8.3000000000000004E-2</v>
      </c>
      <c r="H6" s="18">
        <v>3.0000000000000001E-3</v>
      </c>
      <c r="I6" s="18">
        <v>5</v>
      </c>
      <c r="J6" s="18">
        <v>55.540999999999997</v>
      </c>
      <c r="L6" s="18">
        <v>721</v>
      </c>
      <c r="M6" s="18" t="s">
        <v>265</v>
      </c>
      <c r="N6" s="18" t="s">
        <v>22</v>
      </c>
      <c r="O6" s="18" t="s">
        <v>374</v>
      </c>
      <c r="P6" s="18" t="s">
        <v>375</v>
      </c>
      <c r="R6" s="19"/>
      <c r="S6" s="18">
        <v>0</v>
      </c>
      <c r="T6" s="18">
        <v>82.081999999999994</v>
      </c>
      <c r="U6" s="18">
        <v>3.9386342592592589E-3</v>
      </c>
      <c r="V6" s="18">
        <v>27.946999999999999</v>
      </c>
      <c r="W6" s="18">
        <v>27.49</v>
      </c>
    </row>
    <row r="7" spans="1:23">
      <c r="A7" s="18">
        <v>6</v>
      </c>
      <c r="B7" s="18">
        <v>59</v>
      </c>
      <c r="C7" s="18" t="s">
        <v>376</v>
      </c>
      <c r="D7" s="18" t="s">
        <v>215</v>
      </c>
      <c r="E7" s="18">
        <v>55.465000000000003</v>
      </c>
      <c r="F7" s="18">
        <v>2</v>
      </c>
      <c r="G7" s="18">
        <v>0.111</v>
      </c>
      <c r="H7" s="18">
        <v>2.8000000000000001E-2</v>
      </c>
      <c r="I7" s="18">
        <v>5</v>
      </c>
      <c r="J7" s="18">
        <v>55.546999999999997</v>
      </c>
      <c r="L7" s="18">
        <v>729</v>
      </c>
      <c r="M7" s="18" t="s">
        <v>265</v>
      </c>
      <c r="N7" s="18" t="s">
        <v>284</v>
      </c>
      <c r="O7" s="18" t="s">
        <v>377</v>
      </c>
      <c r="P7" s="18" t="s">
        <v>378</v>
      </c>
      <c r="R7" s="19"/>
      <c r="S7" s="18">
        <v>0</v>
      </c>
      <c r="T7" s="18">
        <v>82.040999999999997</v>
      </c>
      <c r="U7" s="18">
        <v>3.2472685185185187E-3</v>
      </c>
      <c r="V7" s="18">
        <v>31.972000000000001</v>
      </c>
    </row>
    <row r="8" spans="1:23">
      <c r="A8" s="18">
        <v>7</v>
      </c>
      <c r="B8" s="18">
        <v>88</v>
      </c>
      <c r="C8" s="18" t="s">
        <v>379</v>
      </c>
      <c r="D8" s="18" t="s">
        <v>215</v>
      </c>
      <c r="E8" s="18">
        <v>55.531999999999996</v>
      </c>
      <c r="F8" s="18">
        <v>4</v>
      </c>
      <c r="G8" s="18">
        <v>0.17799999999999999</v>
      </c>
      <c r="H8" s="18">
        <v>6.7000000000000004E-2</v>
      </c>
      <c r="I8" s="18">
        <v>5</v>
      </c>
      <c r="J8" s="18">
        <v>55.753999999999998</v>
      </c>
      <c r="L8" s="18">
        <v>737</v>
      </c>
      <c r="M8" s="18" t="s">
        <v>265</v>
      </c>
      <c r="N8" s="18" t="s">
        <v>380</v>
      </c>
      <c r="O8" s="18" t="s">
        <v>381</v>
      </c>
      <c r="P8" s="18" t="s">
        <v>382</v>
      </c>
      <c r="R8" s="19"/>
      <c r="S8" s="18">
        <v>0</v>
      </c>
      <c r="T8" s="18">
        <v>81.941999999999993</v>
      </c>
      <c r="U8" s="18">
        <v>3.8987731481481477E-3</v>
      </c>
      <c r="V8" s="18">
        <v>27.917000000000002</v>
      </c>
      <c r="W8" s="18">
        <v>27.99</v>
      </c>
    </row>
    <row r="9" spans="1:23">
      <c r="A9" s="18">
        <v>8</v>
      </c>
      <c r="B9" s="18">
        <v>35</v>
      </c>
      <c r="C9" s="18" t="s">
        <v>383</v>
      </c>
      <c r="D9" s="18" t="s">
        <v>215</v>
      </c>
      <c r="E9" s="18">
        <v>55.58</v>
      </c>
      <c r="F9" s="18">
        <v>3</v>
      </c>
      <c r="G9" s="18">
        <v>0.22600000000000001</v>
      </c>
      <c r="H9" s="18">
        <v>4.8000000000000001E-2</v>
      </c>
      <c r="I9" s="18">
        <v>6</v>
      </c>
      <c r="J9" s="18">
        <v>55.61</v>
      </c>
      <c r="L9" s="18">
        <v>718</v>
      </c>
      <c r="M9" s="18" t="s">
        <v>265</v>
      </c>
      <c r="N9" s="18" t="s">
        <v>22</v>
      </c>
      <c r="O9" s="18" t="s">
        <v>281</v>
      </c>
      <c r="P9" s="18" t="s">
        <v>384</v>
      </c>
      <c r="R9" s="19"/>
      <c r="S9" s="18">
        <v>0</v>
      </c>
      <c r="T9" s="18">
        <v>81.870999999999995</v>
      </c>
      <c r="U9" s="18">
        <v>3.8895717592592593E-3</v>
      </c>
      <c r="V9" s="18">
        <v>27.882000000000001</v>
      </c>
      <c r="W9" s="18">
        <v>27.852</v>
      </c>
    </row>
    <row r="10" spans="1:23">
      <c r="A10" s="18">
        <v>9</v>
      </c>
      <c r="B10" s="18">
        <v>15</v>
      </c>
      <c r="C10" s="18" t="s">
        <v>385</v>
      </c>
      <c r="D10" s="18" t="s">
        <v>215</v>
      </c>
      <c r="E10" s="18">
        <v>55.637999999999998</v>
      </c>
      <c r="F10" s="18">
        <v>4</v>
      </c>
      <c r="G10" s="18">
        <v>0.28399999999999997</v>
      </c>
      <c r="H10" s="18">
        <v>5.8000000000000003E-2</v>
      </c>
      <c r="I10" s="18">
        <v>5</v>
      </c>
      <c r="J10" s="18">
        <v>56.033999999999999</v>
      </c>
      <c r="L10" s="18">
        <v>708</v>
      </c>
      <c r="M10" s="18" t="s">
        <v>265</v>
      </c>
      <c r="N10" s="18" t="s">
        <v>386</v>
      </c>
      <c r="O10" s="18" t="s">
        <v>387</v>
      </c>
      <c r="P10" s="18" t="s">
        <v>388</v>
      </c>
      <c r="R10" s="19"/>
      <c r="S10" s="18">
        <v>0</v>
      </c>
      <c r="T10" s="18">
        <v>81.786000000000001</v>
      </c>
      <c r="U10" s="18">
        <v>3.8779745370370374E-3</v>
      </c>
      <c r="V10" s="18">
        <v>28.117000000000001</v>
      </c>
      <c r="W10" s="18">
        <v>27.917000000000002</v>
      </c>
    </row>
    <row r="11" spans="1:23">
      <c r="A11" s="18">
        <v>10</v>
      </c>
      <c r="B11" s="18">
        <v>71</v>
      </c>
      <c r="C11" s="18" t="s">
        <v>389</v>
      </c>
      <c r="D11" s="18" t="s">
        <v>215</v>
      </c>
      <c r="E11" s="18">
        <v>55.673999999999999</v>
      </c>
      <c r="F11" s="18">
        <v>3</v>
      </c>
      <c r="G11" s="18">
        <v>0.32</v>
      </c>
      <c r="H11" s="18">
        <v>3.5999999999999997E-2</v>
      </c>
      <c r="I11" s="18">
        <v>6</v>
      </c>
      <c r="J11" s="18">
        <v>55.773000000000003</v>
      </c>
      <c r="L11" s="18">
        <v>733</v>
      </c>
      <c r="M11" s="18" t="s">
        <v>265</v>
      </c>
      <c r="N11" s="18" t="s">
        <v>22</v>
      </c>
      <c r="O11" s="18" t="s">
        <v>390</v>
      </c>
      <c r="P11" s="18" t="s">
        <v>391</v>
      </c>
      <c r="R11" s="19"/>
      <c r="S11" s="18">
        <v>0</v>
      </c>
      <c r="T11" s="18">
        <v>81.733000000000004</v>
      </c>
      <c r="U11" s="18">
        <v>4.0267129629629628E-3</v>
      </c>
      <c r="V11" s="18">
        <v>27.992000000000001</v>
      </c>
      <c r="W11" s="18">
        <v>27.780999999999999</v>
      </c>
    </row>
    <row r="12" spans="1:23">
      <c r="A12" s="18">
        <v>11</v>
      </c>
      <c r="B12" s="18">
        <v>33</v>
      </c>
      <c r="C12" s="18" t="s">
        <v>392</v>
      </c>
      <c r="D12" s="18" t="s">
        <v>215</v>
      </c>
      <c r="E12" s="18">
        <v>55.715000000000003</v>
      </c>
      <c r="F12" s="18">
        <v>5</v>
      </c>
      <c r="G12" s="18">
        <v>0.36099999999999999</v>
      </c>
      <c r="H12" s="18">
        <v>4.1000000000000002E-2</v>
      </c>
      <c r="I12" s="18">
        <v>5</v>
      </c>
      <c r="J12" s="18">
        <v>55.807000000000002</v>
      </c>
      <c r="L12" s="18">
        <v>717</v>
      </c>
      <c r="M12" s="18" t="s">
        <v>265</v>
      </c>
      <c r="N12" s="18" t="s">
        <v>393</v>
      </c>
      <c r="O12" s="18" t="s">
        <v>394</v>
      </c>
      <c r="P12" s="18" t="s">
        <v>395</v>
      </c>
      <c r="R12" s="19"/>
      <c r="S12" s="18">
        <v>0</v>
      </c>
      <c r="T12" s="18">
        <v>81.673000000000002</v>
      </c>
      <c r="U12" s="18">
        <v>3.8494212962962965E-3</v>
      </c>
      <c r="V12" s="18">
        <v>27.994</v>
      </c>
      <c r="W12" s="18">
        <v>27.721</v>
      </c>
    </row>
    <row r="13" spans="1:23">
      <c r="A13" s="18">
        <v>12</v>
      </c>
      <c r="B13" s="18">
        <v>98</v>
      </c>
      <c r="C13" s="18" t="s">
        <v>396</v>
      </c>
      <c r="D13" s="18" t="s">
        <v>215</v>
      </c>
      <c r="E13" s="18">
        <v>55.774999999999999</v>
      </c>
      <c r="F13" s="18">
        <v>5</v>
      </c>
      <c r="G13" s="18">
        <v>0.42099999999999999</v>
      </c>
      <c r="H13" s="18">
        <v>0.06</v>
      </c>
      <c r="I13" s="18">
        <v>5</v>
      </c>
      <c r="J13" s="18">
        <v>56.01</v>
      </c>
      <c r="L13" s="18">
        <v>739</v>
      </c>
      <c r="M13" s="18" t="s">
        <v>265</v>
      </c>
      <c r="N13" s="18" t="s">
        <v>397</v>
      </c>
      <c r="O13" s="18" t="s">
        <v>398</v>
      </c>
      <c r="P13" s="18" t="s">
        <v>399</v>
      </c>
      <c r="R13" s="19"/>
      <c r="S13" s="18">
        <v>0</v>
      </c>
      <c r="T13" s="18">
        <v>81.584999999999994</v>
      </c>
      <c r="U13" s="18">
        <v>3.8655324074074078E-3</v>
      </c>
      <c r="V13" s="18">
        <v>28.085000000000001</v>
      </c>
      <c r="W13" s="18">
        <v>27.69</v>
      </c>
    </row>
    <row r="14" spans="1:23">
      <c r="A14" s="18">
        <v>13</v>
      </c>
      <c r="B14" s="18">
        <v>31</v>
      </c>
      <c r="C14" s="18" t="s">
        <v>400</v>
      </c>
      <c r="D14" s="18" t="s">
        <v>215</v>
      </c>
      <c r="E14" s="18">
        <v>55.829000000000001</v>
      </c>
      <c r="F14" s="18">
        <v>5</v>
      </c>
      <c r="G14" s="18">
        <v>0.47499999999999998</v>
      </c>
      <c r="H14" s="18">
        <v>5.3999999999999999E-2</v>
      </c>
      <c r="I14" s="18">
        <v>5</v>
      </c>
      <c r="J14" s="18">
        <v>56.183999999999997</v>
      </c>
      <c r="L14" s="18">
        <v>716</v>
      </c>
      <c r="M14" s="18" t="s">
        <v>265</v>
      </c>
      <c r="N14" s="18" t="s">
        <v>401</v>
      </c>
      <c r="O14" s="18" t="s">
        <v>381</v>
      </c>
      <c r="P14" s="18" t="s">
        <v>402</v>
      </c>
      <c r="R14" s="19"/>
      <c r="S14" s="18">
        <v>0</v>
      </c>
      <c r="T14" s="18">
        <v>81.506</v>
      </c>
      <c r="U14" s="18">
        <v>3.8881134259259255E-3</v>
      </c>
      <c r="V14" s="18">
        <v>27.951000000000001</v>
      </c>
      <c r="W14" s="18">
        <v>27.878</v>
      </c>
    </row>
    <row r="15" spans="1:23">
      <c r="A15" s="18">
        <v>14</v>
      </c>
      <c r="B15" s="18">
        <v>79</v>
      </c>
      <c r="C15" s="18" t="s">
        <v>403</v>
      </c>
      <c r="D15" s="18" t="s">
        <v>215</v>
      </c>
      <c r="E15" s="18">
        <v>55.844000000000001</v>
      </c>
      <c r="F15" s="18">
        <v>4</v>
      </c>
      <c r="G15" s="18">
        <v>0.49</v>
      </c>
      <c r="H15" s="18">
        <v>1.4999999999999999E-2</v>
      </c>
      <c r="I15" s="18">
        <v>5</v>
      </c>
      <c r="J15" s="18">
        <v>55.905000000000001</v>
      </c>
      <c r="L15" s="18">
        <v>736</v>
      </c>
      <c r="M15" s="18" t="s">
        <v>265</v>
      </c>
      <c r="N15" s="18" t="s">
        <v>404</v>
      </c>
      <c r="O15" s="18" t="s">
        <v>405</v>
      </c>
      <c r="P15" s="18" t="s">
        <v>406</v>
      </c>
      <c r="R15" s="19"/>
      <c r="S15" s="18">
        <v>0</v>
      </c>
      <c r="T15" s="18">
        <v>81.483999999999995</v>
      </c>
      <c r="U15" s="18">
        <v>3.5814351851851853E-3</v>
      </c>
      <c r="V15" s="18">
        <v>28.244</v>
      </c>
      <c r="W15" s="18">
        <v>27.666</v>
      </c>
    </row>
    <row r="16" spans="1:23">
      <c r="A16" s="18">
        <v>15</v>
      </c>
      <c r="B16" s="18">
        <v>28</v>
      </c>
      <c r="C16" s="18" t="s">
        <v>407</v>
      </c>
      <c r="D16" s="18" t="s">
        <v>215</v>
      </c>
      <c r="E16" s="18">
        <v>55.857999999999997</v>
      </c>
      <c r="F16" s="18">
        <v>3</v>
      </c>
      <c r="G16" s="18">
        <v>0.504</v>
      </c>
      <c r="H16" s="18">
        <v>1.4E-2</v>
      </c>
      <c r="I16" s="18">
        <v>6</v>
      </c>
      <c r="J16" s="18">
        <v>55.884999999999998</v>
      </c>
      <c r="L16" s="18">
        <v>714</v>
      </c>
      <c r="M16" s="18" t="s">
        <v>265</v>
      </c>
      <c r="N16" s="18" t="s">
        <v>284</v>
      </c>
      <c r="O16" s="18" t="s">
        <v>408</v>
      </c>
      <c r="P16" s="18" t="s">
        <v>409</v>
      </c>
      <c r="R16" s="19"/>
      <c r="S16" s="18">
        <v>0</v>
      </c>
      <c r="T16" s="18">
        <v>81.463999999999999</v>
      </c>
      <c r="U16" s="18">
        <v>4.0234606481481484E-3</v>
      </c>
      <c r="V16" s="18">
        <v>28.058</v>
      </c>
      <c r="W16" s="18">
        <v>27.92</v>
      </c>
    </row>
    <row r="17" spans="1:23">
      <c r="A17" s="18">
        <v>16</v>
      </c>
      <c r="B17" s="18">
        <v>97</v>
      </c>
      <c r="C17" s="18" t="s">
        <v>410</v>
      </c>
      <c r="D17" s="18" t="s">
        <v>215</v>
      </c>
      <c r="E17" s="18">
        <v>55.887</v>
      </c>
      <c r="F17" s="18">
        <v>2</v>
      </c>
      <c r="G17" s="18">
        <v>0.53300000000000003</v>
      </c>
      <c r="H17" s="18">
        <v>2.9000000000000001E-2</v>
      </c>
      <c r="I17" s="18">
        <v>5</v>
      </c>
      <c r="J17" s="18">
        <v>56.011000000000003</v>
      </c>
      <c r="L17" s="18">
        <v>738</v>
      </c>
      <c r="M17" s="18" t="s">
        <v>265</v>
      </c>
      <c r="N17" s="18" t="s">
        <v>273</v>
      </c>
      <c r="O17" s="18" t="s">
        <v>274</v>
      </c>
      <c r="P17" s="18" t="s">
        <v>411</v>
      </c>
      <c r="R17" s="19"/>
      <c r="S17" s="18">
        <v>0</v>
      </c>
      <c r="T17" s="18">
        <v>81.421000000000006</v>
      </c>
      <c r="U17" s="18">
        <v>3.8925578703703704E-3</v>
      </c>
      <c r="V17" s="18">
        <v>28.347999999999999</v>
      </c>
      <c r="W17" s="18">
        <v>28.382999999999999</v>
      </c>
    </row>
    <row r="18" spans="1:23">
      <c r="A18" s="18">
        <v>17</v>
      </c>
      <c r="B18" s="18">
        <v>16</v>
      </c>
      <c r="C18" s="18" t="s">
        <v>412</v>
      </c>
      <c r="D18" s="18" t="s">
        <v>215</v>
      </c>
      <c r="E18" s="18">
        <v>55.898000000000003</v>
      </c>
      <c r="F18" s="18">
        <v>5</v>
      </c>
      <c r="G18" s="18">
        <v>0.54400000000000004</v>
      </c>
      <c r="H18" s="18">
        <v>1.0999999999999999E-2</v>
      </c>
      <c r="I18" s="18">
        <v>5</v>
      </c>
      <c r="J18" s="18">
        <v>55.966000000000001</v>
      </c>
      <c r="L18" s="18">
        <v>709</v>
      </c>
      <c r="M18" s="18" t="s">
        <v>265</v>
      </c>
      <c r="N18" s="18" t="s">
        <v>413</v>
      </c>
      <c r="O18" s="18" t="s">
        <v>414</v>
      </c>
      <c r="P18" s="18" t="s">
        <v>415</v>
      </c>
      <c r="R18" s="19"/>
      <c r="S18" s="18">
        <v>0</v>
      </c>
      <c r="T18" s="18">
        <v>81.405000000000001</v>
      </c>
      <c r="U18" s="18">
        <v>3.8477662037037039E-3</v>
      </c>
      <c r="V18" s="18">
        <v>28.213000000000001</v>
      </c>
      <c r="W18" s="18">
        <v>27.684999999999999</v>
      </c>
    </row>
    <row r="19" spans="1:23">
      <c r="A19" s="18">
        <v>18</v>
      </c>
      <c r="B19" s="18">
        <v>55</v>
      </c>
      <c r="C19" s="18" t="s">
        <v>416</v>
      </c>
      <c r="D19" s="18" t="s">
        <v>215</v>
      </c>
      <c r="E19" s="18">
        <v>55.929000000000002</v>
      </c>
      <c r="F19" s="18">
        <v>4</v>
      </c>
      <c r="G19" s="18">
        <v>0.57499999999999996</v>
      </c>
      <c r="H19" s="18">
        <v>3.1E-2</v>
      </c>
      <c r="I19" s="18">
        <v>6</v>
      </c>
      <c r="J19" s="18">
        <v>55.988999999999997</v>
      </c>
      <c r="L19" s="18">
        <v>727</v>
      </c>
      <c r="M19" s="18" t="s">
        <v>265</v>
      </c>
      <c r="N19" s="18" t="s">
        <v>362</v>
      </c>
      <c r="O19" s="18" t="s">
        <v>332</v>
      </c>
      <c r="P19" s="18" t="s">
        <v>417</v>
      </c>
      <c r="R19" s="19"/>
      <c r="S19" s="18">
        <v>0</v>
      </c>
      <c r="T19" s="18">
        <v>81.36</v>
      </c>
      <c r="U19" s="18">
        <v>3.9375810185185182E-3</v>
      </c>
      <c r="V19" s="18">
        <v>28.288</v>
      </c>
      <c r="W19" s="18">
        <v>27.911000000000001</v>
      </c>
    </row>
    <row r="20" spans="1:23">
      <c r="A20" s="18">
        <v>19</v>
      </c>
      <c r="B20" s="18">
        <v>49</v>
      </c>
      <c r="C20" s="18" t="s">
        <v>418</v>
      </c>
      <c r="D20" s="18" t="s">
        <v>215</v>
      </c>
      <c r="E20" s="18">
        <v>56.088999999999999</v>
      </c>
      <c r="F20" s="18">
        <v>6</v>
      </c>
      <c r="G20" s="18">
        <v>0.73499999999999999</v>
      </c>
      <c r="H20" s="18">
        <v>0.16</v>
      </c>
      <c r="I20" s="18">
        <v>6</v>
      </c>
      <c r="J20" s="18">
        <v>56.180999999999997</v>
      </c>
      <c r="L20" s="18">
        <v>2253882</v>
      </c>
      <c r="M20" s="18" t="s">
        <v>265</v>
      </c>
      <c r="N20" s="18" t="s">
        <v>419</v>
      </c>
      <c r="O20" s="18" t="s">
        <v>420</v>
      </c>
      <c r="P20" s="18" t="s">
        <v>421</v>
      </c>
      <c r="R20" s="19"/>
      <c r="S20" s="18">
        <v>0</v>
      </c>
      <c r="T20" s="18">
        <v>81.128</v>
      </c>
      <c r="U20" s="18">
        <v>3.9899189814814814E-3</v>
      </c>
      <c r="V20" s="18">
        <v>28.268999999999998</v>
      </c>
      <c r="W20" s="18">
        <v>27.82</v>
      </c>
    </row>
    <row r="21" spans="1:23">
      <c r="A21" s="18">
        <v>20</v>
      </c>
      <c r="B21" s="18">
        <v>8</v>
      </c>
      <c r="C21" s="18" t="s">
        <v>422</v>
      </c>
      <c r="D21" s="18" t="s">
        <v>215</v>
      </c>
      <c r="E21" s="18">
        <v>56.110999999999997</v>
      </c>
      <c r="F21" s="18">
        <v>5</v>
      </c>
      <c r="G21" s="18">
        <v>0.75700000000000001</v>
      </c>
      <c r="H21" s="18">
        <v>2.1999999999999999E-2</v>
      </c>
      <c r="I21" s="18">
        <v>5</v>
      </c>
      <c r="J21" s="18">
        <v>56.213000000000001</v>
      </c>
      <c r="L21" s="18">
        <v>703</v>
      </c>
      <c r="M21" s="18" t="s">
        <v>265</v>
      </c>
      <c r="N21" s="18" t="s">
        <v>423</v>
      </c>
      <c r="O21" s="18" t="s">
        <v>336</v>
      </c>
      <c r="P21" s="18" t="s">
        <v>424</v>
      </c>
      <c r="R21" s="19"/>
      <c r="S21" s="18">
        <v>0</v>
      </c>
      <c r="T21" s="18">
        <v>81.096000000000004</v>
      </c>
      <c r="U21" s="18">
        <v>3.8762268518518516E-3</v>
      </c>
      <c r="V21" s="18">
        <v>28.184999999999999</v>
      </c>
      <c r="W21" s="18">
        <v>27.925999999999998</v>
      </c>
    </row>
    <row r="22" spans="1:23">
      <c r="A22" s="18">
        <v>21</v>
      </c>
      <c r="B22" s="18">
        <v>9</v>
      </c>
      <c r="C22" s="18" t="s">
        <v>425</v>
      </c>
      <c r="D22" s="18" t="s">
        <v>215</v>
      </c>
      <c r="E22" s="18">
        <v>56.148000000000003</v>
      </c>
      <c r="F22" s="18">
        <v>5</v>
      </c>
      <c r="G22" s="18">
        <v>0.79400000000000004</v>
      </c>
      <c r="H22" s="18">
        <v>3.6999999999999998E-2</v>
      </c>
      <c r="I22" s="18">
        <v>5</v>
      </c>
      <c r="J22" s="18">
        <v>56.295000000000002</v>
      </c>
      <c r="L22" s="18">
        <v>704</v>
      </c>
      <c r="M22" s="18" t="s">
        <v>265</v>
      </c>
      <c r="N22" s="18" t="s">
        <v>426</v>
      </c>
      <c r="O22" s="18" t="s">
        <v>336</v>
      </c>
      <c r="P22" s="18" t="s">
        <v>427</v>
      </c>
      <c r="R22" s="19"/>
      <c r="S22" s="18">
        <v>0</v>
      </c>
      <c r="T22" s="18">
        <v>81.043000000000006</v>
      </c>
      <c r="U22" s="18">
        <v>3.8688888888888887E-3</v>
      </c>
      <c r="V22" s="18">
        <v>28.431000000000001</v>
      </c>
      <c r="W22" s="18">
        <v>27.716999999999999</v>
      </c>
    </row>
    <row r="23" spans="1:23">
      <c r="A23" s="18">
        <v>22</v>
      </c>
      <c r="B23" s="18">
        <v>13</v>
      </c>
      <c r="C23" s="18" t="s">
        <v>428</v>
      </c>
      <c r="D23" s="18" t="s">
        <v>215</v>
      </c>
      <c r="E23" s="18">
        <v>56.325000000000003</v>
      </c>
      <c r="F23" s="18">
        <v>2</v>
      </c>
      <c r="G23" s="18">
        <v>0.97099999999999997</v>
      </c>
      <c r="H23" s="18">
        <v>0.17699999999999999</v>
      </c>
      <c r="I23" s="18">
        <v>6</v>
      </c>
      <c r="J23" s="18">
        <v>56.359000000000002</v>
      </c>
      <c r="L23" s="18">
        <v>707</v>
      </c>
      <c r="M23" s="18" t="s">
        <v>265</v>
      </c>
      <c r="N23" s="18" t="s">
        <v>429</v>
      </c>
      <c r="O23" s="18" t="s">
        <v>430</v>
      </c>
      <c r="P23" s="18" t="s">
        <v>431</v>
      </c>
      <c r="S23" s="18">
        <v>0</v>
      </c>
      <c r="T23" s="18">
        <v>80.787999999999997</v>
      </c>
      <c r="U23" s="18">
        <v>4.1081597222222222E-3</v>
      </c>
      <c r="V23" s="18">
        <v>28.544</v>
      </c>
      <c r="W23" s="18">
        <v>28.006</v>
      </c>
    </row>
    <row r="24" spans="1:23">
      <c r="A24" s="18">
        <v>23</v>
      </c>
      <c r="B24" s="18">
        <v>26</v>
      </c>
      <c r="C24" s="18" t="s">
        <v>432</v>
      </c>
      <c r="D24" s="18" t="s">
        <v>215</v>
      </c>
      <c r="E24" s="18">
        <v>56.664000000000001</v>
      </c>
      <c r="F24" s="18">
        <v>2</v>
      </c>
      <c r="G24" s="18">
        <v>1.31</v>
      </c>
      <c r="H24" s="18">
        <v>0.33900000000000002</v>
      </c>
      <c r="I24" s="18">
        <v>6</v>
      </c>
      <c r="J24" s="18">
        <v>56.817999999999998</v>
      </c>
      <c r="L24" s="18">
        <v>713</v>
      </c>
      <c r="M24" s="18" t="s">
        <v>265</v>
      </c>
      <c r="N24" s="18" t="s">
        <v>433</v>
      </c>
      <c r="O24" s="18" t="s">
        <v>274</v>
      </c>
      <c r="P24" s="18" t="s">
        <v>434</v>
      </c>
      <c r="S24" s="18">
        <v>0</v>
      </c>
      <c r="T24" s="18">
        <v>80.305000000000007</v>
      </c>
      <c r="U24" s="18">
        <v>4.0071527777777779E-3</v>
      </c>
      <c r="V24" s="18">
        <v>28.731999999999999</v>
      </c>
      <c r="W24" s="18">
        <v>28.289000000000001</v>
      </c>
    </row>
    <row r="25" spans="1:23">
      <c r="A25" s="18">
        <v>24</v>
      </c>
      <c r="B25" s="18">
        <v>66</v>
      </c>
      <c r="C25" s="18" t="s">
        <v>435</v>
      </c>
      <c r="D25" s="18" t="s">
        <v>215</v>
      </c>
      <c r="E25" s="18">
        <v>57.16</v>
      </c>
      <c r="F25" s="18">
        <v>5</v>
      </c>
      <c r="G25" s="18">
        <v>1.806</v>
      </c>
      <c r="H25" s="18">
        <v>0.496</v>
      </c>
      <c r="I25" s="18">
        <v>5</v>
      </c>
      <c r="J25" s="18">
        <v>57.359000000000002</v>
      </c>
      <c r="L25" s="18">
        <v>730</v>
      </c>
      <c r="M25" s="18" t="s">
        <v>265</v>
      </c>
      <c r="N25" s="18" t="s">
        <v>348</v>
      </c>
      <c r="O25" s="18" t="s">
        <v>436</v>
      </c>
      <c r="P25" s="18" t="s">
        <v>437</v>
      </c>
      <c r="S25" s="18">
        <v>0</v>
      </c>
      <c r="T25" s="18">
        <v>79.608000000000004</v>
      </c>
      <c r="U25" s="18">
        <v>3.9724305555555554E-3</v>
      </c>
      <c r="V25" s="18">
        <v>28.687999999999999</v>
      </c>
      <c r="W25" s="18">
        <v>28.472000000000001</v>
      </c>
    </row>
    <row r="26" spans="1:23">
      <c r="A26" s="18">
        <v>25</v>
      </c>
      <c r="B26" s="18">
        <v>17</v>
      </c>
      <c r="C26" s="18" t="s">
        <v>354</v>
      </c>
      <c r="D26" s="18" t="s">
        <v>215</v>
      </c>
      <c r="E26" s="18">
        <v>55.314</v>
      </c>
      <c r="F26" s="18">
        <v>5</v>
      </c>
      <c r="I26" s="18">
        <v>5</v>
      </c>
      <c r="J26" s="18">
        <v>55.447000000000003</v>
      </c>
      <c r="K26" s="18" t="s">
        <v>439</v>
      </c>
      <c r="L26" s="18">
        <v>710</v>
      </c>
      <c r="M26" s="18" t="s">
        <v>265</v>
      </c>
      <c r="N26" s="18" t="s">
        <v>160</v>
      </c>
      <c r="O26" s="18" t="s">
        <v>355</v>
      </c>
      <c r="P26" s="18" t="s">
        <v>356</v>
      </c>
      <c r="S26" s="18">
        <v>0</v>
      </c>
      <c r="T26" s="18">
        <v>82.265000000000001</v>
      </c>
      <c r="U26" s="18">
        <v>3.9480787037037036E-3</v>
      </c>
      <c r="V26" s="18">
        <v>27.914000000000001</v>
      </c>
      <c r="W26" s="18">
        <v>27.4</v>
      </c>
    </row>
  </sheetData>
  <phoneticPr fontId="16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opLeftCell="A28" workbookViewId="0">
      <selection activeCell="A28" sqref="A1:XFD1048576"/>
    </sheetView>
  </sheetViews>
  <sheetFormatPr defaultColWidth="13.33203125" defaultRowHeight="15" customHeight="1"/>
  <cols>
    <col min="1" max="1" width="13.83203125" customWidth="1"/>
    <col min="2" max="2" width="4" bestFit="1" customWidth="1"/>
    <col min="3" max="3" width="6.83203125" customWidth="1"/>
    <col min="4" max="7" width="13.83203125" customWidth="1"/>
    <col min="8" max="8" width="6.83203125" customWidth="1"/>
    <col min="9" max="12" width="13.83203125" customWidth="1"/>
    <col min="13" max="13" width="0.83203125" customWidth="1"/>
  </cols>
  <sheetData>
    <row r="6" spans="1:13" ht="12">
      <c r="A6" s="6"/>
      <c r="B6" s="7"/>
      <c r="C6" s="7"/>
      <c r="D6" s="7"/>
      <c r="E6" s="7"/>
      <c r="F6" s="7"/>
      <c r="G6" s="7"/>
      <c r="H6" s="7"/>
      <c r="I6" s="7"/>
      <c r="K6" s="79">
        <f>+各種設定!D18</f>
        <v>44906</v>
      </c>
      <c r="L6" s="231" t="s">
        <v>57</v>
      </c>
      <c r="M6" s="8"/>
    </row>
    <row r="7" spans="1:13" ht="19.5" customHeight="1">
      <c r="A7" s="9" t="str">
        <f>+各種設定!D2</f>
        <v>2022 鈴鹿選手権シリーズ第7戦 ｶｰﾄﾚｰｽ IN SUZUKA</v>
      </c>
      <c r="B7" s="7"/>
      <c r="C7" s="7"/>
      <c r="D7" s="7"/>
      <c r="E7" s="7"/>
      <c r="F7" s="7"/>
      <c r="G7" s="7"/>
      <c r="H7" s="7"/>
      <c r="I7" s="7"/>
      <c r="J7" s="7"/>
      <c r="L7" s="81"/>
      <c r="M7" s="8"/>
    </row>
    <row r="8" spans="1:13" ht="17.25">
      <c r="A8" s="7"/>
      <c r="B8" s="7"/>
      <c r="C8" s="7"/>
      <c r="D8" s="234" t="s">
        <v>255</v>
      </c>
      <c r="E8" s="235"/>
      <c r="F8" s="7"/>
      <c r="G8" s="7"/>
      <c r="H8" s="7"/>
      <c r="I8" s="7"/>
      <c r="J8" s="7"/>
      <c r="K8" s="81"/>
      <c r="L8" s="58"/>
      <c r="M8" s="8"/>
    </row>
    <row r="9" spans="1:13" ht="17.25" customHeight="1">
      <c r="A9" s="10" t="str">
        <f>+各種設定!D4</f>
        <v>SUPER SS</v>
      </c>
      <c r="B9" s="7"/>
      <c r="C9" s="7"/>
      <c r="D9" s="7"/>
      <c r="E9" s="7"/>
      <c r="F9" s="7"/>
      <c r="G9" s="7"/>
      <c r="H9" s="7"/>
      <c r="I9" s="7"/>
      <c r="K9" s="230" t="s">
        <v>249</v>
      </c>
      <c r="M9" s="7"/>
    </row>
    <row r="10" spans="1:13" ht="19.5" customHeight="1">
      <c r="A10" s="64" t="s">
        <v>206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7"/>
    </row>
    <row r="11" spans="1:13" ht="11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12.75">
      <c r="A12" s="11"/>
      <c r="B12" s="11"/>
      <c r="C12" s="11"/>
      <c r="D12" s="12"/>
      <c r="E12" s="12"/>
      <c r="F12" s="13"/>
      <c r="G12" s="11"/>
      <c r="H12" s="11"/>
      <c r="I12" s="11"/>
      <c r="J12" s="11"/>
      <c r="K12" s="11"/>
      <c r="L12" s="11"/>
      <c r="M12" s="12"/>
    </row>
    <row r="13" spans="1:13" ht="12.75">
      <c r="A13" s="27"/>
      <c r="B13" s="28"/>
      <c r="C13" s="29"/>
      <c r="D13" s="30"/>
      <c r="E13" s="31"/>
      <c r="F13" s="31"/>
      <c r="H13" s="32"/>
      <c r="I13" s="33"/>
      <c r="J13" s="33"/>
      <c r="K13" s="33"/>
      <c r="L13" s="33"/>
      <c r="M13" s="13"/>
    </row>
    <row r="14" spans="1:13" ht="15" customHeight="1">
      <c r="A14" s="27"/>
      <c r="B14" s="48" t="s">
        <v>13</v>
      </c>
      <c r="C14" s="47">
        <f>INDEX('公式予選（TT）2Gr-結果表・グリッド用（貼付）'!$A:$Z,MATCH(1,'公式予選（TT）2Gr-結果表・グリッド用（貼付）'!$A:$A,0),MATCH("No.",'公式予選（TT）2Gr-結果表・グリッド用（貼付）'!$1:$1,0))</f>
        <v>96</v>
      </c>
      <c r="D14" s="321" t="str">
        <f>INDEX('公式予選（TT）2Gr-結果表・グリッド用（貼付）'!$A:$Z,MATCH(1,'公式予選（TT）2Gr-結果表・グリッド用（貼付）'!$A:$A,0),MATCH("名前",'公式予選（TT）2Gr-結果表・グリッド用（貼付）'!$1:$1,0))</f>
        <v>大野 弘志</v>
      </c>
      <c r="E14" s="322"/>
      <c r="F14" s="171">
        <f>IF(INDEX('公式予選（TT）2Gr-結果表・グリッド用（貼付）'!$A:$Z,MATCH(1,'公式予選（TT）2Gr-結果表・グリッド用（貼付）'!$A:$A,0),MATCH("BestLap",'公式予選（TT）2Gr-結果表・グリッド用（貼付）'!$1:$1,0))=0,,INDEX('公式予選（TT）2Gr-結果表・グリッド用（貼付）'!$A:$Z,MATCH(1,'公式予選（TT）2Gr-結果表・グリッド用（貼付）'!$A:$A,0),MATCH("BestLap",'公式予選（TT）2Gr-結果表・グリッド用（貼付）'!$1:$1,0)))</f>
        <v>55.353999999999999</v>
      </c>
      <c r="G14">
        <v>2</v>
      </c>
      <c r="H14" s="167">
        <f>INDEX('公式予選（TT）2Gr-結果表・グリッド用（貼付）'!$A:$Z,MATCH($G14,'公式予選（TT）2Gr-結果表・グリッド用（貼付）'!$A:$A,0),MATCH("No.",'公式予選（TT）2Gr-結果表・グリッド用（貼付）'!$1:$1,0))</f>
        <v>1</v>
      </c>
      <c r="I14" s="321" t="str">
        <f>IFERROR(INDEX('公式予選（TT）2Gr-結果表・グリッド用（貼付）'!$A:$Z,MATCH($G14,'公式予選（TT）2Gr-結果表・グリッド用（貼付）'!$A:$A,0),MATCH("名前",'公式予選（TT）2Gr-結果表・グリッド用（貼付）'!$1:$1,0)),"")</f>
        <v>野嵜 弘樹</v>
      </c>
      <c r="J14" s="321"/>
      <c r="K14" s="171">
        <f>IFERROR(IF(INDEX('公式予選（TT）2Gr-結果表・グリッド用（貼付）'!$A:$Z,MATCH($G14,'公式予選（TT）2Gr-結果表・グリッド用（貼付）'!$A:$A,0),MATCH("BestLap",'公式予選（TT）2Gr-結果表・グリッド用（貼付）'!$1:$1,0))=0,"",INDEX('公式予選（TT）2Gr-結果表・グリッド用（貼付）'!$A:$Z,MATCH($G14,'公式予選（TT）2Gr-結果表・グリッド用（貼付）'!$A:$A,0),MATCH("BestLap",'公式予選（TT）2Gr-結果表・グリッド用（貼付）'!$1:$1,0))),"")</f>
        <v>55.395000000000003</v>
      </c>
      <c r="L14" s="46"/>
      <c r="M14" s="13"/>
    </row>
    <row r="15" spans="1:13" ht="6" customHeight="1">
      <c r="A15" s="27"/>
      <c r="B15" s="28"/>
      <c r="C15" s="43" t="str">
        <f>IF(INDEX('公式予選（TT）2Gr-結果表・グリッド用（貼付）'!$A:$Z,MATCH(1,'公式予選（TT）2Gr-結果表・グリッド用（貼付）'!$A:$A,0),MATCH("クラス",'公式予選（TT）2Gr-結果表・グリッド用（貼付）'!$1:$1,0))=0,"",INDEX('公式予選（TT）2Gr-結果表・グリッド用（貼付）'!$A:$Z,MATCH(1,'公式予選（TT）2Gr-結果表・グリッド用（貼付）'!$A:$A,0),MATCH("クラス",'公式予選（TT）2Gr-結果表・グリッド用（貼付）'!$1:$1,0)))</f>
        <v>SUPER SS</v>
      </c>
      <c r="D15" s="165"/>
      <c r="E15" s="37"/>
      <c r="F15" s="43" t="str">
        <f>IF(INDEX('公式予選（TT）2Gr-結果表・グリッド用（貼付）'!$A:$Z,MATCH(1,'公式予選（TT）2Gr-結果表・グリッド用（貼付）'!$A:$A,0),MATCH("Model/Engine",'公式予選（TT）2Gr-結果表・グリッド用（貼付）'!$1:$1,0))=0,"",INDEX('公式予選（TT）2Gr-結果表・グリッド用（貼付）'!$A:$Z,MATCH(1,'公式予選（TT）2Gr-結果表・グリッド用（貼付）'!$A:$A,0),MATCH("Model/Engine",'公式予選（TT）2Gr-結果表・グリッド用（貼付）'!$1:$1,0)))</f>
        <v>EXPRIT/YAMAHA</v>
      </c>
      <c r="G15" s="28"/>
      <c r="H15" s="43" t="str">
        <f>IF(IFERROR(INDEX('公式予選（TT）2Gr-結果表・グリッド用（貼付）'!$A:$Z,MATCH($G14,'公式予選（TT）2Gr-結果表・グリッド用（貼付）'!$A:$A,0),MATCH("クラス",'公式予選（TT）2Gr-結果表・グリッド用（貼付）'!$1:$1,0)),"")=0,"",IFERROR(INDEX('公式予選（TT）2Gr-結果表・グリッド用（貼付）'!$A:$Z,MATCH($G14,'公式予選（TT）2Gr-結果表・グリッド用（貼付）'!$A:$A,0),MATCH("クラス",'公式予選（TT）2Gr-結果表・グリッド用（貼付）'!$1:$1,0)),""))</f>
        <v>SUPER SS</v>
      </c>
      <c r="I15" s="165"/>
      <c r="J15" s="168"/>
      <c r="K15" s="43" t="str">
        <f>IFERROR(IF(INDEX('公式予選（TT）2Gr-結果表・グリッド用（貼付）'!$A:$Z,MATCH($G14,'公式予選（TT）2Gr-結果表・グリッド用（貼付）'!$A:$A,0),MATCH("Model/Engine",'公式予選（TT）2Gr-結果表・グリッド用（貼付）'!$1:$1,0))=0,"",INDEX('公式予選（TT）2Gr-結果表・グリッド用（貼付）'!$A:$Z,MATCH($G14,'公式予選（TT）2Gr-結果表・グリッド用（貼付）'!$A:$A,0),MATCH("Model/Engine",'公式予選（TT）2Gr-結果表・グリッド用（貼付）'!$1:$1,0))),"")</f>
        <v>crocpromotion/YAMAHA</v>
      </c>
      <c r="L15" s="46"/>
      <c r="M15" s="13"/>
    </row>
    <row r="16" spans="1:13" ht="9.9499999999999993" customHeight="1">
      <c r="A16" s="27"/>
      <c r="B16" s="28"/>
      <c r="C16" s="39" t="str">
        <f>IF(INDEX('公式予選（TT）2Gr-結果表・グリッド用（貼付）'!$A:$Z,MATCH(1,'公式予選（TT）2Gr-結果表・グリッド用（貼付）'!$A:$A,0),MATCH("team",'公式予選（TT）2Gr-結果表・グリッド用（貼付）'!$1:$1,0))=0,"",INDEX('公式予選（TT）2Gr-結果表・グリッド用（貼付）'!$A:$Z,MATCH(1,'公式予選（TT）2Gr-結果表・グリッド用（貼付）'!$A:$A,0),MATCH("team",'公式予選（TT）2Gr-結果表・グリッド用（貼付）'!$1:$1,0)))</f>
        <v>SLT.RT/TeamBONJIN</v>
      </c>
      <c r="D16" s="40"/>
      <c r="E16" s="41"/>
      <c r="F16" s="44"/>
      <c r="G16" s="28"/>
      <c r="H16" s="169" t="str">
        <f>IFERROR(IF(INDEX('公式予選（TT）2Gr-結果表・グリッド用（貼付）'!$A:$Z,MATCH($G14,'公式予選（TT）2Gr-結果表・グリッド用（貼付）'!$A:$A,0),MATCH("team",'公式予選（TT）2Gr-結果表・グリッド用（貼付）'!$1:$1,0))=0,"",INDEX('公式予選（TT）2Gr-結果表・グリッド用（貼付）'!$A:$Z,MATCH($G14,'公式予選（TT）2Gr-結果表・グリッド用（貼付）'!$A:$A,0),MATCH("team",'公式予選（TT）2Gr-結果表・グリッド用（貼付）'!$1:$1,0))),"")</f>
        <v>モアコラージュ　ＴＱＳ</v>
      </c>
      <c r="I16" s="170"/>
      <c r="J16" s="169"/>
      <c r="K16" s="44"/>
      <c r="L16" s="42"/>
      <c r="M16" s="13"/>
    </row>
    <row r="17" spans="1:13" ht="6" customHeight="1">
      <c r="A17" s="27"/>
      <c r="B17" s="28"/>
      <c r="C17" s="29"/>
      <c r="D17" s="30"/>
      <c r="E17" s="31"/>
      <c r="F17" s="44"/>
      <c r="G17" s="29"/>
      <c r="H17" s="34"/>
      <c r="I17" s="33"/>
      <c r="J17" s="33"/>
      <c r="K17" s="46"/>
      <c r="L17" s="43"/>
      <c r="M17" s="13"/>
    </row>
    <row r="18" spans="1:13" ht="15" customHeight="1">
      <c r="A18" s="27"/>
      <c r="B18">
        <f>IF(MAX('公式予選（TT）2Gr-結果表・グリッド用（貼付）'!A:A)&gt;G14,G14+1,"")</f>
        <v>3</v>
      </c>
      <c r="C18" s="167">
        <f>IFERROR(INDEX('公式予選（TT）2Gr-結果表・グリッド用（貼付）'!$A:$Z,MATCH($B18,'公式予選（TT）2Gr-結果表・グリッド用（貼付）'!$A:$A,0),MATCH("No.",'公式予選（TT）2Gr-結果表・グリッド用（貼付）'!$1:$1,0)),"")</f>
        <v>22</v>
      </c>
      <c r="D18" s="321" t="str">
        <f>IFERROR(INDEX('公式予選（TT）2Gr-結果表・グリッド用（貼付）'!$A:$Z,MATCH($B18,'公式予選（TT）2Gr-結果表・グリッド用（貼付）'!$A:$A,0),MATCH("名前",'公式予選（TT）2Gr-結果表・グリッド用（貼付）'!$1:$1,0)),"")</f>
        <v>清川 善文</v>
      </c>
      <c r="E18" s="321"/>
      <c r="F18" s="171">
        <f>IF(IFERROR(INDEX('公式予選（TT）2Gr-結果表・グリッド用（貼付）'!$A:$Z,MATCH($B18,'公式予選（TT）2Gr-結果表・グリッド用（貼付）'!$A:$A,0),MATCH("BestLap",'公式予選（TT）2Gr-結果表・グリッド用（貼付）'!$1:$1,0)),"")=0,"",IFERROR(INDEX('公式予選（TT）2Gr-結果表・グリッド用（貼付）'!$A:$Z,MATCH($B18,'公式予選（TT）2Gr-結果表・グリッド用（貼付）'!$A:$A,0),MATCH("BestLap",'公式予選（TT）2Gr-結果表・グリッド用（貼付）'!$1:$1,0)),""))</f>
        <v>55.405000000000001</v>
      </c>
      <c r="G18">
        <f>IF(MAX('公式予選（TT）2Gr-結果表・グリッド用（貼付）'!$A:$A)&gt;B18,B18+1,"")</f>
        <v>4</v>
      </c>
      <c r="H18" s="167">
        <f>INDEX('公式予選（TT）2Gr-結果表・グリッド用（貼付）'!$A:$Z,MATCH($G18,'公式予選（TT）2Gr-結果表・グリッド用（貼付）'!$A:$A,0),MATCH("No.",'公式予選（TT）2Gr-結果表・グリッド用（貼付）'!$1:$1,0))</f>
        <v>43</v>
      </c>
      <c r="I18" s="321" t="str">
        <f>IFERROR(INDEX('公式予選（TT）2Gr-結果表・グリッド用（貼付）'!$A:$Z,MATCH($G18,'公式予選（TT）2Gr-結果表・グリッド用（貼付）'!$A:$A,0),MATCH("名前",'公式予選（TT）2Gr-結果表・グリッド用（貼付）'!$1:$1,0)),"")</f>
        <v>大見 幸正</v>
      </c>
      <c r="J18" s="321"/>
      <c r="K18" s="171">
        <f>IFERROR(IF(INDEX('公式予選（TT）2Gr-結果表・グリッド用（貼付）'!$A:$Z,MATCH($G18,'公式予選（TT）2Gr-結果表・グリッド用（貼付）'!$A:$A,0),MATCH("BestLap",'公式予選（TT）2Gr-結果表・グリッド用（貼付）'!$1:$1,0))=0,"",INDEX('公式予選（TT）2Gr-結果表・グリッド用（貼付）'!$A:$Z,MATCH($G18,'公式予選（TT）2Gr-結果表・グリッド用（貼付）'!$A:$A,0),MATCH("BestLap",'公式予選（TT）2Gr-結果表・グリッド用（貼付）'!$1:$1,0))),"")</f>
        <v>55.433999999999997</v>
      </c>
      <c r="L18" s="44"/>
      <c r="M18" s="13"/>
    </row>
    <row r="19" spans="1:13" ht="6" customHeight="1">
      <c r="A19" s="27"/>
      <c r="B19" s="28"/>
      <c r="C19" s="43" t="str">
        <f>IF(IFERROR(INDEX('公式予選（TT）2Gr-結果表・グリッド用（貼付）'!$A:$Z,MATCH($B18,'公式予選（TT）2Gr-結果表・グリッド用（貼付）'!$A:$A,0),MATCH("クラス",'公式予選（TT）2Gr-結果表・グリッド用（貼付）'!$1:$1,0)),"")=0,"",IFERROR(INDEX('公式予選（TT）2Gr-結果表・グリッド用（貼付）'!$A:$Z,MATCH($B18,'公式予選（TT）2Gr-結果表・グリッド用（貼付）'!$A:$A,0),MATCH("クラス",'公式予選（TT）2Gr-結果表・グリッド用（貼付）'!$1:$1,0)),""))</f>
        <v>SUPER SS</v>
      </c>
      <c r="D19" s="165"/>
      <c r="E19" s="168"/>
      <c r="F19" s="43" t="str">
        <f>IF(IFERROR(INDEX('公式予選（TT）2Gr-結果表・グリッド用（貼付）'!$A:$Z,MATCH($B18,'公式予選（TT）2Gr-結果表・グリッド用（貼付）'!$A:$A,0),MATCH("Model/Engine",'公式予選（TT）2Gr-結果表・グリッド用（貼付）'!$1:$1,0)),"")=0,"",IFERROR(INDEX('公式予選（TT）2Gr-結果表・グリッド用（貼付）'!$A:$Z,MATCH($B18,'公式予選（TT）2Gr-結果表・グリッド用（貼付）'!$A:$A,0),MATCH("Model/Engine",'公式予選（TT）2Gr-結果表・グリッド用（貼付）'!$1:$1,0)),""))</f>
        <v>ＦＡ/YAMAHA</v>
      </c>
      <c r="G19" s="28"/>
      <c r="H19" s="43" t="str">
        <f>IF(IFERROR(INDEX('公式予選（TT）2Gr-結果表・グリッド用（貼付）'!$A:$Z,MATCH($G18,'公式予選（TT）2Gr-結果表・グリッド用（貼付）'!$A:$A,0),MATCH("クラス",'公式予選（TT）2Gr-結果表・グリッド用（貼付）'!$1:$1,0)),"")=0,"",IFERROR(INDEX('公式予選（TT）2Gr-結果表・グリッド用（貼付）'!$A:$Z,MATCH($G18,'公式予選（TT）2Gr-結果表・グリッド用（貼付）'!$A:$A,0),MATCH("クラス",'公式予選（TT）2Gr-結果表・グリッド用（貼付）'!$1:$1,0)),""))</f>
        <v>SUPER SS</v>
      </c>
      <c r="I19" s="165"/>
      <c r="J19" s="168"/>
      <c r="K19" s="43" t="str">
        <f>IFERROR(IF(INDEX('公式予選（TT）2Gr-結果表・グリッド用（貼付）'!$A:$Z,MATCH($G18,'公式予選（TT）2Gr-結果表・グリッド用（貼付）'!$A:$A,0),MATCH("Model/Engine",'公式予選（TT）2Gr-結果表・グリッド用（貼付）'!$1:$1,0))=0,"",INDEX('公式予選（TT）2Gr-結果表・グリッド用（貼付）'!$A:$Z,MATCH($G18,'公式予選（TT）2Gr-結果表・グリッド用（貼付）'!$A:$A,0),MATCH("Model/Engine",'公式予選（TT）2Gr-結果表・グリッド用（貼付）'!$1:$1,0))),"")</f>
        <v>TONY/YAMAHA</v>
      </c>
      <c r="L19" s="46"/>
      <c r="M19" s="13"/>
    </row>
    <row r="20" spans="1:13" ht="9.9499999999999993" customHeight="1">
      <c r="A20" s="27"/>
      <c r="B20" s="28"/>
      <c r="C20" s="169" t="str">
        <f>IF(IFERROR(INDEX('公式予選（TT）2Gr-結果表・グリッド用（貼付）'!$A:$Z,MATCH($B18,'公式予選（TT）2Gr-結果表・グリッド用（貼付）'!$A:$A,0),MATCH("team",'公式予選（TT）2Gr-結果表・グリッド用（貼付）'!$1:$1,0)),"")=0,"",IFERROR(INDEX('公式予選（TT）2Gr-結果表・グリッド用（貼付）'!$A:$Z,MATCH($B18,'公式予選（TT）2Gr-結果表・グリッド用（貼付）'!$A:$A,0),MATCH("team",'公式予選（TT）2Gr-結果表・グリッド用（貼付）'!$1:$1,0)),""))</f>
        <v>クリーンリバーMS with ＨＫＣ</v>
      </c>
      <c r="D20" s="170"/>
      <c r="E20" s="169"/>
      <c r="F20" s="44"/>
      <c r="G20" s="28"/>
      <c r="H20" s="169" t="str">
        <f>IFERROR(IF(INDEX('公式予選（TT）2Gr-結果表・グリッド用（貼付）'!$A:$Z,MATCH($G18,'公式予選（TT）2Gr-結果表・グリッド用（貼付）'!$A:$A,0),MATCH("team",'公式予選（TT）2Gr-結果表・グリッド用（貼付）'!$1:$1,0))=0,"",INDEX('公式予選（TT）2Gr-結果表・グリッド用（貼付）'!$A:$Z,MATCH($G18,'公式予選（TT）2Gr-結果表・グリッド用（貼付）'!$A:$A,0),MATCH("team",'公式予選（TT）2Gr-結果表・グリッド用（貼付）'!$1:$1,0))),"")</f>
        <v>T WEST RS</v>
      </c>
      <c r="I20" s="170"/>
      <c r="J20" s="169"/>
      <c r="K20" s="44"/>
      <c r="L20" s="42"/>
      <c r="M20" s="13"/>
    </row>
    <row r="21" spans="1:13" ht="6" customHeight="1">
      <c r="A21" s="27"/>
      <c r="B21" s="28"/>
      <c r="C21" s="29"/>
      <c r="D21" s="30"/>
      <c r="E21" s="31"/>
      <c r="F21" s="35"/>
      <c r="G21" s="29"/>
      <c r="H21" s="34"/>
      <c r="I21" s="33"/>
      <c r="J21" s="33"/>
      <c r="K21" s="46"/>
      <c r="L21" s="43"/>
      <c r="M21" s="13"/>
    </row>
    <row r="22" spans="1:13" ht="15" customHeight="1">
      <c r="A22" s="27"/>
      <c r="B22">
        <f>IF(MAX('公式予選（TT）2Gr-結果表・グリッド用（貼付）'!A:A)&gt;G18,G18+1,"")</f>
        <v>5</v>
      </c>
      <c r="C22" s="167">
        <f>IFERROR(INDEX('公式予選（TT）2Gr-結果表・グリッド用（貼付）'!$A:$Z,MATCH($B22,'公式予選（TT）2Gr-結果表・グリッド用（貼付）'!$A:$A,0),MATCH("No.",'公式予選（TT）2Gr-結果表・グリッド用（貼付）'!$1:$1,0)),"")</f>
        <v>40</v>
      </c>
      <c r="D22" s="321" t="str">
        <f>IFERROR(INDEX('公式予選（TT）2Gr-結果表・グリッド用（貼付）'!$A:$Z,MATCH($B22,'公式予選（TT）2Gr-結果表・グリッド用（貼付）'!$A:$A,0),MATCH("名前",'公式予選（TT）2Gr-結果表・グリッド用（貼付）'!$1:$1,0)),"")</f>
        <v>植田 春樹</v>
      </c>
      <c r="E22" s="321"/>
      <c r="F22" s="171">
        <f>IF(IFERROR(INDEX('公式予選（TT）2Gr-結果表・グリッド用（貼付）'!$A:$Z,MATCH($B22,'公式予選（TT）2Gr-結果表・グリッド用（貼付）'!$A:$A,0),MATCH("BestLap",'公式予選（TT）2Gr-結果表・グリッド用（貼付）'!$1:$1,0)),"")=0,"",IFERROR(INDEX('公式予選（TT）2Gr-結果表・グリッド用（貼付）'!$A:$Z,MATCH($B22,'公式予選（TT）2Gr-結果表・グリッド用（貼付）'!$A:$A,0),MATCH("BestLap",'公式予選（TT）2Gr-結果表・グリッド用（貼付）'!$1:$1,0)),""))</f>
        <v>55.436999999999998</v>
      </c>
      <c r="G22">
        <f>IF(MAX('公式予選（TT）2Gr-結果表・グリッド用（貼付）'!$A:$A)&gt;B22,B22+1,"")</f>
        <v>6</v>
      </c>
      <c r="H22" s="167">
        <f>INDEX('公式予選（TT）2Gr-結果表・グリッド用（貼付）'!$A:$Z,MATCH($G22,'公式予選（TT）2Gr-結果表・グリッド用（貼付）'!$A:$A,0),MATCH("No.",'公式予選（TT）2Gr-結果表・グリッド用（貼付）'!$1:$1,0))</f>
        <v>59</v>
      </c>
      <c r="I22" s="321" t="str">
        <f>IFERROR(INDEX('公式予選（TT）2Gr-結果表・グリッド用（貼付）'!$A:$Z,MATCH($G22,'公式予選（TT）2Gr-結果表・グリッド用（貼付）'!$A:$A,0),MATCH("名前",'公式予選（TT）2Gr-結果表・グリッド用（貼付）'!$1:$1,0)),"")</f>
        <v>諸井 亮介</v>
      </c>
      <c r="J22" s="321"/>
      <c r="K22" s="171">
        <f>IFERROR(IF(INDEX('公式予選（TT）2Gr-結果表・グリッド用（貼付）'!$A:$Z,MATCH($G22,'公式予選（TT）2Gr-結果表・グリッド用（貼付）'!$A:$A,0),MATCH("BestLap",'公式予選（TT）2Gr-結果表・グリッド用（貼付）'!$1:$1,0))=0,"",INDEX('公式予選（TT）2Gr-結果表・グリッド用（貼付）'!$A:$Z,MATCH($G22,'公式予選（TT）2Gr-結果表・グリッド用（貼付）'!$A:$A,0),MATCH("BestLap",'公式予選（TT）2Gr-結果表・グリッド用（貼付）'!$1:$1,0))),"")</f>
        <v>55.465000000000003</v>
      </c>
      <c r="L22" s="44"/>
      <c r="M22" s="13"/>
    </row>
    <row r="23" spans="1:13" ht="6" customHeight="1">
      <c r="A23" s="27"/>
      <c r="B23" s="28"/>
      <c r="C23" s="43" t="str">
        <f>IF(IFERROR(INDEX('公式予選（TT）2Gr-結果表・グリッド用（貼付）'!$A:$Z,MATCH($B22,'公式予選（TT）2Gr-結果表・グリッド用（貼付）'!$A:$A,0),MATCH("クラス",'公式予選（TT）2Gr-結果表・グリッド用（貼付）'!$1:$1,0)),"")=0,"",IFERROR(INDEX('公式予選（TT）2Gr-結果表・グリッド用（貼付）'!$A:$Z,MATCH($B22,'公式予選（TT）2Gr-結果表・グリッド用（貼付）'!$A:$A,0),MATCH("クラス",'公式予選（TT）2Gr-結果表・グリッド用（貼付）'!$1:$1,0)),""))</f>
        <v>SUPER SS</v>
      </c>
      <c r="D23" s="165"/>
      <c r="E23" s="168"/>
      <c r="F23" s="43" t="str">
        <f>IF(IFERROR(INDEX('公式予選（TT）2Gr-結果表・グリッド用（貼付）'!$A:$Z,MATCH($B22,'公式予選（TT）2Gr-結果表・グリッド用（貼付）'!$A:$A,0),MATCH("Model/Engine",'公式予選（TT）2Gr-結果表・グリッド用（貼付）'!$1:$1,0)),"")=0,"",IFERROR(INDEX('公式予選（TT）2Gr-結果表・グリッド用（貼付）'!$A:$Z,MATCH($B22,'公式予選（TT）2Gr-結果表・グリッド用（貼付）'!$A:$A,0),MATCH("Model/Engine",'公式予選（TT）2Gr-結果表・グリッド用（貼付）'!$1:$1,0)),""))</f>
        <v>TONYKART/YAMAHA</v>
      </c>
      <c r="G23" s="28"/>
      <c r="H23" s="43" t="str">
        <f>IF(IFERROR(INDEX('公式予選（TT）2Gr-結果表・グリッド用（貼付）'!$A:$Z,MATCH($G22,'公式予選（TT）2Gr-結果表・グリッド用（貼付）'!$A:$A,0),MATCH("クラス",'公式予選（TT）2Gr-結果表・グリッド用（貼付）'!$1:$1,0)),"")=0,"",IFERROR(INDEX('公式予選（TT）2Gr-結果表・グリッド用（貼付）'!$A:$Z,MATCH($G22,'公式予選（TT）2Gr-結果表・グリッド用（貼付）'!$A:$A,0),MATCH("クラス",'公式予選（TT）2Gr-結果表・グリッド用（貼付）'!$1:$1,0)),""))</f>
        <v>SUPER SS</v>
      </c>
      <c r="I23" s="165"/>
      <c r="J23" s="168"/>
      <c r="K23" s="43" t="str">
        <f>IFERROR(IF(INDEX('公式予選（TT）2Gr-結果表・グリッド用（貼付）'!$A:$Z,MATCH($G22,'公式予選（TT）2Gr-結果表・グリッド用（貼付）'!$A:$A,0),MATCH("Model/Engine",'公式予選（TT）2Gr-結果表・グリッド用（貼付）'!$1:$1,0))=0,"",INDEX('公式予選（TT）2Gr-結果表・グリッド用（貼付）'!$A:$Z,MATCH($G22,'公式予選（TT）2Gr-結果表・グリッド用（貼付）'!$A:$A,0),MATCH("Model/Engine",'公式予選（TT）2Gr-結果表・グリッド用（貼付）'!$1:$1,0))),"")</f>
        <v>KOSMIC/YAMAHA</v>
      </c>
      <c r="L23" s="46"/>
      <c r="M23" s="13"/>
    </row>
    <row r="24" spans="1:13" ht="9.9499999999999993" customHeight="1">
      <c r="A24" s="27"/>
      <c r="B24" s="28"/>
      <c r="C24" s="169" t="str">
        <f>IF(IFERROR(INDEX('公式予選（TT）2Gr-結果表・グリッド用（貼付）'!$A:$Z,MATCH($B22,'公式予選（TT）2Gr-結果表・グリッド用（貼付）'!$A:$A,0),MATCH("team",'公式予選（TT）2Gr-結果表・グリッド用（貼付）'!$1:$1,0)),"")=0,"",IFERROR(INDEX('公式予選（TT）2Gr-結果表・グリッド用（貼付）'!$A:$Z,MATCH($B22,'公式予選（TT）2Gr-結果表・グリッド用（貼付）'!$A:$A,0),MATCH("team",'公式予選（TT）2Gr-結果表・グリッド用（貼付）'!$1:$1,0)),""))</f>
        <v>Msistem</v>
      </c>
      <c r="D24" s="170"/>
      <c r="E24" s="169"/>
      <c r="F24" s="44"/>
      <c r="G24" s="28"/>
      <c r="H24" s="169" t="str">
        <f>IFERROR(IF(INDEX('公式予選（TT）2Gr-結果表・グリッド用（貼付）'!$A:$Z,MATCH($G22,'公式予選（TT）2Gr-結果表・グリッド用（貼付）'!$A:$A,0),MATCH("team",'公式予選（TT）2Gr-結果表・グリッド用（貼付）'!$1:$1,0))=0,"",INDEX('公式予選（TT）2Gr-結果表・グリッド用（貼付）'!$A:$Z,MATCH($G22,'公式予選（TT）2Gr-結果表・グリッド用（貼付）'!$A:$A,0),MATCH("team",'公式予選（TT）2Gr-結果表・グリッド用（貼付）'!$1:$1,0))),"")</f>
        <v>Moty's RSGEN</v>
      </c>
      <c r="I24" s="170"/>
      <c r="J24" s="169"/>
      <c r="K24" s="44"/>
      <c r="L24" s="42"/>
      <c r="M24" s="13"/>
    </row>
    <row r="25" spans="1:13" ht="6" customHeight="1">
      <c r="A25" s="27"/>
      <c r="B25" s="28"/>
      <c r="C25" s="29"/>
      <c r="D25" s="30"/>
      <c r="E25" s="31"/>
      <c r="F25" s="35"/>
      <c r="G25" s="29"/>
      <c r="H25" s="34"/>
      <c r="I25" s="33"/>
      <c r="J25" s="33"/>
      <c r="K25" s="46"/>
      <c r="L25" s="43"/>
      <c r="M25" s="13"/>
    </row>
    <row r="26" spans="1:13" ht="15" customHeight="1">
      <c r="A26" s="27"/>
      <c r="B26">
        <f>IF(MAX('公式予選（TT）2Gr-結果表・グリッド用（貼付）'!A:A)&gt;G22,G22+1,"")</f>
        <v>7</v>
      </c>
      <c r="C26" s="167">
        <f>IFERROR(INDEX('公式予選（TT）2Gr-結果表・グリッド用（貼付）'!$A:$Z,MATCH($B26,'公式予選（TT）2Gr-結果表・グリッド用（貼付）'!$A:$A,0),MATCH("No.",'公式予選（TT）2Gr-結果表・グリッド用（貼付）'!$1:$1,0)),"")</f>
        <v>88</v>
      </c>
      <c r="D26" s="321" t="str">
        <f>IFERROR(INDEX('公式予選（TT）2Gr-結果表・グリッド用（貼付）'!$A:$Z,MATCH($B26,'公式予選（TT）2Gr-結果表・グリッド用（貼付）'!$A:$A,0),MATCH("名前",'公式予選（TT）2Gr-結果表・グリッド用（貼付）'!$1:$1,0)),"")</f>
        <v>渡邉 晃平</v>
      </c>
      <c r="E26" s="321"/>
      <c r="F26" s="171">
        <f>IF(IFERROR(INDEX('公式予選（TT）2Gr-結果表・グリッド用（貼付）'!$A:$Z,MATCH($B26,'公式予選（TT）2Gr-結果表・グリッド用（貼付）'!$A:$A,0),MATCH("BestLap",'公式予選（TT）2Gr-結果表・グリッド用（貼付）'!$1:$1,0)),"")=0,"",IFERROR(INDEX('公式予選（TT）2Gr-結果表・グリッド用（貼付）'!$A:$Z,MATCH($B26,'公式予選（TT）2Gr-結果表・グリッド用（貼付）'!$A:$A,0),MATCH("BestLap",'公式予選（TT）2Gr-結果表・グリッド用（貼付）'!$1:$1,0)),""))</f>
        <v>55.531999999999996</v>
      </c>
      <c r="G26">
        <f>IF(MAX('公式予選（TT）2Gr-結果表・グリッド用（貼付）'!$A:$A)&gt;B26,B26+1,"")</f>
        <v>8</v>
      </c>
      <c r="H26" s="167">
        <f>INDEX('公式予選（TT）2Gr-結果表・グリッド用（貼付）'!$A:$Z,MATCH($G26,'公式予選（TT）2Gr-結果表・グリッド用（貼付）'!$A:$A,0),MATCH("No.",'公式予選（TT）2Gr-結果表・グリッド用（貼付）'!$1:$1,0))</f>
        <v>35</v>
      </c>
      <c r="I26" s="321" t="str">
        <f>IFERROR(INDEX('公式予選（TT）2Gr-結果表・グリッド用（貼付）'!$A:$Z,MATCH($G26,'公式予選（TT）2Gr-結果表・グリッド用（貼付）'!$A:$A,0),MATCH("名前",'公式予選（TT）2Gr-結果表・グリッド用（貼付）'!$1:$1,0)),"")</f>
        <v>友村 慎太郎</v>
      </c>
      <c r="J26" s="321"/>
      <c r="K26" s="171">
        <f>IFERROR(IF(INDEX('公式予選（TT）2Gr-結果表・グリッド用（貼付）'!$A:$Z,MATCH($G26,'公式予選（TT）2Gr-結果表・グリッド用（貼付）'!$A:$A,0),MATCH("BestLap",'公式予選（TT）2Gr-結果表・グリッド用（貼付）'!$1:$1,0))=0,"",INDEX('公式予選（TT）2Gr-結果表・グリッド用（貼付）'!$A:$Z,MATCH($G26,'公式予選（TT）2Gr-結果表・グリッド用（貼付）'!$A:$A,0),MATCH("BestLap",'公式予選（TT）2Gr-結果表・グリッド用（貼付）'!$1:$1,0))),"")</f>
        <v>55.58</v>
      </c>
      <c r="L26" s="44"/>
      <c r="M26" s="13"/>
    </row>
    <row r="27" spans="1:13" ht="6" customHeight="1">
      <c r="A27" s="27"/>
      <c r="B27" s="28"/>
      <c r="C27" s="43" t="str">
        <f>IF(IFERROR(INDEX('公式予選（TT）2Gr-結果表・グリッド用（貼付）'!$A:$Z,MATCH($B26,'公式予選（TT）2Gr-結果表・グリッド用（貼付）'!$A:$A,0),MATCH("クラス",'公式予選（TT）2Gr-結果表・グリッド用（貼付）'!$1:$1,0)),"")=0,"",IFERROR(INDEX('公式予選（TT）2Gr-結果表・グリッド用（貼付）'!$A:$Z,MATCH($B26,'公式予選（TT）2Gr-結果表・グリッド用（貼付）'!$A:$A,0),MATCH("クラス",'公式予選（TT）2Gr-結果表・グリッド用（貼付）'!$1:$1,0)),""))</f>
        <v>SUPER SS</v>
      </c>
      <c r="D27" s="165"/>
      <c r="E27" s="168"/>
      <c r="F27" s="43" t="str">
        <f>IF(IFERROR(INDEX('公式予選（TT）2Gr-結果表・グリッド用（貼付）'!$A:$Z,MATCH($B26,'公式予選（TT）2Gr-結果表・グリッド用（貼付）'!$A:$A,0),MATCH("Model/Engine",'公式予選（TT）2Gr-結果表・グリッド用（貼付）'!$1:$1,0)),"")=0,"",IFERROR(INDEX('公式予選（TT）2Gr-結果表・グリッド用（貼付）'!$A:$Z,MATCH($B26,'公式予選（TT）2Gr-結果表・グリッド用（貼付）'!$A:$A,0),MATCH("Model/Engine",'公式予選（TT）2Gr-結果表・グリッド用（貼付）'!$1:$1,0)),""))</f>
        <v>プラガ/YAMAHA</v>
      </c>
      <c r="G27" s="28"/>
      <c r="H27" s="43" t="str">
        <f>IF(IFERROR(INDEX('公式予選（TT）2Gr-結果表・グリッド用（貼付）'!$A:$Z,MATCH($G26,'公式予選（TT）2Gr-結果表・グリッド用（貼付）'!$A:$A,0),MATCH("クラス",'公式予選（TT）2Gr-結果表・グリッド用（貼付）'!$1:$1,0)),"")=0,"",IFERROR(INDEX('公式予選（TT）2Gr-結果表・グリッド用（貼付）'!$A:$Z,MATCH($G26,'公式予選（TT）2Gr-結果表・グリッド用（貼付）'!$A:$A,0),MATCH("クラス",'公式予選（TT）2Gr-結果表・グリッド用（貼付）'!$1:$1,0)),""))</f>
        <v>SUPER SS</v>
      </c>
      <c r="I27" s="165"/>
      <c r="J27" s="168"/>
      <c r="K27" s="43" t="str">
        <f>IFERROR(IF(INDEX('公式予選（TT）2Gr-結果表・グリッド用（貼付）'!$A:$Z,MATCH($G26,'公式予選（TT）2Gr-結果表・グリッド用（貼付）'!$A:$A,0),MATCH("Model/Engine",'公式予選（TT）2Gr-結果表・グリッド用（貼付）'!$1:$1,0))=0,"",INDEX('公式予選（TT）2Gr-結果表・グリッド用（貼付）'!$A:$Z,MATCH($G26,'公式予選（TT）2Gr-結果表・グリッド用（貼付）'!$A:$A,0),MATCH("Model/Engine",'公式予選（TT）2Gr-結果表・グリッド用（貼付）'!$1:$1,0))),"")</f>
        <v>TONYKART/YAMAHA</v>
      </c>
      <c r="L27" s="46"/>
      <c r="M27" s="13"/>
    </row>
    <row r="28" spans="1:13" ht="9.9499999999999993" customHeight="1">
      <c r="A28" s="27"/>
      <c r="B28" s="28"/>
      <c r="C28" s="169" t="str">
        <f>IF(IFERROR(INDEX('公式予選（TT）2Gr-結果表・グリッド用（貼付）'!$A:$Z,MATCH($B26,'公式予選（TT）2Gr-結果表・グリッド用（貼付）'!$A:$A,0),MATCH("team",'公式予選（TT）2Gr-結果表・グリッド用（貼付）'!$1:$1,0)),"")=0,"",IFERROR(INDEX('公式予選（TT）2Gr-結果表・グリッド用（貼付）'!$A:$Z,MATCH($B26,'公式予選（TT）2Gr-結果表・グリッド用（貼付）'!$A:$A,0),MATCH("team",'公式予選（TT）2Gr-結果表・グリッド用（貼付）'!$1:$1,0)),""))</f>
        <v>ガレージC</v>
      </c>
      <c r="D28" s="170"/>
      <c r="E28" s="169"/>
      <c r="F28" s="44"/>
      <c r="G28" s="28"/>
      <c r="H28" s="169" t="str">
        <f>IFERROR(IF(INDEX('公式予選（TT）2Gr-結果表・グリッド用（貼付）'!$A:$Z,MATCH($G26,'公式予選（TT）2Gr-結果表・グリッド用（貼付）'!$A:$A,0),MATCH("team",'公式予選（TT）2Gr-結果表・グリッド用（貼付）'!$1:$1,0))=0,"",INDEX('公式予選（TT）2Gr-結果表・グリッド用（貼付）'!$A:$Z,MATCH($G26,'公式予選（TT）2Gr-結果表・グリッド用（貼付）'!$A:$A,0),MATCH("team",'公式予選（TT）2Gr-結果表・グリッド用（貼付）'!$1:$1,0))),"")</f>
        <v>FIORE Motor Sports</v>
      </c>
      <c r="I28" s="170"/>
      <c r="J28" s="169"/>
      <c r="K28" s="44"/>
      <c r="L28" s="42"/>
      <c r="M28" s="13"/>
    </row>
    <row r="29" spans="1:13" ht="6" customHeight="1">
      <c r="A29" s="27"/>
      <c r="B29" s="28"/>
      <c r="C29" s="29"/>
      <c r="D29" s="30"/>
      <c r="E29" s="31"/>
      <c r="F29" s="35"/>
      <c r="G29" s="29"/>
      <c r="H29" s="34"/>
      <c r="I29" s="33"/>
      <c r="J29" s="33"/>
      <c r="K29" s="46"/>
      <c r="L29" s="43"/>
      <c r="M29" s="13"/>
    </row>
    <row r="30" spans="1:13" ht="15" customHeight="1">
      <c r="A30" s="27"/>
      <c r="B30">
        <f>IF(MAX('公式予選（TT）2Gr-結果表・グリッド用（貼付）'!A:A)&gt;G26,G26+1,"")</f>
        <v>9</v>
      </c>
      <c r="C30" s="167">
        <f>IFERROR(INDEX('公式予選（TT）2Gr-結果表・グリッド用（貼付）'!$A:$Z,MATCH($B30,'公式予選（TT）2Gr-結果表・グリッド用（貼付）'!$A:$A,0),MATCH("No.",'公式予選（TT）2Gr-結果表・グリッド用（貼付）'!$1:$1,0)),"")</f>
        <v>15</v>
      </c>
      <c r="D30" s="321" t="str">
        <f>IFERROR(INDEX('公式予選（TT）2Gr-結果表・グリッド用（貼付）'!$A:$Z,MATCH($B30,'公式予選（TT）2Gr-結果表・グリッド用（貼付）'!$A:$A,0),MATCH("名前",'公式予選（TT）2Gr-結果表・グリッド用（貼付）'!$1:$1,0)),"")</f>
        <v>田中 哲</v>
      </c>
      <c r="E30" s="321"/>
      <c r="F30" s="171">
        <f>IF(IFERROR(INDEX('公式予選（TT）2Gr-結果表・グリッド用（貼付）'!$A:$Z,MATCH($B30,'公式予選（TT）2Gr-結果表・グリッド用（貼付）'!$A:$A,0),MATCH("BestLap",'公式予選（TT）2Gr-結果表・グリッド用（貼付）'!$1:$1,0)),"")=0,"",IFERROR(INDEX('公式予選（TT）2Gr-結果表・グリッド用（貼付）'!$A:$Z,MATCH($B30,'公式予選（TT）2Gr-結果表・グリッド用（貼付）'!$A:$A,0),MATCH("BestLap",'公式予選（TT）2Gr-結果表・グリッド用（貼付）'!$1:$1,0)),""))</f>
        <v>55.637999999999998</v>
      </c>
      <c r="G30">
        <f>IF(MAX('公式予選（TT）2Gr-結果表・グリッド用（貼付）'!$A:$A)&gt;B30,B30+1,"")</f>
        <v>10</v>
      </c>
      <c r="H30" s="167">
        <f>INDEX('公式予選（TT）2Gr-結果表・グリッド用（貼付）'!$A:$Z,MATCH($G30,'公式予選（TT）2Gr-結果表・グリッド用（貼付）'!$A:$A,0),MATCH("No.",'公式予選（TT）2Gr-結果表・グリッド用（貼付）'!$1:$1,0))</f>
        <v>71</v>
      </c>
      <c r="I30" s="321" t="str">
        <f>IFERROR(INDEX('公式予選（TT）2Gr-結果表・グリッド用（貼付）'!$A:$Z,MATCH($G30,'公式予選（TT）2Gr-結果表・グリッド用（貼付）'!$A:$A,0),MATCH("名前",'公式予選（TT）2Gr-結果表・グリッド用（貼付）'!$1:$1,0)),"")</f>
        <v>棚橋 信之</v>
      </c>
      <c r="J30" s="321"/>
      <c r="K30" s="171">
        <f>IFERROR(IF(INDEX('公式予選（TT）2Gr-結果表・グリッド用（貼付）'!$A:$Z,MATCH($G30,'公式予選（TT）2Gr-結果表・グリッド用（貼付）'!$A:$A,0),MATCH("BestLap",'公式予選（TT）2Gr-結果表・グリッド用（貼付）'!$1:$1,0))=0,"",INDEX('公式予選（TT）2Gr-結果表・グリッド用（貼付）'!$A:$Z,MATCH($G30,'公式予選（TT）2Gr-結果表・グリッド用（貼付）'!$A:$A,0),MATCH("BestLap",'公式予選（TT）2Gr-結果表・グリッド用（貼付）'!$1:$1,0))),"")</f>
        <v>55.673999999999999</v>
      </c>
      <c r="L30" s="44"/>
      <c r="M30" s="13"/>
    </row>
    <row r="31" spans="1:13" ht="6" customHeight="1">
      <c r="A31" s="27"/>
      <c r="B31" s="28"/>
      <c r="C31" s="43" t="str">
        <f>IF(IFERROR(INDEX('公式予選（TT）2Gr-結果表・グリッド用（貼付）'!$A:$Z,MATCH($B30,'公式予選（TT）2Gr-結果表・グリッド用（貼付）'!$A:$A,0),MATCH("クラス",'公式予選（TT）2Gr-結果表・グリッド用（貼付）'!$1:$1,0)),"")=0,"",IFERROR(INDEX('公式予選（TT）2Gr-結果表・グリッド用（貼付）'!$A:$Z,MATCH($B30,'公式予選（TT）2Gr-結果表・グリッド用（貼付）'!$A:$A,0),MATCH("クラス",'公式予選（TT）2Gr-結果表・グリッド用（貼付）'!$1:$1,0)),""))</f>
        <v>SUPER SS</v>
      </c>
      <c r="D31" s="165"/>
      <c r="E31" s="168"/>
      <c r="F31" s="43" t="str">
        <f>IF(IFERROR(INDEX('公式予選（TT）2Gr-結果表・グリッド用（貼付）'!$A:$Z,MATCH($B30,'公式予選（TT）2Gr-結果表・グリッド用（貼付）'!$A:$A,0),MATCH("Model/Engine",'公式予選（TT）2Gr-結果表・グリッド用（貼付）'!$1:$1,0)),"")=0,"",IFERROR(INDEX('公式予選（TT）2Gr-結果表・グリッド用（貼付）'!$A:$Z,MATCH($B30,'公式予選（TT）2Gr-結果表・グリッド用（貼付）'!$A:$A,0),MATCH("Model/Engine",'公式予選（TT）2Gr-結果表・グリッド用（貼付）'!$1:$1,0)),""))</f>
        <v>birelART/YAMAHA</v>
      </c>
      <c r="G31" s="28"/>
      <c r="H31" s="43" t="str">
        <f>IF(IFERROR(INDEX('公式予選（TT）2Gr-結果表・グリッド用（貼付）'!$A:$Z,MATCH($G30,'公式予選（TT）2Gr-結果表・グリッド用（貼付）'!$A:$A,0),MATCH("クラス",'公式予選（TT）2Gr-結果表・グリッド用（貼付）'!$1:$1,0)),"")=0,"",IFERROR(INDEX('公式予選（TT）2Gr-結果表・グリッド用（貼付）'!$A:$Z,MATCH($G30,'公式予選（TT）2Gr-結果表・グリッド用（貼付）'!$A:$A,0),MATCH("クラス",'公式予選（TT）2Gr-結果表・グリッド用（貼付）'!$1:$1,0)),""))</f>
        <v>SUPER SS</v>
      </c>
      <c r="I31" s="165"/>
      <c r="J31" s="168"/>
      <c r="K31" s="43" t="str">
        <f>IFERROR(IF(INDEX('公式予選（TT）2Gr-結果表・グリッド用（貼付）'!$A:$Z,MATCH($G30,'公式予選（TT）2Gr-結果表・グリッド用（貼付）'!$A:$A,0),MATCH("Model/Engine",'公式予選（TT）2Gr-結果表・グリッド用（貼付）'!$1:$1,0))=0,"",INDEX('公式予選（TT）2Gr-結果表・グリッド用（貼付）'!$A:$Z,MATCH($G30,'公式予選（TT）2Gr-結果表・グリッド用（貼付）'!$A:$A,0),MATCH("Model/Engine",'公式予選（TT）2Gr-結果表・グリッド用（貼付）'!$1:$1,0))),"")</f>
        <v>TONYKART/YAMAHA</v>
      </c>
      <c r="L31" s="46"/>
      <c r="M31" s="13"/>
    </row>
    <row r="32" spans="1:13" ht="9.9499999999999993" customHeight="1">
      <c r="A32" s="27"/>
      <c r="B32" s="28"/>
      <c r="C32" s="169" t="str">
        <f>IF(IFERROR(INDEX('公式予選（TT）2Gr-結果表・グリッド用（貼付）'!$A:$Z,MATCH($B30,'公式予選（TT）2Gr-結果表・グリッド用（貼付）'!$A:$A,0),MATCH("team",'公式予選（TT）2Gr-結果表・グリッド用（貼付）'!$1:$1,0)),"")=0,"",IFERROR(INDEX('公式予選（TT）2Gr-結果表・グリッド用（貼付）'!$A:$Z,MATCH($B30,'公式予選（TT）2Gr-結果表・グリッド用（貼付）'!$A:$A,0),MATCH("team",'公式予選（TT）2Gr-結果表・グリッド用（貼付）'!$1:$1,0)),""))</f>
        <v>RL astech</v>
      </c>
      <c r="D32" s="170"/>
      <c r="E32" s="169"/>
      <c r="F32" s="44"/>
      <c r="G32" s="28"/>
      <c r="H32" s="169" t="str">
        <f>IFERROR(IF(INDEX('公式予選（TT）2Gr-結果表・グリッド用（貼付）'!$A:$Z,MATCH($G30,'公式予選（TT）2Gr-結果表・グリッド用（貼付）'!$A:$A,0),MATCH("team",'公式予選（TT）2Gr-結果表・グリッド用（貼付）'!$1:$1,0))=0,"",INDEX('公式予選（TT）2Gr-結果表・グリッド用（貼付）'!$A:$Z,MATCH($G30,'公式予選（TT）2Gr-結果表・グリッド用（貼付）'!$A:$A,0),MATCH("team",'公式予選（TT）2Gr-結果表・グリッド用（貼付）'!$1:$1,0))),"")</f>
        <v>RT熊+AshマルシンHSC</v>
      </c>
      <c r="I32" s="170"/>
      <c r="J32" s="169"/>
      <c r="K32" s="44"/>
      <c r="L32" s="42"/>
      <c r="M32" s="13"/>
    </row>
    <row r="33" spans="1:15" ht="6" customHeight="1">
      <c r="A33" s="7"/>
      <c r="B33" s="7"/>
      <c r="C33" s="7"/>
      <c r="D33" s="7"/>
      <c r="E33" s="7"/>
      <c r="F33" s="45"/>
      <c r="G33" s="7"/>
      <c r="H33" s="7"/>
      <c r="I33" s="7"/>
      <c r="J33" s="7"/>
      <c r="K33" s="46"/>
      <c r="L33" s="43"/>
      <c r="M33" s="7"/>
    </row>
    <row r="34" spans="1:15" ht="15" customHeight="1">
      <c r="A34" s="17"/>
      <c r="B34">
        <f>IF(MAX('公式予選（TT）2Gr-結果表・グリッド用（貼付）'!A:A)&gt;G30,G30+1,"")</f>
        <v>11</v>
      </c>
      <c r="C34" s="167">
        <f>IFERROR(INDEX('公式予選（TT）2Gr-結果表・グリッド用（貼付）'!$A:$Z,MATCH($B34,'公式予選（TT）2Gr-結果表・グリッド用（貼付）'!$A:$A,0),MATCH("No.",'公式予選（TT）2Gr-結果表・グリッド用（貼付）'!$1:$1,0)),"")</f>
        <v>33</v>
      </c>
      <c r="D34" s="321" t="str">
        <f>IFERROR(INDEX('公式予選（TT）2Gr-結果表・グリッド用（貼付）'!$A:$Z,MATCH($B34,'公式予選（TT）2Gr-結果表・グリッド用（貼付）'!$A:$A,0),MATCH("名前",'公式予選（TT）2Gr-結果表・グリッド用（貼付）'!$1:$1,0)),"")</f>
        <v>増田 貴久</v>
      </c>
      <c r="E34" s="321"/>
      <c r="F34" s="171">
        <f>IF(IFERROR(INDEX('公式予選（TT）2Gr-結果表・グリッド用（貼付）'!$A:$Z,MATCH($B34,'公式予選（TT）2Gr-結果表・グリッド用（貼付）'!$A:$A,0),MATCH("BestLap",'公式予選（TT）2Gr-結果表・グリッド用（貼付）'!$1:$1,0)),"")=0,"",IFERROR(INDEX('公式予選（TT）2Gr-結果表・グリッド用（貼付）'!$A:$Z,MATCH($B34,'公式予選（TT）2Gr-結果表・グリッド用（貼付）'!$A:$A,0),MATCH("BestLap",'公式予選（TT）2Gr-結果表・グリッド用（貼付）'!$1:$1,0)),""))</f>
        <v>55.715000000000003</v>
      </c>
      <c r="G34">
        <f>IF(MAX('公式予選（TT）2Gr-結果表・グリッド用（貼付）'!$A:$A)&gt;B34,B34+1,"")</f>
        <v>12</v>
      </c>
      <c r="H34" s="167">
        <f>INDEX('公式予選（TT）2Gr-結果表・グリッド用（貼付）'!$A:$Z,MATCH($G34,'公式予選（TT）2Gr-結果表・グリッド用（貼付）'!$A:$A,0),MATCH("No.",'公式予選（TT）2Gr-結果表・グリッド用（貼付）'!$1:$1,0))</f>
        <v>98</v>
      </c>
      <c r="I34" s="321" t="str">
        <f>IFERROR(INDEX('公式予選（TT）2Gr-結果表・グリッド用（貼付）'!$A:$Z,MATCH($G34,'公式予選（TT）2Gr-結果表・グリッド用（貼付）'!$A:$A,0),MATCH("名前",'公式予選（TT）2Gr-結果表・グリッド用（貼付）'!$1:$1,0)),"")</f>
        <v>村瀬 裕太郎</v>
      </c>
      <c r="J34" s="321"/>
      <c r="K34" s="171">
        <f>IFERROR(IF(INDEX('公式予選（TT）2Gr-結果表・グリッド用（貼付）'!$A:$Z,MATCH($G34,'公式予選（TT）2Gr-結果表・グリッド用（貼付）'!$A:$A,0),MATCH("BestLap",'公式予選（TT）2Gr-結果表・グリッド用（貼付）'!$1:$1,0))=0,"",INDEX('公式予選（TT）2Gr-結果表・グリッド用（貼付）'!$A:$Z,MATCH($G34,'公式予選（TT）2Gr-結果表・グリッド用（貼付）'!$A:$A,0),MATCH("BestLap",'公式予選（TT）2Gr-結果表・グリッド用（貼付）'!$1:$1,0))),"")</f>
        <v>55.774999999999999</v>
      </c>
      <c r="L34" s="44"/>
      <c r="M34" s="7"/>
    </row>
    <row r="35" spans="1:15" ht="6" customHeight="1">
      <c r="A35" s="17"/>
      <c r="B35" s="28"/>
      <c r="C35" s="43" t="str">
        <f>IF(IFERROR(INDEX('公式予選（TT）2Gr-結果表・グリッド用（貼付）'!$A:$Z,MATCH($B34,'公式予選（TT）2Gr-結果表・グリッド用（貼付）'!$A:$A,0),MATCH("クラス",'公式予選（TT）2Gr-結果表・グリッド用（貼付）'!$1:$1,0)),"")=0,"",IFERROR(INDEX('公式予選（TT）2Gr-結果表・グリッド用（貼付）'!$A:$Z,MATCH($B34,'公式予選（TT）2Gr-結果表・グリッド用（貼付）'!$A:$A,0),MATCH("クラス",'公式予選（TT）2Gr-結果表・グリッド用（貼付）'!$1:$1,0)),""))</f>
        <v>SUPER SS</v>
      </c>
      <c r="D35" s="165"/>
      <c r="E35" s="168"/>
      <c r="F35" s="43" t="str">
        <f>IF(IFERROR(INDEX('公式予選（TT）2Gr-結果表・グリッド用（貼付）'!$A:$Z,MATCH($B34,'公式予選（TT）2Gr-結果表・グリッド用（貼付）'!$A:$A,0),MATCH("Model/Engine",'公式予選（TT）2Gr-結果表・グリッド用（貼付）'!$1:$1,0)),"")=0,"",IFERROR(INDEX('公式予選（TT）2Gr-結果表・グリッド用（貼付）'!$A:$Z,MATCH($B34,'公式予選（TT）2Gr-結果表・グリッド用（貼付）'!$A:$A,0),MATCH("Model/Engine",'公式予選（TT）2Gr-結果表・グリッド用（貼付）'!$1:$1,0)),""))</f>
        <v>EIKO-Drago/YAMAHA</v>
      </c>
      <c r="G35" s="28"/>
      <c r="H35" s="43" t="str">
        <f>IF(IFERROR(INDEX('公式予選（TT）2Gr-結果表・グリッド用（貼付）'!$A:$Z,MATCH($G34,'公式予選（TT）2Gr-結果表・グリッド用（貼付）'!$A:$A,0),MATCH("クラス",'公式予選（TT）2Gr-結果表・グリッド用（貼付）'!$1:$1,0)),"")=0,"",IFERROR(INDEX('公式予選（TT）2Gr-結果表・グリッド用（貼付）'!$A:$Z,MATCH($G34,'公式予選（TT）2Gr-結果表・グリッド用（貼付）'!$A:$A,0),MATCH("クラス",'公式予選（TT）2Gr-結果表・グリッド用（貼付）'!$1:$1,0)),""))</f>
        <v>SUPER SS</v>
      </c>
      <c r="I35" s="165"/>
      <c r="J35" s="168"/>
      <c r="K35" s="43" t="str">
        <f>IFERROR(IF(INDEX('公式予選（TT）2Gr-結果表・グリッド用（貼付）'!$A:$Z,MATCH($G34,'公式予選（TT）2Gr-結果表・グリッド用（貼付）'!$A:$A,0),MATCH("Model/Engine",'公式予選（TT）2Gr-結果表・グリッド用（貼付）'!$1:$1,0))=0,"",INDEX('公式予選（TT）2Gr-結果表・グリッド用（貼付）'!$A:$Z,MATCH($G34,'公式予選（TT）2Gr-結果表・グリッド用（貼付）'!$A:$A,0),MATCH("Model/Engine",'公式予選（TT）2Gr-結果表・グリッド用（貼付）'!$1:$1,0))),"")</f>
        <v>エクスプリット/YAMAHA</v>
      </c>
      <c r="L35" s="45"/>
      <c r="M35" s="7"/>
    </row>
    <row r="36" spans="1:15" ht="9.9499999999999993" customHeight="1">
      <c r="A36" s="17"/>
      <c r="B36" s="28"/>
      <c r="C36" s="169" t="str">
        <f>IF(IFERROR(INDEX('公式予選（TT）2Gr-結果表・グリッド用（貼付）'!$A:$Z,MATCH($B34,'公式予選（TT）2Gr-結果表・グリッド用（貼付）'!$A:$A,0),MATCH("team",'公式予選（TT）2Gr-結果表・グリッド用（貼付）'!$1:$1,0)),"")=0,"",IFERROR(INDEX('公式予選（TT）2Gr-結果表・グリッド用（貼付）'!$A:$Z,MATCH($B34,'公式予選（TT）2Gr-結果表・グリッド用（貼付）'!$A:$A,0),MATCH("team",'公式予選（TT）2Gr-結果表・グリッド用（貼付）'!$1:$1,0)),""))</f>
        <v>ますかけ</v>
      </c>
      <c r="D36" s="170"/>
      <c r="E36" s="169"/>
      <c r="F36" s="44"/>
      <c r="G36" s="28"/>
      <c r="H36" s="169" t="str">
        <f>IFERROR(IF(INDEX('公式予選（TT）2Gr-結果表・グリッド用（貼付）'!$A:$Z,MATCH($G34,'公式予選（TT）2Gr-結果表・グリッド用（貼付）'!$A:$A,0),MATCH("team",'公式予選（TT）2Gr-結果表・グリッド用（貼付）'!$1:$1,0))=0,"",INDEX('公式予選（TT）2Gr-結果表・グリッド用（貼付）'!$A:$Z,MATCH($G34,'公式予選（TT）2Gr-結果表・グリッド用（貼付）'!$A:$A,0),MATCH("team",'公式予選（TT）2Gr-結果表・グリッド用（貼付）'!$1:$1,0))),"")</f>
        <v>モアコラージュ　TQS</v>
      </c>
      <c r="I36" s="170"/>
      <c r="J36" s="169"/>
      <c r="K36" s="44"/>
      <c r="L36" s="42"/>
      <c r="M36" s="7"/>
    </row>
    <row r="37" spans="1:15" ht="6" customHeight="1">
      <c r="A37" s="17"/>
      <c r="B37" s="7"/>
      <c r="C37" s="7"/>
      <c r="D37" s="7"/>
      <c r="E37" s="7"/>
      <c r="F37" s="45"/>
      <c r="G37" s="7"/>
      <c r="H37" s="7"/>
      <c r="I37" s="7"/>
      <c r="J37" s="7"/>
      <c r="K37" s="46"/>
      <c r="L37" s="43"/>
      <c r="M37" s="7"/>
    </row>
    <row r="38" spans="1:15" ht="15" customHeight="1">
      <c r="A38" s="17"/>
      <c r="B38">
        <f>IF(MAX('公式予選（TT）2Gr-結果表・グリッド用（貼付）'!A:A)&gt;G34,G34+1,"")</f>
        <v>13</v>
      </c>
      <c r="C38" s="167">
        <f>IFERROR(INDEX('公式予選（TT）2Gr-結果表・グリッド用（貼付）'!$A:$Z,MATCH($B38,'公式予選（TT）2Gr-結果表・グリッド用（貼付）'!$A:$A,0),MATCH("No.",'公式予選（TT）2Gr-結果表・グリッド用（貼付）'!$1:$1,0)),"")</f>
        <v>31</v>
      </c>
      <c r="D38" s="321" t="str">
        <f>IFERROR(INDEX('公式予選（TT）2Gr-結果表・グリッド用（貼付）'!$A:$Z,MATCH($B38,'公式予選（TT）2Gr-結果表・グリッド用（貼付）'!$A:$A,0),MATCH("名前",'公式予選（TT）2Gr-結果表・グリッド用（貼付）'!$1:$1,0)),"")</f>
        <v>金澤 正博</v>
      </c>
      <c r="E38" s="321"/>
      <c r="F38" s="171">
        <f>IF(IFERROR(INDEX('公式予選（TT）2Gr-結果表・グリッド用（貼付）'!$A:$Z,MATCH($B38,'公式予選（TT）2Gr-結果表・グリッド用（貼付）'!$A:$A,0),MATCH("BestLap",'公式予選（TT）2Gr-結果表・グリッド用（貼付）'!$1:$1,0)),"")=0,"",IFERROR(INDEX('公式予選（TT）2Gr-結果表・グリッド用（貼付）'!$A:$Z,MATCH($B38,'公式予選（TT）2Gr-結果表・グリッド用（貼付）'!$A:$A,0),MATCH("BestLap",'公式予選（TT）2Gr-結果表・グリッド用（貼付）'!$1:$1,0)),""))</f>
        <v>55.829000000000001</v>
      </c>
      <c r="G38">
        <f>IF(MAX('公式予選（TT）2Gr-結果表・グリッド用（貼付）'!$A:$A)&gt;B38,B38+1,"")</f>
        <v>14</v>
      </c>
      <c r="H38" s="167">
        <f>INDEX('公式予選（TT）2Gr-結果表・グリッド用（貼付）'!$A:$Z,MATCH($G38,'公式予選（TT）2Gr-結果表・グリッド用（貼付）'!$A:$A,0),MATCH("No.",'公式予選（TT）2Gr-結果表・グリッド用（貼付）'!$1:$1,0))</f>
        <v>79</v>
      </c>
      <c r="I38" s="321" t="str">
        <f>IFERROR(INDEX('公式予選（TT）2Gr-結果表・グリッド用（貼付）'!$A:$Z,MATCH($G38,'公式予選（TT）2Gr-結果表・グリッド用（貼付）'!$A:$A,0),MATCH("名前",'公式予選（TT）2Gr-結果表・グリッド用（貼付）'!$1:$1,0)),"")</f>
        <v>網野 麻衣子</v>
      </c>
      <c r="J38" s="321"/>
      <c r="K38" s="171">
        <f>IFERROR(IF(INDEX('公式予選（TT）2Gr-結果表・グリッド用（貼付）'!$A:$Z,MATCH($G38,'公式予選（TT）2Gr-結果表・グリッド用（貼付）'!$A:$A,0),MATCH("BestLap",'公式予選（TT）2Gr-結果表・グリッド用（貼付）'!$1:$1,0))=0,"",INDEX('公式予選（TT）2Gr-結果表・グリッド用（貼付）'!$A:$Z,MATCH($G38,'公式予選（TT）2Gr-結果表・グリッド用（貼付）'!$A:$A,0),MATCH("BestLap",'公式予選（TT）2Gr-結果表・グリッド用（貼付）'!$1:$1,0))),"")</f>
        <v>55.844000000000001</v>
      </c>
      <c r="L38" s="44"/>
      <c r="M38" s="7"/>
    </row>
    <row r="39" spans="1:15" ht="6" customHeight="1">
      <c r="A39" s="7"/>
      <c r="B39" s="28"/>
      <c r="C39" s="43" t="str">
        <f>IF(IFERROR(INDEX('公式予選（TT）2Gr-結果表・グリッド用（貼付）'!$A:$Z,MATCH($B38,'公式予選（TT）2Gr-結果表・グリッド用（貼付）'!$A:$A,0),MATCH("クラス",'公式予選（TT）2Gr-結果表・グリッド用（貼付）'!$1:$1,0)),"")=0,"",IFERROR(INDEX('公式予選（TT）2Gr-結果表・グリッド用（貼付）'!$A:$Z,MATCH($B38,'公式予選（TT）2Gr-結果表・グリッド用（貼付）'!$A:$A,0),MATCH("クラス",'公式予選（TT）2Gr-結果表・グリッド用（貼付）'!$1:$1,0)),""))</f>
        <v>SUPER SS</v>
      </c>
      <c r="D39" s="165"/>
      <c r="E39" s="168"/>
      <c r="F39" s="43" t="str">
        <f>IF(IFERROR(INDEX('公式予選（TT）2Gr-結果表・グリッド用（貼付）'!$A:$Z,MATCH($B38,'公式予選（TT）2Gr-結果表・グリッド用（貼付）'!$A:$A,0),MATCH("Model/Engine",'公式予選（TT）2Gr-結果表・グリッド用（貼付）'!$1:$1,0)),"")=0,"",IFERROR(INDEX('公式予選（TT）2Gr-結果表・グリッド用（貼付）'!$A:$Z,MATCH($B38,'公式予選（TT）2Gr-結果表・グリッド用（貼付）'!$A:$A,0),MATCH("Model/Engine",'公式予選（TT）2Gr-結果表・グリッド用（貼付）'!$1:$1,0)),""))</f>
        <v>RICCIARDO/YAMAHA</v>
      </c>
      <c r="G39" s="28"/>
      <c r="H39" s="43" t="str">
        <f>IF(IFERROR(INDEX('公式予選（TT）2Gr-結果表・グリッド用（貼付）'!$A:$Z,MATCH($G38,'公式予選（TT）2Gr-結果表・グリッド用（貼付）'!$A:$A,0),MATCH("クラス",'公式予選（TT）2Gr-結果表・グリッド用（貼付）'!$1:$1,0)),"")=0,"",IFERROR(INDEX('公式予選（TT）2Gr-結果表・グリッド用（貼付）'!$A:$Z,MATCH($G38,'公式予選（TT）2Gr-結果表・グリッド用（貼付）'!$A:$A,0),MATCH("クラス",'公式予選（TT）2Gr-結果表・グリッド用（貼付）'!$1:$1,0)),""))</f>
        <v>SUPER SS</v>
      </c>
      <c r="I39" s="165"/>
      <c r="J39" s="168"/>
      <c r="K39" s="43" t="str">
        <f>IFERROR(IF(INDEX('公式予選（TT）2Gr-結果表・グリッド用（貼付）'!$A:$Z,MATCH($G38,'公式予選（TT）2Gr-結果表・グリッド用（貼付）'!$A:$A,0),MATCH("Model/Engine",'公式予選（TT）2Gr-結果表・グリッド用（貼付）'!$1:$1,0))=0,"",INDEX('公式予選（TT）2Gr-結果表・グリッド用（貼付）'!$A:$Z,MATCH($G38,'公式予選（TT）2Gr-結果表・グリッド用（貼付）'!$A:$A,0),MATCH("Model/Engine",'公式予選（TT）2Gr-結果表・グリッド用（貼付）'!$1:$1,0))),"")</f>
        <v>Birel/YAMAHA</v>
      </c>
      <c r="L39" s="45"/>
      <c r="M39" s="7"/>
    </row>
    <row r="40" spans="1:15" ht="9.9499999999999993" customHeight="1">
      <c r="A40" s="7"/>
      <c r="B40" s="28"/>
      <c r="C40" s="169" t="str">
        <f>IF(IFERROR(INDEX('公式予選（TT）2Gr-結果表・グリッド用（貼付）'!$A:$Z,MATCH($B38,'公式予選（TT）2Gr-結果表・グリッド用（貼付）'!$A:$A,0),MATCH("team",'公式予選（TT）2Gr-結果表・グリッド用（貼付）'!$1:$1,0)),"")=0,"",IFERROR(INDEX('公式予選（TT）2Gr-結果表・グリッド用（貼付）'!$A:$Z,MATCH($B38,'公式予選（TT）2Gr-結果表・グリッド用（貼付）'!$A:$A,0),MATCH("team",'公式予選（TT）2Gr-結果表・グリッド用（貼付）'!$1:$1,0)),""))</f>
        <v>ガレージC</v>
      </c>
      <c r="D40" s="170"/>
      <c r="E40" s="169"/>
      <c r="F40" s="44"/>
      <c r="G40" s="28"/>
      <c r="H40" s="169" t="str">
        <f>IFERROR(IF(INDEX('公式予選（TT）2Gr-結果表・グリッド用（貼付）'!$A:$Z,MATCH($G38,'公式予選（TT）2Gr-結果表・グリッド用（貼付）'!$A:$A,0),MATCH("team",'公式予選（TT）2Gr-結果表・グリッド用（貼付）'!$1:$1,0))=0,"",INDEX('公式予選（TT）2Gr-結果表・グリッド用（貼付）'!$A:$Z,MATCH($G38,'公式予選（TT）2Gr-結果表・グリッド用（貼付）'!$A:$A,0),MATCH("team",'公式予選（TT）2Gr-結果表・グリッド用（貼付）'!$1:$1,0))),"")</f>
        <v>アステック</v>
      </c>
      <c r="I40" s="170"/>
      <c r="J40" s="169"/>
      <c r="K40" s="44"/>
      <c r="L40" s="42"/>
      <c r="M40" s="7"/>
    </row>
    <row r="41" spans="1:15" ht="6" customHeight="1">
      <c r="A41" s="7"/>
      <c r="B41" s="7"/>
      <c r="C41" s="7"/>
      <c r="D41" s="7"/>
      <c r="E41" s="7"/>
      <c r="F41" s="45"/>
      <c r="G41" s="7"/>
      <c r="H41" s="7"/>
      <c r="I41" s="7"/>
      <c r="J41" s="7"/>
      <c r="K41" s="46"/>
      <c r="L41" s="43"/>
      <c r="M41" s="7"/>
    </row>
    <row r="42" spans="1:15" ht="15" customHeight="1">
      <c r="A42" s="7"/>
      <c r="B42">
        <f>IF(MAX('公式予選（TT）2Gr-結果表・グリッド用（貼付）'!A:A)&gt;G38,G38+1,"")</f>
        <v>15</v>
      </c>
      <c r="C42" s="167">
        <f>IFERROR(INDEX('公式予選（TT）2Gr-結果表・グリッド用（貼付）'!$A:$Z,MATCH($B42,'公式予選（TT）2Gr-結果表・グリッド用（貼付）'!$A:$A,0),MATCH("No.",'公式予選（TT）2Gr-結果表・グリッド用（貼付）'!$1:$1,0)),"")</f>
        <v>28</v>
      </c>
      <c r="D42" s="321" t="str">
        <f>IFERROR(INDEX('公式予選（TT）2Gr-結果表・グリッド用（貼付）'!$A:$Z,MATCH($B42,'公式予選（TT）2Gr-結果表・グリッド用（貼付）'!$A:$A,0),MATCH("名前",'公式予選（TT）2Gr-結果表・グリッド用（貼付）'!$1:$1,0)),"")</f>
        <v>山東 功佳</v>
      </c>
      <c r="E42" s="321"/>
      <c r="F42" s="171">
        <f>IF(IFERROR(INDEX('公式予選（TT）2Gr-結果表・グリッド用（貼付）'!$A:$Z,MATCH($B42,'公式予選（TT）2Gr-結果表・グリッド用（貼付）'!$A:$A,0),MATCH("BestLap",'公式予選（TT）2Gr-結果表・グリッド用（貼付）'!$1:$1,0)),"")=0,"",IFERROR(INDEX('公式予選（TT）2Gr-結果表・グリッド用（貼付）'!$A:$Z,MATCH($B42,'公式予選（TT）2Gr-結果表・グリッド用（貼付）'!$A:$A,0),MATCH("BestLap",'公式予選（TT）2Gr-結果表・グリッド用（貼付）'!$1:$1,0)),""))</f>
        <v>55.857999999999997</v>
      </c>
      <c r="G42">
        <f>IF(MAX('公式予選（TT）2Gr-結果表・グリッド用（貼付）'!$A:$A)&gt;B42,B42+1,"")</f>
        <v>16</v>
      </c>
      <c r="H42" s="167">
        <f>INDEX('公式予選（TT）2Gr-結果表・グリッド用（貼付）'!$A:$Z,MATCH($G42,'公式予選（TT）2Gr-結果表・グリッド用（貼付）'!$A:$A,0),MATCH("No.",'公式予選（TT）2Gr-結果表・グリッド用（貼付）'!$1:$1,0))</f>
        <v>97</v>
      </c>
      <c r="I42" s="321" t="str">
        <f>IFERROR(INDEX('公式予選（TT）2Gr-結果表・グリッド用（貼付）'!$A:$Z,MATCH($G42,'公式予選（TT）2Gr-結果表・グリッド用（貼付）'!$A:$A,0),MATCH("名前",'公式予選（TT）2Gr-結果表・グリッド用（貼付）'!$1:$1,0)),"")</f>
        <v>喜多 佑気</v>
      </c>
      <c r="J42" s="321"/>
      <c r="K42" s="171">
        <f>IFERROR(IF(INDEX('公式予選（TT）2Gr-結果表・グリッド用（貼付）'!$A:$Z,MATCH($G42,'公式予選（TT）2Gr-結果表・グリッド用（貼付）'!$A:$A,0),MATCH("BestLap",'公式予選（TT）2Gr-結果表・グリッド用（貼付）'!$1:$1,0))=0,"",INDEX('公式予選（TT）2Gr-結果表・グリッド用（貼付）'!$A:$Z,MATCH($G42,'公式予選（TT）2Gr-結果表・グリッド用（貼付）'!$A:$A,0),MATCH("BestLap",'公式予選（TT）2Gr-結果表・グリッド用（貼付）'!$1:$1,0))),"")</f>
        <v>55.887</v>
      </c>
      <c r="L42" s="44"/>
      <c r="M42" s="7"/>
    </row>
    <row r="43" spans="1:15" ht="6" customHeight="1">
      <c r="A43" s="7"/>
      <c r="B43" s="28"/>
      <c r="C43" s="43" t="str">
        <f>IF(IFERROR(INDEX('公式予選（TT）2Gr-結果表・グリッド用（貼付）'!$A:$Z,MATCH($B42,'公式予選（TT）2Gr-結果表・グリッド用（貼付）'!$A:$A,0),MATCH("クラス",'公式予選（TT）2Gr-結果表・グリッド用（貼付）'!$1:$1,0)),"")=0,"",IFERROR(INDEX('公式予選（TT）2Gr-結果表・グリッド用（貼付）'!$A:$Z,MATCH($B42,'公式予選（TT）2Gr-結果表・グリッド用（貼付）'!$A:$A,0),MATCH("クラス",'公式予選（TT）2Gr-結果表・グリッド用（貼付）'!$1:$1,0)),""))</f>
        <v>SUPER SS</v>
      </c>
      <c r="D43" s="165"/>
      <c r="E43" s="168"/>
      <c r="F43" s="43" t="str">
        <f>IF(IFERROR(INDEX('公式予選（TT）2Gr-結果表・グリッド用（貼付）'!$A:$Z,MATCH($B42,'公式予選（TT）2Gr-結果表・グリッド用（貼付）'!$A:$A,0),MATCH("Model/Engine",'公式予選（TT）2Gr-結果表・グリッド用（貼付）'!$1:$1,0)),"")=0,"",IFERROR(INDEX('公式予選（TT）2Gr-結果表・グリッド用（貼付）'!$A:$Z,MATCH($B42,'公式予選（TT）2Gr-結果表・グリッド用（貼付）'!$A:$A,0),MATCH("Model/Engine",'公式予選（TT）2Gr-結果表・グリッド用（貼付）'!$1:$1,0)),""))</f>
        <v>KOSMIC/YAMAHA</v>
      </c>
      <c r="G43" s="28"/>
      <c r="H43" s="43" t="str">
        <f>IF(IFERROR(INDEX('公式予選（TT）2Gr-結果表・グリッド用（貼付）'!$A:$Z,MATCH($G42,'公式予選（TT）2Gr-結果表・グリッド用（貼付）'!$A:$A,0),MATCH("クラス",'公式予選（TT）2Gr-結果表・グリッド用（貼付）'!$1:$1,0)),"")=0,"",IFERROR(INDEX('公式予選（TT）2Gr-結果表・グリッド用（貼付）'!$A:$Z,MATCH($G42,'公式予選（TT）2Gr-結果表・グリッド用（貼付）'!$A:$A,0),MATCH("クラス",'公式予選（TT）2Gr-結果表・グリッド用（貼付）'!$1:$1,0)),""))</f>
        <v>SUPER SS</v>
      </c>
      <c r="I43" s="165"/>
      <c r="J43" s="168"/>
      <c r="K43" s="43" t="str">
        <f>IFERROR(IF(INDEX('公式予選（TT）2Gr-結果表・グリッド用（貼付）'!$A:$Z,MATCH($G42,'公式予選（TT）2Gr-結果表・グリッド用（貼付）'!$A:$A,0),MATCH("Model/Engine",'公式予選（TT）2Gr-結果表・グリッド用（貼付）'!$1:$1,0))=0,"",INDEX('公式予選（TT）2Gr-結果表・グリッド用（貼付）'!$A:$Z,MATCH($G42,'公式予選（TT）2Gr-結果表・グリッド用（貼付）'!$A:$A,0),MATCH("Model/Engine",'公式予選（TT）2Gr-結果表・グリッド用（貼付）'!$1:$1,0))),"")</f>
        <v>mach1/YAMAHA</v>
      </c>
      <c r="L43" s="45"/>
      <c r="M43" s="7"/>
    </row>
    <row r="44" spans="1:15" ht="9.9499999999999993" customHeight="1">
      <c r="A44" s="7"/>
      <c r="B44" s="28"/>
      <c r="C44" s="169" t="str">
        <f>IF(IFERROR(INDEX('公式予選（TT）2Gr-結果表・グリッド用（貼付）'!$A:$Z,MATCH($B42,'公式予選（TT）2Gr-結果表・グリッド用（貼付）'!$A:$A,0),MATCH("team",'公式予選（TT）2Gr-結果表・グリッド用（貼付）'!$1:$1,0)),"")=0,"",IFERROR(INDEX('公式予選（TT）2Gr-結果表・グリッド用（貼付）'!$A:$Z,MATCH($B42,'公式予選（TT）2Gr-結果表・グリッド用（貼付）'!$A:$A,0),MATCH("team",'公式予選（TT）2Gr-結果表・グリッド用（貼付）'!$1:$1,0)),""))</f>
        <v>BRAVO-RACING</v>
      </c>
      <c r="D44" s="170"/>
      <c r="E44" s="169"/>
      <c r="F44" s="44"/>
      <c r="G44" s="28"/>
      <c r="H44" s="169" t="str">
        <f>IFERROR(IF(INDEX('公式予選（TT）2Gr-結果表・グリッド用（貼付）'!$A:$Z,MATCH($G42,'公式予選（TT）2Gr-結果表・グリッド用（貼付）'!$A:$A,0),MATCH("team",'公式予選（TT）2Gr-結果表・グリッド用（貼付）'!$1:$1,0))=0,"",INDEX('公式予選（TT）2Gr-結果表・グリッド用（貼付）'!$A:$Z,MATCH($G42,'公式予選（TT）2Gr-結果表・グリッド用（貼付）'!$A:$A,0),MATCH("team",'公式予選（TT）2Gr-結果表・グリッド用（貼付）'!$1:$1,0))),"")</f>
        <v>サーティーズレーシング</v>
      </c>
      <c r="I44" s="170"/>
      <c r="J44" s="169"/>
      <c r="K44" s="44"/>
      <c r="L44" s="42"/>
      <c r="M44" s="7"/>
    </row>
    <row r="45" spans="1:15" ht="6" customHeight="1">
      <c r="A45" s="7"/>
      <c r="B45" s="7"/>
      <c r="C45" s="7"/>
      <c r="D45" s="7"/>
      <c r="E45" s="7"/>
      <c r="F45" s="45"/>
      <c r="G45" s="7"/>
      <c r="H45" s="7"/>
      <c r="I45" s="7"/>
      <c r="J45" s="7"/>
      <c r="K45" s="46"/>
      <c r="L45" s="43"/>
      <c r="M45" s="7"/>
    </row>
    <row r="46" spans="1:15" ht="15" customHeight="1">
      <c r="A46" s="7"/>
      <c r="B46">
        <f>IF(MAX('公式予選（TT）2Gr-結果表・グリッド用（貼付）'!A:A)&gt;G42,G42+1,"")</f>
        <v>17</v>
      </c>
      <c r="C46" s="167">
        <f>IFERROR(INDEX('公式予選（TT）2Gr-結果表・グリッド用（貼付）'!$A:$Z,MATCH($B46,'公式予選（TT）2Gr-結果表・グリッド用（貼付）'!$A:$A,0),MATCH("No.",'公式予選（TT）2Gr-結果表・グリッド用（貼付）'!$1:$1,0)),"")</f>
        <v>16</v>
      </c>
      <c r="D46" s="321" t="str">
        <f>IFERROR(INDEX('公式予選（TT）2Gr-結果表・グリッド用（貼付）'!$A:$Z,MATCH($B46,'公式予選（TT）2Gr-結果表・グリッド用（貼付）'!$A:$A,0),MATCH("名前",'公式予選（TT）2Gr-結果表・グリッド用（貼付）'!$1:$1,0)),"")</f>
        <v>小辻 隼人</v>
      </c>
      <c r="E46" s="321"/>
      <c r="F46" s="171">
        <f>IF(IFERROR(INDEX('公式予選（TT）2Gr-結果表・グリッド用（貼付）'!$A:$Z,MATCH($B46,'公式予選（TT）2Gr-結果表・グリッド用（貼付）'!$A:$A,0),MATCH("BestLap",'公式予選（TT）2Gr-結果表・グリッド用（貼付）'!$1:$1,0)),"")=0,"",IFERROR(INDEX('公式予選（TT）2Gr-結果表・グリッド用（貼付）'!$A:$Z,MATCH($B46,'公式予選（TT）2Gr-結果表・グリッド用（貼付）'!$A:$A,0),MATCH("BestLap",'公式予選（TT）2Gr-結果表・グリッド用（貼付）'!$1:$1,0)),""))</f>
        <v>55.898000000000003</v>
      </c>
      <c r="G46">
        <f>IF(MAX('公式予選（TT）2Gr-結果表・グリッド用（貼付）'!$A:$A)&gt;B46,B46+1,"")</f>
        <v>18</v>
      </c>
      <c r="H46" s="167">
        <f>INDEX('公式予選（TT）2Gr-結果表・グリッド用（貼付）'!$A:$Z,MATCH($G46,'公式予選（TT）2Gr-結果表・グリッド用（貼付）'!$A:$A,0),MATCH("No.",'公式予選（TT）2Gr-結果表・グリッド用（貼付）'!$1:$1,0))</f>
        <v>55</v>
      </c>
      <c r="I46" s="321" t="str">
        <f>IFERROR(INDEX('公式予選（TT）2Gr-結果表・グリッド用（貼付）'!$A:$Z,MATCH($G46,'公式予選（TT）2Gr-結果表・グリッド用（貼付）'!$A:$A,0),MATCH("名前",'公式予選（TT）2Gr-結果表・グリッド用（貼付）'!$1:$1,0)),"")</f>
        <v>三船 祐一</v>
      </c>
      <c r="J46" s="321"/>
      <c r="K46" s="171">
        <f>IFERROR(IF(INDEX('公式予選（TT）2Gr-結果表・グリッド用（貼付）'!$A:$Z,MATCH($G46,'公式予選（TT）2Gr-結果表・グリッド用（貼付）'!$A:$A,0),MATCH("BestLap",'公式予選（TT）2Gr-結果表・グリッド用（貼付）'!$1:$1,0))=0,"",INDEX('公式予選（TT）2Gr-結果表・グリッド用（貼付）'!$A:$Z,MATCH($G46,'公式予選（TT）2Gr-結果表・グリッド用（貼付）'!$A:$A,0),MATCH("BestLap",'公式予選（TT）2Gr-結果表・グリッド用（貼付）'!$1:$1,0))),"")</f>
        <v>55.929000000000002</v>
      </c>
      <c r="L46" s="44"/>
      <c r="M46" s="7"/>
    </row>
    <row r="47" spans="1:15" ht="6" customHeight="1">
      <c r="A47" s="7"/>
      <c r="B47" s="28"/>
      <c r="C47" s="43" t="str">
        <f>IF(IFERROR(INDEX('公式予選（TT）2Gr-結果表・グリッド用（貼付）'!$A:$Z,MATCH($B46,'公式予選（TT）2Gr-結果表・グリッド用（貼付）'!$A:$A,0),MATCH("クラス",'公式予選（TT）2Gr-結果表・グリッド用（貼付）'!$1:$1,0)),"")=0,"",IFERROR(INDEX('公式予選（TT）2Gr-結果表・グリッド用（貼付）'!$A:$Z,MATCH($B46,'公式予選（TT）2Gr-結果表・グリッド用（貼付）'!$A:$A,0),MATCH("クラス",'公式予選（TT）2Gr-結果表・グリッド用（貼付）'!$1:$1,0)),""))</f>
        <v>SUPER SS</v>
      </c>
      <c r="D47" s="165"/>
      <c r="E47" s="168"/>
      <c r="F47" s="43" t="str">
        <f>IF(IFERROR(INDEX('公式予選（TT）2Gr-結果表・グリッド用（貼付）'!$A:$Z,MATCH($B46,'公式予選（TT）2Gr-結果表・グリッド用（貼付）'!$A:$A,0),MATCH("Model/Engine",'公式予選（TT）2Gr-結果表・グリッド用（貼付）'!$1:$1,0)),"")=0,"",IFERROR(INDEX('公式予選（TT）2Gr-結果表・グリッド用（貼付）'!$A:$Z,MATCH($B46,'公式予選（TT）2Gr-結果表・グリッド用（貼付）'!$A:$A,0),MATCH("Model/Engine",'公式予選（TT）2Gr-結果表・グリッド用（貼付）'!$1:$1,0)),""))</f>
        <v>CL/YAMAHA</v>
      </c>
      <c r="G47" s="28"/>
      <c r="H47" s="43" t="str">
        <f>IF(IFERROR(INDEX('公式予選（TT）2Gr-結果表・グリッド用（貼付）'!$A:$Z,MATCH($G46,'公式予選（TT）2Gr-結果表・グリッド用（貼付）'!$A:$A,0),MATCH("クラス",'公式予選（TT）2Gr-結果表・グリッド用（貼付）'!$1:$1,0)),"")=0,"",IFERROR(INDEX('公式予選（TT）2Gr-結果表・グリッド用（貼付）'!$A:$Z,MATCH($G46,'公式予選（TT）2Gr-結果表・グリッド用（貼付）'!$A:$A,0),MATCH("クラス",'公式予選（TT）2Gr-結果表・グリッド用（貼付）'!$1:$1,0)),""))</f>
        <v>SUPER SS</v>
      </c>
      <c r="I47" s="165"/>
      <c r="J47" s="168"/>
      <c r="K47" s="43" t="str">
        <f>IFERROR(IF(INDEX('公式予選（TT）2Gr-結果表・グリッド用（貼付）'!$A:$Z,MATCH($G46,'公式予選（TT）2Gr-結果表・グリッド用（貼付）'!$A:$A,0),MATCH("Model/Engine",'公式予選（TT）2Gr-結果表・グリッド用（貼付）'!$1:$1,0))=0,"",INDEX('公式予選（TT）2Gr-結果表・グリッド用（貼付）'!$A:$Z,MATCH($G46,'公式予選（TT）2Gr-結果表・グリッド用（貼付）'!$A:$A,0),MATCH("Model/Engine",'公式予選（TT）2Gr-結果表・グリッド用（貼付）'!$1:$1,0))),"")</f>
        <v>crocpromotion/YAMAHA</v>
      </c>
      <c r="L47" s="45"/>
      <c r="M47" s="7"/>
      <c r="O47" s="89"/>
    </row>
    <row r="48" spans="1:15" ht="9.9499999999999993" customHeight="1">
      <c r="A48" s="7"/>
      <c r="B48" s="28"/>
      <c r="C48" s="169" t="str">
        <f>IF(IFERROR(INDEX('公式予選（TT）2Gr-結果表・グリッド用（貼付）'!$A:$Z,MATCH($B46,'公式予選（TT）2Gr-結果表・グリッド用（貼付）'!$A:$A,0),MATCH("team",'公式予選（TT）2Gr-結果表・グリッド用（貼付）'!$1:$1,0)),"")=0,"",IFERROR(INDEX('公式予選（TT）2Gr-結果表・グリッド用（貼付）'!$A:$Z,MATCH($B46,'公式予選（TT）2Gr-結果表・グリッド用（貼付）'!$A:$A,0),MATCH("team",'公式予選（TT）2Gr-結果表・グリッド用（貼付）'!$1:$1,0)),""))</f>
        <v>TIGRE</v>
      </c>
      <c r="D48" s="170"/>
      <c r="E48" s="169"/>
      <c r="F48" s="44"/>
      <c r="G48" s="28"/>
      <c r="H48" s="169" t="str">
        <f>IFERROR(IF(INDEX('公式予選（TT）2Gr-結果表・グリッド用（貼付）'!$A:$Z,MATCH($G46,'公式予選（TT）2Gr-結果表・グリッド用（貼付）'!$A:$A,0),MATCH("team",'公式予選（TT）2Gr-結果表・グリッド用（貼付）'!$1:$1,0))=0,"",INDEX('公式予選（TT）2Gr-結果表・グリッド用（貼付）'!$A:$Z,MATCH($G46,'公式予選（TT）2Gr-結果表・グリッド用（貼付）'!$A:$A,0),MATCH("team",'公式予選（TT）2Gr-結果表・グリッド用（貼付）'!$1:$1,0))),"")</f>
        <v>Gren Blue RT</v>
      </c>
      <c r="I48" s="170"/>
      <c r="J48" s="169"/>
      <c r="K48" s="44"/>
      <c r="L48" s="42"/>
      <c r="M48" s="7"/>
    </row>
    <row r="49" spans="1:13" ht="6" customHeight="1">
      <c r="A49" s="7"/>
      <c r="B49" s="7"/>
      <c r="C49" s="7"/>
      <c r="D49" s="7"/>
      <c r="E49" s="7"/>
      <c r="F49" s="45"/>
      <c r="G49" s="7"/>
      <c r="H49" s="7"/>
      <c r="I49" s="7"/>
      <c r="J49" s="7"/>
      <c r="K49" s="46"/>
      <c r="L49" s="43"/>
      <c r="M49" s="7"/>
    </row>
    <row r="50" spans="1:13" ht="15" customHeight="1">
      <c r="A50" s="7"/>
      <c r="B50">
        <f>IF(MAX('公式予選（TT）2Gr-結果表・グリッド用（貼付）'!A:A)&gt;G46,G46+1,"")</f>
        <v>19</v>
      </c>
      <c r="C50" s="167">
        <f>IFERROR(INDEX('公式予選（TT）2Gr-結果表・グリッド用（貼付）'!$A:$Z,MATCH($B50,'公式予選（TT）2Gr-結果表・グリッド用（貼付）'!$A:$A,0),MATCH("No.",'公式予選（TT）2Gr-結果表・グリッド用（貼付）'!$1:$1,0)),"")</f>
        <v>49</v>
      </c>
      <c r="D50" s="321" t="str">
        <f>IFERROR(INDEX('公式予選（TT）2Gr-結果表・グリッド用（貼付）'!$A:$Z,MATCH($B50,'公式予選（TT）2Gr-結果表・グリッド用（貼付）'!$A:$A,0),MATCH("名前",'公式予選（TT）2Gr-結果表・グリッド用（貼付）'!$1:$1,0)),"")</f>
        <v>北野 伸孝</v>
      </c>
      <c r="E50" s="321"/>
      <c r="F50" s="171">
        <f>IF(IFERROR(INDEX('公式予選（TT）2Gr-結果表・グリッド用（貼付）'!$A:$Z,MATCH($B50,'公式予選（TT）2Gr-結果表・グリッド用（貼付）'!$A:$A,0),MATCH("BestLap",'公式予選（TT）2Gr-結果表・グリッド用（貼付）'!$1:$1,0)),"")=0,"",IFERROR(INDEX('公式予選（TT）2Gr-結果表・グリッド用（貼付）'!$A:$Z,MATCH($B50,'公式予選（TT）2Gr-結果表・グリッド用（貼付）'!$A:$A,0),MATCH("BestLap",'公式予選（TT）2Gr-結果表・グリッド用（貼付）'!$1:$1,0)),""))</f>
        <v>56.088999999999999</v>
      </c>
      <c r="G50">
        <f>IF(MAX('公式予選（TT）2Gr-結果表・グリッド用（貼付）'!$A:$A)&gt;B50,B50+1,"")</f>
        <v>20</v>
      </c>
      <c r="H50" s="167">
        <f>INDEX('公式予選（TT）2Gr-結果表・グリッド用（貼付）'!$A:$Z,MATCH($G50,'公式予選（TT）2Gr-結果表・グリッド用（貼付）'!$A:$A,0),MATCH("No.",'公式予選（TT）2Gr-結果表・グリッド用（貼付）'!$1:$1,0))</f>
        <v>8</v>
      </c>
      <c r="I50" s="321" t="str">
        <f>IFERROR(INDEX('公式予選（TT）2Gr-結果表・グリッド用（貼付）'!$A:$Z,MATCH($G50,'公式予選（TT）2Gr-結果表・グリッド用（貼付）'!$A:$A,0),MATCH("名前",'公式予選（TT）2Gr-結果表・グリッド用（貼付）'!$1:$1,0)),"")</f>
        <v>長谷川 敬</v>
      </c>
      <c r="J50" s="321"/>
      <c r="K50" s="171">
        <f>IFERROR(IF(INDEX('公式予選（TT）2Gr-結果表・グリッド用（貼付）'!$A:$Z,MATCH($G50,'公式予選（TT）2Gr-結果表・グリッド用（貼付）'!$A:$A,0),MATCH("BestLap",'公式予選（TT）2Gr-結果表・グリッド用（貼付）'!$1:$1,0))=0,"",INDEX('公式予選（TT）2Gr-結果表・グリッド用（貼付）'!$A:$Z,MATCH($G50,'公式予選（TT）2Gr-結果表・グリッド用（貼付）'!$A:$A,0),MATCH("BestLap",'公式予選（TT）2Gr-結果表・グリッド用（貼付）'!$1:$1,0))),"")</f>
        <v>56.110999999999997</v>
      </c>
      <c r="L50" s="44"/>
      <c r="M50" s="7"/>
    </row>
    <row r="51" spans="1:13" ht="6" customHeight="1">
      <c r="A51" s="7"/>
      <c r="B51" s="28"/>
      <c r="C51" s="43" t="str">
        <f>IF(IFERROR(INDEX('公式予選（TT）2Gr-結果表・グリッド用（貼付）'!$A:$Z,MATCH($B50,'公式予選（TT）2Gr-結果表・グリッド用（貼付）'!$A:$A,0),MATCH("クラス",'公式予選（TT）2Gr-結果表・グリッド用（貼付）'!$1:$1,0)),"")=0,"",IFERROR(INDEX('公式予選（TT）2Gr-結果表・グリッド用（貼付）'!$A:$Z,MATCH($B50,'公式予選（TT）2Gr-結果表・グリッド用（貼付）'!$A:$A,0),MATCH("クラス",'公式予選（TT）2Gr-結果表・グリッド用（貼付）'!$1:$1,0)),""))</f>
        <v>SUPER SS</v>
      </c>
      <c r="D51" s="165"/>
      <c r="E51" s="168"/>
      <c r="F51" s="43" t="str">
        <f>IF(IFERROR(INDEX('公式予選（TT）2Gr-結果表・グリッド用（貼付）'!$A:$Z,MATCH($B50,'公式予選（TT）2Gr-結果表・グリッド用（貼付）'!$A:$A,0),MATCH("Model/Engine",'公式予選（TT）2Gr-結果表・グリッド用（貼付）'!$1:$1,0)),"")=0,"",IFERROR(INDEX('公式予選（TT）2Gr-結果表・グリッド用（貼付）'!$A:$Z,MATCH($B50,'公式予選（TT）2Gr-結果表・グリッド用（貼付）'!$A:$A,0),MATCH("Model/Engine",'公式予選（TT）2Gr-結果表・グリッド用（貼付）'!$1:$1,0)),""))</f>
        <v>ＥＩＫＯ/YAMAHA</v>
      </c>
      <c r="G51" s="28"/>
      <c r="H51" s="43" t="str">
        <f>IF(IFERROR(INDEX('公式予選（TT）2Gr-結果表・グリッド用（貼付）'!$A:$Z,MATCH($G50,'公式予選（TT）2Gr-結果表・グリッド用（貼付）'!$A:$A,0),MATCH("クラス",'公式予選（TT）2Gr-結果表・グリッド用（貼付）'!$1:$1,0)),"")=0,"",IFERROR(INDEX('公式予選（TT）2Gr-結果表・グリッド用（貼付）'!$A:$Z,MATCH($G50,'公式予選（TT）2Gr-結果表・グリッド用（貼付）'!$A:$A,0),MATCH("クラス",'公式予選（TT）2Gr-結果表・グリッド用（貼付）'!$1:$1,0)),""))</f>
        <v>SUPER SS</v>
      </c>
      <c r="I51" s="165"/>
      <c r="J51" s="168"/>
      <c r="K51" s="43" t="str">
        <f>IFERROR(IF(INDEX('公式予選（TT）2Gr-結果表・グリッド用（貼付）'!$A:$Z,MATCH($G50,'公式予選（TT）2Gr-結果表・グリッド用（貼付）'!$A:$A,0),MATCH("Model/Engine",'公式予選（TT）2Gr-結果表・グリッド用（貼付）'!$1:$1,0))=0,"",INDEX('公式予選（TT）2Gr-結果表・グリッド用（貼付）'!$A:$Z,MATCH($G50,'公式予選（TT）2Gr-結果表・グリッド用（貼付）'!$A:$A,0),MATCH("Model/Engine",'公式予選（TT）2Gr-結果表・グリッド用（貼付）'!$1:$1,0))),"")</f>
        <v>RED SPEED/YAMAHA</v>
      </c>
      <c r="L51" s="45"/>
      <c r="M51" s="7"/>
    </row>
    <row r="52" spans="1:13" ht="9.9499999999999993" customHeight="1">
      <c r="A52" s="7"/>
      <c r="B52" s="28"/>
      <c r="C52" s="169" t="str">
        <f>IF(IFERROR(INDEX('公式予選（TT）2Gr-結果表・グリッド用（貼付）'!$A:$Z,MATCH($B50,'公式予選（TT）2Gr-結果表・グリッド用（貼付）'!$A:$A,0),MATCH("team",'公式予選（TT）2Gr-結果表・グリッド用（貼付）'!$1:$1,0)),"")=0,"",IFERROR(INDEX('公式予選（TT）2Gr-結果表・グリッド用（貼付）'!$A:$Z,MATCH($B50,'公式予選（TT）2Gr-結果表・グリッド用（貼付）'!$A:$A,0),MATCH("team",'公式予選（TT）2Gr-結果表・グリッド用（貼付）'!$1:$1,0)),""))</f>
        <v>hirai project with ASH</v>
      </c>
      <c r="D52" s="170"/>
      <c r="E52" s="169"/>
      <c r="F52" s="44"/>
      <c r="G52" s="28"/>
      <c r="H52" s="169" t="str">
        <f>IFERROR(IF(INDEX('公式予選（TT）2Gr-結果表・グリッド用（貼付）'!$A:$Z,MATCH($G50,'公式予選（TT）2Gr-結果表・グリッド用（貼付）'!$A:$A,0),MATCH("team",'公式予選（TT）2Gr-結果表・グリッド用（貼付）'!$1:$1,0))=0,"",INDEX('公式予選（TT）2Gr-結果表・グリッド用（貼付）'!$A:$Z,MATCH($G50,'公式予選（TT）2Gr-結果表・グリッド用（貼付）'!$A:$A,0),MATCH("team",'公式予選（TT）2Gr-結果表・グリッド用（貼付）'!$1:$1,0))),"")</f>
        <v>ハラダカートクラブ</v>
      </c>
      <c r="I52" s="170"/>
      <c r="J52" s="169"/>
      <c r="K52" s="44"/>
      <c r="L52" s="42"/>
      <c r="M52" s="7"/>
    </row>
    <row r="53" spans="1:13" ht="6" customHeight="1">
      <c r="A53" s="7"/>
      <c r="B53" s="7"/>
      <c r="C53" s="7"/>
      <c r="D53" s="7"/>
      <c r="E53" s="7"/>
      <c r="F53" s="45"/>
      <c r="G53" s="7"/>
      <c r="H53" s="7"/>
      <c r="I53" s="7"/>
      <c r="J53" s="7"/>
      <c r="K53" s="46"/>
      <c r="L53" s="43"/>
      <c r="M53" s="7"/>
    </row>
    <row r="54" spans="1:13" ht="15" customHeight="1">
      <c r="A54" s="7"/>
      <c r="B54">
        <f>IF(MAX('公式予選（TT）2Gr-結果表・グリッド用（貼付）'!A:A)&gt;G50,G50+1,"")</f>
        <v>21</v>
      </c>
      <c r="C54" s="167">
        <f>IFERROR(INDEX('公式予選（TT）2Gr-結果表・グリッド用（貼付）'!$A:$Z,MATCH($B54,'公式予選（TT）2Gr-結果表・グリッド用（貼付）'!$A:$A,0),MATCH("No.",'公式予選（TT）2Gr-結果表・グリッド用（貼付）'!$1:$1,0)),"")</f>
        <v>9</v>
      </c>
      <c r="D54" s="321" t="str">
        <f>IFERROR(INDEX('公式予選（TT）2Gr-結果表・グリッド用（貼付）'!$A:$Z,MATCH($B54,'公式予選（TT）2Gr-結果表・グリッド用（貼付）'!$A:$A,0),MATCH("名前",'公式予選（TT）2Gr-結果表・グリッド用（貼付）'!$1:$1,0)),"")</f>
        <v>澤口 宙征</v>
      </c>
      <c r="E54" s="321"/>
      <c r="F54" s="171">
        <f>IF(IFERROR(INDEX('公式予選（TT）2Gr-結果表・グリッド用（貼付）'!$A:$Z,MATCH($B54,'公式予選（TT）2Gr-結果表・グリッド用（貼付）'!$A:$A,0),MATCH("BestLap",'公式予選（TT）2Gr-結果表・グリッド用（貼付）'!$1:$1,0)),"")=0,"",IFERROR(INDEX('公式予選（TT）2Gr-結果表・グリッド用（貼付）'!$A:$Z,MATCH($B54,'公式予選（TT）2Gr-結果表・グリッド用（貼付）'!$A:$A,0),MATCH("BestLap",'公式予選（TT）2Gr-結果表・グリッド用（貼付）'!$1:$1,0)),""))</f>
        <v>56.148000000000003</v>
      </c>
      <c r="G54">
        <f>IF(MAX('公式予選（TT）2Gr-結果表・グリッド用（貼付）'!$A:$A)&gt;B54,B54+1,"")</f>
        <v>22</v>
      </c>
      <c r="H54" s="167">
        <f>INDEX('公式予選（TT）2Gr-結果表・グリッド用（貼付）'!$A:$Z,MATCH($G54,'公式予選（TT）2Gr-結果表・グリッド用（貼付）'!$A:$A,0),MATCH("No.",'公式予選（TT）2Gr-結果表・グリッド用（貼付）'!$1:$1,0))</f>
        <v>13</v>
      </c>
      <c r="I54" s="321" t="str">
        <f>IFERROR(INDEX('公式予選（TT）2Gr-結果表・グリッド用（貼付）'!$A:$Z,MATCH($G54,'公式予選（TT）2Gr-結果表・グリッド用（貼付）'!$A:$A,0),MATCH("名前",'公式予選（TT）2Gr-結果表・グリッド用（貼付）'!$1:$1,0)),"")</f>
        <v>松村 元晃</v>
      </c>
      <c r="J54" s="321"/>
      <c r="K54" s="171">
        <f>IFERROR(IF(INDEX('公式予選（TT）2Gr-結果表・グリッド用（貼付）'!$A:$Z,MATCH($G54,'公式予選（TT）2Gr-結果表・グリッド用（貼付）'!$A:$A,0),MATCH("BestLap",'公式予選（TT）2Gr-結果表・グリッド用（貼付）'!$1:$1,0))=0,"",INDEX('公式予選（TT）2Gr-結果表・グリッド用（貼付）'!$A:$Z,MATCH($G54,'公式予選（TT）2Gr-結果表・グリッド用（貼付）'!$A:$A,0),MATCH("BestLap",'公式予選（TT）2Gr-結果表・グリッド用（貼付）'!$1:$1,0))),"")</f>
        <v>56.325000000000003</v>
      </c>
      <c r="L54" s="44"/>
      <c r="M54" s="7"/>
    </row>
    <row r="55" spans="1:13" ht="6" customHeight="1">
      <c r="A55" s="7"/>
      <c r="B55" s="28"/>
      <c r="C55" s="43" t="str">
        <f>IF(IFERROR(INDEX('公式予選（TT）2Gr-結果表・グリッド用（貼付）'!$A:$Z,MATCH($B54,'公式予選（TT）2Gr-結果表・グリッド用（貼付）'!$A:$A,0),MATCH("クラス",'公式予選（TT）2Gr-結果表・グリッド用（貼付）'!$1:$1,0)),"")=0,"",IFERROR(INDEX('公式予選（TT）2Gr-結果表・グリッド用（貼付）'!$A:$Z,MATCH($B54,'公式予選（TT）2Gr-結果表・グリッド用（貼付）'!$A:$A,0),MATCH("クラス",'公式予選（TT）2Gr-結果表・グリッド用（貼付）'!$1:$1,0)),""))</f>
        <v>SUPER SS</v>
      </c>
      <c r="D55" s="165"/>
      <c r="E55" s="168"/>
      <c r="F55" s="43" t="str">
        <f>IF(IFERROR(INDEX('公式予選（TT）2Gr-結果表・グリッド用（貼付）'!$A:$Z,MATCH($B54,'公式予選（TT）2Gr-結果表・グリッド用（貼付）'!$A:$A,0),MATCH("Model/Engine",'公式予選（TT）2Gr-結果表・グリッド用（貼付）'!$1:$1,0)),"")=0,"",IFERROR(INDEX('公式予選（TT）2Gr-結果表・グリッド用（貼付）'!$A:$Z,MATCH($B54,'公式予選（TT）2Gr-結果表・グリッド用（貼付）'!$A:$A,0),MATCH("Model/Engine",'公式予選（TT）2Gr-結果表・グリッド用（貼付）'!$1:$1,0)),""))</f>
        <v>REDSPEED/YAMAHA</v>
      </c>
      <c r="G55" s="28"/>
      <c r="H55" s="43" t="str">
        <f>IF(IFERROR(INDEX('公式予選（TT）2Gr-結果表・グリッド用（貼付）'!$A:$Z,MATCH($G54,'公式予選（TT）2Gr-結果表・グリッド用（貼付）'!$A:$A,0),MATCH("クラス",'公式予選（TT）2Gr-結果表・グリッド用（貼付）'!$1:$1,0)),"")=0,"",IFERROR(INDEX('公式予選（TT）2Gr-結果表・グリッド用（貼付）'!$A:$Z,MATCH($G54,'公式予選（TT）2Gr-結果表・グリッド用（貼付）'!$A:$A,0),MATCH("クラス",'公式予選（TT）2Gr-結果表・グリッド用（貼付）'!$1:$1,0)),""))</f>
        <v>SUPER SS</v>
      </c>
      <c r="I55" s="165"/>
      <c r="J55" s="168"/>
      <c r="K55" s="43" t="str">
        <f>IFERROR(IF(INDEX('公式予選（TT）2Gr-結果表・グリッド用（貼付）'!$A:$Z,MATCH($G54,'公式予選（TT）2Gr-結果表・グリッド用（貼付）'!$A:$A,0),MATCH("Model/Engine",'公式予選（TT）2Gr-結果表・グリッド用（貼付）'!$1:$1,0))=0,"",INDEX('公式予選（TT）2Gr-結果表・グリッド用（貼付）'!$A:$Z,MATCH($G54,'公式予選（TT）2Gr-結果表・グリッド用（貼付）'!$A:$A,0),MATCH("Model/Engine",'公式予選（TT）2Gr-結果表・グリッド用（貼付）'!$1:$1,0))),"")</f>
        <v>KOMIC/YAMAHA</v>
      </c>
      <c r="L55" s="45"/>
      <c r="M55" s="7"/>
    </row>
    <row r="56" spans="1:13" ht="9.9499999999999993" customHeight="1">
      <c r="A56" s="7"/>
      <c r="B56" s="28"/>
      <c r="C56" s="169" t="str">
        <f>IF(IFERROR(INDEX('公式予選（TT）2Gr-結果表・グリッド用（貼付）'!$A:$Z,MATCH($B54,'公式予選（TT）2Gr-結果表・グリッド用（貼付）'!$A:$A,0),MATCH("team",'公式予選（TT）2Gr-結果表・グリッド用（貼付）'!$1:$1,0)),"")=0,"",IFERROR(INDEX('公式予選（TT）2Gr-結果表・グリッド用（貼付）'!$A:$Z,MATCH($B54,'公式予選（TT）2Gr-結果表・グリッド用（貼付）'!$A:$A,0),MATCH("team",'公式予選（TT）2Gr-結果表・グリッド用（貼付）'!$1:$1,0)),""))</f>
        <v>ハラダカートクラブ</v>
      </c>
      <c r="D56" s="170"/>
      <c r="E56" s="169"/>
      <c r="F56" s="44"/>
      <c r="G56" s="28"/>
      <c r="H56" s="169" t="str">
        <f>IFERROR(IF(INDEX('公式予選（TT）2Gr-結果表・グリッド用（貼付）'!$A:$Z,MATCH($G54,'公式予選（TT）2Gr-結果表・グリッド用（貼付）'!$A:$A,0),MATCH("team",'公式予選（TT）2Gr-結果表・グリッド用（貼付）'!$1:$1,0))=0,"",INDEX('公式予選（TT）2Gr-結果表・グリッド用（貼付）'!$A:$Z,MATCH($G54,'公式予選（TT）2Gr-結果表・グリッド用（貼付）'!$A:$A,0),MATCH("team",'公式予選（TT）2Gr-結果表・グリッド用（貼付）'!$1:$1,0))),"")</f>
        <v>ハラダカートクラブwith上村工房</v>
      </c>
      <c r="I56" s="170"/>
      <c r="J56" s="169"/>
      <c r="K56" s="44"/>
      <c r="L56" s="42"/>
      <c r="M56" s="7"/>
    </row>
    <row r="57" spans="1:13" ht="6" customHeight="1">
      <c r="A57" s="7"/>
      <c r="B57" s="7"/>
      <c r="C57" s="7"/>
      <c r="D57" s="7"/>
      <c r="E57" s="7"/>
      <c r="F57" s="45"/>
      <c r="G57" s="7"/>
      <c r="H57" s="7"/>
      <c r="I57" s="7"/>
      <c r="J57" s="7"/>
      <c r="K57" s="46"/>
      <c r="L57" s="43"/>
      <c r="M57" s="7"/>
    </row>
    <row r="58" spans="1:13" ht="15" customHeight="1">
      <c r="A58" s="7"/>
      <c r="B58">
        <f>IF(MAX('公式予選（TT）2Gr-結果表・グリッド用（貼付）'!A:A)&gt;G54,G54+1,"")</f>
        <v>23</v>
      </c>
      <c r="C58" s="167">
        <f>IFERROR(INDEX('公式予選（TT）2Gr-結果表・グリッド用（貼付）'!$A:$Z,MATCH($B58,'公式予選（TT）2Gr-結果表・グリッド用（貼付）'!$A:$A,0),MATCH("No.",'公式予選（TT）2Gr-結果表・グリッド用（貼付）'!$1:$1,0)),"")</f>
        <v>26</v>
      </c>
      <c r="D58" s="321" t="str">
        <f>IFERROR(INDEX('公式予選（TT）2Gr-結果表・グリッド用（貼付）'!$A:$Z,MATCH($B58,'公式予選（TT）2Gr-結果表・グリッド用（貼付）'!$A:$A,0),MATCH("名前",'公式予選（TT）2Gr-結果表・グリッド用（貼付）'!$1:$1,0)),"")</f>
        <v>橋本 協一</v>
      </c>
      <c r="E58" s="321"/>
      <c r="F58" s="171">
        <f>IF(IFERROR(INDEX('公式予選（TT）2Gr-結果表・グリッド用（貼付）'!$A:$Z,MATCH($B58,'公式予選（TT）2Gr-結果表・グリッド用（貼付）'!$A:$A,0),MATCH("BestLap",'公式予選（TT）2Gr-結果表・グリッド用（貼付）'!$1:$1,0)),"")=0,"",IFERROR(INDEX('公式予選（TT）2Gr-結果表・グリッド用（貼付）'!$A:$Z,MATCH($B58,'公式予選（TT）2Gr-結果表・グリッド用（貼付）'!$A:$A,0),MATCH("BestLap",'公式予選（TT）2Gr-結果表・グリッド用（貼付）'!$1:$1,0)),""))</f>
        <v>56.664000000000001</v>
      </c>
      <c r="G58">
        <f>IF(MAX('公式予選（TT）2Gr-結果表・グリッド用（貼付）'!$A:$A)&gt;B58,B58+1,"")</f>
        <v>24</v>
      </c>
      <c r="H58" s="167">
        <f>INDEX('公式予選（TT）2Gr-結果表・グリッド用（貼付）'!$A:$Z,MATCH($G58,'公式予選（TT）2Gr-結果表・グリッド用（貼付）'!$A:$A,0),MATCH("No.",'公式予選（TT）2Gr-結果表・グリッド用（貼付）'!$1:$1,0))</f>
        <v>66</v>
      </c>
      <c r="I58" s="321" t="str">
        <f>IFERROR(INDEX('公式予選（TT）2Gr-結果表・グリッド用（貼付）'!$A:$Z,MATCH($G58,'公式予選（TT）2Gr-結果表・グリッド用（貼付）'!$A:$A,0),MATCH("名前",'公式予選（TT）2Gr-結果表・グリッド用（貼付）'!$1:$1,0)),"")</f>
        <v>山本 勝之</v>
      </c>
      <c r="J58" s="321"/>
      <c r="K58" s="171">
        <f>IFERROR(IF(INDEX('公式予選（TT）2Gr-結果表・グリッド用（貼付）'!$A:$Z,MATCH($G58,'公式予選（TT）2Gr-結果表・グリッド用（貼付）'!$A:$A,0),MATCH("BestLap",'公式予選（TT）2Gr-結果表・グリッド用（貼付）'!$1:$1,0))=0,"",INDEX('公式予選（TT）2Gr-結果表・グリッド用（貼付）'!$A:$Z,MATCH($G58,'公式予選（TT）2Gr-結果表・グリッド用（貼付）'!$A:$A,0),MATCH("BestLap",'公式予選（TT）2Gr-結果表・グリッド用（貼付）'!$1:$1,0))),"")</f>
        <v>57.16</v>
      </c>
      <c r="L58" s="44"/>
      <c r="M58" s="7"/>
    </row>
    <row r="59" spans="1:13" ht="6" customHeight="1">
      <c r="A59" s="7"/>
      <c r="B59" s="28"/>
      <c r="C59" s="43" t="str">
        <f>IF(IFERROR(INDEX('公式予選（TT）2Gr-結果表・グリッド用（貼付）'!$A:$Z,MATCH($B58,'公式予選（TT）2Gr-結果表・グリッド用（貼付）'!$A:$A,0),MATCH("クラス",'公式予選（TT）2Gr-結果表・グリッド用（貼付）'!$1:$1,0)),"")=0,"",IFERROR(INDEX('公式予選（TT）2Gr-結果表・グリッド用（貼付）'!$A:$Z,MATCH($B58,'公式予選（TT）2Gr-結果表・グリッド用（貼付）'!$A:$A,0),MATCH("クラス",'公式予選（TT）2Gr-結果表・グリッド用（貼付）'!$1:$1,0)),""))</f>
        <v>SUPER SS</v>
      </c>
      <c r="D59" s="165"/>
      <c r="E59" s="168"/>
      <c r="F59" s="43" t="str">
        <f>IF(IFERROR(INDEX('公式予選（TT）2Gr-結果表・グリッド用（貼付）'!$A:$Z,MATCH($B58,'公式予選（TT）2Gr-結果表・グリッド用（貼付）'!$A:$A,0),MATCH("Model/Engine",'公式予選（TT）2Gr-結果表・グリッド用（貼付）'!$1:$1,0)),"")=0,"",IFERROR(INDEX('公式予選（TT）2Gr-結果表・グリッド用（貼付）'!$A:$Z,MATCH($B58,'公式予選（TT）2Gr-結果表・グリッド用（貼付）'!$A:$A,0),MATCH("Model/Engine",'公式予選（TT）2Gr-結果表・グリッド用（貼付）'!$1:$1,0)),""))</f>
        <v>TECNO/YAMAHA</v>
      </c>
      <c r="G59" s="28"/>
      <c r="H59" s="43" t="str">
        <f>IF(IFERROR(INDEX('公式予選（TT）2Gr-結果表・グリッド用（貼付）'!$A:$Z,MATCH($G58,'公式予選（TT）2Gr-結果表・グリッド用（貼付）'!$A:$A,0),MATCH("クラス",'公式予選（TT）2Gr-結果表・グリッド用（貼付）'!$1:$1,0)),"")=0,"",IFERROR(INDEX('公式予選（TT）2Gr-結果表・グリッド用（貼付）'!$A:$Z,MATCH($G58,'公式予選（TT）2Gr-結果表・グリッド用（貼付）'!$A:$A,0),MATCH("クラス",'公式予選（TT）2Gr-結果表・グリッド用（貼付）'!$1:$1,0)),""))</f>
        <v>SUPER SS</v>
      </c>
      <c r="I59" s="165"/>
      <c r="J59" s="168"/>
      <c r="K59" s="43" t="str">
        <f>IFERROR(IF(INDEX('公式予選（TT）2Gr-結果表・グリッド用（貼付）'!$A:$Z,MATCH($G58,'公式予選（TT）2Gr-結果表・グリッド用（貼付）'!$A:$A,0),MATCH("Model/Engine",'公式予選（TT）2Gr-結果表・グリッド用（貼付）'!$1:$1,0))=0,"",INDEX('公式予選（TT）2Gr-結果表・グリッド用（貼付）'!$A:$Z,MATCH($G58,'公式予選（TT）2Gr-結果表・グリッド用（貼付）'!$A:$A,0),MATCH("Model/Engine",'公式予選（TT）2Gr-結果表・グリッド用（貼付）'!$1:$1,0))),"")</f>
        <v>ドラゴコルセ/YAMAHA</v>
      </c>
      <c r="L59" s="45"/>
      <c r="M59" s="7"/>
    </row>
    <row r="60" spans="1:13" ht="9.9499999999999993" customHeight="1">
      <c r="A60" s="7"/>
      <c r="B60" s="28"/>
      <c r="C60" s="169" t="str">
        <f>IF(IFERROR(INDEX('公式予選（TT）2Gr-結果表・グリッド用（貼付）'!$A:$Z,MATCH($B58,'公式予選（TT）2Gr-結果表・グリッド用（貼付）'!$A:$A,0),MATCH("team",'公式予選（TT）2Gr-結果表・グリッド用（貼付）'!$1:$1,0)),"")=0,"",IFERROR(INDEX('公式予選（TT）2Gr-結果表・グリッド用（貼付）'!$A:$Z,MATCH($B58,'公式予選（TT）2Gr-結果表・グリッド用（貼付）'!$A:$A,0),MATCH("team",'公式予選（TT）2Gr-結果表・グリッド用（貼付）'!$1:$1,0)),""))</f>
        <v>サーティーズレーシング</v>
      </c>
      <c r="D60" s="170"/>
      <c r="E60" s="169"/>
      <c r="F60" s="44"/>
      <c r="G60" s="28"/>
      <c r="H60" s="169" t="str">
        <f>IFERROR(IF(INDEX('公式予選（TT）2Gr-結果表・グリッド用（貼付）'!$A:$Z,MATCH($G58,'公式予選（TT）2Gr-結果表・グリッド用（貼付）'!$A:$A,0),MATCH("team",'公式予選（TT）2Gr-結果表・グリッド用（貼付）'!$1:$1,0))=0,"",INDEX('公式予選（TT）2Gr-結果表・グリッド用（貼付）'!$A:$Z,MATCH($G58,'公式予選（TT）2Gr-結果表・グリッド用（貼付）'!$A:$A,0),MATCH("team",'公式予選（TT）2Gr-結果表・グリッド用（貼付）'!$1:$1,0))),"")</f>
        <v>ラムレーシングWITHモンキーレンチ</v>
      </c>
      <c r="I60" s="170"/>
      <c r="J60" s="169"/>
      <c r="K60" s="44"/>
      <c r="L60" s="42"/>
      <c r="M60" s="7"/>
    </row>
    <row r="61" spans="1:13" ht="6" customHeight="1">
      <c r="A61" s="7"/>
      <c r="B61" s="7"/>
      <c r="C61" s="7"/>
      <c r="D61" s="7"/>
      <c r="E61" s="7"/>
      <c r="F61" s="45"/>
      <c r="G61" s="7"/>
      <c r="H61" s="7"/>
      <c r="I61" s="7"/>
      <c r="J61" s="7"/>
      <c r="K61" s="46"/>
      <c r="L61" s="43"/>
      <c r="M61" s="7"/>
    </row>
    <row r="62" spans="1:13" ht="15" customHeight="1">
      <c r="A62" s="7"/>
      <c r="B62">
        <f>IF(MAX('公式予選（TT）2Gr-結果表・グリッド用（貼付）'!A:A)&gt;G58,G58+1,"")</f>
        <v>25</v>
      </c>
      <c r="C62" s="167">
        <f>IFERROR(INDEX('公式予選（TT）2Gr-結果表・グリッド用（貼付）'!$A:$Z,MATCH($B62,'公式予選（TT）2Gr-結果表・グリッド用（貼付）'!$A:$A,0),MATCH("No.",'公式予選（TT）2Gr-結果表・グリッド用（貼付）'!$1:$1,0)),"")</f>
        <v>17</v>
      </c>
      <c r="D62" s="321" t="str">
        <f>IFERROR(INDEX('公式予選（TT）2Gr-結果表・グリッド用（貼付）'!$A:$Z,MATCH($B62,'公式予選（TT）2Gr-結果表・グリッド用（貼付）'!$A:$A,0),MATCH("名前",'公式予選（TT）2Gr-結果表・グリッド用（貼付）'!$1:$1,0)),"")</f>
        <v>田代 吉彦</v>
      </c>
      <c r="E62" s="321"/>
      <c r="F62" s="236">
        <f>IF(IFERROR(INDEX('公式予選（TT）2Gr-結果表・グリッド用（貼付）'!$A:$Z,MATCH($B62,'公式予選（TT）2Gr-結果表・グリッド用（貼付）'!$A:$A,0),MATCH("BestLap",'公式予選（TT）2Gr-結果表・グリッド用（貼付）'!$1:$1,0)),"")=0,"",IFERROR(INDEX('公式予選（TT）2Gr-結果表・グリッド用（貼付）'!$A:$Z,MATCH($B62,'公式予選（TT）2Gr-結果表・グリッド用（貼付）'!$A:$A,0),MATCH("BestLap",'公式予選（TT）2Gr-結果表・グリッド用（貼付）'!$1:$1,0)),""))</f>
        <v>55.314</v>
      </c>
      <c r="G62" t="str">
        <f>IF(MAX('公式予選（TT）2Gr-結果表・グリッド用（貼付）'!$A:$A)&gt;B62,B62+1,"")</f>
        <v/>
      </c>
      <c r="H62" s="167" t="e">
        <f>INDEX('公式予選（TT）2Gr-結果表・グリッド用（貼付）'!$A:$Z,MATCH($G62,'公式予選（TT）2Gr-結果表・グリッド用（貼付）'!$A:$A,0),MATCH("No.",'公式予選（TT）2Gr-結果表・グリッド用（貼付）'!$1:$1,0))</f>
        <v>#N/A</v>
      </c>
      <c r="I62" s="321" t="str">
        <f>IFERROR(INDEX('公式予選（TT）2Gr-結果表・グリッド用（貼付）'!$A:$Z,MATCH($G62,'公式予選（TT）2Gr-結果表・グリッド用（貼付）'!$A:$A,0),MATCH("名前",'公式予選（TT）2Gr-結果表・グリッド用（貼付）'!$1:$1,0)),"")</f>
        <v/>
      </c>
      <c r="J62" s="321"/>
      <c r="K62" s="171" t="str">
        <f>IFERROR(IF(INDEX('公式予選（TT）2Gr-結果表・グリッド用（貼付）'!$A:$Z,MATCH($G62,'公式予選（TT）2Gr-結果表・グリッド用（貼付）'!$A:$A,0),MATCH("BestLap",'公式予選（TT）2Gr-結果表・グリッド用（貼付）'!$1:$1,0))=0,"",INDEX('公式予選（TT）2Gr-結果表・グリッド用（貼付）'!$A:$Z,MATCH($G62,'公式予選（TT）2Gr-結果表・グリッド用（貼付）'!$A:$A,0),MATCH("BestLap",'公式予選（TT）2Gr-結果表・グリッド用（貼付）'!$1:$1,0))),"")</f>
        <v/>
      </c>
      <c r="L62" s="44"/>
      <c r="M62" s="7"/>
    </row>
    <row r="63" spans="1:13" ht="6" customHeight="1">
      <c r="A63" s="7"/>
      <c r="B63" s="28"/>
      <c r="C63" s="43" t="str">
        <f>IF(IFERROR(INDEX('公式予選（TT）2Gr-結果表・グリッド用（貼付）'!$A:$Z,MATCH($B62,'公式予選（TT）2Gr-結果表・グリッド用（貼付）'!$A:$A,0),MATCH("クラス",'公式予選（TT）2Gr-結果表・グリッド用（貼付）'!$1:$1,0)),"")=0,"",IFERROR(INDEX('公式予選（TT）2Gr-結果表・グリッド用（貼付）'!$A:$Z,MATCH($B62,'公式予選（TT）2Gr-結果表・グリッド用（貼付）'!$A:$A,0),MATCH("クラス",'公式予選（TT）2Gr-結果表・グリッド用（貼付）'!$1:$1,0)),""))</f>
        <v>SUPER SS</v>
      </c>
      <c r="D63" s="165"/>
      <c r="E63" s="168"/>
      <c r="F63" s="43" t="str">
        <f>IF(IFERROR(INDEX('公式予選（TT）2Gr-結果表・グリッド用（貼付）'!$A:$Z,MATCH($B62,'公式予選（TT）2Gr-結果表・グリッド用（貼付）'!$A:$A,0),MATCH("Model/Engine",'公式予選（TT）2Gr-結果表・グリッド用（貼付）'!$1:$1,0)),"")=0,"",IFERROR(INDEX('公式予選（TT）2Gr-結果表・グリッド用（貼付）'!$A:$Z,MATCH($B62,'公式予選（TT）2Gr-結果表・グリッド用（貼付）'!$A:$A,0),MATCH("Model/Engine",'公式予選（TT）2Gr-結果表・グリッド用（貼付）'!$1:$1,0)),""))</f>
        <v>TONY KART/YAMAHA</v>
      </c>
      <c r="G63" s="28"/>
      <c r="H63" s="43" t="str">
        <f>IF(IFERROR(INDEX('公式予選（TT）2Gr-結果表・グリッド用（貼付）'!$A:$Z,MATCH($G62,'公式予選（TT）2Gr-結果表・グリッド用（貼付）'!$A:$A,0),MATCH("クラス",'公式予選（TT）2Gr-結果表・グリッド用（貼付）'!$1:$1,0)),"")=0,"",IFERROR(INDEX('公式予選（TT）2Gr-結果表・グリッド用（貼付）'!$A:$Z,MATCH($G62,'公式予選（TT）2Gr-結果表・グリッド用（貼付）'!$A:$A,0),MATCH("クラス",'公式予選（TT）2Gr-結果表・グリッド用（貼付）'!$1:$1,0)),""))</f>
        <v/>
      </c>
      <c r="I63" s="165"/>
      <c r="J63" s="168"/>
      <c r="K63" s="43" t="str">
        <f>IFERROR(IF(INDEX('公式予選（TT）2Gr-結果表・グリッド用（貼付）'!$A:$Z,MATCH($G62,'公式予選（TT）2Gr-結果表・グリッド用（貼付）'!$A:$A,0),MATCH("Model/Engine",'公式予選（TT）2Gr-結果表・グリッド用（貼付）'!$1:$1,0))=0,"",INDEX('公式予選（TT）2Gr-結果表・グリッド用（貼付）'!$A:$Z,MATCH($G62,'公式予選（TT）2Gr-結果表・グリッド用（貼付）'!$A:$A,0),MATCH("Model/Engine",'公式予選（TT）2Gr-結果表・グリッド用（貼付）'!$1:$1,0))),"")</f>
        <v/>
      </c>
      <c r="L63" s="45"/>
      <c r="M63" s="7"/>
    </row>
    <row r="64" spans="1:13" ht="9.9499999999999993" customHeight="1">
      <c r="A64" s="7"/>
      <c r="B64" s="28"/>
      <c r="C64" s="169" t="str">
        <f>IF(IFERROR(INDEX('公式予選（TT）2Gr-結果表・グリッド用（貼付）'!$A:$Z,MATCH($B62,'公式予選（TT）2Gr-結果表・グリッド用（貼付）'!$A:$A,0),MATCH("team",'公式予選（TT）2Gr-結果表・グリッド用（貼付）'!$1:$1,0)),"")=0,"",IFERROR(INDEX('公式予選（TT）2Gr-結果表・グリッド用（貼付）'!$A:$Z,MATCH($B62,'公式予選（TT）2Gr-結果表・グリッド用（貼付）'!$A:$A,0),MATCH("team",'公式予選（TT）2Gr-結果表・グリッド用（貼付）'!$1:$1,0)),""))</f>
        <v>HKC with CA YOSHIDA</v>
      </c>
      <c r="D64" s="170"/>
      <c r="E64" s="169"/>
      <c r="F64" s="44"/>
      <c r="G64" s="28"/>
      <c r="H64" s="169" t="str">
        <f>IFERROR(IF(INDEX('公式予選（TT）2Gr-結果表・グリッド用（貼付）'!$A:$Z,MATCH($G62,'公式予選（TT）2Gr-結果表・グリッド用（貼付）'!$A:$A,0),MATCH("team",'公式予選（TT）2Gr-結果表・グリッド用（貼付）'!$1:$1,0))=0,"",INDEX('公式予選（TT）2Gr-結果表・グリッド用（貼付）'!$A:$Z,MATCH($G62,'公式予選（TT）2Gr-結果表・グリッド用（貼付）'!$A:$A,0),MATCH("team",'公式予選（TT）2Gr-結果表・グリッド用（貼付）'!$1:$1,0))),"")</f>
        <v/>
      </c>
      <c r="I64" s="170"/>
      <c r="J64" s="169"/>
      <c r="K64" s="44"/>
      <c r="L64" s="42"/>
      <c r="M64" s="7"/>
    </row>
    <row r="65" spans="1:13" ht="6" customHeight="1">
      <c r="A65" s="7"/>
      <c r="B65" s="7"/>
      <c r="C65" s="7"/>
      <c r="D65" s="7"/>
      <c r="E65" s="7"/>
      <c r="F65" s="45"/>
      <c r="G65" s="7"/>
      <c r="H65" s="7"/>
      <c r="I65" s="7"/>
      <c r="J65" s="7"/>
      <c r="K65" s="46"/>
      <c r="L65" s="43"/>
      <c r="M65" s="7"/>
    </row>
    <row r="66" spans="1:13" ht="15" customHeight="1">
      <c r="A66" s="7"/>
      <c r="B66" t="str">
        <f>IF(MAX('公式予選（TT）2Gr-結果表・グリッド用（貼付）'!A:A)&gt;G62,G62+1,"")</f>
        <v/>
      </c>
      <c r="C66" s="167" t="str">
        <f>IFERROR(INDEX('公式予選（TT）2Gr-結果表・グリッド用（貼付）'!$A:$Z,MATCH($B66,'公式予選（TT）2Gr-結果表・グリッド用（貼付）'!$A:$A,0),MATCH("No.",'公式予選（TT）2Gr-結果表・グリッド用（貼付）'!$1:$1,0)),"")</f>
        <v/>
      </c>
      <c r="D66" s="321" t="str">
        <f>IFERROR(INDEX('公式予選（TT）2Gr-結果表・グリッド用（貼付）'!$A:$Z,MATCH($B66,'公式予選（TT）2Gr-結果表・グリッド用（貼付）'!$A:$A,0),MATCH("名前",'公式予選（TT）2Gr-結果表・グリッド用（貼付）'!$1:$1,0)),"")</f>
        <v/>
      </c>
      <c r="E66" s="321"/>
      <c r="F66" s="171" t="str">
        <f>IF(IFERROR(INDEX('公式予選（TT）2Gr-結果表・グリッド用（貼付）'!$A:$Z,MATCH($B66,'公式予選（TT）2Gr-結果表・グリッド用（貼付）'!$A:$A,0),MATCH("BestLap",'公式予選（TT）2Gr-結果表・グリッド用（貼付）'!$1:$1,0)),"")=0,"",IFERROR(INDEX('公式予選（TT）2Gr-結果表・グリッド用（貼付）'!$A:$Z,MATCH($B66,'公式予選（TT）2Gr-結果表・グリッド用（貼付）'!$A:$A,0),MATCH("BestLap",'公式予選（TT）2Gr-結果表・グリッド用（貼付）'!$1:$1,0)),""))</f>
        <v/>
      </c>
      <c r="G66" t="str">
        <f>IF(MAX('公式予選（TT）2Gr-結果表・グリッド用（貼付）'!$A:$A)&gt;B66,B66+1,"")</f>
        <v/>
      </c>
      <c r="H66" s="167" t="e">
        <f>INDEX('公式予選（TT）2Gr-結果表・グリッド用（貼付）'!$A:$Z,MATCH($G66,'公式予選（TT）2Gr-結果表・グリッド用（貼付）'!$A:$A,0),MATCH("No.",'公式予選（TT）2Gr-結果表・グリッド用（貼付）'!$1:$1,0))</f>
        <v>#N/A</v>
      </c>
      <c r="I66" s="321" t="str">
        <f>IFERROR(INDEX('公式予選（TT）2Gr-結果表・グリッド用（貼付）'!$A:$Z,MATCH($G66,'公式予選（TT）2Gr-結果表・グリッド用（貼付）'!$A:$A,0),MATCH("名前",'公式予選（TT）2Gr-結果表・グリッド用（貼付）'!$1:$1,0)),"")</f>
        <v/>
      </c>
      <c r="J66" s="321"/>
      <c r="K66" s="171" t="str">
        <f>IFERROR(IF(INDEX('公式予選（TT）2Gr-結果表・グリッド用（貼付）'!$A:$Z,MATCH($G66,'公式予選（TT）2Gr-結果表・グリッド用（貼付）'!$A:$A,0),MATCH("BestLap",'公式予選（TT）2Gr-結果表・グリッド用（貼付）'!$1:$1,0))=0,"",INDEX('公式予選（TT）2Gr-結果表・グリッド用（貼付）'!$A:$Z,MATCH($G66,'公式予選（TT）2Gr-結果表・グリッド用（貼付）'!$A:$A,0),MATCH("BestLap",'公式予選（TT）2Gr-結果表・グリッド用（貼付）'!$1:$1,0))),"")</f>
        <v/>
      </c>
      <c r="L66" s="44"/>
      <c r="M66" s="7"/>
    </row>
    <row r="67" spans="1:13" ht="6" customHeight="1">
      <c r="A67" s="7"/>
      <c r="B67" s="28"/>
      <c r="C67" s="43" t="str">
        <f>IF(IFERROR(INDEX('公式予選（TT）2Gr-結果表・グリッド用（貼付）'!$A:$Z,MATCH($B66,'公式予選（TT）2Gr-結果表・グリッド用（貼付）'!$A:$A,0),MATCH("クラス",'公式予選（TT）2Gr-結果表・グリッド用（貼付）'!$1:$1,0)),"")=0,"",IFERROR(INDEX('公式予選（TT）2Gr-結果表・グリッド用（貼付）'!$A:$Z,MATCH($B66,'公式予選（TT）2Gr-結果表・グリッド用（貼付）'!$A:$A,0),MATCH("クラス",'公式予選（TT）2Gr-結果表・グリッド用（貼付）'!$1:$1,0)),""))</f>
        <v/>
      </c>
      <c r="D67" s="165"/>
      <c r="E67" s="168"/>
      <c r="F67" s="43" t="str">
        <f>IF(IFERROR(INDEX('公式予選（TT）2Gr-結果表・グリッド用（貼付）'!$A:$Z,MATCH($B66,'公式予選（TT）2Gr-結果表・グリッド用（貼付）'!$A:$A,0),MATCH("Model/Engine",'公式予選（TT）2Gr-結果表・グリッド用（貼付）'!$1:$1,0)),"")=0,"",IFERROR(INDEX('公式予選（TT）2Gr-結果表・グリッド用（貼付）'!$A:$Z,MATCH($B66,'公式予選（TT）2Gr-結果表・グリッド用（貼付）'!$A:$A,0),MATCH("Model/Engine",'公式予選（TT）2Gr-結果表・グリッド用（貼付）'!$1:$1,0)),""))</f>
        <v/>
      </c>
      <c r="G67" s="28"/>
      <c r="H67" s="43" t="str">
        <f>IF(IFERROR(INDEX('公式予選（TT）2Gr-結果表・グリッド用（貼付）'!$A:$Z,MATCH($G66,'公式予選（TT）2Gr-結果表・グリッド用（貼付）'!$A:$A,0),MATCH("クラス",'公式予選（TT）2Gr-結果表・グリッド用（貼付）'!$1:$1,0)),"")=0,"",IFERROR(INDEX('公式予選（TT）2Gr-結果表・グリッド用（貼付）'!$A:$Z,MATCH($G66,'公式予選（TT）2Gr-結果表・グリッド用（貼付）'!$A:$A,0),MATCH("クラス",'公式予選（TT）2Gr-結果表・グリッド用（貼付）'!$1:$1,0)),""))</f>
        <v/>
      </c>
      <c r="I67" s="165"/>
      <c r="J67" s="168"/>
      <c r="K67" s="43" t="str">
        <f>IFERROR(IF(INDEX('公式予選（TT）2Gr-結果表・グリッド用（貼付）'!$A:$Z,MATCH($G66,'公式予選（TT）2Gr-結果表・グリッド用（貼付）'!$A:$A,0),MATCH("Model/Engine",'公式予選（TT）2Gr-結果表・グリッド用（貼付）'!$1:$1,0))=0,"",INDEX('公式予選（TT）2Gr-結果表・グリッド用（貼付）'!$A:$Z,MATCH($G66,'公式予選（TT）2Gr-結果表・グリッド用（貼付）'!$A:$A,0),MATCH("Model/Engine",'公式予選（TT）2Gr-結果表・グリッド用（貼付）'!$1:$1,0))),"")</f>
        <v/>
      </c>
      <c r="L67" s="45"/>
      <c r="M67" s="7"/>
    </row>
    <row r="68" spans="1:13" ht="9.9499999999999993" customHeight="1">
      <c r="A68" s="7"/>
      <c r="B68" s="28"/>
      <c r="C68" s="169" t="str">
        <f>IF(IFERROR(INDEX('公式予選（TT）2Gr-結果表・グリッド用（貼付）'!$A:$Z,MATCH($B66,'公式予選（TT）2Gr-結果表・グリッド用（貼付）'!$A:$A,0),MATCH("team",'公式予選（TT）2Gr-結果表・グリッド用（貼付）'!$1:$1,0)),"")=0,"",IFERROR(INDEX('公式予選（TT）2Gr-結果表・グリッド用（貼付）'!$A:$Z,MATCH($B66,'公式予選（TT）2Gr-結果表・グリッド用（貼付）'!$A:$A,0),MATCH("team",'公式予選（TT）2Gr-結果表・グリッド用（貼付）'!$1:$1,0)),""))</f>
        <v/>
      </c>
      <c r="D68" s="170"/>
      <c r="E68" s="169"/>
      <c r="F68" s="44"/>
      <c r="G68" s="28"/>
      <c r="H68" s="169" t="str">
        <f>IFERROR(IF(INDEX('公式予選（TT）2Gr-結果表・グリッド用（貼付）'!$A:$Z,MATCH($G66,'公式予選（TT）2Gr-結果表・グリッド用（貼付）'!$A:$A,0),MATCH("team",'公式予選（TT）2Gr-結果表・グリッド用（貼付）'!$1:$1,0))=0,"",INDEX('公式予選（TT）2Gr-結果表・グリッド用（貼付）'!$A:$Z,MATCH($G66,'公式予選（TT）2Gr-結果表・グリッド用（貼付）'!$A:$A,0),MATCH("team",'公式予選（TT）2Gr-結果表・グリッド用（貼付）'!$1:$1,0))),"")</f>
        <v/>
      </c>
      <c r="I68" s="170"/>
      <c r="J68" s="169"/>
      <c r="K68" s="44"/>
      <c r="L68" s="42"/>
      <c r="M68" s="7"/>
    </row>
    <row r="69" spans="1:13" ht="6" customHeight="1">
      <c r="A69" s="7"/>
      <c r="B69" s="7"/>
      <c r="C69" s="7"/>
      <c r="D69" s="7"/>
      <c r="E69" s="7"/>
      <c r="F69" s="45"/>
      <c r="G69" s="7"/>
      <c r="H69" s="7"/>
      <c r="I69" s="7"/>
      <c r="J69" s="7"/>
      <c r="K69" s="46"/>
      <c r="L69" s="43"/>
      <c r="M69" s="7"/>
    </row>
    <row r="70" spans="1:13" ht="15" customHeight="1">
      <c r="A70" s="7"/>
      <c r="B70" t="str">
        <f>IF(MAX('公式予選（TT）2Gr-結果表・グリッド用（貼付）'!A:A)&gt;G66,G66+1,"")</f>
        <v/>
      </c>
      <c r="C70" s="167" t="str">
        <f>IFERROR(INDEX('公式予選（TT）2Gr-結果表・グリッド用（貼付）'!$A:$Z,MATCH($B70,'公式予選（TT）2Gr-結果表・グリッド用（貼付）'!$A:$A,0),MATCH("No.",'公式予選（TT）2Gr-結果表・グリッド用（貼付）'!$1:$1,0)),"")</f>
        <v/>
      </c>
      <c r="D70" s="321" t="str">
        <f>IFERROR(INDEX('公式予選（TT）2Gr-結果表・グリッド用（貼付）'!$A:$Z,MATCH($B70,'公式予選（TT）2Gr-結果表・グリッド用（貼付）'!$A:$A,0),MATCH("名前",'公式予選（TT）2Gr-結果表・グリッド用（貼付）'!$1:$1,0)),"")</f>
        <v/>
      </c>
      <c r="E70" s="321"/>
      <c r="F70" s="171" t="str">
        <f>IF(IFERROR(INDEX('公式予選（TT）2Gr-結果表・グリッド用（貼付）'!$A:$Z,MATCH($B70,'公式予選（TT）2Gr-結果表・グリッド用（貼付）'!$A:$A,0),MATCH("BestLap",'公式予選（TT）2Gr-結果表・グリッド用（貼付）'!$1:$1,0)),"")=0,"",IFERROR(INDEX('公式予選（TT）2Gr-結果表・グリッド用（貼付）'!$A:$Z,MATCH($B70,'公式予選（TT）2Gr-結果表・グリッド用（貼付）'!$A:$A,0),MATCH("BestLap",'公式予選（TT）2Gr-結果表・グリッド用（貼付）'!$1:$1,0)),""))</f>
        <v/>
      </c>
      <c r="G70" t="str">
        <f>IF(MAX('公式予選（TT）2Gr-結果表・グリッド用（貼付）'!$A:$A)&gt;B70,B70+1,"")</f>
        <v/>
      </c>
      <c r="H70" s="167" t="e">
        <f>INDEX('公式予選（TT）2Gr-結果表・グリッド用（貼付）'!$A:$Z,MATCH($G70,'公式予選（TT）2Gr-結果表・グリッド用（貼付）'!$A:$A,0),MATCH("No.",'公式予選（TT）2Gr-結果表・グリッド用（貼付）'!$1:$1,0))</f>
        <v>#N/A</v>
      </c>
      <c r="I70" s="321" t="str">
        <f>IFERROR(INDEX('公式予選（TT）2Gr-結果表・グリッド用（貼付）'!$A:$Z,MATCH($G70,'公式予選（TT）2Gr-結果表・グリッド用（貼付）'!$A:$A,0),MATCH("名前",'公式予選（TT）2Gr-結果表・グリッド用（貼付）'!$1:$1,0)),"")</f>
        <v/>
      </c>
      <c r="J70" s="321"/>
      <c r="K70" s="171" t="str">
        <f>IFERROR(IF(INDEX('公式予選（TT）2Gr-結果表・グリッド用（貼付）'!$A:$Z,MATCH($G70,'公式予選（TT）2Gr-結果表・グリッド用（貼付）'!$A:$A,0),MATCH("BestLap",'公式予選（TT）2Gr-結果表・グリッド用（貼付）'!$1:$1,0))=0,"",INDEX('公式予選（TT）2Gr-結果表・グリッド用（貼付）'!$A:$Z,MATCH($G70,'公式予選（TT）2Gr-結果表・グリッド用（貼付）'!$A:$A,0),MATCH("BestLap",'公式予選（TT）2Gr-結果表・グリッド用（貼付）'!$1:$1,0))),"")</f>
        <v/>
      </c>
      <c r="L70" s="44"/>
      <c r="M70" s="7"/>
    </row>
    <row r="71" spans="1:13" ht="6" customHeight="1">
      <c r="A71" s="7"/>
      <c r="B71" s="28"/>
      <c r="C71" s="43" t="str">
        <f>IF(IFERROR(INDEX('公式予選（TT）2Gr-結果表・グリッド用（貼付）'!$A:$Z,MATCH($B70,'公式予選（TT）2Gr-結果表・グリッド用（貼付）'!$A:$A,0),MATCH("クラス",'公式予選（TT）2Gr-結果表・グリッド用（貼付）'!$1:$1,0)),"")=0,"",IFERROR(INDEX('公式予選（TT）2Gr-結果表・グリッド用（貼付）'!$A:$Z,MATCH($B70,'公式予選（TT）2Gr-結果表・グリッド用（貼付）'!$A:$A,0),MATCH("クラス",'公式予選（TT）2Gr-結果表・グリッド用（貼付）'!$1:$1,0)),""))</f>
        <v/>
      </c>
      <c r="D71" s="165"/>
      <c r="E71" s="168"/>
      <c r="F71" s="43" t="str">
        <f>IF(IFERROR(INDEX('公式予選（TT）2Gr-結果表・グリッド用（貼付）'!$A:$Z,MATCH($B70,'公式予選（TT）2Gr-結果表・グリッド用（貼付）'!$A:$A,0),MATCH("Model/Engine",'公式予選（TT）2Gr-結果表・グリッド用（貼付）'!$1:$1,0)),"")=0,"",IFERROR(INDEX('公式予選（TT）2Gr-結果表・グリッド用（貼付）'!$A:$Z,MATCH($B70,'公式予選（TT）2Gr-結果表・グリッド用（貼付）'!$A:$A,0),MATCH("Model/Engine",'公式予選（TT）2Gr-結果表・グリッド用（貼付）'!$1:$1,0)),""))</f>
        <v/>
      </c>
      <c r="G71" s="28"/>
      <c r="H71" s="43" t="str">
        <f>IF(IFERROR(INDEX('公式予選（TT）2Gr-結果表・グリッド用（貼付）'!$A:$Z,MATCH($G70,'公式予選（TT）2Gr-結果表・グリッド用（貼付）'!$A:$A,0),MATCH("クラス",'公式予選（TT）2Gr-結果表・グリッド用（貼付）'!$1:$1,0)),"")=0,"",IFERROR(INDEX('公式予選（TT）2Gr-結果表・グリッド用（貼付）'!$A:$Z,MATCH($G70,'公式予選（TT）2Gr-結果表・グリッド用（貼付）'!$A:$A,0),MATCH("クラス",'公式予選（TT）2Gr-結果表・グリッド用（貼付）'!$1:$1,0)),""))</f>
        <v/>
      </c>
      <c r="I71" s="165"/>
      <c r="J71" s="168"/>
      <c r="K71" s="43" t="str">
        <f>IFERROR(IF(INDEX('公式予選（TT）2Gr-結果表・グリッド用（貼付）'!$A:$Z,MATCH($G70,'公式予選（TT）2Gr-結果表・グリッド用（貼付）'!$A:$A,0),MATCH("Model/Engine",'公式予選（TT）2Gr-結果表・グリッド用（貼付）'!$1:$1,0))=0,"",INDEX('公式予選（TT）2Gr-結果表・グリッド用（貼付）'!$A:$Z,MATCH($G70,'公式予選（TT）2Gr-結果表・グリッド用（貼付）'!$A:$A,0),MATCH("Model/Engine",'公式予選（TT）2Gr-結果表・グリッド用（貼付）'!$1:$1,0))),"")</f>
        <v/>
      </c>
      <c r="L71" s="45"/>
      <c r="M71" s="7"/>
    </row>
    <row r="72" spans="1:13" ht="9.9499999999999993" customHeight="1">
      <c r="A72" s="7"/>
      <c r="B72" s="28"/>
      <c r="C72" s="169" t="str">
        <f>IF(IFERROR(INDEX('公式予選（TT）2Gr-結果表・グリッド用（貼付）'!$A:$Z,MATCH($B70,'公式予選（TT）2Gr-結果表・グリッド用（貼付）'!$A:$A,0),MATCH("team",'公式予選（TT）2Gr-結果表・グリッド用（貼付）'!$1:$1,0)),"")=0,"",IFERROR(INDEX('公式予選（TT）2Gr-結果表・グリッド用（貼付）'!$A:$Z,MATCH($B70,'公式予選（TT）2Gr-結果表・グリッド用（貼付）'!$A:$A,0),MATCH("team",'公式予選（TT）2Gr-結果表・グリッド用（貼付）'!$1:$1,0)),""))</f>
        <v/>
      </c>
      <c r="D72" s="170"/>
      <c r="E72" s="169"/>
      <c r="F72" s="44"/>
      <c r="G72" s="28"/>
      <c r="H72" s="169" t="str">
        <f>IFERROR(IF(INDEX('公式予選（TT）2Gr-結果表・グリッド用（貼付）'!$A:$Z,MATCH($G70,'公式予選（TT）2Gr-結果表・グリッド用（貼付）'!$A:$A,0),MATCH("team",'公式予選（TT）2Gr-結果表・グリッド用（貼付）'!$1:$1,0))=0,"",INDEX('公式予選（TT）2Gr-結果表・グリッド用（貼付）'!$A:$Z,MATCH($G70,'公式予選（TT）2Gr-結果表・グリッド用（貼付）'!$A:$A,0),MATCH("team",'公式予選（TT）2Gr-結果表・グリッド用（貼付）'!$1:$1,0))),"")</f>
        <v/>
      </c>
      <c r="I72" s="170"/>
      <c r="J72" s="169"/>
      <c r="K72" s="44"/>
      <c r="L72" s="42"/>
      <c r="M72" s="7"/>
    </row>
    <row r="73" spans="1:13" ht="6" customHeight="1">
      <c r="A73" s="7"/>
      <c r="B73" s="7"/>
      <c r="C73" s="7"/>
      <c r="D73" s="7"/>
      <c r="E73" s="7"/>
      <c r="F73" s="45"/>
      <c r="G73" s="7"/>
      <c r="H73" s="7"/>
      <c r="I73" s="7"/>
      <c r="J73" s="7"/>
      <c r="K73" s="46"/>
      <c r="L73" s="43"/>
      <c r="M73" s="7"/>
    </row>
    <row r="74" spans="1:13" ht="15" customHeight="1">
      <c r="A74" s="7"/>
      <c r="B74" t="str">
        <f>IF(MAX('公式予選（TT）2Gr-結果表・グリッド用（貼付）'!A:A)&gt;G70,G70+1,"")</f>
        <v/>
      </c>
      <c r="C74" s="167" t="str">
        <f>IFERROR(INDEX('公式予選（TT）2Gr-結果表・グリッド用（貼付）'!$A:$Z,MATCH($B74,'公式予選（TT）2Gr-結果表・グリッド用（貼付）'!$A:$A,0),MATCH("No.",'公式予選（TT）2Gr-結果表・グリッド用（貼付）'!$1:$1,0)),"")</f>
        <v/>
      </c>
      <c r="D74" s="321" t="str">
        <f>IFERROR(INDEX('公式予選（TT）2Gr-結果表・グリッド用（貼付）'!$A:$Z,MATCH($B74,'公式予選（TT）2Gr-結果表・グリッド用（貼付）'!$A:$A,0),MATCH("名前",'公式予選（TT）2Gr-結果表・グリッド用（貼付）'!$1:$1,0)),"")</f>
        <v/>
      </c>
      <c r="E74" s="321"/>
      <c r="F74" s="171" t="str">
        <f>IF(IFERROR(INDEX('公式予選（TT）2Gr-結果表・グリッド用（貼付）'!$A:$Z,MATCH($B74,'公式予選（TT）2Gr-結果表・グリッド用（貼付）'!$A:$A,0),MATCH("BestLap",'公式予選（TT）2Gr-結果表・グリッド用（貼付）'!$1:$1,0)),"")=0,"",IFERROR(INDEX('公式予選（TT）2Gr-結果表・グリッド用（貼付）'!$A:$Z,MATCH($B74,'公式予選（TT）2Gr-結果表・グリッド用（貼付）'!$A:$A,0),MATCH("BestLap",'公式予選（TT）2Gr-結果表・グリッド用（貼付）'!$1:$1,0)),""))</f>
        <v/>
      </c>
      <c r="G74" t="str">
        <f>IF(MAX('公式予選（TT）2Gr-結果表・グリッド用（貼付）'!$A:$A)&gt;B74,B74+1,"")</f>
        <v/>
      </c>
      <c r="H74" s="167" t="e">
        <f>INDEX('公式予選（TT）2Gr-結果表・グリッド用（貼付）'!$A:$Z,MATCH($G74,'公式予選（TT）2Gr-結果表・グリッド用（貼付）'!$A:$A,0),MATCH("No.",'公式予選（TT）2Gr-結果表・グリッド用（貼付）'!$1:$1,0))</f>
        <v>#N/A</v>
      </c>
      <c r="I74" s="321" t="str">
        <f>IFERROR(INDEX('公式予選（TT）2Gr-結果表・グリッド用（貼付）'!$A:$Z,MATCH($G74,'公式予選（TT）2Gr-結果表・グリッド用（貼付）'!$A:$A,0),MATCH("名前",'公式予選（TT）2Gr-結果表・グリッド用（貼付）'!$1:$1,0)),"")</f>
        <v/>
      </c>
      <c r="J74" s="321"/>
      <c r="K74" s="171" t="str">
        <f>IFERROR(IF(INDEX('公式予選（TT）2Gr-結果表・グリッド用（貼付）'!$A:$Z,MATCH($G74,'公式予選（TT）2Gr-結果表・グリッド用（貼付）'!$A:$A,0),MATCH("BestLap",'公式予選（TT）2Gr-結果表・グリッド用（貼付）'!$1:$1,0))=0,"",INDEX('公式予選（TT）2Gr-結果表・グリッド用（貼付）'!$A:$Z,MATCH($G74,'公式予選（TT）2Gr-結果表・グリッド用（貼付）'!$A:$A,0),MATCH("BestLap",'公式予選（TT）2Gr-結果表・グリッド用（貼付）'!$1:$1,0))),"")</f>
        <v/>
      </c>
      <c r="L74" s="44"/>
      <c r="M74" s="7"/>
    </row>
    <row r="75" spans="1:13" ht="6" customHeight="1">
      <c r="A75" s="7"/>
      <c r="B75" s="28"/>
      <c r="C75" s="43" t="str">
        <f>IF(IFERROR(INDEX('公式予選（TT）2Gr-結果表・グリッド用（貼付）'!$A:$Z,MATCH($B74,'公式予選（TT）2Gr-結果表・グリッド用（貼付）'!$A:$A,0),MATCH("クラス",'公式予選（TT）2Gr-結果表・グリッド用（貼付）'!$1:$1,0)),"")=0,"",IFERROR(INDEX('公式予選（TT）2Gr-結果表・グリッド用（貼付）'!$A:$Z,MATCH($B74,'公式予選（TT）2Gr-結果表・グリッド用（貼付）'!$A:$A,0),MATCH("クラス",'公式予選（TT）2Gr-結果表・グリッド用（貼付）'!$1:$1,0)),""))</f>
        <v/>
      </c>
      <c r="D75" s="165"/>
      <c r="E75" s="168"/>
      <c r="F75" s="43" t="str">
        <f>IF(IFERROR(INDEX('公式予選（TT）2Gr-結果表・グリッド用（貼付）'!$A:$Z,MATCH($B74,'公式予選（TT）2Gr-結果表・グリッド用（貼付）'!$A:$A,0),MATCH("Model/Engine",'公式予選（TT）2Gr-結果表・グリッド用（貼付）'!$1:$1,0)),"")=0,"",IFERROR(INDEX('公式予選（TT）2Gr-結果表・グリッド用（貼付）'!$A:$Z,MATCH($B74,'公式予選（TT）2Gr-結果表・グリッド用（貼付）'!$A:$A,0),MATCH("Model/Engine",'公式予選（TT）2Gr-結果表・グリッド用（貼付）'!$1:$1,0)),""))</f>
        <v/>
      </c>
      <c r="G75" s="28"/>
      <c r="H75" s="43" t="str">
        <f>IF(IFERROR(INDEX('公式予選（TT）2Gr-結果表・グリッド用（貼付）'!$A:$Z,MATCH($G74,'公式予選（TT）2Gr-結果表・グリッド用（貼付）'!$A:$A,0),MATCH("クラス",'公式予選（TT）2Gr-結果表・グリッド用（貼付）'!$1:$1,0)),"")=0,"",IFERROR(INDEX('公式予選（TT）2Gr-結果表・グリッド用（貼付）'!$A:$Z,MATCH($G74,'公式予選（TT）2Gr-結果表・グリッド用（貼付）'!$A:$A,0),MATCH("クラス",'公式予選（TT）2Gr-結果表・グリッド用（貼付）'!$1:$1,0)),""))</f>
        <v/>
      </c>
      <c r="I75" s="165"/>
      <c r="J75" s="168"/>
      <c r="K75" s="43" t="str">
        <f>IFERROR(IF(INDEX('公式予選（TT）2Gr-結果表・グリッド用（貼付）'!$A:$Z,MATCH($G74,'公式予選（TT）2Gr-結果表・グリッド用（貼付）'!$A:$A,0),MATCH("Model/Engine",'公式予選（TT）2Gr-結果表・グリッド用（貼付）'!$1:$1,0))=0,"",INDEX('公式予選（TT）2Gr-結果表・グリッド用（貼付）'!$A:$Z,MATCH($G74,'公式予選（TT）2Gr-結果表・グリッド用（貼付）'!$A:$A,0),MATCH("Model/Engine",'公式予選（TT）2Gr-結果表・グリッド用（貼付）'!$1:$1,0))),"")</f>
        <v/>
      </c>
      <c r="L75" s="45"/>
      <c r="M75" s="7"/>
    </row>
    <row r="76" spans="1:13" ht="9.9499999999999993" customHeight="1">
      <c r="A76" s="7"/>
      <c r="B76" s="28"/>
      <c r="C76" s="169" t="str">
        <f>IF(IFERROR(INDEX('公式予選（TT）2Gr-結果表・グリッド用（貼付）'!$A:$Z,MATCH($B74,'公式予選（TT）2Gr-結果表・グリッド用（貼付）'!$A:$A,0),MATCH("team",'公式予選（TT）2Gr-結果表・グリッド用（貼付）'!$1:$1,0)),"")=0,"",IFERROR(INDEX('公式予選（TT）2Gr-結果表・グリッド用（貼付）'!$A:$Z,MATCH($B74,'公式予選（TT）2Gr-結果表・グリッド用（貼付）'!$A:$A,0),MATCH("team",'公式予選（TT）2Gr-結果表・グリッド用（貼付）'!$1:$1,0)),""))</f>
        <v/>
      </c>
      <c r="D76" s="170"/>
      <c r="E76" s="169"/>
      <c r="F76" s="44"/>
      <c r="G76" s="28"/>
      <c r="H76" s="169" t="str">
        <f>IFERROR(IF(INDEX('公式予選（TT）2Gr-結果表・グリッド用（貼付）'!$A:$Z,MATCH($G74,'公式予選（TT）2Gr-結果表・グリッド用（貼付）'!$A:$A,0),MATCH("team",'公式予選（TT）2Gr-結果表・グリッド用（貼付）'!$1:$1,0))=0,"",INDEX('公式予選（TT）2Gr-結果表・グリッド用（貼付）'!$A:$Z,MATCH($G74,'公式予選（TT）2Gr-結果表・グリッド用（貼付）'!$A:$A,0),MATCH("team",'公式予選（TT）2Gr-結果表・グリッド用（貼付）'!$1:$1,0))),"")</f>
        <v/>
      </c>
      <c r="I76" s="170"/>
      <c r="J76" s="169"/>
      <c r="K76" s="44"/>
      <c r="L76" s="42"/>
      <c r="M76" s="7"/>
    </row>
    <row r="77" spans="1:13" ht="6" customHeight="1">
      <c r="A77" s="7"/>
      <c r="B77" s="7"/>
      <c r="C77" s="7"/>
      <c r="D77" s="7"/>
      <c r="E77" s="7"/>
      <c r="F77" s="45"/>
      <c r="G77" s="7"/>
      <c r="H77" s="7"/>
      <c r="I77" s="7"/>
      <c r="J77" s="7"/>
      <c r="K77" s="46"/>
      <c r="L77" s="43"/>
      <c r="M77" s="7"/>
    </row>
    <row r="78" spans="1:13" ht="15" customHeight="1">
      <c r="A78" s="7"/>
      <c r="B78" t="str">
        <f>IF(MAX('公式予選（TT）2Gr-結果表・グリッド用（貼付）'!A:A)&gt;G74,G74+1,"")</f>
        <v/>
      </c>
      <c r="C78" s="167" t="str">
        <f>IFERROR(INDEX('公式予選（TT）2Gr-結果表・グリッド用（貼付）'!$A:$Z,MATCH($B78,'公式予選（TT）2Gr-結果表・グリッド用（貼付）'!$A:$A,0),MATCH("No.",'公式予選（TT）2Gr-結果表・グリッド用（貼付）'!$1:$1,0)),"")</f>
        <v/>
      </c>
      <c r="D78" s="321" t="str">
        <f>IFERROR(INDEX('公式予選（TT）2Gr-結果表・グリッド用（貼付）'!$A:$Z,MATCH($B78,'公式予選（TT）2Gr-結果表・グリッド用（貼付）'!$A:$A,0),MATCH("名前",'公式予選（TT）2Gr-結果表・グリッド用（貼付）'!$1:$1,0)),"")</f>
        <v/>
      </c>
      <c r="E78" s="321"/>
      <c r="F78" s="171" t="str">
        <f>IF(IFERROR(INDEX('公式予選（TT）2Gr-結果表・グリッド用（貼付）'!$A:$Z,MATCH($B78,'公式予選（TT）2Gr-結果表・グリッド用（貼付）'!$A:$A,0),MATCH("BestLap",'公式予選（TT）2Gr-結果表・グリッド用（貼付）'!$1:$1,0)),"")=0,"",IFERROR(INDEX('公式予選（TT）2Gr-結果表・グリッド用（貼付）'!$A:$Z,MATCH($B78,'公式予選（TT）2Gr-結果表・グリッド用（貼付）'!$A:$A,0),MATCH("BestLap",'公式予選（TT）2Gr-結果表・グリッド用（貼付）'!$1:$1,0)),""))</f>
        <v/>
      </c>
      <c r="G78" t="str">
        <f>IF(MAX('公式予選（TT）2Gr-結果表・グリッド用（貼付）'!$A:$A)&gt;B78,B78+1,"")</f>
        <v/>
      </c>
      <c r="H78" s="167" t="e">
        <f>INDEX('公式予選（TT）2Gr-結果表・グリッド用（貼付）'!$A:$Z,MATCH($G78,'公式予選（TT）2Gr-結果表・グリッド用（貼付）'!$A:$A,0),MATCH("No.",'公式予選（TT）2Gr-結果表・グリッド用（貼付）'!$1:$1,0))</f>
        <v>#N/A</v>
      </c>
      <c r="I78" s="321" t="str">
        <f>IFERROR(INDEX('公式予選（TT）2Gr-結果表・グリッド用（貼付）'!$A:$Z,MATCH($G78,'公式予選（TT）2Gr-結果表・グリッド用（貼付）'!$A:$A,0),MATCH("名前",'公式予選（TT）2Gr-結果表・グリッド用（貼付）'!$1:$1,0)),"")</f>
        <v/>
      </c>
      <c r="J78" s="321"/>
      <c r="K78" s="171" t="str">
        <f>IFERROR(IF(INDEX('公式予選（TT）2Gr-結果表・グリッド用（貼付）'!$A:$Z,MATCH($G78,'公式予選（TT）2Gr-結果表・グリッド用（貼付）'!$A:$A,0),MATCH("BestLap",'公式予選（TT）2Gr-結果表・グリッド用（貼付）'!$1:$1,0))=0,"",INDEX('公式予選（TT）2Gr-結果表・グリッド用（貼付）'!$A:$Z,MATCH($G78,'公式予選（TT）2Gr-結果表・グリッド用（貼付）'!$A:$A,0),MATCH("BestLap",'公式予選（TT）2Gr-結果表・グリッド用（貼付）'!$1:$1,0))),"")</f>
        <v/>
      </c>
      <c r="L78" s="44"/>
      <c r="M78" s="7"/>
    </row>
    <row r="79" spans="1:13" ht="6" customHeight="1">
      <c r="A79" s="7"/>
      <c r="B79" s="28"/>
      <c r="C79" s="43" t="str">
        <f>IF(IFERROR(INDEX('公式予選（TT）2Gr-結果表・グリッド用（貼付）'!$A:$Z,MATCH($B78,'公式予選（TT）2Gr-結果表・グリッド用（貼付）'!$A:$A,0),MATCH("クラス",'公式予選（TT）2Gr-結果表・グリッド用（貼付）'!$1:$1,0)),"")=0,"",IFERROR(INDEX('公式予選（TT）2Gr-結果表・グリッド用（貼付）'!$A:$Z,MATCH($B78,'公式予選（TT）2Gr-結果表・グリッド用（貼付）'!$A:$A,0),MATCH("クラス",'公式予選（TT）2Gr-結果表・グリッド用（貼付）'!$1:$1,0)),""))</f>
        <v/>
      </c>
      <c r="D79" s="165"/>
      <c r="E79" s="168"/>
      <c r="F79" s="43" t="str">
        <f>IF(IFERROR(INDEX('公式予選（TT）2Gr-結果表・グリッド用（貼付）'!$A:$Z,MATCH($B78,'公式予選（TT）2Gr-結果表・グリッド用（貼付）'!$A:$A,0),MATCH("Model/Engine",'公式予選（TT）2Gr-結果表・グリッド用（貼付）'!$1:$1,0)),"")=0,"",IFERROR(INDEX('公式予選（TT）2Gr-結果表・グリッド用（貼付）'!$A:$Z,MATCH($B78,'公式予選（TT）2Gr-結果表・グリッド用（貼付）'!$A:$A,0),MATCH("Model/Engine",'公式予選（TT）2Gr-結果表・グリッド用（貼付）'!$1:$1,0)),""))</f>
        <v/>
      </c>
      <c r="G79" s="28"/>
      <c r="H79" s="43" t="str">
        <f>IF(IFERROR(INDEX('公式予選（TT）2Gr-結果表・グリッド用（貼付）'!$A:$Z,MATCH($G78,'公式予選（TT）2Gr-結果表・グリッド用（貼付）'!$A:$A,0),MATCH("クラス",'公式予選（TT）2Gr-結果表・グリッド用（貼付）'!$1:$1,0)),"")=0,"",IFERROR(INDEX('公式予選（TT）2Gr-結果表・グリッド用（貼付）'!$A:$Z,MATCH($G78,'公式予選（TT）2Gr-結果表・グリッド用（貼付）'!$A:$A,0),MATCH("クラス",'公式予選（TT）2Gr-結果表・グリッド用（貼付）'!$1:$1,0)),""))</f>
        <v/>
      </c>
      <c r="I79" s="165"/>
      <c r="J79" s="168"/>
      <c r="K79" s="43" t="str">
        <f>IFERROR(IF(INDEX('公式予選（TT）2Gr-結果表・グリッド用（貼付）'!$A:$Z,MATCH($G78,'公式予選（TT）2Gr-結果表・グリッド用（貼付）'!$A:$A,0),MATCH("Model/Engine",'公式予選（TT）2Gr-結果表・グリッド用（貼付）'!$1:$1,0))=0,"",INDEX('公式予選（TT）2Gr-結果表・グリッド用（貼付）'!$A:$Z,MATCH($G78,'公式予選（TT）2Gr-結果表・グリッド用（貼付）'!$A:$A,0),MATCH("Model/Engine",'公式予選（TT）2Gr-結果表・グリッド用（貼付）'!$1:$1,0))),"")</f>
        <v/>
      </c>
      <c r="L79" s="45"/>
      <c r="M79" s="7"/>
    </row>
    <row r="80" spans="1:13" ht="9.9499999999999993" customHeight="1">
      <c r="A80" s="7"/>
      <c r="B80" s="28"/>
      <c r="C80" s="169" t="str">
        <f>IF(IFERROR(INDEX('公式予選（TT）2Gr-結果表・グリッド用（貼付）'!$A:$Z,MATCH($B78,'公式予選（TT）2Gr-結果表・グリッド用（貼付）'!$A:$A,0),MATCH("team",'公式予選（TT）2Gr-結果表・グリッド用（貼付）'!$1:$1,0)),"")=0,"",IFERROR(INDEX('公式予選（TT）2Gr-結果表・グリッド用（貼付）'!$A:$Z,MATCH($B78,'公式予選（TT）2Gr-結果表・グリッド用（貼付）'!$A:$A,0),MATCH("team",'公式予選（TT）2Gr-結果表・グリッド用（貼付）'!$1:$1,0)),""))</f>
        <v/>
      </c>
      <c r="D80" s="170"/>
      <c r="E80" s="169"/>
      <c r="F80" s="44"/>
      <c r="G80" s="28"/>
      <c r="H80" s="169" t="str">
        <f>IFERROR(IF(INDEX('公式予選（TT）2Gr-結果表・グリッド用（貼付）'!$A:$Z,MATCH($G78,'公式予選（TT）2Gr-結果表・グリッド用（貼付）'!$A:$A,0),MATCH("team",'公式予選（TT）2Gr-結果表・グリッド用（貼付）'!$1:$1,0))=0,"",INDEX('公式予選（TT）2Gr-結果表・グリッド用（貼付）'!$A:$Z,MATCH($G78,'公式予選（TT）2Gr-結果表・グリッド用（貼付）'!$A:$A,0),MATCH("team",'公式予選（TT）2Gr-結果表・グリッド用（貼付）'!$1:$1,0))),"")</f>
        <v/>
      </c>
      <c r="I80" s="170"/>
      <c r="J80" s="169"/>
      <c r="K80" s="44"/>
      <c r="L80" s="42"/>
      <c r="M80" s="7"/>
    </row>
    <row r="81" spans="1:13" ht="6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46"/>
      <c r="L81" s="43"/>
      <c r="M81" s="7"/>
    </row>
    <row r="82" spans="1:13" ht="11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4"/>
      <c r="M82" s="7"/>
    </row>
    <row r="83" spans="1:13" ht="11.25">
      <c r="A83" s="7"/>
      <c r="C83" s="7"/>
      <c r="D83" s="7"/>
      <c r="E83" s="7"/>
      <c r="F83" s="7"/>
      <c r="G83" s="7"/>
      <c r="H83" s="7"/>
      <c r="I83" s="7"/>
      <c r="J83" s="7"/>
      <c r="K83" s="7"/>
      <c r="L83" s="45"/>
      <c r="M83" s="7"/>
    </row>
    <row r="84" spans="1:13" ht="11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ht="11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1:13" ht="11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1:13" ht="11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3" ht="11.25">
      <c r="A88" s="7"/>
      <c r="B88" s="7" t="str">
        <f>"審査委員長 ："&amp;" "&amp;各種設定!$D$20</f>
        <v xml:space="preserve">審査委員長 ： 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1:13" ht="11.25">
      <c r="A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1:13" ht="11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pans="1:13" ht="11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1:13" ht="11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 spans="1:13" ht="11.25">
      <c r="A93" s="172"/>
      <c r="B93" s="172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7"/>
    </row>
    <row r="94" spans="1:13" ht="11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ht="11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3" ht="11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ht="11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1:13" ht="11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spans="1:13" ht="11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1:13" ht="11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1:13" ht="11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13" ht="11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</row>
    <row r="103" spans="1:13" ht="11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1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</row>
    <row r="105" spans="1:13" ht="11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 ht="11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 spans="1:13" ht="11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</row>
    <row r="108" spans="1:13" ht="11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spans="1:13" ht="11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1:13" ht="11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1:13" ht="11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1:13" ht="11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 ht="11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 ht="11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1:13" ht="11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ht="11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ht="11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3" ht="11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3" ht="11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1:13" ht="11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1:13" ht="11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3" ht="11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13" ht="11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13" ht="11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1:13" ht="11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1:13" ht="11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1:13" ht="11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3" ht="11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1:13" ht="11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1:13" ht="11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13" ht="11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1:13" ht="11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1:13" ht="11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1:13" ht="11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1:13" ht="11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1:13" ht="11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1:13" ht="11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ht="11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1:13" ht="11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ht="11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ht="11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ht="11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ht="11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ht="11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1:13" ht="11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1:13" ht="11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 ht="11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1:13" ht="11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1:13" ht="11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1:13" ht="11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 spans="1:13" ht="11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1:13" ht="11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 ht="11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13" ht="11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</row>
    <row r="155" spans="1:13" ht="11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1:13" ht="11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1:13" ht="11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1:13" ht="11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3" ht="11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1:13" ht="11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1:13" ht="11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</row>
    <row r="162" spans="1:13" ht="11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1:13" ht="11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1:13" ht="11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1:13" ht="11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1:13" ht="11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</row>
    <row r="167" spans="1:13" ht="11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 spans="1:13" ht="11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1:13" ht="11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 ht="11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1:13" ht="11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</row>
    <row r="172" spans="1:13" ht="11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1:13" ht="11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1:13" ht="11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1:13" ht="11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1:13" ht="11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</row>
    <row r="177" spans="1:13" ht="11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</row>
    <row r="178" spans="1:13" ht="11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</row>
    <row r="179" spans="1:13" ht="11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1:13" ht="11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1:13" ht="11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1:13" ht="11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1:13" ht="11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1:13" ht="11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 spans="1:13" ht="11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1:13" ht="11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</row>
    <row r="187" spans="1:13" ht="11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13" ht="11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1:13" ht="11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1:13" ht="11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1:13" ht="11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</row>
    <row r="192" spans="1:13" ht="11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1:13" ht="11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1:13" ht="11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</row>
    <row r="195" spans="1:13" ht="11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</row>
    <row r="196" spans="1:13" ht="11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1:13" ht="11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</row>
    <row r="198" spans="1:13" ht="11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</row>
    <row r="199" spans="1:13" ht="11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1:13" ht="11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 ht="11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3" ht="11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3" ht="11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ht="11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ht="11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ht="11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ht="11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ht="11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1:13" ht="11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1:13" ht="11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1:13" ht="11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3" ht="11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3" ht="11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3" ht="11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 ht="11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ht="11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ht="11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ht="11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ht="11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ht="11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ht="11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ht="11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ht="11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ht="11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1:13" ht="11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1:13" ht="11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1:13" ht="11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1:13" ht="11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1:13" ht="11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3" ht="11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3" ht="11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3" ht="11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1:13" ht="11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1:13" ht="11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1:13" ht="11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3" ht="11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 ht="11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3" ht="11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ht="11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ht="11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1:13" ht="11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3" ht="11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1:13" ht="11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1:13" ht="11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1:13" ht="11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1:13" ht="11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3" ht="11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ht="11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 ht="11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3" ht="11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3" ht="11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3" ht="11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3" ht="11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ht="11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3" ht="11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3" ht="11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1:13" ht="11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1:13" ht="11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3" ht="11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1:13" ht="11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1:13" ht="11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1:13" ht="11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3" ht="11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1:13" ht="11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1:13" ht="11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1:13" ht="11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1:13" ht="11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1:13" ht="11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1:13" ht="11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1:13" ht="11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1:13" ht="11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1:13" ht="11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1:13" ht="11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1:13" ht="11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1:13" ht="11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1:13" ht="11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1:13" ht="11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3" ht="11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1:13" ht="11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  <row r="280" spans="1:13" ht="11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</row>
    <row r="281" spans="1:13" ht="11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</row>
    <row r="282" spans="1:13" ht="11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1:13" ht="11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1:13" ht="11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 spans="1:13" ht="11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1:13" ht="11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</row>
    <row r="287" spans="1:13" ht="11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</row>
    <row r="288" spans="1:13" ht="11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</row>
    <row r="289" spans="1:13" ht="11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1:13" ht="11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1:13" ht="11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</row>
    <row r="292" spans="1:13" ht="11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1:13" ht="11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</row>
    <row r="294" spans="1:13" ht="11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1:13" ht="11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</row>
    <row r="296" spans="1:13" ht="11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1:13" ht="11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1:13" ht="11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</row>
    <row r="299" spans="1:13" ht="11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1:13" ht="11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</row>
    <row r="301" spans="1:13" ht="11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1:13" ht="11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</row>
    <row r="303" spans="1:13" ht="11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</row>
    <row r="304" spans="1:13" ht="11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</row>
    <row r="305" spans="1:13" ht="11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</row>
    <row r="306" spans="1:13" ht="11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</row>
    <row r="307" spans="1:13" ht="11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</row>
    <row r="308" spans="1:13" ht="11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</row>
    <row r="309" spans="1:13" ht="11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</row>
    <row r="310" spans="1:13" ht="11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</row>
    <row r="311" spans="1:13" ht="11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</row>
    <row r="312" spans="1:13" ht="11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1:13" ht="11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3" ht="11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</row>
    <row r="315" spans="1:13" ht="11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</row>
    <row r="316" spans="1:13" ht="11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</row>
    <row r="317" spans="1:13" ht="11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</row>
    <row r="318" spans="1:13" ht="11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</row>
    <row r="319" spans="1:13" ht="11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</row>
    <row r="320" spans="1:13" ht="11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</row>
    <row r="321" spans="1:13" ht="11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</row>
    <row r="322" spans="1:13" ht="11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</row>
    <row r="323" spans="1:13" ht="11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</row>
    <row r="324" spans="1:13" ht="11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</row>
    <row r="325" spans="1:13" ht="11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</row>
    <row r="326" spans="1:13" ht="11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</row>
    <row r="327" spans="1:13" ht="11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</row>
    <row r="328" spans="1:13" ht="11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</row>
    <row r="329" spans="1:13" ht="11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</row>
    <row r="330" spans="1:13" ht="11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</row>
    <row r="331" spans="1:13" ht="11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</row>
    <row r="332" spans="1:13" ht="11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</row>
    <row r="333" spans="1:13" ht="11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</row>
    <row r="334" spans="1:13" ht="11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</row>
    <row r="335" spans="1:13" ht="11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</row>
    <row r="336" spans="1:13" ht="11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</row>
    <row r="337" spans="1:13" ht="11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</row>
    <row r="338" spans="1:13" ht="11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</row>
    <row r="339" spans="1:13" ht="11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</row>
    <row r="340" spans="1:13" ht="11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</row>
    <row r="341" spans="1:13" ht="11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</row>
    <row r="342" spans="1:13" ht="11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</row>
    <row r="343" spans="1:13" ht="11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</row>
    <row r="344" spans="1:13" ht="11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</row>
    <row r="345" spans="1:13" ht="11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</row>
    <row r="346" spans="1:13" ht="11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</row>
    <row r="347" spans="1:13" ht="11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</row>
    <row r="348" spans="1:13" ht="11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</row>
    <row r="349" spans="1:13" ht="11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</row>
    <row r="350" spans="1:13" ht="11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</row>
    <row r="351" spans="1:13" ht="11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</row>
    <row r="352" spans="1:13" ht="11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</row>
    <row r="353" spans="1:13" ht="11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</row>
    <row r="354" spans="1:13" ht="11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</row>
    <row r="355" spans="1:13" ht="11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</row>
    <row r="356" spans="1:13" ht="11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</row>
    <row r="357" spans="1:13" ht="11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</row>
    <row r="358" spans="1:13" ht="11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</row>
    <row r="359" spans="1:13" ht="11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</row>
    <row r="360" spans="1:13" ht="11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</row>
    <row r="361" spans="1:13" ht="11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</row>
    <row r="362" spans="1:13" ht="11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</row>
    <row r="363" spans="1:13" ht="11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</row>
    <row r="364" spans="1:13" ht="11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</row>
    <row r="365" spans="1:13" ht="11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</row>
    <row r="366" spans="1:13" ht="11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</row>
    <row r="367" spans="1:13" ht="11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</row>
    <row r="368" spans="1:13" ht="11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</row>
    <row r="369" spans="1:13" ht="11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</row>
    <row r="370" spans="1:13" ht="11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</row>
    <row r="371" spans="1:13" ht="11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</row>
    <row r="372" spans="1:13" ht="11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</row>
    <row r="373" spans="1:13" ht="11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</row>
    <row r="374" spans="1:13" ht="11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</row>
    <row r="375" spans="1:13" ht="11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</row>
    <row r="376" spans="1:13" ht="11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</row>
    <row r="377" spans="1:13" ht="11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</row>
    <row r="378" spans="1:13" ht="11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</row>
    <row r="379" spans="1:13" ht="11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</row>
    <row r="380" spans="1:13" ht="11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</row>
    <row r="381" spans="1:13" ht="11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</row>
    <row r="382" spans="1:13" ht="11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</row>
    <row r="383" spans="1:13" ht="11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</row>
    <row r="384" spans="1:13" ht="11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</row>
    <row r="385" spans="1:13" ht="11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</row>
    <row r="386" spans="1:13" ht="11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</row>
    <row r="387" spans="1:13" ht="11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</row>
    <row r="388" spans="1:13" ht="11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</row>
    <row r="389" spans="1:13" ht="11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</row>
    <row r="390" spans="1:13" ht="11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</row>
    <row r="391" spans="1:13" ht="11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</row>
    <row r="392" spans="1:13" ht="11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</row>
    <row r="393" spans="1:13" ht="11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</row>
    <row r="394" spans="1:13" ht="11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</row>
    <row r="395" spans="1:13" ht="11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</row>
    <row r="396" spans="1:13" ht="11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</row>
    <row r="397" spans="1:13" ht="11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</row>
    <row r="398" spans="1:13" ht="11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</row>
    <row r="399" spans="1:13" ht="11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</row>
    <row r="400" spans="1:13" ht="11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</row>
    <row r="401" spans="1:13" ht="11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</row>
    <row r="402" spans="1:13" ht="11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</row>
    <row r="403" spans="1:13" ht="11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</row>
    <row r="404" spans="1:13" ht="11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</row>
    <row r="405" spans="1:13" ht="11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</row>
    <row r="406" spans="1:13" ht="11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</row>
    <row r="407" spans="1:13" ht="11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</row>
    <row r="408" spans="1:13" ht="11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</row>
    <row r="409" spans="1:13" ht="11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</row>
    <row r="410" spans="1:13" ht="11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</row>
    <row r="411" spans="1:13" ht="11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</row>
    <row r="412" spans="1:13" ht="11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</row>
    <row r="413" spans="1:13" ht="11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</row>
    <row r="414" spans="1:13" ht="11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</row>
    <row r="415" spans="1:13" ht="11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</row>
    <row r="416" spans="1:13" ht="11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</row>
    <row r="417" spans="1:13" ht="11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</row>
    <row r="418" spans="1:13" ht="11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</row>
    <row r="419" spans="1:13" ht="11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</row>
    <row r="420" spans="1:13" ht="11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</row>
    <row r="421" spans="1:13" ht="11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</row>
    <row r="422" spans="1:13" ht="11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ht="11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</row>
    <row r="424" spans="1:13" ht="11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</row>
    <row r="425" spans="1:13" ht="11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</row>
    <row r="426" spans="1:13" ht="11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</row>
    <row r="427" spans="1:13" ht="11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</row>
    <row r="428" spans="1:13" ht="11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</row>
    <row r="429" spans="1:13" ht="11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</row>
    <row r="430" spans="1:13" ht="11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</row>
    <row r="431" spans="1:13" ht="11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</row>
    <row r="432" spans="1:13" ht="11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</row>
    <row r="433" spans="1:13" ht="11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</row>
    <row r="434" spans="1:13" ht="11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</row>
    <row r="435" spans="1:13" ht="11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</row>
    <row r="436" spans="1:13" ht="11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</row>
    <row r="437" spans="1:13" ht="11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</row>
    <row r="438" spans="1:13" ht="11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ht="11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</row>
    <row r="440" spans="1:13" ht="11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</row>
    <row r="441" spans="1:13" ht="11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</row>
    <row r="442" spans="1:13" ht="11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</row>
    <row r="443" spans="1:13" ht="11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</row>
    <row r="444" spans="1:13" ht="11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</row>
    <row r="445" spans="1:13" ht="11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</row>
    <row r="446" spans="1:13" ht="11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</row>
    <row r="447" spans="1:13" ht="11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</row>
    <row r="448" spans="1:13" ht="11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</row>
    <row r="449" spans="1:13" ht="11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ht="11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</row>
    <row r="451" spans="1:13" ht="11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</row>
    <row r="452" spans="1:13" ht="11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</row>
    <row r="453" spans="1:13" ht="11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</row>
    <row r="454" spans="1:13" ht="11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ht="11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</row>
    <row r="456" spans="1:13" ht="11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</row>
    <row r="457" spans="1:13" ht="11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</row>
    <row r="458" spans="1:13" ht="11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</row>
    <row r="459" spans="1:13" ht="11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</row>
    <row r="460" spans="1:13" ht="11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</row>
    <row r="461" spans="1:13" ht="11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</row>
    <row r="462" spans="1:13" ht="11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</row>
    <row r="463" spans="1:13" ht="11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</row>
    <row r="464" spans="1:13" ht="11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</row>
    <row r="465" spans="1:13" ht="11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</row>
    <row r="466" spans="1:13" ht="11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</row>
    <row r="467" spans="1:13" ht="11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</row>
    <row r="468" spans="1:13" ht="11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</row>
    <row r="469" spans="1:13" ht="11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</row>
    <row r="470" spans="1:13" ht="11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</row>
    <row r="471" spans="1:13" ht="11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</row>
    <row r="472" spans="1:13" ht="11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</row>
    <row r="473" spans="1:13" ht="11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</row>
    <row r="474" spans="1:13" ht="11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</row>
    <row r="475" spans="1:13" ht="11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</row>
    <row r="476" spans="1:13" ht="11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</row>
    <row r="477" spans="1:13" ht="11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</row>
    <row r="478" spans="1:13" ht="11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</row>
    <row r="479" spans="1:13" ht="11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</row>
    <row r="480" spans="1:13" ht="11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</row>
    <row r="481" spans="1:13" ht="11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</row>
    <row r="482" spans="1:13" ht="11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</row>
    <row r="483" spans="1:13" ht="11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</row>
    <row r="484" spans="1:13" ht="11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</row>
    <row r="485" spans="1:13" ht="11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</row>
    <row r="486" spans="1:13" ht="11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</row>
    <row r="487" spans="1:13" ht="11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</row>
    <row r="488" spans="1:13" ht="11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</row>
    <row r="489" spans="1:13" ht="11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</row>
    <row r="490" spans="1:13" ht="11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</row>
    <row r="491" spans="1:13" ht="11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</row>
    <row r="492" spans="1:13" ht="11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</row>
    <row r="493" spans="1:13" ht="11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</row>
    <row r="494" spans="1:13" ht="11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</row>
    <row r="495" spans="1:13" ht="11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</row>
    <row r="496" spans="1:13" ht="11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</row>
    <row r="497" spans="1:13" ht="11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</row>
    <row r="498" spans="1:13" ht="11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</row>
    <row r="499" spans="1:13" ht="11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</row>
    <row r="500" spans="1:13" ht="11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</row>
    <row r="501" spans="1:13" ht="11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</row>
    <row r="502" spans="1:13" ht="11.25">
      <c r="A502" s="7"/>
      <c r="B502" s="7"/>
      <c r="C502" s="7"/>
      <c r="D502" s="7"/>
      <c r="E502" s="7"/>
      <c r="F502" s="7"/>
      <c r="G502" s="7"/>
      <c r="L502" s="7"/>
      <c r="M502" s="7"/>
    </row>
    <row r="503" spans="1:13" ht="11.25">
      <c r="A503" s="7"/>
      <c r="B503" s="7"/>
      <c r="C503" s="7"/>
      <c r="D503" s="7"/>
      <c r="E503" s="7"/>
      <c r="F503" s="7"/>
      <c r="G503" s="7"/>
      <c r="L503" s="7"/>
      <c r="M503" s="7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16"/>
  <conditionalFormatting sqref="G78">
    <cfRule type="expression" dxfId="447" priority="200" stopIfTrue="1">
      <formula>$H$78=""</formula>
    </cfRule>
  </conditionalFormatting>
  <conditionalFormatting sqref="C18">
    <cfRule type="expression" dxfId="446" priority="199" stopIfTrue="1">
      <formula>C18&lt;&gt;""</formula>
    </cfRule>
  </conditionalFormatting>
  <conditionalFormatting sqref="C20">
    <cfRule type="expression" dxfId="445" priority="198" stopIfTrue="1">
      <formula>C18&lt;&gt;""</formula>
    </cfRule>
  </conditionalFormatting>
  <conditionalFormatting sqref="D20">
    <cfRule type="expression" dxfId="444" priority="197" stopIfTrue="1">
      <formula>C18&lt;&gt;""</formula>
    </cfRule>
  </conditionalFormatting>
  <conditionalFormatting sqref="E20">
    <cfRule type="expression" dxfId="443" priority="196" stopIfTrue="1">
      <formula>C18&lt;&gt;""</formula>
    </cfRule>
  </conditionalFormatting>
  <conditionalFormatting sqref="E19">
    <cfRule type="expression" dxfId="442" priority="195" stopIfTrue="1">
      <formula>C18&lt;&gt;""</formula>
    </cfRule>
  </conditionalFormatting>
  <conditionalFormatting sqref="D18:E18">
    <cfRule type="expression" dxfId="441" priority="194" stopIfTrue="1">
      <formula>C18&lt;&gt;""</formula>
    </cfRule>
  </conditionalFormatting>
  <conditionalFormatting sqref="H14">
    <cfRule type="expression" dxfId="440" priority="193" stopIfTrue="1">
      <formula>H14&lt;&gt;""</formula>
    </cfRule>
  </conditionalFormatting>
  <conditionalFormatting sqref="H16">
    <cfRule type="expression" dxfId="439" priority="192" stopIfTrue="1">
      <formula>H14&lt;&gt;""</formula>
    </cfRule>
  </conditionalFormatting>
  <conditionalFormatting sqref="I16">
    <cfRule type="expression" dxfId="438" priority="191" stopIfTrue="1">
      <formula>H14&lt;&gt;""</formula>
    </cfRule>
  </conditionalFormatting>
  <conditionalFormatting sqref="J16">
    <cfRule type="expression" dxfId="437" priority="190" stopIfTrue="1">
      <formula>H14&lt;&gt;""</formula>
    </cfRule>
  </conditionalFormatting>
  <conditionalFormatting sqref="J15">
    <cfRule type="expression" dxfId="436" priority="189" stopIfTrue="1">
      <formula>H14&lt;&gt;""</formula>
    </cfRule>
  </conditionalFormatting>
  <conditionalFormatting sqref="I14:J14">
    <cfRule type="expression" dxfId="435" priority="188" stopIfTrue="1">
      <formula>H14&lt;&gt;""</formula>
    </cfRule>
  </conditionalFormatting>
  <conditionalFormatting sqref="C22">
    <cfRule type="expression" dxfId="434" priority="187" stopIfTrue="1">
      <formula>C22&lt;&gt;""</formula>
    </cfRule>
  </conditionalFormatting>
  <conditionalFormatting sqref="C24">
    <cfRule type="expression" dxfId="433" priority="186" stopIfTrue="1">
      <formula>C22&lt;&gt;""</formula>
    </cfRule>
  </conditionalFormatting>
  <conditionalFormatting sqref="D24">
    <cfRule type="expression" dxfId="432" priority="185" stopIfTrue="1">
      <formula>C22&lt;&gt;""</formula>
    </cfRule>
  </conditionalFormatting>
  <conditionalFormatting sqref="E24">
    <cfRule type="expression" dxfId="431" priority="184" stopIfTrue="1">
      <formula>C22&lt;&gt;""</formula>
    </cfRule>
  </conditionalFormatting>
  <conditionalFormatting sqref="E23">
    <cfRule type="expression" dxfId="430" priority="183" stopIfTrue="1">
      <formula>C22&lt;&gt;""</formula>
    </cfRule>
  </conditionalFormatting>
  <conditionalFormatting sqref="D22:E22">
    <cfRule type="expression" dxfId="429" priority="182" stopIfTrue="1">
      <formula>C22&lt;&gt;""</formula>
    </cfRule>
  </conditionalFormatting>
  <conditionalFormatting sqref="C26">
    <cfRule type="expression" dxfId="428" priority="181" stopIfTrue="1">
      <formula>C26&lt;&gt;""</formula>
    </cfRule>
  </conditionalFormatting>
  <conditionalFormatting sqref="C28">
    <cfRule type="expression" dxfId="427" priority="180" stopIfTrue="1">
      <formula>C26&lt;&gt;""</formula>
    </cfRule>
  </conditionalFormatting>
  <conditionalFormatting sqref="D28">
    <cfRule type="expression" dxfId="426" priority="179" stopIfTrue="1">
      <formula>C26&lt;&gt;""</formula>
    </cfRule>
  </conditionalFormatting>
  <conditionalFormatting sqref="E28">
    <cfRule type="expression" dxfId="425" priority="178" stopIfTrue="1">
      <formula>C26&lt;&gt;""</formula>
    </cfRule>
  </conditionalFormatting>
  <conditionalFormatting sqref="E27">
    <cfRule type="expression" dxfId="424" priority="177" stopIfTrue="1">
      <formula>C26&lt;&gt;""</formula>
    </cfRule>
  </conditionalFormatting>
  <conditionalFormatting sqref="D26:E26">
    <cfRule type="expression" dxfId="423" priority="176" stopIfTrue="1">
      <formula>C26&lt;&gt;""</formula>
    </cfRule>
  </conditionalFormatting>
  <conditionalFormatting sqref="C30">
    <cfRule type="expression" dxfId="422" priority="175" stopIfTrue="1">
      <formula>C30&lt;&gt;""</formula>
    </cfRule>
  </conditionalFormatting>
  <conditionalFormatting sqref="C32">
    <cfRule type="expression" dxfId="421" priority="174" stopIfTrue="1">
      <formula>C30&lt;&gt;""</formula>
    </cfRule>
  </conditionalFormatting>
  <conditionalFormatting sqref="D32">
    <cfRule type="expression" dxfId="420" priority="173" stopIfTrue="1">
      <formula>C30&lt;&gt;""</formula>
    </cfRule>
  </conditionalFormatting>
  <conditionalFormatting sqref="E32">
    <cfRule type="expression" dxfId="419" priority="172" stopIfTrue="1">
      <formula>C30&lt;&gt;""</formula>
    </cfRule>
  </conditionalFormatting>
  <conditionalFormatting sqref="E31">
    <cfRule type="expression" dxfId="418" priority="171" stopIfTrue="1">
      <formula>C30&lt;&gt;""</formula>
    </cfRule>
  </conditionalFormatting>
  <conditionalFormatting sqref="D30:E30">
    <cfRule type="expression" dxfId="417" priority="170" stopIfTrue="1">
      <formula>C30&lt;&gt;""</formula>
    </cfRule>
  </conditionalFormatting>
  <conditionalFormatting sqref="C34">
    <cfRule type="expression" dxfId="416" priority="169" stopIfTrue="1">
      <formula>C34&lt;&gt;""</formula>
    </cfRule>
  </conditionalFormatting>
  <conditionalFormatting sqref="C36">
    <cfRule type="expression" dxfId="415" priority="168" stopIfTrue="1">
      <formula>C34&lt;&gt;""</formula>
    </cfRule>
  </conditionalFormatting>
  <conditionalFormatting sqref="D36">
    <cfRule type="expression" dxfId="414" priority="167" stopIfTrue="1">
      <formula>C34&lt;&gt;""</formula>
    </cfRule>
  </conditionalFormatting>
  <conditionalFormatting sqref="E36">
    <cfRule type="expression" dxfId="413" priority="166" stopIfTrue="1">
      <formula>C34&lt;&gt;""</formula>
    </cfRule>
  </conditionalFormatting>
  <conditionalFormatting sqref="E35">
    <cfRule type="expression" dxfId="412" priority="165" stopIfTrue="1">
      <formula>C34&lt;&gt;""</formula>
    </cfRule>
  </conditionalFormatting>
  <conditionalFormatting sqref="D34:E34">
    <cfRule type="expression" dxfId="411" priority="164" stopIfTrue="1">
      <formula>C34&lt;&gt;""</formula>
    </cfRule>
  </conditionalFormatting>
  <conditionalFormatting sqref="C38">
    <cfRule type="expression" dxfId="410" priority="163" stopIfTrue="1">
      <formula>C38&lt;&gt;""</formula>
    </cfRule>
  </conditionalFormatting>
  <conditionalFormatting sqref="C40">
    <cfRule type="expression" dxfId="409" priority="162" stopIfTrue="1">
      <formula>C38&lt;&gt;""</formula>
    </cfRule>
  </conditionalFormatting>
  <conditionalFormatting sqref="D40">
    <cfRule type="expression" dxfId="408" priority="161" stopIfTrue="1">
      <formula>C38&lt;&gt;""</formula>
    </cfRule>
  </conditionalFormatting>
  <conditionalFormatting sqref="E40">
    <cfRule type="expression" dxfId="407" priority="160" stopIfTrue="1">
      <formula>C38&lt;&gt;""</formula>
    </cfRule>
  </conditionalFormatting>
  <conditionalFormatting sqref="E39">
    <cfRule type="expression" dxfId="406" priority="159" stopIfTrue="1">
      <formula>C38&lt;&gt;""</formula>
    </cfRule>
  </conditionalFormatting>
  <conditionalFormatting sqref="D38:E38">
    <cfRule type="expression" dxfId="405" priority="158" stopIfTrue="1">
      <formula>C38&lt;&gt;""</formula>
    </cfRule>
  </conditionalFormatting>
  <conditionalFormatting sqref="C42">
    <cfRule type="expression" dxfId="404" priority="157" stopIfTrue="1">
      <formula>C42&lt;&gt;""</formula>
    </cfRule>
  </conditionalFormatting>
  <conditionalFormatting sqref="C44">
    <cfRule type="expression" dxfId="403" priority="156" stopIfTrue="1">
      <formula>C42&lt;&gt;""</formula>
    </cfRule>
  </conditionalFormatting>
  <conditionalFormatting sqref="D44">
    <cfRule type="expression" dxfId="402" priority="155" stopIfTrue="1">
      <formula>C42&lt;&gt;""</formula>
    </cfRule>
  </conditionalFormatting>
  <conditionalFormatting sqref="E44">
    <cfRule type="expression" dxfId="401" priority="154" stopIfTrue="1">
      <formula>C42&lt;&gt;""</formula>
    </cfRule>
  </conditionalFormatting>
  <conditionalFormatting sqref="E43">
    <cfRule type="expression" dxfId="400" priority="153" stopIfTrue="1">
      <formula>C42&lt;&gt;""</formula>
    </cfRule>
  </conditionalFormatting>
  <conditionalFormatting sqref="D42:E42">
    <cfRule type="expression" dxfId="399" priority="152" stopIfTrue="1">
      <formula>C42&lt;&gt;""</formula>
    </cfRule>
  </conditionalFormatting>
  <conditionalFormatting sqref="C46">
    <cfRule type="expression" dxfId="398" priority="151" stopIfTrue="1">
      <formula>C46&lt;&gt;""</formula>
    </cfRule>
  </conditionalFormatting>
  <conditionalFormatting sqref="C48">
    <cfRule type="expression" dxfId="397" priority="150" stopIfTrue="1">
      <formula>C46&lt;&gt;""</formula>
    </cfRule>
  </conditionalFormatting>
  <conditionalFormatting sqref="D48">
    <cfRule type="expression" dxfId="396" priority="149" stopIfTrue="1">
      <formula>C46&lt;&gt;""</formula>
    </cfRule>
  </conditionalFormatting>
  <conditionalFormatting sqref="E48">
    <cfRule type="expression" dxfId="395" priority="148" stopIfTrue="1">
      <formula>C46&lt;&gt;""</formula>
    </cfRule>
  </conditionalFormatting>
  <conditionalFormatting sqref="E47">
    <cfRule type="expression" dxfId="394" priority="147" stopIfTrue="1">
      <formula>C46&lt;&gt;""</formula>
    </cfRule>
  </conditionalFormatting>
  <conditionalFormatting sqref="D46:E46">
    <cfRule type="expression" dxfId="393" priority="146" stopIfTrue="1">
      <formula>C46&lt;&gt;""</formula>
    </cfRule>
  </conditionalFormatting>
  <conditionalFormatting sqref="C50">
    <cfRule type="expression" dxfId="392" priority="145" stopIfTrue="1">
      <formula>C50&lt;&gt;""</formula>
    </cfRule>
  </conditionalFormatting>
  <conditionalFormatting sqref="C52">
    <cfRule type="expression" dxfId="391" priority="144" stopIfTrue="1">
      <formula>C50&lt;&gt;""</formula>
    </cfRule>
  </conditionalFormatting>
  <conditionalFormatting sqref="D52">
    <cfRule type="expression" dxfId="390" priority="143" stopIfTrue="1">
      <formula>C50&lt;&gt;""</formula>
    </cfRule>
  </conditionalFormatting>
  <conditionalFormatting sqref="E52">
    <cfRule type="expression" dxfId="389" priority="142" stopIfTrue="1">
      <formula>C50&lt;&gt;""</formula>
    </cfRule>
  </conditionalFormatting>
  <conditionalFormatting sqref="E51">
    <cfRule type="expression" dxfId="388" priority="141" stopIfTrue="1">
      <formula>C50&lt;&gt;""</formula>
    </cfRule>
  </conditionalFormatting>
  <conditionalFormatting sqref="D50:E50">
    <cfRule type="expression" dxfId="387" priority="140" stopIfTrue="1">
      <formula>C50&lt;&gt;""</formula>
    </cfRule>
  </conditionalFormatting>
  <conditionalFormatting sqref="C54">
    <cfRule type="expression" dxfId="386" priority="139" stopIfTrue="1">
      <formula>C54&lt;&gt;""</formula>
    </cfRule>
  </conditionalFormatting>
  <conditionalFormatting sqref="C56">
    <cfRule type="expression" dxfId="385" priority="138" stopIfTrue="1">
      <formula>C54&lt;&gt;""</formula>
    </cfRule>
  </conditionalFormatting>
  <conditionalFormatting sqref="D56">
    <cfRule type="expression" dxfId="384" priority="137" stopIfTrue="1">
      <formula>C54&lt;&gt;""</formula>
    </cfRule>
  </conditionalFormatting>
  <conditionalFormatting sqref="E56">
    <cfRule type="expression" dxfId="383" priority="136" stopIfTrue="1">
      <formula>C54&lt;&gt;""</formula>
    </cfRule>
  </conditionalFormatting>
  <conditionalFormatting sqref="E55">
    <cfRule type="expression" dxfId="382" priority="135" stopIfTrue="1">
      <formula>C54&lt;&gt;""</formula>
    </cfRule>
  </conditionalFormatting>
  <conditionalFormatting sqref="D54:E54">
    <cfRule type="expression" dxfId="381" priority="134" stopIfTrue="1">
      <formula>C54&lt;&gt;""</formula>
    </cfRule>
  </conditionalFormatting>
  <conditionalFormatting sqref="C58">
    <cfRule type="expression" dxfId="380" priority="133" stopIfTrue="1">
      <formula>C58&lt;&gt;""</formula>
    </cfRule>
  </conditionalFormatting>
  <conditionalFormatting sqref="C60">
    <cfRule type="expression" dxfId="379" priority="132" stopIfTrue="1">
      <formula>C58&lt;&gt;""</formula>
    </cfRule>
  </conditionalFormatting>
  <conditionalFormatting sqref="D60">
    <cfRule type="expression" dxfId="378" priority="131" stopIfTrue="1">
      <formula>C58&lt;&gt;""</formula>
    </cfRule>
  </conditionalFormatting>
  <conditionalFormatting sqref="E60">
    <cfRule type="expression" dxfId="377" priority="130" stopIfTrue="1">
      <formula>C58&lt;&gt;""</formula>
    </cfRule>
  </conditionalFormatting>
  <conditionalFormatting sqref="E59">
    <cfRule type="expression" dxfId="376" priority="129" stopIfTrue="1">
      <formula>C58&lt;&gt;""</formula>
    </cfRule>
  </conditionalFormatting>
  <conditionalFormatting sqref="D58:E58">
    <cfRule type="expression" dxfId="375" priority="128" stopIfTrue="1">
      <formula>C58&lt;&gt;""</formula>
    </cfRule>
  </conditionalFormatting>
  <conditionalFormatting sqref="C62">
    <cfRule type="expression" dxfId="374" priority="127" stopIfTrue="1">
      <formula>C62&lt;&gt;""</formula>
    </cfRule>
  </conditionalFormatting>
  <conditionalFormatting sqref="C64">
    <cfRule type="expression" dxfId="373" priority="126" stopIfTrue="1">
      <formula>C62&lt;&gt;""</formula>
    </cfRule>
  </conditionalFormatting>
  <conditionalFormatting sqref="D64">
    <cfRule type="expression" dxfId="372" priority="125" stopIfTrue="1">
      <formula>C62&lt;&gt;""</formula>
    </cfRule>
  </conditionalFormatting>
  <conditionalFormatting sqref="E64">
    <cfRule type="expression" dxfId="371" priority="124" stopIfTrue="1">
      <formula>C62&lt;&gt;""</formula>
    </cfRule>
  </conditionalFormatting>
  <conditionalFormatting sqref="E63">
    <cfRule type="expression" dxfId="370" priority="123" stopIfTrue="1">
      <formula>C62&lt;&gt;""</formula>
    </cfRule>
  </conditionalFormatting>
  <conditionalFormatting sqref="D62:E62">
    <cfRule type="expression" dxfId="369" priority="122" stopIfTrue="1">
      <formula>C62&lt;&gt;""</formula>
    </cfRule>
  </conditionalFormatting>
  <conditionalFormatting sqref="C66">
    <cfRule type="expression" dxfId="368" priority="121" stopIfTrue="1">
      <formula>C66&lt;&gt;""</formula>
    </cfRule>
  </conditionalFormatting>
  <conditionalFormatting sqref="C68">
    <cfRule type="expression" dxfId="367" priority="120" stopIfTrue="1">
      <formula>C66&lt;&gt;""</formula>
    </cfRule>
  </conditionalFormatting>
  <conditionalFormatting sqref="D68">
    <cfRule type="expression" dxfId="366" priority="119" stopIfTrue="1">
      <formula>C66&lt;&gt;""</formula>
    </cfRule>
  </conditionalFormatting>
  <conditionalFormatting sqref="E68">
    <cfRule type="expression" dxfId="365" priority="118" stopIfTrue="1">
      <formula>C66&lt;&gt;""</formula>
    </cfRule>
  </conditionalFormatting>
  <conditionalFormatting sqref="E67">
    <cfRule type="expression" dxfId="364" priority="117" stopIfTrue="1">
      <formula>C66&lt;&gt;""</formula>
    </cfRule>
  </conditionalFormatting>
  <conditionalFormatting sqref="D66:E66">
    <cfRule type="expression" dxfId="363" priority="116" stopIfTrue="1">
      <formula>C66&lt;&gt;""</formula>
    </cfRule>
  </conditionalFormatting>
  <conditionalFormatting sqref="C70">
    <cfRule type="expression" dxfId="362" priority="115" stopIfTrue="1">
      <formula>C70&lt;&gt;""</formula>
    </cfRule>
  </conditionalFormatting>
  <conditionalFormatting sqref="C72">
    <cfRule type="expression" dxfId="361" priority="114" stopIfTrue="1">
      <formula>C70&lt;&gt;""</formula>
    </cfRule>
  </conditionalFormatting>
  <conditionalFormatting sqref="D72">
    <cfRule type="expression" dxfId="360" priority="113" stopIfTrue="1">
      <formula>C70&lt;&gt;""</formula>
    </cfRule>
  </conditionalFormatting>
  <conditionalFormatting sqref="E72">
    <cfRule type="expression" dxfId="359" priority="112" stopIfTrue="1">
      <formula>C70&lt;&gt;""</formula>
    </cfRule>
  </conditionalFormatting>
  <conditionalFormatting sqref="E71">
    <cfRule type="expression" dxfId="358" priority="111" stopIfTrue="1">
      <formula>C70&lt;&gt;""</formula>
    </cfRule>
  </conditionalFormatting>
  <conditionalFormatting sqref="D70:E70">
    <cfRule type="expression" dxfId="357" priority="110" stopIfTrue="1">
      <formula>C70&lt;&gt;""</formula>
    </cfRule>
  </conditionalFormatting>
  <conditionalFormatting sqref="C74">
    <cfRule type="expression" dxfId="356" priority="109" stopIfTrue="1">
      <formula>C74&lt;&gt;""</formula>
    </cfRule>
  </conditionalFormatting>
  <conditionalFormatting sqref="C76">
    <cfRule type="expression" dxfId="355" priority="108" stopIfTrue="1">
      <formula>C74&lt;&gt;""</formula>
    </cfRule>
  </conditionalFormatting>
  <conditionalFormatting sqref="D76">
    <cfRule type="expression" dxfId="354" priority="107" stopIfTrue="1">
      <formula>C74&lt;&gt;""</formula>
    </cfRule>
  </conditionalFormatting>
  <conditionalFormatting sqref="E76">
    <cfRule type="expression" dxfId="353" priority="106" stopIfTrue="1">
      <formula>C74&lt;&gt;""</formula>
    </cfRule>
  </conditionalFormatting>
  <conditionalFormatting sqref="E75">
    <cfRule type="expression" dxfId="352" priority="105" stopIfTrue="1">
      <formula>C74&lt;&gt;""</formula>
    </cfRule>
  </conditionalFormatting>
  <conditionalFormatting sqref="D74:E74">
    <cfRule type="expression" dxfId="351" priority="104" stopIfTrue="1">
      <formula>C74&lt;&gt;""</formula>
    </cfRule>
  </conditionalFormatting>
  <conditionalFormatting sqref="C78">
    <cfRule type="expression" dxfId="350" priority="103" stopIfTrue="1">
      <formula>C78&lt;&gt;""</formula>
    </cfRule>
  </conditionalFormatting>
  <conditionalFormatting sqref="C80">
    <cfRule type="expression" dxfId="349" priority="102" stopIfTrue="1">
      <formula>C78&lt;&gt;""</formula>
    </cfRule>
  </conditionalFormatting>
  <conditionalFormatting sqref="D80">
    <cfRule type="expression" dxfId="348" priority="101" stopIfTrue="1">
      <formula>C78&lt;&gt;""</formula>
    </cfRule>
  </conditionalFormatting>
  <conditionalFormatting sqref="E80">
    <cfRule type="expression" dxfId="347" priority="100" stopIfTrue="1">
      <formula>C78&lt;&gt;""</formula>
    </cfRule>
  </conditionalFormatting>
  <conditionalFormatting sqref="E79">
    <cfRule type="expression" dxfId="346" priority="99" stopIfTrue="1">
      <formula>C78&lt;&gt;""</formula>
    </cfRule>
  </conditionalFormatting>
  <conditionalFormatting sqref="D78:E78">
    <cfRule type="expression" dxfId="345" priority="98" stopIfTrue="1">
      <formula>C78&lt;&gt;""</formula>
    </cfRule>
  </conditionalFormatting>
  <conditionalFormatting sqref="H18">
    <cfRule type="expression" dxfId="344" priority="97" stopIfTrue="1">
      <formula>H18&lt;&gt;""</formula>
    </cfRule>
  </conditionalFormatting>
  <conditionalFormatting sqref="I20">
    <cfRule type="expression" dxfId="343" priority="95" stopIfTrue="1">
      <formula>H18&lt;&gt;""</formula>
    </cfRule>
  </conditionalFormatting>
  <conditionalFormatting sqref="J20">
    <cfRule type="expression" dxfId="342" priority="94" stopIfTrue="1">
      <formula>H18&lt;&gt;""</formula>
    </cfRule>
  </conditionalFormatting>
  <conditionalFormatting sqref="J19">
    <cfRule type="expression" dxfId="341" priority="93" stopIfTrue="1">
      <formula>H18&lt;&gt;""</formula>
    </cfRule>
  </conditionalFormatting>
  <conditionalFormatting sqref="I18:J18">
    <cfRule type="expression" dxfId="340" priority="92" stopIfTrue="1">
      <formula>H18&lt;&gt;""</formula>
    </cfRule>
  </conditionalFormatting>
  <conditionalFormatting sqref="H22">
    <cfRule type="expression" dxfId="339" priority="91" stopIfTrue="1">
      <formula>H22&lt;&gt;""</formula>
    </cfRule>
  </conditionalFormatting>
  <conditionalFormatting sqref="I24">
    <cfRule type="expression" dxfId="338" priority="89" stopIfTrue="1">
      <formula>H22&lt;&gt;""</formula>
    </cfRule>
  </conditionalFormatting>
  <conditionalFormatting sqref="J24">
    <cfRule type="expression" dxfId="337" priority="88" stopIfTrue="1">
      <formula>H22&lt;&gt;""</formula>
    </cfRule>
  </conditionalFormatting>
  <conditionalFormatting sqref="J23">
    <cfRule type="expression" dxfId="336" priority="87" stopIfTrue="1">
      <formula>H22&lt;&gt;""</formula>
    </cfRule>
  </conditionalFormatting>
  <conditionalFormatting sqref="I22:J22">
    <cfRule type="expression" dxfId="335" priority="86" stopIfTrue="1">
      <formula>H22&lt;&gt;""</formula>
    </cfRule>
  </conditionalFormatting>
  <conditionalFormatting sqref="H26">
    <cfRule type="expression" dxfId="334" priority="85" stopIfTrue="1">
      <formula>H26&lt;&gt;""</formula>
    </cfRule>
  </conditionalFormatting>
  <conditionalFormatting sqref="I28">
    <cfRule type="expression" dxfId="333" priority="83" stopIfTrue="1">
      <formula>H26&lt;&gt;""</formula>
    </cfRule>
  </conditionalFormatting>
  <conditionalFormatting sqref="J28">
    <cfRule type="expression" dxfId="332" priority="82" stopIfTrue="1">
      <formula>H26&lt;&gt;""</formula>
    </cfRule>
  </conditionalFormatting>
  <conditionalFormatting sqref="J27">
    <cfRule type="expression" dxfId="331" priority="81" stopIfTrue="1">
      <formula>H26&lt;&gt;""</formula>
    </cfRule>
  </conditionalFormatting>
  <conditionalFormatting sqref="I26:J26">
    <cfRule type="expression" dxfId="330" priority="80" stopIfTrue="1">
      <formula>H26&lt;&gt;""</formula>
    </cfRule>
  </conditionalFormatting>
  <conditionalFormatting sqref="H30">
    <cfRule type="expression" dxfId="329" priority="79" stopIfTrue="1">
      <formula>H30&lt;&gt;""</formula>
    </cfRule>
  </conditionalFormatting>
  <conditionalFormatting sqref="I32">
    <cfRule type="expression" dxfId="328" priority="77" stopIfTrue="1">
      <formula>H30&lt;&gt;""</formula>
    </cfRule>
  </conditionalFormatting>
  <conditionalFormatting sqref="J32">
    <cfRule type="expression" dxfId="327" priority="76" stopIfTrue="1">
      <formula>H30&lt;&gt;""</formula>
    </cfRule>
  </conditionalFormatting>
  <conditionalFormatting sqref="J31">
    <cfRule type="expression" dxfId="326" priority="75" stopIfTrue="1">
      <formula>H30&lt;&gt;""</formula>
    </cfRule>
  </conditionalFormatting>
  <conditionalFormatting sqref="I30:J30">
    <cfRule type="expression" dxfId="325" priority="74" stopIfTrue="1">
      <formula>H30&lt;&gt;""</formula>
    </cfRule>
  </conditionalFormatting>
  <conditionalFormatting sqref="H34">
    <cfRule type="expression" dxfId="324" priority="73" stopIfTrue="1">
      <formula>H34&lt;&gt;""</formula>
    </cfRule>
  </conditionalFormatting>
  <conditionalFormatting sqref="I36">
    <cfRule type="expression" dxfId="323" priority="71" stopIfTrue="1">
      <formula>H34&lt;&gt;""</formula>
    </cfRule>
  </conditionalFormatting>
  <conditionalFormatting sqref="J36">
    <cfRule type="expression" dxfId="322" priority="70" stopIfTrue="1">
      <formula>H34&lt;&gt;""</formula>
    </cfRule>
  </conditionalFormatting>
  <conditionalFormatting sqref="J35">
    <cfRule type="expression" dxfId="321" priority="69" stopIfTrue="1">
      <formula>H34&lt;&gt;""</formula>
    </cfRule>
  </conditionalFormatting>
  <conditionalFormatting sqref="I34:J34">
    <cfRule type="expression" dxfId="320" priority="68" stopIfTrue="1">
      <formula>H34&lt;&gt;""</formula>
    </cfRule>
  </conditionalFormatting>
  <conditionalFormatting sqref="H38">
    <cfRule type="expression" dxfId="319" priority="67" stopIfTrue="1">
      <formula>H38&lt;&gt;""</formula>
    </cfRule>
  </conditionalFormatting>
  <conditionalFormatting sqref="I40">
    <cfRule type="expression" dxfId="318" priority="65" stopIfTrue="1">
      <formula>H38&lt;&gt;""</formula>
    </cfRule>
  </conditionalFormatting>
  <conditionalFormatting sqref="J40">
    <cfRule type="expression" dxfId="317" priority="64" stopIfTrue="1">
      <formula>H38&lt;&gt;""</formula>
    </cfRule>
  </conditionalFormatting>
  <conditionalFormatting sqref="J39">
    <cfRule type="expression" dxfId="316" priority="63" stopIfTrue="1">
      <formula>H38&lt;&gt;""</formula>
    </cfRule>
  </conditionalFormatting>
  <conditionalFormatting sqref="I38:J38">
    <cfRule type="expression" dxfId="315" priority="62" stopIfTrue="1">
      <formula>H38&lt;&gt;""</formula>
    </cfRule>
  </conditionalFormatting>
  <conditionalFormatting sqref="H42">
    <cfRule type="expression" dxfId="314" priority="61" stopIfTrue="1">
      <formula>H42&lt;&gt;""</formula>
    </cfRule>
  </conditionalFormatting>
  <conditionalFormatting sqref="I44">
    <cfRule type="expression" dxfId="313" priority="59" stopIfTrue="1">
      <formula>H42&lt;&gt;""</formula>
    </cfRule>
  </conditionalFormatting>
  <conditionalFormatting sqref="J44">
    <cfRule type="expression" dxfId="312" priority="58" stopIfTrue="1">
      <formula>H42&lt;&gt;""</formula>
    </cfRule>
  </conditionalFormatting>
  <conditionalFormatting sqref="J43">
    <cfRule type="expression" dxfId="311" priority="57" stopIfTrue="1">
      <formula>H42&lt;&gt;""</formula>
    </cfRule>
  </conditionalFormatting>
  <conditionalFormatting sqref="I42:J42">
    <cfRule type="expression" dxfId="310" priority="56" stopIfTrue="1">
      <formula>H42&lt;&gt;""</formula>
    </cfRule>
  </conditionalFormatting>
  <conditionalFormatting sqref="H46">
    <cfRule type="expression" dxfId="309" priority="55" stopIfTrue="1">
      <formula>H46&lt;&gt;""</formula>
    </cfRule>
  </conditionalFormatting>
  <conditionalFormatting sqref="I48">
    <cfRule type="expression" dxfId="308" priority="53" stopIfTrue="1">
      <formula>H46&lt;&gt;""</formula>
    </cfRule>
  </conditionalFormatting>
  <conditionalFormatting sqref="J48">
    <cfRule type="expression" dxfId="307" priority="52" stopIfTrue="1">
      <formula>H46&lt;&gt;""</formula>
    </cfRule>
  </conditionalFormatting>
  <conditionalFormatting sqref="J47">
    <cfRule type="expression" dxfId="306" priority="51" stopIfTrue="1">
      <formula>H46&lt;&gt;""</formula>
    </cfRule>
  </conditionalFormatting>
  <conditionalFormatting sqref="I46:J46">
    <cfRule type="expression" dxfId="305" priority="50" stopIfTrue="1">
      <formula>H46&lt;&gt;""</formula>
    </cfRule>
  </conditionalFormatting>
  <conditionalFormatting sqref="H50">
    <cfRule type="expression" dxfId="304" priority="49" stopIfTrue="1">
      <formula>H50&lt;&gt;""</formula>
    </cfRule>
  </conditionalFormatting>
  <conditionalFormatting sqref="I52">
    <cfRule type="expression" dxfId="303" priority="47" stopIfTrue="1">
      <formula>H50&lt;&gt;""</formula>
    </cfRule>
  </conditionalFormatting>
  <conditionalFormatting sqref="J52">
    <cfRule type="expression" dxfId="302" priority="46" stopIfTrue="1">
      <formula>H50&lt;&gt;""</formula>
    </cfRule>
  </conditionalFormatting>
  <conditionalFormatting sqref="J51">
    <cfRule type="expression" dxfId="301" priority="45" stopIfTrue="1">
      <formula>H50&lt;&gt;""</formula>
    </cfRule>
  </conditionalFormatting>
  <conditionalFormatting sqref="I50:J50">
    <cfRule type="expression" dxfId="300" priority="44" stopIfTrue="1">
      <formula>H50&lt;&gt;""</formula>
    </cfRule>
  </conditionalFormatting>
  <conditionalFormatting sqref="H54">
    <cfRule type="expression" dxfId="299" priority="43" stopIfTrue="1">
      <formula>H54&lt;&gt;""</formula>
    </cfRule>
  </conditionalFormatting>
  <conditionalFormatting sqref="I56">
    <cfRule type="expression" dxfId="298" priority="41" stopIfTrue="1">
      <formula>H54&lt;&gt;""</formula>
    </cfRule>
  </conditionalFormatting>
  <conditionalFormatting sqref="J56">
    <cfRule type="expression" dxfId="297" priority="40" stopIfTrue="1">
      <formula>H54&lt;&gt;""</formula>
    </cfRule>
  </conditionalFormatting>
  <conditionalFormatting sqref="J55">
    <cfRule type="expression" dxfId="296" priority="39" stopIfTrue="1">
      <formula>H54&lt;&gt;""</formula>
    </cfRule>
  </conditionalFormatting>
  <conditionalFormatting sqref="I54:J54">
    <cfRule type="expression" dxfId="295" priority="38" stopIfTrue="1">
      <formula>H54&lt;&gt;""</formula>
    </cfRule>
  </conditionalFormatting>
  <conditionalFormatting sqref="H58">
    <cfRule type="expression" dxfId="294" priority="37" stopIfTrue="1">
      <formula>H58&lt;&gt;""</formula>
    </cfRule>
  </conditionalFormatting>
  <conditionalFormatting sqref="I60">
    <cfRule type="expression" dxfId="293" priority="35" stopIfTrue="1">
      <formula>H58&lt;&gt;""</formula>
    </cfRule>
  </conditionalFormatting>
  <conditionalFormatting sqref="J60">
    <cfRule type="expression" dxfId="292" priority="34" stopIfTrue="1">
      <formula>H58&lt;&gt;""</formula>
    </cfRule>
  </conditionalFormatting>
  <conditionalFormatting sqref="J59">
    <cfRule type="expression" dxfId="291" priority="33" stopIfTrue="1">
      <formula>H58&lt;&gt;""</formula>
    </cfRule>
  </conditionalFormatting>
  <conditionalFormatting sqref="I58:J58">
    <cfRule type="expression" dxfId="290" priority="32" stopIfTrue="1">
      <formula>H58&lt;&gt;""</formula>
    </cfRule>
  </conditionalFormatting>
  <conditionalFormatting sqref="H62">
    <cfRule type="expression" dxfId="289" priority="31" stopIfTrue="1">
      <formula>H62&lt;&gt;""</formula>
    </cfRule>
  </conditionalFormatting>
  <conditionalFormatting sqref="I64">
    <cfRule type="expression" dxfId="288" priority="29" stopIfTrue="1">
      <formula>H62&lt;&gt;""</formula>
    </cfRule>
  </conditionalFormatting>
  <conditionalFormatting sqref="J64">
    <cfRule type="expression" dxfId="287" priority="28" stopIfTrue="1">
      <formula>H62&lt;&gt;""</formula>
    </cfRule>
  </conditionalFormatting>
  <conditionalFormatting sqref="J63">
    <cfRule type="expression" dxfId="286" priority="27" stopIfTrue="1">
      <formula>H62&lt;&gt;""</formula>
    </cfRule>
  </conditionalFormatting>
  <conditionalFormatting sqref="I62:J62">
    <cfRule type="expression" dxfId="285" priority="26" stopIfTrue="1">
      <formula>H62&lt;&gt;""</formula>
    </cfRule>
  </conditionalFormatting>
  <conditionalFormatting sqref="H66">
    <cfRule type="expression" dxfId="284" priority="25" stopIfTrue="1">
      <formula>H66&lt;&gt;""</formula>
    </cfRule>
  </conditionalFormatting>
  <conditionalFormatting sqref="I68">
    <cfRule type="expression" dxfId="283" priority="23" stopIfTrue="1">
      <formula>H66&lt;&gt;""</formula>
    </cfRule>
  </conditionalFormatting>
  <conditionalFormatting sqref="J68">
    <cfRule type="expression" dxfId="282" priority="22" stopIfTrue="1">
      <formula>H66&lt;&gt;""</formula>
    </cfRule>
  </conditionalFormatting>
  <conditionalFormatting sqref="J67">
    <cfRule type="expression" dxfId="281" priority="21" stopIfTrue="1">
      <formula>H66&lt;&gt;""</formula>
    </cfRule>
  </conditionalFormatting>
  <conditionalFormatting sqref="I66:J66">
    <cfRule type="expression" dxfId="280" priority="20" stopIfTrue="1">
      <formula>H66&lt;&gt;""</formula>
    </cfRule>
  </conditionalFormatting>
  <conditionalFormatting sqref="H70">
    <cfRule type="expression" dxfId="279" priority="19" stopIfTrue="1">
      <formula>H70&lt;&gt;""</formula>
    </cfRule>
  </conditionalFormatting>
  <conditionalFormatting sqref="I72">
    <cfRule type="expression" dxfId="278" priority="17" stopIfTrue="1">
      <formula>H70&lt;&gt;""</formula>
    </cfRule>
  </conditionalFormatting>
  <conditionalFormatting sqref="J72">
    <cfRule type="expression" dxfId="277" priority="16" stopIfTrue="1">
      <formula>H70&lt;&gt;""</formula>
    </cfRule>
  </conditionalFormatting>
  <conditionalFormatting sqref="J71">
    <cfRule type="expression" dxfId="276" priority="15" stopIfTrue="1">
      <formula>H70&lt;&gt;""</formula>
    </cfRule>
  </conditionalFormatting>
  <conditionalFormatting sqref="I70:J70">
    <cfRule type="expression" dxfId="275" priority="14" stopIfTrue="1">
      <formula>H70&lt;&gt;""</formula>
    </cfRule>
  </conditionalFormatting>
  <conditionalFormatting sqref="H74">
    <cfRule type="expression" dxfId="274" priority="13" stopIfTrue="1">
      <formula>H74&lt;&gt;""</formula>
    </cfRule>
  </conditionalFormatting>
  <conditionalFormatting sqref="I76">
    <cfRule type="expression" dxfId="273" priority="11" stopIfTrue="1">
      <formula>H74&lt;&gt;""</formula>
    </cfRule>
  </conditionalFormatting>
  <conditionalFormatting sqref="J76">
    <cfRule type="expression" dxfId="272" priority="10" stopIfTrue="1">
      <formula>H74&lt;&gt;""</formula>
    </cfRule>
  </conditionalFormatting>
  <conditionalFormatting sqref="J75">
    <cfRule type="expression" dxfId="271" priority="9" stopIfTrue="1">
      <formula>H74&lt;&gt;""</formula>
    </cfRule>
  </conditionalFormatting>
  <conditionalFormatting sqref="I74:J74">
    <cfRule type="expression" dxfId="270" priority="8" stopIfTrue="1">
      <formula>H74&lt;&gt;""</formula>
    </cfRule>
  </conditionalFormatting>
  <conditionalFormatting sqref="H78">
    <cfRule type="expression" dxfId="269" priority="7" stopIfTrue="1">
      <formula>H78&lt;&gt;""</formula>
    </cfRule>
  </conditionalFormatting>
  <conditionalFormatting sqref="I80">
    <cfRule type="expression" dxfId="268" priority="5" stopIfTrue="1">
      <formula>H78&lt;&gt;""</formula>
    </cfRule>
  </conditionalFormatting>
  <conditionalFormatting sqref="J80">
    <cfRule type="expression" dxfId="267" priority="4" stopIfTrue="1">
      <formula>H78&lt;&gt;""</formula>
    </cfRule>
  </conditionalFormatting>
  <conditionalFormatting sqref="J79">
    <cfRule type="expression" dxfId="266" priority="3" stopIfTrue="1">
      <formula>H78&lt;&gt;""</formula>
    </cfRule>
  </conditionalFormatting>
  <conditionalFormatting sqref="I78:J78">
    <cfRule type="expression" dxfId="265" priority="2" stopIfTrue="1">
      <formula>H78&lt;&gt;""</formula>
    </cfRule>
  </conditionalFormatting>
  <conditionalFormatting sqref="H80 H76 H72 H68 H64 H60 H56 H52 H48 H44 H40 H36 H32 H28 H24 H20">
    <cfRule type="expression" dxfId="264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3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35"/>
  <sheetViews>
    <sheetView workbookViewId="0">
      <selection sqref="A1:V27"/>
    </sheetView>
  </sheetViews>
  <sheetFormatPr defaultRowHeight="11.25"/>
  <cols>
    <col min="1" max="16384" width="9.33203125" style="18"/>
  </cols>
  <sheetData>
    <row r="1" spans="1:22">
      <c r="A1" s="18" t="s">
        <v>1</v>
      </c>
      <c r="B1" s="18" t="s">
        <v>2</v>
      </c>
      <c r="C1" s="18" t="s">
        <v>15</v>
      </c>
      <c r="D1" s="18" t="s">
        <v>16</v>
      </c>
      <c r="E1" s="18" t="s">
        <v>7</v>
      </c>
      <c r="F1" s="18" t="s">
        <v>8</v>
      </c>
      <c r="G1" s="18" t="s">
        <v>17</v>
      </c>
      <c r="H1" s="18" t="s">
        <v>18</v>
      </c>
      <c r="I1" s="18" t="s">
        <v>21</v>
      </c>
      <c r="J1" s="18" t="s">
        <v>256</v>
      </c>
      <c r="K1" s="18" t="s">
        <v>257</v>
      </c>
      <c r="L1" s="18" t="s">
        <v>24</v>
      </c>
      <c r="M1" s="18" t="s">
        <v>258</v>
      </c>
      <c r="N1" s="18" t="s">
        <v>20</v>
      </c>
      <c r="O1" s="18" t="s">
        <v>19</v>
      </c>
      <c r="P1" s="18" t="s">
        <v>6</v>
      </c>
      <c r="Q1" s="18" t="s">
        <v>259</v>
      </c>
      <c r="R1" s="18" t="s">
        <v>263</v>
      </c>
      <c r="S1" s="18" t="s">
        <v>264</v>
      </c>
      <c r="T1" s="18" t="s">
        <v>261</v>
      </c>
      <c r="U1" s="18" t="s">
        <v>260</v>
      </c>
      <c r="V1" s="18" t="s">
        <v>25</v>
      </c>
    </row>
    <row r="2" spans="1:22">
      <c r="A2" s="18">
        <v>1</v>
      </c>
      <c r="B2" s="18">
        <v>51</v>
      </c>
      <c r="C2" s="18" t="s">
        <v>201</v>
      </c>
      <c r="D2" s="18" t="s">
        <v>215</v>
      </c>
      <c r="E2" s="18">
        <v>10</v>
      </c>
      <c r="F2" s="19">
        <v>6.5703356481481489E-3</v>
      </c>
      <c r="I2" s="18">
        <v>55.636000000000003</v>
      </c>
      <c r="J2" s="18">
        <v>7</v>
      </c>
      <c r="K2" s="18">
        <v>55.640999999999998</v>
      </c>
      <c r="M2" s="18">
        <v>724</v>
      </c>
      <c r="N2" s="19" t="s">
        <v>265</v>
      </c>
      <c r="O2" s="18" t="s">
        <v>266</v>
      </c>
      <c r="P2" s="18" t="s">
        <v>267</v>
      </c>
      <c r="Q2" s="19" t="s">
        <v>268</v>
      </c>
      <c r="R2" s="18">
        <v>28.378</v>
      </c>
      <c r="S2" s="18">
        <v>28.247</v>
      </c>
      <c r="V2" s="18">
        <v>81.789000000000001</v>
      </c>
    </row>
    <row r="3" spans="1:22">
      <c r="A3" s="18">
        <v>2</v>
      </c>
      <c r="B3" s="18">
        <v>2</v>
      </c>
      <c r="C3" s="18" t="s">
        <v>269</v>
      </c>
      <c r="D3" s="18" t="s">
        <v>215</v>
      </c>
      <c r="E3" s="18">
        <v>10</v>
      </c>
      <c r="F3" s="19">
        <v>6.5721296296296292E-3</v>
      </c>
      <c r="G3" s="18">
        <v>0.155</v>
      </c>
      <c r="H3" s="18">
        <v>0.155</v>
      </c>
      <c r="I3" s="18">
        <v>55.494999999999997</v>
      </c>
      <c r="J3" s="18">
        <v>3</v>
      </c>
      <c r="K3" s="18">
        <v>55.674999999999997</v>
      </c>
      <c r="M3" s="18">
        <v>700</v>
      </c>
      <c r="N3" s="18" t="s">
        <v>265</v>
      </c>
      <c r="O3" s="18" t="s">
        <v>23</v>
      </c>
      <c r="P3" s="18" t="s">
        <v>270</v>
      </c>
      <c r="Q3" s="19" t="s">
        <v>271</v>
      </c>
      <c r="R3" s="18">
        <v>28.181999999999999</v>
      </c>
      <c r="S3" s="18">
        <v>28.344999999999999</v>
      </c>
      <c r="V3" s="18">
        <v>81.997</v>
      </c>
    </row>
    <row r="4" spans="1:22">
      <c r="A4" s="18">
        <v>3</v>
      </c>
      <c r="B4" s="18">
        <v>7</v>
      </c>
      <c r="C4" s="18" t="s">
        <v>276</v>
      </c>
      <c r="D4" s="18" t="s">
        <v>215</v>
      </c>
      <c r="E4" s="18">
        <v>10</v>
      </c>
      <c r="F4" s="19">
        <v>6.6101388888888885E-3</v>
      </c>
      <c r="G4" s="18">
        <v>3.4390000000000001</v>
      </c>
      <c r="H4" s="18">
        <v>3.2839999999999998</v>
      </c>
      <c r="I4" s="18">
        <v>55.518000000000001</v>
      </c>
      <c r="J4" s="18">
        <v>8</v>
      </c>
      <c r="K4" s="18">
        <v>55.542000000000002</v>
      </c>
      <c r="M4" s="18">
        <v>702</v>
      </c>
      <c r="N4" s="18" t="s">
        <v>265</v>
      </c>
      <c r="O4" s="18" t="s">
        <v>22</v>
      </c>
      <c r="P4" s="18" t="s">
        <v>277</v>
      </c>
      <c r="Q4" s="19" t="s">
        <v>278</v>
      </c>
      <c r="R4" s="18">
        <v>27.952999999999999</v>
      </c>
      <c r="S4" s="18">
        <v>27.704000000000001</v>
      </c>
      <c r="V4" s="18">
        <v>81.962999999999994</v>
      </c>
    </row>
    <row r="5" spans="1:22">
      <c r="A5" s="18">
        <v>4</v>
      </c>
      <c r="B5" s="18">
        <v>73</v>
      </c>
      <c r="C5" s="18" t="s">
        <v>279</v>
      </c>
      <c r="D5" s="18" t="s">
        <v>215</v>
      </c>
      <c r="E5" s="18">
        <v>10</v>
      </c>
      <c r="F5" s="19">
        <v>6.6156828703703699E-3</v>
      </c>
      <c r="G5" s="18">
        <v>3.9180000000000001</v>
      </c>
      <c r="H5" s="18">
        <v>0.47899999999999998</v>
      </c>
      <c r="I5" s="18">
        <v>55.822000000000003</v>
      </c>
      <c r="J5" s="18">
        <v>2</v>
      </c>
      <c r="K5" s="18">
        <v>55.997</v>
      </c>
      <c r="M5" s="18">
        <v>734</v>
      </c>
      <c r="N5" s="18" t="s">
        <v>265</v>
      </c>
      <c r="O5" s="18" t="s">
        <v>280</v>
      </c>
      <c r="P5" s="18" t="s">
        <v>281</v>
      </c>
      <c r="Q5" s="18" t="s">
        <v>282</v>
      </c>
      <c r="R5" s="18">
        <v>28.294</v>
      </c>
      <c r="S5" s="18">
        <v>28.088000000000001</v>
      </c>
      <c r="V5" s="18">
        <v>81.516000000000005</v>
      </c>
    </row>
    <row r="6" spans="1:22">
      <c r="A6" s="18">
        <v>5</v>
      </c>
      <c r="B6" s="18">
        <v>30</v>
      </c>
      <c r="C6" s="18" t="s">
        <v>272</v>
      </c>
      <c r="D6" s="18" t="s">
        <v>215</v>
      </c>
      <c r="E6" s="18">
        <v>10</v>
      </c>
      <c r="F6" s="19">
        <v>6.6160763888888892E-3</v>
      </c>
      <c r="G6" s="18">
        <v>3.952</v>
      </c>
      <c r="H6" s="18">
        <v>3.4000000000000002E-2</v>
      </c>
      <c r="I6" s="18">
        <v>55.771000000000001</v>
      </c>
      <c r="J6" s="18">
        <v>3</v>
      </c>
      <c r="K6" s="18">
        <v>55.941000000000003</v>
      </c>
      <c r="M6" s="18">
        <v>15875595</v>
      </c>
      <c r="N6" s="18" t="s">
        <v>265</v>
      </c>
      <c r="O6" s="18" t="s">
        <v>273</v>
      </c>
      <c r="P6" s="18" t="s">
        <v>274</v>
      </c>
      <c r="Q6" s="19" t="s">
        <v>275</v>
      </c>
      <c r="R6" s="18">
        <v>28.062999999999999</v>
      </c>
      <c r="S6" s="18">
        <v>27.878</v>
      </c>
      <c r="V6" s="18">
        <v>81.590999999999994</v>
      </c>
    </row>
    <row r="7" spans="1:22">
      <c r="A7" s="18">
        <v>6</v>
      </c>
      <c r="B7" s="18">
        <v>77</v>
      </c>
      <c r="C7" s="18" t="s">
        <v>294</v>
      </c>
      <c r="D7" s="18" t="s">
        <v>215</v>
      </c>
      <c r="E7" s="18">
        <v>10</v>
      </c>
      <c r="F7" s="19">
        <v>6.6188310185185178E-3</v>
      </c>
      <c r="G7" s="18">
        <v>4.1900000000000004</v>
      </c>
      <c r="H7" s="18">
        <v>0.23799999999999999</v>
      </c>
      <c r="I7" s="18">
        <v>55.503</v>
      </c>
      <c r="J7" s="18">
        <v>4</v>
      </c>
      <c r="K7" s="18">
        <v>55.566000000000003</v>
      </c>
      <c r="M7" s="18">
        <v>735</v>
      </c>
      <c r="N7" s="19" t="s">
        <v>265</v>
      </c>
      <c r="O7" s="18" t="s">
        <v>295</v>
      </c>
      <c r="P7" s="18" t="s">
        <v>296</v>
      </c>
      <c r="Q7" s="19" t="s">
        <v>297</v>
      </c>
      <c r="R7" s="18">
        <v>27.986000000000001</v>
      </c>
      <c r="S7" s="18">
        <v>28.004999999999999</v>
      </c>
      <c r="V7" s="18">
        <v>81.984999999999999</v>
      </c>
    </row>
    <row r="8" spans="1:22">
      <c r="A8" s="18">
        <v>7</v>
      </c>
      <c r="B8" s="18">
        <v>10</v>
      </c>
      <c r="C8" s="18" t="s">
        <v>287</v>
      </c>
      <c r="D8" s="18" t="s">
        <v>215</v>
      </c>
      <c r="E8" s="18">
        <v>10</v>
      </c>
      <c r="F8" s="19">
        <v>6.6207986111111112E-3</v>
      </c>
      <c r="G8" s="18">
        <v>4.3600000000000003</v>
      </c>
      <c r="H8" s="18">
        <v>0.17</v>
      </c>
      <c r="I8" s="18">
        <v>55.854999999999997</v>
      </c>
      <c r="J8" s="18">
        <v>10</v>
      </c>
      <c r="K8" s="18">
        <v>55.877000000000002</v>
      </c>
      <c r="M8" s="18">
        <v>5950220</v>
      </c>
      <c r="N8" s="19" t="s">
        <v>265</v>
      </c>
      <c r="O8" s="18" t="s">
        <v>160</v>
      </c>
      <c r="P8" s="18" t="s">
        <v>288</v>
      </c>
      <c r="Q8" s="19" t="s">
        <v>289</v>
      </c>
      <c r="R8" s="18">
        <v>28.161000000000001</v>
      </c>
      <c r="S8" s="18">
        <v>27.693999999999999</v>
      </c>
      <c r="V8" s="18">
        <v>81.468000000000004</v>
      </c>
    </row>
    <row r="9" spans="1:22">
      <c r="A9" s="18">
        <v>8</v>
      </c>
      <c r="B9" s="18">
        <v>25</v>
      </c>
      <c r="C9" s="18" t="s">
        <v>290</v>
      </c>
      <c r="D9" s="18" t="s">
        <v>215</v>
      </c>
      <c r="E9" s="18">
        <v>10</v>
      </c>
      <c r="F9" s="19">
        <v>6.6427662037037037E-3</v>
      </c>
      <c r="G9" s="18">
        <v>6.258</v>
      </c>
      <c r="H9" s="18">
        <v>1.8979999999999999</v>
      </c>
      <c r="I9" s="18">
        <v>56.031999999999996</v>
      </c>
      <c r="J9" s="18">
        <v>9</v>
      </c>
      <c r="K9" s="18">
        <v>56.082999999999998</v>
      </c>
      <c r="M9" s="18">
        <v>712</v>
      </c>
      <c r="N9" s="19" t="s">
        <v>265</v>
      </c>
      <c r="O9" s="18" t="s">
        <v>291</v>
      </c>
      <c r="P9" s="18" t="s">
        <v>292</v>
      </c>
      <c r="Q9" s="19" t="s">
        <v>293</v>
      </c>
      <c r="R9" s="18">
        <v>28.231000000000002</v>
      </c>
      <c r="S9" s="18">
        <v>27.852</v>
      </c>
      <c r="V9" s="18">
        <v>81.210999999999999</v>
      </c>
    </row>
    <row r="10" spans="1:22">
      <c r="A10" s="18">
        <v>9</v>
      </c>
      <c r="B10" s="18">
        <v>19</v>
      </c>
      <c r="C10" s="18" t="s">
        <v>298</v>
      </c>
      <c r="D10" s="18" t="s">
        <v>215</v>
      </c>
      <c r="E10" s="18">
        <v>10</v>
      </c>
      <c r="F10" s="19">
        <v>6.6564814814814811E-3</v>
      </c>
      <c r="G10" s="18">
        <v>7.4429999999999996</v>
      </c>
      <c r="H10" s="18">
        <v>1.1850000000000001</v>
      </c>
      <c r="I10" s="18">
        <v>55.853000000000002</v>
      </c>
      <c r="J10" s="18">
        <v>6</v>
      </c>
      <c r="K10" s="18">
        <v>55.923000000000002</v>
      </c>
      <c r="M10" s="18">
        <v>4877312</v>
      </c>
      <c r="N10" s="19" t="s">
        <v>265</v>
      </c>
      <c r="O10" s="18" t="s">
        <v>291</v>
      </c>
      <c r="P10" s="18" t="s">
        <v>299</v>
      </c>
      <c r="Q10" s="19" t="s">
        <v>300</v>
      </c>
      <c r="R10" s="18">
        <v>28.262</v>
      </c>
      <c r="S10" s="18">
        <v>27.936</v>
      </c>
      <c r="V10" s="18">
        <v>81.471000000000004</v>
      </c>
    </row>
    <row r="11" spans="1:22">
      <c r="A11" s="18">
        <v>10</v>
      </c>
      <c r="B11" s="18">
        <v>32</v>
      </c>
      <c r="C11" s="18" t="s">
        <v>308</v>
      </c>
      <c r="D11" s="18" t="s">
        <v>215</v>
      </c>
      <c r="E11" s="18">
        <v>10</v>
      </c>
      <c r="F11" s="19">
        <v>6.6627662037037037E-3</v>
      </c>
      <c r="G11" s="18">
        <v>7.9859999999999998</v>
      </c>
      <c r="H11" s="18">
        <v>0.54300000000000004</v>
      </c>
      <c r="I11" s="18">
        <v>55.975000000000001</v>
      </c>
      <c r="J11" s="18">
        <v>4</v>
      </c>
      <c r="K11" s="18">
        <v>56.063000000000002</v>
      </c>
      <c r="M11" s="18">
        <v>15744434</v>
      </c>
      <c r="N11" s="18" t="s">
        <v>265</v>
      </c>
      <c r="O11" s="18" t="s">
        <v>309</v>
      </c>
      <c r="P11" s="18" t="s">
        <v>310</v>
      </c>
      <c r="Q11" s="19" t="s">
        <v>311</v>
      </c>
      <c r="R11" s="18">
        <v>28.321999999999999</v>
      </c>
      <c r="S11" s="18">
        <v>28.027000000000001</v>
      </c>
      <c r="V11" s="18">
        <v>81.293000000000006</v>
      </c>
    </row>
    <row r="12" spans="1:22">
      <c r="A12" s="18">
        <v>11</v>
      </c>
      <c r="B12" s="18">
        <v>45</v>
      </c>
      <c r="C12" s="18" t="s">
        <v>301</v>
      </c>
      <c r="D12" s="18" t="s">
        <v>215</v>
      </c>
      <c r="E12" s="18">
        <v>10</v>
      </c>
      <c r="F12" s="19">
        <v>6.6652893518518511E-3</v>
      </c>
      <c r="G12" s="18">
        <v>8.2040000000000006</v>
      </c>
      <c r="H12" s="18">
        <v>0.218</v>
      </c>
      <c r="I12" s="18">
        <v>56.161000000000001</v>
      </c>
      <c r="J12" s="18">
        <v>6</v>
      </c>
      <c r="K12" s="18">
        <v>56.192999999999998</v>
      </c>
      <c r="M12" s="18">
        <v>723</v>
      </c>
      <c r="N12" s="19" t="s">
        <v>265</v>
      </c>
      <c r="O12" s="18" t="s">
        <v>23</v>
      </c>
      <c r="P12" s="18" t="s">
        <v>302</v>
      </c>
      <c r="Q12" s="19" t="s">
        <v>303</v>
      </c>
      <c r="R12" s="18">
        <v>28.652000000000001</v>
      </c>
      <c r="S12" s="18">
        <v>28.103999999999999</v>
      </c>
      <c r="V12" s="18">
        <v>81.024000000000001</v>
      </c>
    </row>
    <row r="13" spans="1:22">
      <c r="A13" s="18">
        <v>12</v>
      </c>
      <c r="B13" s="18">
        <v>52</v>
      </c>
      <c r="C13" s="18" t="s">
        <v>304</v>
      </c>
      <c r="D13" s="18" t="s">
        <v>215</v>
      </c>
      <c r="E13" s="18">
        <v>10</v>
      </c>
      <c r="F13" s="19">
        <v>6.6665624999999997E-3</v>
      </c>
      <c r="G13" s="18">
        <v>8.3140000000000001</v>
      </c>
      <c r="H13" s="18">
        <v>0.11</v>
      </c>
      <c r="I13" s="18">
        <v>56.031999999999996</v>
      </c>
      <c r="J13" s="18">
        <v>7</v>
      </c>
      <c r="K13" s="18">
        <v>56.076000000000001</v>
      </c>
      <c r="M13" s="18">
        <v>6141282</v>
      </c>
      <c r="N13" s="18" t="s">
        <v>265</v>
      </c>
      <c r="O13" s="18" t="s">
        <v>305</v>
      </c>
      <c r="P13" s="18" t="s">
        <v>306</v>
      </c>
      <c r="Q13" s="19" t="s">
        <v>307</v>
      </c>
      <c r="R13" s="18">
        <v>28.52</v>
      </c>
      <c r="S13" s="18">
        <v>27.925000000000001</v>
      </c>
      <c r="V13" s="18">
        <v>81.210999999999999</v>
      </c>
    </row>
    <row r="14" spans="1:22">
      <c r="A14" s="18">
        <v>13</v>
      </c>
      <c r="B14" s="18">
        <v>3</v>
      </c>
      <c r="C14" s="18" t="s">
        <v>315</v>
      </c>
      <c r="D14" s="18" t="s">
        <v>215</v>
      </c>
      <c r="E14" s="18">
        <v>10</v>
      </c>
      <c r="F14" s="19">
        <v>6.7050925925925924E-3</v>
      </c>
      <c r="G14" s="18">
        <v>11.643000000000001</v>
      </c>
      <c r="H14" s="18">
        <v>3.3290000000000002</v>
      </c>
      <c r="I14" s="18">
        <v>56.268000000000001</v>
      </c>
      <c r="J14" s="18">
        <v>8</v>
      </c>
      <c r="K14" s="18">
        <v>56.274000000000001</v>
      </c>
      <c r="M14" s="18">
        <v>701</v>
      </c>
      <c r="N14" s="19" t="s">
        <v>265</v>
      </c>
      <c r="O14" s="18" t="s">
        <v>316</v>
      </c>
      <c r="P14" s="18" t="s">
        <v>317</v>
      </c>
      <c r="Q14" s="19" t="s">
        <v>318</v>
      </c>
      <c r="R14" s="18">
        <v>28.657</v>
      </c>
      <c r="S14" s="18">
        <v>28.302</v>
      </c>
      <c r="V14" s="18">
        <v>80.87</v>
      </c>
    </row>
    <row r="15" spans="1:22">
      <c r="A15" s="18">
        <v>14</v>
      </c>
      <c r="B15" s="18">
        <v>53</v>
      </c>
      <c r="C15" s="18" t="s">
        <v>328</v>
      </c>
      <c r="D15" s="18" t="s">
        <v>215</v>
      </c>
      <c r="E15" s="18">
        <v>10</v>
      </c>
      <c r="F15" s="19">
        <v>6.7120370370370372E-3</v>
      </c>
      <c r="G15" s="18">
        <v>12.243</v>
      </c>
      <c r="H15" s="18">
        <v>0.6</v>
      </c>
      <c r="I15" s="18">
        <v>56.174999999999997</v>
      </c>
      <c r="J15" s="18">
        <v>7</v>
      </c>
      <c r="K15" s="18">
        <v>56.212000000000003</v>
      </c>
      <c r="M15" s="18">
        <v>726</v>
      </c>
      <c r="N15" s="18" t="s">
        <v>265</v>
      </c>
      <c r="O15" s="18" t="s">
        <v>309</v>
      </c>
      <c r="P15" s="18" t="s">
        <v>329</v>
      </c>
      <c r="Q15" s="19" t="s">
        <v>330</v>
      </c>
      <c r="R15" s="18">
        <v>28.341000000000001</v>
      </c>
      <c r="S15" s="18">
        <v>28.114999999999998</v>
      </c>
      <c r="V15" s="18">
        <v>81.004000000000005</v>
      </c>
    </row>
    <row r="16" spans="1:22">
      <c r="A16" s="18">
        <v>15</v>
      </c>
      <c r="B16" s="18">
        <v>12</v>
      </c>
      <c r="C16" s="18" t="s">
        <v>312</v>
      </c>
      <c r="D16" s="18" t="s">
        <v>215</v>
      </c>
      <c r="E16" s="18">
        <v>10</v>
      </c>
      <c r="F16" s="19">
        <v>6.7261574074074073E-3</v>
      </c>
      <c r="G16" s="18">
        <v>13.462999999999999</v>
      </c>
      <c r="H16" s="18">
        <v>1.22</v>
      </c>
      <c r="I16" s="18">
        <v>56.097999999999999</v>
      </c>
      <c r="J16" s="18">
        <v>4</v>
      </c>
      <c r="K16" s="18">
        <v>56.262999999999998</v>
      </c>
      <c r="M16" s="18">
        <v>706</v>
      </c>
      <c r="N16" s="19" t="s">
        <v>265</v>
      </c>
      <c r="O16" s="18" t="s">
        <v>284</v>
      </c>
      <c r="P16" s="18" t="s">
        <v>313</v>
      </c>
      <c r="Q16" s="19" t="s">
        <v>314</v>
      </c>
      <c r="R16" s="18">
        <v>28.353999999999999</v>
      </c>
      <c r="S16" s="18">
        <v>28.462</v>
      </c>
      <c r="V16" s="18">
        <v>81.114999999999995</v>
      </c>
    </row>
    <row r="17" spans="1:22">
      <c r="A17" s="18">
        <v>16</v>
      </c>
      <c r="B17" s="18">
        <v>14</v>
      </c>
      <c r="C17" s="18" t="s">
        <v>325</v>
      </c>
      <c r="D17" s="18" t="s">
        <v>215</v>
      </c>
      <c r="E17" s="18">
        <v>10</v>
      </c>
      <c r="F17" s="19">
        <v>6.7317824074074077E-3</v>
      </c>
      <c r="G17" s="18">
        <v>13.949</v>
      </c>
      <c r="H17" s="18">
        <v>4.5999999999999999E-2</v>
      </c>
      <c r="I17" s="18">
        <v>56.07</v>
      </c>
      <c r="J17" s="18">
        <v>4</v>
      </c>
      <c r="K17" s="18">
        <v>56.286999999999999</v>
      </c>
      <c r="M17" s="18">
        <v>14620682</v>
      </c>
      <c r="N17" s="18" t="s">
        <v>265</v>
      </c>
      <c r="O17" s="18" t="s">
        <v>326</v>
      </c>
      <c r="P17" s="18" t="s">
        <v>274</v>
      </c>
      <c r="Q17" s="19" t="s">
        <v>327</v>
      </c>
      <c r="R17" s="18">
        <v>28.47</v>
      </c>
      <c r="S17" s="18">
        <v>28.222999999999999</v>
      </c>
      <c r="V17" s="18">
        <v>81.156000000000006</v>
      </c>
    </row>
    <row r="18" spans="1:22">
      <c r="A18" s="18">
        <v>17</v>
      </c>
      <c r="B18" s="18">
        <v>27</v>
      </c>
      <c r="C18" s="18" t="s">
        <v>334</v>
      </c>
      <c r="D18" s="18" t="s">
        <v>215</v>
      </c>
      <c r="E18" s="18">
        <v>10</v>
      </c>
      <c r="F18" s="19">
        <v>6.7344328703703707E-3</v>
      </c>
      <c r="G18" s="18">
        <v>14.178000000000001</v>
      </c>
      <c r="H18" s="18">
        <v>0.22900000000000001</v>
      </c>
      <c r="I18" s="18">
        <v>56.027999999999999</v>
      </c>
      <c r="J18" s="18">
        <v>7</v>
      </c>
      <c r="K18" s="18">
        <v>56.225999999999999</v>
      </c>
      <c r="M18" s="18">
        <v>8111339</v>
      </c>
      <c r="N18" s="18" t="s">
        <v>265</v>
      </c>
      <c r="O18" s="18" t="s">
        <v>335</v>
      </c>
      <c r="P18" s="18" t="s">
        <v>336</v>
      </c>
      <c r="Q18" s="19" t="s">
        <v>337</v>
      </c>
      <c r="R18" s="18">
        <v>28.47</v>
      </c>
      <c r="S18" s="18">
        <v>28.303000000000001</v>
      </c>
      <c r="V18" s="18">
        <v>81.216999999999999</v>
      </c>
    </row>
    <row r="19" spans="1:22">
      <c r="A19" s="18">
        <v>18</v>
      </c>
      <c r="B19" s="18">
        <v>39</v>
      </c>
      <c r="C19" s="18" t="s">
        <v>319</v>
      </c>
      <c r="D19" s="18" t="s">
        <v>215</v>
      </c>
      <c r="E19" s="18">
        <v>10</v>
      </c>
      <c r="F19" s="19">
        <v>6.7397800925925932E-3</v>
      </c>
      <c r="G19" s="18">
        <v>14.64</v>
      </c>
      <c r="H19" s="18">
        <v>0.46200000000000002</v>
      </c>
      <c r="I19" s="18">
        <v>56.034999999999997</v>
      </c>
      <c r="J19" s="18">
        <v>4</v>
      </c>
      <c r="K19" s="18">
        <v>56.222999999999999</v>
      </c>
      <c r="M19" s="18">
        <v>720</v>
      </c>
      <c r="N19" s="18" t="s">
        <v>265</v>
      </c>
      <c r="O19" s="18" t="s">
        <v>23</v>
      </c>
      <c r="P19" s="18" t="s">
        <v>270</v>
      </c>
      <c r="Q19" s="19" t="s">
        <v>320</v>
      </c>
      <c r="R19" s="18">
        <v>28.212</v>
      </c>
      <c r="S19" s="18">
        <v>30.423999999999999</v>
      </c>
      <c r="V19" s="18">
        <v>81.206000000000003</v>
      </c>
    </row>
    <row r="20" spans="1:22">
      <c r="A20" s="18">
        <v>19</v>
      </c>
      <c r="B20" s="18">
        <v>99</v>
      </c>
      <c r="C20" s="18" t="s">
        <v>347</v>
      </c>
      <c r="D20" s="18" t="s">
        <v>215</v>
      </c>
      <c r="E20" s="18">
        <v>10</v>
      </c>
      <c r="F20" s="19">
        <v>6.7554282407407415E-3</v>
      </c>
      <c r="G20" s="18">
        <v>15.992000000000001</v>
      </c>
      <c r="H20" s="18">
        <v>1.3520000000000001</v>
      </c>
      <c r="I20" s="18">
        <v>56.463999999999999</v>
      </c>
      <c r="J20" s="18">
        <v>7</v>
      </c>
      <c r="K20" s="18">
        <v>56.585999999999999</v>
      </c>
      <c r="M20" s="18">
        <v>740</v>
      </c>
      <c r="N20" s="18" t="s">
        <v>265</v>
      </c>
      <c r="O20" s="18" t="s">
        <v>348</v>
      </c>
      <c r="P20" s="18" t="s">
        <v>349</v>
      </c>
      <c r="Q20" s="19" t="s">
        <v>350</v>
      </c>
      <c r="R20" s="18">
        <v>28.666</v>
      </c>
      <c r="S20" s="18">
        <v>28.311</v>
      </c>
      <c r="V20" s="18">
        <v>80.588999999999999</v>
      </c>
    </row>
    <row r="21" spans="1:22">
      <c r="A21" s="18">
        <v>20</v>
      </c>
      <c r="B21" s="18">
        <v>57</v>
      </c>
      <c r="C21" s="18" t="s">
        <v>283</v>
      </c>
      <c r="D21" s="18" t="s">
        <v>215</v>
      </c>
      <c r="E21" s="18">
        <v>10</v>
      </c>
      <c r="F21" s="19">
        <v>6.7610879629629627E-3</v>
      </c>
      <c r="G21" s="18">
        <v>16.481000000000002</v>
      </c>
      <c r="H21" s="18">
        <v>0.48899999999999999</v>
      </c>
      <c r="I21" s="18">
        <v>56.103999999999999</v>
      </c>
      <c r="J21" s="18">
        <v>9</v>
      </c>
      <c r="K21" s="18">
        <v>56.387</v>
      </c>
      <c r="L21" s="18" t="s">
        <v>441</v>
      </c>
      <c r="M21" s="18">
        <v>8170816</v>
      </c>
      <c r="N21" s="19" t="s">
        <v>265</v>
      </c>
      <c r="O21" s="18" t="s">
        <v>284</v>
      </c>
      <c r="P21" s="18" t="s">
        <v>285</v>
      </c>
      <c r="Q21" s="19" t="s">
        <v>286</v>
      </c>
      <c r="R21" s="18">
        <v>28.372</v>
      </c>
      <c r="S21" s="18">
        <v>28.231999999999999</v>
      </c>
      <c r="V21" s="18">
        <v>81.106999999999999</v>
      </c>
    </row>
    <row r="22" spans="1:22">
      <c r="A22" s="18">
        <v>21</v>
      </c>
      <c r="B22" s="18">
        <v>90</v>
      </c>
      <c r="C22" s="18" t="s">
        <v>338</v>
      </c>
      <c r="D22" s="18" t="s">
        <v>215</v>
      </c>
      <c r="E22" s="18">
        <v>10</v>
      </c>
      <c r="F22" s="19">
        <v>6.7945370370370364E-3</v>
      </c>
      <c r="G22" s="18">
        <v>19.370999999999999</v>
      </c>
      <c r="H22" s="18">
        <v>2.89</v>
      </c>
      <c r="I22" s="18">
        <v>56.841999999999999</v>
      </c>
      <c r="J22" s="18">
        <v>4</v>
      </c>
      <c r="K22" s="18">
        <v>57.058999999999997</v>
      </c>
      <c r="M22" s="18">
        <v>14281735</v>
      </c>
      <c r="N22" s="19" t="s">
        <v>265</v>
      </c>
      <c r="O22" s="18" t="s">
        <v>339</v>
      </c>
      <c r="P22" s="18" t="s">
        <v>274</v>
      </c>
      <c r="Q22" s="19" t="s">
        <v>340</v>
      </c>
      <c r="R22" s="18">
        <v>29.15</v>
      </c>
      <c r="S22" s="18">
        <v>28.742000000000001</v>
      </c>
      <c r="V22" s="18">
        <v>80.052999999999997</v>
      </c>
    </row>
    <row r="23" spans="1:22">
      <c r="A23" s="18">
        <v>22</v>
      </c>
      <c r="B23" s="18">
        <v>68</v>
      </c>
      <c r="C23" s="18" t="s">
        <v>331</v>
      </c>
      <c r="D23" s="18" t="s">
        <v>215</v>
      </c>
      <c r="E23" s="18">
        <v>10</v>
      </c>
      <c r="F23" s="19">
        <v>6.7312500000000003E-3</v>
      </c>
      <c r="G23" s="18">
        <v>13.903</v>
      </c>
      <c r="H23" s="18">
        <v>0.44</v>
      </c>
      <c r="I23" s="18">
        <v>55.866999999999997</v>
      </c>
      <c r="J23" s="18">
        <v>4</v>
      </c>
      <c r="K23" s="18">
        <v>55.911000000000001</v>
      </c>
      <c r="L23" s="18" t="s">
        <v>442</v>
      </c>
      <c r="M23" s="18">
        <v>731</v>
      </c>
      <c r="N23" s="18" t="s">
        <v>265</v>
      </c>
      <c r="O23" s="18" t="s">
        <v>284</v>
      </c>
      <c r="P23" s="18" t="s">
        <v>332</v>
      </c>
      <c r="Q23" s="18" t="s">
        <v>333</v>
      </c>
      <c r="R23" s="18">
        <v>28.135999999999999</v>
      </c>
      <c r="S23" s="18">
        <v>29.489000000000001</v>
      </c>
      <c r="V23" s="18">
        <v>81.450999999999993</v>
      </c>
    </row>
    <row r="24" spans="1:22">
      <c r="A24" s="18">
        <v>23</v>
      </c>
      <c r="B24" s="18">
        <v>56</v>
      </c>
      <c r="C24" s="18" t="s">
        <v>351</v>
      </c>
      <c r="D24" s="18" t="s">
        <v>215</v>
      </c>
      <c r="E24" s="18">
        <v>10</v>
      </c>
      <c r="F24" s="19">
        <v>6.806921296296297E-3</v>
      </c>
      <c r="G24" s="18">
        <v>20.440999999999999</v>
      </c>
      <c r="H24" s="18">
        <v>1.07</v>
      </c>
      <c r="I24" s="18">
        <v>56.871000000000002</v>
      </c>
      <c r="J24" s="18">
        <v>9</v>
      </c>
      <c r="K24" s="18">
        <v>57.058999999999997</v>
      </c>
      <c r="M24" s="18">
        <v>728</v>
      </c>
      <c r="N24" s="19" t="s">
        <v>265</v>
      </c>
      <c r="O24" s="18" t="s">
        <v>160</v>
      </c>
      <c r="P24" s="18" t="s">
        <v>352</v>
      </c>
      <c r="Q24" s="19" t="s">
        <v>353</v>
      </c>
      <c r="R24" s="18">
        <v>28.876000000000001</v>
      </c>
      <c r="S24" s="18">
        <v>28.501000000000001</v>
      </c>
      <c r="V24" s="18">
        <v>80.013000000000005</v>
      </c>
    </row>
    <row r="25" spans="1:22">
      <c r="A25" s="18">
        <v>24</v>
      </c>
      <c r="B25" s="18">
        <v>29</v>
      </c>
      <c r="C25" s="18" t="s">
        <v>343</v>
      </c>
      <c r="D25" s="18" t="s">
        <v>215</v>
      </c>
      <c r="E25" s="18">
        <v>10</v>
      </c>
      <c r="F25" s="19">
        <v>6.8429513888888889E-3</v>
      </c>
      <c r="G25" s="18">
        <v>23.553999999999998</v>
      </c>
      <c r="H25" s="18">
        <v>3.113</v>
      </c>
      <c r="I25" s="18">
        <v>57.04</v>
      </c>
      <c r="J25" s="18">
        <v>4</v>
      </c>
      <c r="K25" s="18">
        <v>57.335999999999999</v>
      </c>
      <c r="M25" s="18">
        <v>715</v>
      </c>
      <c r="N25" s="19" t="s">
        <v>265</v>
      </c>
      <c r="O25" s="18" t="s">
        <v>344</v>
      </c>
      <c r="P25" s="18" t="s">
        <v>345</v>
      </c>
      <c r="Q25" s="19" t="s">
        <v>346</v>
      </c>
      <c r="R25" s="18">
        <v>28.914999999999999</v>
      </c>
      <c r="S25" s="18">
        <v>28.850999999999999</v>
      </c>
      <c r="V25" s="18">
        <v>79.775999999999996</v>
      </c>
    </row>
    <row r="26" spans="1:22">
      <c r="A26" s="18">
        <v>25</v>
      </c>
      <c r="B26" s="18">
        <v>61</v>
      </c>
      <c r="C26" s="18" t="s">
        <v>341</v>
      </c>
      <c r="D26" s="18" t="s">
        <v>215</v>
      </c>
      <c r="E26" s="18">
        <v>10</v>
      </c>
      <c r="F26" s="19">
        <v>6.8446412037037043E-3</v>
      </c>
      <c r="G26" s="18">
        <v>23.7</v>
      </c>
      <c r="H26" s="18">
        <v>0.14599999999999999</v>
      </c>
      <c r="I26" s="18">
        <v>56.914000000000001</v>
      </c>
      <c r="J26" s="18">
        <v>2</v>
      </c>
      <c r="K26" s="18">
        <v>56.98</v>
      </c>
      <c r="M26" s="18">
        <v>10308234</v>
      </c>
      <c r="N26" s="18" t="s">
        <v>265</v>
      </c>
      <c r="O26" s="18" t="s">
        <v>316</v>
      </c>
      <c r="P26" s="18" t="s">
        <v>317</v>
      </c>
      <c r="Q26" s="19" t="s">
        <v>342</v>
      </c>
      <c r="R26" s="18">
        <v>29.544</v>
      </c>
      <c r="S26" s="18">
        <v>28.582999999999998</v>
      </c>
      <c r="V26" s="18">
        <v>79.951999999999998</v>
      </c>
    </row>
    <row r="27" spans="1:22">
      <c r="A27" s="18">
        <v>26</v>
      </c>
      <c r="B27" s="18">
        <v>44</v>
      </c>
      <c r="C27" s="18" t="s">
        <v>321</v>
      </c>
      <c r="D27" s="18" t="s">
        <v>215</v>
      </c>
      <c r="E27" s="18">
        <v>10</v>
      </c>
      <c r="F27" s="19">
        <v>6.860162037037037E-3</v>
      </c>
      <c r="G27" s="18">
        <v>25.041</v>
      </c>
      <c r="H27" s="18">
        <v>1.341</v>
      </c>
      <c r="I27" s="18">
        <v>56.04</v>
      </c>
      <c r="J27" s="18">
        <v>4</v>
      </c>
      <c r="K27" s="18">
        <v>56.158000000000001</v>
      </c>
      <c r="M27" s="18">
        <v>722</v>
      </c>
      <c r="N27" s="18" t="s">
        <v>265</v>
      </c>
      <c r="O27" s="18" t="s">
        <v>322</v>
      </c>
      <c r="P27" s="18" t="s">
        <v>323</v>
      </c>
      <c r="Q27" s="19" t="s">
        <v>324</v>
      </c>
      <c r="R27" s="18">
        <v>28.34</v>
      </c>
      <c r="S27" s="18">
        <v>39.779000000000003</v>
      </c>
      <c r="V27" s="18">
        <v>81.198999999999998</v>
      </c>
    </row>
    <row r="28" spans="1:22">
      <c r="F28" s="19"/>
    </row>
    <row r="29" spans="1:22">
      <c r="F29" s="19"/>
      <c r="N29" s="19"/>
      <c r="Q29" s="19"/>
    </row>
    <row r="30" spans="1:22">
      <c r="F30" s="19"/>
      <c r="Q30" s="19"/>
    </row>
    <row r="31" spans="1:22">
      <c r="F31" s="19"/>
    </row>
    <row r="32" spans="1:22">
      <c r="F32" s="19"/>
    </row>
    <row r="33" spans="6:18">
      <c r="F33" s="19"/>
      <c r="N33" s="19"/>
      <c r="Q33" s="19"/>
    </row>
    <row r="34" spans="6:18">
      <c r="F34" s="19"/>
      <c r="N34" s="19"/>
      <c r="Q34" s="19"/>
    </row>
    <row r="35" spans="6:18">
      <c r="R35" s="19"/>
    </row>
  </sheetData>
  <phoneticPr fontId="16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14"/>
  <sheetViews>
    <sheetView workbookViewId="0">
      <selection sqref="A1:XFD1048576"/>
    </sheetView>
  </sheetViews>
  <sheetFormatPr defaultColWidth="13.33203125" defaultRowHeight="15" customHeight="1"/>
  <cols>
    <col min="1" max="1" width="5.6640625" customWidth="1"/>
    <col min="2" max="2" width="6.83203125" customWidth="1"/>
    <col min="3" max="3" width="2.83203125" customWidth="1"/>
    <col min="4" max="4" width="21" customWidth="1"/>
    <col min="5" max="5" width="18.83203125" customWidth="1"/>
    <col min="6" max="6" width="28" customWidth="1"/>
    <col min="7" max="7" width="4.5" customWidth="1"/>
    <col min="8" max="8" width="6.1640625" customWidth="1"/>
    <col min="9" max="9" width="11.83203125" customWidth="1"/>
    <col min="10" max="10" width="10.83203125" customWidth="1"/>
    <col min="11" max="11" width="6.83203125" customWidth="1"/>
    <col min="12" max="12" width="7.5" customWidth="1"/>
    <col min="13" max="13" width="2.33203125" style="218" customWidth="1"/>
    <col min="14" max="14" width="0.5" customWidth="1"/>
    <col min="16" max="20" width="13.33203125" style="180" customWidth="1"/>
    <col min="21" max="21" width="13.33203125" style="225"/>
  </cols>
  <sheetData>
    <row r="1" spans="1:21" ht="15" customHeight="1">
      <c r="O1" s="23"/>
      <c r="P1" s="226"/>
      <c r="Q1" s="226"/>
      <c r="R1" s="226"/>
      <c r="S1" s="226"/>
      <c r="T1" s="226"/>
      <c r="U1" s="227"/>
    </row>
    <row r="2" spans="1:21" ht="15" customHeight="1">
      <c r="O2" s="23"/>
      <c r="P2" s="226"/>
      <c r="Q2" s="226"/>
      <c r="R2" s="226"/>
      <c r="S2" s="226"/>
      <c r="T2" s="226"/>
      <c r="U2" s="227"/>
    </row>
    <row r="3" spans="1:21" ht="15" customHeight="1">
      <c r="O3" s="23"/>
      <c r="P3" s="226"/>
      <c r="Q3" s="226"/>
      <c r="R3" s="226"/>
      <c r="S3" s="226"/>
      <c r="T3" s="226"/>
      <c r="U3" s="227"/>
    </row>
    <row r="4" spans="1:21" ht="15" customHeight="1">
      <c r="O4" s="23"/>
      <c r="P4" s="226"/>
      <c r="Q4" s="226"/>
      <c r="R4" s="226"/>
      <c r="S4" s="226"/>
      <c r="T4" s="226"/>
      <c r="U4" s="227"/>
    </row>
    <row r="5" spans="1:21" ht="15" customHeight="1">
      <c r="O5" s="23"/>
      <c r="P5" s="226"/>
      <c r="Q5" s="226"/>
      <c r="R5" s="226"/>
      <c r="S5" s="226"/>
      <c r="T5" s="226"/>
      <c r="U5" s="227"/>
    </row>
    <row r="6" spans="1:21" ht="12">
      <c r="A6" s="6"/>
      <c r="B6" s="7"/>
      <c r="C6" s="7"/>
      <c r="D6" s="7"/>
      <c r="E6" s="7"/>
      <c r="F6" s="7"/>
      <c r="G6" s="7"/>
      <c r="H6" s="7"/>
      <c r="J6" s="229">
        <f>+各種設定!D18</f>
        <v>44906</v>
      </c>
      <c r="K6" s="80" t="s">
        <v>56</v>
      </c>
      <c r="L6" s="8"/>
      <c r="M6" s="87"/>
      <c r="N6" s="7"/>
      <c r="O6" s="23"/>
      <c r="P6" s="226"/>
      <c r="Q6" s="226"/>
      <c r="R6" s="226"/>
      <c r="S6" s="226"/>
      <c r="T6" s="226"/>
      <c r="U6" s="227"/>
    </row>
    <row r="7" spans="1:21" ht="19.5" customHeight="1">
      <c r="A7" s="9" t="str">
        <f>+各種設定!D2</f>
        <v>2022 鈴鹿選手権シリーズ第7戦 ｶｰﾄﾚｰｽ IN SUZUKA</v>
      </c>
      <c r="B7" s="7"/>
      <c r="C7" s="7"/>
      <c r="D7" s="7"/>
      <c r="E7" s="7"/>
      <c r="F7" s="7"/>
      <c r="G7" s="7"/>
      <c r="H7" s="7"/>
      <c r="I7" s="7"/>
      <c r="J7" s="215" t="s">
        <v>52</v>
      </c>
      <c r="K7" s="81" t="s">
        <v>53</v>
      </c>
      <c r="L7" s="8"/>
      <c r="M7" s="215"/>
      <c r="N7" s="7"/>
      <c r="O7" s="23"/>
      <c r="P7" s="226"/>
      <c r="Q7" s="226"/>
      <c r="R7" s="226"/>
      <c r="S7" s="226"/>
      <c r="T7" s="226"/>
      <c r="U7" s="227"/>
    </row>
    <row r="8" spans="1:21" ht="17.25">
      <c r="A8" s="7"/>
      <c r="B8" s="7"/>
      <c r="C8" s="7"/>
      <c r="D8" s="234" t="s">
        <v>255</v>
      </c>
      <c r="E8" s="235"/>
      <c r="F8" s="7"/>
      <c r="G8" s="7"/>
      <c r="H8" s="7"/>
      <c r="I8" s="7"/>
      <c r="J8" s="215" t="s">
        <v>54</v>
      </c>
      <c r="K8" s="58" t="s">
        <v>55</v>
      </c>
      <c r="L8" s="8"/>
      <c r="M8" s="216"/>
      <c r="N8" s="7"/>
      <c r="O8" s="23"/>
      <c r="P8" s="226"/>
      <c r="Q8" s="226"/>
      <c r="R8" s="226"/>
      <c r="S8" s="226"/>
      <c r="T8" s="226"/>
      <c r="U8" s="227"/>
    </row>
    <row r="9" spans="1:21">
      <c r="A9" s="10" t="str">
        <f>+各種設定!D4</f>
        <v>SUPER SS</v>
      </c>
      <c r="B9" s="7"/>
      <c r="C9" s="7"/>
      <c r="D9" s="7"/>
      <c r="E9" s="7"/>
      <c r="F9" s="7"/>
      <c r="G9" s="7"/>
      <c r="H9" s="7"/>
      <c r="I9" s="7"/>
      <c r="J9" s="230" t="s">
        <v>250</v>
      </c>
      <c r="K9" s="7"/>
      <c r="M9" s="204"/>
      <c r="N9" s="7"/>
      <c r="O9" s="23"/>
      <c r="P9" s="226"/>
      <c r="Q9" s="226"/>
      <c r="R9" s="226"/>
      <c r="S9" s="226"/>
      <c r="T9" s="226"/>
      <c r="U9" s="227"/>
    </row>
    <row r="10" spans="1:21" ht="19.5" customHeight="1">
      <c r="A10" s="64" t="s">
        <v>207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7"/>
      <c r="O10" s="23"/>
      <c r="P10" s="226"/>
      <c r="Q10" s="226"/>
      <c r="R10" s="226"/>
      <c r="S10" s="226"/>
      <c r="T10" s="226"/>
      <c r="U10" s="227"/>
    </row>
    <row r="11" spans="1:21" ht="11.25">
      <c r="A11" s="7"/>
      <c r="B11" s="22" t="s">
        <v>2</v>
      </c>
      <c r="C11" s="22" t="s">
        <v>107</v>
      </c>
      <c r="D11" s="22" t="s">
        <v>15</v>
      </c>
      <c r="E11" s="51" t="s">
        <v>19</v>
      </c>
      <c r="F11" s="22" t="s">
        <v>6</v>
      </c>
      <c r="G11" s="22" t="s">
        <v>20</v>
      </c>
      <c r="H11" s="22" t="s">
        <v>34</v>
      </c>
      <c r="I11" s="22" t="s">
        <v>8</v>
      </c>
      <c r="J11" s="22" t="s">
        <v>35</v>
      </c>
      <c r="K11" s="22" t="s">
        <v>36</v>
      </c>
      <c r="L11" s="22" t="s">
        <v>21</v>
      </c>
      <c r="M11" s="205">
        <f>VLOOKUP(A9,コースレコード!$A:$C,3,FALSE)</f>
        <v>54.706000000000003</v>
      </c>
      <c r="N11" s="7"/>
      <c r="O11" s="23"/>
      <c r="P11" s="226" t="s">
        <v>24</v>
      </c>
      <c r="Q11" s="226"/>
      <c r="R11" s="226" t="s">
        <v>121</v>
      </c>
      <c r="S11" s="226" t="s">
        <v>26</v>
      </c>
      <c r="T11" s="226"/>
      <c r="U11" s="227" t="s">
        <v>25</v>
      </c>
    </row>
    <row r="12" spans="1:21" ht="12.75">
      <c r="A12" s="95" t="s">
        <v>1</v>
      </c>
      <c r="B12" s="95" t="s">
        <v>2</v>
      </c>
      <c r="C12" s="98"/>
      <c r="D12" s="96" t="s">
        <v>3</v>
      </c>
      <c r="E12" s="96" t="s">
        <v>4</v>
      </c>
      <c r="F12" s="95" t="s">
        <v>6</v>
      </c>
      <c r="G12" s="97" t="s">
        <v>5</v>
      </c>
      <c r="H12" s="95" t="s">
        <v>7</v>
      </c>
      <c r="I12" s="95" t="s">
        <v>8</v>
      </c>
      <c r="J12" s="95" t="s">
        <v>9</v>
      </c>
      <c r="K12" s="95" t="s">
        <v>10</v>
      </c>
      <c r="L12" s="95" t="s">
        <v>11</v>
      </c>
      <c r="M12" s="96"/>
      <c r="N12" s="12"/>
      <c r="O12" s="23"/>
      <c r="P12" s="226"/>
      <c r="Q12" s="226"/>
      <c r="R12" s="226"/>
      <c r="S12" s="226"/>
      <c r="T12" s="226"/>
      <c r="U12" s="227"/>
    </row>
    <row r="13" spans="1:21" ht="12.75" customHeight="1">
      <c r="A13" s="14">
        <v>1</v>
      </c>
      <c r="B13" s="15">
        <f>IFERROR(INDEX('予選ヒート1Gr-レース結果表（貼付）'!A2:$Z$50,MATCH($A13,'予選ヒート1Gr-レース結果表（貼付）'!A2:$A$50,0),MATCH('公式予選（TT）1Gr-結果表（印刷）'!B$11,'予選ヒート1Gr-レース結果表（貼付）'!$1:$1,0)),"")</f>
        <v>51</v>
      </c>
      <c r="C13" s="200"/>
      <c r="D13" s="20" t="str">
        <f>IFERROR(INDEX('予選ヒート1Gr-レース結果表（貼付）'!$A:$Z,MATCH($A13,'予選ヒート1Gr-レース結果表（貼付）'!$A:$A,0),MATCH('予選ヒート1Gr-レース結果表（印刷）'!D$11,'予選ヒート1Gr-レース結果表（貼付）'!$1:$1,0)),"")</f>
        <v>佐々木 克行</v>
      </c>
      <c r="E13" s="86" t="str">
        <f>IFERROR(INDEX('予選ヒート1Gr-レース結果表（貼付）'!$A:$Z,MATCH($A13,'予選ヒート1Gr-レース結果表（貼付）'!$A:$A,0),MATCH('予選ヒート1Gr-レース結果表（印刷）'!E$11,'予選ヒート1Gr-レース結果表（貼付）'!$1:$1,0)),"")</f>
        <v>DreamQuest/YAMAHA</v>
      </c>
      <c r="F13" s="21" t="str">
        <f>IFERROR(INDEX('予選ヒート1Gr-レース結果表（貼付）'!$A:$Z,MATCH($A13,'予選ヒート1Gr-レース結果表（貼付）'!$A:$A,0),MATCH('予選ヒート1Gr-レース結果表（印刷）'!F$11,'予選ヒート1Gr-レース結果表（貼付）'!$1:$1,0)),"")</f>
        <v>RT.HISTRY</v>
      </c>
      <c r="G13" s="84" t="str">
        <f>IFERROR(INDEX('予選ヒート1Gr-レース結果表（貼付）'!$A:$Z,MATCH($A13,'予選ヒート1Gr-レース結果表（貼付）'!$A:$A,0),MATCH('予選ヒート1Gr-レース結果表（印刷）'!G$11,'予選ヒート1Gr-レース結果表（貼付）'!$1:$1,0)),"")</f>
        <v>BS</v>
      </c>
      <c r="H13" s="24">
        <f>IFERROR(INDEX('予選ヒート1Gr-レース結果表（貼付）'!$A:$Z,MATCH($A13,'予選ヒート1Gr-レース結果表（貼付）'!$A:$A,0),MATCH('予選ヒート1Gr-レース結果表（印刷）'!H$11,'予選ヒート1Gr-レース結果表（貼付）'!$1:$1,0)),"")</f>
        <v>10</v>
      </c>
      <c r="I13" s="82">
        <f>INDEX('予選ヒート1Gr-レース結果表（貼付）'!$A:$Z,MATCH($A13,'予選ヒート1Gr-レース結果表（貼付）'!$A:$A,0),MATCH('予選ヒート1Gr-レース結果表（印刷）'!I$11,'予選ヒート1Gr-レース結果表（貼付）'!$1:$1,0))</f>
        <v>6.5703356481481489E-3</v>
      </c>
      <c r="J13" s="59" t="str">
        <f>ROUND((1.264*H13)/(I13*24),2)&amp;"km/h"</f>
        <v>80.16km/h</v>
      </c>
      <c r="K13" s="59"/>
      <c r="L13" s="88">
        <f>IF(A13="DNS","",IF(A13="DQ","",INDEX('予選ヒート1Gr-レース結果表（貼付）'!$A:$Z,MATCH($B13,'予選ヒート1Gr-レース結果表（貼付）'!$B:$B,0),MATCH('予選ヒート1Gr-レース結果表（印刷）'!L$11,'予選ヒート1Gr-レース結果表（貼付）'!$1:$1,0))))</f>
        <v>55.636000000000003</v>
      </c>
      <c r="M13" s="217" t="str">
        <f t="shared" ref="M13:M26" si="0">IF(L13&lt;1,"",IF($M$11&gt;L13,"R",""))</f>
        <v/>
      </c>
      <c r="N13" s="16"/>
      <c r="O13" s="23"/>
      <c r="P13" s="226" t="str">
        <f>IF(IFERROR(INDEX('予選ヒート1Gr-レース結果表（貼付）'!$A:$Z,MATCH($B13,'予選ヒート1Gr-レース結果表（貼付）'!$B:$B,0),MATCH(P$11,'予選ヒート1Gr-レース結果表（貼付）'!$1:$1,0)),"")=0,"",IFERROR(INDEX('予選ヒート1Gr-レース結果表（貼付）'!$A:$Z,MATCH($B13,'予選ヒート1Gr-レース結果表（貼付）'!$B:$B,0),MATCH(P$11,'予選ヒート1Gr-レース結果表（貼付）'!$1:$1,0)),""))</f>
        <v/>
      </c>
      <c r="Q13" s="226" t="str">
        <f>IF(P13="","",COUNTIF($P$13:P13,"&lt;&gt;"&amp;""))</f>
        <v/>
      </c>
      <c r="R13" s="226" t="str">
        <f t="shared" ref="R13:R26" si="1">IFERROR(RANK(Q13,$Q$13:$Q$48,1),"")</f>
        <v/>
      </c>
      <c r="S13" s="226" t="str">
        <f>IF(IFERROR(INDEX('予選ヒート1Gr-レース結果表（貼付）'!$A:$Z,MATCH($A13,'予選ヒート1Gr-レース結果表（貼付）'!$A:$A,0),MATCH(S$11,'予選ヒート1Gr-レース結果表（貼付）'!$1:$1,0)),"")=0,"",IFERROR(INDEX('予選ヒート1Gr-レース結果表（貼付）'!$A:$Z,MATCH($A13,'予選ヒート1Gr-レース結果表（貼付）'!$A:$A,0),MATCH(S$11,'予選ヒート1Gr-レース結果表（貼付）'!$1:$1,0)),""))</f>
        <v/>
      </c>
      <c r="T13" s="226"/>
      <c r="U13" s="226">
        <f>IF(IFERROR(INDEX('予選ヒート1Gr-レース結果表（貼付）'!$A:$Z,MATCH($B13,'予選ヒート1Gr-レース結果表（貼付）'!$B:$B,0),MATCH(U$11,'予選ヒート1Gr-レース結果表（貼付）'!$1:$1,0)),"")=0,"",IFERROR(INDEX('予選ヒート1Gr-レース結果表（貼付）'!$A:$Z,MATCH($B13,'予選ヒート1Gr-レース結果表（貼付）'!$B:$B,0),MATCH(U$11,'予選ヒート1Gr-レース結果表（貼付）'!$1:$1,0)),""))</f>
        <v>81.789000000000001</v>
      </c>
    </row>
    <row r="14" spans="1:21" ht="12.75" customHeight="1">
      <c r="A14" s="14">
        <f>IF(OR('予選ヒート1Gr-レース結果表（貼付）'!A3="DNF",'予選ヒート1Gr-レース結果表（貼付）'!A3="DNS",'予選ヒート1Gr-レース結果表（貼付）'!A3="DQ"),'予選ヒート1Gr-レース結果表（貼付）'!A3,IF(MAX('予選ヒート1Gr-レース結果表（貼付）'!$A:$A)&gt;A13,A13+1,""))</f>
        <v>2</v>
      </c>
      <c r="B14" s="15">
        <f>IFERROR(INDEX('予選ヒート1Gr-レース結果表（貼付）'!A3:$Z$50,MATCH($A14,'予選ヒート1Gr-レース結果表（貼付）'!A3:$A$50,0),MATCH('公式予選（TT）1Gr-結果表（印刷）'!B$11,'予選ヒート1Gr-レース結果表（貼付）'!$1:$1,0)),"")</f>
        <v>2</v>
      </c>
      <c r="C14" s="200"/>
      <c r="D14" s="20" t="str">
        <f>IFERROR(INDEX('予選ヒート1Gr-レース結果表（貼付）'!$A:$Z,MATCH($A14,'予選ヒート1Gr-レース結果表（貼付）'!$A:$A,0),MATCH('予選ヒート1Gr-レース結果表（印刷）'!D$11,'予選ヒート1Gr-レース結果表（貼付）'!$1:$1,0)),"")</f>
        <v>坂 裕之</v>
      </c>
      <c r="E14" s="86" t="str">
        <f>IFERROR(INDEX('予選ヒート1Gr-レース結果表（貼付）'!$A:$Z,MATCH($A14,'予選ヒート1Gr-レース結果表（貼付）'!$A:$A,0),MATCH('予選ヒート1Gr-レース結果表（印刷）'!E$11,'予選ヒート1Gr-レース結果表（貼付）'!$1:$1,0)),"")</f>
        <v>SWF/YAMAHA</v>
      </c>
      <c r="F14" s="21" t="str">
        <f>IFERROR(INDEX('予選ヒート1Gr-レース結果表（貼付）'!$A:$Z,MATCH($A14,'予選ヒート1Gr-レース結果表（貼付）'!$A:$A,0),MATCH('予選ヒート1Gr-レース結果表（印刷）'!F$11,'予選ヒート1Gr-レース結果表（貼付）'!$1:$1,0)),"")</f>
        <v>のりものクラブTIGRE</v>
      </c>
      <c r="G14" s="84" t="str">
        <f>IFERROR(INDEX('予選ヒート1Gr-レース結果表（貼付）'!$A:$Z,MATCH($A14,'予選ヒート1Gr-レース結果表（貼付）'!$A:$A,0),MATCH('予選ヒート1Gr-レース結果表（印刷）'!G$11,'予選ヒート1Gr-レース結果表（貼付）'!$1:$1,0)),"")</f>
        <v>BS</v>
      </c>
      <c r="H14" s="24">
        <f>IFERROR(IF(A14="DNS","",IF(A14="DQ","",INDEX('予選ヒート1Gr-レース結果表（貼付）'!$A:$Z,MATCH($B14,'予選ヒート1Gr-レース結果表（貼付）'!$B:$B,0),MATCH('予選ヒート1Gr-レース結果表（印刷）'!H$11,'予選ヒート1Gr-レース結果表（貼付）'!$1:$1,0)))),"")</f>
        <v>10</v>
      </c>
      <c r="I14" s="82">
        <f>IFERROR(IF(A14="DNS","ｽﾀｰﾄ出来ず",IF(A14="DQ","失　格",INDEX('予選ヒート1Gr-レース結果表（貼付）'!$A:$Z,MATCH($B14,'予選ヒート1Gr-レース結果表（貼付）'!$B:$B,0),MATCH('予選ヒート1Gr-レース結果表（印刷）'!I$11,'予選ヒート1Gr-レース結果表（貼付）'!$1:$1,0)))),"")</f>
        <v>6.5721296296296292E-3</v>
      </c>
      <c r="J14" s="59">
        <f>IFERROR(IF(A14="DNS","",IF(A14="DQ","",INDEX('予選ヒート1Gr-レース結果表（貼付）'!$A:$Z,MATCH($B14,'予選ヒート1Gr-レース結果表（貼付）'!$B:$B,0),MATCH('予選ヒート1Gr-レース結果表（印刷）'!J$11,'予選ヒート1Gr-レース結果表（貼付）'!$1:$1,0)))),"")</f>
        <v>0.155</v>
      </c>
      <c r="K14" s="59">
        <f>IFERROR(IF(A14="DNS","",IF(A14="DQ","",INDEX('予選ヒート1Gr-レース結果表（貼付）'!$A:$Z,MATCH($B14,'予選ヒート1Gr-レース結果表（貼付）'!$B:$B,0),MATCH('予選ヒート1Gr-レース結果表（印刷）'!K$11,'予選ヒート1Gr-レース結果表（貼付）'!$1:$1,0)))),"")</f>
        <v>0.155</v>
      </c>
      <c r="L14" s="88">
        <f>IFERROR(IF(A14="DNS","",IF(A14="DQ","",INDEX('予選ヒート1Gr-レース結果表（貼付）'!$A:$Z,MATCH($B14,'予選ヒート1Gr-レース結果表（貼付）'!$B:$B,0),MATCH('予選ヒート1Gr-レース結果表（印刷）'!L$11,'予選ヒート1Gr-レース結果表（貼付）'!$1:$1,0)))),"")</f>
        <v>55.494999999999997</v>
      </c>
      <c r="M14" s="217" t="str">
        <f t="shared" si="0"/>
        <v/>
      </c>
      <c r="N14" s="16"/>
      <c r="O14" s="23"/>
      <c r="P14" s="226" t="str">
        <f>IF(IFERROR(INDEX('予選ヒート1Gr-レース結果表（貼付）'!$A:$Z,MATCH($B14,'予選ヒート1Gr-レース結果表（貼付）'!$B:$B,0),MATCH(P$11,'予選ヒート1Gr-レース結果表（貼付）'!$1:$1,0)),"")=0,"",IFERROR(INDEX('予選ヒート1Gr-レース結果表（貼付）'!$A:$Z,MATCH($B14,'予選ヒート1Gr-レース結果表（貼付）'!$B:$B,0),MATCH(P$11,'予選ヒート1Gr-レース結果表（貼付）'!$1:$1,0)),""))</f>
        <v/>
      </c>
      <c r="Q14" s="226" t="str">
        <f>IF(P14="","",COUNTIF($P$13:P14,"&lt;&gt;"&amp;""))</f>
        <v/>
      </c>
      <c r="R14" s="226" t="str">
        <f t="shared" si="1"/>
        <v/>
      </c>
      <c r="S14" s="226" t="str">
        <f>IF(IFERROR(INDEX('予選ヒート1Gr-レース結果表（貼付）'!$A:$Z,MATCH($A14,'予選ヒート1Gr-レース結果表（貼付）'!$A:$A,0),MATCH(S$11,'予選ヒート1Gr-レース結果表（貼付）'!$1:$1,0)),"")=0,"",IFERROR(INDEX('予選ヒート1Gr-レース結果表（貼付）'!$A:$Z,MATCH($A14,'予選ヒート1Gr-レース結果表（貼付）'!$A:$A,0),MATCH(S$11,'予選ヒート1Gr-レース結果表（貼付）'!$1:$1,0)),""))</f>
        <v/>
      </c>
      <c r="T14" s="226"/>
      <c r="U14" s="226">
        <f>IF(IFERROR(INDEX('予選ヒート1Gr-レース結果表（貼付）'!$A:$Z,MATCH($B14,'予選ヒート1Gr-レース結果表（貼付）'!$B:$B,0),MATCH(U$11,'予選ヒート1Gr-レース結果表（貼付）'!$1:$1,0)),"")=0,"",IFERROR(INDEX('予選ヒート1Gr-レース結果表（貼付）'!$A:$Z,MATCH($B14,'予選ヒート1Gr-レース結果表（貼付）'!$B:$B,0),MATCH(U$11,'予選ヒート1Gr-レース結果表（貼付）'!$1:$1,0)),""))</f>
        <v>81.997</v>
      </c>
    </row>
    <row r="15" spans="1:21" ht="12.75" customHeight="1">
      <c r="A15" s="14">
        <f>IF(OR('予選ヒート1Gr-レース結果表（貼付）'!A4="DNF",'予選ヒート1Gr-レース結果表（貼付）'!A4="DNS",'予選ヒート1Gr-レース結果表（貼付）'!A4="DQ"),'予選ヒート1Gr-レース結果表（貼付）'!A4,IF(MAX('予選ヒート1Gr-レース結果表（貼付）'!$A:$A)&gt;A14,A14+1,""))</f>
        <v>3</v>
      </c>
      <c r="B15" s="15">
        <f>IFERROR(INDEX('予選ヒート1Gr-レース結果表（貼付）'!A4:$Z$50,MATCH($A15,'予選ヒート1Gr-レース結果表（貼付）'!A4:$A$50,0),MATCH('公式予選（TT）1Gr-結果表（印刷）'!B$11,'予選ヒート1Gr-レース結果表（貼付）'!$1:$1,0)),"")</f>
        <v>7</v>
      </c>
      <c r="C15" s="200"/>
      <c r="D15" s="20" t="str">
        <f>IFERROR(INDEX('予選ヒート1Gr-レース結果表（貼付）'!$A:$Z,MATCH($A15,'予選ヒート1Gr-レース結果表（貼付）'!$A:$A,0),MATCH('予選ヒート1Gr-レース結果表（印刷）'!D$11,'予選ヒート1Gr-レース結果表（貼付）'!$1:$1,0)),"")</f>
        <v>光田 拓</v>
      </c>
      <c r="E15" s="86" t="str">
        <f>IFERROR(INDEX('予選ヒート1Gr-レース結果表（貼付）'!$A:$Z,MATCH($A15,'予選ヒート1Gr-レース結果表（貼付）'!$A:$A,0),MATCH('予選ヒート1Gr-レース結果表（印刷）'!E$11,'予選ヒート1Gr-レース結果表（貼付）'!$1:$1,0)),"")</f>
        <v>TONYKART/YAMAHA</v>
      </c>
      <c r="F15" s="21" t="str">
        <f>IFERROR(INDEX('予選ヒート1Gr-レース結果表（貼付）'!$A:$Z,MATCH($A15,'予選ヒート1Gr-レース結果表（貼付）'!$A:$A,0),MATCH('予選ヒート1Gr-レース結果表（印刷）'!F$11,'予選ヒート1Gr-レース結果表（貼付）'!$1:$1,0)),"")</f>
        <v>M sistem</v>
      </c>
      <c r="G15" s="84" t="str">
        <f>IFERROR(INDEX('予選ヒート1Gr-レース結果表（貼付）'!$A:$Z,MATCH($A15,'予選ヒート1Gr-レース結果表（貼付）'!$A:$A,0),MATCH('予選ヒート1Gr-レース結果表（印刷）'!G$11,'予選ヒート1Gr-レース結果表（貼付）'!$1:$1,0)),"")</f>
        <v>BS</v>
      </c>
      <c r="H15" s="24">
        <f>IFERROR(IF(A15="DNS","",IF(A15="DQ","",INDEX('予選ヒート1Gr-レース結果表（貼付）'!$A:$Z,MATCH($B15,'予選ヒート1Gr-レース結果表（貼付）'!$B:$B,0),MATCH('予選ヒート1Gr-レース結果表（印刷）'!H$11,'予選ヒート1Gr-レース結果表（貼付）'!$1:$1,0)))),"")</f>
        <v>10</v>
      </c>
      <c r="I15" s="82">
        <f>IFERROR(IF(A15="DNS","ｽﾀｰﾄ出来ず",IF(A15="DQ","失　格",INDEX('予選ヒート1Gr-レース結果表（貼付）'!$A:$Z,MATCH($B15,'予選ヒート1Gr-レース結果表（貼付）'!$B:$B,0),MATCH('予選ヒート1Gr-レース結果表（印刷）'!I$11,'予選ヒート1Gr-レース結果表（貼付）'!$1:$1,0)))),"")</f>
        <v>6.6101388888888885E-3</v>
      </c>
      <c r="J15" s="59">
        <f>IFERROR(IF(A15="DNS","",IF(A15="DQ","",INDEX('予選ヒート1Gr-レース結果表（貼付）'!$A:$Z,MATCH($B15,'予選ヒート1Gr-レース結果表（貼付）'!$B:$B,0),MATCH('予選ヒート1Gr-レース結果表（印刷）'!J$11,'予選ヒート1Gr-レース結果表（貼付）'!$1:$1,0)))),"")</f>
        <v>3.4390000000000001</v>
      </c>
      <c r="K15" s="59">
        <f>IFERROR(IF(A15="DNS","",IF(A15="DQ","",INDEX('予選ヒート1Gr-レース結果表（貼付）'!$A:$Z,MATCH($B15,'予選ヒート1Gr-レース結果表（貼付）'!$B:$B,0),MATCH('予選ヒート1Gr-レース結果表（印刷）'!K$11,'予選ヒート1Gr-レース結果表（貼付）'!$1:$1,0)))),"")</f>
        <v>3.2839999999999998</v>
      </c>
      <c r="L15" s="88">
        <f>IFERROR(IF(A15="DNS","",IF(A15="DQ","",INDEX('予選ヒート1Gr-レース結果表（貼付）'!$A:$Z,MATCH($B15,'予選ヒート1Gr-レース結果表（貼付）'!$B:$B,0),MATCH('予選ヒート1Gr-レース結果表（印刷）'!L$11,'予選ヒート1Gr-レース結果表（貼付）'!$1:$1,0)))),"")</f>
        <v>55.518000000000001</v>
      </c>
      <c r="M15" s="217" t="str">
        <f t="shared" si="0"/>
        <v/>
      </c>
      <c r="N15" s="16"/>
      <c r="O15" s="23"/>
      <c r="P15" s="226" t="str">
        <f>IF(IFERROR(INDEX('予選ヒート1Gr-レース結果表（貼付）'!$A:$Z,MATCH($B15,'予選ヒート1Gr-レース結果表（貼付）'!$B:$B,0),MATCH(P$11,'予選ヒート1Gr-レース結果表（貼付）'!$1:$1,0)),"")=0,"",IFERROR(INDEX('予選ヒート1Gr-レース結果表（貼付）'!$A:$Z,MATCH($B15,'予選ヒート1Gr-レース結果表（貼付）'!$B:$B,0),MATCH(P$11,'予選ヒート1Gr-レース結果表（貼付）'!$1:$1,0)),""))</f>
        <v/>
      </c>
      <c r="Q15" s="226" t="str">
        <f>IF(P15="","",COUNTIF($P$13:P15,"&lt;&gt;"&amp;""))</f>
        <v/>
      </c>
      <c r="R15" s="226" t="str">
        <f t="shared" si="1"/>
        <v/>
      </c>
      <c r="S15" s="226" t="str">
        <f>IF(IFERROR(INDEX('予選ヒート1Gr-レース結果表（貼付）'!$A:$Z,MATCH($A15,'予選ヒート1Gr-レース結果表（貼付）'!$A:$A,0),MATCH(S$11,'予選ヒート1Gr-レース結果表（貼付）'!$1:$1,0)),"")=0,"",IFERROR(INDEX('予選ヒート1Gr-レース結果表（貼付）'!$A:$Z,MATCH($A15,'予選ヒート1Gr-レース結果表（貼付）'!$A:$A,0),MATCH(S$11,'予選ヒート1Gr-レース結果表（貼付）'!$1:$1,0)),""))</f>
        <v/>
      </c>
      <c r="T15" s="226"/>
      <c r="U15" s="226">
        <f>IF(IFERROR(INDEX('予選ヒート1Gr-レース結果表（貼付）'!$A:$Z,MATCH($B15,'予選ヒート1Gr-レース結果表（貼付）'!$B:$B,0),MATCH(U$11,'予選ヒート1Gr-レース結果表（貼付）'!$1:$1,0)),"")=0,"",IFERROR(INDEX('予選ヒート1Gr-レース結果表（貼付）'!$A:$Z,MATCH($B15,'予選ヒート1Gr-レース結果表（貼付）'!$B:$B,0),MATCH(U$11,'予選ヒート1Gr-レース結果表（貼付）'!$1:$1,0)),""))</f>
        <v>81.962999999999994</v>
      </c>
    </row>
    <row r="16" spans="1:21" ht="12.75" customHeight="1">
      <c r="A16" s="14">
        <f>IF(OR('予選ヒート1Gr-レース結果表（貼付）'!A5="DNF",'予選ヒート1Gr-レース結果表（貼付）'!A5="DNS",'予選ヒート1Gr-レース結果表（貼付）'!A5="DQ"),'予選ヒート1Gr-レース結果表（貼付）'!A5,IF(MAX('予選ヒート1Gr-レース結果表（貼付）'!$A:$A)&gt;A15,A15+1,""))</f>
        <v>4</v>
      </c>
      <c r="B16" s="15">
        <f>IFERROR(INDEX('予選ヒート1Gr-レース結果表（貼付）'!A5:$Z$50,MATCH($A16,'予選ヒート1Gr-レース結果表（貼付）'!A5:$A$50,0),MATCH('公式予選（TT）1Gr-結果表（印刷）'!B$11,'予選ヒート1Gr-レース結果表（貼付）'!$1:$1,0)),"")</f>
        <v>73</v>
      </c>
      <c r="C16" s="200"/>
      <c r="D16" s="20" t="str">
        <f>IFERROR(INDEX('予選ヒート1Gr-レース結果表（貼付）'!$A:$Z,MATCH($A16,'予選ヒート1Gr-レース結果表（貼付）'!$A:$A,0),MATCH('予選ヒート1Gr-レース結果表（印刷）'!D$11,'予選ヒート1Gr-レース結果表（貼付）'!$1:$1,0)),"")</f>
        <v>高野 貴志</v>
      </c>
      <c r="E16" s="86" t="str">
        <f>IFERROR(INDEX('予選ヒート1Gr-レース結果表（貼付）'!$A:$Z,MATCH($A16,'予選ヒート1Gr-レース結果表（貼付）'!$A:$A,0),MATCH('予選ヒート1Gr-レース結果表（印刷）'!E$11,'予選ヒート1Gr-レース結果表（貼付）'!$1:$1,0)),"")</f>
        <v>INTREPID/YAMAHA</v>
      </c>
      <c r="F16" s="21" t="str">
        <f>IFERROR(INDEX('予選ヒート1Gr-レース結果表（貼付）'!$A:$Z,MATCH($A16,'予選ヒート1Gr-レース結果表（貼付）'!$A:$A,0),MATCH('予選ヒート1Gr-レース結果表（印刷）'!F$11,'予選ヒート1Gr-レース結果表（貼付）'!$1:$1,0)),"")</f>
        <v>FIORE Motor Sports</v>
      </c>
      <c r="G16" s="84" t="str">
        <f>IFERROR(INDEX('予選ヒート1Gr-レース結果表（貼付）'!$A:$Z,MATCH($A16,'予選ヒート1Gr-レース結果表（貼付）'!$A:$A,0),MATCH('予選ヒート1Gr-レース結果表（印刷）'!G$11,'予選ヒート1Gr-レース結果表（貼付）'!$1:$1,0)),"")</f>
        <v>BS</v>
      </c>
      <c r="H16" s="24">
        <f>IFERROR(IF(A16="DNS","",IF(A16="DQ","",INDEX('予選ヒート1Gr-レース結果表（貼付）'!$A:$Z,MATCH($B16,'予選ヒート1Gr-レース結果表（貼付）'!$B:$B,0),MATCH('予選ヒート1Gr-レース結果表（印刷）'!H$11,'予選ヒート1Gr-レース結果表（貼付）'!$1:$1,0)))),"")</f>
        <v>10</v>
      </c>
      <c r="I16" s="82">
        <f>IFERROR(IF(A16="DNS","ｽﾀｰﾄ出来ず",IF(A16="DQ","失　格",INDEX('予選ヒート1Gr-レース結果表（貼付）'!$A:$Z,MATCH($B16,'予選ヒート1Gr-レース結果表（貼付）'!$B:$B,0),MATCH('予選ヒート1Gr-レース結果表（印刷）'!I$11,'予選ヒート1Gr-レース結果表（貼付）'!$1:$1,0)))),"")</f>
        <v>6.6156828703703699E-3</v>
      </c>
      <c r="J16" s="59">
        <f>IFERROR(IF(A16="DNS","",IF(A16="DQ","",INDEX('予選ヒート1Gr-レース結果表（貼付）'!$A:$Z,MATCH($B16,'予選ヒート1Gr-レース結果表（貼付）'!$B:$B,0),MATCH('予選ヒート1Gr-レース結果表（印刷）'!J$11,'予選ヒート1Gr-レース結果表（貼付）'!$1:$1,0)))),"")</f>
        <v>3.9180000000000001</v>
      </c>
      <c r="K16" s="59">
        <f>IFERROR(IF(A16="DNS","",IF(A16="DQ","",INDEX('予選ヒート1Gr-レース結果表（貼付）'!$A:$Z,MATCH($B16,'予選ヒート1Gr-レース結果表（貼付）'!$B:$B,0),MATCH('予選ヒート1Gr-レース結果表（印刷）'!K$11,'予選ヒート1Gr-レース結果表（貼付）'!$1:$1,0)))),"")</f>
        <v>0.47899999999999998</v>
      </c>
      <c r="L16" s="88">
        <f>IFERROR(IF(A16="DNS","",IF(A16="DQ","",INDEX('予選ヒート1Gr-レース結果表（貼付）'!$A:$Z,MATCH($B16,'予選ヒート1Gr-レース結果表（貼付）'!$B:$B,0),MATCH('予選ヒート1Gr-レース結果表（印刷）'!L$11,'予選ヒート1Gr-レース結果表（貼付）'!$1:$1,0)))),"")</f>
        <v>55.822000000000003</v>
      </c>
      <c r="M16" s="217" t="str">
        <f t="shared" si="0"/>
        <v/>
      </c>
      <c r="N16" s="16"/>
      <c r="O16" s="23"/>
      <c r="P16" s="226" t="str">
        <f>IF(IFERROR(INDEX('予選ヒート1Gr-レース結果表（貼付）'!$A:$Z,MATCH($B16,'予選ヒート1Gr-レース結果表（貼付）'!$B:$B,0),MATCH(P$11,'予選ヒート1Gr-レース結果表（貼付）'!$1:$1,0)),"")=0,"",IFERROR(INDEX('予選ヒート1Gr-レース結果表（貼付）'!$A:$Z,MATCH($B16,'予選ヒート1Gr-レース結果表（貼付）'!$B:$B,0),MATCH(P$11,'予選ヒート1Gr-レース結果表（貼付）'!$1:$1,0)),""))</f>
        <v/>
      </c>
      <c r="Q16" s="226" t="str">
        <f>IF(P16="","",COUNTIF($P$13:P16,"&lt;&gt;"&amp;""))</f>
        <v/>
      </c>
      <c r="R16" s="226" t="str">
        <f t="shared" si="1"/>
        <v/>
      </c>
      <c r="S16" s="226" t="str">
        <f>IF(IFERROR(INDEX('予選ヒート1Gr-レース結果表（貼付）'!$A:$Z,MATCH($A16,'予選ヒート1Gr-レース結果表（貼付）'!$A:$A,0),MATCH(S$11,'予選ヒート1Gr-レース結果表（貼付）'!$1:$1,0)),"")=0,"",IFERROR(INDEX('予選ヒート1Gr-レース結果表（貼付）'!$A:$Z,MATCH($A16,'予選ヒート1Gr-レース結果表（貼付）'!$A:$A,0),MATCH(S$11,'予選ヒート1Gr-レース結果表（貼付）'!$1:$1,0)),""))</f>
        <v/>
      </c>
      <c r="T16" s="226"/>
      <c r="U16" s="226">
        <f>IF(IFERROR(INDEX('予選ヒート1Gr-レース結果表（貼付）'!$A:$Z,MATCH($B16,'予選ヒート1Gr-レース結果表（貼付）'!$B:$B,0),MATCH(U$11,'予選ヒート1Gr-レース結果表（貼付）'!$1:$1,0)),"")=0,"",IFERROR(INDEX('予選ヒート1Gr-レース結果表（貼付）'!$A:$Z,MATCH($B16,'予選ヒート1Gr-レース結果表（貼付）'!$B:$B,0),MATCH(U$11,'予選ヒート1Gr-レース結果表（貼付）'!$1:$1,0)),""))</f>
        <v>81.516000000000005</v>
      </c>
    </row>
    <row r="17" spans="1:21" ht="12.75" customHeight="1">
      <c r="A17" s="14">
        <f>IF(OR('予選ヒート1Gr-レース結果表（貼付）'!A6="DNF",'予選ヒート1Gr-レース結果表（貼付）'!A6="DNS",'予選ヒート1Gr-レース結果表（貼付）'!A6="DQ"),'予選ヒート1Gr-レース結果表（貼付）'!A6,IF(MAX('予選ヒート1Gr-レース結果表（貼付）'!$A:$A)&gt;A16,A16+1,""))</f>
        <v>5</v>
      </c>
      <c r="B17" s="15">
        <f>IFERROR(INDEX('予選ヒート1Gr-レース結果表（貼付）'!A6:$Z$50,MATCH($A17,'予選ヒート1Gr-レース結果表（貼付）'!A6:$A$50,0),MATCH('公式予選（TT）1Gr-結果表（印刷）'!B$11,'予選ヒート1Gr-レース結果表（貼付）'!$1:$1,0)),"")</f>
        <v>30</v>
      </c>
      <c r="C17" s="200"/>
      <c r="D17" s="20" t="str">
        <f>IFERROR(INDEX('予選ヒート1Gr-レース結果表（貼付）'!$A:$Z,MATCH($A17,'予選ヒート1Gr-レース結果表（貼付）'!$A:$A,0),MATCH('予選ヒート1Gr-レース結果表（印刷）'!D$11,'予選ヒート1Gr-レース結果表（貼付）'!$1:$1,0)),"")</f>
        <v>平野 伸一</v>
      </c>
      <c r="E17" s="86" t="str">
        <f>IFERROR(INDEX('予選ヒート1Gr-レース結果表（貼付）'!$A:$Z,MATCH($A17,'予選ヒート1Gr-レース結果表（貼付）'!$A:$A,0),MATCH('予選ヒート1Gr-レース結果表（印刷）'!E$11,'予選ヒート1Gr-レース結果表（貼付）'!$1:$1,0)),"")</f>
        <v>mach1/YAMAHA</v>
      </c>
      <c r="F17" s="21" t="str">
        <f>IFERROR(INDEX('予選ヒート1Gr-レース結果表（貼付）'!$A:$Z,MATCH($A17,'予選ヒート1Gr-レース結果表（貼付）'!$A:$A,0),MATCH('予選ヒート1Gr-レース結果表（印刷）'!F$11,'予選ヒート1Gr-レース結果表（貼付）'!$1:$1,0)),"")</f>
        <v>サーティーズレーシング</v>
      </c>
      <c r="G17" s="84" t="str">
        <f>IFERROR(INDEX('予選ヒート1Gr-レース結果表（貼付）'!$A:$Z,MATCH($A17,'予選ヒート1Gr-レース結果表（貼付）'!$A:$A,0),MATCH('予選ヒート1Gr-レース結果表（印刷）'!G$11,'予選ヒート1Gr-レース結果表（貼付）'!$1:$1,0)),"")</f>
        <v>BS</v>
      </c>
      <c r="H17" s="24">
        <f>IFERROR(IF(A17="DNS","",IF(A17="DQ","",INDEX('予選ヒート1Gr-レース結果表（貼付）'!$A:$Z,MATCH($B17,'予選ヒート1Gr-レース結果表（貼付）'!$B:$B,0),MATCH('予選ヒート1Gr-レース結果表（印刷）'!H$11,'予選ヒート1Gr-レース結果表（貼付）'!$1:$1,0)))),"")</f>
        <v>10</v>
      </c>
      <c r="I17" s="82">
        <f>IFERROR(IF(A17="DNS","ｽﾀｰﾄ出来ず",IF(A17="DQ","失　格",INDEX('予選ヒート1Gr-レース結果表（貼付）'!$A:$Z,MATCH($B17,'予選ヒート1Gr-レース結果表（貼付）'!$B:$B,0),MATCH('予選ヒート1Gr-レース結果表（印刷）'!I$11,'予選ヒート1Gr-レース結果表（貼付）'!$1:$1,0)))),"")</f>
        <v>6.6160763888888892E-3</v>
      </c>
      <c r="J17" s="59">
        <f>IFERROR(IF(A17="DNS","",IF(A17="DQ","",INDEX('予選ヒート1Gr-レース結果表（貼付）'!$A:$Z,MATCH($B17,'予選ヒート1Gr-レース結果表（貼付）'!$B:$B,0),MATCH('予選ヒート1Gr-レース結果表（印刷）'!J$11,'予選ヒート1Gr-レース結果表（貼付）'!$1:$1,0)))),"")</f>
        <v>3.952</v>
      </c>
      <c r="K17" s="59">
        <f>IFERROR(IF(A17="DNS","",IF(A17="DQ","",INDEX('予選ヒート1Gr-レース結果表（貼付）'!$A:$Z,MATCH($B17,'予選ヒート1Gr-レース結果表（貼付）'!$B:$B,0),MATCH('予選ヒート1Gr-レース結果表（印刷）'!K$11,'予選ヒート1Gr-レース結果表（貼付）'!$1:$1,0)))),"")</f>
        <v>3.4000000000000002E-2</v>
      </c>
      <c r="L17" s="88">
        <f>IFERROR(IF(A17="DNS","",IF(A17="DQ","",INDEX('予選ヒート1Gr-レース結果表（貼付）'!$A:$Z,MATCH($B17,'予選ヒート1Gr-レース結果表（貼付）'!$B:$B,0),MATCH('予選ヒート1Gr-レース結果表（印刷）'!L$11,'予選ヒート1Gr-レース結果表（貼付）'!$1:$1,0)))),"")</f>
        <v>55.771000000000001</v>
      </c>
      <c r="M17" s="217" t="str">
        <f t="shared" si="0"/>
        <v/>
      </c>
      <c r="N17" s="16"/>
      <c r="O17" s="23"/>
      <c r="P17" s="226" t="str">
        <f>IF(IFERROR(INDEX('予選ヒート1Gr-レース結果表（貼付）'!$A:$Z,MATCH($B17,'予選ヒート1Gr-レース結果表（貼付）'!$B:$B,0),MATCH(P$11,'予選ヒート1Gr-レース結果表（貼付）'!$1:$1,0)),"")=0,"",IFERROR(INDEX('予選ヒート1Gr-レース結果表（貼付）'!$A:$Z,MATCH($B17,'予選ヒート1Gr-レース結果表（貼付）'!$B:$B,0),MATCH(P$11,'予選ヒート1Gr-レース結果表（貼付）'!$1:$1,0)),""))</f>
        <v/>
      </c>
      <c r="Q17" s="226" t="str">
        <f>IF(P17="","",COUNTIF($P$13:P17,"&lt;&gt;"&amp;""))</f>
        <v/>
      </c>
      <c r="R17" s="226" t="str">
        <f t="shared" si="1"/>
        <v/>
      </c>
      <c r="S17" s="226" t="str">
        <f>IF(IFERROR(INDEX('予選ヒート1Gr-レース結果表（貼付）'!$A:$Z,MATCH($A17,'予選ヒート1Gr-レース結果表（貼付）'!$A:$A,0),MATCH(S$11,'予選ヒート1Gr-レース結果表（貼付）'!$1:$1,0)),"")=0,"",IFERROR(INDEX('予選ヒート1Gr-レース結果表（貼付）'!$A:$Z,MATCH($A17,'予選ヒート1Gr-レース結果表（貼付）'!$A:$A,0),MATCH(S$11,'予選ヒート1Gr-レース結果表（貼付）'!$1:$1,0)),""))</f>
        <v/>
      </c>
      <c r="T17" s="226"/>
      <c r="U17" s="226">
        <f>IF(IFERROR(INDEX('予選ヒート1Gr-レース結果表（貼付）'!$A:$Z,MATCH($B17,'予選ヒート1Gr-レース結果表（貼付）'!$B:$B,0),MATCH(U$11,'予選ヒート1Gr-レース結果表（貼付）'!$1:$1,0)),"")=0,"",IFERROR(INDEX('予選ヒート1Gr-レース結果表（貼付）'!$A:$Z,MATCH($B17,'予選ヒート1Gr-レース結果表（貼付）'!$B:$B,0),MATCH(U$11,'予選ヒート1Gr-レース結果表（貼付）'!$1:$1,0)),""))</f>
        <v>81.590999999999994</v>
      </c>
    </row>
    <row r="18" spans="1:21" ht="12.75" customHeight="1">
      <c r="A18" s="14">
        <f>IF(OR('予選ヒート1Gr-レース結果表（貼付）'!A7="DNF",'予選ヒート1Gr-レース結果表（貼付）'!A7="DNS",'予選ヒート1Gr-レース結果表（貼付）'!A7="DQ"),'予選ヒート1Gr-レース結果表（貼付）'!A7,IF(MAX('予選ヒート1Gr-レース結果表（貼付）'!$A:$A)&gt;A17,A17+1,""))</f>
        <v>6</v>
      </c>
      <c r="B18" s="15">
        <f>IFERROR(INDEX('予選ヒート1Gr-レース結果表（貼付）'!A7:$Z$50,MATCH($A18,'予選ヒート1Gr-レース結果表（貼付）'!A7:$A$50,0),MATCH('公式予選（TT）1Gr-結果表（印刷）'!B$11,'予選ヒート1Gr-レース結果表（貼付）'!$1:$1,0)),"")</f>
        <v>77</v>
      </c>
      <c r="C18" s="200"/>
      <c r="D18" s="20" t="str">
        <f>IFERROR(INDEX('予選ヒート1Gr-レース結果表（貼付）'!$A:$Z,MATCH($A18,'予選ヒート1Gr-レース結果表（貼付）'!$A:$A,0),MATCH('予選ヒート1Gr-レース結果表（印刷）'!D$11,'予選ヒート1Gr-レース結果表（貼付）'!$1:$1,0)),"")</f>
        <v>永川 悠太</v>
      </c>
      <c r="E18" s="86" t="str">
        <f>IFERROR(INDEX('予選ヒート1Gr-レース結果表（貼付）'!$A:$Z,MATCH($A18,'予選ヒート1Gr-レース結果表（貼付）'!$A:$A,0),MATCH('予選ヒート1Gr-レース結果表（印刷）'!E$11,'予選ヒート1Gr-レース結果表（貼付）'!$1:$1,0)),"")</f>
        <v>DRAGO CORSE/YAMAHA</v>
      </c>
      <c r="F18" s="21" t="str">
        <f>IFERROR(INDEX('予選ヒート1Gr-レース結果表（貼付）'!$A:$Z,MATCH($A18,'予選ヒート1Gr-レース結果表（貼付）'!$A:$A,0),MATCH('予選ヒート1Gr-レース結果表（印刷）'!F$11,'予選ヒート1Gr-レース結果表（貼付）'!$1:$1,0)),"")</f>
        <v>のりものクラブ EGazooRacing with WEST</v>
      </c>
      <c r="G18" s="84" t="str">
        <f>IFERROR(INDEX('予選ヒート1Gr-レース結果表（貼付）'!$A:$Z,MATCH($A18,'予選ヒート1Gr-レース結果表（貼付）'!$A:$A,0),MATCH('予選ヒート1Gr-レース結果表（印刷）'!G$11,'予選ヒート1Gr-レース結果表（貼付）'!$1:$1,0)),"")</f>
        <v>BS</v>
      </c>
      <c r="H18" s="24">
        <f>IFERROR(IF(A18="DNS","",IF(A18="DQ","",INDEX('予選ヒート1Gr-レース結果表（貼付）'!$A:$Z,MATCH($B18,'予選ヒート1Gr-レース結果表（貼付）'!$B:$B,0),MATCH('予選ヒート1Gr-レース結果表（印刷）'!H$11,'予選ヒート1Gr-レース結果表（貼付）'!$1:$1,0)))),"")</f>
        <v>10</v>
      </c>
      <c r="I18" s="82">
        <f>IFERROR(IF(A18="DNS","ｽﾀｰﾄ出来ず",IF(A18="DQ","失　格",INDEX('予選ヒート1Gr-レース結果表（貼付）'!$A:$Z,MATCH($B18,'予選ヒート1Gr-レース結果表（貼付）'!$B:$B,0),MATCH('予選ヒート1Gr-レース結果表（印刷）'!I$11,'予選ヒート1Gr-レース結果表（貼付）'!$1:$1,0)))),"")</f>
        <v>6.6188310185185178E-3</v>
      </c>
      <c r="J18" s="59">
        <f>IFERROR(IF(A18="DNS","",IF(A18="DQ","",INDEX('予選ヒート1Gr-レース結果表（貼付）'!$A:$Z,MATCH($B18,'予選ヒート1Gr-レース結果表（貼付）'!$B:$B,0),MATCH('予選ヒート1Gr-レース結果表（印刷）'!J$11,'予選ヒート1Gr-レース結果表（貼付）'!$1:$1,0)))),"")</f>
        <v>4.1900000000000004</v>
      </c>
      <c r="K18" s="59">
        <f>IFERROR(IF(A18="DNS","",IF(A18="DQ","",INDEX('予選ヒート1Gr-レース結果表（貼付）'!$A:$Z,MATCH($B18,'予選ヒート1Gr-レース結果表（貼付）'!$B:$B,0),MATCH('予選ヒート1Gr-レース結果表（印刷）'!K$11,'予選ヒート1Gr-レース結果表（貼付）'!$1:$1,0)))),"")</f>
        <v>0.23799999999999999</v>
      </c>
      <c r="L18" s="88">
        <f>IFERROR(IF(A18="DNS","",IF(A18="DQ","",INDEX('予選ヒート1Gr-レース結果表（貼付）'!$A:$Z,MATCH($B18,'予選ヒート1Gr-レース結果表（貼付）'!$B:$B,0),MATCH('予選ヒート1Gr-レース結果表（印刷）'!L$11,'予選ヒート1Gr-レース結果表（貼付）'!$1:$1,0)))),"")</f>
        <v>55.503</v>
      </c>
      <c r="M18" s="217" t="str">
        <f t="shared" si="0"/>
        <v/>
      </c>
      <c r="N18" s="16"/>
      <c r="O18" s="23"/>
      <c r="P18" s="226" t="str">
        <f>IF(IFERROR(INDEX('予選ヒート1Gr-レース結果表（貼付）'!$A:$Z,MATCH($B18,'予選ヒート1Gr-レース結果表（貼付）'!$B:$B,0),MATCH(P$11,'予選ヒート1Gr-レース結果表（貼付）'!$1:$1,0)),"")=0,"",IFERROR(INDEX('予選ヒート1Gr-レース結果表（貼付）'!$A:$Z,MATCH($B18,'予選ヒート1Gr-レース結果表（貼付）'!$B:$B,0),MATCH(P$11,'予選ヒート1Gr-レース結果表（貼付）'!$1:$1,0)),""))</f>
        <v/>
      </c>
      <c r="Q18" s="226" t="str">
        <f>IF(P18="","",COUNTIF($P$13:P18,"&lt;&gt;"&amp;""))</f>
        <v/>
      </c>
      <c r="R18" s="226" t="str">
        <f t="shared" si="1"/>
        <v/>
      </c>
      <c r="S18" s="226" t="str">
        <f>IF(IFERROR(INDEX('予選ヒート1Gr-レース結果表（貼付）'!$A:$Z,MATCH($A18,'予選ヒート1Gr-レース結果表（貼付）'!$A:$A,0),MATCH(S$11,'予選ヒート1Gr-レース結果表（貼付）'!$1:$1,0)),"")=0,"",IFERROR(INDEX('予選ヒート1Gr-レース結果表（貼付）'!$A:$Z,MATCH($A18,'予選ヒート1Gr-レース結果表（貼付）'!$A:$A,0),MATCH(S$11,'予選ヒート1Gr-レース結果表（貼付）'!$1:$1,0)),""))</f>
        <v/>
      </c>
      <c r="T18" s="226"/>
      <c r="U18" s="226">
        <f>IF(IFERROR(INDEX('予選ヒート1Gr-レース結果表（貼付）'!$A:$Z,MATCH($B18,'予選ヒート1Gr-レース結果表（貼付）'!$B:$B,0),MATCH(U$11,'予選ヒート1Gr-レース結果表（貼付）'!$1:$1,0)),"")=0,"",IFERROR(INDEX('予選ヒート1Gr-レース結果表（貼付）'!$A:$Z,MATCH($B18,'予選ヒート1Gr-レース結果表（貼付）'!$B:$B,0),MATCH(U$11,'予選ヒート1Gr-レース結果表（貼付）'!$1:$1,0)),""))</f>
        <v>81.984999999999999</v>
      </c>
    </row>
    <row r="19" spans="1:21" ht="12.75" customHeight="1">
      <c r="A19" s="14">
        <f>IF(OR('予選ヒート1Gr-レース結果表（貼付）'!A8="DNF",'予選ヒート1Gr-レース結果表（貼付）'!A8="DNS",'予選ヒート1Gr-レース結果表（貼付）'!A8="DQ"),'予選ヒート1Gr-レース結果表（貼付）'!A8,IF(MAX('予選ヒート1Gr-レース結果表（貼付）'!$A:$A)&gt;A18,A18+1,""))</f>
        <v>7</v>
      </c>
      <c r="B19" s="15">
        <f>IFERROR(INDEX('予選ヒート1Gr-レース結果表（貼付）'!A8:$Z$50,MATCH($A19,'予選ヒート1Gr-レース結果表（貼付）'!A8:$A$50,0),MATCH('公式予選（TT）1Gr-結果表（印刷）'!B$11,'予選ヒート1Gr-レース結果表（貼付）'!$1:$1,0)),"")</f>
        <v>10</v>
      </c>
      <c r="C19" s="200"/>
      <c r="D19" s="20" t="str">
        <f>IFERROR(INDEX('予選ヒート1Gr-レース結果表（貼付）'!$A:$Z,MATCH($A19,'予選ヒート1Gr-レース結果表（貼付）'!$A:$A,0),MATCH('予選ヒート1Gr-レース結果表（印刷）'!D$11,'予選ヒート1Gr-レース結果表（貼付）'!$1:$1,0)),"")</f>
        <v>布目 敬詞</v>
      </c>
      <c r="E19" s="86" t="str">
        <f>IFERROR(INDEX('予選ヒート1Gr-レース結果表（貼付）'!$A:$Z,MATCH($A19,'予選ヒート1Gr-レース結果表（貼付）'!$A:$A,0),MATCH('予選ヒート1Gr-レース結果表（印刷）'!E$11,'予選ヒート1Gr-レース結果表（貼付）'!$1:$1,0)),"")</f>
        <v>TONY KART/YAMAHA</v>
      </c>
      <c r="F19" s="21" t="str">
        <f>IFERROR(INDEX('予選ヒート1Gr-レース結果表（貼付）'!$A:$Z,MATCH($A19,'予選ヒート1Gr-レース結果表（貼付）'!$A:$A,0),MATCH('予選ヒート1Gr-レース結果表（印刷）'!F$11,'予選ヒート1Gr-レース結果表（貼付）'!$1:$1,0)),"")</f>
        <v>Higuchi Racing Team</v>
      </c>
      <c r="G19" s="84" t="str">
        <f>IFERROR(INDEX('予選ヒート1Gr-レース結果表（貼付）'!$A:$Z,MATCH($A19,'予選ヒート1Gr-レース結果表（貼付）'!$A:$A,0),MATCH('予選ヒート1Gr-レース結果表（印刷）'!G$11,'予選ヒート1Gr-レース結果表（貼付）'!$1:$1,0)),"")</f>
        <v>BS</v>
      </c>
      <c r="H19" s="24">
        <f>IFERROR(IF(A19="DNS","",IF(A19="DQ","",INDEX('予選ヒート1Gr-レース結果表（貼付）'!$A:$Z,MATCH($B19,'予選ヒート1Gr-レース結果表（貼付）'!$B:$B,0),MATCH('予選ヒート1Gr-レース結果表（印刷）'!H$11,'予選ヒート1Gr-レース結果表（貼付）'!$1:$1,0)))),"")</f>
        <v>10</v>
      </c>
      <c r="I19" s="82">
        <f>IFERROR(IF(A19="DNS","ｽﾀｰﾄ出来ず",IF(A19="DQ","失　格",INDEX('予選ヒート1Gr-レース結果表（貼付）'!$A:$Z,MATCH($B19,'予選ヒート1Gr-レース結果表（貼付）'!$B:$B,0),MATCH('予選ヒート1Gr-レース結果表（印刷）'!I$11,'予選ヒート1Gr-レース結果表（貼付）'!$1:$1,0)))),"")</f>
        <v>6.6207986111111112E-3</v>
      </c>
      <c r="J19" s="59">
        <f>IFERROR(IF(A19="DNS","",IF(A19="DQ","",INDEX('予選ヒート1Gr-レース結果表（貼付）'!$A:$Z,MATCH($B19,'予選ヒート1Gr-レース結果表（貼付）'!$B:$B,0),MATCH('予選ヒート1Gr-レース結果表（印刷）'!J$11,'予選ヒート1Gr-レース結果表（貼付）'!$1:$1,0)))),"")</f>
        <v>4.3600000000000003</v>
      </c>
      <c r="K19" s="59">
        <f>IFERROR(IF(A19="DNS","",IF(A19="DQ","",INDEX('予選ヒート1Gr-レース結果表（貼付）'!$A:$Z,MATCH($B19,'予選ヒート1Gr-レース結果表（貼付）'!$B:$B,0),MATCH('予選ヒート1Gr-レース結果表（印刷）'!K$11,'予選ヒート1Gr-レース結果表（貼付）'!$1:$1,0)))),"")</f>
        <v>0.17</v>
      </c>
      <c r="L19" s="88">
        <f>IFERROR(IF(A19="DNS","",IF(A19="DQ","",INDEX('予選ヒート1Gr-レース結果表（貼付）'!$A:$Z,MATCH($B19,'予選ヒート1Gr-レース結果表（貼付）'!$B:$B,0),MATCH('予選ヒート1Gr-レース結果表（印刷）'!L$11,'予選ヒート1Gr-レース結果表（貼付）'!$1:$1,0)))),"")</f>
        <v>55.854999999999997</v>
      </c>
      <c r="M19" s="217" t="str">
        <f t="shared" si="0"/>
        <v/>
      </c>
      <c r="N19" s="16"/>
      <c r="O19" s="23"/>
      <c r="P19" s="226" t="str">
        <f>IF(IFERROR(INDEX('予選ヒート1Gr-レース結果表（貼付）'!$A:$Z,MATCH($B19,'予選ヒート1Gr-レース結果表（貼付）'!$B:$B,0),MATCH(P$11,'予選ヒート1Gr-レース結果表（貼付）'!$1:$1,0)),"")=0,"",IFERROR(INDEX('予選ヒート1Gr-レース結果表（貼付）'!$A:$Z,MATCH($B19,'予選ヒート1Gr-レース結果表（貼付）'!$B:$B,0),MATCH(P$11,'予選ヒート1Gr-レース結果表（貼付）'!$1:$1,0)),""))</f>
        <v/>
      </c>
      <c r="Q19" s="226" t="str">
        <f>IF(P19="","",COUNTIF($P$13:P19,"&lt;&gt;"&amp;""))</f>
        <v/>
      </c>
      <c r="R19" s="226" t="str">
        <f t="shared" si="1"/>
        <v/>
      </c>
      <c r="S19" s="226" t="str">
        <f>IF(IFERROR(INDEX('予選ヒート1Gr-レース結果表（貼付）'!$A:$Z,MATCH($A19,'予選ヒート1Gr-レース結果表（貼付）'!$A:$A,0),MATCH(S$11,'予選ヒート1Gr-レース結果表（貼付）'!$1:$1,0)),"")=0,"",IFERROR(INDEX('予選ヒート1Gr-レース結果表（貼付）'!$A:$Z,MATCH($A19,'予選ヒート1Gr-レース結果表（貼付）'!$A:$A,0),MATCH(S$11,'予選ヒート1Gr-レース結果表（貼付）'!$1:$1,0)),""))</f>
        <v/>
      </c>
      <c r="T19" s="226"/>
      <c r="U19" s="226">
        <f>IF(IFERROR(INDEX('予選ヒート1Gr-レース結果表（貼付）'!$A:$Z,MATCH($B19,'予選ヒート1Gr-レース結果表（貼付）'!$B:$B,0),MATCH(U$11,'予選ヒート1Gr-レース結果表（貼付）'!$1:$1,0)),"")=0,"",IFERROR(INDEX('予選ヒート1Gr-レース結果表（貼付）'!$A:$Z,MATCH($B19,'予選ヒート1Gr-レース結果表（貼付）'!$B:$B,0),MATCH(U$11,'予選ヒート1Gr-レース結果表（貼付）'!$1:$1,0)),""))</f>
        <v>81.468000000000004</v>
      </c>
    </row>
    <row r="20" spans="1:21" ht="12.75" customHeight="1">
      <c r="A20" s="14">
        <f>IF(OR('予選ヒート1Gr-レース結果表（貼付）'!A9="DNF",'予選ヒート1Gr-レース結果表（貼付）'!A9="DNS",'予選ヒート1Gr-レース結果表（貼付）'!A9="DQ"),'予選ヒート1Gr-レース結果表（貼付）'!A9,IF(MAX('予選ヒート1Gr-レース結果表（貼付）'!$A:$A)&gt;A19,A19+1,""))</f>
        <v>8</v>
      </c>
      <c r="B20" s="15">
        <f>IFERROR(INDEX('予選ヒート1Gr-レース結果表（貼付）'!A9:$Z$50,MATCH($A20,'予選ヒート1Gr-レース結果表（貼付）'!A9:$A$50,0),MATCH('公式予選（TT）1Gr-結果表（印刷）'!B$11,'予選ヒート1Gr-レース結果表（貼付）'!$1:$1,0)),"")</f>
        <v>25</v>
      </c>
      <c r="C20" s="200"/>
      <c r="D20" s="20" t="str">
        <f>IFERROR(INDEX('予選ヒート1Gr-レース結果表（貼付）'!$A:$Z,MATCH($A20,'予選ヒート1Gr-レース結果表（貼付）'!$A:$A,0),MATCH('予選ヒート1Gr-レース結果表（印刷）'!D$11,'予選ヒート1Gr-レース結果表（貼付）'!$1:$1,0)),"")</f>
        <v>平井 秀樹</v>
      </c>
      <c r="E20" s="86" t="str">
        <f>IFERROR(INDEX('予選ヒート1Gr-レース結果表（貼付）'!$A:$Z,MATCH($A20,'予選ヒート1Gr-レース結果表（貼付）'!$A:$A,0),MATCH('予選ヒート1Gr-レース結果表（印刷）'!E$11,'予選ヒート1Gr-レース結果表（貼付）'!$1:$1,0)),"")</f>
        <v>コスミック/YAMAHA</v>
      </c>
      <c r="F20" s="21" t="str">
        <f>IFERROR(INDEX('予選ヒート1Gr-レース結果表（貼付）'!$A:$Z,MATCH($A20,'予選ヒート1Gr-レース結果表（貼付）'!$A:$A,0),MATCH('予選ヒート1Gr-レース結果表（印刷）'!F$11,'予選ヒート1Gr-レース結果表（貼付）'!$1:$1,0)),"")</f>
        <v>K-TECK with ぴぃたぁぱん</v>
      </c>
      <c r="G20" s="84" t="str">
        <f>IFERROR(INDEX('予選ヒート1Gr-レース結果表（貼付）'!$A:$Z,MATCH($A20,'予選ヒート1Gr-レース結果表（貼付）'!$A:$A,0),MATCH('予選ヒート1Gr-レース結果表（印刷）'!G$11,'予選ヒート1Gr-レース結果表（貼付）'!$1:$1,0)),"")</f>
        <v>BS</v>
      </c>
      <c r="H20" s="24">
        <f>IFERROR(IF(A20="DNS","",IF(A20="DQ","",INDEX('予選ヒート1Gr-レース結果表（貼付）'!$A:$Z,MATCH($B20,'予選ヒート1Gr-レース結果表（貼付）'!$B:$B,0),MATCH('予選ヒート1Gr-レース結果表（印刷）'!H$11,'予選ヒート1Gr-レース結果表（貼付）'!$1:$1,0)))),"")</f>
        <v>10</v>
      </c>
      <c r="I20" s="82">
        <f>IFERROR(IF(A20="DNS","ｽﾀｰﾄ出来ず",IF(A20="DQ","失　格",INDEX('予選ヒート1Gr-レース結果表（貼付）'!$A:$Z,MATCH($B20,'予選ヒート1Gr-レース結果表（貼付）'!$B:$B,0),MATCH('予選ヒート1Gr-レース結果表（印刷）'!I$11,'予選ヒート1Gr-レース結果表（貼付）'!$1:$1,0)))),"")</f>
        <v>6.6427662037037037E-3</v>
      </c>
      <c r="J20" s="59">
        <f>IFERROR(IF(A20="DNS","",IF(A20="DQ","",INDEX('予選ヒート1Gr-レース結果表（貼付）'!$A:$Z,MATCH($B20,'予選ヒート1Gr-レース結果表（貼付）'!$B:$B,0),MATCH('予選ヒート1Gr-レース結果表（印刷）'!J$11,'予選ヒート1Gr-レース結果表（貼付）'!$1:$1,0)))),"")</f>
        <v>6.258</v>
      </c>
      <c r="K20" s="59">
        <f>IFERROR(IF(A20="DNS","",IF(A20="DQ","",INDEX('予選ヒート1Gr-レース結果表（貼付）'!$A:$Z,MATCH($B20,'予選ヒート1Gr-レース結果表（貼付）'!$B:$B,0),MATCH('予選ヒート1Gr-レース結果表（印刷）'!K$11,'予選ヒート1Gr-レース結果表（貼付）'!$1:$1,0)))),"")</f>
        <v>1.8979999999999999</v>
      </c>
      <c r="L20" s="88">
        <f>IFERROR(IF(A20="DNS","",IF(A20="DQ","",INDEX('予選ヒート1Gr-レース結果表（貼付）'!$A:$Z,MATCH($B20,'予選ヒート1Gr-レース結果表（貼付）'!$B:$B,0),MATCH('予選ヒート1Gr-レース結果表（印刷）'!L$11,'予選ヒート1Gr-レース結果表（貼付）'!$1:$1,0)))),"")</f>
        <v>56.031999999999996</v>
      </c>
      <c r="M20" s="217" t="str">
        <f t="shared" si="0"/>
        <v/>
      </c>
      <c r="N20" s="16"/>
      <c r="O20" s="23"/>
      <c r="P20" s="226" t="str">
        <f>IF(IFERROR(INDEX('予選ヒート1Gr-レース結果表（貼付）'!$A:$Z,MATCH($B20,'予選ヒート1Gr-レース結果表（貼付）'!$B:$B,0),MATCH(P$11,'予選ヒート1Gr-レース結果表（貼付）'!$1:$1,0)),"")=0,"",IFERROR(INDEX('予選ヒート1Gr-レース結果表（貼付）'!$A:$Z,MATCH($B20,'予選ヒート1Gr-レース結果表（貼付）'!$B:$B,0),MATCH(P$11,'予選ヒート1Gr-レース結果表（貼付）'!$1:$1,0)),""))</f>
        <v/>
      </c>
      <c r="Q20" s="226" t="str">
        <f>IF(P20="","",COUNTIF($P$13:P20,"&lt;&gt;"&amp;""))</f>
        <v/>
      </c>
      <c r="R20" s="226" t="str">
        <f t="shared" si="1"/>
        <v/>
      </c>
      <c r="S20" s="226" t="str">
        <f>IF(IFERROR(INDEX('予選ヒート1Gr-レース結果表（貼付）'!$A:$Z,MATCH($A20,'予選ヒート1Gr-レース結果表（貼付）'!$A:$A,0),MATCH(S$11,'予選ヒート1Gr-レース結果表（貼付）'!$1:$1,0)),"")=0,"",IFERROR(INDEX('予選ヒート1Gr-レース結果表（貼付）'!$A:$Z,MATCH($A20,'予選ヒート1Gr-レース結果表（貼付）'!$A:$A,0),MATCH(S$11,'予選ヒート1Gr-レース結果表（貼付）'!$1:$1,0)),""))</f>
        <v/>
      </c>
      <c r="T20" s="226"/>
      <c r="U20" s="226">
        <f>IF(IFERROR(INDEX('予選ヒート1Gr-レース結果表（貼付）'!$A:$Z,MATCH($B20,'予選ヒート1Gr-レース結果表（貼付）'!$B:$B,0),MATCH(U$11,'予選ヒート1Gr-レース結果表（貼付）'!$1:$1,0)),"")=0,"",IFERROR(INDEX('予選ヒート1Gr-レース結果表（貼付）'!$A:$Z,MATCH($B20,'予選ヒート1Gr-レース結果表（貼付）'!$B:$B,0),MATCH(U$11,'予選ヒート1Gr-レース結果表（貼付）'!$1:$1,0)),""))</f>
        <v>81.210999999999999</v>
      </c>
    </row>
    <row r="21" spans="1:21" ht="12.75" customHeight="1">
      <c r="A21" s="14">
        <f>IF(OR('予選ヒート1Gr-レース結果表（貼付）'!A10="DNF",'予選ヒート1Gr-レース結果表（貼付）'!A10="DNS",'予選ヒート1Gr-レース結果表（貼付）'!A10="DQ"),'予選ヒート1Gr-レース結果表（貼付）'!A10,IF(MAX('予選ヒート1Gr-レース結果表（貼付）'!$A:$A)&gt;A20,A20+1,""))</f>
        <v>9</v>
      </c>
      <c r="B21" s="15">
        <f>IFERROR(INDEX('予選ヒート1Gr-レース結果表（貼付）'!A10:$Z$50,MATCH($A21,'予選ヒート1Gr-レース結果表（貼付）'!A10:$A$50,0),MATCH('公式予選（TT）1Gr-結果表（印刷）'!B$11,'予選ヒート1Gr-レース結果表（貼付）'!$1:$1,0)),"")</f>
        <v>19</v>
      </c>
      <c r="C21" s="200"/>
      <c r="D21" s="20" t="str">
        <f>IFERROR(INDEX('予選ヒート1Gr-レース結果表（貼付）'!$A:$Z,MATCH($A21,'予選ヒート1Gr-レース結果表（貼付）'!$A:$A,0),MATCH('予選ヒート1Gr-レース結果表（印刷）'!D$11,'予選ヒート1Gr-レース結果表（貼付）'!$1:$1,0)),"")</f>
        <v>岸 秀行</v>
      </c>
      <c r="E21" s="86" t="str">
        <f>IFERROR(INDEX('予選ヒート1Gr-レース結果表（貼付）'!$A:$Z,MATCH($A21,'予選ヒート1Gr-レース結果表（貼付）'!$A:$A,0),MATCH('予選ヒート1Gr-レース結果表（印刷）'!E$11,'予選ヒート1Gr-レース結果表（貼付）'!$1:$1,0)),"")</f>
        <v>コスミック/YAMAHA</v>
      </c>
      <c r="F21" s="21" t="str">
        <f>IFERROR(INDEX('予選ヒート1Gr-レース結果表（貼付）'!$A:$Z,MATCH($A21,'予選ヒート1Gr-レース結果表（貼付）'!$A:$A,0),MATCH('予選ヒート1Gr-レース結果表（印刷）'!F$11,'予選ヒート1Gr-レース結果表（貼付）'!$1:$1,0)),"")</f>
        <v>チームナガオ・大阪鶴見法律事務所</v>
      </c>
      <c r="G21" s="84" t="str">
        <f>IFERROR(INDEX('予選ヒート1Gr-レース結果表（貼付）'!$A:$Z,MATCH($A21,'予選ヒート1Gr-レース結果表（貼付）'!$A:$A,0),MATCH('予選ヒート1Gr-レース結果表（印刷）'!G$11,'予選ヒート1Gr-レース結果表（貼付）'!$1:$1,0)),"")</f>
        <v>BS</v>
      </c>
      <c r="H21" s="24">
        <f>IFERROR(IF(A21="DNS","",IF(A21="DQ","",INDEX('予選ヒート1Gr-レース結果表（貼付）'!$A:$Z,MATCH($B21,'予選ヒート1Gr-レース結果表（貼付）'!$B:$B,0),MATCH('予選ヒート1Gr-レース結果表（印刷）'!H$11,'予選ヒート1Gr-レース結果表（貼付）'!$1:$1,0)))),"")</f>
        <v>10</v>
      </c>
      <c r="I21" s="82">
        <f>IFERROR(IF(A21="DNS","ｽﾀｰﾄ出来ず",IF(A21="DQ","失　格",INDEX('予選ヒート1Gr-レース結果表（貼付）'!$A:$Z,MATCH($B21,'予選ヒート1Gr-レース結果表（貼付）'!$B:$B,0),MATCH('予選ヒート1Gr-レース結果表（印刷）'!I$11,'予選ヒート1Gr-レース結果表（貼付）'!$1:$1,0)))),"")</f>
        <v>6.6564814814814811E-3</v>
      </c>
      <c r="J21" s="59">
        <f>IFERROR(IF(A21="DNS","",IF(A21="DQ","",INDEX('予選ヒート1Gr-レース結果表（貼付）'!$A:$Z,MATCH($B21,'予選ヒート1Gr-レース結果表（貼付）'!$B:$B,0),MATCH('予選ヒート1Gr-レース結果表（印刷）'!J$11,'予選ヒート1Gr-レース結果表（貼付）'!$1:$1,0)))),"")</f>
        <v>7.4429999999999996</v>
      </c>
      <c r="K21" s="59">
        <f>IFERROR(IF(A21="DNS","",IF(A21="DQ","",INDEX('予選ヒート1Gr-レース結果表（貼付）'!$A:$Z,MATCH($B21,'予選ヒート1Gr-レース結果表（貼付）'!$B:$B,0),MATCH('予選ヒート1Gr-レース結果表（印刷）'!K$11,'予選ヒート1Gr-レース結果表（貼付）'!$1:$1,0)))),"")</f>
        <v>1.1850000000000001</v>
      </c>
      <c r="L21" s="88">
        <f>IFERROR(IF(A21="DNS","",IF(A21="DQ","",INDEX('予選ヒート1Gr-レース結果表（貼付）'!$A:$Z,MATCH($B21,'予選ヒート1Gr-レース結果表（貼付）'!$B:$B,0),MATCH('予選ヒート1Gr-レース結果表（印刷）'!L$11,'予選ヒート1Gr-レース結果表（貼付）'!$1:$1,0)))),"")</f>
        <v>55.853000000000002</v>
      </c>
      <c r="M21" s="217" t="str">
        <f t="shared" si="0"/>
        <v/>
      </c>
      <c r="N21" s="16"/>
      <c r="O21" s="23"/>
      <c r="P21" s="226" t="str">
        <f>IF(IFERROR(INDEX('予選ヒート1Gr-レース結果表（貼付）'!$A:$Z,MATCH($B21,'予選ヒート1Gr-レース結果表（貼付）'!$B:$B,0),MATCH(P$11,'予選ヒート1Gr-レース結果表（貼付）'!$1:$1,0)),"")=0,"",IFERROR(INDEX('予選ヒート1Gr-レース結果表（貼付）'!$A:$Z,MATCH($B21,'予選ヒート1Gr-レース結果表（貼付）'!$B:$B,0),MATCH(P$11,'予選ヒート1Gr-レース結果表（貼付）'!$1:$1,0)),""))</f>
        <v/>
      </c>
      <c r="Q21" s="226" t="str">
        <f>IF(P21="","",COUNTIF($P$13:P21,"&lt;&gt;"&amp;""))</f>
        <v/>
      </c>
      <c r="R21" s="226" t="str">
        <f t="shared" si="1"/>
        <v/>
      </c>
      <c r="S21" s="226" t="str">
        <f>IF(IFERROR(INDEX('予選ヒート1Gr-レース結果表（貼付）'!$A:$Z,MATCH($A21,'予選ヒート1Gr-レース結果表（貼付）'!$A:$A,0),MATCH(S$11,'予選ヒート1Gr-レース結果表（貼付）'!$1:$1,0)),"")=0,"",IFERROR(INDEX('予選ヒート1Gr-レース結果表（貼付）'!$A:$Z,MATCH($A21,'予選ヒート1Gr-レース結果表（貼付）'!$A:$A,0),MATCH(S$11,'予選ヒート1Gr-レース結果表（貼付）'!$1:$1,0)),""))</f>
        <v/>
      </c>
      <c r="T21" s="226"/>
      <c r="U21" s="226">
        <f>IF(IFERROR(INDEX('予選ヒート1Gr-レース結果表（貼付）'!$A:$Z,MATCH($B21,'予選ヒート1Gr-レース結果表（貼付）'!$B:$B,0),MATCH(U$11,'予選ヒート1Gr-レース結果表（貼付）'!$1:$1,0)),"")=0,"",IFERROR(INDEX('予選ヒート1Gr-レース結果表（貼付）'!$A:$Z,MATCH($B21,'予選ヒート1Gr-レース結果表（貼付）'!$B:$B,0),MATCH(U$11,'予選ヒート1Gr-レース結果表（貼付）'!$1:$1,0)),""))</f>
        <v>81.471000000000004</v>
      </c>
    </row>
    <row r="22" spans="1:21" ht="12.75" customHeight="1">
      <c r="A22" s="14">
        <f>IF(OR('予選ヒート1Gr-レース結果表（貼付）'!A11="DNF",'予選ヒート1Gr-レース結果表（貼付）'!A11="DNS",'予選ヒート1Gr-レース結果表（貼付）'!A11="DQ"),'予選ヒート1Gr-レース結果表（貼付）'!A11,IF(MAX('予選ヒート1Gr-レース結果表（貼付）'!$A:$A)&gt;A21,A21+1,""))</f>
        <v>10</v>
      </c>
      <c r="B22" s="15">
        <f>IFERROR(INDEX('予選ヒート1Gr-レース結果表（貼付）'!A11:$Z$50,MATCH($A22,'予選ヒート1Gr-レース結果表（貼付）'!A11:$A$50,0),MATCH('公式予選（TT）1Gr-結果表（印刷）'!B$11,'予選ヒート1Gr-レース結果表（貼付）'!$1:$1,0)),"")</f>
        <v>32</v>
      </c>
      <c r="C22" s="200"/>
      <c r="D22" s="20" t="str">
        <f>IFERROR(INDEX('予選ヒート1Gr-レース結果表（貼付）'!$A:$Z,MATCH($A22,'予選ヒート1Gr-レース結果表（貼付）'!$A:$A,0),MATCH('予選ヒート1Gr-レース結果表（印刷）'!D$11,'予選ヒート1Gr-レース結果表（貼付）'!$1:$1,0)),"")</f>
        <v>林 三貴彦</v>
      </c>
      <c r="E22" s="86" t="str">
        <f>IFERROR(INDEX('予選ヒート1Gr-レース結果表（貼付）'!$A:$Z,MATCH($A22,'予選ヒート1Gr-レース結果表（貼付）'!$A:$A,0),MATCH('予選ヒート1Gr-レース結果表（印刷）'!E$11,'予選ヒート1Gr-レース結果表（貼付）'!$1:$1,0)),"")</f>
        <v>トニーカート/YAMAHA</v>
      </c>
      <c r="F22" s="21" t="str">
        <f>IFERROR(INDEX('予選ヒート1Gr-レース結果表（貼付）'!$A:$Z,MATCH($A22,'予選ヒート1Gr-レース結果表（貼付）'!$A:$A,0),MATCH('予選ヒート1Gr-レース結果表（印刷）'!F$11,'予選ヒート1Gr-レース結果表（貼付）'!$1:$1,0)),"")</f>
        <v>ASH</v>
      </c>
      <c r="G22" s="84" t="str">
        <f>IFERROR(INDEX('予選ヒート1Gr-レース結果表（貼付）'!$A:$Z,MATCH($A22,'予選ヒート1Gr-レース結果表（貼付）'!$A:$A,0),MATCH('予選ヒート1Gr-レース結果表（印刷）'!G$11,'予選ヒート1Gr-レース結果表（貼付）'!$1:$1,0)),"")</f>
        <v>BS</v>
      </c>
      <c r="H22" s="24">
        <f>IFERROR(IF(A22="DNS","",IF(A22="DQ","",INDEX('予選ヒート1Gr-レース結果表（貼付）'!$A:$Z,MATCH($B22,'予選ヒート1Gr-レース結果表（貼付）'!$B:$B,0),MATCH('予選ヒート1Gr-レース結果表（印刷）'!H$11,'予選ヒート1Gr-レース結果表（貼付）'!$1:$1,0)))),"")</f>
        <v>10</v>
      </c>
      <c r="I22" s="82">
        <f>IFERROR(IF(A22="DNS","ｽﾀｰﾄ出来ず",IF(A22="DQ","失　格",INDEX('予選ヒート1Gr-レース結果表（貼付）'!$A:$Z,MATCH($B22,'予選ヒート1Gr-レース結果表（貼付）'!$B:$B,0),MATCH('予選ヒート1Gr-レース結果表（印刷）'!I$11,'予選ヒート1Gr-レース結果表（貼付）'!$1:$1,0)))),"")</f>
        <v>6.6627662037037037E-3</v>
      </c>
      <c r="J22" s="59">
        <f>IFERROR(IF(A22="DNS","",IF(A22="DQ","",INDEX('予選ヒート1Gr-レース結果表（貼付）'!$A:$Z,MATCH($B22,'予選ヒート1Gr-レース結果表（貼付）'!$B:$B,0),MATCH('予選ヒート1Gr-レース結果表（印刷）'!J$11,'予選ヒート1Gr-レース結果表（貼付）'!$1:$1,0)))),"")</f>
        <v>7.9859999999999998</v>
      </c>
      <c r="K22" s="59">
        <f>IFERROR(IF(A22="DNS","",IF(A22="DQ","",INDEX('予選ヒート1Gr-レース結果表（貼付）'!$A:$Z,MATCH($B22,'予選ヒート1Gr-レース結果表（貼付）'!$B:$B,0),MATCH('予選ヒート1Gr-レース結果表（印刷）'!K$11,'予選ヒート1Gr-レース結果表（貼付）'!$1:$1,0)))),"")</f>
        <v>0.54300000000000004</v>
      </c>
      <c r="L22" s="88">
        <f>IFERROR(IF(A22="DNS","",IF(A22="DQ","",INDEX('予選ヒート1Gr-レース結果表（貼付）'!$A:$Z,MATCH($B22,'予選ヒート1Gr-レース結果表（貼付）'!$B:$B,0),MATCH('予選ヒート1Gr-レース結果表（印刷）'!L$11,'予選ヒート1Gr-レース結果表（貼付）'!$1:$1,0)))),"")</f>
        <v>55.975000000000001</v>
      </c>
      <c r="M22" s="217" t="str">
        <f t="shared" si="0"/>
        <v/>
      </c>
      <c r="N22" s="16"/>
      <c r="O22" s="23"/>
      <c r="P22" s="226" t="str">
        <f>IF(IFERROR(INDEX('予選ヒート1Gr-レース結果表（貼付）'!$A:$Z,MATCH($B22,'予選ヒート1Gr-レース結果表（貼付）'!$B:$B,0),MATCH(P$11,'予選ヒート1Gr-レース結果表（貼付）'!$1:$1,0)),"")=0,"",IFERROR(INDEX('予選ヒート1Gr-レース結果表（貼付）'!$A:$Z,MATCH($B22,'予選ヒート1Gr-レース結果表（貼付）'!$B:$B,0),MATCH(P$11,'予選ヒート1Gr-レース結果表（貼付）'!$1:$1,0)),""))</f>
        <v/>
      </c>
      <c r="Q22" s="226" t="str">
        <f>IF(P22="","",COUNTIF($P$13:P22,"&lt;&gt;"&amp;""))</f>
        <v/>
      </c>
      <c r="R22" s="226" t="str">
        <f t="shared" si="1"/>
        <v/>
      </c>
      <c r="S22" s="226" t="str">
        <f>IF(IFERROR(INDEX('予選ヒート1Gr-レース結果表（貼付）'!$A:$Z,MATCH($A22,'予選ヒート1Gr-レース結果表（貼付）'!$A:$A,0),MATCH(S$11,'予選ヒート1Gr-レース結果表（貼付）'!$1:$1,0)),"")=0,"",IFERROR(INDEX('予選ヒート1Gr-レース結果表（貼付）'!$A:$Z,MATCH($A22,'予選ヒート1Gr-レース結果表（貼付）'!$A:$A,0),MATCH(S$11,'予選ヒート1Gr-レース結果表（貼付）'!$1:$1,0)),""))</f>
        <v/>
      </c>
      <c r="T22" s="226"/>
      <c r="U22" s="226">
        <f>IF(IFERROR(INDEX('予選ヒート1Gr-レース結果表（貼付）'!$A:$Z,MATCH($B22,'予選ヒート1Gr-レース結果表（貼付）'!$B:$B,0),MATCH(U$11,'予選ヒート1Gr-レース結果表（貼付）'!$1:$1,0)),"")=0,"",IFERROR(INDEX('予選ヒート1Gr-レース結果表（貼付）'!$A:$Z,MATCH($B22,'予選ヒート1Gr-レース結果表（貼付）'!$B:$B,0),MATCH(U$11,'予選ヒート1Gr-レース結果表（貼付）'!$1:$1,0)),""))</f>
        <v>81.293000000000006</v>
      </c>
    </row>
    <row r="23" spans="1:21" ht="12.75" customHeight="1">
      <c r="A23" s="14">
        <f>IF(OR('予選ヒート1Gr-レース結果表（貼付）'!A12="DNF",'予選ヒート1Gr-レース結果表（貼付）'!A12="DNS",'予選ヒート1Gr-レース結果表（貼付）'!A12="DQ"),'予選ヒート1Gr-レース結果表（貼付）'!A12,IF(MAX('予選ヒート1Gr-レース結果表（貼付）'!$A:$A)&gt;A22,A22+1,""))</f>
        <v>11</v>
      </c>
      <c r="B23" s="15">
        <f>IFERROR(INDEX('予選ヒート1Gr-レース結果表（貼付）'!A12:$Z$50,MATCH($A23,'予選ヒート1Gr-レース結果表（貼付）'!A12:$A$50,0),MATCH('公式予選（TT）1Gr-結果表（印刷）'!B$11,'予選ヒート1Gr-レース結果表（貼付）'!$1:$1,0)),"")</f>
        <v>45</v>
      </c>
      <c r="C23" s="200"/>
      <c r="D23" s="20" t="str">
        <f>IFERROR(INDEX('予選ヒート1Gr-レース結果表（貼付）'!$A:$Z,MATCH($A23,'予選ヒート1Gr-レース結果表（貼付）'!$A:$A,0),MATCH('予選ヒート1Gr-レース結果表（印刷）'!D$11,'予選ヒート1Gr-レース結果表（貼付）'!$1:$1,0)),"")</f>
        <v>三浦 淳</v>
      </c>
      <c r="E23" s="86" t="str">
        <f>IFERROR(INDEX('予選ヒート1Gr-レース結果表（貼付）'!$A:$Z,MATCH($A23,'予選ヒート1Gr-レース結果表（貼付）'!$A:$A,0),MATCH('予選ヒート1Gr-レース結果表（印刷）'!E$11,'予選ヒート1Gr-レース結果表（貼付）'!$1:$1,0)),"")</f>
        <v>SWF/YAMAHA</v>
      </c>
      <c r="F23" s="21" t="str">
        <f>IFERROR(INDEX('予選ヒート1Gr-レース結果表（貼付）'!$A:$Z,MATCH($A23,'予選ヒート1Gr-レース結果表（貼付）'!$A:$A,0),MATCH('予選ヒート1Gr-レース結果表（印刷）'!F$11,'予選ヒート1Gr-レース結果表（貼付）'!$1:$1,0)),"")</f>
        <v>堺レーシング</v>
      </c>
      <c r="G23" s="84" t="str">
        <f>IFERROR(INDEX('予選ヒート1Gr-レース結果表（貼付）'!$A:$Z,MATCH($A23,'予選ヒート1Gr-レース結果表（貼付）'!$A:$A,0),MATCH('予選ヒート1Gr-レース結果表（印刷）'!G$11,'予選ヒート1Gr-レース結果表（貼付）'!$1:$1,0)),"")</f>
        <v>BS</v>
      </c>
      <c r="H23" s="24">
        <f>IFERROR(IF(A23="DNS","",IF(A23="DQ","",INDEX('予選ヒート1Gr-レース結果表（貼付）'!$A:$Z,MATCH($B23,'予選ヒート1Gr-レース結果表（貼付）'!$B:$B,0),MATCH('予選ヒート1Gr-レース結果表（印刷）'!H$11,'予選ヒート1Gr-レース結果表（貼付）'!$1:$1,0)))),"")</f>
        <v>10</v>
      </c>
      <c r="I23" s="82">
        <f>IFERROR(IF(A23="DNS","ｽﾀｰﾄ出来ず",IF(A23="DQ","失　格",INDEX('予選ヒート1Gr-レース結果表（貼付）'!$A:$Z,MATCH($B23,'予選ヒート1Gr-レース結果表（貼付）'!$B:$B,0),MATCH('予選ヒート1Gr-レース結果表（印刷）'!I$11,'予選ヒート1Gr-レース結果表（貼付）'!$1:$1,0)))),"")</f>
        <v>6.6652893518518511E-3</v>
      </c>
      <c r="J23" s="59">
        <f>IFERROR(IF(A23="DNS","",IF(A23="DQ","",INDEX('予選ヒート1Gr-レース結果表（貼付）'!$A:$Z,MATCH($B23,'予選ヒート1Gr-レース結果表（貼付）'!$B:$B,0),MATCH('予選ヒート1Gr-レース結果表（印刷）'!J$11,'予選ヒート1Gr-レース結果表（貼付）'!$1:$1,0)))),"")</f>
        <v>8.2040000000000006</v>
      </c>
      <c r="K23" s="59">
        <f>IFERROR(IF(A23="DNS","",IF(A23="DQ","",INDEX('予選ヒート1Gr-レース結果表（貼付）'!$A:$Z,MATCH($B23,'予選ヒート1Gr-レース結果表（貼付）'!$B:$B,0),MATCH('予選ヒート1Gr-レース結果表（印刷）'!K$11,'予選ヒート1Gr-レース結果表（貼付）'!$1:$1,0)))),"")</f>
        <v>0.218</v>
      </c>
      <c r="L23" s="88">
        <f>IFERROR(IF(A23="DNS","",IF(A23="DQ","",INDEX('予選ヒート1Gr-レース結果表（貼付）'!$A:$Z,MATCH($B23,'予選ヒート1Gr-レース結果表（貼付）'!$B:$B,0),MATCH('予選ヒート1Gr-レース結果表（印刷）'!L$11,'予選ヒート1Gr-レース結果表（貼付）'!$1:$1,0)))),"")</f>
        <v>56.161000000000001</v>
      </c>
      <c r="M23" s="217" t="str">
        <f t="shared" si="0"/>
        <v/>
      </c>
      <c r="N23" s="16"/>
      <c r="O23" s="23"/>
      <c r="P23" s="226" t="str">
        <f>IF(IFERROR(INDEX('予選ヒート1Gr-レース結果表（貼付）'!$A:$Z,MATCH($B23,'予選ヒート1Gr-レース結果表（貼付）'!$B:$B,0),MATCH(P$11,'予選ヒート1Gr-レース結果表（貼付）'!$1:$1,0)),"")=0,"",IFERROR(INDEX('予選ヒート1Gr-レース結果表（貼付）'!$A:$Z,MATCH($B23,'予選ヒート1Gr-レース結果表（貼付）'!$B:$B,0),MATCH(P$11,'予選ヒート1Gr-レース結果表（貼付）'!$1:$1,0)),""))</f>
        <v/>
      </c>
      <c r="Q23" s="226" t="str">
        <f>IF(P23="","",COUNTIF($P$13:P23,"&lt;&gt;"&amp;""))</f>
        <v/>
      </c>
      <c r="R23" s="226" t="str">
        <f t="shared" si="1"/>
        <v/>
      </c>
      <c r="S23" s="226" t="str">
        <f>IF(IFERROR(INDEX('予選ヒート1Gr-レース結果表（貼付）'!$A:$Z,MATCH($A23,'予選ヒート1Gr-レース結果表（貼付）'!$A:$A,0),MATCH(S$11,'予選ヒート1Gr-レース結果表（貼付）'!$1:$1,0)),"")=0,"",IFERROR(INDEX('予選ヒート1Gr-レース結果表（貼付）'!$A:$Z,MATCH($A23,'予選ヒート1Gr-レース結果表（貼付）'!$A:$A,0),MATCH(S$11,'予選ヒート1Gr-レース結果表（貼付）'!$1:$1,0)),""))</f>
        <v/>
      </c>
      <c r="T23" s="226"/>
      <c r="U23" s="226">
        <f>IF(IFERROR(INDEX('予選ヒート1Gr-レース結果表（貼付）'!$A:$Z,MATCH($B23,'予選ヒート1Gr-レース結果表（貼付）'!$B:$B,0),MATCH(U$11,'予選ヒート1Gr-レース結果表（貼付）'!$1:$1,0)),"")=0,"",IFERROR(INDEX('予選ヒート1Gr-レース結果表（貼付）'!$A:$Z,MATCH($B23,'予選ヒート1Gr-レース結果表（貼付）'!$B:$B,0),MATCH(U$11,'予選ヒート1Gr-レース結果表（貼付）'!$1:$1,0)),""))</f>
        <v>81.024000000000001</v>
      </c>
    </row>
    <row r="24" spans="1:21" ht="12.75" customHeight="1">
      <c r="A24" s="14">
        <f>IF(OR('予選ヒート1Gr-レース結果表（貼付）'!A13="DNF",'予選ヒート1Gr-レース結果表（貼付）'!A13="DNS",'予選ヒート1Gr-レース結果表（貼付）'!A13="DQ"),'予選ヒート1Gr-レース結果表（貼付）'!A13,IF(MAX('予選ヒート1Gr-レース結果表（貼付）'!$A:$A)&gt;A23,A23+1,""))</f>
        <v>12</v>
      </c>
      <c r="B24" s="15">
        <f>IFERROR(INDEX('予選ヒート1Gr-レース結果表（貼付）'!A13:$Z$50,MATCH($A24,'予選ヒート1Gr-レース結果表（貼付）'!A13:$A$50,0),MATCH('公式予選（TT）1Gr-結果表（印刷）'!B$11,'予選ヒート1Gr-レース結果表（貼付）'!$1:$1,0)),"")</f>
        <v>52</v>
      </c>
      <c r="C24" s="200"/>
      <c r="D24" s="20" t="str">
        <f>IFERROR(INDEX('予選ヒート1Gr-レース結果表（貼付）'!$A:$Z,MATCH($A24,'予選ヒート1Gr-レース結果表（貼付）'!$A:$A,0),MATCH('予選ヒート1Gr-レース結果表（印刷）'!D$11,'予選ヒート1Gr-レース結果表（貼付）'!$1:$1,0)),"")</f>
        <v>佐藤 正規</v>
      </c>
      <c r="E24" s="86" t="str">
        <f>IFERROR(INDEX('予選ヒート1Gr-レース結果表（貼付）'!$A:$Z,MATCH($A24,'予選ヒート1Gr-レース結果表（貼付）'!$A:$A,0),MATCH('予選ヒート1Gr-レース結果表（印刷）'!E$11,'予選ヒート1Gr-レース結果表（貼付）'!$1:$1,0)),"")</f>
        <v>birel ART/YAMAHA</v>
      </c>
      <c r="F24" s="21" t="str">
        <f>IFERROR(INDEX('予選ヒート1Gr-レース結果表（貼付）'!$A:$Z,MATCH($A24,'予選ヒート1Gr-レース結果表（貼付）'!$A:$A,0),MATCH('予選ヒート1Gr-レース結果表（印刷）'!F$11,'予選ヒート1Gr-レース結果表（貼付）'!$1:$1,0)),"")</f>
        <v>FSN  union</v>
      </c>
      <c r="G24" s="84" t="str">
        <f>IFERROR(INDEX('予選ヒート1Gr-レース結果表（貼付）'!$A:$Z,MATCH($A24,'予選ヒート1Gr-レース結果表（貼付）'!$A:$A,0),MATCH('予選ヒート1Gr-レース結果表（印刷）'!G$11,'予選ヒート1Gr-レース結果表（貼付）'!$1:$1,0)),"")</f>
        <v>BS</v>
      </c>
      <c r="H24" s="24">
        <f>IFERROR(IF(A24="DNS","",IF(A24="DQ","",INDEX('予選ヒート1Gr-レース結果表（貼付）'!$A:$Z,MATCH($B24,'予選ヒート1Gr-レース結果表（貼付）'!$B:$B,0),MATCH('予選ヒート1Gr-レース結果表（印刷）'!H$11,'予選ヒート1Gr-レース結果表（貼付）'!$1:$1,0)))),"")</f>
        <v>10</v>
      </c>
      <c r="I24" s="82">
        <f>IFERROR(IF(A24="DNS","ｽﾀｰﾄ出来ず",IF(A24="DQ","失　格",INDEX('予選ヒート1Gr-レース結果表（貼付）'!$A:$Z,MATCH($B24,'予選ヒート1Gr-レース結果表（貼付）'!$B:$B,0),MATCH('予選ヒート1Gr-レース結果表（印刷）'!I$11,'予選ヒート1Gr-レース結果表（貼付）'!$1:$1,0)))),"")</f>
        <v>6.6665624999999997E-3</v>
      </c>
      <c r="J24" s="59">
        <f>IFERROR(IF(A24="DNS","",IF(A24="DQ","",INDEX('予選ヒート1Gr-レース結果表（貼付）'!$A:$Z,MATCH($B24,'予選ヒート1Gr-レース結果表（貼付）'!$B:$B,0),MATCH('予選ヒート1Gr-レース結果表（印刷）'!J$11,'予選ヒート1Gr-レース結果表（貼付）'!$1:$1,0)))),"")</f>
        <v>8.3140000000000001</v>
      </c>
      <c r="K24" s="59">
        <f>IFERROR(IF(A24="DNS","",IF(A24="DQ","",INDEX('予選ヒート1Gr-レース結果表（貼付）'!$A:$Z,MATCH($B24,'予選ヒート1Gr-レース結果表（貼付）'!$B:$B,0),MATCH('予選ヒート1Gr-レース結果表（印刷）'!K$11,'予選ヒート1Gr-レース結果表（貼付）'!$1:$1,0)))),"")</f>
        <v>0.11</v>
      </c>
      <c r="L24" s="88">
        <f>IFERROR(IF(A24="DNS","",IF(A24="DQ","",INDEX('予選ヒート1Gr-レース結果表（貼付）'!$A:$Z,MATCH($B24,'予選ヒート1Gr-レース結果表（貼付）'!$B:$B,0),MATCH('予選ヒート1Gr-レース結果表（印刷）'!L$11,'予選ヒート1Gr-レース結果表（貼付）'!$1:$1,0)))),"")</f>
        <v>56.031999999999996</v>
      </c>
      <c r="M24" s="217" t="str">
        <f t="shared" si="0"/>
        <v/>
      </c>
      <c r="N24" s="16"/>
      <c r="O24" s="23"/>
      <c r="P24" s="226" t="str">
        <f>IF(IFERROR(INDEX('予選ヒート1Gr-レース結果表（貼付）'!$A:$Z,MATCH($B24,'予選ヒート1Gr-レース結果表（貼付）'!$B:$B,0),MATCH(P$11,'予選ヒート1Gr-レース結果表（貼付）'!$1:$1,0)),"")=0,"",IFERROR(INDEX('予選ヒート1Gr-レース結果表（貼付）'!$A:$Z,MATCH($B24,'予選ヒート1Gr-レース結果表（貼付）'!$B:$B,0),MATCH(P$11,'予選ヒート1Gr-レース結果表（貼付）'!$1:$1,0)),""))</f>
        <v/>
      </c>
      <c r="Q24" s="226" t="str">
        <f>IF(P24="","",COUNTIF($P$13:P24,"&lt;&gt;"&amp;""))</f>
        <v/>
      </c>
      <c r="R24" s="226" t="str">
        <f t="shared" si="1"/>
        <v/>
      </c>
      <c r="S24" s="226" t="str">
        <f>IF(IFERROR(INDEX('予選ヒート1Gr-レース結果表（貼付）'!$A:$Z,MATCH($A24,'予選ヒート1Gr-レース結果表（貼付）'!$A:$A,0),MATCH(S$11,'予選ヒート1Gr-レース結果表（貼付）'!$1:$1,0)),"")=0,"",IFERROR(INDEX('予選ヒート1Gr-レース結果表（貼付）'!$A:$Z,MATCH($A24,'予選ヒート1Gr-レース結果表（貼付）'!$A:$A,0),MATCH(S$11,'予選ヒート1Gr-レース結果表（貼付）'!$1:$1,0)),""))</f>
        <v/>
      </c>
      <c r="T24" s="226"/>
      <c r="U24" s="226">
        <f>IF(IFERROR(INDEX('予選ヒート1Gr-レース結果表（貼付）'!$A:$Z,MATCH($B24,'予選ヒート1Gr-レース結果表（貼付）'!$B:$B,0),MATCH(U$11,'予選ヒート1Gr-レース結果表（貼付）'!$1:$1,0)),"")=0,"",IFERROR(INDEX('予選ヒート1Gr-レース結果表（貼付）'!$A:$Z,MATCH($B24,'予選ヒート1Gr-レース結果表（貼付）'!$B:$B,0),MATCH(U$11,'予選ヒート1Gr-レース結果表（貼付）'!$1:$1,0)),""))</f>
        <v>81.210999999999999</v>
      </c>
    </row>
    <row r="25" spans="1:21" ht="12.75" customHeight="1">
      <c r="A25" s="14">
        <f>IF(OR('予選ヒート1Gr-レース結果表（貼付）'!A14="DNF",'予選ヒート1Gr-レース結果表（貼付）'!A14="DNS",'予選ヒート1Gr-レース結果表（貼付）'!A14="DQ"),'予選ヒート1Gr-レース結果表（貼付）'!A14,IF(MAX('予選ヒート1Gr-レース結果表（貼付）'!$A:$A)&gt;A24,A24+1,""))</f>
        <v>13</v>
      </c>
      <c r="B25" s="15">
        <f>IFERROR(INDEX('予選ヒート1Gr-レース結果表（貼付）'!A14:$Z$50,MATCH($A25,'予選ヒート1Gr-レース結果表（貼付）'!A14:$A$50,0),MATCH('公式予選（TT）1Gr-結果表（印刷）'!B$11,'予選ヒート1Gr-レース結果表（貼付）'!$1:$1,0)),"")</f>
        <v>3</v>
      </c>
      <c r="C25" s="200"/>
      <c r="D25" s="20" t="str">
        <f>IFERROR(INDEX('予選ヒート1Gr-レース結果表（貼付）'!$A:$Z,MATCH($A25,'予選ヒート1Gr-レース結果表（貼付）'!$A:$A,0),MATCH('予選ヒート1Gr-レース結果表（印刷）'!D$11,'予選ヒート1Gr-レース結果表（貼付）'!$1:$1,0)),"")</f>
        <v>奥野 安眞</v>
      </c>
      <c r="E25" s="86" t="str">
        <f>IFERROR(INDEX('予選ヒート1Gr-レース結果表（貼付）'!$A:$Z,MATCH($A25,'予選ヒート1Gr-レース結果表（貼付）'!$A:$A,0),MATCH('予選ヒート1Gr-レース結果表（印刷）'!E$11,'予選ヒート1Gr-レース結果表（貼付）'!$1:$1,0)),"")</f>
        <v>MACH1/YAMAHA</v>
      </c>
      <c r="F25" s="21" t="str">
        <f>IFERROR(INDEX('予選ヒート1Gr-レース結果表（貼付）'!$A:$Z,MATCH($A25,'予選ヒート1Gr-レース結果表（貼付）'!$A:$A,0),MATCH('予選ヒート1Gr-レース結果表（印刷）'!F$11,'予選ヒート1Gr-レース結果表（貼付）'!$1:$1,0)),"")</f>
        <v>F's CLUB</v>
      </c>
      <c r="G25" s="84" t="str">
        <f>IFERROR(INDEX('予選ヒート1Gr-レース結果表（貼付）'!$A:$Z,MATCH($A25,'予選ヒート1Gr-レース結果表（貼付）'!$A:$A,0),MATCH('予選ヒート1Gr-レース結果表（印刷）'!G$11,'予選ヒート1Gr-レース結果表（貼付）'!$1:$1,0)),"")</f>
        <v>BS</v>
      </c>
      <c r="H25" s="24">
        <f>IFERROR(IF(A25="DNS","",IF(A25="DQ","",INDEX('予選ヒート1Gr-レース結果表（貼付）'!$A:$Z,MATCH($B25,'予選ヒート1Gr-レース結果表（貼付）'!$B:$B,0),MATCH('予選ヒート1Gr-レース結果表（印刷）'!H$11,'予選ヒート1Gr-レース結果表（貼付）'!$1:$1,0)))),"")</f>
        <v>10</v>
      </c>
      <c r="I25" s="82">
        <f>IFERROR(IF(A25="DNS","ｽﾀｰﾄ出来ず",IF(A25="DQ","失　格",INDEX('予選ヒート1Gr-レース結果表（貼付）'!$A:$Z,MATCH($B25,'予選ヒート1Gr-レース結果表（貼付）'!$B:$B,0),MATCH('予選ヒート1Gr-レース結果表（印刷）'!I$11,'予選ヒート1Gr-レース結果表（貼付）'!$1:$1,0)))),"")</f>
        <v>6.7050925925925924E-3</v>
      </c>
      <c r="J25" s="59">
        <f>IFERROR(IF(A25="DNS","",IF(A25="DQ","",INDEX('予選ヒート1Gr-レース結果表（貼付）'!$A:$Z,MATCH($B25,'予選ヒート1Gr-レース結果表（貼付）'!$B:$B,0),MATCH('予選ヒート1Gr-レース結果表（印刷）'!J$11,'予選ヒート1Gr-レース結果表（貼付）'!$1:$1,0)))),"")</f>
        <v>11.643000000000001</v>
      </c>
      <c r="K25" s="59">
        <f>IFERROR(IF(A25="DNS","",IF(A25="DQ","",INDEX('予選ヒート1Gr-レース結果表（貼付）'!$A:$Z,MATCH($B25,'予選ヒート1Gr-レース結果表（貼付）'!$B:$B,0),MATCH('予選ヒート1Gr-レース結果表（印刷）'!K$11,'予選ヒート1Gr-レース結果表（貼付）'!$1:$1,0)))),"")</f>
        <v>3.3290000000000002</v>
      </c>
      <c r="L25" s="88">
        <f>IFERROR(IF(A25="DNS","",IF(A25="DQ","",INDEX('予選ヒート1Gr-レース結果表（貼付）'!$A:$Z,MATCH($B25,'予選ヒート1Gr-レース結果表（貼付）'!$B:$B,0),MATCH('予選ヒート1Gr-レース結果表（印刷）'!L$11,'予選ヒート1Gr-レース結果表（貼付）'!$1:$1,0)))),"")</f>
        <v>56.268000000000001</v>
      </c>
      <c r="M25" s="217" t="str">
        <f t="shared" si="0"/>
        <v/>
      </c>
      <c r="N25" s="16"/>
      <c r="O25" s="23"/>
      <c r="P25" s="226" t="str">
        <f>IF(IFERROR(INDEX('予選ヒート1Gr-レース結果表（貼付）'!$A:$Z,MATCH($B25,'予選ヒート1Gr-レース結果表（貼付）'!$B:$B,0),MATCH(P$11,'予選ヒート1Gr-レース結果表（貼付）'!$1:$1,0)),"")=0,"",IFERROR(INDEX('予選ヒート1Gr-レース結果表（貼付）'!$A:$Z,MATCH($B25,'予選ヒート1Gr-レース結果表（貼付）'!$B:$B,0),MATCH(P$11,'予選ヒート1Gr-レース結果表（貼付）'!$1:$1,0)),""))</f>
        <v/>
      </c>
      <c r="Q25" s="226" t="str">
        <f>IF(P25="","",COUNTIF($P$13:P25,"&lt;&gt;"&amp;""))</f>
        <v/>
      </c>
      <c r="R25" s="226" t="str">
        <f t="shared" si="1"/>
        <v/>
      </c>
      <c r="S25" s="226" t="str">
        <f>IF(IFERROR(INDEX('予選ヒート1Gr-レース結果表（貼付）'!$A:$Z,MATCH($A25,'予選ヒート1Gr-レース結果表（貼付）'!$A:$A,0),MATCH(S$11,'予選ヒート1Gr-レース結果表（貼付）'!$1:$1,0)),"")=0,"",IFERROR(INDEX('予選ヒート1Gr-レース結果表（貼付）'!$A:$Z,MATCH($A25,'予選ヒート1Gr-レース結果表（貼付）'!$A:$A,0),MATCH(S$11,'予選ヒート1Gr-レース結果表（貼付）'!$1:$1,0)),""))</f>
        <v/>
      </c>
      <c r="T25" s="226"/>
      <c r="U25" s="226">
        <f>IF(IFERROR(INDEX('予選ヒート1Gr-レース結果表（貼付）'!$A:$Z,MATCH($B25,'予選ヒート1Gr-レース結果表（貼付）'!$B:$B,0),MATCH(U$11,'予選ヒート1Gr-レース結果表（貼付）'!$1:$1,0)),"")=0,"",IFERROR(INDEX('予選ヒート1Gr-レース結果表（貼付）'!$A:$Z,MATCH($B25,'予選ヒート1Gr-レース結果表（貼付）'!$B:$B,0),MATCH(U$11,'予選ヒート1Gr-レース結果表（貼付）'!$1:$1,0)),""))</f>
        <v>80.87</v>
      </c>
    </row>
    <row r="26" spans="1:21" ht="12.75">
      <c r="A26" s="14">
        <f>IF(OR('予選ヒート1Gr-レース結果表（貼付）'!A15="DNF",'予選ヒート1Gr-レース結果表（貼付）'!A15="DNS",'予選ヒート1Gr-レース結果表（貼付）'!A15="DQ"),'予選ヒート1Gr-レース結果表（貼付）'!A15,IF(MAX('予選ヒート1Gr-レース結果表（貼付）'!$A:$A)&gt;A25,A25+1,""))</f>
        <v>14</v>
      </c>
      <c r="B26" s="15">
        <f>IFERROR(INDEX('予選ヒート1Gr-レース結果表（貼付）'!A15:$Z$50,MATCH($A26,'予選ヒート1Gr-レース結果表（貼付）'!A15:$A$50,0),MATCH('公式予選（TT）1Gr-結果表（印刷）'!B$11,'予選ヒート1Gr-レース結果表（貼付）'!$1:$1,0)),"")</f>
        <v>53</v>
      </c>
      <c r="C26" s="200"/>
      <c r="D26" s="20" t="str">
        <f>IFERROR(INDEX('予選ヒート1Gr-レース結果表（貼付）'!$A:$Z,MATCH($A26,'予選ヒート1Gr-レース結果表（貼付）'!$A:$A,0),MATCH('予選ヒート1Gr-レース結果表（印刷）'!D$11,'予選ヒート1Gr-レース結果表（貼付）'!$1:$1,0)),"")</f>
        <v>宮崎 知巳</v>
      </c>
      <c r="E26" s="86" t="str">
        <f>IFERROR(INDEX('予選ヒート1Gr-レース結果表（貼付）'!$A:$Z,MATCH($A26,'予選ヒート1Gr-レース結果表（貼付）'!$A:$A,0),MATCH('予選ヒート1Gr-レース結果表（印刷）'!E$11,'予選ヒート1Gr-レース結果表（貼付）'!$1:$1,0)),"")</f>
        <v>トニーカート/YAMAHA</v>
      </c>
      <c r="F26" s="21" t="str">
        <f>IFERROR(INDEX('予選ヒート1Gr-レース結果表（貼付）'!$A:$Z,MATCH($A26,'予選ヒート1Gr-レース結果表（貼付）'!$A:$A,0),MATCH('予選ヒート1Gr-レース結果表（印刷）'!F$11,'予選ヒート1Gr-レース結果表（貼付）'!$1:$1,0)),"")</f>
        <v>JACKAL HKC</v>
      </c>
      <c r="G26" s="84" t="str">
        <f>IFERROR(INDEX('予選ヒート1Gr-レース結果表（貼付）'!$A:$Z,MATCH($A26,'予選ヒート1Gr-レース結果表（貼付）'!$A:$A,0),MATCH('予選ヒート1Gr-レース結果表（印刷）'!G$11,'予選ヒート1Gr-レース結果表（貼付）'!$1:$1,0)),"")</f>
        <v>BS</v>
      </c>
      <c r="H26" s="24">
        <f>IFERROR(IF(A26="DNS","",IF(A26="DQ","",INDEX('予選ヒート1Gr-レース結果表（貼付）'!$A:$Z,MATCH($B26,'予選ヒート1Gr-レース結果表（貼付）'!$B:$B,0),MATCH('予選ヒート1Gr-レース結果表（印刷）'!H$11,'予選ヒート1Gr-レース結果表（貼付）'!$1:$1,0)))),"")</f>
        <v>10</v>
      </c>
      <c r="I26" s="82">
        <f>IFERROR(IF(A26="DNS","ｽﾀｰﾄ出来ず",IF(A26="DQ","失　格",INDEX('予選ヒート1Gr-レース結果表（貼付）'!$A:$Z,MATCH($B26,'予選ヒート1Gr-レース結果表（貼付）'!$B:$B,0),MATCH('予選ヒート1Gr-レース結果表（印刷）'!I$11,'予選ヒート1Gr-レース結果表（貼付）'!$1:$1,0)))),"")</f>
        <v>6.7120370370370372E-3</v>
      </c>
      <c r="J26" s="59">
        <f>IFERROR(IF(A26="DNS","",IF(A26="DQ","",INDEX('予選ヒート1Gr-レース結果表（貼付）'!$A:$Z,MATCH($B26,'予選ヒート1Gr-レース結果表（貼付）'!$B:$B,0),MATCH('予選ヒート1Gr-レース結果表（印刷）'!J$11,'予選ヒート1Gr-レース結果表（貼付）'!$1:$1,0)))),"")</f>
        <v>12.243</v>
      </c>
      <c r="K26" s="59">
        <f>IFERROR(IF(A26="DNS","",IF(A26="DQ","",INDEX('予選ヒート1Gr-レース結果表（貼付）'!$A:$Z,MATCH($B26,'予選ヒート1Gr-レース結果表（貼付）'!$B:$B,0),MATCH('予選ヒート1Gr-レース結果表（印刷）'!K$11,'予選ヒート1Gr-レース結果表（貼付）'!$1:$1,0)))),"")</f>
        <v>0.6</v>
      </c>
      <c r="L26" s="88">
        <f>IFERROR(IF(A26="DNS","",IF(A26="DQ","",INDEX('予選ヒート1Gr-レース結果表（貼付）'!$A:$Z,MATCH($B26,'予選ヒート1Gr-レース結果表（貼付）'!$B:$B,0),MATCH('予選ヒート1Gr-レース結果表（印刷）'!L$11,'予選ヒート1Gr-レース結果表（貼付）'!$1:$1,0)))),"")</f>
        <v>56.174999999999997</v>
      </c>
      <c r="M26" s="217" t="str">
        <f t="shared" si="0"/>
        <v/>
      </c>
      <c r="N26" s="16"/>
      <c r="O26" s="23"/>
      <c r="P26" s="226" t="str">
        <f>IF(IFERROR(INDEX('予選ヒート1Gr-レース結果表（貼付）'!$A:$Z,MATCH($B26,'予選ヒート1Gr-レース結果表（貼付）'!$B:$B,0),MATCH(P$11,'予選ヒート1Gr-レース結果表（貼付）'!$1:$1,0)),"")=0,"",IFERROR(INDEX('予選ヒート1Gr-レース結果表（貼付）'!$A:$Z,MATCH($B26,'予選ヒート1Gr-レース結果表（貼付）'!$B:$B,0),MATCH(P$11,'予選ヒート1Gr-レース結果表（貼付）'!$1:$1,0)),""))</f>
        <v/>
      </c>
      <c r="Q26" s="226" t="str">
        <f>IF(P26="","",COUNTIF($P$13:P26,"&lt;&gt;"&amp;""))</f>
        <v/>
      </c>
      <c r="R26" s="226" t="str">
        <f t="shared" si="1"/>
        <v/>
      </c>
      <c r="S26" s="226" t="str">
        <f>IF(IFERROR(INDEX('予選ヒート1Gr-レース結果表（貼付）'!$A:$Z,MATCH($A26,'予選ヒート1Gr-レース結果表（貼付）'!$A:$A,0),MATCH(S$11,'予選ヒート1Gr-レース結果表（貼付）'!$1:$1,0)),"")=0,"",IFERROR(INDEX('予選ヒート1Gr-レース結果表（貼付）'!$A:$Z,MATCH($A26,'予選ヒート1Gr-レース結果表（貼付）'!$A:$A,0),MATCH(S$11,'予選ヒート1Gr-レース結果表（貼付）'!$1:$1,0)),""))</f>
        <v/>
      </c>
      <c r="T26" s="226"/>
      <c r="U26" s="226">
        <f>IF(IFERROR(INDEX('予選ヒート1Gr-レース結果表（貼付）'!$A:$Z,MATCH($B26,'予選ヒート1Gr-レース結果表（貼付）'!$B:$B,0),MATCH(U$11,'予選ヒート1Gr-レース結果表（貼付）'!$1:$1,0)),"")=0,"",IFERROR(INDEX('予選ヒート1Gr-レース結果表（貼付）'!$A:$Z,MATCH($B26,'予選ヒート1Gr-レース結果表（貼付）'!$B:$B,0),MATCH(U$11,'予選ヒート1Gr-レース結果表（貼付）'!$1:$1,0)),""))</f>
        <v>81.004000000000005</v>
      </c>
    </row>
    <row r="27" spans="1:21" ht="2.1" customHeight="1">
      <c r="A27" s="14"/>
      <c r="B27" s="15"/>
      <c r="C27" s="200"/>
      <c r="D27" s="20"/>
      <c r="E27" s="86"/>
      <c r="F27" s="21"/>
      <c r="G27" s="84"/>
      <c r="H27" s="24"/>
      <c r="I27" s="82"/>
      <c r="J27" s="59"/>
      <c r="K27" s="59"/>
      <c r="L27" s="88"/>
      <c r="M27" s="217"/>
      <c r="N27" s="16"/>
      <c r="O27" s="23"/>
      <c r="P27" s="226"/>
      <c r="Q27" s="226"/>
      <c r="R27" s="226"/>
      <c r="S27" s="226"/>
      <c r="T27" s="226"/>
      <c r="U27" s="226" t="str">
        <f>IF(IFERROR(INDEX('予選ヒート1Gr-レース結果表（貼付）'!$A:$Z,MATCH($B27,'予選ヒート1Gr-レース結果表（貼付）'!$B:$B,0),MATCH(U$11,'予選ヒート1Gr-レース結果表（貼付）'!$1:$1,0)),"")=0,"",IFERROR(INDEX('予選ヒート1Gr-レース結果表（貼付）'!$A:$Z,MATCH($B27,'予選ヒート1Gr-レース結果表（貼付）'!$B:$B,0),MATCH(U$11,'予選ヒート1Gr-レース結果表（貼付）'!$1:$1,0)),""))</f>
        <v/>
      </c>
    </row>
    <row r="28" spans="1:21" ht="12.75">
      <c r="A28" s="223" t="s">
        <v>211</v>
      </c>
      <c r="B28" s="212"/>
      <c r="C28" s="200"/>
      <c r="D28" s="202"/>
      <c r="E28" s="203"/>
      <c r="F28" s="21"/>
      <c r="G28" s="84"/>
      <c r="H28" s="24"/>
      <c r="I28" s="82"/>
      <c r="J28" s="59"/>
      <c r="K28" s="59"/>
      <c r="L28" s="88"/>
      <c r="M28" s="217"/>
      <c r="N28" s="16"/>
      <c r="O28" s="23"/>
      <c r="P28" s="226"/>
      <c r="Q28" s="226"/>
      <c r="R28" s="226"/>
      <c r="S28" s="226"/>
      <c r="T28" s="226"/>
      <c r="U28" s="226" t="str">
        <f>IF(IFERROR(INDEX('予選ヒート1Gr-レース結果表（貼付）'!$A:$Z,MATCH($B28,'予選ヒート1Gr-レース結果表（貼付）'!$B:$B,0),MATCH(U$11,'予選ヒート1Gr-レース結果表（貼付）'!$1:$1,0)),"")=0,"",IFERROR(INDEX('予選ヒート1Gr-レース結果表（貼付）'!$A:$Z,MATCH($B28,'予選ヒート1Gr-レース結果表（貼付）'!$B:$B,0),MATCH(U$11,'予選ヒート1Gr-レース結果表（貼付）'!$1:$1,0)),""))</f>
        <v/>
      </c>
    </row>
    <row r="29" spans="1:21" ht="2.1" customHeight="1">
      <c r="A29" s="211"/>
      <c r="B29" s="212"/>
      <c r="C29" s="200"/>
      <c r="D29" s="202"/>
      <c r="E29" s="203"/>
      <c r="F29" s="21"/>
      <c r="G29" s="84"/>
      <c r="H29" s="24"/>
      <c r="I29" s="82"/>
      <c r="J29" s="59"/>
      <c r="K29" s="59"/>
      <c r="L29" s="88"/>
      <c r="M29" s="217"/>
      <c r="N29" s="16"/>
      <c r="O29" s="23"/>
      <c r="P29" s="226"/>
      <c r="Q29" s="226"/>
      <c r="R29" s="226"/>
      <c r="S29" s="226"/>
      <c r="T29" s="226"/>
      <c r="U29" s="226" t="str">
        <f>IF(IFERROR(INDEX('予選ヒート1Gr-レース結果表（貼付）'!$A:$Z,MATCH($B29,'予選ヒート1Gr-レース結果表（貼付）'!$B:$B,0),MATCH(U$11,'予選ヒート1Gr-レース結果表（貼付）'!$1:$1,0)),"")=0,"",IFERROR(INDEX('予選ヒート1Gr-レース結果表（貼付）'!$A:$Z,MATCH($B29,'予選ヒート1Gr-レース結果表（貼付）'!$B:$B,0),MATCH(U$11,'予選ヒート1Gr-レース結果表（貼付）'!$1:$1,0)),""))</f>
        <v/>
      </c>
    </row>
    <row r="30" spans="1:21" ht="12.75">
      <c r="A30" s="211" t="s">
        <v>209</v>
      </c>
      <c r="B30" s="212"/>
      <c r="C30" s="200"/>
      <c r="D30" s="202"/>
      <c r="E30" s="203"/>
      <c r="F30" s="21"/>
      <c r="G30" s="84"/>
      <c r="H30" s="24"/>
      <c r="I30" s="82"/>
      <c r="J30" s="59"/>
      <c r="K30" s="59"/>
      <c r="L30" s="88"/>
      <c r="M30" s="217"/>
      <c r="N30" s="16"/>
      <c r="O30" s="23"/>
      <c r="P30" s="226"/>
      <c r="Q30" s="226"/>
      <c r="R30" s="226"/>
      <c r="S30" s="226"/>
      <c r="T30" s="226"/>
      <c r="U30" s="226" t="str">
        <f>IF(IFERROR(INDEX('予選ヒート1Gr-レース結果表（貼付）'!$A:$Z,MATCH($B30,'予選ヒート1Gr-レース結果表（貼付）'!$B:$B,0),MATCH(U$11,'予選ヒート1Gr-レース結果表（貼付）'!$1:$1,0)),"")=0,"",IFERROR(INDEX('予選ヒート1Gr-レース結果表（貼付）'!$A:$Z,MATCH($B30,'予選ヒート1Gr-レース結果表（貼付）'!$B:$B,0),MATCH(U$11,'予選ヒート1Gr-レース結果表（貼付）'!$1:$1,0)),""))</f>
        <v/>
      </c>
    </row>
    <row r="31" spans="1:21" ht="2.1" customHeight="1">
      <c r="A31" s="210"/>
      <c r="B31" s="15"/>
      <c r="C31" s="200"/>
      <c r="D31" s="202"/>
      <c r="E31" s="203"/>
      <c r="F31" s="21"/>
      <c r="G31" s="84"/>
      <c r="H31" s="24"/>
      <c r="I31" s="82"/>
      <c r="J31" s="59"/>
      <c r="K31" s="59"/>
      <c r="L31" s="88"/>
      <c r="M31" s="217"/>
      <c r="N31" s="16"/>
      <c r="O31" s="23"/>
      <c r="P31" s="226"/>
      <c r="Q31" s="226"/>
      <c r="R31" s="226"/>
      <c r="S31" s="226"/>
      <c r="T31" s="226"/>
      <c r="U31" s="226" t="str">
        <f>IF(IFERROR(INDEX('予選ヒート1Gr-レース結果表（貼付）'!$A:$Z,MATCH($B31,'予選ヒート1Gr-レース結果表（貼付）'!$B:$B,0),MATCH(U$11,'予選ヒート1Gr-レース結果表（貼付）'!$1:$1,0)),"")=0,"",IFERROR(INDEX('予選ヒート1Gr-レース結果表（貼付）'!$A:$Z,MATCH($B31,'予選ヒート1Gr-レース結果表（貼付）'!$B:$B,0),MATCH(U$11,'予選ヒート1Gr-レース結果表（貼付）'!$1:$1,0)),""))</f>
        <v/>
      </c>
    </row>
    <row r="32" spans="1:21" ht="12.75">
      <c r="A32" s="14">
        <f>IF(OR('予選ヒート1Gr-レース結果表（貼付）'!A16="DNF",'予選ヒート1Gr-レース結果表（貼付）'!A16="DNS",'予選ヒート1Gr-レース結果表（貼付）'!A16="DQ"),'予選ヒート1Gr-レース結果表（貼付）'!A16,IF(MAX('予選ヒート1Gr-レース結果表（貼付）'!$A:$A)&gt;A26,A26+1,""))</f>
        <v>15</v>
      </c>
      <c r="B32" s="15">
        <f>IFERROR(INDEX('予選ヒート1Gr-レース結果表（貼付）'!A16:$Z$50,MATCH($A32,'予選ヒート1Gr-レース結果表（貼付）'!A16:$A$50,0),MATCH('公式予選（TT）1Gr-結果表（印刷）'!B$11,'予選ヒート1Gr-レース結果表（貼付）'!$1:$1,0)),"")</f>
        <v>12</v>
      </c>
      <c r="C32" s="200"/>
      <c r="D32" s="20" t="str">
        <f>IFERROR(INDEX('予選ヒート1Gr-レース結果表（貼付）'!$A:$Z,MATCH($A32,'予選ヒート1Gr-レース結果表（貼付）'!$A:$A,0),MATCH('予選ヒート1Gr-レース結果表（印刷）'!D$11,'予選ヒート1Gr-レース結果表（貼付）'!$1:$1,0)),"")</f>
        <v>辻井 啓貴</v>
      </c>
      <c r="E32" s="86" t="str">
        <f>IFERROR(INDEX('予選ヒート1Gr-レース結果表（貼付）'!$A:$Z,MATCH($A32,'予選ヒート1Gr-レース結果表（貼付）'!$A:$A,0),MATCH('予選ヒート1Gr-レース結果表（印刷）'!E$11,'予選ヒート1Gr-レース結果表（貼付）'!$1:$1,0)),"")</f>
        <v>KOSMIC/YAMAHA</v>
      </c>
      <c r="F32" s="21" t="str">
        <f>IFERROR(INDEX('予選ヒート1Gr-レース結果表（貼付）'!$A:$Z,MATCH($A32,'予選ヒート1Gr-レース結果表（貼付）'!$A:$A,0),MATCH('予選ヒート1Gr-レース結果表（印刷）'!F$11,'予選ヒート1Gr-レース結果表（貼付）'!$1:$1,0)),"")</f>
        <v>EHRE motorsport</v>
      </c>
      <c r="G32" s="84" t="str">
        <f>IFERROR(INDEX('予選ヒート1Gr-レース結果表（貼付）'!$A:$Z,MATCH($A32,'予選ヒート1Gr-レース結果表（貼付）'!$A:$A,0),MATCH('予選ヒート1Gr-レース結果表（印刷）'!G$11,'予選ヒート1Gr-レース結果表（貼付）'!$1:$1,0)),"")</f>
        <v>BS</v>
      </c>
      <c r="H32" s="24">
        <f>IFERROR(IF(A32="DNS","",IF(A32="DQ","",INDEX('予選ヒート1Gr-レース結果表（貼付）'!$A:$Z,MATCH($B32,'予選ヒート1Gr-レース結果表（貼付）'!$B:$B,0),MATCH('予選ヒート1Gr-レース結果表（印刷）'!H$11,'予選ヒート1Gr-レース結果表（貼付）'!$1:$1,0)))),"")</f>
        <v>10</v>
      </c>
      <c r="I32" s="82">
        <f>IFERROR(IF(A32="DNS","ｽﾀｰﾄ出来ず",IF(A32="DQ","失　格",INDEX('予選ヒート1Gr-レース結果表（貼付）'!$A:$Z,MATCH($B32,'予選ヒート1Gr-レース結果表（貼付）'!$B:$B,0),MATCH('予選ヒート1Gr-レース結果表（印刷）'!I$11,'予選ヒート1Gr-レース結果表（貼付）'!$1:$1,0)))),"")</f>
        <v>6.7261574074074073E-3</v>
      </c>
      <c r="J32" s="59">
        <f>IFERROR(IF(A32="DNS","",IF(A32="DQ","",INDEX('予選ヒート1Gr-レース結果表（貼付）'!$A:$Z,MATCH($B32,'予選ヒート1Gr-レース結果表（貼付）'!$B:$B,0),MATCH('予選ヒート1Gr-レース結果表（印刷）'!J$11,'予選ヒート1Gr-レース結果表（貼付）'!$1:$1,0)))),"")</f>
        <v>13.462999999999999</v>
      </c>
      <c r="K32" s="59">
        <f>IFERROR(IF(A32="DNS","",IF(A32="DQ","",INDEX('予選ヒート1Gr-レース結果表（貼付）'!$A:$Z,MATCH($B32,'予選ヒート1Gr-レース結果表（貼付）'!$B:$B,0),MATCH('予選ヒート1Gr-レース結果表（印刷）'!K$11,'予選ヒート1Gr-レース結果表（貼付）'!$1:$1,0)))),"")</f>
        <v>1.22</v>
      </c>
      <c r="L32" s="88">
        <f>IFERROR(IF(A32="DNS","",IF(A32="DQ","",INDEX('予選ヒート1Gr-レース結果表（貼付）'!$A:$Z,MATCH($B32,'予選ヒート1Gr-レース結果表（貼付）'!$B:$B,0),MATCH('予選ヒート1Gr-レース結果表（印刷）'!L$11,'予選ヒート1Gr-レース結果表（貼付）'!$1:$1,0)))),"")</f>
        <v>56.097999999999999</v>
      </c>
      <c r="M32" s="217" t="str">
        <f t="shared" ref="M32:M52" si="2">IF(L32&lt;1,"",IF($M$11&gt;L32,"R",""))</f>
        <v/>
      </c>
      <c r="N32" s="16"/>
      <c r="O32" s="23"/>
      <c r="P32" s="226" t="str">
        <f>IF(IFERROR(INDEX('予選ヒート1Gr-レース結果表（貼付）'!$A:$Z,MATCH($B32,'予選ヒート1Gr-レース結果表（貼付）'!$B:$B,0),MATCH(P$11,'予選ヒート1Gr-レース結果表（貼付）'!$1:$1,0)),"")=0,"",IFERROR(INDEX('予選ヒート1Gr-レース結果表（貼付）'!$A:$Z,MATCH($B32,'予選ヒート1Gr-レース結果表（貼付）'!$B:$B,0),MATCH(P$11,'予選ヒート1Gr-レース結果表（貼付）'!$1:$1,0)),""))</f>
        <v/>
      </c>
      <c r="Q32" s="226" t="str">
        <f>IF(P32="","",COUNTIF($P$13:P32,"&lt;&gt;"&amp;""))</f>
        <v/>
      </c>
      <c r="R32" s="226" t="str">
        <f t="shared" ref="R32:R48" si="3">IFERROR(RANK(Q32,$Q$13:$Q$48,1),"")</f>
        <v/>
      </c>
      <c r="S32" s="226" t="str">
        <f>IF(IFERROR(INDEX('予選ヒート1Gr-レース結果表（貼付）'!$A:$Z,MATCH($A32,'予選ヒート1Gr-レース結果表（貼付）'!$A:$A,0),MATCH(S$11,'予選ヒート1Gr-レース結果表（貼付）'!$1:$1,0)),"")=0,"",IFERROR(INDEX('予選ヒート1Gr-レース結果表（貼付）'!$A:$Z,MATCH($A32,'予選ヒート1Gr-レース結果表（貼付）'!$A:$A,0),MATCH(S$11,'予選ヒート1Gr-レース結果表（貼付）'!$1:$1,0)),""))</f>
        <v/>
      </c>
      <c r="T32" s="226"/>
      <c r="U32" s="226">
        <f>IF(IFERROR(INDEX('予選ヒート1Gr-レース結果表（貼付）'!$A:$Z,MATCH($B32,'予選ヒート1Gr-レース結果表（貼付）'!$B:$B,0),MATCH(U$11,'予選ヒート1Gr-レース結果表（貼付）'!$1:$1,0)),"")=0,"",IFERROR(INDEX('予選ヒート1Gr-レース結果表（貼付）'!$A:$Z,MATCH($B32,'予選ヒート1Gr-レース結果表（貼付）'!$B:$B,0),MATCH(U$11,'予選ヒート1Gr-レース結果表（貼付）'!$1:$1,0)),""))</f>
        <v>81.114999999999995</v>
      </c>
    </row>
    <row r="33" spans="1:21" ht="12.75" customHeight="1">
      <c r="A33" s="14">
        <f>IF(OR('予選ヒート1Gr-レース結果表（貼付）'!A17="DNF",'予選ヒート1Gr-レース結果表（貼付）'!A17="DNS",'予選ヒート1Gr-レース結果表（貼付）'!A17="DQ"),'予選ヒート1Gr-レース結果表（貼付）'!A17,IF(MAX('予選ヒート1Gr-レース結果表（貼付）'!$A:$A)&gt;A32,A32+1,""))</f>
        <v>16</v>
      </c>
      <c r="B33" s="15">
        <f>IFERROR(INDEX('予選ヒート1Gr-レース結果表（貼付）'!A17:$Z$50,MATCH($A33,'予選ヒート1Gr-レース結果表（貼付）'!A17:$A$50,0),MATCH('公式予選（TT）1Gr-結果表（印刷）'!B$11,'予選ヒート1Gr-レース結果表（貼付）'!$1:$1,0)),"")</f>
        <v>14</v>
      </c>
      <c r="C33" s="200"/>
      <c r="D33" s="20" t="str">
        <f>IFERROR(INDEX('予選ヒート1Gr-レース結果表（貼付）'!$A:$Z,MATCH($A33,'予選ヒート1Gr-レース結果表（貼付）'!$A:$A,0),MATCH('予選ヒート1Gr-レース結果表（印刷）'!D$11,'予選ヒート1Gr-レース結果表（貼付）'!$1:$1,0)),"")</f>
        <v>辻本 稔</v>
      </c>
      <c r="E33" s="86" t="str">
        <f>IFERROR(INDEX('予選ヒート1Gr-レース結果表（貼付）'!$A:$Z,MATCH($A33,'予選ヒート1Gr-レース結果表（貼付）'!$A:$A,0),MATCH('予選ヒート1Gr-レース結果表（印刷）'!E$11,'予選ヒート1Gr-レース結果表（貼付）'!$1:$1,0)),"")</f>
        <v>Mach1/YAMAHA</v>
      </c>
      <c r="F33" s="21" t="str">
        <f>IFERROR(INDEX('予選ヒート1Gr-レース結果表（貼付）'!$A:$Z,MATCH($A33,'予選ヒート1Gr-レース結果表（貼付）'!$A:$A,0),MATCH('予選ヒート1Gr-レース結果表（印刷）'!F$11,'予選ヒート1Gr-レース結果表（貼付）'!$1:$1,0)),"")</f>
        <v>サーティーズレーシング</v>
      </c>
      <c r="G33" s="84" t="str">
        <f>IFERROR(INDEX('予選ヒート1Gr-レース結果表（貼付）'!$A:$Z,MATCH($A33,'予選ヒート1Gr-レース結果表（貼付）'!$A:$A,0),MATCH('予選ヒート1Gr-レース結果表（印刷）'!G$11,'予選ヒート1Gr-レース結果表（貼付）'!$1:$1,0)),"")</f>
        <v>BS</v>
      </c>
      <c r="H33" s="24">
        <f>IFERROR(IF(A33="DNS","",IF(A33="DQ","",INDEX('予選ヒート1Gr-レース結果表（貼付）'!$A:$Z,MATCH($B33,'予選ヒート1Gr-レース結果表（貼付）'!$B:$B,0),MATCH('予選ヒート1Gr-レース結果表（印刷）'!H$11,'予選ヒート1Gr-レース結果表（貼付）'!$1:$1,0)))),"")</f>
        <v>10</v>
      </c>
      <c r="I33" s="82">
        <f>IFERROR(IF(A33="DNS","ｽﾀｰﾄ出来ず",IF(A33="DQ","失　格",INDEX('予選ヒート1Gr-レース結果表（貼付）'!$A:$Z,MATCH($B33,'予選ヒート1Gr-レース結果表（貼付）'!$B:$B,0),MATCH('予選ヒート1Gr-レース結果表（印刷）'!I$11,'予選ヒート1Gr-レース結果表（貼付）'!$1:$1,0)))),"")</f>
        <v>6.7317824074074077E-3</v>
      </c>
      <c r="J33" s="59">
        <f>IFERROR(IF(A33="DNS","",IF(A33="DQ","",INDEX('予選ヒート1Gr-レース結果表（貼付）'!$A:$Z,MATCH($B33,'予選ヒート1Gr-レース結果表（貼付）'!$B:$B,0),MATCH('予選ヒート1Gr-レース結果表（印刷）'!J$11,'予選ヒート1Gr-レース結果表（貼付）'!$1:$1,0)))),"")</f>
        <v>13.949</v>
      </c>
      <c r="K33" s="59">
        <f>IFERROR(IF(A33="DNS","",IF(A33="DQ","",INDEX('予選ヒート1Gr-レース結果表（貼付）'!$A:$Z,MATCH($B33,'予選ヒート1Gr-レース結果表（貼付）'!$B:$B,0),MATCH('予選ヒート1Gr-レース結果表（印刷）'!K$11,'予選ヒート1Gr-レース結果表（貼付）'!$1:$1,0)))),"")</f>
        <v>4.5999999999999999E-2</v>
      </c>
      <c r="L33" s="88">
        <f>IFERROR(IF(A33="DNS","",IF(A33="DQ","",INDEX('予選ヒート1Gr-レース結果表（貼付）'!$A:$Z,MATCH($B33,'予選ヒート1Gr-レース結果表（貼付）'!$B:$B,0),MATCH('予選ヒート1Gr-レース結果表（印刷）'!L$11,'予選ヒート1Gr-レース結果表（貼付）'!$1:$1,0)))),"")</f>
        <v>56.07</v>
      </c>
      <c r="M33" s="217" t="str">
        <f t="shared" si="2"/>
        <v/>
      </c>
      <c r="N33" s="16"/>
      <c r="O33" s="23"/>
      <c r="P33" s="226" t="str">
        <f>IF(IFERROR(INDEX('予選ヒート1Gr-レース結果表（貼付）'!$A:$Z,MATCH($B33,'予選ヒート1Gr-レース結果表（貼付）'!$B:$B,0),MATCH(P$11,'予選ヒート1Gr-レース結果表（貼付）'!$1:$1,0)),"")=0,"",IFERROR(INDEX('予選ヒート1Gr-レース結果表（貼付）'!$A:$Z,MATCH($B33,'予選ヒート1Gr-レース結果表（貼付）'!$B:$B,0),MATCH(P$11,'予選ヒート1Gr-レース結果表（貼付）'!$1:$1,0)),""))</f>
        <v/>
      </c>
      <c r="Q33" s="226" t="str">
        <f>IF(P33="","",COUNTIF($P$13:P33,"&lt;&gt;"&amp;""))</f>
        <v/>
      </c>
      <c r="R33" s="226" t="str">
        <f t="shared" si="3"/>
        <v/>
      </c>
      <c r="S33" s="226" t="str">
        <f>IF(IFERROR(INDEX('予選ヒート1Gr-レース結果表（貼付）'!$A:$Z,MATCH($A33,'予選ヒート1Gr-レース結果表（貼付）'!$A:$A,0),MATCH(S$11,'予選ヒート1Gr-レース結果表（貼付）'!$1:$1,0)),"")=0,"",IFERROR(INDEX('予選ヒート1Gr-レース結果表（貼付）'!$A:$Z,MATCH($A33,'予選ヒート1Gr-レース結果表（貼付）'!$A:$A,0),MATCH(S$11,'予選ヒート1Gr-レース結果表（貼付）'!$1:$1,0)),""))</f>
        <v/>
      </c>
      <c r="T33" s="226"/>
      <c r="U33" s="226">
        <f>IF(IFERROR(INDEX('予選ヒート1Gr-レース結果表（貼付）'!$A:$Z,MATCH($B33,'予選ヒート1Gr-レース結果表（貼付）'!$B:$B,0),MATCH(U$11,'予選ヒート1Gr-レース結果表（貼付）'!$1:$1,0)),"")=0,"",IFERROR(INDEX('予選ヒート1Gr-レース結果表（貼付）'!$A:$Z,MATCH($B33,'予選ヒート1Gr-レース結果表（貼付）'!$B:$B,0),MATCH(U$11,'予選ヒート1Gr-レース結果表（貼付）'!$1:$1,0)),""))</f>
        <v>81.156000000000006</v>
      </c>
    </row>
    <row r="34" spans="1:21" ht="12.75" customHeight="1">
      <c r="A34" s="14">
        <f>IF(OR('予選ヒート1Gr-レース結果表（貼付）'!A18="DNF",'予選ヒート1Gr-レース結果表（貼付）'!A18="DNS",'予選ヒート1Gr-レース結果表（貼付）'!A18="DQ"),'予選ヒート1Gr-レース結果表（貼付）'!A18,IF(MAX('予選ヒート1Gr-レース結果表（貼付）'!$A:$A)&gt;A33,A33+1,""))</f>
        <v>17</v>
      </c>
      <c r="B34" s="15">
        <f>IFERROR(INDEX('予選ヒート1Gr-レース結果表（貼付）'!A18:$Z$50,MATCH($A34,'予選ヒート1Gr-レース結果表（貼付）'!A18:$A$50,0),MATCH('公式予選（TT）1Gr-結果表（印刷）'!B$11,'予選ヒート1Gr-レース結果表（貼付）'!$1:$1,0)),"")</f>
        <v>27</v>
      </c>
      <c r="C34" s="200"/>
      <c r="D34" s="20" t="str">
        <f>IFERROR(INDEX('予選ヒート1Gr-レース結果表（貼付）'!$A:$Z,MATCH($A34,'予選ヒート1Gr-レース結果表（貼付）'!$A:$A,0),MATCH('予選ヒート1Gr-レース結果表（印刷）'!D$11,'予選ヒート1Gr-レース結果表（貼付）'!$1:$1,0)),"")</f>
        <v>大川 浩</v>
      </c>
      <c r="E34" s="86" t="str">
        <f>IFERROR(INDEX('予選ヒート1Gr-レース結果表（貼付）'!$A:$Z,MATCH($A34,'予選ヒート1Gr-レース結果表（貼付）'!$A:$A,0),MATCH('予選ヒート1Gr-レース結果表（印刷）'!E$11,'予選ヒート1Gr-レース結果表（貼付）'!$1:$1,0)),"")</f>
        <v>FA/YAMAHA</v>
      </c>
      <c r="F34" s="21" t="str">
        <f>IFERROR(INDEX('予選ヒート1Gr-レース結果表（貼付）'!$A:$Z,MATCH($A34,'予選ヒート1Gr-レース結果表（貼付）'!$A:$A,0),MATCH('予選ヒート1Gr-レース結果表（印刷）'!F$11,'予選ヒート1Gr-レース結果表（貼付）'!$1:$1,0)),"")</f>
        <v>ハラダカートクラブ</v>
      </c>
      <c r="G34" s="84" t="str">
        <f>IFERROR(INDEX('予選ヒート1Gr-レース結果表（貼付）'!$A:$Z,MATCH($A34,'予選ヒート1Gr-レース結果表（貼付）'!$A:$A,0),MATCH('予選ヒート1Gr-レース結果表（印刷）'!G$11,'予選ヒート1Gr-レース結果表（貼付）'!$1:$1,0)),"")</f>
        <v>BS</v>
      </c>
      <c r="H34" s="24">
        <f>IFERROR(IF(A34="DNS","",IF(A34="DQ","",INDEX('予選ヒート1Gr-レース結果表（貼付）'!$A:$Z,MATCH($B34,'予選ヒート1Gr-レース結果表（貼付）'!$B:$B,0),MATCH('予選ヒート1Gr-レース結果表（印刷）'!H$11,'予選ヒート1Gr-レース結果表（貼付）'!$1:$1,0)))),"")</f>
        <v>10</v>
      </c>
      <c r="I34" s="82">
        <f>IFERROR(IF(A34="DNS","ｽﾀｰﾄ出来ず",IF(A34="DQ","失　格",INDEX('予選ヒート1Gr-レース結果表（貼付）'!$A:$Z,MATCH($B34,'予選ヒート1Gr-レース結果表（貼付）'!$B:$B,0),MATCH('予選ヒート1Gr-レース結果表（印刷）'!I$11,'予選ヒート1Gr-レース結果表（貼付）'!$1:$1,0)))),"")</f>
        <v>6.7344328703703707E-3</v>
      </c>
      <c r="J34" s="59">
        <f>IFERROR(IF(A34="DNS","",IF(A34="DQ","",INDEX('予選ヒート1Gr-レース結果表（貼付）'!$A:$Z,MATCH($B34,'予選ヒート1Gr-レース結果表（貼付）'!$B:$B,0),MATCH('予選ヒート1Gr-レース結果表（印刷）'!J$11,'予選ヒート1Gr-レース結果表（貼付）'!$1:$1,0)))),"")</f>
        <v>14.178000000000001</v>
      </c>
      <c r="K34" s="59">
        <f>IFERROR(IF(A34="DNS","",IF(A34="DQ","",INDEX('予選ヒート1Gr-レース結果表（貼付）'!$A:$Z,MATCH($B34,'予選ヒート1Gr-レース結果表（貼付）'!$B:$B,0),MATCH('予選ヒート1Gr-レース結果表（印刷）'!K$11,'予選ヒート1Gr-レース結果表（貼付）'!$1:$1,0)))),"")</f>
        <v>0.22900000000000001</v>
      </c>
      <c r="L34" s="88">
        <f>IFERROR(IF(A34="DNS","",IF(A34="DQ","",INDEX('予選ヒート1Gr-レース結果表（貼付）'!$A:$Z,MATCH($B34,'予選ヒート1Gr-レース結果表（貼付）'!$B:$B,0),MATCH('予選ヒート1Gr-レース結果表（印刷）'!L$11,'予選ヒート1Gr-レース結果表（貼付）'!$1:$1,0)))),"")</f>
        <v>56.027999999999999</v>
      </c>
      <c r="M34" s="217" t="str">
        <f t="shared" si="2"/>
        <v/>
      </c>
      <c r="N34" s="16"/>
      <c r="O34" s="23"/>
      <c r="P34" s="226" t="str">
        <f>IF(IFERROR(INDEX('予選ヒート1Gr-レース結果表（貼付）'!$A:$Z,MATCH($B34,'予選ヒート1Gr-レース結果表（貼付）'!$B:$B,0),MATCH(P$11,'予選ヒート1Gr-レース結果表（貼付）'!$1:$1,0)),"")=0,"",IFERROR(INDEX('予選ヒート1Gr-レース結果表（貼付）'!$A:$Z,MATCH($B34,'予選ヒート1Gr-レース結果表（貼付）'!$B:$B,0),MATCH(P$11,'予選ヒート1Gr-レース結果表（貼付）'!$1:$1,0)),""))</f>
        <v/>
      </c>
      <c r="Q34" s="226" t="str">
        <f>IF(P34="","",COUNTIF($P$13:P34,"&lt;&gt;"&amp;""))</f>
        <v/>
      </c>
      <c r="R34" s="226" t="str">
        <f t="shared" si="3"/>
        <v/>
      </c>
      <c r="S34" s="226" t="str">
        <f>IF(IFERROR(INDEX('予選ヒート1Gr-レース結果表（貼付）'!$A:$Z,MATCH($A34,'予選ヒート1Gr-レース結果表（貼付）'!$A:$A,0),MATCH(S$11,'予選ヒート1Gr-レース結果表（貼付）'!$1:$1,0)),"")=0,"",IFERROR(INDEX('予選ヒート1Gr-レース結果表（貼付）'!$A:$Z,MATCH($A34,'予選ヒート1Gr-レース結果表（貼付）'!$A:$A,0),MATCH(S$11,'予選ヒート1Gr-レース結果表（貼付）'!$1:$1,0)),""))</f>
        <v/>
      </c>
      <c r="T34" s="226"/>
      <c r="U34" s="226">
        <f>IF(IFERROR(INDEX('予選ヒート1Gr-レース結果表（貼付）'!$A:$Z,MATCH($B34,'予選ヒート1Gr-レース結果表（貼付）'!$B:$B,0),MATCH(U$11,'予選ヒート1Gr-レース結果表（貼付）'!$1:$1,0)),"")=0,"",IFERROR(INDEX('予選ヒート1Gr-レース結果表（貼付）'!$A:$Z,MATCH($B34,'予選ヒート1Gr-レース結果表（貼付）'!$B:$B,0),MATCH(U$11,'予選ヒート1Gr-レース結果表（貼付）'!$1:$1,0)),""))</f>
        <v>81.216999999999999</v>
      </c>
    </row>
    <row r="35" spans="1:21" ht="12.75" customHeight="1">
      <c r="A35" s="14">
        <f>IF(OR('予選ヒート1Gr-レース結果表（貼付）'!A19="DNF",'予選ヒート1Gr-レース結果表（貼付）'!A19="DNS",'予選ヒート1Gr-レース結果表（貼付）'!A19="DQ"),'予選ヒート1Gr-レース結果表（貼付）'!A19,IF(MAX('予選ヒート1Gr-レース結果表（貼付）'!$A:$A)&gt;A34,A34+1,""))</f>
        <v>18</v>
      </c>
      <c r="B35" s="15">
        <f>IFERROR(INDEX('予選ヒート1Gr-レース結果表（貼付）'!A19:$Z$50,MATCH($A35,'予選ヒート1Gr-レース結果表（貼付）'!A19:$A$50,0),MATCH('公式予選（TT）1Gr-結果表（印刷）'!B$11,'予選ヒート1Gr-レース結果表（貼付）'!$1:$1,0)),"")</f>
        <v>39</v>
      </c>
      <c r="C35" s="200"/>
      <c r="D35" s="20" t="str">
        <f>IFERROR(INDEX('予選ヒート1Gr-レース結果表（貼付）'!$A:$Z,MATCH($A35,'予選ヒート1Gr-レース結果表（貼付）'!$A:$A,0),MATCH('予選ヒート1Gr-レース結果表（印刷）'!D$11,'予選ヒート1Gr-レース結果表（貼付）'!$1:$1,0)),"")</f>
        <v>松井 孝允</v>
      </c>
      <c r="E35" s="86" t="str">
        <f>IFERROR(INDEX('予選ヒート1Gr-レース結果表（貼付）'!$A:$Z,MATCH($A35,'予選ヒート1Gr-レース結果表（貼付）'!$A:$A,0),MATCH('予選ヒート1Gr-レース結果表（印刷）'!E$11,'予選ヒート1Gr-レース結果表（貼付）'!$1:$1,0)),"")</f>
        <v>SWF/YAMAHA</v>
      </c>
      <c r="F35" s="21" t="str">
        <f>IFERROR(INDEX('予選ヒート1Gr-レース結果表（貼付）'!$A:$Z,MATCH($A35,'予選ヒート1Gr-レース結果表（貼付）'!$A:$A,0),MATCH('予選ヒート1Gr-レース結果表（印刷）'!F$11,'予選ヒート1Gr-レース結果表（貼付）'!$1:$1,0)),"")</f>
        <v>のりものクラブTIGRE</v>
      </c>
      <c r="G35" s="84" t="str">
        <f>IFERROR(INDEX('予選ヒート1Gr-レース結果表（貼付）'!$A:$Z,MATCH($A35,'予選ヒート1Gr-レース結果表（貼付）'!$A:$A,0),MATCH('予選ヒート1Gr-レース結果表（印刷）'!G$11,'予選ヒート1Gr-レース結果表（貼付）'!$1:$1,0)),"")</f>
        <v>BS</v>
      </c>
      <c r="H35" s="24">
        <f>IFERROR(IF(A35="DNS","",IF(A35="DQ","",INDEX('予選ヒート1Gr-レース結果表（貼付）'!$A:$Z,MATCH($B35,'予選ヒート1Gr-レース結果表（貼付）'!$B:$B,0),MATCH('予選ヒート1Gr-レース結果表（印刷）'!H$11,'予選ヒート1Gr-レース結果表（貼付）'!$1:$1,0)))),"")</f>
        <v>10</v>
      </c>
      <c r="I35" s="82">
        <f>IFERROR(IF(A35="DNS","ｽﾀｰﾄ出来ず",IF(A35="DQ","失　格",INDEX('予選ヒート1Gr-レース結果表（貼付）'!$A:$Z,MATCH($B35,'予選ヒート1Gr-レース結果表（貼付）'!$B:$B,0),MATCH('予選ヒート1Gr-レース結果表（印刷）'!I$11,'予選ヒート1Gr-レース結果表（貼付）'!$1:$1,0)))),"")</f>
        <v>6.7397800925925932E-3</v>
      </c>
      <c r="J35" s="59">
        <f>IFERROR(IF(A35="DNS","",IF(A35="DQ","",INDEX('予選ヒート1Gr-レース結果表（貼付）'!$A:$Z,MATCH($B35,'予選ヒート1Gr-レース結果表（貼付）'!$B:$B,0),MATCH('予選ヒート1Gr-レース結果表（印刷）'!J$11,'予選ヒート1Gr-レース結果表（貼付）'!$1:$1,0)))),"")</f>
        <v>14.64</v>
      </c>
      <c r="K35" s="59">
        <f>IFERROR(IF(A35="DNS","",IF(A35="DQ","",INDEX('予選ヒート1Gr-レース結果表（貼付）'!$A:$Z,MATCH($B35,'予選ヒート1Gr-レース結果表（貼付）'!$B:$B,0),MATCH('予選ヒート1Gr-レース結果表（印刷）'!K$11,'予選ヒート1Gr-レース結果表（貼付）'!$1:$1,0)))),"")</f>
        <v>0.46200000000000002</v>
      </c>
      <c r="L35" s="88">
        <f>IFERROR(IF(A35="DNS","",IF(A35="DQ","",INDEX('予選ヒート1Gr-レース結果表（貼付）'!$A:$Z,MATCH($B35,'予選ヒート1Gr-レース結果表（貼付）'!$B:$B,0),MATCH('予選ヒート1Gr-レース結果表（印刷）'!L$11,'予選ヒート1Gr-レース結果表（貼付）'!$1:$1,0)))),"")</f>
        <v>56.034999999999997</v>
      </c>
      <c r="M35" s="217" t="str">
        <f t="shared" si="2"/>
        <v/>
      </c>
      <c r="N35" s="16"/>
      <c r="O35" s="23"/>
      <c r="P35" s="226" t="str">
        <f>IF(IFERROR(INDEX('予選ヒート1Gr-レース結果表（貼付）'!$A:$Z,MATCH($B35,'予選ヒート1Gr-レース結果表（貼付）'!$B:$B,0),MATCH(P$11,'予選ヒート1Gr-レース結果表（貼付）'!$1:$1,0)),"")=0,"",IFERROR(INDEX('予選ヒート1Gr-レース結果表（貼付）'!$A:$Z,MATCH($B35,'予選ヒート1Gr-レース結果表（貼付）'!$B:$B,0),MATCH(P$11,'予選ヒート1Gr-レース結果表（貼付）'!$1:$1,0)),""))</f>
        <v/>
      </c>
      <c r="Q35" s="226" t="str">
        <f>IF(P35="","",COUNTIF($P$13:P35,"&lt;&gt;"&amp;""))</f>
        <v/>
      </c>
      <c r="R35" s="226" t="str">
        <f t="shared" si="3"/>
        <v/>
      </c>
      <c r="S35" s="226" t="str">
        <f>IF(IFERROR(INDEX('予選ヒート1Gr-レース結果表（貼付）'!$A:$Z,MATCH($A35,'予選ヒート1Gr-レース結果表（貼付）'!$A:$A,0),MATCH(S$11,'予選ヒート1Gr-レース結果表（貼付）'!$1:$1,0)),"")=0,"",IFERROR(INDEX('予選ヒート1Gr-レース結果表（貼付）'!$A:$Z,MATCH($A35,'予選ヒート1Gr-レース結果表（貼付）'!$A:$A,0),MATCH(S$11,'予選ヒート1Gr-レース結果表（貼付）'!$1:$1,0)),""))</f>
        <v/>
      </c>
      <c r="T35" s="226"/>
      <c r="U35" s="226">
        <f>IF(IFERROR(INDEX('予選ヒート1Gr-レース結果表（貼付）'!$A:$Z,MATCH($B35,'予選ヒート1Gr-レース結果表（貼付）'!$B:$B,0),MATCH(U$11,'予選ヒート1Gr-レース結果表（貼付）'!$1:$1,0)),"")=0,"",IFERROR(INDEX('予選ヒート1Gr-レース結果表（貼付）'!$A:$Z,MATCH($B35,'予選ヒート1Gr-レース結果表（貼付）'!$B:$B,0),MATCH(U$11,'予選ヒート1Gr-レース結果表（貼付）'!$1:$1,0)),""))</f>
        <v>81.206000000000003</v>
      </c>
    </row>
    <row r="36" spans="1:21" ht="12.75" customHeight="1">
      <c r="A36" s="14">
        <f>IF(OR('予選ヒート1Gr-レース結果表（貼付）'!A20="DNF",'予選ヒート1Gr-レース結果表（貼付）'!A20="DNS",'予選ヒート1Gr-レース結果表（貼付）'!A20="DQ"),'予選ヒート1Gr-レース結果表（貼付）'!A20,IF(MAX('予選ヒート1Gr-レース結果表（貼付）'!$A:$A)&gt;A35,A35+1,""))</f>
        <v>19</v>
      </c>
      <c r="B36" s="15">
        <f>IFERROR(INDEX('予選ヒート1Gr-レース結果表（貼付）'!A20:$Z$50,MATCH($A36,'予選ヒート1Gr-レース結果表（貼付）'!A20:$A$50,0),MATCH('公式予選（TT）1Gr-結果表（印刷）'!B$11,'予選ヒート1Gr-レース結果表（貼付）'!$1:$1,0)),"")</f>
        <v>99</v>
      </c>
      <c r="C36" s="200"/>
      <c r="D36" s="20" t="str">
        <f>IFERROR(INDEX('予選ヒート1Gr-レース結果表（貼付）'!$A:$Z,MATCH($A36,'予選ヒート1Gr-レース結果表（貼付）'!$A:$A,0),MATCH('予選ヒート1Gr-レース結果表（印刷）'!D$11,'予選ヒート1Gr-レース結果表（貼付）'!$1:$1,0)),"")</f>
        <v>近藤 雄一朗</v>
      </c>
      <c r="E36" s="86" t="str">
        <f>IFERROR(INDEX('予選ヒート1Gr-レース結果表（貼付）'!$A:$Z,MATCH($A36,'予選ヒート1Gr-レース結果表（貼付）'!$A:$A,0),MATCH('予選ヒート1Gr-レース結果表（印刷）'!E$11,'予選ヒート1Gr-レース結果表（貼付）'!$1:$1,0)),"")</f>
        <v>ドラゴコルセ/YAMAHA</v>
      </c>
      <c r="F36" s="21" t="str">
        <f>IFERROR(INDEX('予選ヒート1Gr-レース結果表（貼付）'!$A:$Z,MATCH($A36,'予選ヒート1Gr-レース結果表（貼付）'!$A:$A,0),MATCH('予選ヒート1Gr-レース結果表（印刷）'!F$11,'予選ヒート1Gr-レース結果表（貼付）'!$1:$1,0)),"")</f>
        <v>モアコラージュTQS</v>
      </c>
      <c r="G36" s="84" t="str">
        <f>IFERROR(INDEX('予選ヒート1Gr-レース結果表（貼付）'!$A:$Z,MATCH($A36,'予選ヒート1Gr-レース結果表（貼付）'!$A:$A,0),MATCH('予選ヒート1Gr-レース結果表（印刷）'!G$11,'予選ヒート1Gr-レース結果表（貼付）'!$1:$1,0)),"")</f>
        <v>BS</v>
      </c>
      <c r="H36" s="24">
        <f>IFERROR(IF(A36="DNS","",IF(A36="DQ","",INDEX('予選ヒート1Gr-レース結果表（貼付）'!$A:$Z,MATCH($B36,'予選ヒート1Gr-レース結果表（貼付）'!$B:$B,0),MATCH('予選ヒート1Gr-レース結果表（印刷）'!H$11,'予選ヒート1Gr-レース結果表（貼付）'!$1:$1,0)))),"")</f>
        <v>10</v>
      </c>
      <c r="I36" s="82">
        <f>IFERROR(IF(A36="DNS","ｽﾀｰﾄ出来ず",IF(A36="DQ","失　格",INDEX('予選ヒート1Gr-レース結果表（貼付）'!$A:$Z,MATCH($B36,'予選ヒート1Gr-レース結果表（貼付）'!$B:$B,0),MATCH('予選ヒート1Gr-レース結果表（印刷）'!I$11,'予選ヒート1Gr-レース結果表（貼付）'!$1:$1,0)))),"")</f>
        <v>6.7554282407407415E-3</v>
      </c>
      <c r="J36" s="59">
        <f>IFERROR(IF(A36="DNS","",IF(A36="DQ","",INDEX('予選ヒート1Gr-レース結果表（貼付）'!$A:$Z,MATCH($B36,'予選ヒート1Gr-レース結果表（貼付）'!$B:$B,0),MATCH('予選ヒート1Gr-レース結果表（印刷）'!J$11,'予選ヒート1Gr-レース結果表（貼付）'!$1:$1,0)))),"")</f>
        <v>15.992000000000001</v>
      </c>
      <c r="K36" s="59">
        <f>IFERROR(IF(A36="DNS","",IF(A36="DQ","",INDEX('予選ヒート1Gr-レース結果表（貼付）'!$A:$Z,MATCH($B36,'予選ヒート1Gr-レース結果表（貼付）'!$B:$B,0),MATCH('予選ヒート1Gr-レース結果表（印刷）'!K$11,'予選ヒート1Gr-レース結果表（貼付）'!$1:$1,0)))),"")</f>
        <v>1.3520000000000001</v>
      </c>
      <c r="L36" s="88">
        <f>IFERROR(IF(A36="DNS","",IF(A36="DQ","",INDEX('予選ヒート1Gr-レース結果表（貼付）'!$A:$Z,MATCH($B36,'予選ヒート1Gr-レース結果表（貼付）'!$B:$B,0),MATCH('予選ヒート1Gr-レース結果表（印刷）'!L$11,'予選ヒート1Gr-レース結果表（貼付）'!$1:$1,0)))),"")</f>
        <v>56.463999999999999</v>
      </c>
      <c r="M36" s="217" t="str">
        <f t="shared" si="2"/>
        <v/>
      </c>
      <c r="N36" s="16"/>
      <c r="O36" s="23"/>
      <c r="P36" s="226" t="str">
        <f>IF(IFERROR(INDEX('予選ヒート1Gr-レース結果表（貼付）'!$A:$Z,MATCH($B36,'予選ヒート1Gr-レース結果表（貼付）'!$B:$B,0),MATCH(P$11,'予選ヒート1Gr-レース結果表（貼付）'!$1:$1,0)),"")=0,"",IFERROR(INDEX('予選ヒート1Gr-レース結果表（貼付）'!$A:$Z,MATCH($B36,'予選ヒート1Gr-レース結果表（貼付）'!$B:$B,0),MATCH(P$11,'予選ヒート1Gr-レース結果表（貼付）'!$1:$1,0)),""))</f>
        <v/>
      </c>
      <c r="Q36" s="226" t="str">
        <f>IF(P36="","",COUNTIF($P$13:P36,"&lt;&gt;"&amp;""))</f>
        <v/>
      </c>
      <c r="R36" s="226" t="str">
        <f t="shared" si="3"/>
        <v/>
      </c>
      <c r="S36" s="226" t="str">
        <f>IF(IFERROR(INDEX('予選ヒート1Gr-レース結果表（貼付）'!$A:$Z,MATCH($A36,'予選ヒート1Gr-レース結果表（貼付）'!$A:$A,0),MATCH(S$11,'予選ヒート1Gr-レース結果表（貼付）'!$1:$1,0)),"")=0,"",IFERROR(INDEX('予選ヒート1Gr-レース結果表（貼付）'!$A:$Z,MATCH($A36,'予選ヒート1Gr-レース結果表（貼付）'!$A:$A,0),MATCH(S$11,'予選ヒート1Gr-レース結果表（貼付）'!$1:$1,0)),""))</f>
        <v/>
      </c>
      <c r="T36" s="226"/>
      <c r="U36" s="226">
        <f>IF(IFERROR(INDEX('予選ヒート1Gr-レース結果表（貼付）'!$A:$Z,MATCH($B36,'予選ヒート1Gr-レース結果表（貼付）'!$B:$B,0),MATCH(U$11,'予選ヒート1Gr-レース結果表（貼付）'!$1:$1,0)),"")=0,"",IFERROR(INDEX('予選ヒート1Gr-レース結果表（貼付）'!$A:$Z,MATCH($B36,'予選ヒート1Gr-レース結果表（貼付）'!$B:$B,0),MATCH(U$11,'予選ヒート1Gr-レース結果表（貼付）'!$1:$1,0)),""))</f>
        <v>80.588999999999999</v>
      </c>
    </row>
    <row r="37" spans="1:21" ht="12.75" customHeight="1">
      <c r="A37" s="14">
        <f>IF(OR('予選ヒート1Gr-レース結果表（貼付）'!A21="DNF",'予選ヒート1Gr-レース結果表（貼付）'!A21="DNS",'予選ヒート1Gr-レース結果表（貼付）'!A21="DQ"),'予選ヒート1Gr-レース結果表（貼付）'!A21,IF(MAX('予選ヒート1Gr-レース結果表（貼付）'!$A:$A)&gt;A36,A36+1,""))</f>
        <v>20</v>
      </c>
      <c r="B37" s="15">
        <f>IFERROR(INDEX('予選ヒート1Gr-レース結果表（貼付）'!A21:$Z$50,MATCH($A37,'予選ヒート1Gr-レース結果表（貼付）'!A21:$A$50,0),MATCH('公式予選（TT）1Gr-結果表（印刷）'!B$11,'予選ヒート1Gr-レース結果表（貼付）'!$1:$1,0)),"")</f>
        <v>57</v>
      </c>
      <c r="C37" s="200"/>
      <c r="D37" s="20" t="str">
        <f>IFERROR(INDEX('予選ヒート1Gr-レース結果表（貼付）'!$A:$Z,MATCH($A37,'予選ヒート1Gr-レース結果表（貼付）'!$A:$A,0),MATCH('予選ヒート1Gr-レース結果表（印刷）'!D$11,'予選ヒート1Gr-レース結果表（貼付）'!$1:$1,0)),"")</f>
        <v>江崎 昭彦</v>
      </c>
      <c r="E37" s="86" t="str">
        <f>IFERROR(INDEX('予選ヒート1Gr-レース結果表（貼付）'!$A:$Z,MATCH($A37,'予選ヒート1Gr-レース結果表（貼付）'!$A:$A,0),MATCH('予選ヒート1Gr-レース結果表（印刷）'!E$11,'予選ヒート1Gr-レース結果表（貼付）'!$1:$1,0)),"")</f>
        <v>KOSMIC/YAMAHA</v>
      </c>
      <c r="F37" s="21" t="str">
        <f>IFERROR(INDEX('予選ヒート1Gr-レース結果表（貼付）'!$A:$Z,MATCH($A37,'予選ヒート1Gr-レース結果表（貼付）'!$A:$A,0),MATCH('予選ヒート1Gr-レース結果表（印刷）'!F$11,'予選ヒート1Gr-レース結果表（貼付）'!$1:$1,0)),"")</f>
        <v>Ash</v>
      </c>
      <c r="G37" s="84" t="str">
        <f>IFERROR(INDEX('予選ヒート1Gr-レース結果表（貼付）'!$A:$Z,MATCH($A37,'予選ヒート1Gr-レース結果表（貼付）'!$A:$A,0),MATCH('予選ヒート1Gr-レース結果表（印刷）'!G$11,'予選ヒート1Gr-レース結果表（貼付）'!$1:$1,0)),"")</f>
        <v>BS</v>
      </c>
      <c r="H37" s="24">
        <f>IFERROR(IF(A37="DNS","",IF(A37="DQ","",INDEX('予選ヒート1Gr-レース結果表（貼付）'!$A:$Z,MATCH($B37,'予選ヒート1Gr-レース結果表（貼付）'!$B:$B,0),MATCH('予選ヒート1Gr-レース結果表（印刷）'!H$11,'予選ヒート1Gr-レース結果表（貼付）'!$1:$1,0)))),"")</f>
        <v>10</v>
      </c>
      <c r="I37" s="82">
        <f>IFERROR(IF(A37="DNS","ｽﾀｰﾄ出来ず",IF(A37="DQ","失　格",INDEX('予選ヒート1Gr-レース結果表（貼付）'!$A:$Z,MATCH($B37,'予選ヒート1Gr-レース結果表（貼付）'!$B:$B,0),MATCH('予選ヒート1Gr-レース結果表（印刷）'!I$11,'予選ヒート1Gr-レース結果表（貼付）'!$1:$1,0)))),"")</f>
        <v>6.7610879629629627E-3</v>
      </c>
      <c r="J37" s="59">
        <f>IFERROR(IF(A37="DNS","",IF(A37="DQ","",INDEX('予選ヒート1Gr-レース結果表（貼付）'!$A:$Z,MATCH($B37,'予選ヒート1Gr-レース結果表（貼付）'!$B:$B,0),MATCH('予選ヒート1Gr-レース結果表（印刷）'!J$11,'予選ヒート1Gr-レース結果表（貼付）'!$1:$1,0)))),"")</f>
        <v>16.481000000000002</v>
      </c>
      <c r="K37" s="59">
        <f>IFERROR(IF(A37="DNS","",IF(A37="DQ","",INDEX('予選ヒート1Gr-レース結果表（貼付）'!$A:$Z,MATCH($B37,'予選ヒート1Gr-レース結果表（貼付）'!$B:$B,0),MATCH('予選ヒート1Gr-レース結果表（印刷）'!K$11,'予選ヒート1Gr-レース結果表（貼付）'!$1:$1,0)))),"")</f>
        <v>0.48899999999999999</v>
      </c>
      <c r="L37" s="88">
        <f>IFERROR(IF(A37="DNS","",IF(A37="DQ","",INDEX('予選ヒート1Gr-レース結果表（貼付）'!$A:$Z,MATCH($B37,'予選ヒート1Gr-レース結果表（貼付）'!$B:$B,0),MATCH('予選ヒート1Gr-レース結果表（印刷）'!L$11,'予選ヒート1Gr-レース結果表（貼付）'!$1:$1,0)))),"")</f>
        <v>56.103999999999999</v>
      </c>
      <c r="M37" s="217" t="str">
        <f t="shared" si="2"/>
        <v/>
      </c>
      <c r="N37" s="16"/>
      <c r="O37" s="23"/>
      <c r="P37" s="226" t="str">
        <f>IF(IFERROR(INDEX('予選ヒート1Gr-レース結果表（貼付）'!$A:$Z,MATCH($B37,'予選ヒート1Gr-レース結果表（貼付）'!$B:$B,0),MATCH(P$11,'予選ヒート1Gr-レース結果表（貼付）'!$1:$1,0)),"")=0,"",IFERROR(INDEX('予選ヒート1Gr-レース結果表（貼付）'!$A:$Z,MATCH($B37,'予選ヒート1Gr-レース結果表（貼付）'!$B:$B,0),MATCH(P$11,'予選ヒート1Gr-レース結果表（貼付）'!$1:$1,0)),""))</f>
        <v>鈴鹿選手権ｼﾘｰｽﾞ特別規則 競技車両規則第60条～2)(ﾌﾛﾝﾄﾌｪｱﾘﾝｸﾞ)違反により、5秒加算とした。</v>
      </c>
      <c r="Q37" s="226">
        <f>IF(P37="","",COUNTIF($P$13:P37,"&lt;&gt;"&amp;""))</f>
        <v>20</v>
      </c>
      <c r="R37" s="226">
        <f t="shared" si="3"/>
        <v>1</v>
      </c>
      <c r="S37" s="226" t="str">
        <f>IF(IFERROR(INDEX('予選ヒート1Gr-レース結果表（貼付）'!$A:$Z,MATCH($A37,'予選ヒート1Gr-レース結果表（貼付）'!$A:$A,0),MATCH(S$11,'予選ヒート1Gr-レース結果表（貼付）'!$1:$1,0)),"")=0,"",IFERROR(INDEX('予選ヒート1Gr-レース結果表（貼付）'!$A:$Z,MATCH($A37,'予選ヒート1Gr-レース結果表（貼付）'!$A:$A,0),MATCH(S$11,'予選ヒート1Gr-レース結果表（貼付）'!$1:$1,0)),""))</f>
        <v/>
      </c>
      <c r="T37" s="226"/>
      <c r="U37" s="226">
        <f>IF(IFERROR(INDEX('予選ヒート1Gr-レース結果表（貼付）'!$A:$Z,MATCH($B37,'予選ヒート1Gr-レース結果表（貼付）'!$B:$B,0),MATCH(U$11,'予選ヒート1Gr-レース結果表（貼付）'!$1:$1,0)),"")=0,"",IFERROR(INDEX('予選ヒート1Gr-レース結果表（貼付）'!$A:$Z,MATCH($B37,'予選ヒート1Gr-レース結果表（貼付）'!$B:$B,0),MATCH(U$11,'予選ヒート1Gr-レース結果表（貼付）'!$1:$1,0)),""))</f>
        <v>81.106999999999999</v>
      </c>
    </row>
    <row r="38" spans="1:21" ht="12.75" customHeight="1">
      <c r="A38" s="14">
        <f>IF(OR('予選ヒート1Gr-レース結果表（貼付）'!A22="DNF",'予選ヒート1Gr-レース結果表（貼付）'!A22="DNS",'予選ヒート1Gr-レース結果表（貼付）'!A22="DQ"),'予選ヒート1Gr-レース結果表（貼付）'!A22,IF(MAX('予選ヒート1Gr-レース結果表（貼付）'!$A:$A)&gt;A37,A37+1,""))</f>
        <v>21</v>
      </c>
      <c r="B38" s="15">
        <f>IFERROR(INDEX('予選ヒート1Gr-レース結果表（貼付）'!A22:$Z$50,MATCH($A38,'予選ヒート1Gr-レース結果表（貼付）'!A22:$A$50,0),MATCH('公式予選（TT）1Gr-結果表（印刷）'!B$11,'予選ヒート1Gr-レース結果表（貼付）'!$1:$1,0)),"")</f>
        <v>90</v>
      </c>
      <c r="C38" s="200"/>
      <c r="D38" s="20" t="str">
        <f>IFERROR(INDEX('予選ヒート1Gr-レース結果表（貼付）'!$A:$Z,MATCH($A38,'予選ヒート1Gr-レース結果表（貼付）'!$A:$A,0),MATCH('予選ヒート1Gr-レース結果表（印刷）'!D$11,'予選ヒート1Gr-レース結果表（貼付）'!$1:$1,0)),"")</f>
        <v>竹中 敬之</v>
      </c>
      <c r="E38" s="86" t="str">
        <f>IFERROR(INDEX('予選ヒート1Gr-レース結果表（貼付）'!$A:$Z,MATCH($A38,'予選ヒート1Gr-レース結果表（貼付）'!$A:$A,0),MATCH('予選ヒート1Gr-レース結果表（印刷）'!E$11,'予選ヒート1Gr-レース結果表（貼付）'!$1:$1,0)),"")</f>
        <v>マッハワン/YAMAHA</v>
      </c>
      <c r="F38" s="21" t="str">
        <f>IFERROR(INDEX('予選ヒート1Gr-レース結果表（貼付）'!$A:$Z,MATCH($A38,'予選ヒート1Gr-レース結果表（貼付）'!$A:$A,0),MATCH('予選ヒート1Gr-レース結果表（印刷）'!F$11,'予選ヒート1Gr-レース結果表（貼付）'!$1:$1,0)),"")</f>
        <v>サーティーズレーシング</v>
      </c>
      <c r="G38" s="84" t="str">
        <f>IFERROR(INDEX('予選ヒート1Gr-レース結果表（貼付）'!$A:$Z,MATCH($A38,'予選ヒート1Gr-レース結果表（貼付）'!$A:$A,0),MATCH('予選ヒート1Gr-レース結果表（印刷）'!G$11,'予選ヒート1Gr-レース結果表（貼付）'!$1:$1,0)),"")</f>
        <v>BS</v>
      </c>
      <c r="H38" s="24">
        <f>IFERROR(IF(A38="DNS","",IF(A38="DQ","",INDEX('予選ヒート1Gr-レース結果表（貼付）'!$A:$Z,MATCH($B38,'予選ヒート1Gr-レース結果表（貼付）'!$B:$B,0),MATCH('予選ヒート1Gr-レース結果表（印刷）'!H$11,'予選ヒート1Gr-レース結果表（貼付）'!$1:$1,0)))),"")</f>
        <v>10</v>
      </c>
      <c r="I38" s="82">
        <f>IFERROR(IF(A38="DNS","ｽﾀｰﾄ出来ず",IF(A38="DQ","失　格",INDEX('予選ヒート1Gr-レース結果表（貼付）'!$A:$Z,MATCH($B38,'予選ヒート1Gr-レース結果表（貼付）'!$B:$B,0),MATCH('予選ヒート1Gr-レース結果表（印刷）'!I$11,'予選ヒート1Gr-レース結果表（貼付）'!$1:$1,0)))),"")</f>
        <v>6.7945370370370364E-3</v>
      </c>
      <c r="J38" s="59">
        <f>IFERROR(IF(A38="DNS","",IF(A38="DQ","",INDEX('予選ヒート1Gr-レース結果表（貼付）'!$A:$Z,MATCH($B38,'予選ヒート1Gr-レース結果表（貼付）'!$B:$B,0),MATCH('予選ヒート1Gr-レース結果表（印刷）'!J$11,'予選ヒート1Gr-レース結果表（貼付）'!$1:$1,0)))),"")</f>
        <v>19.370999999999999</v>
      </c>
      <c r="K38" s="59">
        <f>IFERROR(IF(A38="DNS","",IF(A38="DQ","",INDEX('予選ヒート1Gr-レース結果表（貼付）'!$A:$Z,MATCH($B38,'予選ヒート1Gr-レース結果表（貼付）'!$B:$B,0),MATCH('予選ヒート1Gr-レース結果表（印刷）'!K$11,'予選ヒート1Gr-レース結果表（貼付）'!$1:$1,0)))),"")</f>
        <v>2.89</v>
      </c>
      <c r="L38" s="88">
        <f>IFERROR(IF(A38="DNS","",IF(A38="DQ","",INDEX('予選ヒート1Gr-レース結果表（貼付）'!$A:$Z,MATCH($B38,'予選ヒート1Gr-レース結果表（貼付）'!$B:$B,0),MATCH('予選ヒート1Gr-レース結果表（印刷）'!L$11,'予選ヒート1Gr-レース結果表（貼付）'!$1:$1,0)))),"")</f>
        <v>56.841999999999999</v>
      </c>
      <c r="M38" s="217" t="str">
        <f t="shared" si="2"/>
        <v/>
      </c>
      <c r="N38" s="16"/>
      <c r="O38" s="23"/>
      <c r="P38" s="226" t="str">
        <f>IF(IFERROR(INDEX('予選ヒート1Gr-レース結果表（貼付）'!$A:$Z,MATCH($B38,'予選ヒート1Gr-レース結果表（貼付）'!$B:$B,0),MATCH(P$11,'予選ヒート1Gr-レース結果表（貼付）'!$1:$1,0)),"")=0,"",IFERROR(INDEX('予選ヒート1Gr-レース結果表（貼付）'!$A:$Z,MATCH($B38,'予選ヒート1Gr-レース結果表（貼付）'!$B:$B,0),MATCH(P$11,'予選ヒート1Gr-レース結果表（貼付）'!$1:$1,0)),""))</f>
        <v/>
      </c>
      <c r="Q38" s="226" t="str">
        <f>IF(P38="","",COUNTIF($P$13:P38,"&lt;&gt;"&amp;""))</f>
        <v/>
      </c>
      <c r="R38" s="226" t="str">
        <f t="shared" si="3"/>
        <v/>
      </c>
      <c r="S38" s="226" t="str">
        <f>IF(IFERROR(INDEX('予選ヒート1Gr-レース結果表（貼付）'!$A:$Z,MATCH($A38,'予選ヒート1Gr-レース結果表（貼付）'!$A:$A,0),MATCH(S$11,'予選ヒート1Gr-レース結果表（貼付）'!$1:$1,0)),"")=0,"",IFERROR(INDEX('予選ヒート1Gr-レース結果表（貼付）'!$A:$Z,MATCH($A38,'予選ヒート1Gr-レース結果表（貼付）'!$A:$A,0),MATCH(S$11,'予選ヒート1Gr-レース結果表（貼付）'!$1:$1,0)),""))</f>
        <v/>
      </c>
      <c r="T38" s="226"/>
      <c r="U38" s="226">
        <f>IF(IFERROR(INDEX('予選ヒート1Gr-レース結果表（貼付）'!$A:$Z,MATCH($B38,'予選ヒート1Gr-レース結果表（貼付）'!$B:$B,0),MATCH(U$11,'予選ヒート1Gr-レース結果表（貼付）'!$1:$1,0)),"")=0,"",IFERROR(INDEX('予選ヒート1Gr-レース結果表（貼付）'!$A:$Z,MATCH($B38,'予選ヒート1Gr-レース結果表（貼付）'!$B:$B,0),MATCH(U$11,'予選ヒート1Gr-レース結果表（貼付）'!$1:$1,0)),""))</f>
        <v>80.052999999999997</v>
      </c>
    </row>
    <row r="39" spans="1:21" ht="12.75" customHeight="1">
      <c r="A39" s="14">
        <f>IF(OR('予選ヒート1Gr-レース結果表（貼付）'!A23="DNF",'予選ヒート1Gr-レース結果表（貼付）'!A23="DNS",'予選ヒート1Gr-レース結果表（貼付）'!A23="DQ"),'予選ヒート1Gr-レース結果表（貼付）'!A23,IF(MAX('予選ヒート1Gr-レース結果表（貼付）'!$A:$A)&gt;A38,A38+1,""))</f>
        <v>22</v>
      </c>
      <c r="B39" s="15">
        <f>IFERROR(INDEX('予選ヒート1Gr-レース結果表（貼付）'!A23:$Z$50,MATCH($A39,'予選ヒート1Gr-レース結果表（貼付）'!A23:$A$50,0),MATCH('公式予選（TT）1Gr-結果表（印刷）'!B$11,'予選ヒート1Gr-レース結果表（貼付）'!$1:$1,0)),"")</f>
        <v>68</v>
      </c>
      <c r="C39" s="200"/>
      <c r="D39" s="20" t="str">
        <f>IFERROR(INDEX('予選ヒート1Gr-レース結果表（貼付）'!$A:$Z,MATCH($A39,'予選ヒート1Gr-レース結果表（貼付）'!$A:$A,0),MATCH('予選ヒート1Gr-レース結果表（印刷）'!D$11,'予選ヒート1Gr-レース結果表（貼付）'!$1:$1,0)),"")</f>
        <v>安藤 直仁</v>
      </c>
      <c r="E39" s="86" t="str">
        <f>IFERROR(INDEX('予選ヒート1Gr-レース結果表（貼付）'!$A:$Z,MATCH($A39,'予選ヒート1Gr-レース結果表（貼付）'!$A:$A,0),MATCH('予選ヒート1Gr-レース結果表（印刷）'!E$11,'予選ヒート1Gr-レース結果表（貼付）'!$1:$1,0)),"")</f>
        <v>KOSMIC/YAMAHA</v>
      </c>
      <c r="F39" s="21" t="str">
        <f>IFERROR(INDEX('予選ヒート1Gr-レース結果表（貼付）'!$A:$Z,MATCH($A39,'予選ヒート1Gr-レース結果表（貼付）'!$A:$A,0),MATCH('予選ヒート1Gr-レース結果表（印刷）'!F$11,'予選ヒート1Gr-レース結果表（貼付）'!$1:$1,0)),"")</f>
        <v>Gren Blue RT</v>
      </c>
      <c r="G39" s="84" t="str">
        <f>IFERROR(INDEX('予選ヒート1Gr-レース結果表（貼付）'!$A:$Z,MATCH($A39,'予選ヒート1Gr-レース結果表（貼付）'!$A:$A,0),MATCH('予選ヒート1Gr-レース結果表（印刷）'!G$11,'予選ヒート1Gr-レース結果表（貼付）'!$1:$1,0)),"")</f>
        <v>BS</v>
      </c>
      <c r="H39" s="24">
        <f>IFERROR(IF(A39="DNS","",IF(A39="DQ","",INDEX('予選ヒート1Gr-レース結果表（貼付）'!$A:$Z,MATCH($B39,'予選ヒート1Gr-レース結果表（貼付）'!$B:$B,0),MATCH('予選ヒート1Gr-レース結果表（印刷）'!H$11,'予選ヒート1Gr-レース結果表（貼付）'!$1:$1,0)))),"")</f>
        <v>10</v>
      </c>
      <c r="I39" s="82">
        <f>IFERROR(IF(A39="DNS","ｽﾀｰﾄ出来ず",IF(A39="DQ","失　格",INDEX('予選ヒート1Gr-レース結果表（貼付）'!$A:$Z,MATCH($B39,'予選ヒート1Gr-レース結果表（貼付）'!$B:$B,0),MATCH('予選ヒート1Gr-レース結果表（印刷）'!I$11,'予選ヒート1Gr-レース結果表（貼付）'!$1:$1,0)))),"")</f>
        <v>6.7312500000000003E-3</v>
      </c>
      <c r="J39" s="59">
        <f>IFERROR(IF(A39="DNS","",IF(A39="DQ","",INDEX('予選ヒート1Gr-レース結果表（貼付）'!$A:$Z,MATCH($B39,'予選ヒート1Gr-レース結果表（貼付）'!$B:$B,0),MATCH('予選ヒート1Gr-レース結果表（印刷）'!J$11,'予選ヒート1Gr-レース結果表（貼付）'!$1:$1,0)))),"")</f>
        <v>13.903</v>
      </c>
      <c r="K39" s="59">
        <f>IFERROR(IF(A39="DNS","",IF(A39="DQ","",INDEX('予選ヒート1Gr-レース結果表（貼付）'!$A:$Z,MATCH($B39,'予選ヒート1Gr-レース結果表（貼付）'!$B:$B,0),MATCH('予選ヒート1Gr-レース結果表（印刷）'!K$11,'予選ヒート1Gr-レース結果表（貼付）'!$1:$1,0)))),"")</f>
        <v>0.44</v>
      </c>
      <c r="L39" s="88">
        <f>IFERROR(IF(A39="DNS","",IF(A39="DQ","",INDEX('予選ヒート1Gr-レース結果表（貼付）'!$A:$Z,MATCH($B39,'予選ヒート1Gr-レース結果表（貼付）'!$B:$B,0),MATCH('予選ヒート1Gr-レース結果表（印刷）'!L$11,'予選ヒート1Gr-レース結果表（貼付）'!$1:$1,0)))),"")</f>
        <v>55.866999999999997</v>
      </c>
      <c r="M39" s="217" t="str">
        <f t="shared" si="2"/>
        <v/>
      </c>
      <c r="N39" s="7"/>
      <c r="O39" s="23"/>
      <c r="P39" s="226" t="str">
        <f>IF(IFERROR(INDEX('予選ヒート1Gr-レース結果表（貼付）'!$A:$Z,MATCH($B39,'予選ヒート1Gr-レース結果表（貼付）'!$B:$B,0),MATCH(P$11,'予選ヒート1Gr-レース結果表（貼付）'!$1:$1,0)),"")=0,"",IFERROR(INDEX('予選ヒート1Gr-レース結果表（貼付）'!$A:$Z,MATCH($B39,'予選ヒート1Gr-レース結果表（貼付）'!$B:$B,0),MATCH(P$11,'予選ヒート1Gr-レース結果表（貼付）'!$1:$1,0)),""))</f>
        <v>鈴鹿選手権ｼﾘｰｽﾞ特別規則 第30条～1)(1)ｽﾀｰﾄ違反(ｺﾘﾄﾞｰ)により、着順から5位下の順位とする。</v>
      </c>
      <c r="Q39" s="226">
        <f>IF(P39="","",COUNTIF($P$13:P39,"&lt;&gt;"&amp;""))</f>
        <v>22</v>
      </c>
      <c r="R39" s="226">
        <f t="shared" si="3"/>
        <v>2</v>
      </c>
      <c r="S39" s="226" t="str">
        <f>IF(IFERROR(INDEX('予選ヒート1Gr-レース結果表（貼付）'!$A:$Z,MATCH($A39,'予選ヒート1Gr-レース結果表（貼付）'!$A:$A,0),MATCH(S$11,'予選ヒート1Gr-レース結果表（貼付）'!$1:$1,0)),"")=0,"",IFERROR(INDEX('予選ヒート1Gr-レース結果表（貼付）'!$A:$Z,MATCH($A39,'予選ヒート1Gr-レース結果表（貼付）'!$A:$A,0),MATCH(S$11,'予選ヒート1Gr-レース結果表（貼付）'!$1:$1,0)),""))</f>
        <v/>
      </c>
      <c r="T39" s="226"/>
      <c r="U39" s="226">
        <f>IF(IFERROR(INDEX('予選ヒート1Gr-レース結果表（貼付）'!$A:$Z,MATCH($B39,'予選ヒート1Gr-レース結果表（貼付）'!$B:$B,0),MATCH(U$11,'予選ヒート1Gr-レース結果表（貼付）'!$1:$1,0)),"")=0,"",IFERROR(INDEX('予選ヒート1Gr-レース結果表（貼付）'!$A:$Z,MATCH($B39,'予選ヒート1Gr-レース結果表（貼付）'!$B:$B,0),MATCH(U$11,'予選ヒート1Gr-レース結果表（貼付）'!$1:$1,0)),""))</f>
        <v>81.450999999999993</v>
      </c>
    </row>
    <row r="40" spans="1:21" ht="12.75" customHeight="1">
      <c r="A40" s="14">
        <f>IF(OR('予選ヒート1Gr-レース結果表（貼付）'!A24="DNF",'予選ヒート1Gr-レース結果表（貼付）'!A24="DNS",'予選ヒート1Gr-レース結果表（貼付）'!A24="DQ"),'予選ヒート1Gr-レース結果表（貼付）'!A24,IF(MAX('予選ヒート1Gr-レース結果表（貼付）'!$A:$A)&gt;A39,A39+1,""))</f>
        <v>23</v>
      </c>
      <c r="B40" s="15">
        <f>IFERROR(INDEX('予選ヒート1Gr-レース結果表（貼付）'!A24:$Z$50,MATCH($A40,'予選ヒート1Gr-レース結果表（貼付）'!A24:$A$50,0),MATCH('公式予選（TT）1Gr-結果表（印刷）'!B$11,'予選ヒート1Gr-レース結果表（貼付）'!$1:$1,0)),"")</f>
        <v>56</v>
      </c>
      <c r="C40" s="200"/>
      <c r="D40" s="20" t="str">
        <f>IFERROR(INDEX('予選ヒート1Gr-レース結果表（貼付）'!$A:$Z,MATCH($A40,'予選ヒート1Gr-レース結果表（貼付）'!$A:$A,0),MATCH('予選ヒート1Gr-レース結果表（印刷）'!D$11,'予選ヒート1Gr-レース結果表（貼付）'!$1:$1,0)),"")</f>
        <v>米倉 隆幸</v>
      </c>
      <c r="E40" s="86" t="str">
        <f>IFERROR(INDEX('予選ヒート1Gr-レース結果表（貼付）'!$A:$Z,MATCH($A40,'予選ヒート1Gr-レース結果表（貼付）'!$A:$A,0),MATCH('予選ヒート1Gr-レース結果表（印刷）'!E$11,'予選ヒート1Gr-レース結果表（貼付）'!$1:$1,0)),"")</f>
        <v>TONY KART/YAMAHA</v>
      </c>
      <c r="F40" s="21" t="str">
        <f>IFERROR(INDEX('予選ヒート1Gr-レース結果表（貼付）'!$A:$Z,MATCH($A40,'予選ヒート1Gr-レース結果表（貼付）'!$A:$A,0),MATCH('予選ヒート1Gr-レース結果表（印刷）'!F$11,'予選ヒート1Gr-レース結果表（貼付）'!$1:$1,0)),"")</f>
        <v>T-WEST-RS</v>
      </c>
      <c r="G40" s="84" t="str">
        <f>IFERROR(INDEX('予選ヒート1Gr-レース結果表（貼付）'!$A:$Z,MATCH($A40,'予選ヒート1Gr-レース結果表（貼付）'!$A:$A,0),MATCH('予選ヒート1Gr-レース結果表（印刷）'!G$11,'予選ヒート1Gr-レース結果表（貼付）'!$1:$1,0)),"")</f>
        <v>BS</v>
      </c>
      <c r="H40" s="24">
        <f>IFERROR(IF(A40="DNS","",IF(A40="DQ","",INDEX('予選ヒート1Gr-レース結果表（貼付）'!$A:$Z,MATCH($B40,'予選ヒート1Gr-レース結果表（貼付）'!$B:$B,0),MATCH('予選ヒート1Gr-レース結果表（印刷）'!H$11,'予選ヒート1Gr-レース結果表（貼付）'!$1:$1,0)))),"")</f>
        <v>10</v>
      </c>
      <c r="I40" s="82">
        <f>IFERROR(IF(A40="DNS","ｽﾀｰﾄ出来ず",IF(A40="DQ","失　格",INDEX('予選ヒート1Gr-レース結果表（貼付）'!$A:$Z,MATCH($B40,'予選ヒート1Gr-レース結果表（貼付）'!$B:$B,0),MATCH('予選ヒート1Gr-レース結果表（印刷）'!I$11,'予選ヒート1Gr-レース結果表（貼付）'!$1:$1,0)))),"")</f>
        <v>6.806921296296297E-3</v>
      </c>
      <c r="J40" s="59">
        <f>IFERROR(IF(A40="DNS","",IF(A40="DQ","",INDEX('予選ヒート1Gr-レース結果表（貼付）'!$A:$Z,MATCH($B40,'予選ヒート1Gr-レース結果表（貼付）'!$B:$B,0),MATCH('予選ヒート1Gr-レース結果表（印刷）'!J$11,'予選ヒート1Gr-レース結果表（貼付）'!$1:$1,0)))),"")</f>
        <v>20.440999999999999</v>
      </c>
      <c r="K40" s="59">
        <f>IFERROR(IF(A40="DNS","",IF(A40="DQ","",INDEX('予選ヒート1Gr-レース結果表（貼付）'!$A:$Z,MATCH($B40,'予選ヒート1Gr-レース結果表（貼付）'!$B:$B,0),MATCH('予選ヒート1Gr-レース結果表（印刷）'!K$11,'予選ヒート1Gr-レース結果表（貼付）'!$1:$1,0)))),"")</f>
        <v>1.07</v>
      </c>
      <c r="L40" s="88">
        <f>IFERROR(IF(A40="DNS","",IF(A40="DQ","",INDEX('予選ヒート1Gr-レース結果表（貼付）'!$A:$Z,MATCH($B40,'予選ヒート1Gr-レース結果表（貼付）'!$B:$B,0),MATCH('予選ヒート1Gr-レース結果表（印刷）'!L$11,'予選ヒート1Gr-レース結果表（貼付）'!$1:$1,0)))),"")</f>
        <v>56.871000000000002</v>
      </c>
      <c r="M40" s="217" t="str">
        <f t="shared" si="2"/>
        <v/>
      </c>
      <c r="N40" s="7"/>
      <c r="O40" s="23"/>
      <c r="P40" s="226" t="str">
        <f>IF(IFERROR(INDEX('予選ヒート1Gr-レース結果表（貼付）'!$A:$Z,MATCH($B40,'予選ヒート1Gr-レース結果表（貼付）'!$B:$B,0),MATCH(P$11,'予選ヒート1Gr-レース結果表（貼付）'!$1:$1,0)),"")=0,"",IFERROR(INDEX('予選ヒート1Gr-レース結果表（貼付）'!$A:$Z,MATCH($B40,'予選ヒート1Gr-レース結果表（貼付）'!$B:$B,0),MATCH(P$11,'予選ヒート1Gr-レース結果表（貼付）'!$1:$1,0)),""))</f>
        <v/>
      </c>
      <c r="Q40" s="226" t="str">
        <f>IF(P40="","",COUNTIF($P$13:P40,"&lt;&gt;"&amp;""))</f>
        <v/>
      </c>
      <c r="R40" s="226" t="str">
        <f t="shared" si="3"/>
        <v/>
      </c>
      <c r="S40" s="226" t="str">
        <f>IF(IFERROR(INDEX('予選ヒート1Gr-レース結果表（貼付）'!$A:$Z,MATCH($A40,'予選ヒート1Gr-レース結果表（貼付）'!$A:$A,0),MATCH(S$11,'予選ヒート1Gr-レース結果表（貼付）'!$1:$1,0)),"")=0,"",IFERROR(INDEX('予選ヒート1Gr-レース結果表（貼付）'!$A:$Z,MATCH($A40,'予選ヒート1Gr-レース結果表（貼付）'!$A:$A,0),MATCH(S$11,'予選ヒート1Gr-レース結果表（貼付）'!$1:$1,0)),""))</f>
        <v/>
      </c>
      <c r="T40" s="226"/>
      <c r="U40" s="226">
        <f>IF(IFERROR(INDEX('予選ヒート1Gr-レース結果表（貼付）'!$A:$Z,MATCH($B40,'予選ヒート1Gr-レース結果表（貼付）'!$B:$B,0),MATCH(U$11,'予選ヒート1Gr-レース結果表（貼付）'!$1:$1,0)),"")=0,"",IFERROR(INDEX('予選ヒート1Gr-レース結果表（貼付）'!$A:$Z,MATCH($B40,'予選ヒート1Gr-レース結果表（貼付）'!$B:$B,0),MATCH(U$11,'予選ヒート1Gr-レース結果表（貼付）'!$1:$1,0)),""))</f>
        <v>80.013000000000005</v>
      </c>
    </row>
    <row r="41" spans="1:21" ht="12.75" customHeight="1">
      <c r="A41" s="14">
        <f>IF(OR('予選ヒート1Gr-レース結果表（貼付）'!A25="DNF",'予選ヒート1Gr-レース結果表（貼付）'!A25="DNS",'予選ヒート1Gr-レース結果表（貼付）'!A25="DQ"),'予選ヒート1Gr-レース結果表（貼付）'!A25,IF(MAX('予選ヒート1Gr-レース結果表（貼付）'!$A:$A)&gt;A40,A40+1,""))</f>
        <v>24</v>
      </c>
      <c r="B41" s="15">
        <f>IFERROR(INDEX('予選ヒート1Gr-レース結果表（貼付）'!A25:$Z$50,MATCH($A41,'予選ヒート1Gr-レース結果表（貼付）'!A25:$A$50,0),MATCH('公式予選（TT）1Gr-結果表（印刷）'!B$11,'予選ヒート1Gr-レース結果表（貼付）'!$1:$1,0)),"")</f>
        <v>29</v>
      </c>
      <c r="C41" s="200"/>
      <c r="D41" s="20" t="str">
        <f>IFERROR(INDEX('予選ヒート1Gr-レース結果表（貼付）'!$A:$Z,MATCH($A41,'予選ヒート1Gr-レース結果表（貼付）'!$A:$A,0),MATCH('予選ヒート1Gr-レース結果表（印刷）'!D$11,'予選ヒート1Gr-レース結果表（貼付）'!$1:$1,0)),"")</f>
        <v>平田 研二</v>
      </c>
      <c r="E41" s="86" t="str">
        <f>IFERROR(INDEX('予選ヒート1Gr-レース結果表（貼付）'!$A:$Z,MATCH($A41,'予選ヒート1Gr-レース結果表（貼付）'!$A:$A,0),MATCH('予選ヒート1Gr-レース結果表（印刷）'!E$11,'予選ヒート1Gr-レース結果表（貼付）'!$1:$1,0)),"")</f>
        <v>CROC Promotion/YAMAHA</v>
      </c>
      <c r="F41" s="21" t="str">
        <f>IFERROR(INDEX('予選ヒート1Gr-レース結果表（貼付）'!$A:$Z,MATCH($A41,'予選ヒート1Gr-レース結果表（貼付）'!$A:$A,0),MATCH('予選ヒート1Gr-レース結果表（印刷）'!F$11,'予選ヒート1Gr-レース結果表（貼付）'!$1:$1,0)),"")</f>
        <v>RS nakatsuchi</v>
      </c>
      <c r="G41" s="84" t="str">
        <f>IFERROR(INDEX('予選ヒート1Gr-レース結果表（貼付）'!$A:$Z,MATCH($A41,'予選ヒート1Gr-レース結果表（貼付）'!$A:$A,0),MATCH('予選ヒート1Gr-レース結果表（印刷）'!G$11,'予選ヒート1Gr-レース結果表（貼付）'!$1:$1,0)),"")</f>
        <v>BS</v>
      </c>
      <c r="H41" s="24">
        <f>IFERROR(IF(A41="DNS","",IF(A41="DQ","",INDEX('予選ヒート1Gr-レース結果表（貼付）'!$A:$Z,MATCH($B41,'予選ヒート1Gr-レース結果表（貼付）'!$B:$B,0),MATCH('予選ヒート1Gr-レース結果表（印刷）'!H$11,'予選ヒート1Gr-レース結果表（貼付）'!$1:$1,0)))),"")</f>
        <v>10</v>
      </c>
      <c r="I41" s="82">
        <f>IFERROR(IF(A41="DNS","ｽﾀｰﾄ出来ず",IF(A41="DQ","失　格",INDEX('予選ヒート1Gr-レース結果表（貼付）'!$A:$Z,MATCH($B41,'予選ヒート1Gr-レース結果表（貼付）'!$B:$B,0),MATCH('予選ヒート1Gr-レース結果表（印刷）'!I$11,'予選ヒート1Gr-レース結果表（貼付）'!$1:$1,0)))),"")</f>
        <v>6.8429513888888889E-3</v>
      </c>
      <c r="J41" s="59">
        <f>IFERROR(IF(A41="DNS","",IF(A41="DQ","",INDEX('予選ヒート1Gr-レース結果表（貼付）'!$A:$Z,MATCH($B41,'予選ヒート1Gr-レース結果表（貼付）'!$B:$B,0),MATCH('予選ヒート1Gr-レース結果表（印刷）'!J$11,'予選ヒート1Gr-レース結果表（貼付）'!$1:$1,0)))),"")</f>
        <v>23.553999999999998</v>
      </c>
      <c r="K41" s="59">
        <f>IFERROR(IF(A41="DNS","",IF(A41="DQ","",INDEX('予選ヒート1Gr-レース結果表（貼付）'!$A:$Z,MATCH($B41,'予選ヒート1Gr-レース結果表（貼付）'!$B:$B,0),MATCH('予選ヒート1Gr-レース結果表（印刷）'!K$11,'予選ヒート1Gr-レース結果表（貼付）'!$1:$1,0)))),"")</f>
        <v>3.113</v>
      </c>
      <c r="L41" s="88">
        <f>IFERROR(IF(A41="DNS","",IF(A41="DQ","",INDEX('予選ヒート1Gr-レース結果表（貼付）'!$A:$Z,MATCH($B41,'予選ヒート1Gr-レース結果表（貼付）'!$B:$B,0),MATCH('予選ヒート1Gr-レース結果表（印刷）'!L$11,'予選ヒート1Gr-レース結果表（貼付）'!$1:$1,0)))),"")</f>
        <v>57.04</v>
      </c>
      <c r="M41" s="217" t="str">
        <f t="shared" si="2"/>
        <v/>
      </c>
      <c r="N41" s="7"/>
      <c r="O41" s="23"/>
      <c r="P41" s="226" t="str">
        <f>IF(IFERROR(INDEX('予選ヒート1Gr-レース結果表（貼付）'!$A:$Z,MATCH($B41,'予選ヒート1Gr-レース結果表（貼付）'!$B:$B,0),MATCH(P$11,'予選ヒート1Gr-レース結果表（貼付）'!$1:$1,0)),"")=0,"",IFERROR(INDEX('予選ヒート1Gr-レース結果表（貼付）'!$A:$Z,MATCH($B41,'予選ヒート1Gr-レース結果表（貼付）'!$B:$B,0),MATCH(P$11,'予選ヒート1Gr-レース結果表（貼付）'!$1:$1,0)),""))</f>
        <v/>
      </c>
      <c r="Q41" s="226" t="str">
        <f>IF(P41="","",COUNTIF($P$13:P41,"&lt;&gt;"&amp;""))</f>
        <v/>
      </c>
      <c r="R41" s="226" t="str">
        <f t="shared" si="3"/>
        <v/>
      </c>
      <c r="S41" s="226" t="str">
        <f>IF(IFERROR(INDEX('予選ヒート1Gr-レース結果表（貼付）'!$A:$Z,MATCH($A41,'予選ヒート1Gr-レース結果表（貼付）'!$A:$A,0),MATCH(S$11,'予選ヒート1Gr-レース結果表（貼付）'!$1:$1,0)),"")=0,"",IFERROR(INDEX('予選ヒート1Gr-レース結果表（貼付）'!$A:$Z,MATCH($A41,'予選ヒート1Gr-レース結果表（貼付）'!$A:$A,0),MATCH(S$11,'予選ヒート1Gr-レース結果表（貼付）'!$1:$1,0)),""))</f>
        <v/>
      </c>
      <c r="T41" s="226"/>
      <c r="U41" s="226">
        <f>IF(IFERROR(INDEX('予選ヒート1Gr-レース結果表（貼付）'!$A:$Z,MATCH($B41,'予選ヒート1Gr-レース結果表（貼付）'!$B:$B,0),MATCH(U$11,'予選ヒート1Gr-レース結果表（貼付）'!$1:$1,0)),"")=0,"",IFERROR(INDEX('予選ヒート1Gr-レース結果表（貼付）'!$A:$Z,MATCH($B41,'予選ヒート1Gr-レース結果表（貼付）'!$B:$B,0),MATCH(U$11,'予選ヒート1Gr-レース結果表（貼付）'!$1:$1,0)),""))</f>
        <v>79.775999999999996</v>
      </c>
    </row>
    <row r="42" spans="1:21" ht="12.75" customHeight="1">
      <c r="A42" s="14">
        <f>IF(OR('予選ヒート1Gr-レース結果表（貼付）'!A26="DNF",'予選ヒート1Gr-レース結果表（貼付）'!A26="DNS",'予選ヒート1Gr-レース結果表（貼付）'!A26="DQ"),'予選ヒート1Gr-レース結果表（貼付）'!A26,IF(MAX('予選ヒート1Gr-レース結果表（貼付）'!$A:$A)&gt;A41,A41+1,""))</f>
        <v>25</v>
      </c>
      <c r="B42" s="15">
        <f>IFERROR(INDEX('予選ヒート1Gr-レース結果表（貼付）'!A26:$Z$50,MATCH($A42,'予選ヒート1Gr-レース結果表（貼付）'!A26:$A$50,0),MATCH('公式予選（TT）1Gr-結果表（印刷）'!B$11,'予選ヒート1Gr-レース結果表（貼付）'!$1:$1,0)),"")</f>
        <v>61</v>
      </c>
      <c r="C42" s="200"/>
      <c r="D42" s="20" t="str">
        <f>IFERROR(INDEX('予選ヒート1Gr-レース結果表（貼付）'!$A:$Z,MATCH($A42,'予選ヒート1Gr-レース結果表（貼付）'!$A:$A,0),MATCH('予選ヒート1Gr-レース結果表（印刷）'!D$11,'予選ヒート1Gr-レース結果表（貼付）'!$1:$1,0)),"")</f>
        <v>曽我部 崇</v>
      </c>
      <c r="E42" s="86" t="str">
        <f>IFERROR(INDEX('予選ヒート1Gr-レース結果表（貼付）'!$A:$Z,MATCH($A42,'予選ヒート1Gr-レース結果表（貼付）'!$A:$A,0),MATCH('予選ヒート1Gr-レース結果表（印刷）'!E$11,'予選ヒート1Gr-レース結果表（貼付）'!$1:$1,0)),"")</f>
        <v>MACH1/YAMAHA</v>
      </c>
      <c r="F42" s="21" t="str">
        <f>IFERROR(INDEX('予選ヒート1Gr-レース結果表（貼付）'!$A:$Z,MATCH($A42,'予選ヒート1Gr-レース結果表（貼付）'!$A:$A,0),MATCH('予選ヒート1Gr-レース結果表（印刷）'!F$11,'予選ヒート1Gr-レース結果表（貼付）'!$1:$1,0)),"")</f>
        <v>F's CLUB</v>
      </c>
      <c r="G42" s="84" t="str">
        <f>IFERROR(INDEX('予選ヒート1Gr-レース結果表（貼付）'!$A:$Z,MATCH($A42,'予選ヒート1Gr-レース結果表（貼付）'!$A:$A,0),MATCH('予選ヒート1Gr-レース結果表（印刷）'!G$11,'予選ヒート1Gr-レース結果表（貼付）'!$1:$1,0)),"")</f>
        <v>BS</v>
      </c>
      <c r="H42" s="24">
        <f>IFERROR(IF(A42="DNS","",IF(A42="DQ","",INDEX('予選ヒート1Gr-レース結果表（貼付）'!$A:$Z,MATCH($B42,'予選ヒート1Gr-レース結果表（貼付）'!$B:$B,0),MATCH('予選ヒート1Gr-レース結果表（印刷）'!H$11,'予選ヒート1Gr-レース結果表（貼付）'!$1:$1,0)))),"")</f>
        <v>10</v>
      </c>
      <c r="I42" s="82">
        <f>IFERROR(IF(A42="DNS","ｽﾀｰﾄ出来ず",IF(A42="DQ","失　格",INDEX('予選ヒート1Gr-レース結果表（貼付）'!$A:$Z,MATCH($B42,'予選ヒート1Gr-レース結果表（貼付）'!$B:$B,0),MATCH('予選ヒート1Gr-レース結果表（印刷）'!I$11,'予選ヒート1Gr-レース結果表（貼付）'!$1:$1,0)))),"")</f>
        <v>6.8446412037037043E-3</v>
      </c>
      <c r="J42" s="59">
        <f>IFERROR(IF(A42="DNS","",IF(A42="DQ","",INDEX('予選ヒート1Gr-レース結果表（貼付）'!$A:$Z,MATCH($B42,'予選ヒート1Gr-レース結果表（貼付）'!$B:$B,0),MATCH('予選ヒート1Gr-レース結果表（印刷）'!J$11,'予選ヒート1Gr-レース結果表（貼付）'!$1:$1,0)))),"")</f>
        <v>23.7</v>
      </c>
      <c r="K42" s="59">
        <f>IFERROR(IF(A42="DNS","",IF(A42="DQ","",INDEX('予選ヒート1Gr-レース結果表（貼付）'!$A:$Z,MATCH($B42,'予選ヒート1Gr-レース結果表（貼付）'!$B:$B,0),MATCH('予選ヒート1Gr-レース結果表（印刷）'!K$11,'予選ヒート1Gr-レース結果表（貼付）'!$1:$1,0)))),"")</f>
        <v>0.14599999999999999</v>
      </c>
      <c r="L42" s="88">
        <f>IFERROR(IF(A42="DNS","",IF(A42="DQ","",INDEX('予選ヒート1Gr-レース結果表（貼付）'!$A:$Z,MATCH($B42,'予選ヒート1Gr-レース結果表（貼付）'!$B:$B,0),MATCH('予選ヒート1Gr-レース結果表（印刷）'!L$11,'予選ヒート1Gr-レース結果表（貼付）'!$1:$1,0)))),"")</f>
        <v>56.914000000000001</v>
      </c>
      <c r="M42" s="217" t="str">
        <f t="shared" si="2"/>
        <v/>
      </c>
      <c r="N42" s="7"/>
      <c r="O42" s="23"/>
      <c r="P42" s="226" t="str">
        <f>IF(IFERROR(INDEX('予選ヒート1Gr-レース結果表（貼付）'!$A:$Z,MATCH($B42,'予選ヒート1Gr-レース結果表（貼付）'!$B:$B,0),MATCH(P$11,'予選ヒート1Gr-レース結果表（貼付）'!$1:$1,0)),"")=0,"",IFERROR(INDEX('予選ヒート1Gr-レース結果表（貼付）'!$A:$Z,MATCH($B42,'予選ヒート1Gr-レース結果表（貼付）'!$B:$B,0),MATCH(P$11,'予選ヒート1Gr-レース結果表（貼付）'!$1:$1,0)),""))</f>
        <v/>
      </c>
      <c r="Q42" s="226" t="str">
        <f>IF(P42="","",COUNTIF($P$13:P42,"&lt;&gt;"&amp;""))</f>
        <v/>
      </c>
      <c r="R42" s="226" t="str">
        <f t="shared" si="3"/>
        <v/>
      </c>
      <c r="S42" s="226" t="str">
        <f>IF(IFERROR(INDEX('予選ヒート1Gr-レース結果表（貼付）'!$A:$Z,MATCH($A42,'予選ヒート1Gr-レース結果表（貼付）'!$A:$A,0),MATCH(S$11,'予選ヒート1Gr-レース結果表（貼付）'!$1:$1,0)),"")=0,"",IFERROR(INDEX('予選ヒート1Gr-レース結果表（貼付）'!$A:$Z,MATCH($A42,'予選ヒート1Gr-レース結果表（貼付）'!$A:$A,0),MATCH(S$11,'予選ヒート1Gr-レース結果表（貼付）'!$1:$1,0)),""))</f>
        <v/>
      </c>
      <c r="T42" s="226"/>
      <c r="U42" s="226">
        <f>IF(IFERROR(INDEX('予選ヒート1Gr-レース結果表（貼付）'!$A:$Z,MATCH($B42,'予選ヒート1Gr-レース結果表（貼付）'!$B:$B,0),MATCH(U$11,'予選ヒート1Gr-レース結果表（貼付）'!$1:$1,0)),"")=0,"",IFERROR(INDEX('予選ヒート1Gr-レース結果表（貼付）'!$A:$Z,MATCH($B42,'予選ヒート1Gr-レース結果表（貼付）'!$B:$B,0),MATCH(U$11,'予選ヒート1Gr-レース結果表（貼付）'!$1:$1,0)),""))</f>
        <v>79.951999999999998</v>
      </c>
    </row>
    <row r="43" spans="1:21" ht="12.75" customHeight="1">
      <c r="A43" s="14">
        <f>IF(OR('予選ヒート1Gr-レース結果表（貼付）'!A27="DNF",'予選ヒート1Gr-レース結果表（貼付）'!A27="DNS",'予選ヒート1Gr-レース結果表（貼付）'!A27="DQ"),'予選ヒート1Gr-レース結果表（貼付）'!A27,IF(MAX('予選ヒート1Gr-レース結果表（貼付）'!$A:$A)&gt;A42,A42+1,""))</f>
        <v>26</v>
      </c>
      <c r="B43" s="15">
        <f>IFERROR(INDEX('予選ヒート1Gr-レース結果表（貼付）'!A27:$Z$50,MATCH($A43,'予選ヒート1Gr-レース結果表（貼付）'!A27:$A$50,0),MATCH('公式予選（TT）1Gr-結果表（印刷）'!B$11,'予選ヒート1Gr-レース結果表（貼付）'!$1:$1,0)),"")</f>
        <v>44</v>
      </c>
      <c r="C43" s="200"/>
      <c r="D43" s="20" t="str">
        <f>IFERROR(INDEX('予選ヒート1Gr-レース結果表（貼付）'!$A:$Z,MATCH($A43,'予選ヒート1Gr-レース結果表（貼付）'!$A:$A,0),MATCH('予選ヒート1Gr-レース結果表（印刷）'!D$11,'予選ヒート1Gr-レース結果表（貼付）'!$1:$1,0)),"")</f>
        <v>今井 紀夫</v>
      </c>
      <c r="E43" s="86" t="str">
        <f>IFERROR(INDEX('予選ヒート1Gr-レース結果表（貼付）'!$A:$Z,MATCH($A43,'予選ヒート1Gr-レース結果表（貼付）'!$A:$A,0),MATCH('予選ヒート1Gr-レース結果表（印刷）'!E$11,'予選ヒート1Gr-レース結果表（貼付）'!$1:$1,0)),"")</f>
        <v>ビレル/YAMAHA</v>
      </c>
      <c r="F43" s="21" t="str">
        <f>IFERROR(INDEX('予選ヒート1Gr-レース結果表（貼付）'!$A:$Z,MATCH($A43,'予選ヒート1Gr-レース結果表（貼付）'!$A:$A,0),MATCH('予選ヒート1Gr-レース結果表（印刷）'!F$11,'予選ヒート1Gr-レース結果表（貼付）'!$1:$1,0)),"")</f>
        <v>アフェクションTIGRE</v>
      </c>
      <c r="G43" s="84" t="str">
        <f>IFERROR(INDEX('予選ヒート1Gr-レース結果表（貼付）'!$A:$Z,MATCH($A43,'予選ヒート1Gr-レース結果表（貼付）'!$A:$A,0),MATCH('予選ヒート1Gr-レース結果表（印刷）'!G$11,'予選ヒート1Gr-レース結果表（貼付）'!$1:$1,0)),"")</f>
        <v>BS</v>
      </c>
      <c r="H43" s="24">
        <f>IFERROR(IF(A43="DNS","",IF(A43="DQ","",INDEX('予選ヒート1Gr-レース結果表（貼付）'!$A:$Z,MATCH($B43,'予選ヒート1Gr-レース結果表（貼付）'!$B:$B,0),MATCH('予選ヒート1Gr-レース結果表（印刷）'!H$11,'予選ヒート1Gr-レース結果表（貼付）'!$1:$1,0)))),"")</f>
        <v>10</v>
      </c>
      <c r="I43" s="82">
        <f>IFERROR(IF(A43="DNS","ｽﾀｰﾄ出来ず",IF(A43="DQ","失　格",INDEX('予選ヒート1Gr-レース結果表（貼付）'!$A:$Z,MATCH($B43,'予選ヒート1Gr-レース結果表（貼付）'!$B:$B,0),MATCH('予選ヒート1Gr-レース結果表（印刷）'!I$11,'予選ヒート1Gr-レース結果表（貼付）'!$1:$1,0)))),"")</f>
        <v>6.860162037037037E-3</v>
      </c>
      <c r="J43" s="59">
        <f>IFERROR(IF(A43="DNS","",IF(A43="DQ","",INDEX('予選ヒート1Gr-レース結果表（貼付）'!$A:$Z,MATCH($B43,'予選ヒート1Gr-レース結果表（貼付）'!$B:$B,0),MATCH('予選ヒート1Gr-レース結果表（印刷）'!J$11,'予選ヒート1Gr-レース結果表（貼付）'!$1:$1,0)))),"")</f>
        <v>25.041</v>
      </c>
      <c r="K43" s="59">
        <f>IFERROR(IF(A43="DNS","",IF(A43="DQ","",INDEX('予選ヒート1Gr-レース結果表（貼付）'!$A:$Z,MATCH($B43,'予選ヒート1Gr-レース結果表（貼付）'!$B:$B,0),MATCH('予選ヒート1Gr-レース結果表（印刷）'!K$11,'予選ヒート1Gr-レース結果表（貼付）'!$1:$1,0)))),"")</f>
        <v>1.341</v>
      </c>
      <c r="L43" s="88">
        <f>IFERROR(IF(A43="DNS","",IF(A43="DQ","",INDEX('予選ヒート1Gr-レース結果表（貼付）'!$A:$Z,MATCH($B43,'予選ヒート1Gr-レース結果表（貼付）'!$B:$B,0),MATCH('予選ヒート1Gr-レース結果表（印刷）'!L$11,'予選ヒート1Gr-レース結果表（貼付）'!$1:$1,0)))),"")</f>
        <v>56.04</v>
      </c>
      <c r="M43" s="217" t="str">
        <f t="shared" si="2"/>
        <v/>
      </c>
      <c r="N43" s="7"/>
      <c r="O43" s="23"/>
      <c r="P43" s="226" t="str">
        <f>IF(IFERROR(INDEX('予選ヒート1Gr-レース結果表（貼付）'!$A:$Z,MATCH($B43,'予選ヒート1Gr-レース結果表（貼付）'!$B:$B,0),MATCH(P$11,'予選ヒート1Gr-レース結果表（貼付）'!$1:$1,0)),"")=0,"",IFERROR(INDEX('予選ヒート1Gr-レース結果表（貼付）'!$A:$Z,MATCH($B43,'予選ヒート1Gr-レース結果表（貼付）'!$B:$B,0),MATCH(P$11,'予選ヒート1Gr-レース結果表（貼付）'!$1:$1,0)),""))</f>
        <v/>
      </c>
      <c r="Q43" s="226" t="str">
        <f>IF(P43="","",COUNTIF($P$13:P43,"&lt;&gt;"&amp;""))</f>
        <v/>
      </c>
      <c r="R43" s="226" t="str">
        <f t="shared" si="3"/>
        <v/>
      </c>
      <c r="S43" s="226" t="str">
        <f>IF(IFERROR(INDEX('予選ヒート1Gr-レース結果表（貼付）'!$A:$Z,MATCH($A43,'予選ヒート1Gr-レース結果表（貼付）'!$A:$A,0),MATCH(S$11,'予選ヒート1Gr-レース結果表（貼付）'!$1:$1,0)),"")=0,"",IFERROR(INDEX('予選ヒート1Gr-レース結果表（貼付）'!$A:$Z,MATCH($A43,'予選ヒート1Gr-レース結果表（貼付）'!$A:$A,0),MATCH(S$11,'予選ヒート1Gr-レース結果表（貼付）'!$1:$1,0)),""))</f>
        <v/>
      </c>
      <c r="T43" s="226"/>
      <c r="U43" s="226">
        <f>IF(IFERROR(INDEX('予選ヒート1Gr-レース結果表（貼付）'!$A:$Z,MATCH($B43,'予選ヒート1Gr-レース結果表（貼付）'!$B:$B,0),MATCH(U$11,'予選ヒート1Gr-レース結果表（貼付）'!$1:$1,0)),"")=0,"",IFERROR(INDEX('予選ヒート1Gr-レース結果表（貼付）'!$A:$Z,MATCH($B43,'予選ヒート1Gr-レース結果表（貼付）'!$B:$B,0),MATCH(U$11,'予選ヒート1Gr-レース結果表（貼付）'!$1:$1,0)),""))</f>
        <v>81.198999999999998</v>
      </c>
    </row>
    <row r="44" spans="1:21" ht="12.75" customHeight="1">
      <c r="A44" s="14" t="str">
        <f>IF(OR('予選ヒート1Gr-レース結果表（貼付）'!A28="DNF",'予選ヒート1Gr-レース結果表（貼付）'!A28="DNS",'予選ヒート1Gr-レース結果表（貼付）'!A28="DQ"),'予選ヒート1Gr-レース結果表（貼付）'!A28,IF(MAX('予選ヒート1Gr-レース結果表（貼付）'!$A:$A)&gt;A43,A43+1,""))</f>
        <v/>
      </c>
      <c r="B44" s="15" t="str">
        <f>IFERROR(INDEX('予選ヒート1Gr-レース結果表（貼付）'!A28:$Z$50,MATCH($A44,'予選ヒート1Gr-レース結果表（貼付）'!A28:$A$50,0),MATCH('公式予選（TT）1Gr-結果表（印刷）'!B$11,'予選ヒート1Gr-レース結果表（貼付）'!$1:$1,0)),"")</f>
        <v/>
      </c>
      <c r="C44" s="200"/>
      <c r="D44" s="20" t="str">
        <f>IFERROR(INDEX('予選ヒート1Gr-レース結果表（貼付）'!$A:$Z,MATCH($A44,'予選ヒート1Gr-レース結果表（貼付）'!$A:$A,0),MATCH('予選ヒート1Gr-レース結果表（印刷）'!D$11,'予選ヒート1Gr-レース結果表（貼付）'!$1:$1,0)),"")</f>
        <v/>
      </c>
      <c r="E44" s="86" t="str">
        <f>IFERROR(INDEX('予選ヒート1Gr-レース結果表（貼付）'!$A:$Z,MATCH($A44,'予選ヒート1Gr-レース結果表（貼付）'!$A:$A,0),MATCH('予選ヒート1Gr-レース結果表（印刷）'!E$11,'予選ヒート1Gr-レース結果表（貼付）'!$1:$1,0)),"")</f>
        <v/>
      </c>
      <c r="F44" s="21" t="str">
        <f>IFERROR(INDEX('予選ヒート1Gr-レース結果表（貼付）'!$A:$Z,MATCH($A44,'予選ヒート1Gr-レース結果表（貼付）'!$A:$A,0),MATCH('予選ヒート1Gr-レース結果表（印刷）'!F$11,'予選ヒート1Gr-レース結果表（貼付）'!$1:$1,0)),"")</f>
        <v/>
      </c>
      <c r="G44" s="84" t="str">
        <f>IFERROR(INDEX('予選ヒート1Gr-レース結果表（貼付）'!$A:$Z,MATCH($A44,'予選ヒート1Gr-レース結果表（貼付）'!$A:$A,0),MATCH('予選ヒート1Gr-レース結果表（印刷）'!G$11,'予選ヒート1Gr-レース結果表（貼付）'!$1:$1,0)),"")</f>
        <v/>
      </c>
      <c r="H44" s="24" t="str">
        <f>IFERROR(IF(A44="DNS","",IF(A44="DQ","",INDEX('予選ヒート1Gr-レース結果表（貼付）'!$A:$Z,MATCH($B44,'予選ヒート1Gr-レース結果表（貼付）'!$B:$B,0),MATCH('予選ヒート1Gr-レース結果表（印刷）'!H$11,'予選ヒート1Gr-レース結果表（貼付）'!$1:$1,0)))),"")</f>
        <v/>
      </c>
      <c r="I44" s="82" t="str">
        <f>IFERROR(IF(A44="DNS","ｽﾀｰﾄ出来ず",IF(A44="DQ","失　格",INDEX('予選ヒート1Gr-レース結果表（貼付）'!$A:$Z,MATCH($B44,'予選ヒート1Gr-レース結果表（貼付）'!$B:$B,0),MATCH('予選ヒート1Gr-レース結果表（印刷）'!I$11,'予選ヒート1Gr-レース結果表（貼付）'!$1:$1,0)))),"")</f>
        <v/>
      </c>
      <c r="J44" s="59" t="str">
        <f>IFERROR(IF(A44="DNS","",IF(A44="DQ","",INDEX('予選ヒート1Gr-レース結果表（貼付）'!$A:$Z,MATCH($B44,'予選ヒート1Gr-レース結果表（貼付）'!$B:$B,0),MATCH('予選ヒート1Gr-レース結果表（印刷）'!J$11,'予選ヒート1Gr-レース結果表（貼付）'!$1:$1,0)))),"")</f>
        <v/>
      </c>
      <c r="K44" s="59" t="str">
        <f>IFERROR(IF(A44="DNS","",IF(A44="DQ","",INDEX('予選ヒート1Gr-レース結果表（貼付）'!$A:$Z,MATCH($B44,'予選ヒート1Gr-レース結果表（貼付）'!$B:$B,0),MATCH('予選ヒート1Gr-レース結果表（印刷）'!K$11,'予選ヒート1Gr-レース結果表（貼付）'!$1:$1,0)))),"")</f>
        <v/>
      </c>
      <c r="L44" s="88" t="str">
        <f>IFERROR(IF(A44="DNS","",IF(A44="DQ","",INDEX('予選ヒート1Gr-レース結果表（貼付）'!$A:$Z,MATCH($B44,'予選ヒート1Gr-レース結果表（貼付）'!$B:$B,0),MATCH('予選ヒート1Gr-レース結果表（印刷）'!L$11,'予選ヒート1Gr-レース結果表（貼付）'!$1:$1,0)))),"")</f>
        <v/>
      </c>
      <c r="M44" s="217" t="str">
        <f t="shared" si="2"/>
        <v/>
      </c>
      <c r="N44" s="7"/>
      <c r="O44" s="23"/>
      <c r="P44" s="226" t="str">
        <f>IF(IFERROR(INDEX('予選ヒート1Gr-レース結果表（貼付）'!$A:$Z,MATCH($B44,'予選ヒート1Gr-レース結果表（貼付）'!$B:$B,0),MATCH(P$11,'予選ヒート1Gr-レース結果表（貼付）'!$1:$1,0)),"")=0,"",IFERROR(INDEX('予選ヒート1Gr-レース結果表（貼付）'!$A:$Z,MATCH($B44,'予選ヒート1Gr-レース結果表（貼付）'!$B:$B,0),MATCH(P$11,'予選ヒート1Gr-レース結果表（貼付）'!$1:$1,0)),""))</f>
        <v/>
      </c>
      <c r="Q44" s="226" t="str">
        <f>IF(P44="","",COUNTIF($P$13:P44,"&lt;&gt;"&amp;""))</f>
        <v/>
      </c>
      <c r="R44" s="226" t="str">
        <f t="shared" si="3"/>
        <v/>
      </c>
      <c r="S44" s="226" t="str">
        <f>IF(IFERROR(INDEX('予選ヒート1Gr-レース結果表（貼付）'!$A:$Z,MATCH($A44,'予選ヒート1Gr-レース結果表（貼付）'!$A:$A,0),MATCH(S$11,'予選ヒート1Gr-レース結果表（貼付）'!$1:$1,0)),"")=0,"",IFERROR(INDEX('予選ヒート1Gr-レース結果表（貼付）'!$A:$Z,MATCH($A44,'予選ヒート1Gr-レース結果表（貼付）'!$A:$A,0),MATCH(S$11,'予選ヒート1Gr-レース結果表（貼付）'!$1:$1,0)),""))</f>
        <v/>
      </c>
      <c r="T44" s="226"/>
      <c r="U44" s="226" t="str">
        <f>IF(IFERROR(INDEX('予選ヒート1Gr-レース結果表（貼付）'!$A:$Z,MATCH($B44,'予選ヒート1Gr-レース結果表（貼付）'!$B:$B,0),MATCH(U$11,'予選ヒート1Gr-レース結果表（貼付）'!$1:$1,0)),"")=0,"",IFERROR(INDEX('予選ヒート1Gr-レース結果表（貼付）'!$A:$Z,MATCH($B44,'予選ヒート1Gr-レース結果表（貼付）'!$B:$B,0),MATCH(U$11,'予選ヒート1Gr-レース結果表（貼付）'!$1:$1,0)),""))</f>
        <v/>
      </c>
    </row>
    <row r="45" spans="1:21" ht="12.75" customHeight="1">
      <c r="A45" s="14" t="str">
        <f>IF(OR('予選ヒート1Gr-レース結果表（貼付）'!A29="DNF",'予選ヒート1Gr-レース結果表（貼付）'!A29="DNS",'予選ヒート1Gr-レース結果表（貼付）'!A29="DQ"),'予選ヒート1Gr-レース結果表（貼付）'!A29,IF(MAX('予選ヒート1Gr-レース結果表（貼付）'!$A:$A)&gt;A44,A44+1,""))</f>
        <v/>
      </c>
      <c r="B45" s="15" t="str">
        <f>IFERROR(INDEX('予選ヒート1Gr-レース結果表（貼付）'!A29:$Z$50,MATCH($A45,'予選ヒート1Gr-レース結果表（貼付）'!A29:$A$50,0),MATCH('公式予選（TT）1Gr-結果表（印刷）'!B$11,'予選ヒート1Gr-レース結果表（貼付）'!$1:$1,0)),"")</f>
        <v/>
      </c>
      <c r="C45" s="200"/>
      <c r="D45" s="20" t="str">
        <f>IFERROR(INDEX('予選ヒート1Gr-レース結果表（貼付）'!$A:$Z,MATCH($A45,'予選ヒート1Gr-レース結果表（貼付）'!$A:$A,0),MATCH('予選ヒート1Gr-レース結果表（印刷）'!D$11,'予選ヒート1Gr-レース結果表（貼付）'!$1:$1,0)),"")</f>
        <v/>
      </c>
      <c r="E45" s="86" t="str">
        <f>IFERROR(INDEX('予選ヒート1Gr-レース結果表（貼付）'!$A:$Z,MATCH($A45,'予選ヒート1Gr-レース結果表（貼付）'!$A:$A,0),MATCH('予選ヒート1Gr-レース結果表（印刷）'!E$11,'予選ヒート1Gr-レース結果表（貼付）'!$1:$1,0)),"")</f>
        <v/>
      </c>
      <c r="F45" s="21" t="str">
        <f>IFERROR(INDEX('予選ヒート1Gr-レース結果表（貼付）'!$A:$Z,MATCH($A45,'予選ヒート1Gr-レース結果表（貼付）'!$A:$A,0),MATCH('予選ヒート1Gr-レース結果表（印刷）'!F$11,'予選ヒート1Gr-レース結果表（貼付）'!$1:$1,0)),"")</f>
        <v/>
      </c>
      <c r="G45" s="84" t="str">
        <f>IFERROR(INDEX('予選ヒート1Gr-レース結果表（貼付）'!$A:$Z,MATCH($A45,'予選ヒート1Gr-レース結果表（貼付）'!$A:$A,0),MATCH('予選ヒート1Gr-レース結果表（印刷）'!G$11,'予選ヒート1Gr-レース結果表（貼付）'!$1:$1,0)),"")</f>
        <v/>
      </c>
      <c r="H45" s="24" t="str">
        <f>IFERROR(IF(A45="DNS","",IF(A45="DQ","",INDEX('予選ヒート1Gr-レース結果表（貼付）'!$A:$Z,MATCH($B45,'予選ヒート1Gr-レース結果表（貼付）'!$B:$B,0),MATCH('予選ヒート1Gr-レース結果表（印刷）'!H$11,'予選ヒート1Gr-レース結果表（貼付）'!$1:$1,0)))),"")</f>
        <v/>
      </c>
      <c r="I45" s="82" t="str">
        <f>IFERROR(IF(A45="DNS","ｽﾀｰﾄ出来ず",IF(A45="DQ","失　格",INDEX('予選ヒート1Gr-レース結果表（貼付）'!$A:$Z,MATCH($B45,'予選ヒート1Gr-レース結果表（貼付）'!$B:$B,0),MATCH('予選ヒート1Gr-レース結果表（印刷）'!I$11,'予選ヒート1Gr-レース結果表（貼付）'!$1:$1,0)))),"")</f>
        <v/>
      </c>
      <c r="J45" s="59" t="str">
        <f>IFERROR(IF(A45="DNS","",IF(A45="DQ","",INDEX('予選ヒート1Gr-レース結果表（貼付）'!$A:$Z,MATCH($B45,'予選ヒート1Gr-レース結果表（貼付）'!$B:$B,0),MATCH('予選ヒート1Gr-レース結果表（印刷）'!J$11,'予選ヒート1Gr-レース結果表（貼付）'!$1:$1,0)))),"")</f>
        <v/>
      </c>
      <c r="K45" s="59" t="str">
        <f>IFERROR(IF(A45="DNS","",IF(A45="DQ","",INDEX('予選ヒート1Gr-レース結果表（貼付）'!$A:$Z,MATCH($B45,'予選ヒート1Gr-レース結果表（貼付）'!$B:$B,0),MATCH('予選ヒート1Gr-レース結果表（印刷）'!K$11,'予選ヒート1Gr-レース結果表（貼付）'!$1:$1,0)))),"")</f>
        <v/>
      </c>
      <c r="L45" s="88" t="str">
        <f>IFERROR(IF(A45="DNS","",IF(A45="DQ","",INDEX('予選ヒート1Gr-レース結果表（貼付）'!$A:$Z,MATCH($B45,'予選ヒート1Gr-レース結果表（貼付）'!$B:$B,0),MATCH('予選ヒート1Gr-レース結果表（印刷）'!L$11,'予選ヒート1Gr-レース結果表（貼付）'!$1:$1,0)))),"")</f>
        <v/>
      </c>
      <c r="M45" s="217" t="str">
        <f t="shared" si="2"/>
        <v/>
      </c>
      <c r="N45" s="7"/>
      <c r="O45" s="23"/>
      <c r="P45" s="226" t="str">
        <f>IF(IFERROR(INDEX('予選ヒート1Gr-レース結果表（貼付）'!$A:$Z,MATCH($B45,'予選ヒート1Gr-レース結果表（貼付）'!$B:$B,0),MATCH(P$11,'予選ヒート1Gr-レース結果表（貼付）'!$1:$1,0)),"")=0,"",IFERROR(INDEX('予選ヒート1Gr-レース結果表（貼付）'!$A:$Z,MATCH($B45,'予選ヒート1Gr-レース結果表（貼付）'!$B:$B,0),MATCH(P$11,'予選ヒート1Gr-レース結果表（貼付）'!$1:$1,0)),""))</f>
        <v/>
      </c>
      <c r="Q45" s="226" t="str">
        <f>IF(P45="","",COUNTIF($P$13:P45,"&lt;&gt;"&amp;""))</f>
        <v/>
      </c>
      <c r="R45" s="226" t="str">
        <f t="shared" si="3"/>
        <v/>
      </c>
      <c r="S45" s="226" t="str">
        <f>IF(IFERROR(INDEX('予選ヒート1Gr-レース結果表（貼付）'!$A:$Z,MATCH($A45,'予選ヒート1Gr-レース結果表（貼付）'!$A:$A,0),MATCH(S$11,'予選ヒート1Gr-レース結果表（貼付）'!$1:$1,0)),"")=0,"",IFERROR(INDEX('予選ヒート1Gr-レース結果表（貼付）'!$A:$Z,MATCH($A45,'予選ヒート1Gr-レース結果表（貼付）'!$A:$A,0),MATCH(S$11,'予選ヒート1Gr-レース結果表（貼付）'!$1:$1,0)),""))</f>
        <v/>
      </c>
      <c r="T45" s="226"/>
      <c r="U45" s="226" t="str">
        <f>IF(IFERROR(INDEX('予選ヒート1Gr-レース結果表（貼付）'!$A:$Z,MATCH($B45,'予選ヒート1Gr-レース結果表（貼付）'!$B:$B,0),MATCH(U$11,'予選ヒート1Gr-レース結果表（貼付）'!$1:$1,0)),"")=0,"",IFERROR(INDEX('予選ヒート1Gr-レース結果表（貼付）'!$A:$Z,MATCH($B45,'予選ヒート1Gr-レース結果表（貼付）'!$B:$B,0),MATCH(U$11,'予選ヒート1Gr-レース結果表（貼付）'!$1:$1,0)),""))</f>
        <v/>
      </c>
    </row>
    <row r="46" spans="1:21" ht="12.75" customHeight="1">
      <c r="A46" s="14" t="str">
        <f>IF(OR('予選ヒート1Gr-レース結果表（貼付）'!A30="DNF",'予選ヒート1Gr-レース結果表（貼付）'!A30="DNS",'予選ヒート1Gr-レース結果表（貼付）'!A30="DQ"),'予選ヒート1Gr-レース結果表（貼付）'!A30,IF(MAX('予選ヒート1Gr-レース結果表（貼付）'!$A:$A)&gt;A45,A45+1,""))</f>
        <v/>
      </c>
      <c r="B46" s="15" t="str">
        <f>IFERROR(INDEX('予選ヒート1Gr-レース結果表（貼付）'!A30:$Z$50,MATCH($A46,'予選ヒート1Gr-レース結果表（貼付）'!A30:$A$50,0),MATCH('公式予選（TT）1Gr-結果表（印刷）'!B$11,'予選ヒート1Gr-レース結果表（貼付）'!$1:$1,0)),"")</f>
        <v/>
      </c>
      <c r="C46" s="200"/>
      <c r="D46" s="20" t="str">
        <f>IFERROR(INDEX('予選ヒート1Gr-レース結果表（貼付）'!$A:$Z,MATCH($A46,'予選ヒート1Gr-レース結果表（貼付）'!$A:$A,0),MATCH('予選ヒート1Gr-レース結果表（印刷）'!D$11,'予選ヒート1Gr-レース結果表（貼付）'!$1:$1,0)),"")</f>
        <v/>
      </c>
      <c r="E46" s="86" t="str">
        <f>IFERROR(INDEX('予選ヒート1Gr-レース結果表（貼付）'!$A:$Z,MATCH($A46,'予選ヒート1Gr-レース結果表（貼付）'!$A:$A,0),MATCH('予選ヒート1Gr-レース結果表（印刷）'!E$11,'予選ヒート1Gr-レース結果表（貼付）'!$1:$1,0)),"")</f>
        <v/>
      </c>
      <c r="F46" s="21" t="str">
        <f>IFERROR(INDEX('予選ヒート1Gr-レース結果表（貼付）'!$A:$Z,MATCH($A46,'予選ヒート1Gr-レース結果表（貼付）'!$A:$A,0),MATCH('予選ヒート1Gr-レース結果表（印刷）'!F$11,'予選ヒート1Gr-レース結果表（貼付）'!$1:$1,0)),"")</f>
        <v/>
      </c>
      <c r="G46" s="84" t="str">
        <f>IFERROR(INDEX('予選ヒート1Gr-レース結果表（貼付）'!$A:$Z,MATCH($A46,'予選ヒート1Gr-レース結果表（貼付）'!$A:$A,0),MATCH('予選ヒート1Gr-レース結果表（印刷）'!G$11,'予選ヒート1Gr-レース結果表（貼付）'!$1:$1,0)),"")</f>
        <v/>
      </c>
      <c r="H46" s="24" t="str">
        <f>IFERROR(IF(A46="DNS","",IF(A46="DQ","",INDEX('予選ヒート1Gr-レース結果表（貼付）'!$A:$Z,MATCH($B46,'予選ヒート1Gr-レース結果表（貼付）'!$B:$B,0),MATCH('予選ヒート1Gr-レース結果表（印刷）'!H$11,'予選ヒート1Gr-レース結果表（貼付）'!$1:$1,0)))),"")</f>
        <v/>
      </c>
      <c r="I46" s="82" t="str">
        <f>IFERROR(IF(A46="DNS","ｽﾀｰﾄ出来ず",IF(A46="DQ","失　格",INDEX('予選ヒート1Gr-レース結果表（貼付）'!$A:$Z,MATCH($B46,'予選ヒート1Gr-レース結果表（貼付）'!$B:$B,0),MATCH('予選ヒート1Gr-レース結果表（印刷）'!I$11,'予選ヒート1Gr-レース結果表（貼付）'!$1:$1,0)))),"")</f>
        <v/>
      </c>
      <c r="J46" s="59" t="str">
        <f>IFERROR(IF(A46="DNS","",IF(A46="DQ","",INDEX('予選ヒート1Gr-レース結果表（貼付）'!$A:$Z,MATCH($B46,'予選ヒート1Gr-レース結果表（貼付）'!$B:$B,0),MATCH('予選ヒート1Gr-レース結果表（印刷）'!J$11,'予選ヒート1Gr-レース結果表（貼付）'!$1:$1,0)))),"")</f>
        <v/>
      </c>
      <c r="K46" s="59" t="str">
        <f>IFERROR(IF(A46="DNS","",IF(A46="DQ","",INDEX('予選ヒート1Gr-レース結果表（貼付）'!$A:$Z,MATCH($B46,'予選ヒート1Gr-レース結果表（貼付）'!$B:$B,0),MATCH('予選ヒート1Gr-レース結果表（印刷）'!K$11,'予選ヒート1Gr-レース結果表（貼付）'!$1:$1,0)))),"")</f>
        <v/>
      </c>
      <c r="L46" s="88" t="str">
        <f>IFERROR(IF(A46="DNS","",IF(A46="DQ","",INDEX('予選ヒート1Gr-レース結果表（貼付）'!$A:$Z,MATCH($B46,'予選ヒート1Gr-レース結果表（貼付）'!$B:$B,0),MATCH('予選ヒート1Gr-レース結果表（印刷）'!L$11,'予選ヒート1Gr-レース結果表（貼付）'!$1:$1,0)))),"")</f>
        <v/>
      </c>
      <c r="M46" s="217" t="str">
        <f t="shared" si="2"/>
        <v/>
      </c>
      <c r="N46" s="7"/>
      <c r="O46" s="23"/>
      <c r="P46" s="226" t="str">
        <f>IF(IFERROR(INDEX('予選ヒート1Gr-レース結果表（貼付）'!$A:$Z,MATCH($B46,'予選ヒート1Gr-レース結果表（貼付）'!$B:$B,0),MATCH(P$11,'予選ヒート1Gr-レース結果表（貼付）'!$1:$1,0)),"")=0,"",IFERROR(INDEX('予選ヒート1Gr-レース結果表（貼付）'!$A:$Z,MATCH($B46,'予選ヒート1Gr-レース結果表（貼付）'!$B:$B,0),MATCH(P$11,'予選ヒート1Gr-レース結果表（貼付）'!$1:$1,0)),""))</f>
        <v/>
      </c>
      <c r="Q46" s="226" t="str">
        <f>IF(P46="","",COUNTIF($P$13:P46,"&lt;&gt;"&amp;""))</f>
        <v/>
      </c>
      <c r="R46" s="226" t="str">
        <f t="shared" si="3"/>
        <v/>
      </c>
      <c r="S46" s="226" t="str">
        <f>IF(IFERROR(INDEX('予選ヒート1Gr-レース結果表（貼付）'!$A:$Z,MATCH($A46,'予選ヒート1Gr-レース結果表（貼付）'!$A:$A,0),MATCH(S$11,'予選ヒート1Gr-レース結果表（貼付）'!$1:$1,0)),"")=0,"",IFERROR(INDEX('予選ヒート1Gr-レース結果表（貼付）'!$A:$Z,MATCH($A46,'予選ヒート1Gr-レース結果表（貼付）'!$A:$A,0),MATCH(S$11,'予選ヒート1Gr-レース結果表（貼付）'!$1:$1,0)),""))</f>
        <v/>
      </c>
      <c r="T46" s="226"/>
      <c r="U46" s="226" t="str">
        <f>IF(IFERROR(INDEX('予選ヒート1Gr-レース結果表（貼付）'!$A:$Z,MATCH($B46,'予選ヒート1Gr-レース結果表（貼付）'!$B:$B,0),MATCH(U$11,'予選ヒート1Gr-レース結果表（貼付）'!$1:$1,0)),"")=0,"",IFERROR(INDEX('予選ヒート1Gr-レース結果表（貼付）'!$A:$Z,MATCH($B46,'予選ヒート1Gr-レース結果表（貼付）'!$B:$B,0),MATCH(U$11,'予選ヒート1Gr-レース結果表（貼付）'!$1:$1,0)),""))</f>
        <v/>
      </c>
    </row>
    <row r="47" spans="1:21" ht="12.75" customHeight="1">
      <c r="A47" s="14" t="str">
        <f>IF(OR('予選ヒート1Gr-レース結果表（貼付）'!A31="DNF",'予選ヒート1Gr-レース結果表（貼付）'!A31="DNS",'予選ヒート1Gr-レース結果表（貼付）'!A31="DQ"),'予選ヒート1Gr-レース結果表（貼付）'!A31,IF(MAX('予選ヒート1Gr-レース結果表（貼付）'!$A:$A)&gt;A46,A46+1,""))</f>
        <v/>
      </c>
      <c r="B47" s="15" t="str">
        <f>IFERROR(INDEX('予選ヒート1Gr-レース結果表（貼付）'!A31:$Z$50,MATCH($A47,'予選ヒート1Gr-レース結果表（貼付）'!A31:$A$50,0),MATCH('公式予選（TT）1Gr-結果表（印刷）'!B$11,'予選ヒート1Gr-レース結果表（貼付）'!$1:$1,0)),"")</f>
        <v/>
      </c>
      <c r="C47" s="200"/>
      <c r="D47" s="20" t="str">
        <f>IFERROR(INDEX('予選ヒート1Gr-レース結果表（貼付）'!$A:$Z,MATCH($A47,'予選ヒート1Gr-レース結果表（貼付）'!$A:$A,0),MATCH('予選ヒート1Gr-レース結果表（印刷）'!D$11,'予選ヒート1Gr-レース結果表（貼付）'!$1:$1,0)),"")</f>
        <v/>
      </c>
      <c r="E47" s="86" t="str">
        <f>IFERROR(INDEX('予選ヒート1Gr-レース結果表（貼付）'!$A:$Z,MATCH($A47,'予選ヒート1Gr-レース結果表（貼付）'!$A:$A,0),MATCH('予選ヒート1Gr-レース結果表（印刷）'!E$11,'予選ヒート1Gr-レース結果表（貼付）'!$1:$1,0)),"")</f>
        <v/>
      </c>
      <c r="F47" s="21" t="str">
        <f>IFERROR(INDEX('予選ヒート1Gr-レース結果表（貼付）'!$A:$Z,MATCH($A47,'予選ヒート1Gr-レース結果表（貼付）'!$A:$A,0),MATCH('予選ヒート1Gr-レース結果表（印刷）'!F$11,'予選ヒート1Gr-レース結果表（貼付）'!$1:$1,0)),"")</f>
        <v/>
      </c>
      <c r="G47" s="84" t="str">
        <f>IFERROR(INDEX('予選ヒート1Gr-レース結果表（貼付）'!$A:$Z,MATCH($A47,'予選ヒート1Gr-レース結果表（貼付）'!$A:$A,0),MATCH('予選ヒート1Gr-レース結果表（印刷）'!G$11,'予選ヒート1Gr-レース結果表（貼付）'!$1:$1,0)),"")</f>
        <v/>
      </c>
      <c r="H47" s="24" t="str">
        <f>IFERROR(IF(A47="DNS","",IF(A47="DQ","",INDEX('予選ヒート1Gr-レース結果表（貼付）'!$A:$Z,MATCH($B47,'予選ヒート1Gr-レース結果表（貼付）'!$B:$B,0),MATCH('予選ヒート1Gr-レース結果表（印刷）'!H$11,'予選ヒート1Gr-レース結果表（貼付）'!$1:$1,0)))),"")</f>
        <v/>
      </c>
      <c r="I47" s="82" t="str">
        <f>IFERROR(IF(A47="DNS","ｽﾀｰﾄ出来ず",IF(A47="DQ","失　格",INDEX('予選ヒート1Gr-レース結果表（貼付）'!$A:$Z,MATCH($B47,'予選ヒート1Gr-レース結果表（貼付）'!$B:$B,0),MATCH('予選ヒート1Gr-レース結果表（印刷）'!I$11,'予選ヒート1Gr-レース結果表（貼付）'!$1:$1,0)))),"")</f>
        <v/>
      </c>
      <c r="J47" s="59" t="str">
        <f>IFERROR(IF(A47="DNS","",IF(A47="DQ","",INDEX('予選ヒート1Gr-レース結果表（貼付）'!$A:$Z,MATCH($B47,'予選ヒート1Gr-レース結果表（貼付）'!$B:$B,0),MATCH('予選ヒート1Gr-レース結果表（印刷）'!J$11,'予選ヒート1Gr-レース結果表（貼付）'!$1:$1,0)))),"")</f>
        <v/>
      </c>
      <c r="K47" s="59" t="str">
        <f>IFERROR(IF(A47="DNS","",IF(A47="DQ","",INDEX('予選ヒート1Gr-レース結果表（貼付）'!$A:$Z,MATCH($B47,'予選ヒート1Gr-レース結果表（貼付）'!$B:$B,0),MATCH('予選ヒート1Gr-レース結果表（印刷）'!K$11,'予選ヒート1Gr-レース結果表（貼付）'!$1:$1,0)))),"")</f>
        <v/>
      </c>
      <c r="L47" s="88" t="str">
        <f>IFERROR(IF(A47="DNS","",IF(A47="DQ","",INDEX('予選ヒート1Gr-レース結果表（貼付）'!$A:$Z,MATCH($B47,'予選ヒート1Gr-レース結果表（貼付）'!$B:$B,0),MATCH('予選ヒート1Gr-レース結果表（印刷）'!L$11,'予選ヒート1Gr-レース結果表（貼付）'!$1:$1,0)))),"")</f>
        <v/>
      </c>
      <c r="M47" s="217" t="str">
        <f t="shared" si="2"/>
        <v/>
      </c>
      <c r="N47" s="7"/>
      <c r="O47" s="23"/>
      <c r="P47" s="226" t="str">
        <f>IF(IFERROR(INDEX('予選ヒート1Gr-レース結果表（貼付）'!$A:$Z,MATCH($B47,'予選ヒート1Gr-レース結果表（貼付）'!$B:$B,0),MATCH(P$11,'予選ヒート1Gr-レース結果表（貼付）'!$1:$1,0)),"")=0,"",IFERROR(INDEX('予選ヒート1Gr-レース結果表（貼付）'!$A:$Z,MATCH($B47,'予選ヒート1Gr-レース結果表（貼付）'!$B:$B,0),MATCH(P$11,'予選ヒート1Gr-レース結果表（貼付）'!$1:$1,0)),""))</f>
        <v/>
      </c>
      <c r="Q47" s="226" t="str">
        <f>IF(P47="","",COUNTIF($P$13:P47,"&lt;&gt;"&amp;""))</f>
        <v/>
      </c>
      <c r="R47" s="226" t="str">
        <f t="shared" si="3"/>
        <v/>
      </c>
      <c r="S47" s="226" t="str">
        <f>IF(IFERROR(INDEX('予選ヒート1Gr-レース結果表（貼付）'!$A:$Z,MATCH($A47,'予選ヒート1Gr-レース結果表（貼付）'!$A:$A,0),MATCH(S$11,'予選ヒート1Gr-レース結果表（貼付）'!$1:$1,0)),"")=0,"",IFERROR(INDEX('予選ヒート1Gr-レース結果表（貼付）'!$A:$Z,MATCH($A47,'予選ヒート1Gr-レース結果表（貼付）'!$A:$A,0),MATCH(S$11,'予選ヒート1Gr-レース結果表（貼付）'!$1:$1,0)),""))</f>
        <v/>
      </c>
      <c r="T47" s="226"/>
      <c r="U47" s="226" t="str">
        <f>IF(IFERROR(INDEX('予選ヒート1Gr-レース結果表（貼付）'!$A:$Z,MATCH($B47,'予選ヒート1Gr-レース結果表（貼付）'!$B:$B,0),MATCH(U$11,'予選ヒート1Gr-レース結果表（貼付）'!$1:$1,0)),"")=0,"",IFERROR(INDEX('予選ヒート1Gr-レース結果表（貼付）'!$A:$Z,MATCH($B47,'予選ヒート1Gr-レース結果表（貼付）'!$B:$B,0),MATCH(U$11,'予選ヒート1Gr-レース結果表（貼付）'!$1:$1,0)),""))</f>
        <v/>
      </c>
    </row>
    <row r="48" spans="1:21" ht="12.75" customHeight="1">
      <c r="A48" s="14" t="str">
        <f>IF(OR('予選ヒート1Gr-レース結果表（貼付）'!A32="DNF",'予選ヒート1Gr-レース結果表（貼付）'!A32="DNS",'予選ヒート1Gr-レース結果表（貼付）'!A32="DQ"),'予選ヒート1Gr-レース結果表（貼付）'!A32,IF(MAX('予選ヒート1Gr-レース結果表（貼付）'!$A:$A)&gt;A47,A47+1,""))</f>
        <v/>
      </c>
      <c r="B48" s="15" t="str">
        <f>IFERROR(INDEX('予選ヒート1Gr-レース結果表（貼付）'!A32:$Z$50,MATCH($A48,'予選ヒート1Gr-レース結果表（貼付）'!A32:$A$50,0),MATCH('公式予選（TT）1Gr-結果表（印刷）'!B$11,'予選ヒート1Gr-レース結果表（貼付）'!$1:$1,0)),"")</f>
        <v/>
      </c>
      <c r="C48" s="200"/>
      <c r="D48" s="20" t="str">
        <f>IFERROR(INDEX('予選ヒート1Gr-レース結果表（貼付）'!$A:$Z,MATCH($A48,'予選ヒート1Gr-レース結果表（貼付）'!$A:$A,0),MATCH('予選ヒート1Gr-レース結果表（印刷）'!D$11,'予選ヒート1Gr-レース結果表（貼付）'!$1:$1,0)),"")</f>
        <v/>
      </c>
      <c r="E48" s="86" t="str">
        <f>IFERROR(INDEX('予選ヒート1Gr-レース結果表（貼付）'!$A:$Z,MATCH($A48,'予選ヒート1Gr-レース結果表（貼付）'!$A:$A,0),MATCH('予選ヒート1Gr-レース結果表（印刷）'!E$11,'予選ヒート1Gr-レース結果表（貼付）'!$1:$1,0)),"")</f>
        <v/>
      </c>
      <c r="F48" s="21" t="str">
        <f>IFERROR(INDEX('予選ヒート1Gr-レース結果表（貼付）'!$A:$Z,MATCH($A48,'予選ヒート1Gr-レース結果表（貼付）'!$A:$A,0),MATCH('予選ヒート1Gr-レース結果表（印刷）'!F$11,'予選ヒート1Gr-レース結果表（貼付）'!$1:$1,0)),"")</f>
        <v/>
      </c>
      <c r="G48" s="84" t="str">
        <f>IFERROR(INDEX('予選ヒート1Gr-レース結果表（貼付）'!$A:$Z,MATCH($A48,'予選ヒート1Gr-レース結果表（貼付）'!$A:$A,0),MATCH('予選ヒート1Gr-レース結果表（印刷）'!G$11,'予選ヒート1Gr-レース結果表（貼付）'!$1:$1,0)),"")</f>
        <v/>
      </c>
      <c r="H48" s="24" t="str">
        <f>IFERROR(IF(A48="DNS","",IF(A48="DQ","",INDEX('予選ヒート1Gr-レース結果表（貼付）'!$A:$Z,MATCH($B48,'予選ヒート1Gr-レース結果表（貼付）'!$B:$B,0),MATCH('予選ヒート1Gr-レース結果表（印刷）'!H$11,'予選ヒート1Gr-レース結果表（貼付）'!$1:$1,0)))),"")</f>
        <v/>
      </c>
      <c r="I48" s="82" t="str">
        <f>IFERROR(IF(A48="DNS","ｽﾀｰﾄ出来ず",IF(A48="DQ","失　格",INDEX('予選ヒート1Gr-レース結果表（貼付）'!$A:$Z,MATCH($B48,'予選ヒート1Gr-レース結果表（貼付）'!$B:$B,0),MATCH('予選ヒート1Gr-レース結果表（印刷）'!I$11,'予選ヒート1Gr-レース結果表（貼付）'!$1:$1,0)))),"")</f>
        <v/>
      </c>
      <c r="J48" s="59" t="str">
        <f>IFERROR(IF(A48="DNS","",IF(A48="DQ","",INDEX('予選ヒート1Gr-レース結果表（貼付）'!$A:$Z,MATCH($B48,'予選ヒート1Gr-レース結果表（貼付）'!$B:$B,0),MATCH('予選ヒート1Gr-レース結果表（印刷）'!J$11,'予選ヒート1Gr-レース結果表（貼付）'!$1:$1,0)))),"")</f>
        <v/>
      </c>
      <c r="K48" s="59" t="str">
        <f>IFERROR(IF(A48="DNS","",IF(A48="DQ","",INDEX('予選ヒート1Gr-レース結果表（貼付）'!$A:$Z,MATCH($B48,'予選ヒート1Gr-レース結果表（貼付）'!$B:$B,0),MATCH('予選ヒート1Gr-レース結果表（印刷）'!K$11,'予選ヒート1Gr-レース結果表（貼付）'!$1:$1,0)))),"")</f>
        <v/>
      </c>
      <c r="L48" s="88" t="str">
        <f>IFERROR(IF(A48="DNS","",IF(A48="DQ","",INDEX('予選ヒート1Gr-レース結果表（貼付）'!$A:$Z,MATCH($B48,'予選ヒート1Gr-レース結果表（貼付）'!$B:$B,0),MATCH('予選ヒート1Gr-レース結果表（印刷）'!L$11,'予選ヒート1Gr-レース結果表（貼付）'!$1:$1,0)))),"")</f>
        <v/>
      </c>
      <c r="M48" s="217" t="str">
        <f t="shared" si="2"/>
        <v/>
      </c>
      <c r="N48" s="7"/>
      <c r="O48" s="23"/>
      <c r="P48" s="226" t="str">
        <f>IF(IFERROR(INDEX('予選ヒート1Gr-レース結果表（貼付）'!$A:$Z,MATCH($B48,'予選ヒート1Gr-レース結果表（貼付）'!$B:$B,0),MATCH(P$11,'予選ヒート1Gr-レース結果表（貼付）'!$1:$1,0)),"")=0,"",IFERROR(INDEX('予選ヒート1Gr-レース結果表（貼付）'!$A:$Z,MATCH($B48,'予選ヒート1Gr-レース結果表（貼付）'!$B:$B,0),MATCH(P$11,'予選ヒート1Gr-レース結果表（貼付）'!$1:$1,0)),""))</f>
        <v/>
      </c>
      <c r="Q48" s="226" t="str">
        <f>IF(P48="","",COUNTIF($P$13:P48,"&lt;&gt;"&amp;""))</f>
        <v/>
      </c>
      <c r="R48" s="226" t="str">
        <f t="shared" si="3"/>
        <v/>
      </c>
      <c r="S48" s="226" t="str">
        <f>IF(IFERROR(INDEX('予選ヒート1Gr-レース結果表（貼付）'!$A:$Z,MATCH($A48,'予選ヒート1Gr-レース結果表（貼付）'!$A:$A,0),MATCH(S$11,'予選ヒート1Gr-レース結果表（貼付）'!$1:$1,0)),"")=0,"",IFERROR(INDEX('予選ヒート1Gr-レース結果表（貼付）'!$A:$Z,MATCH($A48,'予選ヒート1Gr-レース結果表（貼付）'!$A:$A,0),MATCH(S$11,'予選ヒート1Gr-レース結果表（貼付）'!$1:$1,0)),""))</f>
        <v/>
      </c>
      <c r="T48" s="226"/>
      <c r="U48" s="226" t="str">
        <f>IF(IFERROR(INDEX('予選ヒート1Gr-レース結果表（貼付）'!$A:$Z,MATCH($B48,'予選ヒート1Gr-レース結果表（貼付）'!$B:$B,0),MATCH(U$11,'予選ヒート1Gr-レース結果表（貼付）'!$1:$1,0)),"")=0,"",IFERROR(INDEX('予選ヒート1Gr-レース結果表（貼付）'!$A:$Z,MATCH($B48,'予選ヒート1Gr-レース結果表（貼付）'!$B:$B,0),MATCH(U$11,'予選ヒート1Gr-レース結果表（貼付）'!$1:$1,0)),""))</f>
        <v/>
      </c>
    </row>
    <row r="49" spans="1:21" ht="12.75" customHeight="1">
      <c r="A49" s="14" t="str">
        <f>IF(OR('予選ヒート1Gr-レース結果表（貼付）'!A33="DNF",'予選ヒート1Gr-レース結果表（貼付）'!A33="DNS",'予選ヒート1Gr-レース結果表（貼付）'!A33="DQ"),'予選ヒート1Gr-レース結果表（貼付）'!A33,IF(MAX('予選ヒート1Gr-レース結果表（貼付）'!$A:$A)&gt;A48,A48+1,""))</f>
        <v/>
      </c>
      <c r="B49" s="15" t="str">
        <f>IFERROR(INDEX('予選ヒート1Gr-レース結果表（貼付）'!A33:$Z$50,MATCH($A49,'予選ヒート1Gr-レース結果表（貼付）'!A33:$A$50,0),MATCH('公式予選（TT）1Gr-結果表（印刷）'!B$11,'予選ヒート1Gr-レース結果表（貼付）'!$1:$1,0)),"")</f>
        <v/>
      </c>
      <c r="C49" s="200"/>
      <c r="D49" s="20" t="str">
        <f>IFERROR(INDEX('予選ヒート1Gr-レース結果表（貼付）'!$A:$Z,MATCH($A49,'予選ヒート1Gr-レース結果表（貼付）'!$A:$A,0),MATCH('予選ヒート1Gr-レース結果表（印刷）'!D$11,'予選ヒート1Gr-レース結果表（貼付）'!$1:$1,0)),"")</f>
        <v/>
      </c>
      <c r="E49" s="86" t="str">
        <f>IFERROR(INDEX('予選ヒート1Gr-レース結果表（貼付）'!$A:$Z,MATCH($A49,'予選ヒート1Gr-レース結果表（貼付）'!$A:$A,0),MATCH('予選ヒート1Gr-レース結果表（印刷）'!E$11,'予選ヒート1Gr-レース結果表（貼付）'!$1:$1,0)),"")</f>
        <v/>
      </c>
      <c r="F49" s="21" t="str">
        <f>IFERROR(INDEX('予選ヒート1Gr-レース結果表（貼付）'!$A:$Z,MATCH($A49,'予選ヒート1Gr-レース結果表（貼付）'!$A:$A,0),MATCH('予選ヒート1Gr-レース結果表（印刷）'!F$11,'予選ヒート1Gr-レース結果表（貼付）'!$1:$1,0)),"")</f>
        <v/>
      </c>
      <c r="G49" s="84" t="str">
        <f>IFERROR(INDEX('予選ヒート1Gr-レース結果表（貼付）'!$A:$Z,MATCH($A49,'予選ヒート1Gr-レース結果表（貼付）'!$A:$A,0),MATCH('予選ヒート1Gr-レース結果表（印刷）'!G$11,'予選ヒート1Gr-レース結果表（貼付）'!$1:$1,0)),"")</f>
        <v/>
      </c>
      <c r="H49" s="24" t="str">
        <f>IFERROR(IF(A49="DNS","",IF(A49="DQ","",INDEX('予選ヒート1Gr-レース結果表（貼付）'!$A:$Z,MATCH($B49,'予選ヒート1Gr-レース結果表（貼付）'!$B:$B,0),MATCH('予選ヒート1Gr-レース結果表（印刷）'!H$11,'予選ヒート1Gr-レース結果表（貼付）'!$1:$1,0)))),"")</f>
        <v/>
      </c>
      <c r="I49" s="82" t="str">
        <f>IFERROR(IF(A49="DNS","ｽﾀｰﾄ出来ず",IF(A49="DQ","失　格",INDEX('予選ヒート1Gr-レース結果表（貼付）'!$A:$Z,MATCH($B49,'予選ヒート1Gr-レース結果表（貼付）'!$B:$B,0),MATCH('予選ヒート1Gr-レース結果表（印刷）'!I$11,'予選ヒート1Gr-レース結果表（貼付）'!$1:$1,0)))),"")</f>
        <v/>
      </c>
      <c r="J49" s="59" t="str">
        <f>IFERROR(IF(A49="DNS","",IF(A49="DQ","",INDEX('予選ヒート1Gr-レース結果表（貼付）'!$A:$Z,MATCH($B49,'予選ヒート1Gr-レース結果表（貼付）'!$B:$B,0),MATCH('予選ヒート1Gr-レース結果表（印刷）'!J$11,'予選ヒート1Gr-レース結果表（貼付）'!$1:$1,0)))),"")</f>
        <v/>
      </c>
      <c r="K49" s="59" t="str">
        <f>IFERROR(IF(A49="DNS","",IF(A49="DQ","",INDEX('予選ヒート1Gr-レース結果表（貼付）'!$A:$Z,MATCH($B49,'予選ヒート1Gr-レース結果表（貼付）'!$B:$B,0),MATCH('予選ヒート1Gr-レース結果表（印刷）'!K$11,'予選ヒート1Gr-レース結果表（貼付）'!$1:$1,0)))),"")</f>
        <v/>
      </c>
      <c r="L49" s="88" t="str">
        <f>IFERROR(IF(A49="DNS","",IF(A49="DQ","",INDEX('予選ヒート1Gr-レース結果表（貼付）'!$A:$Z,MATCH($B49,'予選ヒート1Gr-レース結果表（貼付）'!$B:$B,0),MATCH('予選ヒート1Gr-レース結果表（印刷）'!L$11,'予選ヒート1Gr-レース結果表（貼付）'!$1:$1,0)))),"")</f>
        <v/>
      </c>
      <c r="M49" s="217" t="str">
        <f t="shared" si="2"/>
        <v/>
      </c>
      <c r="N49" s="7"/>
      <c r="O49" s="23"/>
      <c r="P49" s="226"/>
      <c r="Q49" s="226"/>
      <c r="R49" s="226"/>
      <c r="S49" s="226"/>
      <c r="T49" s="226"/>
      <c r="U49" s="226" t="str">
        <f>IF(IFERROR(INDEX('予選ヒート1Gr-レース結果表（貼付）'!$A:$Z,MATCH($B49,'予選ヒート1Gr-レース結果表（貼付）'!$B:$B,0),MATCH(U$11,'予選ヒート1Gr-レース結果表（貼付）'!$1:$1,0)),"")=0,"",IFERROR(INDEX('予選ヒート1Gr-レース結果表（貼付）'!$A:$Z,MATCH($B49,'予選ヒート1Gr-レース結果表（貼付）'!$B:$B,0),MATCH(U$11,'予選ヒート1Gr-レース結果表（貼付）'!$1:$1,0)),""))</f>
        <v/>
      </c>
    </row>
    <row r="50" spans="1:21" ht="12.75" customHeight="1">
      <c r="A50" s="14" t="str">
        <f>IF(OR('予選ヒート1Gr-レース結果表（貼付）'!A34="DNF",'予選ヒート1Gr-レース結果表（貼付）'!A34="DNS",'予選ヒート1Gr-レース結果表（貼付）'!A34="DQ"),'予選ヒート1Gr-レース結果表（貼付）'!A34,IF(MAX('予選ヒート1Gr-レース結果表（貼付）'!$A:$A)&gt;A49,A49+1,""))</f>
        <v/>
      </c>
      <c r="B50" s="15" t="str">
        <f>IFERROR(INDEX('予選ヒート1Gr-レース結果表（貼付）'!A34:$Z$50,MATCH($A50,'予選ヒート1Gr-レース結果表（貼付）'!A34:$A$50,0),MATCH('公式予選（TT）1Gr-結果表（印刷）'!B$11,'予選ヒート1Gr-レース結果表（貼付）'!$1:$1,0)),"")</f>
        <v/>
      </c>
      <c r="C50" s="200"/>
      <c r="D50" s="20" t="str">
        <f>IFERROR(INDEX('予選ヒート1Gr-レース結果表（貼付）'!$A:$Z,MATCH($A50,'予選ヒート1Gr-レース結果表（貼付）'!$A:$A,0),MATCH('予選ヒート1Gr-レース結果表（印刷）'!D$11,'予選ヒート1Gr-レース結果表（貼付）'!$1:$1,0)),"")</f>
        <v/>
      </c>
      <c r="E50" s="86" t="str">
        <f>IFERROR(INDEX('予選ヒート1Gr-レース結果表（貼付）'!$A:$Z,MATCH($A50,'予選ヒート1Gr-レース結果表（貼付）'!$A:$A,0),MATCH('予選ヒート1Gr-レース結果表（印刷）'!E$11,'予選ヒート1Gr-レース結果表（貼付）'!$1:$1,0)),"")</f>
        <v/>
      </c>
      <c r="F50" s="21" t="str">
        <f>IFERROR(INDEX('予選ヒート1Gr-レース結果表（貼付）'!$A:$Z,MATCH($A50,'予選ヒート1Gr-レース結果表（貼付）'!$A:$A,0),MATCH('予選ヒート1Gr-レース結果表（印刷）'!F$11,'予選ヒート1Gr-レース結果表（貼付）'!$1:$1,0)),"")</f>
        <v/>
      </c>
      <c r="G50" s="84" t="str">
        <f>IFERROR(INDEX('予選ヒート1Gr-レース結果表（貼付）'!$A:$Z,MATCH($A50,'予選ヒート1Gr-レース結果表（貼付）'!$A:$A,0),MATCH('予選ヒート1Gr-レース結果表（印刷）'!G$11,'予選ヒート1Gr-レース結果表（貼付）'!$1:$1,0)),"")</f>
        <v/>
      </c>
      <c r="H50" s="24" t="str">
        <f>IFERROR(IF(A50="DNS","",IF(A50="DQ","",INDEX('予選ヒート1Gr-レース結果表（貼付）'!$A:$Z,MATCH($B50,'予選ヒート1Gr-レース結果表（貼付）'!$B:$B,0),MATCH('予選ヒート1Gr-レース結果表（印刷）'!H$11,'予選ヒート1Gr-レース結果表（貼付）'!$1:$1,0)))),"")</f>
        <v/>
      </c>
      <c r="I50" s="82" t="str">
        <f>IFERROR(IF(A50="DNS","ｽﾀｰﾄ出来ず",IF(A50="DQ","失　格",INDEX('予選ヒート1Gr-レース結果表（貼付）'!$A:$Z,MATCH($B50,'予選ヒート1Gr-レース結果表（貼付）'!$B:$B,0),MATCH('予選ヒート1Gr-レース結果表（印刷）'!I$11,'予選ヒート1Gr-レース結果表（貼付）'!$1:$1,0)))),"")</f>
        <v/>
      </c>
      <c r="J50" s="59" t="str">
        <f>IFERROR(IF(A50="DNS","",IF(A50="DQ","",INDEX('予選ヒート1Gr-レース結果表（貼付）'!$A:$Z,MATCH($B50,'予選ヒート1Gr-レース結果表（貼付）'!$B:$B,0),MATCH('予選ヒート1Gr-レース結果表（印刷）'!J$11,'予選ヒート1Gr-レース結果表（貼付）'!$1:$1,0)))),"")</f>
        <v/>
      </c>
      <c r="K50" s="59" t="str">
        <f>IFERROR(IF(A50="DNS","",IF(A50="DQ","",INDEX('予選ヒート1Gr-レース結果表（貼付）'!$A:$Z,MATCH($B50,'予選ヒート1Gr-レース結果表（貼付）'!$B:$B,0),MATCH('予選ヒート1Gr-レース結果表（印刷）'!K$11,'予選ヒート1Gr-レース結果表（貼付）'!$1:$1,0)))),"")</f>
        <v/>
      </c>
      <c r="L50" s="88" t="str">
        <f>IFERROR(IF(A50="DNS","",IF(A50="DQ","",INDEX('予選ヒート1Gr-レース結果表（貼付）'!$A:$Z,MATCH($B50,'予選ヒート1Gr-レース結果表（貼付）'!$B:$B,0),MATCH('予選ヒート1Gr-レース結果表（印刷）'!L$11,'予選ヒート1Gr-レース結果表（貼付）'!$1:$1,0)))),"")</f>
        <v/>
      </c>
      <c r="M50" s="217" t="str">
        <f t="shared" si="2"/>
        <v/>
      </c>
      <c r="N50" s="7"/>
      <c r="O50" s="23"/>
      <c r="P50" s="226"/>
      <c r="Q50" s="226"/>
      <c r="R50" s="226"/>
      <c r="S50" s="226"/>
      <c r="T50" s="226"/>
      <c r="U50" s="226" t="str">
        <f>IF(IFERROR(INDEX('予選ヒート1Gr-レース結果表（貼付）'!$A:$Z,MATCH($B50,'予選ヒート1Gr-レース結果表（貼付）'!$B:$B,0),MATCH(U$11,'予選ヒート1Gr-レース結果表（貼付）'!$1:$1,0)),"")=0,"",IFERROR(INDEX('予選ヒート1Gr-レース結果表（貼付）'!$A:$Z,MATCH($B50,'予選ヒート1Gr-レース結果表（貼付）'!$B:$B,0),MATCH(U$11,'予選ヒート1Gr-レース結果表（貼付）'!$1:$1,0)),""))</f>
        <v/>
      </c>
    </row>
    <row r="51" spans="1:21" ht="12.75" customHeight="1">
      <c r="A51" s="14" t="str">
        <f>IF(OR('予選ヒート1Gr-レース結果表（貼付）'!A35="DNF",'予選ヒート1Gr-レース結果表（貼付）'!A35="DNS",'予選ヒート1Gr-レース結果表（貼付）'!A35="DQ"),'予選ヒート1Gr-レース結果表（貼付）'!A35,IF(MAX('予選ヒート1Gr-レース結果表（貼付）'!$A:$A)&gt;A50,A50+1,""))</f>
        <v/>
      </c>
      <c r="B51" s="15" t="str">
        <f>IFERROR(INDEX('予選ヒート1Gr-レース結果表（貼付）'!A35:$Z$50,MATCH($A51,'予選ヒート1Gr-レース結果表（貼付）'!A35:$A$50,0),MATCH('公式予選（TT）1Gr-結果表（印刷）'!B$11,'予選ヒート1Gr-レース結果表（貼付）'!$1:$1,0)),"")</f>
        <v/>
      </c>
      <c r="C51" s="200"/>
      <c r="D51" s="20" t="str">
        <f>IFERROR(INDEX('予選ヒート1Gr-レース結果表（貼付）'!$A:$Z,MATCH($A51,'予選ヒート1Gr-レース結果表（貼付）'!$A:$A,0),MATCH('予選ヒート1Gr-レース結果表（印刷）'!D$11,'予選ヒート1Gr-レース結果表（貼付）'!$1:$1,0)),"")</f>
        <v/>
      </c>
      <c r="E51" s="86" t="str">
        <f>IFERROR(INDEX('予選ヒート1Gr-レース結果表（貼付）'!$A:$Z,MATCH($A51,'予選ヒート1Gr-レース結果表（貼付）'!$A:$A,0),MATCH('予選ヒート1Gr-レース結果表（印刷）'!E$11,'予選ヒート1Gr-レース結果表（貼付）'!$1:$1,0)),"")</f>
        <v/>
      </c>
      <c r="F51" s="21" t="str">
        <f>IFERROR(INDEX('予選ヒート1Gr-レース結果表（貼付）'!$A:$Z,MATCH($A51,'予選ヒート1Gr-レース結果表（貼付）'!$A:$A,0),MATCH('予選ヒート1Gr-レース結果表（印刷）'!F$11,'予選ヒート1Gr-レース結果表（貼付）'!$1:$1,0)),"")</f>
        <v/>
      </c>
      <c r="G51" s="84" t="str">
        <f>IFERROR(INDEX('予選ヒート1Gr-レース結果表（貼付）'!$A:$Z,MATCH($A51,'予選ヒート1Gr-レース結果表（貼付）'!$A:$A,0),MATCH('予選ヒート1Gr-レース結果表（印刷）'!G$11,'予選ヒート1Gr-レース結果表（貼付）'!$1:$1,0)),"")</f>
        <v/>
      </c>
      <c r="H51" s="24" t="str">
        <f>IFERROR(IF(A51="DNS","",IF(A51="DQ","",INDEX('予選ヒート1Gr-レース結果表（貼付）'!$A:$Z,MATCH($B51,'予選ヒート1Gr-レース結果表（貼付）'!$B:$B,0),MATCH('予選ヒート1Gr-レース結果表（印刷）'!H$11,'予選ヒート1Gr-レース結果表（貼付）'!$1:$1,0)))),"")</f>
        <v/>
      </c>
      <c r="I51" s="82" t="str">
        <f>IFERROR(IF(A51="DNS","ｽﾀｰﾄ出来ず",IF(A51="DQ","失　格",INDEX('予選ヒート1Gr-レース結果表（貼付）'!$A:$Z,MATCH($B51,'予選ヒート1Gr-レース結果表（貼付）'!$B:$B,0),MATCH('予選ヒート1Gr-レース結果表（印刷）'!I$11,'予選ヒート1Gr-レース結果表（貼付）'!$1:$1,0)))),"")</f>
        <v/>
      </c>
      <c r="J51" s="59" t="str">
        <f>IFERROR(IF(A51="DNS","",IF(A51="DQ","",INDEX('予選ヒート1Gr-レース結果表（貼付）'!$A:$Z,MATCH($B51,'予選ヒート1Gr-レース結果表（貼付）'!$B:$B,0),MATCH('予選ヒート1Gr-レース結果表（印刷）'!J$11,'予選ヒート1Gr-レース結果表（貼付）'!$1:$1,0)))),"")</f>
        <v/>
      </c>
      <c r="K51" s="59" t="str">
        <f>IFERROR(IF(A51="DNS","",IF(A51="DQ","",INDEX('予選ヒート1Gr-レース結果表（貼付）'!$A:$Z,MATCH($B51,'予選ヒート1Gr-レース結果表（貼付）'!$B:$B,0),MATCH('予選ヒート1Gr-レース結果表（印刷）'!K$11,'予選ヒート1Gr-レース結果表（貼付）'!$1:$1,0)))),"")</f>
        <v/>
      </c>
      <c r="L51" s="88" t="str">
        <f>IFERROR(IF(A51="DNS","",IF(A51="DQ","",INDEX('予選ヒート1Gr-レース結果表（貼付）'!$A:$Z,MATCH($B51,'予選ヒート1Gr-レース結果表（貼付）'!$B:$B,0),MATCH('予選ヒート1Gr-レース結果表（印刷）'!L$11,'予選ヒート1Gr-レース結果表（貼付）'!$1:$1,0)))),"")</f>
        <v/>
      </c>
      <c r="M51" s="217" t="str">
        <f t="shared" si="2"/>
        <v/>
      </c>
      <c r="N51" s="7"/>
      <c r="O51" s="23"/>
      <c r="P51" s="226"/>
      <c r="Q51" s="226"/>
      <c r="R51" s="226"/>
      <c r="S51" s="226"/>
      <c r="T51" s="226"/>
      <c r="U51" s="226" t="str">
        <f>IF(IFERROR(INDEX('予選ヒート1Gr-レース結果表（貼付）'!$A:$Z,MATCH($B51,'予選ヒート1Gr-レース結果表（貼付）'!$B:$B,0),MATCH(U$11,'予選ヒート1Gr-レース結果表（貼付）'!$1:$1,0)),"")=0,"",IFERROR(INDEX('予選ヒート1Gr-レース結果表（貼付）'!$A:$Z,MATCH($B51,'予選ヒート1Gr-レース結果表（貼付）'!$B:$B,0),MATCH(U$11,'予選ヒート1Gr-レース結果表（貼付）'!$1:$1,0)),""))</f>
        <v/>
      </c>
    </row>
    <row r="52" spans="1:21" ht="12.75" customHeight="1">
      <c r="A52" s="14" t="str">
        <f>IF(OR('予選ヒート1Gr-レース結果表（貼付）'!A36="DNF",'予選ヒート1Gr-レース結果表（貼付）'!A36="DNS",'予選ヒート1Gr-レース結果表（貼付）'!A36="DQ"),'予選ヒート1Gr-レース結果表（貼付）'!A36,IF(MAX('予選ヒート1Gr-レース結果表（貼付）'!$A:$A)&gt;A51,A51+1,""))</f>
        <v/>
      </c>
      <c r="B52" s="15" t="str">
        <f>IFERROR(INDEX('予選ヒート1Gr-レース結果表（貼付）'!A36:$Z$50,MATCH($A52,'予選ヒート1Gr-レース結果表（貼付）'!A36:$A$50,0),MATCH('公式予選（TT）1Gr-結果表（印刷）'!B$11,'予選ヒート1Gr-レース結果表（貼付）'!$1:$1,0)),"")</f>
        <v/>
      </c>
      <c r="C52" s="200"/>
      <c r="D52" s="20" t="str">
        <f>IFERROR(INDEX('予選ヒート1Gr-レース結果表（貼付）'!$A:$Z,MATCH($A52,'予選ヒート1Gr-レース結果表（貼付）'!$A:$A,0),MATCH('予選ヒート1Gr-レース結果表（印刷）'!D$11,'予選ヒート1Gr-レース結果表（貼付）'!$1:$1,0)),"")</f>
        <v/>
      </c>
      <c r="E52" s="86" t="str">
        <f>IFERROR(INDEX('予選ヒート1Gr-レース結果表（貼付）'!$A:$Z,MATCH($A52,'予選ヒート1Gr-レース結果表（貼付）'!$A:$A,0),MATCH('予選ヒート1Gr-レース結果表（印刷）'!E$11,'予選ヒート1Gr-レース結果表（貼付）'!$1:$1,0)),"")</f>
        <v/>
      </c>
      <c r="F52" s="21" t="str">
        <f>IFERROR(INDEX('予選ヒート1Gr-レース結果表（貼付）'!$A:$Z,MATCH($A52,'予選ヒート1Gr-レース結果表（貼付）'!$A:$A,0),MATCH('予選ヒート1Gr-レース結果表（印刷）'!F$11,'予選ヒート1Gr-レース結果表（貼付）'!$1:$1,0)),"")</f>
        <v/>
      </c>
      <c r="G52" s="84" t="str">
        <f>IFERROR(INDEX('予選ヒート1Gr-レース結果表（貼付）'!$A:$Z,MATCH($A52,'予選ヒート1Gr-レース結果表（貼付）'!$A:$A,0),MATCH('予選ヒート1Gr-レース結果表（印刷）'!G$11,'予選ヒート1Gr-レース結果表（貼付）'!$1:$1,0)),"")</f>
        <v/>
      </c>
      <c r="H52" s="24" t="str">
        <f>IFERROR(IF(A52="DNS","",IF(A52="DQ","",INDEX('予選ヒート1Gr-レース結果表（貼付）'!$A:$Z,MATCH($B52,'予選ヒート1Gr-レース結果表（貼付）'!$B:$B,0),MATCH('予選ヒート1Gr-レース結果表（印刷）'!H$11,'予選ヒート1Gr-レース結果表（貼付）'!$1:$1,0)))),"")</f>
        <v/>
      </c>
      <c r="I52" s="82" t="str">
        <f>IFERROR(IF(A52="DNS","ｽﾀｰﾄ出来ず",IF(A52="DQ","失　格",INDEX('予選ヒート1Gr-レース結果表（貼付）'!$A:$Z,MATCH($B52,'予選ヒート1Gr-レース結果表（貼付）'!$B:$B,0),MATCH('予選ヒート1Gr-レース結果表（印刷）'!I$11,'予選ヒート1Gr-レース結果表（貼付）'!$1:$1,0)))),"")</f>
        <v/>
      </c>
      <c r="J52" s="59" t="str">
        <f>IFERROR(IF(A52="DNS","",IF(A52="DQ","",INDEX('予選ヒート1Gr-レース結果表（貼付）'!$A:$Z,MATCH($B52,'予選ヒート1Gr-レース結果表（貼付）'!$B:$B,0),MATCH('予選ヒート1Gr-レース結果表（印刷）'!J$11,'予選ヒート1Gr-レース結果表（貼付）'!$1:$1,0)))),"")</f>
        <v/>
      </c>
      <c r="K52" s="59" t="str">
        <f>IFERROR(IF(A52="DNS","",IF(A52="DQ","",INDEX('予選ヒート1Gr-レース結果表（貼付）'!$A:$Z,MATCH($B52,'予選ヒート1Gr-レース結果表（貼付）'!$B:$B,0),MATCH('予選ヒート1Gr-レース結果表（印刷）'!K$11,'予選ヒート1Gr-レース結果表（貼付）'!$1:$1,0)))),"")</f>
        <v/>
      </c>
      <c r="L52" s="88" t="str">
        <f>IFERROR(IF(A52="DNS","",IF(A52="DQ","",INDEX('予選ヒート1Gr-レース結果表（貼付）'!$A:$Z,MATCH($B52,'予選ヒート1Gr-レース結果表（貼付）'!$B:$B,0),MATCH('予選ヒート1Gr-レース結果表（印刷）'!L$11,'予選ヒート1Gr-レース結果表（貼付）'!$1:$1,0)))),"")</f>
        <v/>
      </c>
      <c r="M52" s="217" t="str">
        <f t="shared" si="2"/>
        <v/>
      </c>
      <c r="N52" s="7"/>
      <c r="O52" s="23"/>
      <c r="P52" s="226"/>
      <c r="Q52" s="226"/>
      <c r="R52" s="226"/>
      <c r="S52" s="226"/>
      <c r="T52" s="226"/>
      <c r="U52" s="226" t="str">
        <f>IF(IFERROR(INDEX('予選ヒート1Gr-レース結果表（貼付）'!$A:$Z,MATCH($B52,'予選ヒート1Gr-レース結果表（貼付）'!$B:$B,0),MATCH(U$11,'予選ヒート1Gr-レース結果表（貼付）'!$1:$1,0)),"")=0,"",IFERROR(INDEX('予選ヒート1Gr-レース結果表（貼付）'!$A:$Z,MATCH($B52,'予選ヒート1Gr-レース結果表（貼付）'!$B:$B,0),MATCH(U$11,'予選ヒート1Gr-レース結果表（貼付）'!$1:$1,0)),""))</f>
        <v/>
      </c>
    </row>
    <row r="53" spans="1:21" ht="12.75" customHeight="1">
      <c r="A53" s="17" t="s">
        <v>14</v>
      </c>
      <c r="B53" s="7"/>
      <c r="C53" s="7"/>
      <c r="D53" s="224" t="str">
        <f>"No."&amp;IFERROR(INDEX($A12:$Z50,MATCH($I$53,$U$12:$U$50,0),MATCH("No.",$11:$11,0)),"")&amp;"　"&amp;IFERROR(INDEX($A12:$Z50,MATCH($I$53,$U$12:$U$50,0),MATCH("名前",$11:$11,0)),"")</f>
        <v>No.2　坂 裕之</v>
      </c>
      <c r="E53" s="69" t="str">
        <f>IFERROR(INDEX($A12:$Z52,MATCH($I$53,$U$12:$U$52,0),MATCH("team",$11:$11,0)),"")</f>
        <v>のりものクラブTIGRE</v>
      </c>
      <c r="F53" s="70">
        <f>1.264/MAX(U:U)*3600</f>
        <v>55.494713221215413</v>
      </c>
      <c r="H53" s="69" t="str">
        <f>INDEX('予選ヒート1Gr-レース結果表（貼付）'!$A:$Z,MATCH(INDEX($A12:$Z50,MATCH($I$53,$U$12:$U$50,0),MATCH("No.",$11:$11,0)),'予選ヒート1Gr-レース結果表（貼付）'!$B:$B,0),MATCH("In Lap",'予選ヒート1Gr-レース結果表（貼付）'!$1:$1,0))&amp;"/"&amp;IFERROR(INDEX($A12:$Z50,MATCH($I$53,$U$12:$U$50,0),MATCH("laps",$11:$11,0)),"")</f>
        <v>3/10</v>
      </c>
      <c r="I53" s="71">
        <f>MAX(U:U)</f>
        <v>81.997</v>
      </c>
      <c r="J53" s="72" t="s">
        <v>37</v>
      </c>
      <c r="K53" s="7"/>
      <c r="L53" s="66"/>
      <c r="M53" s="204"/>
      <c r="N53" s="7"/>
      <c r="O53" s="226"/>
      <c r="P53" s="226"/>
      <c r="Q53" s="226"/>
      <c r="R53" s="226"/>
      <c r="S53" s="226"/>
      <c r="T53" s="226"/>
      <c r="U53" s="226"/>
    </row>
    <row r="54" spans="1:21" ht="2.1" customHeight="1">
      <c r="A54" s="17"/>
      <c r="B54" s="7"/>
      <c r="C54" s="7"/>
      <c r="D54" s="68"/>
      <c r="E54" s="69"/>
      <c r="F54" s="70"/>
      <c r="H54" s="69"/>
      <c r="I54" s="71"/>
      <c r="J54" s="72"/>
      <c r="K54" s="7"/>
      <c r="L54" s="66"/>
      <c r="M54" s="204"/>
      <c r="N54" s="7"/>
      <c r="O54" s="226"/>
      <c r="P54" s="226"/>
      <c r="Q54" s="226"/>
      <c r="R54" s="226"/>
      <c r="S54" s="226"/>
      <c r="T54" s="226"/>
      <c r="U54" s="227"/>
    </row>
    <row r="55" spans="1:21" ht="12.75" customHeight="1">
      <c r="A55" s="17" t="str">
        <f>IF(COUNTIF(M:M,"R")&gt;=1,"R マークの車は、コースレコードを更新しました。従来のレコードタイムは"&amp;"　"&amp;TEXT(ROUND($M$11,3),"[&lt;1]m'ss.000;##0.000"),"")</f>
        <v/>
      </c>
      <c r="B55" s="7"/>
      <c r="C55" s="7"/>
      <c r="D55" s="68"/>
      <c r="E55" s="69"/>
      <c r="F55" s="70"/>
      <c r="H55" s="69"/>
      <c r="I55" s="71"/>
      <c r="J55" s="72"/>
      <c r="K55" s="7"/>
      <c r="L55" s="66"/>
      <c r="M55" s="204"/>
      <c r="N55" s="7"/>
      <c r="O55" s="226"/>
      <c r="P55" s="226"/>
      <c r="Q55" s="226"/>
      <c r="R55" s="226"/>
      <c r="S55" s="226"/>
      <c r="T55" s="226"/>
      <c r="U55" s="227"/>
    </row>
    <row r="56" spans="1:21" ht="2.1" customHeight="1">
      <c r="A56" s="17"/>
      <c r="B56" s="7"/>
      <c r="C56" s="7"/>
      <c r="D56" s="68"/>
      <c r="E56" s="69"/>
      <c r="F56" s="70"/>
      <c r="H56" s="69"/>
      <c r="I56" s="71"/>
      <c r="J56" s="72"/>
      <c r="K56" s="7"/>
      <c r="L56" s="66"/>
      <c r="M56" s="204"/>
      <c r="N56" s="7"/>
      <c r="O56" s="226"/>
      <c r="P56" s="226"/>
      <c r="Q56" s="226"/>
      <c r="R56" s="226"/>
      <c r="S56" s="226"/>
      <c r="T56" s="226"/>
      <c r="U56" s="227"/>
    </row>
    <row r="57" spans="1:21" ht="12.75" customHeight="1">
      <c r="A57" s="17" t="str">
        <f>IF(A58="","","ﾍﾟﾅﾙﾃｨ")</f>
        <v>ﾍﾟﾅﾙﾃｨ</v>
      </c>
      <c r="B57" s="18"/>
      <c r="C57" s="18"/>
      <c r="D57" s="7"/>
      <c r="E57" s="7"/>
      <c r="F57" s="7"/>
      <c r="G57" s="7"/>
      <c r="H57" s="7"/>
      <c r="I57" s="7"/>
      <c r="J57" s="7"/>
      <c r="K57" s="7"/>
      <c r="L57" s="66"/>
      <c r="M57" s="204"/>
      <c r="N57" s="7"/>
      <c r="O57" s="226"/>
      <c r="P57" s="226"/>
      <c r="Q57" s="226"/>
      <c r="R57" s="226"/>
      <c r="S57" s="226"/>
      <c r="T57" s="226"/>
      <c r="U57" s="227"/>
    </row>
    <row r="58" spans="1:21" ht="12.75" customHeight="1">
      <c r="A58" s="178">
        <f>IF(MAX(Q13:Q48)&lt;1,"",1)</f>
        <v>1</v>
      </c>
      <c r="B58" t="str">
        <f t="shared" ref="B58:B68" si="4">IF(A58="","","No."&amp;INDEX($A$11:$Y$48,MATCH($A58,$R$11:$R$48,0),MATCH("No.",$11:$11,0)))</f>
        <v>No.57</v>
      </c>
      <c r="C58" t="str">
        <f t="shared" ref="C58:C68" si="5">INDEX($A$11:$Y$48,MATCH($A58,$R$11:$R$48,0),MATCH("コメント",$11:$11,0))</f>
        <v>鈴鹿選手権ｼﾘｰｽﾞ特別規則 競技車両規則第60条～2)(ﾌﾛﾝﾄﾌｪｱﾘﾝｸﾞ)違反により、5秒加算とした。</v>
      </c>
      <c r="D58" s="7"/>
      <c r="E58" s="7"/>
      <c r="F58" s="7"/>
      <c r="G58" s="7"/>
      <c r="H58" s="7"/>
      <c r="I58" s="7"/>
      <c r="J58" s="7"/>
      <c r="K58" s="7"/>
      <c r="L58" s="66"/>
      <c r="M58" s="204"/>
      <c r="N58" s="7"/>
      <c r="O58" s="226"/>
      <c r="P58" s="226"/>
      <c r="Q58" s="226"/>
      <c r="R58" s="226"/>
      <c r="S58" s="226"/>
      <c r="T58" s="226"/>
      <c r="U58" s="227"/>
    </row>
    <row r="59" spans="1:21" ht="12.75" customHeight="1">
      <c r="A59" s="179">
        <f t="shared" ref="A59:A68" si="6">IF(A58&lt;COUNTIF($R$12:$R$48,"&gt;"&amp;0),A58+1,"")</f>
        <v>2</v>
      </c>
      <c r="B59" t="str">
        <f t="shared" si="4"/>
        <v>No.68</v>
      </c>
      <c r="C59" t="str">
        <f t="shared" si="5"/>
        <v>鈴鹿選手権ｼﾘｰｽﾞ特別規則 第30条～1)(1)ｽﾀｰﾄ違反(ｺﾘﾄﾞｰ)により、着順から5位下の順位とする。</v>
      </c>
      <c r="D59" s="7"/>
      <c r="E59" s="7"/>
      <c r="F59" s="7"/>
      <c r="G59" s="7"/>
      <c r="H59" s="7"/>
      <c r="I59" s="7"/>
      <c r="J59" s="7"/>
      <c r="K59" s="7"/>
      <c r="L59" s="66"/>
      <c r="M59" s="204"/>
      <c r="N59" s="7"/>
      <c r="O59" s="226"/>
      <c r="P59" s="226"/>
      <c r="Q59" s="226"/>
      <c r="R59" s="226"/>
      <c r="S59" s="226"/>
      <c r="T59" s="226"/>
      <c r="U59" s="227"/>
    </row>
    <row r="60" spans="1:21" ht="12.75" customHeight="1">
      <c r="A60" s="179" t="str">
        <f t="shared" si="6"/>
        <v/>
      </c>
      <c r="B60" t="str">
        <f t="shared" si="4"/>
        <v/>
      </c>
      <c r="C60" t="str">
        <f t="shared" si="5"/>
        <v/>
      </c>
      <c r="D60" s="7"/>
      <c r="E60" s="7"/>
      <c r="F60" s="7"/>
      <c r="G60" s="7"/>
      <c r="H60" s="7"/>
      <c r="I60" s="7"/>
      <c r="J60" s="7"/>
      <c r="K60" s="7"/>
      <c r="L60" s="66"/>
      <c r="M60" s="204"/>
      <c r="N60" s="7"/>
      <c r="O60" s="226"/>
      <c r="P60" s="226"/>
      <c r="Q60" s="226"/>
      <c r="R60" s="226"/>
      <c r="S60" s="226"/>
      <c r="T60" s="226"/>
      <c r="U60" s="227"/>
    </row>
    <row r="61" spans="1:21" ht="12.75" customHeight="1">
      <c r="A61" s="179" t="str">
        <f t="shared" si="6"/>
        <v/>
      </c>
      <c r="B61" t="str">
        <f t="shared" si="4"/>
        <v/>
      </c>
      <c r="C61" t="str">
        <f t="shared" si="5"/>
        <v/>
      </c>
      <c r="D61" s="7"/>
      <c r="E61" s="7"/>
      <c r="F61" s="7"/>
      <c r="G61" s="7"/>
      <c r="H61" s="7"/>
      <c r="I61" s="7"/>
      <c r="J61" s="7"/>
      <c r="K61" s="7"/>
      <c r="L61" s="66"/>
      <c r="M61" s="204"/>
      <c r="N61" s="7"/>
      <c r="O61" s="226"/>
      <c r="P61" s="226"/>
      <c r="Q61" s="226"/>
      <c r="R61" s="226"/>
      <c r="S61" s="226"/>
      <c r="T61" s="226"/>
      <c r="U61" s="227"/>
    </row>
    <row r="62" spans="1:21" ht="12.75" customHeight="1">
      <c r="A62" s="179" t="str">
        <f t="shared" si="6"/>
        <v/>
      </c>
      <c r="B62" t="str">
        <f t="shared" si="4"/>
        <v/>
      </c>
      <c r="C62" t="str">
        <f t="shared" si="5"/>
        <v/>
      </c>
      <c r="D62" s="7"/>
      <c r="E62" s="7"/>
      <c r="F62" s="7"/>
      <c r="G62" s="7"/>
      <c r="H62" s="7"/>
      <c r="I62" s="7"/>
      <c r="J62" s="7"/>
      <c r="K62" s="7"/>
      <c r="L62" s="66"/>
      <c r="M62" s="204"/>
      <c r="N62" s="7"/>
      <c r="O62" s="226"/>
      <c r="P62" s="226"/>
      <c r="Q62" s="226"/>
      <c r="R62" s="226"/>
      <c r="S62" s="226"/>
      <c r="T62" s="226"/>
      <c r="U62" s="227"/>
    </row>
    <row r="63" spans="1:21" ht="12.75" customHeight="1">
      <c r="A63" s="179" t="str">
        <f t="shared" si="6"/>
        <v/>
      </c>
      <c r="B63" t="str">
        <f t="shared" si="4"/>
        <v/>
      </c>
      <c r="C63" t="str">
        <f t="shared" si="5"/>
        <v/>
      </c>
      <c r="D63" s="7"/>
      <c r="E63" s="7"/>
      <c r="F63" s="7"/>
      <c r="G63" s="7"/>
      <c r="H63" s="7"/>
      <c r="I63" s="7"/>
      <c r="J63" s="7"/>
      <c r="K63" s="7"/>
      <c r="L63" s="66"/>
      <c r="M63" s="204"/>
      <c r="N63" s="7"/>
      <c r="O63" s="226"/>
      <c r="P63" s="226"/>
      <c r="Q63" s="226"/>
      <c r="R63" s="226"/>
      <c r="S63" s="226"/>
      <c r="T63" s="226"/>
      <c r="U63" s="227"/>
    </row>
    <row r="64" spans="1:21" ht="12.75" customHeight="1">
      <c r="A64" s="179" t="str">
        <f t="shared" si="6"/>
        <v/>
      </c>
      <c r="B64" t="str">
        <f t="shared" si="4"/>
        <v/>
      </c>
      <c r="C64" t="str">
        <f t="shared" si="5"/>
        <v/>
      </c>
      <c r="D64" s="7"/>
      <c r="E64" s="7"/>
      <c r="F64" s="7"/>
      <c r="G64" s="7"/>
      <c r="H64" s="7"/>
      <c r="I64" s="7"/>
      <c r="J64" s="7"/>
      <c r="K64" s="7"/>
      <c r="L64" s="66"/>
      <c r="M64" s="204"/>
      <c r="N64" s="7"/>
      <c r="O64" s="226"/>
      <c r="P64" s="226"/>
      <c r="Q64" s="226"/>
      <c r="R64" s="226"/>
      <c r="S64" s="226"/>
      <c r="T64" s="226"/>
      <c r="U64" s="227"/>
    </row>
    <row r="65" spans="1:21" ht="12.75" customHeight="1">
      <c r="A65" s="179" t="str">
        <f t="shared" si="6"/>
        <v/>
      </c>
      <c r="B65" t="str">
        <f t="shared" si="4"/>
        <v/>
      </c>
      <c r="C65" t="str">
        <f t="shared" si="5"/>
        <v/>
      </c>
      <c r="D65" s="7"/>
      <c r="E65" s="7"/>
      <c r="F65" s="7"/>
      <c r="G65" s="7"/>
      <c r="H65" s="7"/>
      <c r="I65" s="7"/>
      <c r="J65" s="7"/>
      <c r="K65" s="7"/>
      <c r="L65" s="66"/>
      <c r="M65" s="204"/>
      <c r="N65" s="7"/>
      <c r="O65" s="226"/>
      <c r="P65" s="226"/>
      <c r="Q65" s="226"/>
      <c r="R65" s="226"/>
      <c r="S65" s="226"/>
      <c r="T65" s="226"/>
      <c r="U65" s="227"/>
    </row>
    <row r="66" spans="1:21" ht="12.75" customHeight="1">
      <c r="A66" s="179" t="str">
        <f t="shared" si="6"/>
        <v/>
      </c>
      <c r="B66" t="str">
        <f t="shared" si="4"/>
        <v/>
      </c>
      <c r="C66" t="str">
        <f t="shared" si="5"/>
        <v/>
      </c>
      <c r="D66" s="7"/>
      <c r="E66" s="7"/>
      <c r="F66" s="7"/>
      <c r="G66" s="7"/>
      <c r="H66" s="7"/>
      <c r="I66" s="7"/>
      <c r="J66" s="7"/>
      <c r="K66" s="7"/>
      <c r="L66" s="66"/>
      <c r="M66" s="204"/>
      <c r="N66" s="7"/>
      <c r="O66" s="226"/>
      <c r="P66" s="226"/>
      <c r="Q66" s="226"/>
      <c r="R66" s="226"/>
      <c r="S66" s="226"/>
      <c r="T66" s="226"/>
      <c r="U66" s="227"/>
    </row>
    <row r="67" spans="1:21" ht="12.75" customHeight="1">
      <c r="A67" s="179" t="str">
        <f t="shared" si="6"/>
        <v/>
      </c>
      <c r="B67" t="str">
        <f t="shared" si="4"/>
        <v/>
      </c>
      <c r="C67" t="str">
        <f t="shared" si="5"/>
        <v/>
      </c>
      <c r="D67" s="7"/>
      <c r="E67" s="7"/>
      <c r="F67" s="7"/>
      <c r="G67" s="7"/>
      <c r="H67" s="7"/>
      <c r="I67" s="7"/>
      <c r="J67" s="7"/>
      <c r="K67" s="7"/>
      <c r="L67" s="66"/>
      <c r="M67" s="204"/>
      <c r="N67" s="7"/>
      <c r="O67" s="226"/>
      <c r="P67" s="226"/>
      <c r="Q67" s="226"/>
      <c r="R67" s="226"/>
      <c r="S67" s="226"/>
      <c r="T67" s="226"/>
      <c r="U67" s="227"/>
    </row>
    <row r="68" spans="1:21" ht="12.75" customHeight="1">
      <c r="A68" s="179" t="str">
        <f t="shared" si="6"/>
        <v/>
      </c>
      <c r="B68" t="str">
        <f t="shared" si="4"/>
        <v/>
      </c>
      <c r="C68" t="str">
        <f t="shared" si="5"/>
        <v/>
      </c>
      <c r="D68" s="7"/>
      <c r="E68" s="7"/>
      <c r="F68" s="7"/>
      <c r="G68" s="7"/>
      <c r="H68" s="7"/>
      <c r="I68" s="7"/>
      <c r="J68" s="7"/>
      <c r="K68" s="7"/>
      <c r="L68" s="66"/>
      <c r="M68" s="204"/>
      <c r="N68" s="7"/>
      <c r="O68" s="226"/>
      <c r="P68" s="226"/>
      <c r="Q68" s="226"/>
      <c r="R68" s="226"/>
      <c r="S68" s="226"/>
      <c r="T68" s="226"/>
      <c r="U68" s="227"/>
    </row>
    <row r="69" spans="1:21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204"/>
      <c r="N69" s="7"/>
      <c r="O69" s="23"/>
      <c r="P69" s="226"/>
      <c r="Q69" s="226"/>
      <c r="R69" s="226"/>
      <c r="S69" s="226"/>
      <c r="T69" s="226"/>
      <c r="U69" s="227"/>
    </row>
    <row r="70" spans="1:21" ht="12.75" customHeight="1">
      <c r="A70" s="7"/>
      <c r="B70" s="7"/>
      <c r="C70" s="7" t="str">
        <f>"審査委員長 ："&amp;" "&amp;各種設定!$D$20</f>
        <v xml:space="preserve">審査委員長 ： </v>
      </c>
      <c r="D70" s="7"/>
      <c r="E70" s="7"/>
      <c r="F70" s="7"/>
      <c r="G70" s="7"/>
      <c r="H70" s="7"/>
      <c r="I70" s="7"/>
      <c r="J70" s="7"/>
      <c r="K70" s="7"/>
      <c r="L70" s="7"/>
      <c r="M70" s="204"/>
      <c r="N70" s="7"/>
      <c r="O70" s="23"/>
      <c r="P70" s="226"/>
      <c r="Q70" s="226"/>
      <c r="R70" s="226"/>
      <c r="S70" s="226"/>
      <c r="T70" s="226"/>
      <c r="U70" s="227"/>
    </row>
    <row r="71" spans="1:21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204"/>
      <c r="N71" s="7"/>
      <c r="O71" s="23"/>
      <c r="P71" s="226"/>
      <c r="Q71" s="226"/>
      <c r="R71" s="226"/>
      <c r="S71" s="226"/>
      <c r="T71" s="226"/>
      <c r="U71" s="227"/>
    </row>
    <row r="72" spans="1:21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204"/>
      <c r="N72" s="7"/>
      <c r="O72" s="23"/>
      <c r="P72" s="226"/>
      <c r="Q72" s="226"/>
      <c r="R72" s="226"/>
      <c r="S72" s="226"/>
      <c r="T72" s="226"/>
      <c r="U72" s="227"/>
    </row>
    <row r="73" spans="1:21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204"/>
      <c r="N73" s="7"/>
      <c r="O73" s="23"/>
      <c r="P73" s="226"/>
      <c r="Q73" s="226"/>
      <c r="R73" s="226"/>
      <c r="S73" s="226"/>
      <c r="T73" s="226"/>
      <c r="U73" s="227"/>
    </row>
    <row r="74" spans="1:21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204"/>
      <c r="N74" s="7"/>
      <c r="O74" s="23"/>
      <c r="P74" s="226"/>
      <c r="Q74" s="226"/>
      <c r="R74" s="226"/>
      <c r="S74" s="226"/>
      <c r="T74" s="226"/>
      <c r="U74" s="227"/>
    </row>
    <row r="75" spans="1:21" ht="12.75" customHeight="1">
      <c r="A75" s="172"/>
      <c r="B75" s="172"/>
      <c r="C75" s="172"/>
      <c r="D75" s="172"/>
      <c r="E75" s="172"/>
      <c r="F75" s="172"/>
      <c r="G75" s="172"/>
      <c r="H75" s="172"/>
      <c r="I75" s="172"/>
      <c r="J75" s="172"/>
      <c r="K75" s="172"/>
      <c r="L75" s="172"/>
      <c r="M75" s="207"/>
      <c r="N75" s="7"/>
      <c r="O75" s="23"/>
      <c r="P75" s="226"/>
      <c r="Q75" s="226"/>
      <c r="R75" s="226"/>
      <c r="S75" s="226"/>
      <c r="T75" s="226"/>
      <c r="U75" s="227"/>
    </row>
    <row r="76" spans="1:21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204"/>
      <c r="N76" s="7"/>
      <c r="O76" s="23"/>
      <c r="P76" s="226"/>
      <c r="Q76" s="226"/>
      <c r="R76" s="226"/>
      <c r="S76" s="226"/>
      <c r="T76" s="226"/>
      <c r="U76" s="227"/>
    </row>
    <row r="77" spans="1:21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204"/>
      <c r="N77" s="7"/>
      <c r="O77" s="23"/>
      <c r="P77" s="226"/>
      <c r="Q77" s="226"/>
      <c r="R77" s="226"/>
      <c r="S77" s="226"/>
      <c r="T77" s="226"/>
      <c r="U77" s="227"/>
    </row>
    <row r="78" spans="1:21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204"/>
      <c r="N78" s="7"/>
      <c r="O78" s="23"/>
      <c r="P78" s="226"/>
      <c r="Q78" s="226"/>
      <c r="R78" s="226"/>
      <c r="S78" s="226"/>
      <c r="T78" s="226"/>
      <c r="U78" s="227"/>
    </row>
    <row r="79" spans="1:21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204"/>
      <c r="N79" s="7"/>
      <c r="O79" s="23"/>
      <c r="P79" s="226"/>
      <c r="Q79" s="226"/>
      <c r="R79" s="226"/>
      <c r="S79" s="226"/>
      <c r="T79" s="226"/>
      <c r="U79" s="227"/>
    </row>
    <row r="80" spans="1:21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204"/>
      <c r="N80" s="7"/>
      <c r="O80" s="23"/>
      <c r="P80" s="226"/>
      <c r="Q80" s="226"/>
      <c r="R80" s="226"/>
      <c r="S80" s="226"/>
      <c r="T80" s="226"/>
      <c r="U80" s="227"/>
    </row>
    <row r="81" spans="1:21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204"/>
      <c r="N81" s="7"/>
      <c r="O81" s="23"/>
      <c r="P81" s="226"/>
      <c r="Q81" s="226"/>
      <c r="R81" s="226"/>
      <c r="S81" s="226"/>
      <c r="T81" s="226"/>
      <c r="U81" s="227"/>
    </row>
    <row r="82" spans="1:21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204"/>
      <c r="N82" s="7"/>
      <c r="O82" s="23"/>
      <c r="P82" s="226"/>
      <c r="Q82" s="226"/>
      <c r="R82" s="226"/>
      <c r="S82" s="226"/>
      <c r="T82" s="226"/>
      <c r="U82" s="227"/>
    </row>
    <row r="83" spans="1:21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204"/>
      <c r="N83" s="7"/>
      <c r="O83" s="23"/>
      <c r="P83" s="226"/>
      <c r="Q83" s="226"/>
      <c r="R83" s="226"/>
      <c r="S83" s="226"/>
      <c r="T83" s="226"/>
      <c r="U83" s="227"/>
    </row>
    <row r="84" spans="1:21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204"/>
      <c r="N84" s="7"/>
      <c r="O84" s="23"/>
      <c r="P84" s="226"/>
      <c r="Q84" s="226"/>
      <c r="R84" s="226"/>
      <c r="S84" s="226"/>
      <c r="T84" s="226"/>
      <c r="U84" s="227"/>
    </row>
    <row r="85" spans="1:21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204"/>
      <c r="N85" s="7"/>
      <c r="O85" s="23"/>
      <c r="P85" s="226"/>
      <c r="Q85" s="226"/>
      <c r="R85" s="226"/>
      <c r="S85" s="226"/>
      <c r="T85" s="226"/>
      <c r="U85" s="227"/>
    </row>
    <row r="86" spans="1:21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204"/>
      <c r="N86" s="7"/>
      <c r="O86" s="23"/>
      <c r="P86" s="226"/>
      <c r="Q86" s="226"/>
      <c r="R86" s="226"/>
      <c r="S86" s="226"/>
      <c r="T86" s="226"/>
      <c r="U86" s="227"/>
    </row>
    <row r="87" spans="1:21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204"/>
      <c r="N87" s="7"/>
      <c r="O87" s="23"/>
      <c r="P87" s="226"/>
      <c r="Q87" s="226"/>
      <c r="R87" s="226"/>
      <c r="S87" s="226"/>
      <c r="T87" s="226"/>
      <c r="U87" s="227"/>
    </row>
    <row r="88" spans="1:21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204"/>
      <c r="N88" s="7"/>
      <c r="O88" s="23"/>
      <c r="P88" s="226"/>
      <c r="Q88" s="226"/>
      <c r="R88" s="226"/>
      <c r="S88" s="226"/>
      <c r="T88" s="226"/>
      <c r="U88" s="227"/>
    </row>
    <row r="89" spans="1:21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204"/>
      <c r="N89" s="7"/>
      <c r="O89" s="23"/>
      <c r="P89" s="226"/>
      <c r="Q89" s="226"/>
      <c r="R89" s="226"/>
      <c r="S89" s="226"/>
      <c r="T89" s="226"/>
      <c r="U89" s="227"/>
    </row>
    <row r="90" spans="1:21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204"/>
      <c r="N90" s="7"/>
      <c r="O90" s="23"/>
      <c r="P90" s="226"/>
      <c r="Q90" s="226"/>
      <c r="R90" s="226"/>
      <c r="S90" s="226"/>
      <c r="T90" s="226"/>
      <c r="U90" s="227"/>
    </row>
    <row r="91" spans="1:21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204"/>
      <c r="N91" s="7"/>
      <c r="O91" s="23"/>
      <c r="P91" s="226"/>
      <c r="Q91" s="226"/>
      <c r="R91" s="226"/>
      <c r="S91" s="226"/>
      <c r="T91" s="226"/>
      <c r="U91" s="227"/>
    </row>
    <row r="92" spans="1:21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204"/>
      <c r="N92" s="7"/>
      <c r="O92" s="23"/>
      <c r="P92" s="226"/>
      <c r="Q92" s="226"/>
      <c r="R92" s="226"/>
      <c r="S92" s="226"/>
      <c r="T92" s="226"/>
      <c r="U92" s="227"/>
    </row>
    <row r="93" spans="1:21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204"/>
      <c r="N93" s="7"/>
      <c r="O93" s="23"/>
      <c r="P93" s="226"/>
      <c r="Q93" s="226"/>
      <c r="R93" s="226"/>
      <c r="S93" s="226"/>
      <c r="T93" s="226"/>
      <c r="U93" s="227"/>
    </row>
    <row r="94" spans="1:21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204"/>
      <c r="N94" s="7"/>
      <c r="O94" s="23"/>
      <c r="P94" s="226"/>
      <c r="Q94" s="226"/>
      <c r="R94" s="226"/>
      <c r="S94" s="226"/>
      <c r="T94" s="226"/>
      <c r="U94" s="227"/>
    </row>
    <row r="95" spans="1:21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204"/>
      <c r="N95" s="7"/>
      <c r="O95" s="23"/>
      <c r="P95" s="226"/>
      <c r="Q95" s="226"/>
      <c r="R95" s="226"/>
      <c r="S95" s="226"/>
      <c r="T95" s="226"/>
      <c r="U95" s="227"/>
    </row>
    <row r="96" spans="1:21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204"/>
      <c r="N96" s="7"/>
      <c r="O96" s="23"/>
      <c r="P96" s="226"/>
      <c r="Q96" s="226"/>
      <c r="R96" s="226"/>
      <c r="S96" s="226"/>
      <c r="T96" s="226"/>
      <c r="U96" s="227"/>
    </row>
    <row r="97" spans="1:21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204"/>
      <c r="N97" s="7"/>
      <c r="O97" s="23"/>
      <c r="P97" s="226"/>
      <c r="Q97" s="226"/>
      <c r="R97" s="226"/>
      <c r="S97" s="226"/>
      <c r="T97" s="226"/>
      <c r="U97" s="227"/>
    </row>
    <row r="98" spans="1:21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204"/>
      <c r="N98" s="7"/>
      <c r="O98" s="23"/>
      <c r="P98" s="226"/>
      <c r="Q98" s="226"/>
      <c r="R98" s="226"/>
      <c r="S98" s="226"/>
      <c r="T98" s="226"/>
      <c r="U98" s="227"/>
    </row>
    <row r="99" spans="1:21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204"/>
      <c r="N99" s="7"/>
      <c r="O99" s="23"/>
      <c r="P99" s="226"/>
      <c r="Q99" s="226"/>
      <c r="R99" s="226"/>
      <c r="S99" s="226"/>
      <c r="T99" s="226"/>
      <c r="U99" s="227"/>
    </row>
    <row r="100" spans="1:21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204"/>
      <c r="N100" s="7"/>
      <c r="O100" s="23"/>
      <c r="P100" s="226"/>
      <c r="Q100" s="226"/>
      <c r="R100" s="226"/>
      <c r="S100" s="226"/>
      <c r="T100" s="226"/>
      <c r="U100" s="227"/>
    </row>
    <row r="101" spans="1:21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04"/>
      <c r="N101" s="7"/>
      <c r="O101" s="23"/>
      <c r="P101" s="226"/>
      <c r="Q101" s="226"/>
      <c r="R101" s="226"/>
      <c r="S101" s="226"/>
      <c r="T101" s="226"/>
      <c r="U101" s="227"/>
    </row>
    <row r="102" spans="1:21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204"/>
      <c r="N102" s="7"/>
      <c r="O102" s="23"/>
      <c r="P102" s="226"/>
      <c r="Q102" s="226"/>
      <c r="R102" s="226"/>
      <c r="S102" s="226"/>
      <c r="T102" s="226"/>
      <c r="U102" s="227"/>
    </row>
    <row r="103" spans="1:21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204"/>
      <c r="N103" s="7"/>
      <c r="O103" s="23"/>
      <c r="P103" s="226"/>
      <c r="Q103" s="226"/>
      <c r="R103" s="226"/>
      <c r="S103" s="226"/>
      <c r="T103" s="226"/>
      <c r="U103" s="227"/>
    </row>
    <row r="104" spans="1:21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204"/>
      <c r="N104" s="7"/>
      <c r="O104" s="23"/>
      <c r="P104" s="226"/>
      <c r="Q104" s="226"/>
      <c r="R104" s="226"/>
      <c r="S104" s="226"/>
      <c r="T104" s="226"/>
      <c r="U104" s="227"/>
    </row>
    <row r="105" spans="1:21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04"/>
      <c r="N105" s="7"/>
      <c r="O105" s="23"/>
      <c r="P105" s="226"/>
      <c r="Q105" s="226"/>
      <c r="R105" s="226"/>
      <c r="S105" s="226"/>
      <c r="T105" s="226"/>
      <c r="U105" s="227"/>
    </row>
    <row r="106" spans="1:21" ht="11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204"/>
      <c r="N106" s="7"/>
      <c r="O106" s="23"/>
      <c r="P106" s="226"/>
      <c r="Q106" s="226"/>
      <c r="R106" s="226"/>
      <c r="S106" s="226"/>
      <c r="T106" s="226"/>
      <c r="U106" s="227"/>
    </row>
    <row r="107" spans="1:21" ht="11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204"/>
      <c r="N107" s="7"/>
      <c r="O107" s="23"/>
      <c r="P107" s="226"/>
      <c r="Q107" s="226"/>
      <c r="R107" s="226"/>
      <c r="S107" s="226"/>
      <c r="T107" s="226"/>
      <c r="U107" s="227"/>
    </row>
    <row r="108" spans="1:21" ht="11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204"/>
      <c r="N108" s="7"/>
      <c r="O108" s="23"/>
      <c r="P108" s="226"/>
      <c r="Q108" s="226"/>
      <c r="R108" s="226"/>
      <c r="S108" s="226"/>
      <c r="T108" s="226"/>
      <c r="U108" s="227"/>
    </row>
    <row r="109" spans="1:21" ht="11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204"/>
      <c r="N109" s="7"/>
      <c r="O109" s="23"/>
      <c r="P109" s="226"/>
      <c r="Q109" s="226"/>
      <c r="R109" s="226"/>
      <c r="S109" s="226"/>
      <c r="T109" s="226"/>
      <c r="U109" s="227"/>
    </row>
    <row r="110" spans="1:21" ht="11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204"/>
      <c r="N110" s="7"/>
      <c r="O110" s="23"/>
      <c r="P110" s="226"/>
      <c r="Q110" s="226"/>
      <c r="R110" s="226"/>
      <c r="S110" s="226"/>
      <c r="T110" s="226"/>
      <c r="U110" s="227"/>
    </row>
    <row r="111" spans="1:21" ht="11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204"/>
      <c r="N111" s="7"/>
      <c r="O111" s="23"/>
      <c r="P111" s="226"/>
      <c r="Q111" s="226"/>
      <c r="R111" s="226"/>
      <c r="S111" s="226"/>
      <c r="T111" s="226"/>
      <c r="U111" s="227"/>
    </row>
    <row r="112" spans="1:21" ht="11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204"/>
      <c r="N112" s="7"/>
      <c r="O112" s="23"/>
      <c r="P112" s="226"/>
      <c r="Q112" s="226"/>
      <c r="R112" s="226"/>
      <c r="S112" s="226"/>
      <c r="T112" s="226"/>
      <c r="U112" s="227"/>
    </row>
    <row r="113" spans="1:21" ht="11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04"/>
      <c r="N113" s="7"/>
      <c r="O113" s="23"/>
      <c r="P113" s="226"/>
      <c r="Q113" s="226"/>
      <c r="R113" s="226"/>
      <c r="S113" s="226"/>
      <c r="T113" s="226"/>
      <c r="U113" s="227"/>
    </row>
    <row r="114" spans="1:21" ht="11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204"/>
      <c r="N114" s="7"/>
      <c r="O114" s="23"/>
      <c r="P114" s="226"/>
      <c r="Q114" s="226"/>
      <c r="R114" s="226"/>
      <c r="S114" s="226"/>
      <c r="T114" s="226"/>
      <c r="U114" s="227"/>
    </row>
    <row r="115" spans="1:21" ht="11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204"/>
      <c r="N115" s="7"/>
      <c r="O115" s="23"/>
      <c r="P115" s="226"/>
      <c r="Q115" s="226"/>
      <c r="R115" s="226"/>
      <c r="S115" s="226"/>
      <c r="T115" s="226"/>
      <c r="U115" s="227"/>
    </row>
    <row r="116" spans="1:21" ht="11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204"/>
      <c r="N116" s="7"/>
      <c r="O116" s="23"/>
      <c r="P116" s="226"/>
      <c r="Q116" s="226"/>
      <c r="R116" s="226"/>
      <c r="S116" s="226"/>
      <c r="T116" s="226"/>
      <c r="U116" s="227"/>
    </row>
    <row r="117" spans="1:21" ht="11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04"/>
      <c r="N117" s="7"/>
      <c r="O117" s="23"/>
      <c r="P117" s="226"/>
      <c r="Q117" s="226"/>
      <c r="R117" s="226"/>
      <c r="S117" s="226"/>
      <c r="T117" s="226"/>
      <c r="U117" s="227"/>
    </row>
    <row r="118" spans="1:21" ht="11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204"/>
      <c r="N118" s="7"/>
      <c r="O118" s="23"/>
      <c r="P118" s="226"/>
      <c r="Q118" s="226"/>
      <c r="R118" s="226"/>
      <c r="S118" s="226"/>
      <c r="T118" s="226"/>
      <c r="U118" s="227"/>
    </row>
    <row r="119" spans="1:21" ht="11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204"/>
      <c r="N119" s="7"/>
      <c r="O119" s="23"/>
      <c r="P119" s="226"/>
      <c r="Q119" s="226"/>
      <c r="R119" s="226"/>
      <c r="S119" s="226"/>
      <c r="T119" s="226"/>
      <c r="U119" s="227"/>
    </row>
    <row r="120" spans="1:21" ht="11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204"/>
      <c r="N120" s="7"/>
      <c r="O120" s="23"/>
      <c r="P120" s="226"/>
      <c r="Q120" s="226"/>
      <c r="R120" s="226"/>
      <c r="S120" s="226"/>
      <c r="T120" s="226"/>
      <c r="U120" s="227"/>
    </row>
    <row r="121" spans="1:21" ht="11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04"/>
      <c r="N121" s="7"/>
      <c r="O121" s="23"/>
      <c r="P121" s="226"/>
      <c r="Q121" s="226"/>
      <c r="R121" s="226"/>
      <c r="S121" s="226"/>
      <c r="T121" s="226"/>
      <c r="U121" s="227"/>
    </row>
    <row r="122" spans="1:21" ht="11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204"/>
      <c r="N122" s="7"/>
      <c r="O122" s="23"/>
      <c r="P122" s="226"/>
      <c r="Q122" s="226"/>
      <c r="R122" s="226"/>
      <c r="S122" s="226"/>
      <c r="T122" s="226"/>
      <c r="U122" s="227"/>
    </row>
    <row r="123" spans="1:21" ht="11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204"/>
      <c r="N123" s="7"/>
      <c r="O123" s="23"/>
      <c r="P123" s="226"/>
      <c r="Q123" s="226"/>
      <c r="R123" s="226"/>
      <c r="S123" s="226"/>
      <c r="T123" s="226"/>
      <c r="U123" s="227"/>
    </row>
    <row r="124" spans="1:21" ht="11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204"/>
      <c r="N124" s="7"/>
      <c r="O124" s="23"/>
      <c r="P124" s="226"/>
      <c r="Q124" s="226"/>
      <c r="R124" s="226"/>
      <c r="S124" s="226"/>
      <c r="T124" s="226"/>
      <c r="U124" s="227"/>
    </row>
    <row r="125" spans="1:21" ht="11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204"/>
      <c r="N125" s="7"/>
      <c r="O125" s="23"/>
      <c r="P125" s="226"/>
      <c r="Q125" s="226"/>
      <c r="R125" s="226"/>
      <c r="S125" s="226"/>
      <c r="T125" s="226"/>
      <c r="U125" s="227"/>
    </row>
    <row r="126" spans="1:21" ht="11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204"/>
      <c r="N126" s="7"/>
      <c r="O126" s="23"/>
      <c r="P126" s="226"/>
      <c r="Q126" s="226"/>
      <c r="R126" s="226"/>
      <c r="S126" s="226"/>
      <c r="T126" s="226"/>
      <c r="U126" s="227"/>
    </row>
    <row r="127" spans="1:21" ht="11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204"/>
      <c r="N127" s="7"/>
      <c r="O127" s="23"/>
      <c r="P127" s="226"/>
      <c r="Q127" s="226"/>
      <c r="R127" s="226"/>
      <c r="S127" s="226"/>
      <c r="T127" s="226"/>
      <c r="U127" s="227"/>
    </row>
    <row r="128" spans="1:21" ht="11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204"/>
      <c r="N128" s="7"/>
      <c r="O128" s="23"/>
      <c r="P128" s="226"/>
      <c r="Q128" s="226"/>
      <c r="R128" s="226"/>
      <c r="S128" s="226"/>
      <c r="T128" s="226"/>
      <c r="U128" s="227"/>
    </row>
    <row r="129" spans="1:21" ht="11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204"/>
      <c r="N129" s="7"/>
      <c r="O129" s="23"/>
      <c r="P129" s="226"/>
      <c r="Q129" s="226"/>
      <c r="R129" s="226"/>
      <c r="S129" s="226"/>
      <c r="T129" s="226"/>
      <c r="U129" s="227"/>
    </row>
    <row r="130" spans="1:21" ht="11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204"/>
      <c r="N130" s="7"/>
      <c r="O130" s="23"/>
      <c r="P130" s="226"/>
      <c r="Q130" s="226"/>
      <c r="R130" s="226"/>
      <c r="S130" s="226"/>
      <c r="T130" s="226"/>
      <c r="U130" s="227"/>
    </row>
    <row r="131" spans="1:21" ht="11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204"/>
      <c r="N131" s="7"/>
      <c r="O131" s="23"/>
      <c r="P131" s="226"/>
      <c r="Q131" s="226"/>
      <c r="R131" s="226"/>
      <c r="S131" s="226"/>
      <c r="T131" s="226"/>
      <c r="U131" s="227"/>
    </row>
    <row r="132" spans="1:21" ht="11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204"/>
      <c r="N132" s="7"/>
      <c r="O132" s="23"/>
      <c r="P132" s="226"/>
      <c r="Q132" s="226"/>
      <c r="R132" s="226"/>
      <c r="S132" s="226"/>
      <c r="T132" s="226"/>
      <c r="U132" s="227"/>
    </row>
    <row r="133" spans="1:21" ht="11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204"/>
      <c r="N133" s="7"/>
      <c r="O133" s="23"/>
      <c r="P133" s="226"/>
      <c r="Q133" s="226"/>
      <c r="R133" s="226"/>
      <c r="S133" s="226"/>
      <c r="T133" s="226"/>
      <c r="U133" s="227"/>
    </row>
    <row r="134" spans="1:21" ht="11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204"/>
      <c r="N134" s="7"/>
      <c r="O134" s="23"/>
      <c r="P134" s="226"/>
      <c r="Q134" s="226"/>
      <c r="R134" s="226"/>
      <c r="S134" s="226"/>
      <c r="T134" s="226"/>
      <c r="U134" s="227"/>
    </row>
    <row r="135" spans="1:21" ht="11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204"/>
      <c r="N135" s="7"/>
      <c r="O135" s="23"/>
      <c r="P135" s="226"/>
      <c r="Q135" s="226"/>
      <c r="R135" s="226"/>
      <c r="S135" s="226"/>
      <c r="T135" s="226"/>
      <c r="U135" s="227"/>
    </row>
    <row r="136" spans="1:21" ht="11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204"/>
      <c r="N136" s="7"/>
      <c r="O136" s="23"/>
      <c r="P136" s="226"/>
      <c r="Q136" s="226"/>
      <c r="R136" s="226"/>
      <c r="S136" s="226"/>
      <c r="T136" s="226"/>
      <c r="U136" s="227"/>
    </row>
    <row r="137" spans="1:21" ht="11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204"/>
      <c r="N137" s="7"/>
      <c r="O137" s="23"/>
      <c r="P137" s="226"/>
      <c r="Q137" s="226"/>
      <c r="R137" s="226"/>
      <c r="S137" s="226"/>
      <c r="T137" s="226"/>
      <c r="U137" s="227"/>
    </row>
    <row r="138" spans="1:21" ht="11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204"/>
      <c r="N138" s="7"/>
      <c r="O138" s="23"/>
      <c r="P138" s="226"/>
      <c r="Q138" s="226"/>
      <c r="R138" s="226"/>
      <c r="S138" s="226"/>
      <c r="T138" s="226"/>
      <c r="U138" s="227"/>
    </row>
    <row r="139" spans="1:21" ht="11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204"/>
      <c r="N139" s="7"/>
      <c r="O139" s="23"/>
      <c r="P139" s="226"/>
      <c r="Q139" s="226"/>
      <c r="R139" s="226"/>
      <c r="S139" s="226"/>
      <c r="T139" s="226"/>
      <c r="U139" s="227"/>
    </row>
    <row r="140" spans="1:21" ht="11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204"/>
      <c r="N140" s="7"/>
      <c r="O140" s="23"/>
      <c r="P140" s="226"/>
      <c r="Q140" s="226"/>
      <c r="R140" s="226"/>
      <c r="S140" s="226"/>
      <c r="T140" s="226"/>
      <c r="U140" s="227"/>
    </row>
    <row r="141" spans="1:21" ht="11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204"/>
      <c r="N141" s="7"/>
      <c r="O141" s="23"/>
      <c r="P141" s="226"/>
      <c r="Q141" s="226"/>
      <c r="R141" s="226"/>
      <c r="S141" s="226"/>
      <c r="T141" s="226"/>
      <c r="U141" s="227"/>
    </row>
    <row r="142" spans="1:21" ht="11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204"/>
      <c r="N142" s="7"/>
      <c r="O142" s="23"/>
      <c r="P142" s="226"/>
      <c r="Q142" s="226"/>
      <c r="R142" s="226"/>
      <c r="S142" s="226"/>
      <c r="T142" s="226"/>
      <c r="U142" s="227"/>
    </row>
    <row r="143" spans="1:21" ht="11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204"/>
      <c r="N143" s="7"/>
      <c r="O143" s="23"/>
      <c r="P143" s="226"/>
      <c r="Q143" s="226"/>
      <c r="R143" s="226"/>
      <c r="S143" s="226"/>
      <c r="T143" s="226"/>
      <c r="U143" s="227"/>
    </row>
    <row r="144" spans="1:21" ht="11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204"/>
      <c r="N144" s="7"/>
      <c r="O144" s="23"/>
      <c r="P144" s="226"/>
      <c r="Q144" s="226"/>
      <c r="R144" s="226"/>
      <c r="S144" s="226"/>
      <c r="T144" s="226"/>
      <c r="U144" s="227"/>
    </row>
    <row r="145" spans="1:21" ht="11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204"/>
      <c r="N145" s="7"/>
      <c r="O145" s="23"/>
      <c r="P145" s="226"/>
      <c r="Q145" s="226"/>
      <c r="R145" s="226"/>
      <c r="S145" s="226"/>
      <c r="T145" s="226"/>
      <c r="U145" s="227"/>
    </row>
    <row r="146" spans="1:21" ht="11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204"/>
      <c r="N146" s="7"/>
      <c r="O146" s="23"/>
      <c r="P146" s="226"/>
      <c r="Q146" s="226"/>
      <c r="R146" s="226"/>
      <c r="S146" s="226"/>
      <c r="T146" s="226"/>
      <c r="U146" s="227"/>
    </row>
    <row r="147" spans="1:21" ht="11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204"/>
      <c r="N147" s="7"/>
      <c r="O147" s="23"/>
      <c r="P147" s="226"/>
      <c r="Q147" s="226"/>
      <c r="R147" s="226"/>
      <c r="S147" s="226"/>
      <c r="T147" s="226"/>
      <c r="U147" s="227"/>
    </row>
    <row r="148" spans="1:21" ht="11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204"/>
      <c r="N148" s="7"/>
      <c r="O148" s="23"/>
      <c r="P148" s="226"/>
      <c r="Q148" s="226"/>
      <c r="R148" s="226"/>
      <c r="S148" s="226"/>
      <c r="T148" s="226"/>
      <c r="U148" s="227"/>
    </row>
    <row r="149" spans="1:21" ht="11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204"/>
      <c r="N149" s="7"/>
      <c r="O149" s="23"/>
      <c r="P149" s="226"/>
      <c r="Q149" s="226"/>
      <c r="R149" s="226"/>
      <c r="S149" s="226"/>
      <c r="T149" s="226"/>
      <c r="U149" s="227"/>
    </row>
    <row r="150" spans="1:21" ht="11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204"/>
      <c r="N150" s="7"/>
      <c r="O150" s="23"/>
      <c r="P150" s="226"/>
      <c r="Q150" s="226"/>
      <c r="R150" s="226"/>
      <c r="S150" s="226"/>
      <c r="T150" s="226"/>
      <c r="U150" s="227"/>
    </row>
    <row r="151" spans="1:21" ht="11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204"/>
      <c r="N151" s="7"/>
      <c r="O151" s="23"/>
      <c r="P151" s="226"/>
      <c r="Q151" s="226"/>
      <c r="R151" s="226"/>
      <c r="S151" s="226"/>
      <c r="T151" s="226"/>
      <c r="U151" s="227"/>
    </row>
    <row r="152" spans="1:21" ht="11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204"/>
      <c r="N152" s="7"/>
      <c r="O152" s="23"/>
      <c r="P152" s="226"/>
      <c r="Q152" s="226"/>
      <c r="R152" s="226"/>
      <c r="S152" s="226"/>
      <c r="T152" s="226"/>
      <c r="U152" s="227"/>
    </row>
    <row r="153" spans="1:21" ht="11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204"/>
      <c r="N153" s="7"/>
      <c r="O153" s="23"/>
      <c r="P153" s="226"/>
      <c r="Q153" s="226"/>
      <c r="R153" s="226"/>
      <c r="S153" s="226"/>
      <c r="T153" s="226"/>
      <c r="U153" s="227"/>
    </row>
    <row r="154" spans="1:21" ht="11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204"/>
      <c r="N154" s="7"/>
      <c r="O154" s="23"/>
      <c r="P154" s="226"/>
      <c r="Q154" s="226"/>
      <c r="R154" s="226"/>
      <c r="S154" s="226"/>
      <c r="T154" s="226"/>
      <c r="U154" s="227"/>
    </row>
    <row r="155" spans="1:21" ht="11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204"/>
      <c r="N155" s="7"/>
      <c r="O155" s="23"/>
      <c r="P155" s="226"/>
      <c r="Q155" s="226"/>
      <c r="R155" s="226"/>
      <c r="S155" s="226"/>
      <c r="T155" s="226"/>
      <c r="U155" s="227"/>
    </row>
    <row r="156" spans="1:21" ht="11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204"/>
      <c r="N156" s="7"/>
      <c r="O156" s="23"/>
      <c r="P156" s="226"/>
      <c r="Q156" s="226"/>
      <c r="R156" s="226"/>
      <c r="S156" s="226"/>
      <c r="T156" s="226"/>
      <c r="U156" s="227"/>
    </row>
    <row r="157" spans="1:21" ht="11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204"/>
      <c r="N157" s="7"/>
      <c r="O157" s="23"/>
      <c r="P157" s="226"/>
      <c r="Q157" s="226"/>
      <c r="R157" s="226"/>
      <c r="S157" s="226"/>
      <c r="T157" s="226"/>
      <c r="U157" s="227"/>
    </row>
    <row r="158" spans="1:21" ht="11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204"/>
      <c r="N158" s="7"/>
      <c r="O158" s="23"/>
      <c r="P158" s="226"/>
      <c r="Q158" s="226"/>
      <c r="R158" s="226"/>
      <c r="S158" s="226"/>
      <c r="T158" s="226"/>
      <c r="U158" s="227"/>
    </row>
    <row r="159" spans="1:21" ht="11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204"/>
      <c r="N159" s="7"/>
      <c r="O159" s="23"/>
      <c r="P159" s="226"/>
      <c r="Q159" s="226"/>
      <c r="R159" s="226"/>
      <c r="S159" s="226"/>
      <c r="T159" s="226"/>
      <c r="U159" s="227"/>
    </row>
    <row r="160" spans="1:21" ht="11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204"/>
      <c r="N160" s="7"/>
      <c r="O160" s="23"/>
      <c r="P160" s="226"/>
      <c r="Q160" s="226"/>
      <c r="R160" s="226"/>
      <c r="S160" s="226"/>
      <c r="T160" s="226"/>
      <c r="U160" s="227"/>
    </row>
    <row r="161" spans="1:21" ht="11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204"/>
      <c r="N161" s="7"/>
      <c r="O161" s="23"/>
      <c r="P161" s="226"/>
      <c r="Q161" s="226"/>
      <c r="R161" s="226"/>
      <c r="S161" s="226"/>
      <c r="T161" s="226"/>
      <c r="U161" s="227"/>
    </row>
    <row r="162" spans="1:21" ht="11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204"/>
      <c r="N162" s="7"/>
      <c r="O162" s="23"/>
      <c r="P162" s="226"/>
      <c r="Q162" s="226"/>
      <c r="R162" s="226"/>
      <c r="S162" s="226"/>
      <c r="T162" s="226"/>
      <c r="U162" s="227"/>
    </row>
    <row r="163" spans="1:21" ht="11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204"/>
      <c r="N163" s="7"/>
      <c r="O163" s="23"/>
      <c r="P163" s="226"/>
      <c r="Q163" s="226"/>
      <c r="R163" s="226"/>
      <c r="S163" s="226"/>
      <c r="T163" s="226"/>
      <c r="U163" s="227"/>
    </row>
    <row r="164" spans="1:21" ht="11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204"/>
      <c r="N164" s="7"/>
      <c r="O164" s="23"/>
      <c r="P164" s="226"/>
      <c r="Q164" s="226"/>
      <c r="R164" s="226"/>
      <c r="S164" s="226"/>
      <c r="T164" s="226"/>
      <c r="U164" s="227"/>
    </row>
    <row r="165" spans="1:21" ht="11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204"/>
      <c r="N165" s="7"/>
      <c r="O165" s="23"/>
      <c r="P165" s="226"/>
      <c r="Q165" s="226"/>
      <c r="R165" s="226"/>
      <c r="S165" s="226"/>
      <c r="T165" s="226"/>
      <c r="U165" s="227"/>
    </row>
    <row r="166" spans="1:21" ht="11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204"/>
      <c r="N166" s="7"/>
      <c r="O166" s="23"/>
      <c r="P166" s="226"/>
      <c r="Q166" s="226"/>
      <c r="R166" s="226"/>
      <c r="S166" s="226"/>
      <c r="T166" s="226"/>
      <c r="U166" s="227"/>
    </row>
    <row r="167" spans="1:21" ht="11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204"/>
      <c r="N167" s="7"/>
      <c r="O167" s="23"/>
      <c r="P167" s="226"/>
      <c r="Q167" s="226"/>
      <c r="R167" s="226"/>
      <c r="S167" s="226"/>
      <c r="T167" s="226"/>
      <c r="U167" s="227"/>
    </row>
    <row r="168" spans="1:21" ht="11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204"/>
      <c r="N168" s="7"/>
      <c r="O168" s="23"/>
      <c r="P168" s="226"/>
      <c r="Q168" s="226"/>
      <c r="R168" s="226"/>
      <c r="S168" s="226"/>
      <c r="T168" s="226"/>
      <c r="U168" s="227"/>
    </row>
    <row r="169" spans="1:21" ht="11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204"/>
      <c r="N169" s="7"/>
      <c r="O169" s="23"/>
      <c r="P169" s="226"/>
      <c r="Q169" s="226"/>
      <c r="R169" s="226"/>
      <c r="S169" s="226"/>
      <c r="T169" s="226"/>
      <c r="U169" s="227"/>
    </row>
    <row r="170" spans="1:21" ht="11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204"/>
      <c r="N170" s="7"/>
      <c r="O170" s="23"/>
      <c r="P170" s="226"/>
      <c r="Q170" s="226"/>
      <c r="R170" s="226"/>
      <c r="S170" s="226"/>
      <c r="T170" s="226"/>
      <c r="U170" s="227"/>
    </row>
    <row r="171" spans="1:21" ht="11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204"/>
      <c r="N171" s="7"/>
      <c r="O171" s="23"/>
      <c r="P171" s="226"/>
      <c r="Q171" s="226"/>
      <c r="R171" s="226"/>
      <c r="S171" s="226"/>
      <c r="T171" s="226"/>
      <c r="U171" s="227"/>
    </row>
    <row r="172" spans="1:21" ht="11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204"/>
      <c r="N172" s="7"/>
      <c r="O172" s="23"/>
      <c r="P172" s="226"/>
      <c r="Q172" s="226"/>
      <c r="R172" s="226"/>
      <c r="S172" s="226"/>
      <c r="T172" s="226"/>
      <c r="U172" s="227"/>
    </row>
    <row r="173" spans="1:21" ht="11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204"/>
      <c r="N173" s="7"/>
      <c r="O173" s="23"/>
      <c r="P173" s="226"/>
      <c r="Q173" s="226"/>
      <c r="R173" s="226"/>
      <c r="S173" s="226"/>
      <c r="T173" s="226"/>
      <c r="U173" s="227"/>
    </row>
    <row r="174" spans="1:21" ht="11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204"/>
      <c r="N174" s="7"/>
      <c r="O174" s="23"/>
      <c r="P174" s="226"/>
      <c r="Q174" s="226"/>
      <c r="R174" s="226"/>
      <c r="S174" s="226"/>
      <c r="T174" s="226"/>
      <c r="U174" s="227"/>
    </row>
    <row r="175" spans="1:21" ht="11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204"/>
      <c r="N175" s="7"/>
      <c r="O175" s="23"/>
      <c r="P175" s="226"/>
      <c r="Q175" s="226"/>
      <c r="R175" s="226"/>
      <c r="S175" s="226"/>
      <c r="T175" s="226"/>
      <c r="U175" s="227"/>
    </row>
    <row r="176" spans="1:21" ht="11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204"/>
      <c r="N176" s="7"/>
      <c r="O176" s="23"/>
      <c r="P176" s="226"/>
      <c r="Q176" s="226"/>
      <c r="R176" s="226"/>
      <c r="S176" s="226"/>
      <c r="T176" s="226"/>
      <c r="U176" s="227"/>
    </row>
    <row r="177" spans="1:21" ht="11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204"/>
      <c r="N177" s="7"/>
      <c r="O177" s="23"/>
      <c r="P177" s="226"/>
      <c r="Q177" s="226"/>
      <c r="R177" s="226"/>
      <c r="S177" s="226"/>
      <c r="T177" s="226"/>
      <c r="U177" s="227"/>
    </row>
    <row r="178" spans="1:21" ht="11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204"/>
      <c r="N178" s="7"/>
      <c r="O178" s="23"/>
      <c r="P178" s="226"/>
      <c r="Q178" s="226"/>
      <c r="R178" s="226"/>
      <c r="S178" s="226"/>
      <c r="T178" s="226"/>
      <c r="U178" s="227"/>
    </row>
    <row r="179" spans="1:21" ht="11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204"/>
      <c r="N179" s="7"/>
      <c r="O179" s="23"/>
      <c r="P179" s="226"/>
      <c r="Q179" s="226"/>
      <c r="R179" s="226"/>
      <c r="S179" s="226"/>
      <c r="T179" s="226"/>
      <c r="U179" s="227"/>
    </row>
    <row r="180" spans="1:21" ht="11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204"/>
      <c r="N180" s="7"/>
      <c r="O180" s="23"/>
      <c r="P180" s="226"/>
      <c r="Q180" s="226"/>
      <c r="R180" s="226"/>
      <c r="S180" s="226"/>
      <c r="T180" s="226"/>
      <c r="U180" s="227"/>
    </row>
    <row r="181" spans="1:21" ht="11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204"/>
      <c r="N181" s="7"/>
      <c r="O181" s="23"/>
      <c r="P181" s="226"/>
      <c r="Q181" s="226"/>
      <c r="R181" s="226"/>
      <c r="S181" s="226"/>
      <c r="T181" s="226"/>
      <c r="U181" s="227"/>
    </row>
    <row r="182" spans="1:21" ht="11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204"/>
      <c r="N182" s="7"/>
      <c r="O182" s="23"/>
      <c r="P182" s="226"/>
      <c r="Q182" s="226"/>
      <c r="R182" s="226"/>
      <c r="S182" s="226"/>
      <c r="T182" s="226"/>
      <c r="U182" s="227"/>
    </row>
    <row r="183" spans="1:21" ht="11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204"/>
      <c r="N183" s="7"/>
      <c r="O183" s="23"/>
      <c r="P183" s="226"/>
      <c r="Q183" s="226"/>
      <c r="R183" s="226"/>
      <c r="S183" s="226"/>
      <c r="T183" s="226"/>
      <c r="U183" s="227"/>
    </row>
    <row r="184" spans="1:21" ht="11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204"/>
      <c r="N184" s="7"/>
      <c r="O184" s="23"/>
      <c r="P184" s="226"/>
      <c r="Q184" s="226"/>
      <c r="R184" s="226"/>
      <c r="S184" s="226"/>
      <c r="T184" s="226"/>
      <c r="U184" s="227"/>
    </row>
    <row r="185" spans="1:21" ht="11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204"/>
      <c r="N185" s="7"/>
      <c r="O185" s="23"/>
      <c r="P185" s="226"/>
      <c r="Q185" s="226"/>
      <c r="R185" s="226"/>
      <c r="S185" s="226"/>
      <c r="T185" s="226"/>
      <c r="U185" s="227"/>
    </row>
    <row r="186" spans="1:21" ht="11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204"/>
      <c r="N186" s="7"/>
      <c r="O186" s="23"/>
      <c r="P186" s="226"/>
      <c r="Q186" s="226"/>
      <c r="R186" s="226"/>
      <c r="S186" s="226"/>
      <c r="T186" s="226"/>
      <c r="U186" s="227"/>
    </row>
    <row r="187" spans="1:21" ht="11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204"/>
      <c r="N187" s="7"/>
      <c r="O187" s="23"/>
      <c r="P187" s="226"/>
      <c r="Q187" s="226"/>
      <c r="R187" s="226"/>
      <c r="S187" s="226"/>
      <c r="T187" s="226"/>
      <c r="U187" s="227"/>
    </row>
    <row r="188" spans="1:21" ht="11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204"/>
      <c r="N188" s="7"/>
      <c r="O188" s="23"/>
      <c r="P188" s="226"/>
      <c r="Q188" s="226"/>
      <c r="R188" s="226"/>
      <c r="S188" s="226"/>
      <c r="T188" s="226"/>
      <c r="U188" s="227"/>
    </row>
    <row r="189" spans="1:21" ht="11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204"/>
      <c r="N189" s="7"/>
      <c r="O189" s="23"/>
      <c r="P189" s="226"/>
      <c r="Q189" s="226"/>
      <c r="R189" s="226"/>
      <c r="S189" s="226"/>
      <c r="T189" s="226"/>
      <c r="U189" s="227"/>
    </row>
    <row r="190" spans="1:21" ht="11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204"/>
      <c r="N190" s="7"/>
      <c r="O190" s="23"/>
      <c r="P190" s="226"/>
      <c r="Q190" s="226"/>
      <c r="R190" s="226"/>
      <c r="S190" s="226"/>
      <c r="T190" s="226"/>
      <c r="U190" s="227"/>
    </row>
    <row r="191" spans="1:21" ht="11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204"/>
      <c r="N191" s="7"/>
      <c r="O191" s="23"/>
      <c r="P191" s="226"/>
      <c r="Q191" s="226"/>
      <c r="R191" s="226"/>
      <c r="S191" s="226"/>
      <c r="T191" s="226"/>
      <c r="U191" s="227"/>
    </row>
    <row r="192" spans="1:21" ht="11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204"/>
      <c r="N192" s="7"/>
      <c r="O192" s="23"/>
      <c r="P192" s="226"/>
      <c r="Q192" s="226"/>
      <c r="R192" s="226"/>
      <c r="S192" s="226"/>
      <c r="T192" s="226"/>
      <c r="U192" s="227"/>
    </row>
    <row r="193" spans="1:21" ht="11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204"/>
      <c r="N193" s="7"/>
      <c r="O193" s="23"/>
      <c r="P193" s="226"/>
      <c r="Q193" s="226"/>
      <c r="R193" s="226"/>
      <c r="S193" s="226"/>
      <c r="T193" s="226"/>
      <c r="U193" s="227"/>
    </row>
    <row r="194" spans="1:21" ht="11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204"/>
      <c r="N194" s="7"/>
      <c r="O194" s="23"/>
      <c r="P194" s="226"/>
      <c r="Q194" s="226"/>
      <c r="R194" s="226"/>
      <c r="S194" s="226"/>
      <c r="T194" s="226"/>
      <c r="U194" s="227"/>
    </row>
    <row r="195" spans="1:21" ht="11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204"/>
      <c r="N195" s="7"/>
      <c r="O195" s="23"/>
      <c r="P195" s="226"/>
      <c r="Q195" s="226"/>
      <c r="R195" s="226"/>
      <c r="S195" s="226"/>
      <c r="T195" s="226"/>
      <c r="U195" s="227"/>
    </row>
    <row r="196" spans="1:21" ht="11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204"/>
      <c r="N196" s="7"/>
      <c r="O196" s="23"/>
      <c r="P196" s="226"/>
      <c r="Q196" s="226"/>
      <c r="R196" s="226"/>
      <c r="S196" s="226"/>
      <c r="T196" s="226"/>
      <c r="U196" s="227"/>
    </row>
    <row r="197" spans="1:21" ht="11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204"/>
      <c r="N197" s="7"/>
      <c r="O197" s="23"/>
      <c r="P197" s="226"/>
      <c r="Q197" s="226"/>
      <c r="R197" s="226"/>
      <c r="S197" s="226"/>
      <c r="T197" s="226"/>
      <c r="U197" s="227"/>
    </row>
    <row r="198" spans="1:21" ht="11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204"/>
      <c r="N198" s="7"/>
      <c r="O198" s="23"/>
      <c r="P198" s="226"/>
      <c r="Q198" s="226"/>
      <c r="R198" s="226"/>
      <c r="S198" s="226"/>
      <c r="T198" s="226"/>
      <c r="U198" s="227"/>
    </row>
    <row r="199" spans="1:21" ht="11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204"/>
      <c r="N199" s="7"/>
      <c r="O199" s="23"/>
      <c r="P199" s="226"/>
      <c r="Q199" s="226"/>
      <c r="R199" s="226"/>
      <c r="S199" s="226"/>
      <c r="T199" s="226"/>
      <c r="U199" s="227"/>
    </row>
    <row r="200" spans="1:21" ht="11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204"/>
      <c r="N200" s="7"/>
      <c r="O200" s="23"/>
      <c r="P200" s="226"/>
      <c r="Q200" s="226"/>
      <c r="R200" s="226"/>
      <c r="S200" s="226"/>
      <c r="T200" s="226"/>
      <c r="U200" s="227"/>
    </row>
    <row r="201" spans="1:21" ht="11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204"/>
      <c r="N201" s="7"/>
      <c r="O201" s="23"/>
      <c r="P201" s="226"/>
      <c r="Q201" s="226"/>
      <c r="R201" s="226"/>
      <c r="S201" s="226"/>
      <c r="T201" s="226"/>
      <c r="U201" s="227"/>
    </row>
    <row r="202" spans="1:21" ht="11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204"/>
      <c r="N202" s="7"/>
      <c r="O202" s="23"/>
      <c r="P202" s="226"/>
      <c r="Q202" s="226"/>
      <c r="R202" s="226"/>
      <c r="S202" s="226"/>
      <c r="T202" s="226"/>
      <c r="U202" s="227"/>
    </row>
    <row r="203" spans="1:21" ht="11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204"/>
      <c r="N203" s="7"/>
      <c r="O203" s="23"/>
      <c r="P203" s="226"/>
      <c r="Q203" s="226"/>
      <c r="R203" s="226"/>
      <c r="S203" s="226"/>
      <c r="T203" s="226"/>
      <c r="U203" s="227"/>
    </row>
    <row r="204" spans="1:21" ht="11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204"/>
      <c r="N204" s="7"/>
      <c r="O204" s="23"/>
      <c r="P204" s="226"/>
      <c r="Q204" s="226"/>
      <c r="R204" s="226"/>
      <c r="S204" s="226"/>
      <c r="T204" s="226"/>
      <c r="U204" s="227"/>
    </row>
    <row r="205" spans="1:21" ht="11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204"/>
      <c r="N205" s="7"/>
      <c r="O205" s="23"/>
      <c r="P205" s="226"/>
      <c r="Q205" s="226"/>
      <c r="R205" s="226"/>
      <c r="S205" s="226"/>
      <c r="T205" s="226"/>
      <c r="U205" s="227"/>
    </row>
    <row r="206" spans="1:21" ht="11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204"/>
      <c r="N206" s="7"/>
      <c r="O206" s="23"/>
      <c r="P206" s="226"/>
      <c r="Q206" s="226"/>
      <c r="R206" s="226"/>
      <c r="S206" s="226"/>
      <c r="T206" s="226"/>
      <c r="U206" s="227"/>
    </row>
    <row r="207" spans="1:21" ht="11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204"/>
      <c r="N207" s="7"/>
      <c r="O207" s="23"/>
      <c r="P207" s="226"/>
      <c r="Q207" s="226"/>
      <c r="R207" s="226"/>
      <c r="S207" s="226"/>
      <c r="T207" s="226"/>
      <c r="U207" s="227"/>
    </row>
    <row r="208" spans="1:21" ht="11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204"/>
      <c r="N208" s="7"/>
      <c r="O208" s="23"/>
      <c r="P208" s="226"/>
      <c r="Q208" s="226"/>
      <c r="R208" s="226"/>
      <c r="S208" s="226"/>
      <c r="T208" s="226"/>
      <c r="U208" s="227"/>
    </row>
    <row r="209" spans="1:21" ht="11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204"/>
      <c r="N209" s="7"/>
      <c r="O209" s="23"/>
      <c r="P209" s="226"/>
      <c r="Q209" s="226"/>
      <c r="R209" s="226"/>
      <c r="S209" s="226"/>
      <c r="T209" s="226"/>
      <c r="U209" s="227"/>
    </row>
    <row r="210" spans="1:21" ht="11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204"/>
      <c r="N210" s="7"/>
      <c r="O210" s="23"/>
      <c r="P210" s="226"/>
      <c r="Q210" s="226"/>
      <c r="R210" s="226"/>
      <c r="S210" s="226"/>
      <c r="T210" s="226"/>
      <c r="U210" s="227"/>
    </row>
    <row r="211" spans="1:21" ht="11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204"/>
      <c r="N211" s="7"/>
      <c r="O211" s="23"/>
      <c r="P211" s="226"/>
      <c r="Q211" s="226"/>
      <c r="R211" s="226"/>
      <c r="S211" s="226"/>
      <c r="T211" s="226"/>
      <c r="U211" s="227"/>
    </row>
    <row r="212" spans="1:21" ht="11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204"/>
      <c r="N212" s="7"/>
      <c r="O212" s="23"/>
      <c r="P212" s="226"/>
      <c r="Q212" s="226"/>
      <c r="R212" s="226"/>
      <c r="S212" s="226"/>
      <c r="T212" s="226"/>
      <c r="U212" s="227"/>
    </row>
    <row r="213" spans="1:21" ht="11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204"/>
      <c r="N213" s="7"/>
      <c r="O213" s="23"/>
      <c r="P213" s="226"/>
      <c r="Q213" s="226"/>
      <c r="R213" s="226"/>
      <c r="S213" s="226"/>
      <c r="T213" s="226"/>
      <c r="U213" s="227"/>
    </row>
    <row r="214" spans="1:21" ht="11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204"/>
      <c r="N214" s="7"/>
      <c r="O214" s="23"/>
      <c r="P214" s="226"/>
      <c r="Q214" s="226"/>
      <c r="R214" s="226"/>
      <c r="S214" s="226"/>
      <c r="T214" s="226"/>
      <c r="U214" s="227"/>
    </row>
    <row r="215" spans="1:21" ht="11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204"/>
      <c r="N215" s="7"/>
      <c r="O215" s="23"/>
      <c r="P215" s="226"/>
      <c r="Q215" s="226"/>
      <c r="R215" s="226"/>
      <c r="S215" s="226"/>
      <c r="T215" s="226"/>
      <c r="U215" s="227"/>
    </row>
    <row r="216" spans="1:21" ht="11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204"/>
      <c r="N216" s="7"/>
      <c r="O216" s="23"/>
      <c r="P216" s="226"/>
      <c r="Q216" s="226"/>
      <c r="R216" s="226"/>
      <c r="S216" s="226"/>
      <c r="T216" s="226"/>
      <c r="U216" s="227"/>
    </row>
    <row r="217" spans="1:21" ht="11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204"/>
      <c r="N217" s="7"/>
      <c r="O217" s="23"/>
      <c r="P217" s="226"/>
      <c r="Q217" s="226"/>
      <c r="R217" s="226"/>
      <c r="S217" s="226"/>
      <c r="T217" s="226"/>
      <c r="U217" s="227"/>
    </row>
    <row r="218" spans="1:21" ht="11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204"/>
      <c r="N218" s="7"/>
      <c r="O218" s="23"/>
      <c r="P218" s="226"/>
      <c r="Q218" s="226"/>
      <c r="R218" s="226"/>
      <c r="S218" s="226"/>
      <c r="T218" s="226"/>
      <c r="U218" s="227"/>
    </row>
    <row r="219" spans="1:21" ht="11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204"/>
      <c r="N219" s="7"/>
      <c r="O219" s="23"/>
      <c r="P219" s="226"/>
      <c r="Q219" s="226"/>
      <c r="R219" s="226"/>
      <c r="S219" s="226"/>
      <c r="T219" s="226"/>
      <c r="U219" s="227"/>
    </row>
    <row r="220" spans="1:21" ht="11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204"/>
      <c r="N220" s="7"/>
      <c r="O220" s="23"/>
      <c r="P220" s="226"/>
      <c r="Q220" s="226"/>
      <c r="R220" s="226"/>
      <c r="S220" s="226"/>
      <c r="T220" s="226"/>
      <c r="U220" s="227"/>
    </row>
    <row r="221" spans="1:21" ht="11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204"/>
      <c r="N221" s="7"/>
      <c r="O221" s="23"/>
      <c r="P221" s="226"/>
      <c r="Q221" s="226"/>
      <c r="R221" s="226"/>
      <c r="S221" s="226"/>
      <c r="T221" s="226"/>
      <c r="U221" s="227"/>
    </row>
    <row r="222" spans="1:21" ht="11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204"/>
      <c r="N222" s="7"/>
      <c r="O222" s="23"/>
      <c r="P222" s="226"/>
      <c r="Q222" s="226"/>
      <c r="R222" s="226"/>
      <c r="S222" s="226"/>
      <c r="T222" s="226"/>
      <c r="U222" s="227"/>
    </row>
    <row r="223" spans="1:21" ht="11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204"/>
      <c r="N223" s="7"/>
      <c r="O223" s="23"/>
      <c r="P223" s="226"/>
      <c r="Q223" s="226"/>
      <c r="R223" s="226"/>
      <c r="S223" s="226"/>
      <c r="T223" s="226"/>
      <c r="U223" s="227"/>
    </row>
    <row r="224" spans="1:21" ht="11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204"/>
      <c r="N224" s="7"/>
      <c r="O224" s="23"/>
      <c r="P224" s="226"/>
      <c r="Q224" s="226"/>
      <c r="R224" s="226"/>
      <c r="S224" s="226"/>
      <c r="T224" s="226"/>
      <c r="U224" s="227"/>
    </row>
    <row r="225" spans="1:21" ht="11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204"/>
      <c r="N225" s="7"/>
      <c r="O225" s="23"/>
      <c r="P225" s="226"/>
      <c r="Q225" s="226"/>
      <c r="R225" s="226"/>
      <c r="S225" s="226"/>
      <c r="T225" s="226"/>
      <c r="U225" s="227"/>
    </row>
    <row r="226" spans="1:21" ht="11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204"/>
      <c r="N226" s="7"/>
      <c r="O226" s="23"/>
      <c r="P226" s="226"/>
      <c r="Q226" s="226"/>
      <c r="R226" s="226"/>
      <c r="S226" s="226"/>
      <c r="T226" s="226"/>
      <c r="U226" s="227"/>
    </row>
    <row r="227" spans="1:21" ht="11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204"/>
      <c r="N227" s="7"/>
      <c r="O227" s="23"/>
      <c r="P227" s="226"/>
      <c r="Q227" s="226"/>
      <c r="R227" s="226"/>
      <c r="S227" s="226"/>
      <c r="T227" s="226"/>
      <c r="U227" s="227"/>
    </row>
    <row r="228" spans="1:21" ht="11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204"/>
      <c r="N228" s="7"/>
      <c r="O228" s="23"/>
      <c r="P228" s="226"/>
      <c r="Q228" s="226"/>
      <c r="R228" s="226"/>
      <c r="S228" s="226"/>
      <c r="T228" s="226"/>
      <c r="U228" s="227"/>
    </row>
    <row r="229" spans="1:21" ht="11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204"/>
      <c r="N229" s="7"/>
      <c r="O229" s="23"/>
      <c r="P229" s="226"/>
      <c r="Q229" s="226"/>
      <c r="R229" s="226"/>
      <c r="S229" s="226"/>
      <c r="T229" s="226"/>
      <c r="U229" s="227"/>
    </row>
    <row r="230" spans="1:21" ht="11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204"/>
      <c r="N230" s="7"/>
      <c r="O230" s="23"/>
      <c r="P230" s="226"/>
      <c r="Q230" s="226"/>
      <c r="R230" s="226"/>
      <c r="S230" s="226"/>
      <c r="T230" s="226"/>
      <c r="U230" s="227"/>
    </row>
    <row r="231" spans="1:21" ht="11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204"/>
      <c r="N231" s="7"/>
      <c r="O231" s="23"/>
      <c r="P231" s="226"/>
      <c r="Q231" s="226"/>
      <c r="R231" s="226"/>
      <c r="S231" s="226"/>
      <c r="T231" s="226"/>
      <c r="U231" s="227"/>
    </row>
    <row r="232" spans="1:21" ht="11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204"/>
      <c r="N232" s="7"/>
      <c r="O232" s="23"/>
      <c r="P232" s="226"/>
      <c r="Q232" s="226"/>
      <c r="R232" s="226"/>
      <c r="S232" s="226"/>
      <c r="T232" s="226"/>
      <c r="U232" s="227"/>
    </row>
    <row r="233" spans="1:21" ht="11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204"/>
      <c r="N233" s="7"/>
      <c r="O233" s="23"/>
      <c r="P233" s="226"/>
      <c r="Q233" s="226"/>
      <c r="R233" s="226"/>
      <c r="S233" s="226"/>
      <c r="T233" s="226"/>
      <c r="U233" s="227"/>
    </row>
    <row r="234" spans="1:21" ht="11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204"/>
      <c r="N234" s="7"/>
      <c r="O234" s="23"/>
      <c r="P234" s="226"/>
      <c r="Q234" s="226"/>
      <c r="R234" s="226"/>
      <c r="S234" s="226"/>
      <c r="T234" s="226"/>
      <c r="U234" s="227"/>
    </row>
    <row r="235" spans="1:21" ht="11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204"/>
      <c r="N235" s="7"/>
      <c r="O235" s="23"/>
      <c r="P235" s="226"/>
      <c r="Q235" s="226"/>
      <c r="R235" s="226"/>
      <c r="S235" s="226"/>
      <c r="T235" s="226"/>
      <c r="U235" s="227"/>
    </row>
    <row r="236" spans="1:21" ht="11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204"/>
      <c r="N236" s="7"/>
      <c r="O236" s="23"/>
      <c r="P236" s="226"/>
      <c r="Q236" s="226"/>
      <c r="R236" s="226"/>
      <c r="S236" s="226"/>
      <c r="T236" s="226"/>
      <c r="U236" s="227"/>
    </row>
    <row r="237" spans="1:21" ht="11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204"/>
      <c r="N237" s="7"/>
      <c r="O237" s="23"/>
      <c r="P237" s="226"/>
      <c r="Q237" s="226"/>
      <c r="R237" s="226"/>
      <c r="S237" s="226"/>
      <c r="T237" s="226"/>
      <c r="U237" s="227"/>
    </row>
    <row r="238" spans="1:21" ht="11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204"/>
      <c r="N238" s="7"/>
      <c r="O238" s="23"/>
      <c r="P238" s="226"/>
      <c r="Q238" s="226"/>
      <c r="R238" s="226"/>
      <c r="S238" s="226"/>
      <c r="T238" s="226"/>
      <c r="U238" s="227"/>
    </row>
    <row r="239" spans="1:21" ht="11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204"/>
      <c r="N239" s="7"/>
      <c r="O239" s="23"/>
      <c r="P239" s="226"/>
      <c r="Q239" s="226"/>
      <c r="R239" s="226"/>
      <c r="S239" s="226"/>
      <c r="T239" s="226"/>
      <c r="U239" s="227"/>
    </row>
    <row r="240" spans="1:21" ht="11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204"/>
      <c r="N240" s="7"/>
      <c r="O240" s="23"/>
      <c r="P240" s="226"/>
      <c r="Q240" s="226"/>
      <c r="R240" s="226"/>
      <c r="S240" s="226"/>
      <c r="T240" s="226"/>
      <c r="U240" s="227"/>
    </row>
    <row r="241" spans="1:21" ht="11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204"/>
      <c r="N241" s="7"/>
      <c r="O241" s="23"/>
      <c r="P241" s="226"/>
      <c r="Q241" s="226"/>
      <c r="R241" s="226"/>
      <c r="S241" s="226"/>
      <c r="T241" s="226"/>
      <c r="U241" s="227"/>
    </row>
    <row r="242" spans="1:21" ht="11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204"/>
      <c r="N242" s="7"/>
      <c r="O242" s="23"/>
      <c r="P242" s="226"/>
      <c r="Q242" s="226"/>
      <c r="R242" s="226"/>
      <c r="S242" s="226"/>
      <c r="T242" s="226"/>
      <c r="U242" s="227"/>
    </row>
    <row r="243" spans="1:21" ht="11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204"/>
      <c r="N243" s="7"/>
      <c r="O243" s="23"/>
      <c r="P243" s="226"/>
      <c r="Q243" s="226"/>
      <c r="R243" s="226"/>
      <c r="S243" s="226"/>
      <c r="T243" s="226"/>
      <c r="U243" s="227"/>
    </row>
    <row r="244" spans="1:21" ht="11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204"/>
      <c r="N244" s="7"/>
      <c r="O244" s="23"/>
      <c r="P244" s="226"/>
      <c r="Q244" s="226"/>
      <c r="R244" s="226"/>
      <c r="S244" s="226"/>
      <c r="T244" s="226"/>
      <c r="U244" s="227"/>
    </row>
    <row r="245" spans="1:21" ht="11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204"/>
      <c r="N245" s="7"/>
      <c r="O245" s="23"/>
      <c r="P245" s="226"/>
      <c r="Q245" s="226"/>
      <c r="R245" s="226"/>
      <c r="S245" s="226"/>
      <c r="T245" s="226"/>
      <c r="U245" s="227"/>
    </row>
    <row r="246" spans="1:21" ht="11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204"/>
      <c r="N246" s="7"/>
      <c r="O246" s="23"/>
      <c r="P246" s="226"/>
      <c r="Q246" s="226"/>
      <c r="R246" s="226"/>
      <c r="S246" s="226"/>
      <c r="T246" s="226"/>
      <c r="U246" s="227"/>
    </row>
    <row r="247" spans="1:21" ht="11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204"/>
      <c r="N247" s="7"/>
      <c r="O247" s="23"/>
      <c r="P247" s="226"/>
      <c r="Q247" s="226"/>
      <c r="R247" s="226"/>
      <c r="S247" s="226"/>
      <c r="T247" s="226"/>
      <c r="U247" s="227"/>
    </row>
    <row r="248" spans="1:21" ht="11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204"/>
      <c r="N248" s="7"/>
      <c r="O248" s="23"/>
      <c r="P248" s="226"/>
      <c r="Q248" s="226"/>
      <c r="R248" s="226"/>
      <c r="S248" s="226"/>
      <c r="T248" s="226"/>
      <c r="U248" s="227"/>
    </row>
    <row r="249" spans="1:21" ht="11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204"/>
      <c r="N249" s="7"/>
      <c r="O249" s="23"/>
      <c r="P249" s="226"/>
      <c r="Q249" s="226"/>
      <c r="R249" s="226"/>
      <c r="S249" s="226"/>
      <c r="T249" s="226"/>
      <c r="U249" s="227"/>
    </row>
    <row r="250" spans="1:21" ht="11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204"/>
      <c r="N250" s="7"/>
      <c r="O250" s="23"/>
      <c r="P250" s="226"/>
      <c r="Q250" s="226"/>
      <c r="R250" s="226"/>
      <c r="S250" s="226"/>
      <c r="T250" s="226"/>
      <c r="U250" s="227"/>
    </row>
    <row r="251" spans="1:21" ht="11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204"/>
      <c r="N251" s="7"/>
      <c r="O251" s="23"/>
      <c r="P251" s="226"/>
      <c r="Q251" s="226"/>
      <c r="R251" s="226"/>
      <c r="S251" s="226"/>
      <c r="T251" s="226"/>
      <c r="U251" s="227"/>
    </row>
    <row r="252" spans="1:21" ht="11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204"/>
      <c r="N252" s="7"/>
      <c r="O252" s="23"/>
      <c r="P252" s="226"/>
      <c r="Q252" s="226"/>
      <c r="R252" s="226"/>
      <c r="S252" s="226"/>
      <c r="T252" s="226"/>
      <c r="U252" s="227"/>
    </row>
    <row r="253" spans="1:21" ht="11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204"/>
      <c r="N253" s="7"/>
      <c r="O253" s="23"/>
      <c r="P253" s="226"/>
      <c r="Q253" s="226"/>
      <c r="R253" s="226"/>
      <c r="S253" s="226"/>
      <c r="T253" s="226"/>
      <c r="U253" s="227"/>
    </row>
    <row r="254" spans="1:21" ht="11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204"/>
      <c r="N254" s="7"/>
      <c r="O254" s="23"/>
      <c r="P254" s="226"/>
      <c r="Q254" s="226"/>
      <c r="R254" s="226"/>
      <c r="S254" s="226"/>
      <c r="T254" s="226"/>
      <c r="U254" s="227"/>
    </row>
    <row r="255" spans="1:21" ht="11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204"/>
      <c r="N255" s="7"/>
      <c r="O255" s="23"/>
      <c r="P255" s="226"/>
      <c r="Q255" s="226"/>
      <c r="R255" s="226"/>
      <c r="S255" s="226"/>
      <c r="T255" s="226"/>
      <c r="U255" s="227"/>
    </row>
    <row r="256" spans="1:21" ht="11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204"/>
      <c r="N256" s="7"/>
      <c r="O256" s="23"/>
      <c r="P256" s="226"/>
      <c r="Q256" s="226"/>
      <c r="R256" s="226"/>
      <c r="S256" s="226"/>
      <c r="T256" s="226"/>
      <c r="U256" s="227"/>
    </row>
    <row r="257" spans="1:21" ht="11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204"/>
      <c r="N257" s="7"/>
      <c r="O257" s="23"/>
      <c r="P257" s="226"/>
      <c r="Q257" s="226"/>
      <c r="R257" s="226"/>
      <c r="S257" s="226"/>
      <c r="T257" s="226"/>
      <c r="U257" s="227"/>
    </row>
    <row r="258" spans="1:21" ht="11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204"/>
      <c r="N258" s="7"/>
      <c r="O258" s="23"/>
      <c r="P258" s="226"/>
      <c r="Q258" s="226"/>
      <c r="R258" s="226"/>
      <c r="S258" s="226"/>
      <c r="T258" s="226"/>
      <c r="U258" s="227"/>
    </row>
    <row r="259" spans="1:21" ht="11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204"/>
      <c r="N259" s="7"/>
      <c r="O259" s="23"/>
      <c r="P259" s="226"/>
      <c r="Q259" s="226"/>
      <c r="R259" s="226"/>
      <c r="S259" s="226"/>
      <c r="T259" s="226"/>
      <c r="U259" s="227"/>
    </row>
    <row r="260" spans="1:21" ht="11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204"/>
      <c r="N260" s="7"/>
      <c r="O260" s="23"/>
      <c r="P260" s="226"/>
      <c r="Q260" s="226"/>
      <c r="R260" s="226"/>
      <c r="S260" s="226"/>
      <c r="T260" s="226"/>
      <c r="U260" s="227"/>
    </row>
    <row r="261" spans="1:21" ht="11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204"/>
      <c r="N261" s="7"/>
      <c r="O261" s="23"/>
      <c r="P261" s="226"/>
      <c r="Q261" s="226"/>
      <c r="R261" s="226"/>
      <c r="S261" s="226"/>
      <c r="T261" s="226"/>
      <c r="U261" s="227"/>
    </row>
    <row r="262" spans="1:21" ht="11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204"/>
      <c r="N262" s="7"/>
      <c r="O262" s="23"/>
      <c r="P262" s="226"/>
      <c r="Q262" s="226"/>
      <c r="R262" s="226"/>
      <c r="S262" s="226"/>
      <c r="T262" s="226"/>
      <c r="U262" s="227"/>
    </row>
    <row r="263" spans="1:21" ht="11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204"/>
      <c r="N263" s="7"/>
      <c r="O263" s="23"/>
      <c r="P263" s="226"/>
      <c r="Q263" s="226"/>
      <c r="R263" s="226"/>
      <c r="S263" s="226"/>
      <c r="T263" s="226"/>
      <c r="U263" s="227"/>
    </row>
    <row r="264" spans="1:21" ht="11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204"/>
      <c r="N264" s="7"/>
      <c r="O264" s="23"/>
      <c r="P264" s="226"/>
      <c r="Q264" s="226"/>
      <c r="R264" s="226"/>
      <c r="S264" s="226"/>
      <c r="T264" s="226"/>
      <c r="U264" s="227"/>
    </row>
    <row r="265" spans="1:21" ht="11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204"/>
      <c r="N265" s="7"/>
      <c r="O265" s="23"/>
      <c r="P265" s="226"/>
      <c r="Q265" s="226"/>
      <c r="R265" s="226"/>
      <c r="S265" s="226"/>
      <c r="T265" s="226"/>
      <c r="U265" s="227"/>
    </row>
    <row r="266" spans="1:21" ht="11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204"/>
      <c r="N266" s="7"/>
      <c r="O266" s="23"/>
      <c r="P266" s="226"/>
      <c r="Q266" s="226"/>
      <c r="R266" s="226"/>
      <c r="S266" s="226"/>
      <c r="T266" s="226"/>
      <c r="U266" s="227"/>
    </row>
    <row r="267" spans="1:21" ht="11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204"/>
      <c r="N267" s="7"/>
      <c r="O267" s="23"/>
      <c r="P267" s="226"/>
      <c r="Q267" s="226"/>
      <c r="R267" s="226"/>
      <c r="S267" s="226"/>
      <c r="T267" s="226"/>
      <c r="U267" s="227"/>
    </row>
    <row r="268" spans="1:21" ht="11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204"/>
      <c r="N268" s="7"/>
      <c r="O268" s="23"/>
      <c r="P268" s="226"/>
      <c r="Q268" s="226"/>
      <c r="R268" s="226"/>
      <c r="S268" s="226"/>
      <c r="T268" s="226"/>
      <c r="U268" s="227"/>
    </row>
    <row r="269" spans="1:21" ht="11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204"/>
      <c r="N269" s="7"/>
      <c r="O269" s="23"/>
      <c r="P269" s="226"/>
      <c r="Q269" s="226"/>
      <c r="R269" s="226"/>
      <c r="S269" s="226"/>
      <c r="T269" s="226"/>
      <c r="U269" s="227"/>
    </row>
    <row r="270" spans="1:21" ht="11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204"/>
      <c r="N270" s="7"/>
      <c r="O270" s="23"/>
      <c r="P270" s="226"/>
      <c r="Q270" s="226"/>
      <c r="R270" s="226"/>
      <c r="S270" s="226"/>
      <c r="T270" s="226"/>
      <c r="U270" s="227"/>
    </row>
    <row r="271" spans="1:21" ht="11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204"/>
      <c r="N271" s="7"/>
      <c r="O271" s="23"/>
      <c r="P271" s="226"/>
      <c r="Q271" s="226"/>
      <c r="R271" s="226"/>
      <c r="S271" s="226"/>
      <c r="T271" s="226"/>
      <c r="U271" s="227"/>
    </row>
    <row r="272" spans="1:21" ht="11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204"/>
      <c r="N272" s="7"/>
      <c r="O272" s="23"/>
      <c r="P272" s="226"/>
      <c r="Q272" s="226"/>
      <c r="R272" s="226"/>
      <c r="S272" s="226"/>
      <c r="T272" s="226"/>
      <c r="U272" s="227"/>
    </row>
    <row r="273" spans="1:21" ht="11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204"/>
      <c r="N273" s="7"/>
      <c r="O273" s="23"/>
      <c r="P273" s="226"/>
      <c r="Q273" s="226"/>
      <c r="R273" s="226"/>
      <c r="S273" s="226"/>
      <c r="T273" s="226"/>
      <c r="U273" s="227"/>
    </row>
    <row r="274" spans="1:21" ht="11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204"/>
      <c r="N274" s="7"/>
      <c r="O274" s="23"/>
      <c r="P274" s="226"/>
      <c r="Q274" s="226"/>
      <c r="R274" s="226"/>
      <c r="S274" s="226"/>
      <c r="T274" s="226"/>
      <c r="U274" s="227"/>
    </row>
    <row r="275" spans="1:21" ht="11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204"/>
      <c r="N275" s="7"/>
      <c r="O275" s="23"/>
      <c r="P275" s="226"/>
      <c r="Q275" s="226"/>
      <c r="R275" s="226"/>
      <c r="S275" s="226"/>
      <c r="T275" s="226"/>
      <c r="U275" s="227"/>
    </row>
    <row r="276" spans="1:21" ht="11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204"/>
      <c r="N276" s="7"/>
      <c r="O276" s="23"/>
      <c r="P276" s="226"/>
      <c r="Q276" s="226"/>
      <c r="R276" s="226"/>
      <c r="S276" s="226"/>
      <c r="T276" s="226"/>
      <c r="U276" s="227"/>
    </row>
    <row r="277" spans="1:21" ht="11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204"/>
      <c r="N277" s="7"/>
      <c r="O277" s="23"/>
      <c r="P277" s="226"/>
      <c r="Q277" s="226"/>
      <c r="R277" s="226"/>
      <c r="S277" s="226"/>
      <c r="T277" s="226"/>
      <c r="U277" s="227"/>
    </row>
    <row r="278" spans="1:21" ht="11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204"/>
      <c r="N278" s="7"/>
      <c r="O278" s="23"/>
      <c r="P278" s="226"/>
      <c r="Q278" s="226"/>
      <c r="R278" s="226"/>
      <c r="S278" s="226"/>
      <c r="T278" s="226"/>
      <c r="U278" s="227"/>
    </row>
    <row r="279" spans="1:21" ht="11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204"/>
      <c r="N279" s="7"/>
      <c r="O279" s="23"/>
      <c r="P279" s="226"/>
      <c r="Q279" s="226"/>
      <c r="R279" s="226"/>
      <c r="S279" s="226"/>
      <c r="T279" s="226"/>
      <c r="U279" s="227"/>
    </row>
    <row r="280" spans="1:21" ht="11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204"/>
      <c r="N280" s="7"/>
      <c r="O280" s="23"/>
      <c r="P280" s="226"/>
      <c r="Q280" s="226"/>
      <c r="R280" s="226"/>
      <c r="S280" s="226"/>
      <c r="T280" s="226"/>
      <c r="U280" s="227"/>
    </row>
    <row r="281" spans="1:21" ht="11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204"/>
      <c r="N281" s="7"/>
      <c r="O281" s="23"/>
      <c r="P281" s="226"/>
      <c r="Q281" s="226"/>
      <c r="R281" s="226"/>
      <c r="S281" s="226"/>
      <c r="T281" s="226"/>
      <c r="U281" s="227"/>
    </row>
    <row r="282" spans="1:21" ht="11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204"/>
      <c r="N282" s="7"/>
      <c r="O282" s="23"/>
      <c r="P282" s="226"/>
      <c r="Q282" s="226"/>
      <c r="R282" s="226"/>
      <c r="S282" s="226"/>
      <c r="T282" s="226"/>
      <c r="U282" s="227"/>
    </row>
    <row r="283" spans="1:21" ht="11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204"/>
      <c r="N283" s="7"/>
      <c r="O283" s="23"/>
      <c r="P283" s="226"/>
      <c r="Q283" s="226"/>
      <c r="R283" s="226"/>
      <c r="S283" s="226"/>
      <c r="T283" s="226"/>
      <c r="U283" s="227"/>
    </row>
    <row r="284" spans="1:21" ht="11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204"/>
      <c r="N284" s="7"/>
      <c r="O284" s="23"/>
      <c r="P284" s="226"/>
      <c r="Q284" s="226"/>
      <c r="R284" s="226"/>
      <c r="S284" s="226"/>
      <c r="T284" s="226"/>
      <c r="U284" s="227"/>
    </row>
    <row r="285" spans="1:21" ht="11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204"/>
      <c r="N285" s="7"/>
      <c r="O285" s="23"/>
      <c r="P285" s="226"/>
      <c r="Q285" s="226"/>
      <c r="R285" s="226"/>
      <c r="S285" s="226"/>
      <c r="T285" s="226"/>
      <c r="U285" s="227"/>
    </row>
    <row r="286" spans="1:21" ht="11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204"/>
      <c r="N286" s="7"/>
      <c r="O286" s="23"/>
      <c r="P286" s="226"/>
      <c r="Q286" s="226"/>
      <c r="R286" s="226"/>
      <c r="S286" s="226"/>
      <c r="T286" s="226"/>
      <c r="U286" s="227"/>
    </row>
    <row r="287" spans="1:21" ht="11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204"/>
      <c r="N287" s="7"/>
      <c r="O287" s="23"/>
      <c r="P287" s="226"/>
      <c r="Q287" s="226"/>
      <c r="R287" s="226"/>
      <c r="S287" s="226"/>
      <c r="T287" s="226"/>
      <c r="U287" s="227"/>
    </row>
    <row r="288" spans="1:21" ht="11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204"/>
      <c r="N288" s="7"/>
      <c r="O288" s="23"/>
      <c r="P288" s="226"/>
      <c r="Q288" s="226"/>
      <c r="R288" s="226"/>
      <c r="S288" s="226"/>
      <c r="T288" s="226"/>
      <c r="U288" s="227"/>
    </row>
    <row r="289" spans="1:21" ht="11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204"/>
      <c r="N289" s="7"/>
      <c r="O289" s="23"/>
      <c r="P289" s="226"/>
      <c r="Q289" s="226"/>
      <c r="R289" s="226"/>
      <c r="S289" s="226"/>
      <c r="T289" s="226"/>
      <c r="U289" s="227"/>
    </row>
    <row r="290" spans="1:21" ht="11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204"/>
      <c r="N290" s="7"/>
      <c r="O290" s="23"/>
      <c r="P290" s="226"/>
      <c r="Q290" s="226"/>
      <c r="R290" s="226"/>
      <c r="S290" s="226"/>
      <c r="T290" s="226"/>
      <c r="U290" s="227"/>
    </row>
    <row r="291" spans="1:21" ht="11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204"/>
      <c r="N291" s="7"/>
      <c r="O291" s="23"/>
      <c r="P291" s="226"/>
      <c r="Q291" s="226"/>
      <c r="R291" s="226"/>
      <c r="S291" s="226"/>
      <c r="T291" s="226"/>
      <c r="U291" s="227"/>
    </row>
    <row r="292" spans="1:21" ht="11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204"/>
      <c r="N292" s="7"/>
      <c r="O292" s="23"/>
      <c r="P292" s="226"/>
      <c r="Q292" s="226"/>
      <c r="R292" s="226"/>
      <c r="S292" s="226"/>
      <c r="T292" s="226"/>
      <c r="U292" s="227"/>
    </row>
    <row r="293" spans="1:21" ht="11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204"/>
      <c r="N293" s="7"/>
      <c r="O293" s="23"/>
      <c r="P293" s="226"/>
      <c r="Q293" s="226"/>
      <c r="R293" s="226"/>
      <c r="S293" s="226"/>
      <c r="T293" s="226"/>
      <c r="U293" s="227"/>
    </row>
    <row r="294" spans="1:21" ht="11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204"/>
      <c r="N294" s="7"/>
      <c r="O294" s="23"/>
      <c r="P294" s="226"/>
      <c r="Q294" s="226"/>
      <c r="R294" s="226"/>
      <c r="S294" s="226"/>
      <c r="T294" s="226"/>
      <c r="U294" s="227"/>
    </row>
    <row r="295" spans="1:21" ht="11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204"/>
      <c r="N295" s="7"/>
      <c r="O295" s="23"/>
      <c r="P295" s="226"/>
      <c r="Q295" s="226"/>
      <c r="R295" s="226"/>
      <c r="S295" s="226"/>
      <c r="T295" s="226"/>
      <c r="U295" s="227"/>
    </row>
    <row r="296" spans="1:21" ht="11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204"/>
      <c r="N296" s="7"/>
      <c r="O296" s="23"/>
      <c r="P296" s="226"/>
      <c r="Q296" s="226"/>
      <c r="R296" s="226"/>
      <c r="S296" s="226"/>
      <c r="T296" s="226"/>
      <c r="U296" s="227"/>
    </row>
    <row r="297" spans="1:21" ht="11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204"/>
      <c r="N297" s="7"/>
      <c r="O297" s="23"/>
      <c r="P297" s="226"/>
      <c r="Q297" s="226"/>
      <c r="R297" s="226"/>
      <c r="S297" s="226"/>
      <c r="T297" s="226"/>
      <c r="U297" s="227"/>
    </row>
    <row r="298" spans="1:21" ht="11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204"/>
      <c r="N298" s="7"/>
      <c r="O298" s="23"/>
      <c r="P298" s="226"/>
      <c r="Q298" s="226"/>
      <c r="R298" s="226"/>
      <c r="S298" s="226"/>
      <c r="T298" s="226"/>
      <c r="U298" s="227"/>
    </row>
    <row r="299" spans="1:21" ht="11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204"/>
      <c r="N299" s="7"/>
      <c r="O299" s="23"/>
      <c r="P299" s="226"/>
      <c r="Q299" s="226"/>
      <c r="R299" s="226"/>
      <c r="S299" s="226"/>
      <c r="T299" s="226"/>
      <c r="U299" s="227"/>
    </row>
    <row r="300" spans="1:21" ht="11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204"/>
      <c r="N300" s="7"/>
      <c r="O300" s="23"/>
      <c r="P300" s="226"/>
      <c r="Q300" s="226"/>
      <c r="R300" s="226"/>
      <c r="S300" s="226"/>
      <c r="T300" s="226"/>
      <c r="U300" s="227"/>
    </row>
    <row r="301" spans="1:21" ht="11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204"/>
      <c r="N301" s="7"/>
      <c r="O301" s="23"/>
      <c r="P301" s="226"/>
      <c r="Q301" s="226"/>
      <c r="R301" s="226"/>
      <c r="S301" s="226"/>
      <c r="T301" s="226"/>
      <c r="U301" s="227"/>
    </row>
    <row r="302" spans="1:21" ht="11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204"/>
      <c r="N302" s="7"/>
      <c r="O302" s="23"/>
      <c r="P302" s="226"/>
      <c r="Q302" s="226"/>
      <c r="R302" s="226"/>
      <c r="S302" s="226"/>
      <c r="T302" s="226"/>
      <c r="U302" s="227"/>
    </row>
    <row r="303" spans="1:21" ht="11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204"/>
      <c r="N303" s="7"/>
      <c r="O303" s="23"/>
      <c r="P303" s="226"/>
      <c r="Q303" s="226"/>
      <c r="R303" s="226"/>
      <c r="S303" s="226"/>
      <c r="T303" s="226"/>
      <c r="U303" s="227"/>
    </row>
    <row r="304" spans="1:21" ht="11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204"/>
      <c r="N304" s="7"/>
      <c r="O304" s="23"/>
      <c r="P304" s="226"/>
      <c r="Q304" s="226"/>
      <c r="R304" s="226"/>
      <c r="S304" s="226"/>
      <c r="T304" s="226"/>
      <c r="U304" s="227"/>
    </row>
    <row r="305" spans="1:21" ht="11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204"/>
      <c r="N305" s="7"/>
      <c r="O305" s="23"/>
      <c r="P305" s="226"/>
      <c r="Q305" s="226"/>
      <c r="R305" s="226"/>
      <c r="S305" s="226"/>
      <c r="T305" s="226"/>
      <c r="U305" s="227"/>
    </row>
    <row r="306" spans="1:21" ht="11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204"/>
      <c r="N306" s="7"/>
      <c r="O306" s="23"/>
      <c r="P306" s="226"/>
      <c r="Q306" s="226"/>
      <c r="R306" s="226"/>
      <c r="S306" s="226"/>
      <c r="T306" s="226"/>
      <c r="U306" s="227"/>
    </row>
    <row r="307" spans="1:21" ht="11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204"/>
      <c r="N307" s="7"/>
      <c r="O307" s="23"/>
      <c r="P307" s="226"/>
      <c r="Q307" s="226"/>
      <c r="R307" s="226"/>
      <c r="S307" s="226"/>
      <c r="T307" s="226"/>
      <c r="U307" s="227"/>
    </row>
    <row r="308" spans="1:21" ht="11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204"/>
      <c r="N308" s="7"/>
      <c r="O308" s="23"/>
      <c r="P308" s="226"/>
      <c r="Q308" s="226"/>
      <c r="R308" s="226"/>
      <c r="S308" s="226"/>
      <c r="T308" s="226"/>
      <c r="U308" s="227"/>
    </row>
    <row r="309" spans="1:21" ht="11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204"/>
      <c r="N309" s="7"/>
      <c r="O309" s="23"/>
      <c r="P309" s="226"/>
      <c r="Q309" s="226"/>
      <c r="R309" s="226"/>
      <c r="S309" s="226"/>
      <c r="T309" s="226"/>
      <c r="U309" s="227"/>
    </row>
    <row r="310" spans="1:21" ht="11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204"/>
      <c r="N310" s="7"/>
      <c r="O310" s="23"/>
      <c r="P310" s="226"/>
      <c r="Q310" s="226"/>
      <c r="R310" s="226"/>
      <c r="S310" s="226"/>
      <c r="T310" s="226"/>
      <c r="U310" s="227"/>
    </row>
    <row r="311" spans="1:21" ht="11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204"/>
      <c r="N311" s="7"/>
      <c r="O311" s="23"/>
      <c r="P311" s="226"/>
      <c r="Q311" s="226"/>
      <c r="R311" s="226"/>
      <c r="S311" s="226"/>
      <c r="T311" s="226"/>
      <c r="U311" s="227"/>
    </row>
    <row r="312" spans="1:21" ht="11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204"/>
      <c r="N312" s="7"/>
      <c r="O312" s="23"/>
      <c r="P312" s="226"/>
      <c r="Q312" s="226"/>
      <c r="R312" s="226"/>
      <c r="S312" s="226"/>
      <c r="T312" s="226"/>
      <c r="U312" s="227"/>
    </row>
    <row r="313" spans="1:21" ht="11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204"/>
      <c r="N313" s="7"/>
      <c r="O313" s="23"/>
      <c r="P313" s="226"/>
      <c r="Q313" s="226"/>
      <c r="R313" s="226"/>
      <c r="S313" s="226"/>
      <c r="T313" s="226"/>
      <c r="U313" s="227"/>
    </row>
    <row r="314" spans="1:21" ht="11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204"/>
      <c r="N314" s="7"/>
      <c r="O314" s="23"/>
      <c r="P314" s="226"/>
      <c r="Q314" s="226"/>
      <c r="R314" s="226"/>
      <c r="S314" s="226"/>
      <c r="T314" s="226"/>
      <c r="U314" s="227"/>
    </row>
    <row r="315" spans="1:21" ht="11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204"/>
      <c r="N315" s="7"/>
      <c r="O315" s="23"/>
      <c r="P315" s="226"/>
      <c r="Q315" s="226"/>
      <c r="R315" s="226"/>
      <c r="S315" s="226"/>
      <c r="T315" s="226"/>
      <c r="U315" s="227"/>
    </row>
    <row r="316" spans="1:21" ht="11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204"/>
      <c r="N316" s="7"/>
      <c r="O316" s="23"/>
      <c r="P316" s="226"/>
      <c r="Q316" s="226"/>
      <c r="R316" s="226"/>
      <c r="S316" s="226"/>
      <c r="T316" s="226"/>
      <c r="U316" s="227"/>
    </row>
    <row r="317" spans="1:21" ht="11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204"/>
      <c r="N317" s="7"/>
      <c r="O317" s="23"/>
      <c r="P317" s="226"/>
      <c r="Q317" s="226"/>
      <c r="R317" s="226"/>
      <c r="S317" s="226"/>
      <c r="T317" s="226"/>
      <c r="U317" s="227"/>
    </row>
    <row r="318" spans="1:21" ht="11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204"/>
      <c r="N318" s="7"/>
      <c r="O318" s="23"/>
      <c r="P318" s="226"/>
      <c r="Q318" s="226"/>
      <c r="R318" s="226"/>
      <c r="S318" s="226"/>
      <c r="T318" s="226"/>
      <c r="U318" s="227"/>
    </row>
    <row r="319" spans="1:21" ht="11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204"/>
      <c r="N319" s="7"/>
      <c r="O319" s="23"/>
      <c r="P319" s="226"/>
      <c r="Q319" s="226"/>
      <c r="R319" s="226"/>
      <c r="S319" s="226"/>
      <c r="T319" s="226"/>
      <c r="U319" s="227"/>
    </row>
    <row r="320" spans="1:21" ht="11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204"/>
      <c r="N320" s="7"/>
      <c r="O320" s="23"/>
      <c r="P320" s="226"/>
      <c r="Q320" s="226"/>
      <c r="R320" s="226"/>
      <c r="S320" s="226"/>
      <c r="T320" s="226"/>
      <c r="U320" s="227"/>
    </row>
    <row r="321" spans="1:21" ht="11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204"/>
      <c r="N321" s="7"/>
      <c r="O321" s="23"/>
      <c r="P321" s="226"/>
      <c r="Q321" s="226"/>
      <c r="R321" s="226"/>
      <c r="S321" s="226"/>
      <c r="T321" s="226"/>
      <c r="U321" s="227"/>
    </row>
    <row r="322" spans="1:21" ht="11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204"/>
      <c r="N322" s="7"/>
      <c r="O322" s="23"/>
      <c r="P322" s="226"/>
      <c r="Q322" s="226"/>
      <c r="R322" s="226"/>
      <c r="S322" s="226"/>
      <c r="T322" s="226"/>
      <c r="U322" s="227"/>
    </row>
    <row r="323" spans="1:21" ht="11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204"/>
      <c r="N323" s="7"/>
      <c r="O323" s="23"/>
      <c r="P323" s="226"/>
      <c r="Q323" s="226"/>
      <c r="R323" s="226"/>
      <c r="S323" s="226"/>
      <c r="T323" s="226"/>
      <c r="U323" s="227"/>
    </row>
    <row r="324" spans="1:21" ht="11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204"/>
      <c r="N324" s="7"/>
      <c r="O324" s="23"/>
      <c r="P324" s="226"/>
      <c r="Q324" s="226"/>
      <c r="R324" s="226"/>
      <c r="S324" s="226"/>
      <c r="T324" s="226"/>
      <c r="U324" s="227"/>
    </row>
    <row r="325" spans="1:21" ht="11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204"/>
      <c r="N325" s="7"/>
      <c r="O325" s="23"/>
      <c r="P325" s="226"/>
      <c r="Q325" s="226"/>
      <c r="R325" s="226"/>
      <c r="S325" s="226"/>
      <c r="T325" s="226"/>
      <c r="U325" s="227"/>
    </row>
    <row r="326" spans="1:21" ht="11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204"/>
      <c r="N326" s="7"/>
      <c r="O326" s="23"/>
      <c r="P326" s="226"/>
      <c r="Q326" s="226"/>
      <c r="R326" s="226"/>
      <c r="S326" s="226"/>
      <c r="T326" s="226"/>
      <c r="U326" s="227"/>
    </row>
    <row r="327" spans="1:21" ht="11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204"/>
      <c r="N327" s="7"/>
      <c r="O327" s="23"/>
      <c r="P327" s="226"/>
      <c r="Q327" s="226"/>
      <c r="R327" s="226"/>
      <c r="S327" s="226"/>
      <c r="T327" s="226"/>
      <c r="U327" s="227"/>
    </row>
    <row r="328" spans="1:21" ht="11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204"/>
      <c r="N328" s="7"/>
      <c r="O328" s="23"/>
      <c r="P328" s="226"/>
      <c r="Q328" s="226"/>
      <c r="R328" s="226"/>
      <c r="S328" s="226"/>
      <c r="T328" s="226"/>
      <c r="U328" s="227"/>
    </row>
    <row r="329" spans="1:21" ht="11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204"/>
      <c r="N329" s="7"/>
      <c r="O329" s="23"/>
      <c r="P329" s="226"/>
      <c r="Q329" s="226"/>
      <c r="R329" s="226"/>
      <c r="S329" s="226"/>
      <c r="T329" s="226"/>
      <c r="U329" s="227"/>
    </row>
    <row r="330" spans="1:21" ht="11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204"/>
      <c r="N330" s="7"/>
      <c r="O330" s="23"/>
      <c r="P330" s="226"/>
      <c r="Q330" s="226"/>
      <c r="R330" s="226"/>
      <c r="S330" s="226"/>
      <c r="T330" s="226"/>
      <c r="U330" s="227"/>
    </row>
    <row r="331" spans="1:21" ht="11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204"/>
      <c r="N331" s="7"/>
      <c r="O331" s="23"/>
      <c r="P331" s="226"/>
      <c r="Q331" s="226"/>
      <c r="R331" s="226"/>
      <c r="S331" s="226"/>
      <c r="T331" s="226"/>
      <c r="U331" s="227"/>
    </row>
    <row r="332" spans="1:21" ht="11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204"/>
      <c r="N332" s="7"/>
      <c r="O332" s="23"/>
      <c r="P332" s="226"/>
      <c r="Q332" s="226"/>
      <c r="R332" s="226"/>
      <c r="S332" s="226"/>
      <c r="T332" s="226"/>
      <c r="U332" s="227"/>
    </row>
    <row r="333" spans="1:21" ht="11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204"/>
      <c r="N333" s="7"/>
      <c r="O333" s="23"/>
      <c r="P333" s="226"/>
      <c r="Q333" s="226"/>
      <c r="R333" s="226"/>
      <c r="S333" s="226"/>
      <c r="T333" s="226"/>
      <c r="U333" s="227"/>
    </row>
    <row r="334" spans="1:21" ht="11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204"/>
      <c r="N334" s="7"/>
      <c r="O334" s="23"/>
      <c r="P334" s="226"/>
      <c r="Q334" s="226"/>
      <c r="R334" s="226"/>
      <c r="S334" s="226"/>
      <c r="T334" s="226"/>
      <c r="U334" s="227"/>
    </row>
    <row r="335" spans="1:21" ht="11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204"/>
      <c r="N335" s="7"/>
      <c r="O335" s="23"/>
      <c r="P335" s="226"/>
      <c r="Q335" s="226"/>
      <c r="R335" s="226"/>
      <c r="S335" s="226"/>
      <c r="T335" s="226"/>
      <c r="U335" s="227"/>
    </row>
    <row r="336" spans="1:21" ht="11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204"/>
      <c r="N336" s="7"/>
      <c r="O336" s="23"/>
      <c r="P336" s="226"/>
      <c r="Q336" s="226"/>
      <c r="R336" s="226"/>
      <c r="S336" s="226"/>
      <c r="T336" s="226"/>
      <c r="U336" s="227"/>
    </row>
    <row r="337" spans="1:21" ht="11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204"/>
      <c r="N337" s="7"/>
      <c r="O337" s="23"/>
      <c r="P337" s="226"/>
      <c r="Q337" s="226"/>
      <c r="R337" s="226"/>
      <c r="S337" s="226"/>
      <c r="T337" s="226"/>
      <c r="U337" s="227"/>
    </row>
    <row r="338" spans="1:21" ht="11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204"/>
      <c r="N338" s="7"/>
      <c r="O338" s="23"/>
      <c r="P338" s="226"/>
      <c r="Q338" s="226"/>
      <c r="R338" s="226"/>
      <c r="S338" s="226"/>
      <c r="T338" s="226"/>
      <c r="U338" s="227"/>
    </row>
    <row r="339" spans="1:21" ht="11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204"/>
      <c r="N339" s="7"/>
      <c r="O339" s="23"/>
      <c r="P339" s="226"/>
      <c r="Q339" s="226"/>
      <c r="R339" s="226"/>
      <c r="S339" s="226"/>
      <c r="T339" s="226"/>
      <c r="U339" s="227"/>
    </row>
    <row r="340" spans="1:21" ht="11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204"/>
      <c r="N340" s="7"/>
      <c r="O340" s="23"/>
      <c r="P340" s="226"/>
      <c r="Q340" s="226"/>
      <c r="R340" s="226"/>
      <c r="S340" s="226"/>
      <c r="T340" s="226"/>
      <c r="U340" s="227"/>
    </row>
    <row r="341" spans="1:21" ht="11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204"/>
      <c r="N341" s="7"/>
      <c r="O341" s="23"/>
      <c r="P341" s="226"/>
      <c r="Q341" s="226"/>
      <c r="R341" s="226"/>
      <c r="S341" s="226"/>
      <c r="T341" s="226"/>
      <c r="U341" s="227"/>
    </row>
    <row r="342" spans="1:21" ht="11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204"/>
      <c r="N342" s="7"/>
      <c r="O342" s="23"/>
      <c r="P342" s="226"/>
      <c r="Q342" s="226"/>
      <c r="R342" s="226"/>
      <c r="S342" s="226"/>
      <c r="T342" s="226"/>
      <c r="U342" s="227"/>
    </row>
    <row r="343" spans="1:21" ht="11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204"/>
      <c r="N343" s="7"/>
      <c r="O343" s="23"/>
      <c r="P343" s="226"/>
      <c r="Q343" s="226"/>
      <c r="R343" s="226"/>
      <c r="S343" s="226"/>
      <c r="T343" s="226"/>
      <c r="U343" s="227"/>
    </row>
    <row r="344" spans="1:21" ht="11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204"/>
      <c r="N344" s="7"/>
      <c r="O344" s="23"/>
      <c r="P344" s="226"/>
      <c r="Q344" s="226"/>
      <c r="R344" s="226"/>
      <c r="S344" s="226"/>
      <c r="T344" s="226"/>
      <c r="U344" s="227"/>
    </row>
    <row r="345" spans="1:21" ht="11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204"/>
      <c r="N345" s="7"/>
      <c r="O345" s="23"/>
      <c r="P345" s="226"/>
      <c r="Q345" s="226"/>
      <c r="R345" s="226"/>
      <c r="S345" s="226"/>
      <c r="T345" s="226"/>
      <c r="U345" s="227"/>
    </row>
    <row r="346" spans="1:21" ht="11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204"/>
      <c r="N346" s="7"/>
      <c r="O346" s="23"/>
      <c r="P346" s="226"/>
      <c r="Q346" s="226"/>
      <c r="R346" s="226"/>
      <c r="S346" s="226"/>
      <c r="T346" s="226"/>
      <c r="U346" s="227"/>
    </row>
    <row r="347" spans="1:21" ht="11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204"/>
      <c r="N347" s="7"/>
      <c r="O347" s="23"/>
      <c r="P347" s="226"/>
      <c r="Q347" s="226"/>
      <c r="R347" s="226"/>
      <c r="S347" s="226"/>
      <c r="T347" s="226"/>
      <c r="U347" s="227"/>
    </row>
    <row r="348" spans="1:21" ht="11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204"/>
      <c r="N348" s="7"/>
      <c r="O348" s="23"/>
      <c r="P348" s="226"/>
      <c r="Q348" s="226"/>
      <c r="R348" s="226"/>
      <c r="S348" s="226"/>
      <c r="T348" s="226"/>
      <c r="U348" s="227"/>
    </row>
    <row r="349" spans="1:21" ht="11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204"/>
      <c r="N349" s="7"/>
      <c r="O349" s="23"/>
      <c r="P349" s="226"/>
      <c r="Q349" s="226"/>
      <c r="R349" s="226"/>
      <c r="S349" s="226"/>
      <c r="T349" s="226"/>
      <c r="U349" s="227"/>
    </row>
    <row r="350" spans="1:21" ht="11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204"/>
      <c r="N350" s="7"/>
      <c r="O350" s="23"/>
      <c r="P350" s="226"/>
      <c r="Q350" s="226"/>
      <c r="R350" s="226"/>
      <c r="S350" s="226"/>
      <c r="T350" s="226"/>
      <c r="U350" s="227"/>
    </row>
    <row r="351" spans="1:21" ht="11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204"/>
      <c r="N351" s="7"/>
      <c r="O351" s="23"/>
      <c r="P351" s="226"/>
      <c r="Q351" s="226"/>
      <c r="R351" s="226"/>
      <c r="S351" s="226"/>
      <c r="T351" s="226"/>
      <c r="U351" s="227"/>
    </row>
    <row r="352" spans="1:21" ht="11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204"/>
      <c r="N352" s="7"/>
      <c r="O352" s="23"/>
      <c r="P352" s="226"/>
      <c r="Q352" s="226"/>
      <c r="R352" s="226"/>
      <c r="S352" s="226"/>
      <c r="T352" s="226"/>
      <c r="U352" s="227"/>
    </row>
    <row r="353" spans="1:21" ht="11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204"/>
      <c r="N353" s="7"/>
      <c r="O353" s="23"/>
      <c r="P353" s="226"/>
      <c r="Q353" s="226"/>
      <c r="R353" s="226"/>
      <c r="S353" s="226"/>
      <c r="T353" s="226"/>
      <c r="U353" s="227"/>
    </row>
    <row r="354" spans="1:21" ht="11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204"/>
      <c r="N354" s="7"/>
      <c r="O354" s="23"/>
      <c r="P354" s="226"/>
      <c r="Q354" s="226"/>
      <c r="R354" s="226"/>
      <c r="S354" s="226"/>
      <c r="T354" s="226"/>
      <c r="U354" s="227"/>
    </row>
    <row r="355" spans="1:21" ht="11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204"/>
      <c r="N355" s="7"/>
      <c r="O355" s="23"/>
      <c r="P355" s="226"/>
      <c r="Q355" s="226"/>
      <c r="R355" s="226"/>
      <c r="S355" s="226"/>
      <c r="T355" s="226"/>
      <c r="U355" s="227"/>
    </row>
    <row r="356" spans="1:21" ht="11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204"/>
      <c r="N356" s="7"/>
      <c r="O356" s="23"/>
      <c r="P356" s="226"/>
      <c r="Q356" s="226"/>
      <c r="R356" s="226"/>
      <c r="S356" s="226"/>
      <c r="T356" s="226"/>
      <c r="U356" s="227"/>
    </row>
    <row r="357" spans="1:21" ht="11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204"/>
      <c r="N357" s="7"/>
      <c r="O357" s="23"/>
      <c r="P357" s="226"/>
      <c r="Q357" s="226"/>
      <c r="R357" s="226"/>
      <c r="S357" s="226"/>
      <c r="T357" s="226"/>
      <c r="U357" s="227"/>
    </row>
    <row r="358" spans="1:21" ht="11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204"/>
      <c r="N358" s="7"/>
      <c r="O358" s="23"/>
      <c r="P358" s="226"/>
      <c r="Q358" s="226"/>
      <c r="R358" s="226"/>
      <c r="S358" s="226"/>
      <c r="T358" s="226"/>
      <c r="U358" s="227"/>
    </row>
    <row r="359" spans="1:21" ht="11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204"/>
      <c r="N359" s="7"/>
      <c r="O359" s="23"/>
      <c r="P359" s="226"/>
      <c r="Q359" s="226"/>
      <c r="R359" s="226"/>
      <c r="S359" s="226"/>
      <c r="T359" s="226"/>
      <c r="U359" s="227"/>
    </row>
    <row r="360" spans="1:21" ht="11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204"/>
      <c r="N360" s="7"/>
      <c r="O360" s="23"/>
      <c r="P360" s="226"/>
      <c r="Q360" s="226"/>
      <c r="R360" s="226"/>
      <c r="S360" s="226"/>
      <c r="T360" s="226"/>
      <c r="U360" s="227"/>
    </row>
    <row r="361" spans="1:21" ht="11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204"/>
      <c r="N361" s="7"/>
      <c r="O361" s="23"/>
      <c r="P361" s="226"/>
      <c r="Q361" s="226"/>
      <c r="R361" s="226"/>
      <c r="S361" s="226"/>
      <c r="T361" s="226"/>
      <c r="U361" s="227"/>
    </row>
    <row r="362" spans="1:21" ht="11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204"/>
      <c r="N362" s="7"/>
      <c r="O362" s="23"/>
      <c r="P362" s="226"/>
      <c r="Q362" s="226"/>
      <c r="R362" s="226"/>
      <c r="S362" s="226"/>
      <c r="T362" s="226"/>
      <c r="U362" s="227"/>
    </row>
    <row r="363" spans="1:21" ht="11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204"/>
      <c r="N363" s="7"/>
      <c r="O363" s="23"/>
      <c r="P363" s="226"/>
      <c r="Q363" s="226"/>
      <c r="R363" s="226"/>
      <c r="S363" s="226"/>
      <c r="T363" s="226"/>
      <c r="U363" s="227"/>
    </row>
    <row r="364" spans="1:21" ht="11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204"/>
      <c r="N364" s="7"/>
      <c r="O364" s="23"/>
      <c r="P364" s="226"/>
      <c r="Q364" s="226"/>
      <c r="R364" s="226"/>
      <c r="S364" s="226"/>
      <c r="T364" s="226"/>
      <c r="U364" s="227"/>
    </row>
    <row r="365" spans="1:21" ht="11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204"/>
      <c r="N365" s="7"/>
      <c r="O365" s="23"/>
      <c r="P365" s="226"/>
      <c r="Q365" s="226"/>
      <c r="R365" s="226"/>
      <c r="S365" s="226"/>
      <c r="T365" s="226"/>
      <c r="U365" s="227"/>
    </row>
    <row r="366" spans="1:21" ht="11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204"/>
      <c r="N366" s="7"/>
      <c r="O366" s="23"/>
      <c r="P366" s="226"/>
      <c r="Q366" s="226"/>
      <c r="R366" s="226"/>
      <c r="S366" s="226"/>
      <c r="T366" s="226"/>
      <c r="U366" s="227"/>
    </row>
    <row r="367" spans="1:21" ht="11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204"/>
      <c r="N367" s="7"/>
      <c r="O367" s="23"/>
      <c r="P367" s="226"/>
      <c r="Q367" s="226"/>
      <c r="R367" s="226"/>
      <c r="S367" s="226"/>
      <c r="T367" s="226"/>
      <c r="U367" s="227"/>
    </row>
    <row r="368" spans="1:21" ht="11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204"/>
      <c r="N368" s="7"/>
      <c r="O368" s="23"/>
      <c r="P368" s="226"/>
      <c r="Q368" s="226"/>
      <c r="R368" s="226"/>
      <c r="S368" s="226"/>
      <c r="T368" s="226"/>
      <c r="U368" s="227"/>
    </row>
    <row r="369" spans="1:21" ht="11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204"/>
      <c r="N369" s="7"/>
      <c r="O369" s="23"/>
      <c r="P369" s="226"/>
      <c r="Q369" s="226"/>
      <c r="R369" s="226"/>
      <c r="S369" s="226"/>
      <c r="T369" s="226"/>
      <c r="U369" s="227"/>
    </row>
    <row r="370" spans="1:21" ht="11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204"/>
      <c r="N370" s="7"/>
      <c r="O370" s="23"/>
      <c r="P370" s="226"/>
      <c r="Q370" s="226"/>
      <c r="R370" s="226"/>
      <c r="S370" s="226"/>
      <c r="T370" s="226"/>
      <c r="U370" s="227"/>
    </row>
    <row r="371" spans="1:21" ht="11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204"/>
      <c r="N371" s="7"/>
      <c r="O371" s="23"/>
      <c r="P371" s="226"/>
      <c r="Q371" s="226"/>
      <c r="R371" s="226"/>
      <c r="S371" s="226"/>
      <c r="T371" s="226"/>
      <c r="U371" s="227"/>
    </row>
    <row r="372" spans="1:21" ht="11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204"/>
      <c r="N372" s="7"/>
      <c r="O372" s="23"/>
      <c r="P372" s="226"/>
      <c r="Q372" s="226"/>
      <c r="R372" s="226"/>
      <c r="S372" s="226"/>
      <c r="T372" s="226"/>
      <c r="U372" s="227"/>
    </row>
    <row r="373" spans="1:21" ht="11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204"/>
      <c r="N373" s="7"/>
      <c r="O373" s="23"/>
      <c r="P373" s="226"/>
      <c r="Q373" s="226"/>
      <c r="R373" s="226"/>
      <c r="S373" s="226"/>
      <c r="T373" s="226"/>
      <c r="U373" s="227"/>
    </row>
    <row r="374" spans="1:21" ht="11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204"/>
      <c r="N374" s="7"/>
      <c r="O374" s="23"/>
      <c r="P374" s="226"/>
      <c r="Q374" s="226"/>
      <c r="R374" s="226"/>
      <c r="S374" s="226"/>
      <c r="T374" s="226"/>
      <c r="U374" s="227"/>
    </row>
    <row r="375" spans="1:21" ht="11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204"/>
      <c r="N375" s="7"/>
      <c r="O375" s="23"/>
      <c r="P375" s="226"/>
      <c r="Q375" s="226"/>
      <c r="R375" s="226"/>
      <c r="S375" s="226"/>
      <c r="T375" s="226"/>
      <c r="U375" s="227"/>
    </row>
    <row r="376" spans="1:21" ht="11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204"/>
      <c r="N376" s="7"/>
      <c r="O376" s="23"/>
      <c r="P376" s="226"/>
      <c r="Q376" s="226"/>
      <c r="R376" s="226"/>
      <c r="S376" s="226"/>
      <c r="T376" s="226"/>
      <c r="U376" s="227"/>
    </row>
    <row r="377" spans="1:21" ht="11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204"/>
      <c r="N377" s="7"/>
      <c r="O377" s="23"/>
      <c r="P377" s="226"/>
      <c r="Q377" s="226"/>
      <c r="R377" s="226"/>
      <c r="S377" s="226"/>
      <c r="T377" s="226"/>
      <c r="U377" s="227"/>
    </row>
    <row r="378" spans="1:21" ht="11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204"/>
      <c r="N378" s="7"/>
      <c r="O378" s="23"/>
      <c r="P378" s="226"/>
      <c r="Q378" s="226"/>
      <c r="R378" s="226"/>
      <c r="S378" s="226"/>
      <c r="T378" s="226"/>
      <c r="U378" s="227"/>
    </row>
    <row r="379" spans="1:21" ht="11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204"/>
      <c r="N379" s="7"/>
      <c r="O379" s="23"/>
      <c r="P379" s="226"/>
      <c r="Q379" s="226"/>
      <c r="R379" s="226"/>
      <c r="S379" s="226"/>
      <c r="T379" s="226"/>
      <c r="U379" s="227"/>
    </row>
    <row r="380" spans="1:21" ht="11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204"/>
      <c r="N380" s="7"/>
      <c r="O380" s="23"/>
      <c r="P380" s="226"/>
      <c r="Q380" s="226"/>
      <c r="R380" s="226"/>
      <c r="S380" s="226"/>
      <c r="T380" s="226"/>
      <c r="U380" s="227"/>
    </row>
    <row r="381" spans="1:21" ht="11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204"/>
      <c r="N381" s="7"/>
      <c r="O381" s="23"/>
      <c r="P381" s="226"/>
      <c r="Q381" s="226"/>
      <c r="R381" s="226"/>
      <c r="S381" s="226"/>
      <c r="T381" s="226"/>
      <c r="U381" s="227"/>
    </row>
    <row r="382" spans="1:21" ht="11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204"/>
      <c r="N382" s="7"/>
      <c r="O382" s="23"/>
      <c r="P382" s="226"/>
      <c r="Q382" s="226"/>
      <c r="R382" s="226"/>
      <c r="S382" s="226"/>
      <c r="T382" s="226"/>
      <c r="U382" s="227"/>
    </row>
    <row r="383" spans="1:21" ht="11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204"/>
      <c r="N383" s="7"/>
      <c r="O383" s="23"/>
      <c r="P383" s="226"/>
      <c r="Q383" s="226"/>
      <c r="R383" s="226"/>
      <c r="S383" s="226"/>
      <c r="T383" s="226"/>
      <c r="U383" s="227"/>
    </row>
    <row r="384" spans="1:21" ht="11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204"/>
      <c r="N384" s="7"/>
      <c r="O384" s="23"/>
      <c r="P384" s="226"/>
      <c r="Q384" s="226"/>
      <c r="R384" s="226"/>
      <c r="S384" s="226"/>
      <c r="T384" s="226"/>
      <c r="U384" s="227"/>
    </row>
    <row r="385" spans="1:21" ht="11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204"/>
      <c r="N385" s="7"/>
      <c r="O385" s="23"/>
      <c r="P385" s="226"/>
      <c r="Q385" s="226"/>
      <c r="R385" s="226"/>
      <c r="S385" s="226"/>
      <c r="T385" s="226"/>
      <c r="U385" s="227"/>
    </row>
    <row r="386" spans="1:21" ht="11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204"/>
      <c r="N386" s="7"/>
      <c r="O386" s="23"/>
      <c r="P386" s="226"/>
      <c r="Q386" s="226"/>
      <c r="R386" s="226"/>
      <c r="S386" s="226"/>
      <c r="T386" s="226"/>
      <c r="U386" s="227"/>
    </row>
    <row r="387" spans="1:21" ht="11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204"/>
      <c r="N387" s="7"/>
      <c r="O387" s="23"/>
      <c r="P387" s="226"/>
      <c r="Q387" s="226"/>
      <c r="R387" s="226"/>
      <c r="S387" s="226"/>
      <c r="T387" s="226"/>
      <c r="U387" s="227"/>
    </row>
    <row r="388" spans="1:21" ht="11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204"/>
      <c r="N388" s="7"/>
      <c r="O388" s="23"/>
      <c r="P388" s="226"/>
      <c r="Q388" s="226"/>
      <c r="R388" s="226"/>
      <c r="S388" s="226"/>
      <c r="T388" s="226"/>
      <c r="U388" s="227"/>
    </row>
    <row r="389" spans="1:21" ht="11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204"/>
      <c r="N389" s="7"/>
      <c r="O389" s="23"/>
      <c r="P389" s="226"/>
      <c r="Q389" s="226"/>
      <c r="R389" s="226"/>
      <c r="S389" s="226"/>
      <c r="T389" s="226"/>
      <c r="U389" s="227"/>
    </row>
    <row r="390" spans="1:21" ht="11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204"/>
      <c r="N390" s="7"/>
      <c r="O390" s="23"/>
      <c r="P390" s="226"/>
      <c r="Q390" s="226"/>
      <c r="R390" s="226"/>
      <c r="S390" s="226"/>
      <c r="T390" s="226"/>
      <c r="U390" s="227"/>
    </row>
    <row r="391" spans="1:21" ht="11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204"/>
      <c r="N391" s="7"/>
      <c r="O391" s="23"/>
      <c r="P391" s="226"/>
      <c r="Q391" s="226"/>
      <c r="R391" s="226"/>
      <c r="S391" s="226"/>
      <c r="T391" s="226"/>
      <c r="U391" s="227"/>
    </row>
    <row r="392" spans="1:21" ht="11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204"/>
      <c r="N392" s="7"/>
      <c r="O392" s="23"/>
      <c r="P392" s="226"/>
      <c r="Q392" s="226"/>
      <c r="R392" s="226"/>
      <c r="S392" s="226"/>
      <c r="T392" s="226"/>
      <c r="U392" s="227"/>
    </row>
    <row r="393" spans="1:21" ht="11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204"/>
      <c r="N393" s="7"/>
      <c r="O393" s="23"/>
      <c r="P393" s="226"/>
      <c r="Q393" s="226"/>
      <c r="R393" s="226"/>
      <c r="S393" s="226"/>
      <c r="T393" s="226"/>
      <c r="U393" s="227"/>
    </row>
    <row r="394" spans="1:21" ht="11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204"/>
      <c r="N394" s="7"/>
      <c r="O394" s="23"/>
      <c r="P394" s="226"/>
      <c r="Q394" s="226"/>
      <c r="R394" s="226"/>
      <c r="S394" s="226"/>
      <c r="T394" s="226"/>
      <c r="U394" s="227"/>
    </row>
    <row r="395" spans="1:21" ht="11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204"/>
      <c r="N395" s="7"/>
      <c r="O395" s="23"/>
      <c r="P395" s="226"/>
      <c r="Q395" s="226"/>
      <c r="R395" s="226"/>
      <c r="S395" s="226"/>
      <c r="T395" s="226"/>
      <c r="U395" s="227"/>
    </row>
    <row r="396" spans="1:21" ht="11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204"/>
      <c r="N396" s="7"/>
      <c r="O396" s="23"/>
      <c r="P396" s="226"/>
      <c r="Q396" s="226"/>
      <c r="R396" s="226"/>
      <c r="S396" s="226"/>
      <c r="T396" s="226"/>
      <c r="U396" s="227"/>
    </row>
    <row r="397" spans="1:21" ht="11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204"/>
      <c r="N397" s="7"/>
      <c r="O397" s="23"/>
      <c r="P397" s="226"/>
      <c r="Q397" s="226"/>
      <c r="R397" s="226"/>
      <c r="S397" s="226"/>
      <c r="T397" s="226"/>
      <c r="U397" s="227"/>
    </row>
    <row r="398" spans="1:21" ht="11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204"/>
      <c r="N398" s="7"/>
      <c r="O398" s="23"/>
      <c r="P398" s="226"/>
      <c r="Q398" s="226"/>
      <c r="R398" s="226"/>
      <c r="S398" s="226"/>
      <c r="T398" s="226"/>
      <c r="U398" s="227"/>
    </row>
    <row r="399" spans="1:21" ht="11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204"/>
      <c r="N399" s="7"/>
      <c r="O399" s="23"/>
      <c r="P399" s="226"/>
      <c r="Q399" s="226"/>
      <c r="R399" s="226"/>
      <c r="S399" s="226"/>
      <c r="T399" s="226"/>
      <c r="U399" s="227"/>
    </row>
    <row r="400" spans="1:21" ht="11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204"/>
      <c r="N400" s="7"/>
      <c r="O400" s="23"/>
      <c r="P400" s="226"/>
      <c r="Q400" s="226"/>
      <c r="R400" s="226"/>
      <c r="S400" s="226"/>
      <c r="T400" s="226"/>
      <c r="U400" s="227"/>
    </row>
    <row r="401" spans="1:21" ht="11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204"/>
      <c r="N401" s="7"/>
      <c r="O401" s="23"/>
      <c r="P401" s="226"/>
      <c r="Q401" s="226"/>
      <c r="R401" s="226"/>
      <c r="S401" s="226"/>
      <c r="T401" s="226"/>
      <c r="U401" s="227"/>
    </row>
    <row r="402" spans="1:21" ht="11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204"/>
      <c r="N402" s="7"/>
      <c r="O402" s="23"/>
      <c r="P402" s="226"/>
      <c r="Q402" s="226"/>
      <c r="R402" s="226"/>
      <c r="S402" s="226"/>
      <c r="T402" s="226"/>
      <c r="U402" s="227"/>
    </row>
    <row r="403" spans="1:21" ht="11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204"/>
      <c r="N403" s="7"/>
      <c r="O403" s="23"/>
      <c r="P403" s="226"/>
      <c r="Q403" s="226"/>
      <c r="R403" s="226"/>
      <c r="S403" s="226"/>
      <c r="T403" s="226"/>
      <c r="U403" s="227"/>
    </row>
    <row r="404" spans="1:21" ht="11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204"/>
      <c r="N404" s="7"/>
      <c r="O404" s="23"/>
      <c r="P404" s="226"/>
      <c r="Q404" s="226"/>
      <c r="R404" s="226"/>
      <c r="S404" s="226"/>
      <c r="T404" s="226"/>
      <c r="U404" s="227"/>
    </row>
    <row r="405" spans="1:21" ht="11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204"/>
      <c r="N405" s="7"/>
      <c r="O405" s="23"/>
      <c r="P405" s="226"/>
      <c r="Q405" s="226"/>
      <c r="R405" s="226"/>
      <c r="S405" s="226"/>
      <c r="T405" s="226"/>
      <c r="U405" s="227"/>
    </row>
    <row r="406" spans="1:21" ht="11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204"/>
      <c r="N406" s="7"/>
      <c r="O406" s="23"/>
      <c r="P406" s="226"/>
      <c r="Q406" s="226"/>
      <c r="R406" s="226"/>
      <c r="S406" s="226"/>
      <c r="T406" s="226"/>
      <c r="U406" s="227"/>
    </row>
    <row r="407" spans="1:21" ht="11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204"/>
      <c r="N407" s="7"/>
      <c r="O407" s="23"/>
      <c r="P407" s="226"/>
      <c r="Q407" s="226"/>
      <c r="R407" s="226"/>
      <c r="S407" s="226"/>
      <c r="T407" s="226"/>
      <c r="U407" s="227"/>
    </row>
    <row r="408" spans="1:21" ht="11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204"/>
      <c r="N408" s="7"/>
      <c r="O408" s="23"/>
      <c r="P408" s="226"/>
      <c r="Q408" s="226"/>
      <c r="R408" s="226"/>
      <c r="S408" s="226"/>
      <c r="T408" s="226"/>
      <c r="U408" s="227"/>
    </row>
    <row r="409" spans="1:21" ht="11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204"/>
      <c r="N409" s="7"/>
      <c r="O409" s="23"/>
      <c r="P409" s="226"/>
      <c r="Q409" s="226"/>
      <c r="R409" s="226"/>
      <c r="S409" s="226"/>
      <c r="T409" s="226"/>
      <c r="U409" s="227"/>
    </row>
    <row r="410" spans="1:21" ht="11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204"/>
      <c r="N410" s="7"/>
      <c r="O410" s="23"/>
      <c r="P410" s="226"/>
      <c r="Q410" s="226"/>
      <c r="R410" s="226"/>
      <c r="S410" s="226"/>
      <c r="T410" s="226"/>
      <c r="U410" s="227"/>
    </row>
    <row r="411" spans="1:21" ht="11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204"/>
      <c r="N411" s="7"/>
      <c r="O411" s="23"/>
      <c r="P411" s="226"/>
      <c r="Q411" s="226"/>
      <c r="R411" s="226"/>
      <c r="S411" s="226"/>
      <c r="T411" s="226"/>
      <c r="U411" s="227"/>
    </row>
    <row r="412" spans="1:21" ht="11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204"/>
      <c r="N412" s="7"/>
      <c r="O412" s="23"/>
      <c r="P412" s="226"/>
      <c r="Q412" s="226"/>
      <c r="R412" s="226"/>
      <c r="S412" s="226"/>
      <c r="T412" s="226"/>
      <c r="U412" s="227"/>
    </row>
    <row r="413" spans="1:21" ht="11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204"/>
      <c r="N413" s="7"/>
      <c r="O413" s="23"/>
      <c r="P413" s="226"/>
      <c r="Q413" s="226"/>
      <c r="R413" s="226"/>
      <c r="S413" s="226"/>
      <c r="T413" s="226"/>
      <c r="U413" s="227"/>
    </row>
    <row r="414" spans="1:21" ht="11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204"/>
      <c r="N414" s="7"/>
      <c r="O414" s="23"/>
      <c r="P414" s="226"/>
      <c r="Q414" s="226"/>
      <c r="R414" s="226"/>
      <c r="S414" s="226"/>
      <c r="T414" s="226"/>
      <c r="U414" s="227"/>
    </row>
    <row r="415" spans="1:21" ht="11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204"/>
      <c r="N415" s="7"/>
      <c r="O415" s="23"/>
      <c r="P415" s="226"/>
      <c r="Q415" s="226"/>
      <c r="R415" s="226"/>
      <c r="S415" s="226"/>
      <c r="T415" s="226"/>
      <c r="U415" s="227"/>
    </row>
    <row r="416" spans="1:21" ht="11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204"/>
      <c r="N416" s="7"/>
      <c r="O416" s="23"/>
      <c r="P416" s="226"/>
      <c r="Q416" s="226"/>
      <c r="R416" s="226"/>
      <c r="S416" s="226"/>
      <c r="T416" s="226"/>
      <c r="U416" s="227"/>
    </row>
    <row r="417" spans="1:21" ht="11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204"/>
      <c r="N417" s="7"/>
      <c r="O417" s="23"/>
      <c r="P417" s="226"/>
      <c r="Q417" s="226"/>
      <c r="R417" s="226"/>
      <c r="S417" s="226"/>
      <c r="T417" s="226"/>
      <c r="U417" s="227"/>
    </row>
    <row r="418" spans="1:21" ht="11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204"/>
      <c r="N418" s="7"/>
      <c r="O418" s="23"/>
      <c r="P418" s="226"/>
      <c r="Q418" s="226"/>
      <c r="R418" s="226"/>
      <c r="S418" s="226"/>
      <c r="T418" s="226"/>
      <c r="U418" s="227"/>
    </row>
    <row r="419" spans="1:21" ht="11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204"/>
      <c r="N419" s="7"/>
      <c r="O419" s="23"/>
      <c r="P419" s="226"/>
      <c r="Q419" s="226"/>
      <c r="R419" s="226"/>
      <c r="S419" s="226"/>
      <c r="T419" s="226"/>
      <c r="U419" s="227"/>
    </row>
    <row r="420" spans="1:21" ht="11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204"/>
      <c r="N420" s="7"/>
      <c r="O420" s="23"/>
      <c r="P420" s="226"/>
      <c r="Q420" s="226"/>
      <c r="R420" s="226"/>
      <c r="S420" s="226"/>
      <c r="T420" s="226"/>
      <c r="U420" s="227"/>
    </row>
    <row r="421" spans="1:21" ht="11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204"/>
      <c r="N421" s="7"/>
      <c r="O421" s="23"/>
      <c r="P421" s="226"/>
      <c r="Q421" s="226"/>
      <c r="R421" s="226"/>
      <c r="S421" s="226"/>
      <c r="T421" s="226"/>
      <c r="U421" s="227"/>
    </row>
    <row r="422" spans="1:21" ht="11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204"/>
      <c r="N422" s="7"/>
      <c r="O422" s="23"/>
      <c r="P422" s="226"/>
      <c r="Q422" s="226"/>
      <c r="R422" s="226"/>
      <c r="S422" s="226"/>
      <c r="T422" s="226"/>
      <c r="U422" s="227"/>
    </row>
    <row r="423" spans="1:21" ht="11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204"/>
      <c r="N423" s="7"/>
      <c r="O423" s="23"/>
      <c r="P423" s="226"/>
      <c r="Q423" s="226"/>
      <c r="R423" s="226"/>
      <c r="S423" s="226"/>
      <c r="T423" s="226"/>
      <c r="U423" s="227"/>
    </row>
    <row r="424" spans="1:21" ht="11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204"/>
      <c r="N424" s="7"/>
      <c r="O424" s="23"/>
      <c r="P424" s="226"/>
      <c r="Q424" s="226"/>
      <c r="R424" s="226"/>
      <c r="S424" s="226"/>
      <c r="T424" s="226"/>
      <c r="U424" s="227"/>
    </row>
    <row r="425" spans="1:21" ht="11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204"/>
      <c r="N425" s="7"/>
      <c r="O425" s="23"/>
      <c r="P425" s="226"/>
      <c r="Q425" s="226"/>
      <c r="R425" s="226"/>
      <c r="S425" s="226"/>
      <c r="T425" s="226"/>
      <c r="U425" s="227"/>
    </row>
    <row r="426" spans="1:21" ht="11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204"/>
      <c r="N426" s="7"/>
      <c r="O426" s="23"/>
      <c r="P426" s="226"/>
      <c r="Q426" s="226"/>
      <c r="R426" s="226"/>
      <c r="S426" s="226"/>
      <c r="T426" s="226"/>
      <c r="U426" s="227"/>
    </row>
    <row r="427" spans="1:21" ht="11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204"/>
      <c r="N427" s="7"/>
      <c r="O427" s="23"/>
      <c r="P427" s="226"/>
      <c r="Q427" s="226"/>
      <c r="R427" s="226"/>
      <c r="S427" s="226"/>
      <c r="T427" s="226"/>
      <c r="U427" s="227"/>
    </row>
    <row r="428" spans="1:21" ht="11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204"/>
      <c r="N428" s="7"/>
      <c r="O428" s="23"/>
      <c r="P428" s="226"/>
      <c r="Q428" s="226"/>
      <c r="R428" s="226"/>
      <c r="S428" s="226"/>
      <c r="T428" s="226"/>
      <c r="U428" s="227"/>
    </row>
    <row r="429" spans="1:21" ht="11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204"/>
      <c r="N429" s="7"/>
      <c r="O429" s="23"/>
      <c r="P429" s="226"/>
      <c r="Q429" s="226"/>
      <c r="R429" s="226"/>
      <c r="S429" s="226"/>
      <c r="T429" s="226"/>
      <c r="U429" s="227"/>
    </row>
    <row r="430" spans="1:21" ht="11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204"/>
      <c r="N430" s="7"/>
      <c r="O430" s="23"/>
      <c r="P430" s="226"/>
      <c r="Q430" s="226"/>
      <c r="R430" s="226"/>
      <c r="S430" s="226"/>
      <c r="T430" s="226"/>
      <c r="U430" s="227"/>
    </row>
    <row r="431" spans="1:21" ht="11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204"/>
      <c r="N431" s="7"/>
      <c r="O431" s="23"/>
      <c r="P431" s="226"/>
      <c r="Q431" s="226"/>
      <c r="R431" s="226"/>
      <c r="S431" s="226"/>
      <c r="T431" s="226"/>
      <c r="U431" s="227"/>
    </row>
    <row r="432" spans="1:21" ht="11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204"/>
      <c r="N432" s="7"/>
      <c r="O432" s="23"/>
      <c r="P432" s="226"/>
      <c r="Q432" s="226"/>
      <c r="R432" s="226"/>
      <c r="S432" s="226"/>
      <c r="T432" s="226"/>
      <c r="U432" s="227"/>
    </row>
    <row r="433" spans="1:21" ht="11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204"/>
      <c r="N433" s="7"/>
      <c r="O433" s="23"/>
      <c r="P433" s="226"/>
      <c r="Q433" s="226"/>
      <c r="R433" s="226"/>
      <c r="S433" s="226"/>
      <c r="T433" s="226"/>
      <c r="U433" s="227"/>
    </row>
    <row r="434" spans="1:21" ht="11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204"/>
      <c r="N434" s="7"/>
      <c r="O434" s="23"/>
      <c r="P434" s="226"/>
      <c r="Q434" s="226"/>
      <c r="R434" s="226"/>
      <c r="S434" s="226"/>
      <c r="T434" s="226"/>
      <c r="U434" s="227"/>
    </row>
    <row r="435" spans="1:21" ht="11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204"/>
      <c r="N435" s="7"/>
      <c r="O435" s="23"/>
      <c r="P435" s="226"/>
      <c r="Q435" s="226"/>
      <c r="R435" s="226"/>
      <c r="S435" s="226"/>
      <c r="T435" s="226"/>
      <c r="U435" s="227"/>
    </row>
    <row r="436" spans="1:21" ht="11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204"/>
      <c r="N436" s="7"/>
      <c r="O436" s="23"/>
      <c r="P436" s="226"/>
      <c r="Q436" s="226"/>
      <c r="R436" s="226"/>
      <c r="S436" s="226"/>
      <c r="T436" s="226"/>
      <c r="U436" s="227"/>
    </row>
    <row r="437" spans="1:21" ht="11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204"/>
      <c r="N437" s="7"/>
      <c r="O437" s="23"/>
      <c r="P437" s="226"/>
      <c r="Q437" s="226"/>
      <c r="R437" s="226"/>
      <c r="S437" s="226"/>
      <c r="T437" s="226"/>
      <c r="U437" s="227"/>
    </row>
    <row r="438" spans="1:21" ht="11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204"/>
      <c r="N438" s="7"/>
      <c r="O438" s="23"/>
      <c r="P438" s="226"/>
      <c r="Q438" s="226"/>
      <c r="R438" s="226"/>
      <c r="S438" s="226"/>
      <c r="T438" s="226"/>
      <c r="U438" s="227"/>
    </row>
    <row r="439" spans="1:21" ht="11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204"/>
      <c r="N439" s="7"/>
      <c r="O439" s="23"/>
      <c r="P439" s="226"/>
      <c r="Q439" s="226"/>
      <c r="R439" s="226"/>
      <c r="S439" s="226"/>
      <c r="T439" s="226"/>
      <c r="U439" s="227"/>
    </row>
    <row r="440" spans="1:21" ht="11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204"/>
      <c r="N440" s="7"/>
      <c r="O440" s="23"/>
      <c r="P440" s="226"/>
      <c r="Q440" s="226"/>
      <c r="R440" s="226"/>
      <c r="S440" s="226"/>
      <c r="T440" s="226"/>
      <c r="U440" s="227"/>
    </row>
    <row r="441" spans="1:21" ht="11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204"/>
      <c r="N441" s="7"/>
      <c r="O441" s="23"/>
      <c r="P441" s="226"/>
      <c r="Q441" s="226"/>
      <c r="R441" s="226"/>
      <c r="S441" s="226"/>
      <c r="T441" s="226"/>
      <c r="U441" s="227"/>
    </row>
    <row r="442" spans="1:21" ht="11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204"/>
      <c r="N442" s="7"/>
      <c r="O442" s="23"/>
      <c r="P442" s="226"/>
      <c r="Q442" s="226"/>
      <c r="R442" s="226"/>
      <c r="S442" s="226"/>
      <c r="T442" s="226"/>
      <c r="U442" s="227"/>
    </row>
    <row r="443" spans="1:21" ht="11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204"/>
      <c r="N443" s="7"/>
      <c r="O443" s="23"/>
      <c r="P443" s="226"/>
      <c r="Q443" s="226"/>
      <c r="R443" s="226"/>
      <c r="S443" s="226"/>
      <c r="T443" s="226"/>
      <c r="U443" s="227"/>
    </row>
    <row r="444" spans="1:21" ht="11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204"/>
      <c r="N444" s="7"/>
      <c r="O444" s="23"/>
      <c r="P444" s="226"/>
      <c r="Q444" s="226"/>
      <c r="R444" s="226"/>
      <c r="S444" s="226"/>
      <c r="T444" s="226"/>
      <c r="U444" s="227"/>
    </row>
    <row r="445" spans="1:21" ht="11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204"/>
      <c r="N445" s="7"/>
      <c r="O445" s="23"/>
      <c r="P445" s="226"/>
      <c r="Q445" s="226"/>
      <c r="R445" s="226"/>
      <c r="S445" s="226"/>
      <c r="T445" s="226"/>
      <c r="U445" s="227"/>
    </row>
    <row r="446" spans="1:21" ht="11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204"/>
      <c r="N446" s="7"/>
      <c r="O446" s="23"/>
      <c r="P446" s="226"/>
      <c r="Q446" s="226"/>
      <c r="R446" s="226"/>
      <c r="S446" s="226"/>
      <c r="T446" s="226"/>
      <c r="U446" s="227"/>
    </row>
    <row r="447" spans="1:21" ht="11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204"/>
      <c r="N447" s="7"/>
      <c r="O447" s="23"/>
      <c r="P447" s="226"/>
      <c r="Q447" s="226"/>
      <c r="R447" s="226"/>
      <c r="S447" s="226"/>
      <c r="T447" s="226"/>
      <c r="U447" s="227"/>
    </row>
    <row r="448" spans="1:21" ht="11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204"/>
      <c r="N448" s="7"/>
      <c r="O448" s="23"/>
      <c r="P448" s="226"/>
      <c r="Q448" s="226"/>
      <c r="R448" s="226"/>
      <c r="S448" s="226"/>
      <c r="T448" s="226"/>
      <c r="U448" s="227"/>
    </row>
    <row r="449" spans="1:21" ht="11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204"/>
      <c r="N449" s="7"/>
      <c r="O449" s="23"/>
      <c r="P449" s="226"/>
      <c r="Q449" s="226"/>
      <c r="R449" s="226"/>
      <c r="S449" s="226"/>
      <c r="T449" s="226"/>
      <c r="U449" s="227"/>
    </row>
    <row r="450" spans="1:21" ht="11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204"/>
      <c r="N450" s="7"/>
      <c r="O450" s="23"/>
      <c r="P450" s="226"/>
      <c r="Q450" s="226"/>
      <c r="R450" s="226"/>
      <c r="S450" s="226"/>
      <c r="T450" s="226"/>
      <c r="U450" s="227"/>
    </row>
    <row r="451" spans="1:21" ht="11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204"/>
      <c r="N451" s="7"/>
      <c r="O451" s="23"/>
      <c r="P451" s="226"/>
      <c r="Q451" s="226"/>
      <c r="R451" s="226"/>
      <c r="S451" s="226"/>
      <c r="T451" s="226"/>
      <c r="U451" s="227"/>
    </row>
    <row r="452" spans="1:21" ht="11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204"/>
      <c r="N452" s="7"/>
      <c r="O452" s="23"/>
      <c r="P452" s="226"/>
      <c r="Q452" s="226"/>
      <c r="R452" s="226"/>
      <c r="S452" s="226"/>
      <c r="T452" s="226"/>
      <c r="U452" s="227"/>
    </row>
    <row r="453" spans="1:21" ht="11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204"/>
      <c r="N453" s="7"/>
      <c r="O453" s="23"/>
      <c r="P453" s="226"/>
      <c r="Q453" s="226"/>
      <c r="R453" s="226"/>
      <c r="S453" s="226"/>
      <c r="T453" s="226"/>
      <c r="U453" s="227"/>
    </row>
    <row r="454" spans="1:21" ht="11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204"/>
      <c r="N454" s="7"/>
      <c r="O454" s="23"/>
      <c r="P454" s="226"/>
      <c r="Q454" s="226"/>
      <c r="R454" s="226"/>
      <c r="S454" s="226"/>
      <c r="T454" s="226"/>
      <c r="U454" s="227"/>
    </row>
    <row r="455" spans="1:21" ht="11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204"/>
      <c r="N455" s="7"/>
      <c r="O455" s="23"/>
      <c r="P455" s="226"/>
      <c r="Q455" s="226"/>
      <c r="R455" s="226"/>
      <c r="S455" s="226"/>
      <c r="T455" s="226"/>
      <c r="U455" s="227"/>
    </row>
    <row r="456" spans="1:21" ht="11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204"/>
      <c r="N456" s="7"/>
      <c r="O456" s="23"/>
      <c r="P456" s="226"/>
      <c r="Q456" s="226"/>
      <c r="R456" s="226"/>
      <c r="S456" s="226"/>
      <c r="T456" s="226"/>
      <c r="U456" s="227"/>
    </row>
    <row r="457" spans="1:21" ht="11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204"/>
      <c r="N457" s="7"/>
      <c r="O457" s="23"/>
      <c r="P457" s="226"/>
      <c r="Q457" s="226"/>
      <c r="R457" s="226"/>
      <c r="S457" s="226"/>
      <c r="T457" s="226"/>
      <c r="U457" s="227"/>
    </row>
    <row r="458" spans="1:21" ht="11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204"/>
      <c r="N458" s="7"/>
      <c r="O458" s="23"/>
      <c r="P458" s="226"/>
      <c r="Q458" s="226"/>
      <c r="R458" s="226"/>
      <c r="S458" s="226"/>
      <c r="T458" s="226"/>
      <c r="U458" s="227"/>
    </row>
    <row r="459" spans="1:21" ht="11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204"/>
      <c r="N459" s="7"/>
      <c r="O459" s="23"/>
      <c r="P459" s="226"/>
      <c r="Q459" s="226"/>
      <c r="R459" s="226"/>
      <c r="S459" s="226"/>
      <c r="T459" s="226"/>
      <c r="U459" s="227"/>
    </row>
    <row r="460" spans="1:21" ht="11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204"/>
      <c r="N460" s="7"/>
      <c r="O460" s="23"/>
      <c r="P460" s="226"/>
      <c r="Q460" s="226"/>
      <c r="R460" s="226"/>
      <c r="S460" s="226"/>
      <c r="T460" s="226"/>
      <c r="U460" s="227"/>
    </row>
    <row r="461" spans="1:21" ht="11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204"/>
      <c r="N461" s="7"/>
      <c r="O461" s="23"/>
      <c r="P461" s="226"/>
      <c r="Q461" s="226"/>
      <c r="R461" s="226"/>
      <c r="S461" s="226"/>
      <c r="T461" s="226"/>
      <c r="U461" s="227"/>
    </row>
    <row r="462" spans="1:21" ht="11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204"/>
      <c r="N462" s="7"/>
      <c r="O462" s="23"/>
      <c r="P462" s="226"/>
      <c r="Q462" s="226"/>
      <c r="R462" s="226"/>
      <c r="S462" s="226"/>
      <c r="T462" s="226"/>
      <c r="U462" s="227"/>
    </row>
    <row r="463" spans="1:21" ht="11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204"/>
      <c r="N463" s="7"/>
      <c r="O463" s="23"/>
      <c r="P463" s="226"/>
      <c r="Q463" s="226"/>
      <c r="R463" s="226"/>
      <c r="S463" s="226"/>
      <c r="T463" s="226"/>
      <c r="U463" s="227"/>
    </row>
    <row r="464" spans="1:21" ht="11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204"/>
      <c r="N464" s="7"/>
      <c r="O464" s="23"/>
      <c r="P464" s="226"/>
      <c r="Q464" s="226"/>
      <c r="R464" s="226"/>
      <c r="S464" s="226"/>
      <c r="T464" s="226"/>
      <c r="U464" s="227"/>
    </row>
    <row r="465" spans="1:21" ht="11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204"/>
      <c r="N465" s="7"/>
      <c r="O465" s="23"/>
      <c r="P465" s="226"/>
      <c r="Q465" s="226"/>
      <c r="R465" s="226"/>
      <c r="S465" s="226"/>
      <c r="T465" s="226"/>
      <c r="U465" s="227"/>
    </row>
    <row r="466" spans="1:21" ht="11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204"/>
      <c r="N466" s="7"/>
      <c r="O466" s="23"/>
      <c r="P466" s="226"/>
      <c r="Q466" s="226"/>
      <c r="R466" s="226"/>
      <c r="S466" s="226"/>
      <c r="T466" s="226"/>
      <c r="U466" s="227"/>
    </row>
    <row r="467" spans="1:21" ht="11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204"/>
      <c r="N467" s="7"/>
      <c r="O467" s="23"/>
      <c r="P467" s="226"/>
      <c r="Q467" s="226"/>
      <c r="R467" s="226"/>
      <c r="S467" s="226"/>
      <c r="T467" s="226"/>
      <c r="U467" s="227"/>
    </row>
    <row r="468" spans="1:21" ht="11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204"/>
      <c r="N468" s="7"/>
      <c r="O468" s="23"/>
      <c r="P468" s="226"/>
      <c r="Q468" s="226"/>
      <c r="R468" s="226"/>
      <c r="S468" s="226"/>
      <c r="T468" s="226"/>
      <c r="U468" s="227"/>
    </row>
    <row r="469" spans="1:21" ht="11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204"/>
      <c r="N469" s="7"/>
      <c r="O469" s="23"/>
      <c r="P469" s="226"/>
      <c r="Q469" s="226"/>
      <c r="R469" s="226"/>
      <c r="S469" s="226"/>
      <c r="T469" s="226"/>
      <c r="U469" s="227"/>
    </row>
    <row r="470" spans="1:21" ht="11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204"/>
      <c r="N470" s="7"/>
      <c r="O470" s="23"/>
      <c r="P470" s="226"/>
      <c r="Q470" s="226"/>
      <c r="R470" s="226"/>
      <c r="S470" s="226"/>
      <c r="T470" s="226"/>
      <c r="U470" s="227"/>
    </row>
    <row r="471" spans="1:21" ht="11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204"/>
      <c r="N471" s="7"/>
      <c r="O471" s="23"/>
      <c r="P471" s="226"/>
      <c r="Q471" s="226"/>
      <c r="R471" s="226"/>
      <c r="S471" s="226"/>
      <c r="T471" s="226"/>
      <c r="U471" s="227"/>
    </row>
    <row r="472" spans="1:21" ht="11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204"/>
      <c r="N472" s="7"/>
      <c r="O472" s="23"/>
      <c r="P472" s="226"/>
      <c r="Q472" s="226"/>
      <c r="R472" s="226"/>
      <c r="S472" s="226"/>
      <c r="T472" s="226"/>
      <c r="U472" s="227"/>
    </row>
    <row r="473" spans="1:21" ht="11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204"/>
      <c r="N473" s="7"/>
      <c r="O473" s="23"/>
      <c r="P473" s="226"/>
      <c r="Q473" s="226"/>
      <c r="R473" s="226"/>
      <c r="S473" s="226"/>
      <c r="T473" s="226"/>
      <c r="U473" s="227"/>
    </row>
    <row r="474" spans="1:21" ht="11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204"/>
      <c r="N474" s="7"/>
      <c r="O474" s="23"/>
      <c r="P474" s="226"/>
      <c r="Q474" s="226"/>
      <c r="R474" s="226"/>
      <c r="S474" s="226"/>
      <c r="T474" s="226"/>
      <c r="U474" s="227"/>
    </row>
    <row r="475" spans="1:21" ht="11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204"/>
      <c r="N475" s="7"/>
      <c r="O475" s="23"/>
      <c r="P475" s="226"/>
      <c r="Q475" s="226"/>
      <c r="R475" s="226"/>
      <c r="S475" s="226"/>
      <c r="T475" s="226"/>
      <c r="U475" s="227"/>
    </row>
    <row r="476" spans="1:21" ht="11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204"/>
      <c r="N476" s="7"/>
      <c r="O476" s="23"/>
      <c r="P476" s="226"/>
      <c r="Q476" s="226"/>
      <c r="R476" s="226"/>
      <c r="S476" s="226"/>
      <c r="T476" s="226"/>
      <c r="U476" s="227"/>
    </row>
    <row r="477" spans="1:21" ht="11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204"/>
      <c r="N477" s="7"/>
      <c r="O477" s="23"/>
      <c r="P477" s="226"/>
      <c r="Q477" s="226"/>
      <c r="R477" s="226"/>
      <c r="S477" s="226"/>
      <c r="T477" s="226"/>
      <c r="U477" s="227"/>
    </row>
    <row r="478" spans="1:21" ht="11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204"/>
      <c r="N478" s="7"/>
      <c r="O478" s="23"/>
      <c r="P478" s="226"/>
      <c r="Q478" s="226"/>
      <c r="R478" s="226"/>
      <c r="S478" s="226"/>
      <c r="T478" s="226"/>
      <c r="U478" s="227"/>
    </row>
    <row r="479" spans="1:21" ht="11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204"/>
      <c r="N479" s="7"/>
      <c r="O479" s="23"/>
      <c r="P479" s="226"/>
      <c r="Q479" s="226"/>
      <c r="R479" s="226"/>
      <c r="S479" s="226"/>
      <c r="T479" s="226"/>
      <c r="U479" s="227"/>
    </row>
    <row r="480" spans="1:21" ht="11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204"/>
      <c r="N480" s="7"/>
      <c r="O480" s="23"/>
      <c r="P480" s="226"/>
      <c r="Q480" s="226"/>
      <c r="R480" s="226"/>
      <c r="S480" s="226"/>
      <c r="T480" s="226"/>
      <c r="U480" s="227"/>
    </row>
    <row r="481" spans="1:21" ht="11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204"/>
      <c r="N481" s="7"/>
      <c r="O481" s="23"/>
      <c r="P481" s="226"/>
      <c r="Q481" s="226"/>
      <c r="R481" s="226"/>
      <c r="S481" s="226"/>
      <c r="T481" s="226"/>
      <c r="U481" s="227"/>
    </row>
    <row r="482" spans="1:21" ht="11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204"/>
      <c r="N482" s="7"/>
      <c r="O482" s="23"/>
      <c r="P482" s="226"/>
      <c r="Q482" s="226"/>
      <c r="R482" s="226"/>
      <c r="S482" s="226"/>
      <c r="T482" s="226"/>
      <c r="U482" s="227"/>
    </row>
    <row r="483" spans="1:21" ht="11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204"/>
      <c r="N483" s="7"/>
      <c r="O483" s="23"/>
      <c r="P483" s="226"/>
      <c r="Q483" s="226"/>
      <c r="R483" s="226"/>
      <c r="S483" s="226"/>
      <c r="T483" s="226"/>
      <c r="U483" s="227"/>
    </row>
    <row r="484" spans="1:21" ht="11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204"/>
      <c r="N484" s="7"/>
      <c r="O484" s="23"/>
      <c r="P484" s="226"/>
      <c r="Q484" s="226"/>
      <c r="R484" s="226"/>
      <c r="S484" s="226"/>
      <c r="T484" s="226"/>
      <c r="U484" s="227"/>
    </row>
    <row r="485" spans="1:21" ht="11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204"/>
      <c r="N485" s="7"/>
      <c r="O485" s="23"/>
      <c r="P485" s="226"/>
      <c r="Q485" s="226"/>
      <c r="R485" s="226"/>
      <c r="S485" s="226"/>
      <c r="T485" s="226"/>
      <c r="U485" s="227"/>
    </row>
    <row r="486" spans="1:21" ht="11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204"/>
      <c r="N486" s="7"/>
      <c r="O486" s="23"/>
      <c r="P486" s="226"/>
      <c r="Q486" s="226"/>
      <c r="R486" s="226"/>
      <c r="S486" s="226"/>
      <c r="T486" s="226"/>
      <c r="U486" s="227"/>
    </row>
    <row r="487" spans="1:21" ht="11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204"/>
      <c r="N487" s="7"/>
      <c r="O487" s="23"/>
      <c r="P487" s="226"/>
      <c r="Q487" s="226"/>
      <c r="R487" s="226"/>
      <c r="S487" s="226"/>
      <c r="T487" s="226"/>
      <c r="U487" s="227"/>
    </row>
    <row r="488" spans="1:21" ht="11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204"/>
      <c r="N488" s="7"/>
      <c r="O488" s="23"/>
      <c r="P488" s="226"/>
      <c r="Q488" s="226"/>
      <c r="R488" s="226"/>
      <c r="S488" s="226"/>
      <c r="T488" s="226"/>
      <c r="U488" s="227"/>
    </row>
    <row r="489" spans="1:21" ht="11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204"/>
      <c r="N489" s="7"/>
      <c r="O489" s="23"/>
      <c r="P489" s="226"/>
      <c r="Q489" s="226"/>
      <c r="R489" s="226"/>
      <c r="S489" s="226"/>
      <c r="T489" s="226"/>
      <c r="U489" s="227"/>
    </row>
    <row r="490" spans="1:21" ht="11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204"/>
      <c r="N490" s="7"/>
      <c r="O490" s="23"/>
      <c r="P490" s="226"/>
      <c r="Q490" s="226"/>
      <c r="R490" s="226"/>
      <c r="S490" s="226"/>
      <c r="T490" s="226"/>
      <c r="U490" s="227"/>
    </row>
    <row r="491" spans="1:21" ht="11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204"/>
      <c r="N491" s="7"/>
      <c r="O491" s="23"/>
      <c r="P491" s="226"/>
      <c r="Q491" s="226"/>
      <c r="R491" s="226"/>
      <c r="S491" s="226"/>
      <c r="T491" s="226"/>
      <c r="U491" s="227"/>
    </row>
    <row r="492" spans="1:21" ht="11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204"/>
      <c r="N492" s="7"/>
      <c r="O492" s="23"/>
      <c r="P492" s="226"/>
      <c r="Q492" s="226"/>
      <c r="R492" s="226"/>
      <c r="S492" s="226"/>
      <c r="T492" s="226"/>
      <c r="U492" s="227"/>
    </row>
    <row r="493" spans="1:21" ht="11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204"/>
      <c r="N493" s="7"/>
      <c r="O493" s="23"/>
      <c r="P493" s="226"/>
      <c r="Q493" s="226"/>
      <c r="R493" s="226"/>
      <c r="S493" s="226"/>
      <c r="T493" s="226"/>
      <c r="U493" s="227"/>
    </row>
    <row r="494" spans="1:21" ht="11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204"/>
      <c r="N494" s="7"/>
      <c r="O494" s="23"/>
      <c r="P494" s="226"/>
      <c r="Q494" s="226"/>
      <c r="R494" s="226"/>
      <c r="S494" s="226"/>
      <c r="T494" s="226"/>
      <c r="U494" s="227"/>
    </row>
    <row r="495" spans="1:21" ht="11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204"/>
      <c r="N495" s="7"/>
      <c r="O495" s="23"/>
      <c r="P495" s="226"/>
      <c r="Q495" s="226"/>
      <c r="R495" s="226"/>
      <c r="S495" s="226"/>
      <c r="T495" s="226"/>
      <c r="U495" s="227"/>
    </row>
    <row r="496" spans="1:21" ht="11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204"/>
      <c r="N496" s="7"/>
      <c r="O496" s="23"/>
      <c r="P496" s="226"/>
      <c r="Q496" s="226"/>
      <c r="R496" s="226"/>
      <c r="S496" s="226"/>
      <c r="T496" s="226"/>
      <c r="U496" s="227"/>
    </row>
    <row r="497" spans="1:21" ht="11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204"/>
      <c r="N497" s="7"/>
      <c r="O497" s="23"/>
      <c r="P497" s="226"/>
      <c r="Q497" s="226"/>
      <c r="R497" s="226"/>
      <c r="S497" s="226"/>
      <c r="T497" s="226"/>
      <c r="U497" s="227"/>
    </row>
    <row r="498" spans="1:21" ht="11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204"/>
      <c r="N498" s="7"/>
      <c r="O498" s="23"/>
      <c r="P498" s="226"/>
      <c r="Q498" s="226"/>
      <c r="R498" s="226"/>
      <c r="S498" s="226"/>
      <c r="T498" s="226"/>
      <c r="U498" s="227"/>
    </row>
    <row r="499" spans="1:21" ht="11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204"/>
      <c r="N499" s="7"/>
      <c r="O499" s="23"/>
      <c r="P499" s="226"/>
      <c r="Q499" s="226"/>
      <c r="R499" s="226"/>
      <c r="S499" s="226"/>
      <c r="T499" s="226"/>
      <c r="U499" s="227"/>
    </row>
    <row r="500" spans="1:21" ht="11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204"/>
      <c r="N500" s="7"/>
      <c r="O500" s="23"/>
      <c r="P500" s="226"/>
      <c r="Q500" s="226"/>
      <c r="R500" s="226"/>
      <c r="S500" s="226"/>
      <c r="T500" s="226"/>
      <c r="U500" s="227"/>
    </row>
    <row r="501" spans="1:21" ht="11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204"/>
      <c r="N501" s="7"/>
      <c r="O501" s="23"/>
      <c r="P501" s="226"/>
      <c r="Q501" s="226"/>
      <c r="R501" s="226"/>
      <c r="S501" s="226"/>
      <c r="T501" s="226"/>
      <c r="U501" s="227"/>
    </row>
    <row r="502" spans="1:21" ht="11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204"/>
      <c r="N502" s="7"/>
      <c r="O502" s="23"/>
      <c r="P502" s="226"/>
      <c r="Q502" s="226"/>
      <c r="R502" s="226"/>
      <c r="S502" s="226"/>
      <c r="T502" s="226"/>
      <c r="U502" s="227"/>
    </row>
    <row r="503" spans="1:21" ht="11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204"/>
      <c r="N503" s="7"/>
      <c r="O503" s="23"/>
      <c r="P503" s="226"/>
      <c r="Q503" s="226"/>
      <c r="R503" s="226"/>
      <c r="S503" s="226"/>
      <c r="T503" s="226"/>
      <c r="U503" s="227"/>
    </row>
    <row r="504" spans="1:21" ht="11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204"/>
      <c r="N504" s="7"/>
      <c r="O504" s="23"/>
      <c r="P504" s="226"/>
      <c r="Q504" s="226"/>
      <c r="R504" s="226"/>
      <c r="S504" s="226"/>
      <c r="T504" s="226"/>
      <c r="U504" s="227"/>
    </row>
    <row r="505" spans="1:21" ht="11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204"/>
      <c r="N505" s="7"/>
      <c r="O505" s="23"/>
      <c r="P505" s="226"/>
      <c r="Q505" s="226"/>
      <c r="R505" s="226"/>
      <c r="S505" s="226"/>
      <c r="T505" s="226"/>
      <c r="U505" s="227"/>
    </row>
    <row r="506" spans="1:21" ht="11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204"/>
      <c r="N506" s="7"/>
      <c r="O506" s="23"/>
      <c r="P506" s="226"/>
      <c r="Q506" s="226"/>
      <c r="R506" s="226"/>
      <c r="S506" s="226"/>
      <c r="T506" s="226"/>
      <c r="U506" s="227"/>
    </row>
    <row r="507" spans="1:21" ht="11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204"/>
      <c r="N507" s="7"/>
      <c r="O507" s="23"/>
      <c r="P507" s="226"/>
      <c r="Q507" s="226"/>
      <c r="R507" s="226"/>
      <c r="S507" s="226"/>
      <c r="T507" s="226"/>
      <c r="U507" s="227"/>
    </row>
    <row r="508" spans="1:21" ht="11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204"/>
      <c r="N508" s="7"/>
      <c r="O508" s="23"/>
      <c r="P508" s="226"/>
      <c r="Q508" s="226"/>
      <c r="R508" s="226"/>
      <c r="S508" s="226"/>
      <c r="T508" s="226"/>
      <c r="U508" s="227"/>
    </row>
    <row r="509" spans="1:21" ht="11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204"/>
      <c r="N509" s="7"/>
      <c r="O509" s="23"/>
      <c r="P509" s="226"/>
      <c r="Q509" s="226"/>
      <c r="R509" s="226"/>
      <c r="S509" s="226"/>
      <c r="T509" s="226"/>
      <c r="U509" s="227"/>
    </row>
    <row r="510" spans="1:21" ht="11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204"/>
      <c r="N510" s="7"/>
      <c r="O510" s="23"/>
      <c r="P510" s="226"/>
      <c r="Q510" s="226"/>
      <c r="R510" s="226"/>
      <c r="S510" s="226"/>
      <c r="T510" s="226"/>
      <c r="U510" s="227"/>
    </row>
    <row r="511" spans="1:21" ht="11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204"/>
      <c r="N511" s="7"/>
      <c r="O511" s="23"/>
      <c r="P511" s="226"/>
      <c r="Q511" s="226"/>
      <c r="R511" s="226"/>
      <c r="S511" s="226"/>
      <c r="T511" s="226"/>
      <c r="U511" s="227"/>
    </row>
    <row r="512" spans="1:21" ht="11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204"/>
      <c r="N512" s="7"/>
      <c r="O512" s="23"/>
      <c r="P512" s="226"/>
      <c r="Q512" s="226"/>
      <c r="R512" s="226"/>
      <c r="S512" s="226"/>
      <c r="T512" s="226"/>
      <c r="U512" s="227"/>
    </row>
    <row r="513" spans="1:21" ht="11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204"/>
      <c r="N513" s="7"/>
      <c r="O513" s="23"/>
      <c r="P513" s="226"/>
      <c r="Q513" s="226"/>
      <c r="R513" s="226"/>
      <c r="S513" s="226"/>
      <c r="T513" s="226"/>
      <c r="U513" s="227"/>
    </row>
    <row r="514" spans="1:21" ht="11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204"/>
      <c r="N514" s="7"/>
      <c r="O514" s="23"/>
      <c r="P514" s="226"/>
      <c r="Q514" s="226"/>
      <c r="R514" s="226"/>
      <c r="S514" s="226"/>
      <c r="T514" s="226"/>
      <c r="U514" s="227"/>
    </row>
  </sheetData>
  <phoneticPr fontId="16"/>
  <conditionalFormatting sqref="A14:A27 A32:A52">
    <cfRule type="expression" dxfId="263" priority="1">
      <formula>ISTEXT(A14)</formula>
    </cfRule>
  </conditionalFormatting>
  <pageMargins left="0.15748031496062992" right="0.15748031496062992" top="0" bottom="0" header="0.51181102362204722" footer="0.15748031496062992"/>
  <pageSetup scale="8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各種設定!$D$6:$D$10</xm:f>
          </x14:formula1>
          <xm:sqref>K7</xm:sqref>
        </x14:dataValidation>
        <x14:dataValidation type="list" allowBlank="1" showInputMessage="1" showErrorMessage="1">
          <x14:formula1>
            <xm:f>各種設定!$D$11:$D$16</xm:f>
          </x14:formula1>
          <xm:sqref>K8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35"/>
  <sheetViews>
    <sheetView workbookViewId="0">
      <selection activeCell="I36" sqref="I36"/>
    </sheetView>
  </sheetViews>
  <sheetFormatPr defaultRowHeight="11.25"/>
  <cols>
    <col min="1" max="16384" width="9.33203125" style="18"/>
  </cols>
  <sheetData>
    <row r="1" spans="1:22">
      <c r="A1" s="18" t="s">
        <v>1</v>
      </c>
      <c r="B1" s="18" t="s">
        <v>2</v>
      </c>
      <c r="C1" s="18" t="s">
        <v>15</v>
      </c>
      <c r="D1" s="18" t="s">
        <v>16</v>
      </c>
      <c r="E1" s="18" t="s">
        <v>7</v>
      </c>
      <c r="F1" s="18" t="s">
        <v>8</v>
      </c>
      <c r="G1" s="18" t="s">
        <v>17</v>
      </c>
      <c r="H1" s="18" t="s">
        <v>18</v>
      </c>
      <c r="I1" s="18" t="s">
        <v>21</v>
      </c>
      <c r="J1" s="18" t="s">
        <v>256</v>
      </c>
      <c r="K1" s="18" t="s">
        <v>257</v>
      </c>
      <c r="L1" s="18" t="s">
        <v>24</v>
      </c>
      <c r="M1" s="18" t="s">
        <v>258</v>
      </c>
      <c r="N1" s="18" t="s">
        <v>20</v>
      </c>
      <c r="O1" s="18" t="s">
        <v>19</v>
      </c>
      <c r="P1" s="18" t="s">
        <v>6</v>
      </c>
      <c r="Q1" s="18" t="s">
        <v>259</v>
      </c>
      <c r="R1" s="18" t="s">
        <v>263</v>
      </c>
      <c r="S1" s="18" t="s">
        <v>264</v>
      </c>
      <c r="T1" s="18" t="s">
        <v>261</v>
      </c>
      <c r="U1" s="18" t="s">
        <v>260</v>
      </c>
      <c r="V1" s="18" t="s">
        <v>25</v>
      </c>
    </row>
    <row r="2" spans="1:22">
      <c r="A2" s="18">
        <v>1</v>
      </c>
      <c r="B2" s="18">
        <v>43</v>
      </c>
      <c r="C2" s="18" t="s">
        <v>369</v>
      </c>
      <c r="D2" s="18" t="s">
        <v>215</v>
      </c>
      <c r="E2" s="18">
        <v>10</v>
      </c>
      <c r="F2" s="19">
        <v>6.6047569444444435E-3</v>
      </c>
      <c r="I2" s="18">
        <v>55.79</v>
      </c>
      <c r="J2" s="18">
        <v>9</v>
      </c>
      <c r="K2" s="18">
        <v>55.817999999999998</v>
      </c>
      <c r="M2" s="18">
        <v>9252860</v>
      </c>
      <c r="N2" s="19" t="s">
        <v>265</v>
      </c>
      <c r="O2" s="18" t="s">
        <v>370</v>
      </c>
      <c r="P2" s="18" t="s">
        <v>371</v>
      </c>
      <c r="Q2" s="19" t="s">
        <v>372</v>
      </c>
      <c r="R2" s="18">
        <v>28.26</v>
      </c>
      <c r="S2" s="18">
        <v>27.719000000000001</v>
      </c>
      <c r="V2" s="18">
        <v>81.563000000000002</v>
      </c>
    </row>
    <row r="3" spans="1:22">
      <c r="A3" s="18">
        <v>2</v>
      </c>
      <c r="B3" s="18">
        <v>22</v>
      </c>
      <c r="C3" s="18" t="s">
        <v>365</v>
      </c>
      <c r="D3" s="18" t="s">
        <v>215</v>
      </c>
      <c r="E3" s="18">
        <v>10</v>
      </c>
      <c r="F3" s="19">
        <v>6.6093287037037032E-3</v>
      </c>
      <c r="G3" s="18">
        <v>0.39500000000000002</v>
      </c>
      <c r="H3" s="18">
        <v>0.39500000000000002</v>
      </c>
      <c r="I3" s="18">
        <v>55.838000000000001</v>
      </c>
      <c r="J3" s="18">
        <v>10</v>
      </c>
      <c r="K3" s="18">
        <v>55.917999999999999</v>
      </c>
      <c r="M3" s="18">
        <v>711</v>
      </c>
      <c r="N3" s="18" t="s">
        <v>265</v>
      </c>
      <c r="O3" s="18" t="s">
        <v>366</v>
      </c>
      <c r="P3" s="18" t="s">
        <v>367</v>
      </c>
      <c r="Q3" s="19" t="s">
        <v>368</v>
      </c>
      <c r="R3" s="18">
        <v>28.15</v>
      </c>
      <c r="S3" s="18">
        <v>27.687999999999999</v>
      </c>
      <c r="V3" s="18">
        <v>81.492999999999995</v>
      </c>
    </row>
    <row r="4" spans="1:22">
      <c r="A4" s="18">
        <v>3</v>
      </c>
      <c r="B4" s="18">
        <v>59</v>
      </c>
      <c r="C4" s="18" t="s">
        <v>376</v>
      </c>
      <c r="D4" s="18" t="s">
        <v>215</v>
      </c>
      <c r="E4" s="18">
        <v>10</v>
      </c>
      <c r="F4" s="19">
        <v>6.6112962962962957E-3</v>
      </c>
      <c r="G4" s="18">
        <v>0.56499999999999995</v>
      </c>
      <c r="H4" s="18">
        <v>0.17</v>
      </c>
      <c r="I4" s="18">
        <v>55.869</v>
      </c>
      <c r="J4" s="18">
        <v>10</v>
      </c>
      <c r="K4" s="18">
        <v>55.884</v>
      </c>
      <c r="M4" s="18">
        <v>729</v>
      </c>
      <c r="N4" s="18" t="s">
        <v>265</v>
      </c>
      <c r="O4" s="18" t="s">
        <v>284</v>
      </c>
      <c r="P4" s="18" t="s">
        <v>377</v>
      </c>
      <c r="Q4" s="19" t="s">
        <v>378</v>
      </c>
      <c r="R4" s="18">
        <v>28.103999999999999</v>
      </c>
      <c r="S4" s="18">
        <v>27.765000000000001</v>
      </c>
      <c r="V4" s="18">
        <v>81.447999999999993</v>
      </c>
    </row>
    <row r="5" spans="1:22">
      <c r="A5" s="18">
        <v>4</v>
      </c>
      <c r="B5" s="18">
        <v>40</v>
      </c>
      <c r="C5" s="18" t="s">
        <v>373</v>
      </c>
      <c r="D5" s="18" t="s">
        <v>215</v>
      </c>
      <c r="E5" s="18">
        <v>10</v>
      </c>
      <c r="F5" s="19">
        <v>6.6131250000000001E-3</v>
      </c>
      <c r="G5" s="18">
        <v>0.72299999999999998</v>
      </c>
      <c r="H5" s="18">
        <v>0.158</v>
      </c>
      <c r="I5" s="18">
        <v>55.805999999999997</v>
      </c>
      <c r="J5" s="18">
        <v>4</v>
      </c>
      <c r="K5" s="18">
        <v>55.841000000000001</v>
      </c>
      <c r="M5" s="18">
        <v>721</v>
      </c>
      <c r="N5" s="18" t="s">
        <v>265</v>
      </c>
      <c r="O5" s="18" t="s">
        <v>22</v>
      </c>
      <c r="P5" s="18" t="s">
        <v>374</v>
      </c>
      <c r="Q5" s="18" t="s">
        <v>375</v>
      </c>
      <c r="R5" s="18">
        <v>28.08</v>
      </c>
      <c r="S5" s="18">
        <v>27.760999999999999</v>
      </c>
      <c r="V5" s="18">
        <v>81.540000000000006</v>
      </c>
    </row>
    <row r="6" spans="1:22">
      <c r="A6" s="18">
        <v>5</v>
      </c>
      <c r="B6" s="18">
        <v>1</v>
      </c>
      <c r="C6" s="18" t="s">
        <v>361</v>
      </c>
      <c r="D6" s="18" t="s">
        <v>215</v>
      </c>
      <c r="E6" s="18">
        <v>10</v>
      </c>
      <c r="F6" s="19">
        <v>6.6143287037037047E-3</v>
      </c>
      <c r="G6" s="18">
        <v>0.82699999999999996</v>
      </c>
      <c r="H6" s="18">
        <v>0.104</v>
      </c>
      <c r="I6" s="18">
        <v>55.387</v>
      </c>
      <c r="J6" s="18">
        <v>10</v>
      </c>
      <c r="K6" s="18">
        <v>55.932000000000002</v>
      </c>
      <c r="M6" s="18">
        <v>699</v>
      </c>
      <c r="N6" s="18" t="s">
        <v>265</v>
      </c>
      <c r="O6" s="18" t="s">
        <v>362</v>
      </c>
      <c r="P6" s="18" t="s">
        <v>363</v>
      </c>
      <c r="Q6" s="19" t="s">
        <v>364</v>
      </c>
      <c r="R6" s="18">
        <v>27.824000000000002</v>
      </c>
      <c r="S6" s="18">
        <v>27.562999999999999</v>
      </c>
      <c r="V6" s="18">
        <v>82.156000000000006</v>
      </c>
    </row>
    <row r="7" spans="1:22">
      <c r="A7" s="18">
        <v>6</v>
      </c>
      <c r="B7" s="18">
        <v>96</v>
      </c>
      <c r="C7" s="18" t="s">
        <v>357</v>
      </c>
      <c r="D7" s="18" t="s">
        <v>215</v>
      </c>
      <c r="E7" s="18">
        <v>10</v>
      </c>
      <c r="F7" s="19">
        <v>6.6164120370370378E-3</v>
      </c>
      <c r="G7" s="18">
        <v>1.0069999999999999</v>
      </c>
      <c r="H7" s="18">
        <v>0.18</v>
      </c>
      <c r="I7" s="18">
        <v>55.758000000000003</v>
      </c>
      <c r="J7" s="18">
        <v>10</v>
      </c>
      <c r="K7" s="18">
        <v>55.765000000000001</v>
      </c>
      <c r="M7" s="18">
        <v>7857543</v>
      </c>
      <c r="N7" s="19" t="s">
        <v>265</v>
      </c>
      <c r="O7" s="18" t="s">
        <v>358</v>
      </c>
      <c r="P7" s="18" t="s">
        <v>359</v>
      </c>
      <c r="Q7" s="19" t="s">
        <v>360</v>
      </c>
      <c r="R7" s="18">
        <v>28.163</v>
      </c>
      <c r="S7" s="18">
        <v>27.594999999999999</v>
      </c>
      <c r="V7" s="18">
        <v>81.61</v>
      </c>
    </row>
    <row r="8" spans="1:22">
      <c r="A8" s="18">
        <v>7</v>
      </c>
      <c r="B8" s="18">
        <v>35</v>
      </c>
      <c r="C8" s="18" t="s">
        <v>383</v>
      </c>
      <c r="D8" s="18" t="s">
        <v>215</v>
      </c>
      <c r="E8" s="18">
        <v>10</v>
      </c>
      <c r="F8" s="19">
        <v>6.6220138888888891E-3</v>
      </c>
      <c r="G8" s="18">
        <v>1.4910000000000001</v>
      </c>
      <c r="H8" s="18">
        <v>0.48399999999999999</v>
      </c>
      <c r="I8" s="18">
        <v>55.646999999999998</v>
      </c>
      <c r="J8" s="18">
        <v>4</v>
      </c>
      <c r="K8" s="18">
        <v>55.750999999999998</v>
      </c>
      <c r="M8" s="18">
        <v>718</v>
      </c>
      <c r="N8" s="19" t="s">
        <v>265</v>
      </c>
      <c r="O8" s="18" t="s">
        <v>22</v>
      </c>
      <c r="P8" s="18" t="s">
        <v>281</v>
      </c>
      <c r="Q8" s="19" t="s">
        <v>384</v>
      </c>
      <c r="R8" s="18">
        <v>27.908000000000001</v>
      </c>
      <c r="S8" s="18">
        <v>27.952999999999999</v>
      </c>
      <c r="V8" s="18">
        <v>81.772999999999996</v>
      </c>
    </row>
    <row r="9" spans="1:22">
      <c r="A9" s="18">
        <v>8</v>
      </c>
      <c r="B9" s="18">
        <v>98</v>
      </c>
      <c r="C9" s="18" t="s">
        <v>396</v>
      </c>
      <c r="D9" s="18" t="s">
        <v>215</v>
      </c>
      <c r="E9" s="18">
        <v>10</v>
      </c>
      <c r="F9" s="19">
        <v>6.6241898148148145E-3</v>
      </c>
      <c r="G9" s="18">
        <v>1.679</v>
      </c>
      <c r="H9" s="18">
        <v>0.188</v>
      </c>
      <c r="I9" s="18">
        <v>55.737000000000002</v>
      </c>
      <c r="J9" s="18">
        <v>8</v>
      </c>
      <c r="K9" s="18">
        <v>55.914000000000001</v>
      </c>
      <c r="M9" s="18">
        <v>739</v>
      </c>
      <c r="N9" s="19" t="s">
        <v>265</v>
      </c>
      <c r="O9" s="18" t="s">
        <v>397</v>
      </c>
      <c r="P9" s="18" t="s">
        <v>398</v>
      </c>
      <c r="Q9" s="19" t="s">
        <v>399</v>
      </c>
      <c r="R9" s="18">
        <v>28.155999999999999</v>
      </c>
      <c r="S9" s="18">
        <v>27.774999999999999</v>
      </c>
      <c r="V9" s="18">
        <v>81.641000000000005</v>
      </c>
    </row>
    <row r="10" spans="1:22">
      <c r="A10" s="18">
        <v>9</v>
      </c>
      <c r="B10" s="18">
        <v>15</v>
      </c>
      <c r="C10" s="18" t="s">
        <v>385</v>
      </c>
      <c r="D10" s="18" t="s">
        <v>215</v>
      </c>
      <c r="E10" s="18">
        <v>10</v>
      </c>
      <c r="F10" s="19">
        <v>6.6264351851851857E-3</v>
      </c>
      <c r="G10" s="18">
        <v>1.873</v>
      </c>
      <c r="H10" s="18">
        <v>0.19400000000000001</v>
      </c>
      <c r="I10" s="18">
        <v>55.503</v>
      </c>
      <c r="J10" s="18">
        <v>8</v>
      </c>
      <c r="K10" s="18">
        <v>55.843000000000004</v>
      </c>
      <c r="M10" s="18">
        <v>708</v>
      </c>
      <c r="N10" s="19" t="s">
        <v>265</v>
      </c>
      <c r="O10" s="18" t="s">
        <v>386</v>
      </c>
      <c r="P10" s="18" t="s">
        <v>387</v>
      </c>
      <c r="Q10" s="19" t="s">
        <v>388</v>
      </c>
      <c r="R10" s="18">
        <v>27.972999999999999</v>
      </c>
      <c r="S10" s="18">
        <v>27.87</v>
      </c>
      <c r="V10" s="18">
        <v>81.984999999999999</v>
      </c>
    </row>
    <row r="11" spans="1:22">
      <c r="A11" s="18">
        <v>10</v>
      </c>
      <c r="B11" s="18">
        <v>88</v>
      </c>
      <c r="C11" s="18" t="s">
        <v>379</v>
      </c>
      <c r="D11" s="18" t="s">
        <v>215</v>
      </c>
      <c r="E11" s="18">
        <v>10</v>
      </c>
      <c r="F11" s="19">
        <v>6.6310648148148145E-3</v>
      </c>
      <c r="G11" s="18">
        <v>2.2730000000000001</v>
      </c>
      <c r="H11" s="18">
        <v>0.4</v>
      </c>
      <c r="I11" s="18">
        <v>55.793999999999997</v>
      </c>
      <c r="J11" s="18">
        <v>8</v>
      </c>
      <c r="K11" s="18">
        <v>55.804000000000002</v>
      </c>
      <c r="M11" s="18">
        <v>737</v>
      </c>
      <c r="N11" s="18" t="s">
        <v>265</v>
      </c>
      <c r="O11" s="18" t="s">
        <v>380</v>
      </c>
      <c r="P11" s="18" t="s">
        <v>381</v>
      </c>
      <c r="Q11" s="19" t="s">
        <v>382</v>
      </c>
      <c r="R11" s="18">
        <v>27.986000000000001</v>
      </c>
      <c r="S11" s="18">
        <v>27.818000000000001</v>
      </c>
      <c r="V11" s="18">
        <v>81.557000000000002</v>
      </c>
    </row>
    <row r="12" spans="1:22">
      <c r="A12" s="18">
        <v>11</v>
      </c>
      <c r="B12" s="18">
        <v>28</v>
      </c>
      <c r="C12" s="18" t="s">
        <v>407</v>
      </c>
      <c r="D12" s="18" t="s">
        <v>215</v>
      </c>
      <c r="E12" s="18">
        <v>10</v>
      </c>
      <c r="F12" s="19">
        <v>6.6377893518518513E-3</v>
      </c>
      <c r="G12" s="18">
        <v>2.8540000000000001</v>
      </c>
      <c r="H12" s="18">
        <v>0.58099999999999996</v>
      </c>
      <c r="I12" s="18">
        <v>55.764000000000003</v>
      </c>
      <c r="J12" s="18">
        <v>9</v>
      </c>
      <c r="K12" s="18">
        <v>55.962000000000003</v>
      </c>
      <c r="M12" s="18">
        <v>714</v>
      </c>
      <c r="N12" s="19" t="s">
        <v>265</v>
      </c>
      <c r="O12" s="18" t="s">
        <v>284</v>
      </c>
      <c r="P12" s="18" t="s">
        <v>408</v>
      </c>
      <c r="Q12" s="19" t="s">
        <v>409</v>
      </c>
      <c r="R12" s="18">
        <v>27.937000000000001</v>
      </c>
      <c r="S12" s="18">
        <v>28.099</v>
      </c>
      <c r="V12" s="18">
        <v>81.600999999999999</v>
      </c>
    </row>
    <row r="13" spans="1:22">
      <c r="A13" s="18">
        <v>12</v>
      </c>
      <c r="B13" s="18">
        <v>17</v>
      </c>
      <c r="C13" s="18" t="s">
        <v>354</v>
      </c>
      <c r="D13" s="18" t="s">
        <v>215</v>
      </c>
      <c r="E13" s="18">
        <v>10</v>
      </c>
      <c r="F13" s="19">
        <v>6.6399074074074069E-3</v>
      </c>
      <c r="G13" s="18">
        <v>3.0369999999999999</v>
      </c>
      <c r="H13" s="18">
        <v>0.183</v>
      </c>
      <c r="I13" s="18">
        <v>55.3</v>
      </c>
      <c r="J13" s="18">
        <v>9</v>
      </c>
      <c r="K13" s="18">
        <v>55.561</v>
      </c>
      <c r="M13" s="18">
        <v>710</v>
      </c>
      <c r="N13" s="18" t="s">
        <v>265</v>
      </c>
      <c r="O13" s="18" t="s">
        <v>160</v>
      </c>
      <c r="P13" s="18" t="s">
        <v>355</v>
      </c>
      <c r="Q13" s="19" t="s">
        <v>356</v>
      </c>
      <c r="R13" s="18">
        <v>27.975999999999999</v>
      </c>
      <c r="S13" s="18">
        <v>28.007000000000001</v>
      </c>
      <c r="V13" s="18">
        <v>82.286000000000001</v>
      </c>
    </row>
    <row r="14" spans="1:22">
      <c r="A14" s="18">
        <v>13</v>
      </c>
      <c r="B14" s="18">
        <v>33</v>
      </c>
      <c r="C14" s="18" t="s">
        <v>392</v>
      </c>
      <c r="D14" s="18" t="s">
        <v>215</v>
      </c>
      <c r="E14" s="18">
        <v>10</v>
      </c>
      <c r="F14" s="19">
        <v>6.6404629629629626E-3</v>
      </c>
      <c r="G14" s="18">
        <v>3.085</v>
      </c>
      <c r="H14" s="18">
        <v>4.8000000000000001E-2</v>
      </c>
      <c r="I14" s="18">
        <v>55.927999999999997</v>
      </c>
      <c r="J14" s="18">
        <v>9</v>
      </c>
      <c r="K14" s="18">
        <v>55.936</v>
      </c>
      <c r="M14" s="18">
        <v>717</v>
      </c>
      <c r="N14" s="19" t="s">
        <v>265</v>
      </c>
      <c r="O14" s="18" t="s">
        <v>393</v>
      </c>
      <c r="P14" s="18" t="s">
        <v>394</v>
      </c>
      <c r="Q14" s="19" t="s">
        <v>395</v>
      </c>
      <c r="R14" s="18">
        <v>27.884</v>
      </c>
      <c r="S14" s="18">
        <v>28.492000000000001</v>
      </c>
      <c r="V14" s="18">
        <v>81.361999999999995</v>
      </c>
    </row>
    <row r="15" spans="1:22">
      <c r="A15" s="18">
        <v>14</v>
      </c>
      <c r="B15" s="18">
        <v>79</v>
      </c>
      <c r="C15" s="18" t="s">
        <v>403</v>
      </c>
      <c r="D15" s="18" t="s">
        <v>215</v>
      </c>
      <c r="E15" s="18">
        <v>10</v>
      </c>
      <c r="F15" s="19">
        <v>6.6457523148148144E-3</v>
      </c>
      <c r="G15" s="18">
        <v>3.5419999999999998</v>
      </c>
      <c r="H15" s="18">
        <v>0.45700000000000002</v>
      </c>
      <c r="I15" s="18">
        <v>55.488</v>
      </c>
      <c r="J15" s="18">
        <v>9</v>
      </c>
      <c r="K15" s="18">
        <v>55.598999999999997</v>
      </c>
      <c r="M15" s="18">
        <v>736</v>
      </c>
      <c r="N15" s="18" t="s">
        <v>265</v>
      </c>
      <c r="O15" s="18" t="s">
        <v>404</v>
      </c>
      <c r="P15" s="18" t="s">
        <v>405</v>
      </c>
      <c r="Q15" s="19" t="s">
        <v>406</v>
      </c>
      <c r="R15" s="18">
        <v>28.013999999999999</v>
      </c>
      <c r="S15" s="18">
        <v>27.798999999999999</v>
      </c>
      <c r="V15" s="18">
        <v>82.007000000000005</v>
      </c>
    </row>
    <row r="16" spans="1:22">
      <c r="A16" s="18">
        <v>15</v>
      </c>
      <c r="B16" s="18">
        <v>31</v>
      </c>
      <c r="C16" s="18" t="s">
        <v>400</v>
      </c>
      <c r="D16" s="18" t="s">
        <v>215</v>
      </c>
      <c r="E16" s="18">
        <v>10</v>
      </c>
      <c r="F16" s="19">
        <v>6.66199074074074E-3</v>
      </c>
      <c r="G16" s="18">
        <v>4.9450000000000003</v>
      </c>
      <c r="H16" s="18">
        <v>1.403</v>
      </c>
      <c r="I16" s="18">
        <v>55.771000000000001</v>
      </c>
      <c r="J16" s="18">
        <v>9</v>
      </c>
      <c r="K16" s="18">
        <v>55.811</v>
      </c>
      <c r="M16" s="18">
        <v>716</v>
      </c>
      <c r="N16" s="19" t="s">
        <v>265</v>
      </c>
      <c r="O16" s="18" t="s">
        <v>401</v>
      </c>
      <c r="P16" s="18" t="s">
        <v>381</v>
      </c>
      <c r="Q16" s="19" t="s">
        <v>402</v>
      </c>
      <c r="R16" s="18">
        <v>28.032</v>
      </c>
      <c r="S16" s="18">
        <v>27.855</v>
      </c>
      <c r="V16" s="18">
        <v>81.590999999999994</v>
      </c>
    </row>
    <row r="17" spans="1:22">
      <c r="A17" s="18">
        <v>16</v>
      </c>
      <c r="B17" s="18">
        <v>71</v>
      </c>
      <c r="C17" s="18" t="s">
        <v>389</v>
      </c>
      <c r="D17" s="18" t="s">
        <v>215</v>
      </c>
      <c r="E17" s="18">
        <v>10</v>
      </c>
      <c r="F17" s="19">
        <v>6.6728819444444448E-3</v>
      </c>
      <c r="G17" s="18">
        <v>5.8860000000000001</v>
      </c>
      <c r="H17" s="18">
        <v>0.94099999999999995</v>
      </c>
      <c r="I17" s="18">
        <v>55.792999999999999</v>
      </c>
      <c r="J17" s="18">
        <v>9</v>
      </c>
      <c r="K17" s="18">
        <v>55.918999999999997</v>
      </c>
      <c r="M17" s="18">
        <v>733</v>
      </c>
      <c r="N17" s="18" t="s">
        <v>265</v>
      </c>
      <c r="O17" s="18" t="s">
        <v>22</v>
      </c>
      <c r="P17" s="18" t="s">
        <v>390</v>
      </c>
      <c r="Q17" s="19" t="s">
        <v>391</v>
      </c>
      <c r="R17" s="18">
        <v>28.06</v>
      </c>
      <c r="S17" s="18">
        <v>28.023</v>
      </c>
      <c r="V17" s="18">
        <v>81.558999999999997</v>
      </c>
    </row>
    <row r="18" spans="1:22">
      <c r="A18" s="18">
        <v>17</v>
      </c>
      <c r="B18" s="18">
        <v>9</v>
      </c>
      <c r="C18" s="18" t="s">
        <v>425</v>
      </c>
      <c r="D18" s="18" t="s">
        <v>215</v>
      </c>
      <c r="E18" s="18">
        <v>10</v>
      </c>
      <c r="F18" s="19">
        <v>6.6950462962962962E-3</v>
      </c>
      <c r="G18" s="18">
        <v>7.8010000000000002</v>
      </c>
      <c r="H18" s="18">
        <v>1.915</v>
      </c>
      <c r="I18" s="18">
        <v>56.183</v>
      </c>
      <c r="J18" s="18">
        <v>9</v>
      </c>
      <c r="K18" s="18">
        <v>56.284999999999997</v>
      </c>
      <c r="M18" s="18">
        <v>704</v>
      </c>
      <c r="N18" s="18" t="s">
        <v>265</v>
      </c>
      <c r="O18" s="18" t="s">
        <v>426</v>
      </c>
      <c r="P18" s="18" t="s">
        <v>336</v>
      </c>
      <c r="Q18" s="19" t="s">
        <v>427</v>
      </c>
      <c r="R18" s="18">
        <v>28.106000000000002</v>
      </c>
      <c r="S18" s="18">
        <v>28.288</v>
      </c>
      <c r="V18" s="18">
        <v>80.992000000000004</v>
      </c>
    </row>
    <row r="19" spans="1:22">
      <c r="A19" s="18">
        <v>18</v>
      </c>
      <c r="B19" s="18">
        <v>16</v>
      </c>
      <c r="C19" s="18" t="s">
        <v>412</v>
      </c>
      <c r="D19" s="18" t="s">
        <v>215</v>
      </c>
      <c r="E19" s="18">
        <v>10</v>
      </c>
      <c r="F19" s="19">
        <v>6.7031481481481482E-3</v>
      </c>
      <c r="G19" s="18">
        <v>8.5009999999999994</v>
      </c>
      <c r="H19" s="18">
        <v>0.307</v>
      </c>
      <c r="I19" s="18">
        <v>55.893999999999998</v>
      </c>
      <c r="J19" s="18">
        <v>8</v>
      </c>
      <c r="K19" s="18">
        <v>55.988</v>
      </c>
      <c r="M19" s="18">
        <v>709</v>
      </c>
      <c r="N19" s="18" t="s">
        <v>265</v>
      </c>
      <c r="O19" s="18" t="s">
        <v>413</v>
      </c>
      <c r="P19" s="18" t="s">
        <v>414</v>
      </c>
      <c r="Q19" s="19" t="s">
        <v>415</v>
      </c>
      <c r="R19" s="18">
        <v>28.120999999999999</v>
      </c>
      <c r="S19" s="18">
        <v>28.108000000000001</v>
      </c>
      <c r="V19" s="18">
        <v>81.411000000000001</v>
      </c>
    </row>
    <row r="20" spans="1:22">
      <c r="A20" s="18">
        <v>19</v>
      </c>
      <c r="B20" s="18">
        <v>55</v>
      </c>
      <c r="C20" s="18" t="s">
        <v>416</v>
      </c>
      <c r="D20" s="18" t="s">
        <v>215</v>
      </c>
      <c r="E20" s="18">
        <v>10</v>
      </c>
      <c r="F20" s="19">
        <v>6.709594907407408E-3</v>
      </c>
      <c r="G20" s="18">
        <v>9.0579999999999998</v>
      </c>
      <c r="H20" s="18">
        <v>0.55700000000000005</v>
      </c>
      <c r="I20" s="18">
        <v>56.115000000000002</v>
      </c>
      <c r="J20" s="18">
        <v>6</v>
      </c>
      <c r="K20" s="18">
        <v>56.292000000000002</v>
      </c>
      <c r="M20" s="18">
        <v>727</v>
      </c>
      <c r="N20" s="18" t="s">
        <v>265</v>
      </c>
      <c r="O20" s="18" t="s">
        <v>362</v>
      </c>
      <c r="P20" s="18" t="s">
        <v>332</v>
      </c>
      <c r="Q20" s="19" t="s">
        <v>417</v>
      </c>
      <c r="R20" s="18">
        <v>28.516999999999999</v>
      </c>
      <c r="S20" s="18">
        <v>28.004999999999999</v>
      </c>
      <c r="V20" s="18">
        <v>81.090999999999994</v>
      </c>
    </row>
    <row r="21" spans="1:22">
      <c r="A21" s="18">
        <v>20</v>
      </c>
      <c r="B21" s="18">
        <v>13</v>
      </c>
      <c r="C21" s="18" t="s">
        <v>428</v>
      </c>
      <c r="D21" s="18" t="s">
        <v>215</v>
      </c>
      <c r="E21" s="18">
        <v>10</v>
      </c>
      <c r="F21" s="19">
        <v>6.7111111111111113E-3</v>
      </c>
      <c r="G21" s="18">
        <v>9.1890000000000001</v>
      </c>
      <c r="H21" s="18">
        <v>0.13100000000000001</v>
      </c>
      <c r="I21" s="18">
        <v>55.951999999999998</v>
      </c>
      <c r="J21" s="18">
        <v>8</v>
      </c>
      <c r="K21" s="18">
        <v>56.081000000000003</v>
      </c>
      <c r="M21" s="18">
        <v>707</v>
      </c>
      <c r="N21" s="19" t="s">
        <v>265</v>
      </c>
      <c r="O21" s="18" t="s">
        <v>429</v>
      </c>
      <c r="P21" s="18" t="s">
        <v>430</v>
      </c>
      <c r="Q21" s="19" t="s">
        <v>431</v>
      </c>
      <c r="R21" s="18">
        <v>28.573</v>
      </c>
      <c r="S21" s="18">
        <v>28.036000000000001</v>
      </c>
      <c r="V21" s="18">
        <v>81.326999999999998</v>
      </c>
    </row>
    <row r="22" spans="1:22">
      <c r="A22" s="18">
        <v>21</v>
      </c>
      <c r="B22" s="18">
        <v>97</v>
      </c>
      <c r="C22" s="18" t="s">
        <v>410</v>
      </c>
      <c r="D22" s="18" t="s">
        <v>215</v>
      </c>
      <c r="E22" s="18">
        <v>10</v>
      </c>
      <c r="F22" s="19">
        <v>6.6995949074074067E-3</v>
      </c>
      <c r="G22" s="18">
        <v>8.1940000000000008</v>
      </c>
      <c r="H22" s="18">
        <v>0.39300000000000002</v>
      </c>
      <c r="I22" s="18">
        <v>55.816000000000003</v>
      </c>
      <c r="J22" s="18">
        <v>6</v>
      </c>
      <c r="K22" s="18">
        <v>55.847000000000001</v>
      </c>
      <c r="L22" s="18" t="s">
        <v>443</v>
      </c>
      <c r="M22" s="18">
        <v>738</v>
      </c>
      <c r="N22" s="19" t="s">
        <v>265</v>
      </c>
      <c r="O22" s="18" t="s">
        <v>273</v>
      </c>
      <c r="P22" s="18" t="s">
        <v>274</v>
      </c>
      <c r="Q22" s="19" t="s">
        <v>411</v>
      </c>
      <c r="R22" s="18">
        <v>28.632999999999999</v>
      </c>
      <c r="S22" s="18">
        <v>28.863</v>
      </c>
      <c r="V22" s="18">
        <v>81.525000000000006</v>
      </c>
    </row>
    <row r="23" spans="1:22">
      <c r="A23" s="18">
        <v>22</v>
      </c>
      <c r="B23" s="18">
        <v>26</v>
      </c>
      <c r="C23" s="18" t="s">
        <v>432</v>
      </c>
      <c r="D23" s="18" t="s">
        <v>215</v>
      </c>
      <c r="E23" s="18">
        <v>10</v>
      </c>
      <c r="F23" s="19">
        <v>6.7629861111111111E-3</v>
      </c>
      <c r="G23" s="18">
        <v>13.670999999999999</v>
      </c>
      <c r="H23" s="18">
        <v>4.4820000000000002</v>
      </c>
      <c r="I23" s="18">
        <v>56.6</v>
      </c>
      <c r="J23" s="18">
        <v>9</v>
      </c>
      <c r="K23" s="18">
        <v>56.804000000000002</v>
      </c>
      <c r="M23" s="18">
        <v>713</v>
      </c>
      <c r="N23" s="18" t="s">
        <v>265</v>
      </c>
      <c r="O23" s="18" t="s">
        <v>433</v>
      </c>
      <c r="P23" s="18" t="s">
        <v>274</v>
      </c>
      <c r="Q23" s="18" t="s">
        <v>434</v>
      </c>
      <c r="R23" s="18">
        <v>28.600999999999999</v>
      </c>
      <c r="S23" s="18">
        <v>28.308</v>
      </c>
      <c r="V23" s="18">
        <v>80.396000000000001</v>
      </c>
    </row>
    <row r="24" spans="1:22">
      <c r="A24" s="18">
        <v>23</v>
      </c>
      <c r="B24" s="18">
        <v>8</v>
      </c>
      <c r="C24" s="18" t="s">
        <v>422</v>
      </c>
      <c r="D24" s="18" t="s">
        <v>215</v>
      </c>
      <c r="E24" s="18">
        <v>10</v>
      </c>
      <c r="F24" s="19">
        <v>6.7642245370370365E-3</v>
      </c>
      <c r="G24" s="18">
        <v>13.778</v>
      </c>
      <c r="H24" s="18">
        <v>0.107</v>
      </c>
      <c r="I24" s="18">
        <v>56.252000000000002</v>
      </c>
      <c r="J24" s="18">
        <v>8</v>
      </c>
      <c r="K24" s="18">
        <v>56.381</v>
      </c>
      <c r="M24" s="18">
        <v>703</v>
      </c>
      <c r="N24" s="19" t="s">
        <v>265</v>
      </c>
      <c r="O24" s="18" t="s">
        <v>423</v>
      </c>
      <c r="P24" s="18" t="s">
        <v>336</v>
      </c>
      <c r="Q24" s="19" t="s">
        <v>424</v>
      </c>
      <c r="R24" s="18">
        <v>28.341000000000001</v>
      </c>
      <c r="S24" s="18">
        <v>28.338999999999999</v>
      </c>
      <c r="V24" s="18">
        <v>80.893000000000001</v>
      </c>
    </row>
    <row r="25" spans="1:22">
      <c r="A25" s="18">
        <v>24</v>
      </c>
      <c r="B25" s="18">
        <v>66</v>
      </c>
      <c r="C25" s="18" t="s">
        <v>435</v>
      </c>
      <c r="D25" s="18" t="s">
        <v>215</v>
      </c>
      <c r="E25" s="18">
        <v>10</v>
      </c>
      <c r="F25" s="19">
        <v>6.79292824074074E-3</v>
      </c>
      <c r="G25" s="18">
        <v>16.257999999999999</v>
      </c>
      <c r="H25" s="18">
        <v>2.48</v>
      </c>
      <c r="I25" s="18">
        <v>56.918999999999997</v>
      </c>
      <c r="J25" s="18">
        <v>9</v>
      </c>
      <c r="K25" s="18">
        <v>56.935000000000002</v>
      </c>
      <c r="M25" s="18">
        <v>730</v>
      </c>
      <c r="N25" s="19" t="s">
        <v>265</v>
      </c>
      <c r="O25" s="18" t="s">
        <v>348</v>
      </c>
      <c r="P25" s="18" t="s">
        <v>436</v>
      </c>
      <c r="Q25" s="19" t="s">
        <v>437</v>
      </c>
      <c r="R25" s="18">
        <v>28.838000000000001</v>
      </c>
      <c r="S25" s="18">
        <v>28.495999999999999</v>
      </c>
      <c r="V25" s="18">
        <v>79.944999999999993</v>
      </c>
    </row>
    <row r="26" spans="1:22">
      <c r="A26" s="18">
        <v>25</v>
      </c>
      <c r="B26" s="18">
        <v>49</v>
      </c>
      <c r="C26" s="18" t="s">
        <v>418</v>
      </c>
      <c r="D26" s="18" t="s">
        <v>215</v>
      </c>
      <c r="E26" s="18">
        <v>10</v>
      </c>
      <c r="F26" s="19">
        <v>6.8586921296296295E-3</v>
      </c>
      <c r="G26" s="18">
        <v>21.94</v>
      </c>
      <c r="H26" s="18">
        <v>5.6820000000000004</v>
      </c>
      <c r="I26" s="18">
        <v>55.744999999999997</v>
      </c>
      <c r="J26" s="18">
        <v>9</v>
      </c>
      <c r="K26" s="18">
        <v>55.997</v>
      </c>
      <c r="M26" s="18">
        <v>2253882</v>
      </c>
      <c r="N26" s="18" t="s">
        <v>265</v>
      </c>
      <c r="O26" s="18" t="s">
        <v>419</v>
      </c>
      <c r="P26" s="18" t="s">
        <v>420</v>
      </c>
      <c r="Q26" s="19" t="s">
        <v>421</v>
      </c>
      <c r="R26" s="18">
        <v>28.113</v>
      </c>
      <c r="S26" s="18">
        <v>42.216999999999999</v>
      </c>
      <c r="V26" s="18">
        <v>81.629000000000005</v>
      </c>
    </row>
    <row r="27" spans="1:22">
      <c r="F27" s="19"/>
      <c r="Q27" s="19"/>
    </row>
    <row r="28" spans="1:22">
      <c r="F28" s="19"/>
    </row>
    <row r="29" spans="1:22">
      <c r="F29" s="19"/>
      <c r="N29" s="19"/>
      <c r="Q29" s="19"/>
    </row>
    <row r="30" spans="1:22">
      <c r="F30" s="19"/>
      <c r="Q30" s="19"/>
    </row>
    <row r="31" spans="1:22">
      <c r="F31" s="19"/>
    </row>
    <row r="32" spans="1:22">
      <c r="F32" s="19"/>
    </row>
    <row r="33" spans="6:18">
      <c r="F33" s="19"/>
      <c r="N33" s="19"/>
      <c r="Q33" s="19"/>
    </row>
    <row r="34" spans="6:18">
      <c r="F34" s="19"/>
      <c r="N34" s="19"/>
      <c r="Q34" s="19"/>
    </row>
    <row r="35" spans="6:18">
      <c r="R35" s="19"/>
    </row>
  </sheetData>
  <phoneticPr fontId="16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14"/>
  <sheetViews>
    <sheetView workbookViewId="0">
      <selection sqref="A1:XFD1048576"/>
    </sheetView>
  </sheetViews>
  <sheetFormatPr defaultColWidth="13.33203125" defaultRowHeight="15" customHeight="1"/>
  <cols>
    <col min="1" max="1" width="5.6640625" customWidth="1"/>
    <col min="2" max="2" width="6.83203125" customWidth="1"/>
    <col min="3" max="3" width="2.83203125" customWidth="1"/>
    <col min="4" max="4" width="21" customWidth="1"/>
    <col min="5" max="5" width="18.83203125" customWidth="1"/>
    <col min="6" max="6" width="28" customWidth="1"/>
    <col min="7" max="7" width="4.5" customWidth="1"/>
    <col min="8" max="8" width="6.1640625" customWidth="1"/>
    <col min="9" max="9" width="11.83203125" customWidth="1"/>
    <col min="10" max="10" width="10.83203125" customWidth="1"/>
    <col min="11" max="11" width="6.83203125" customWidth="1"/>
    <col min="12" max="12" width="7.5" customWidth="1"/>
    <col min="13" max="13" width="2.33203125" style="218" customWidth="1"/>
    <col min="14" max="14" width="0.5" customWidth="1"/>
    <col min="16" max="20" width="13.33203125" style="180" customWidth="1"/>
    <col min="21" max="21" width="13.33203125" style="225"/>
  </cols>
  <sheetData>
    <row r="1" spans="1:21" ht="15" customHeight="1">
      <c r="O1" s="23"/>
      <c r="P1" s="226"/>
      <c r="Q1" s="226"/>
      <c r="R1" s="226"/>
      <c r="S1" s="226"/>
      <c r="T1" s="226"/>
      <c r="U1" s="227"/>
    </row>
    <row r="2" spans="1:21" ht="15" customHeight="1">
      <c r="O2" s="23"/>
      <c r="P2" s="226"/>
      <c r="Q2" s="226"/>
      <c r="R2" s="226"/>
      <c r="S2" s="226"/>
      <c r="T2" s="226"/>
      <c r="U2" s="227"/>
    </row>
    <row r="3" spans="1:21" ht="15" customHeight="1">
      <c r="O3" s="23"/>
      <c r="P3" s="226"/>
      <c r="Q3" s="226"/>
      <c r="R3" s="226"/>
      <c r="S3" s="226"/>
      <c r="T3" s="226"/>
      <c r="U3" s="227"/>
    </row>
    <row r="4" spans="1:21" ht="15" customHeight="1">
      <c r="O4" s="23"/>
      <c r="P4" s="226"/>
      <c r="Q4" s="226"/>
      <c r="R4" s="226"/>
      <c r="S4" s="226"/>
      <c r="T4" s="226"/>
      <c r="U4" s="227"/>
    </row>
    <row r="5" spans="1:21" ht="15" customHeight="1">
      <c r="O5" s="23"/>
      <c r="P5" s="226"/>
      <c r="Q5" s="226"/>
      <c r="R5" s="226"/>
      <c r="S5" s="226"/>
      <c r="T5" s="226"/>
      <c r="U5" s="227"/>
    </row>
    <row r="6" spans="1:21" ht="12">
      <c r="A6" s="6"/>
      <c r="B6" s="7"/>
      <c r="C6" s="7"/>
      <c r="D6" s="7"/>
      <c r="E6" s="7"/>
      <c r="F6" s="7"/>
      <c r="G6" s="7"/>
      <c r="H6" s="7"/>
      <c r="J6" s="229">
        <f>+各種設定!D18</f>
        <v>44906</v>
      </c>
      <c r="K6" s="80" t="s">
        <v>56</v>
      </c>
      <c r="L6" s="8"/>
      <c r="M6" s="87"/>
      <c r="N6" s="7"/>
      <c r="O6" s="23"/>
      <c r="P6" s="226"/>
      <c r="Q6" s="226"/>
      <c r="R6" s="226"/>
      <c r="S6" s="226"/>
      <c r="T6" s="226"/>
      <c r="U6" s="227"/>
    </row>
    <row r="7" spans="1:21" ht="19.5" customHeight="1">
      <c r="A7" s="9" t="str">
        <f>+各種設定!D2</f>
        <v>2022 鈴鹿選手権シリーズ第7戦 ｶｰﾄﾚｰｽ IN SUZUKA</v>
      </c>
      <c r="B7" s="7"/>
      <c r="C7" s="7"/>
      <c r="D7" s="7"/>
      <c r="E7" s="7"/>
      <c r="F7" s="7"/>
      <c r="G7" s="7"/>
      <c r="H7" s="7"/>
      <c r="I7" s="7"/>
      <c r="J7" s="215" t="s">
        <v>52</v>
      </c>
      <c r="K7" s="81" t="s">
        <v>53</v>
      </c>
      <c r="L7" s="8"/>
      <c r="M7" s="215"/>
      <c r="N7" s="7"/>
      <c r="O7" s="23"/>
      <c r="P7" s="226"/>
      <c r="Q7" s="226"/>
      <c r="R7" s="226"/>
      <c r="S7" s="226"/>
      <c r="T7" s="226"/>
      <c r="U7" s="227"/>
    </row>
    <row r="8" spans="1:21" ht="17.25">
      <c r="A8" s="7"/>
      <c r="B8" s="7"/>
      <c r="C8" s="7"/>
      <c r="D8" s="234" t="s">
        <v>255</v>
      </c>
      <c r="E8" s="235"/>
      <c r="F8" s="7"/>
      <c r="G8" s="7"/>
      <c r="H8" s="7"/>
      <c r="I8" s="7"/>
      <c r="J8" s="215" t="s">
        <v>54</v>
      </c>
      <c r="K8" s="58" t="s">
        <v>55</v>
      </c>
      <c r="L8" s="8"/>
      <c r="M8" s="216"/>
      <c r="N8" s="7"/>
      <c r="O8" s="23"/>
      <c r="P8" s="226"/>
      <c r="Q8" s="226"/>
      <c r="R8" s="226"/>
      <c r="S8" s="226"/>
      <c r="T8" s="226"/>
      <c r="U8" s="227"/>
    </row>
    <row r="9" spans="1:21">
      <c r="A9" s="10" t="str">
        <f>+各種設定!D4</f>
        <v>SUPER SS</v>
      </c>
      <c r="B9" s="7"/>
      <c r="C9" s="7"/>
      <c r="D9" s="7"/>
      <c r="E9" s="7"/>
      <c r="F9" s="7"/>
      <c r="G9" s="7"/>
      <c r="H9" s="7"/>
      <c r="I9" s="7"/>
      <c r="J9" s="230" t="s">
        <v>250</v>
      </c>
      <c r="K9" s="7"/>
      <c r="M9" s="204"/>
      <c r="N9" s="7"/>
      <c r="O9" s="23"/>
      <c r="P9" s="226"/>
      <c r="Q9" s="226"/>
      <c r="R9" s="226"/>
      <c r="S9" s="226"/>
      <c r="T9" s="226"/>
      <c r="U9" s="227"/>
    </row>
    <row r="10" spans="1:21" ht="19.5" customHeight="1">
      <c r="A10" s="64" t="s">
        <v>208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7"/>
      <c r="O10" s="23"/>
      <c r="P10" s="226"/>
      <c r="Q10" s="226"/>
      <c r="R10" s="226"/>
      <c r="S10" s="226"/>
      <c r="T10" s="226"/>
      <c r="U10" s="227"/>
    </row>
    <row r="11" spans="1:21" ht="11.25">
      <c r="A11" s="7"/>
      <c r="B11" s="22" t="s">
        <v>2</v>
      </c>
      <c r="C11" s="22" t="s">
        <v>107</v>
      </c>
      <c r="D11" s="22" t="s">
        <v>15</v>
      </c>
      <c r="E11" s="51" t="s">
        <v>19</v>
      </c>
      <c r="F11" s="22" t="s">
        <v>6</v>
      </c>
      <c r="G11" s="22" t="s">
        <v>20</v>
      </c>
      <c r="H11" s="22" t="s">
        <v>34</v>
      </c>
      <c r="I11" s="22" t="s">
        <v>8</v>
      </c>
      <c r="J11" s="22" t="s">
        <v>35</v>
      </c>
      <c r="K11" s="22" t="s">
        <v>36</v>
      </c>
      <c r="L11" s="22" t="s">
        <v>21</v>
      </c>
      <c r="M11" s="205">
        <f>VLOOKUP(A9,コースレコード!$A:$C,3,FALSE)</f>
        <v>54.706000000000003</v>
      </c>
      <c r="N11" s="7"/>
      <c r="O11" s="23"/>
      <c r="P11" s="226" t="s">
        <v>24</v>
      </c>
      <c r="Q11" s="226"/>
      <c r="R11" s="226" t="s">
        <v>121</v>
      </c>
      <c r="S11" s="226" t="s">
        <v>26</v>
      </c>
      <c r="T11" s="226"/>
      <c r="U11" s="227" t="s">
        <v>25</v>
      </c>
    </row>
    <row r="12" spans="1:21" ht="12.75">
      <c r="A12" s="95" t="s">
        <v>1</v>
      </c>
      <c r="B12" s="95" t="s">
        <v>2</v>
      </c>
      <c r="C12" s="98"/>
      <c r="D12" s="96" t="s">
        <v>3</v>
      </c>
      <c r="E12" s="96" t="s">
        <v>4</v>
      </c>
      <c r="F12" s="95" t="s">
        <v>6</v>
      </c>
      <c r="G12" s="97" t="s">
        <v>5</v>
      </c>
      <c r="H12" s="95" t="s">
        <v>7</v>
      </c>
      <c r="I12" s="95" t="s">
        <v>8</v>
      </c>
      <c r="J12" s="95" t="s">
        <v>9</v>
      </c>
      <c r="K12" s="95" t="s">
        <v>10</v>
      </c>
      <c r="L12" s="95" t="s">
        <v>11</v>
      </c>
      <c r="M12" s="96"/>
      <c r="N12" s="12"/>
      <c r="O12" s="23"/>
      <c r="P12" s="226"/>
      <c r="Q12" s="226"/>
      <c r="R12" s="226"/>
      <c r="S12" s="226"/>
      <c r="T12" s="226"/>
      <c r="U12" s="227"/>
    </row>
    <row r="13" spans="1:21" ht="12.75" customHeight="1">
      <c r="A13" s="14">
        <v>1</v>
      </c>
      <c r="B13" s="15">
        <f>IFERROR(INDEX('予選ヒート2Gr-レース結果表（貼付）'!A2:$Z$50,MATCH($A13,'予選ヒート2Gr-レース結果表（貼付）'!A2:$A$50,0),MATCH('公式予選（TT）1Gr-結果表（印刷）'!B$11,'予選ヒート2Gr-レース結果表（貼付）'!$1:$1,0)),"")</f>
        <v>43</v>
      </c>
      <c r="C13" s="200"/>
      <c r="D13" s="20" t="str">
        <f>IFERROR(INDEX('予選ヒート2Gr-レース結果表（貼付）'!$A:$Z,MATCH($A13,'予選ヒート2Gr-レース結果表（貼付）'!$A:$A,0),MATCH('予選ヒート2Gr-レース結果表（印刷）'!D$11,'予選ヒート2Gr-レース結果表（貼付）'!$1:$1,0)),"")</f>
        <v>大見 幸正</v>
      </c>
      <c r="E13" s="86" t="str">
        <f>IFERROR(INDEX('予選ヒート2Gr-レース結果表（貼付）'!$A:$Z,MATCH($A13,'予選ヒート2Gr-レース結果表（貼付）'!$A:$A,0),MATCH('予選ヒート2Gr-レース結果表（印刷）'!E$11,'予選ヒート2Gr-レース結果表（貼付）'!$1:$1,0)),"")</f>
        <v>TONY/YAMAHA</v>
      </c>
      <c r="F13" s="21" t="str">
        <f>IFERROR(INDEX('予選ヒート2Gr-レース結果表（貼付）'!$A:$Z,MATCH($A13,'予選ヒート2Gr-レース結果表（貼付）'!$A:$A,0),MATCH('予選ヒート2Gr-レース結果表（印刷）'!F$11,'予選ヒート2Gr-レース結果表（貼付）'!$1:$1,0)),"")</f>
        <v>T WEST RS</v>
      </c>
      <c r="G13" s="84" t="str">
        <f>IFERROR(INDEX('予選ヒート2Gr-レース結果表（貼付）'!$A:$Z,MATCH($A13,'予選ヒート2Gr-レース結果表（貼付）'!$A:$A,0),MATCH('予選ヒート2Gr-レース結果表（印刷）'!G$11,'予選ヒート2Gr-レース結果表（貼付）'!$1:$1,0)),"")</f>
        <v>BS</v>
      </c>
      <c r="H13" s="24">
        <f>IFERROR(INDEX('予選ヒート2Gr-レース結果表（貼付）'!$A:$Z,MATCH($A13,'予選ヒート2Gr-レース結果表（貼付）'!$A:$A,0),MATCH('予選ヒート2Gr-レース結果表（印刷）'!H$11,'予選ヒート2Gr-レース結果表（貼付）'!$1:$1,0)),"")</f>
        <v>10</v>
      </c>
      <c r="I13" s="82">
        <f>IFERROR(INDEX('予選ヒート2Gr-レース結果表（貼付）'!$A:$Z,MATCH($A13,'予選ヒート2Gr-レース結果表（貼付）'!$A:$A,0),MATCH('予選ヒート2Gr-レース結果表（印刷）'!I$11,'予選ヒート2Gr-レース結果表（貼付）'!$1:$1,0)),"")</f>
        <v>6.6047569444444435E-3</v>
      </c>
      <c r="J13" s="59" t="str">
        <f>ROUND((1.264*H13)/(I13*24),2)&amp;"km/h"</f>
        <v>79.74km/h</v>
      </c>
      <c r="K13" s="59"/>
      <c r="L13" s="88">
        <f>IFERROR(IF(A13="DNS","",IF(A13="DQ","",INDEX('予選ヒート2Gr-レース結果表（貼付）'!$A:$Z,MATCH($B13,'予選ヒート2Gr-レース結果表（貼付）'!$B:$B,0),MATCH('予選ヒート2Gr-レース結果表（印刷）'!L$11,'予選ヒート2Gr-レース結果表（貼付）'!$1:$1,0)))),"")</f>
        <v>55.79</v>
      </c>
      <c r="M13" s="217" t="str">
        <f t="shared" ref="M13:M26" si="0">IF(L13&lt;1,"",IF($M$11&gt;L13,"R",""))</f>
        <v/>
      </c>
      <c r="N13" s="16"/>
      <c r="O13" s="23"/>
      <c r="P13" s="226" t="str">
        <f>IF(IFERROR(INDEX('予選ヒート2Gr-レース結果表（貼付）'!$A:$Z,MATCH($B13,'予選ヒート2Gr-レース結果表（貼付）'!$B:$B,0),MATCH(P$11,'予選ヒート2Gr-レース結果表（貼付）'!$1:$1,0)),"")=0,"",IFERROR(INDEX('予選ヒート2Gr-レース結果表（貼付）'!$A:$Z,MATCH($B13,'予選ヒート2Gr-レース結果表（貼付）'!$B:$B,0),MATCH(P$11,'予選ヒート2Gr-レース結果表（貼付）'!$1:$1,0)),""))</f>
        <v/>
      </c>
      <c r="Q13" s="226" t="str">
        <f>IF(P13="","",COUNTIF($P$13:P13,"&lt;&gt;"&amp;""))</f>
        <v/>
      </c>
      <c r="R13" s="226" t="str">
        <f t="shared" ref="R13:R26" si="1">IFERROR(RANK(Q13,$Q$13:$Q$51,1),"")</f>
        <v/>
      </c>
      <c r="S13" s="226" t="str">
        <f>IF(IFERROR(INDEX('予選ヒート2Gr-レース結果表（貼付）'!$A:$Z,MATCH($A13,'予選ヒート2Gr-レース結果表（貼付）'!$A:$A,0),MATCH(S$11,'予選ヒート2Gr-レース結果表（貼付）'!$1:$1,0)),"")=0,"",IFERROR(INDEX('予選ヒート2Gr-レース結果表（貼付）'!$A:$Z,MATCH($A13,'予選ヒート2Gr-レース結果表（貼付）'!$A:$A,0),MATCH(S$11,'予選ヒート2Gr-レース結果表（貼付）'!$1:$1,0)),""))</f>
        <v/>
      </c>
      <c r="T13" s="226"/>
      <c r="U13" s="227">
        <f>IF(IFERROR(INDEX('予選ヒート2Gr-レース結果表（貼付）'!$A:$Z,MATCH($B13,'予選ヒート2Gr-レース結果表（貼付）'!$B:$B,0),MATCH(U$11,'予選ヒート2Gr-レース結果表（貼付）'!$1:$1,0)),"")=0,"",IFERROR(INDEX('予選ヒート2Gr-レース結果表（貼付）'!$A:$Z,MATCH($B13,'予選ヒート2Gr-レース結果表（貼付）'!$B:$B,0),MATCH(U$11,'予選ヒート2Gr-レース結果表（貼付）'!$1:$1,0)),""))</f>
        <v>81.563000000000002</v>
      </c>
    </row>
    <row r="14" spans="1:21" ht="12.75" customHeight="1">
      <c r="A14" s="14">
        <f>IF(OR('予選ヒート2Gr-レース結果表（貼付）'!A3="DNF",'予選ヒート2Gr-レース結果表（貼付）'!A3="DNS",'予選ヒート2Gr-レース結果表（貼付）'!A3="DQ"),'予選ヒート2Gr-レース結果表（貼付）'!A3,IF(MAX('予選ヒート2Gr-レース結果表（貼付）'!$A:$A)&gt;A13,A13+1,""))</f>
        <v>2</v>
      </c>
      <c r="B14" s="15">
        <f>IFERROR(INDEX('予選ヒート2Gr-レース結果表（貼付）'!A3:$Z$50,MATCH($A14,'予選ヒート2Gr-レース結果表（貼付）'!A3:$A$50,0),MATCH('公式予選（TT）1Gr-結果表（印刷）'!B$11,'予選ヒート2Gr-レース結果表（貼付）'!$1:$1,0)),"")</f>
        <v>22</v>
      </c>
      <c r="C14" s="200"/>
      <c r="D14" s="20" t="str">
        <f>IFERROR(INDEX('予選ヒート2Gr-レース結果表（貼付）'!$A:$Z,MATCH($A14,'予選ヒート2Gr-レース結果表（貼付）'!$A:$A,0),MATCH('予選ヒート2Gr-レース結果表（印刷）'!D$11,'予選ヒート2Gr-レース結果表（貼付）'!$1:$1,0)),"")</f>
        <v>清川 善文</v>
      </c>
      <c r="E14" s="86" t="str">
        <f>IFERROR(INDEX('予選ヒート2Gr-レース結果表（貼付）'!$A:$Z,MATCH($A14,'予選ヒート2Gr-レース結果表（貼付）'!$A:$A,0),MATCH('予選ヒート2Gr-レース結果表（印刷）'!E$11,'予選ヒート2Gr-レース結果表（貼付）'!$1:$1,0)),"")</f>
        <v>ＦＡ/YAMAHA</v>
      </c>
      <c r="F14" s="21" t="str">
        <f>IFERROR(INDEX('予選ヒート2Gr-レース結果表（貼付）'!$A:$Z,MATCH($A14,'予選ヒート2Gr-レース結果表（貼付）'!$A:$A,0),MATCH('予選ヒート2Gr-レース結果表（印刷）'!F$11,'予選ヒート2Gr-レース結果表（貼付）'!$1:$1,0)),"")</f>
        <v>クリーンリバーMS with ＨＫＣ</v>
      </c>
      <c r="G14" s="84" t="str">
        <f>IFERROR(INDEX('予選ヒート2Gr-レース結果表（貼付）'!$A:$Z,MATCH($A14,'予選ヒート2Gr-レース結果表（貼付）'!$A:$A,0),MATCH('予選ヒート2Gr-レース結果表（印刷）'!G$11,'予選ヒート2Gr-レース結果表（貼付）'!$1:$1,0)),"")</f>
        <v>BS</v>
      </c>
      <c r="H14" s="24">
        <f>IFERROR(INDEX('予選ヒート2Gr-レース結果表（貼付）'!$A:$Z,MATCH($A14,'予選ヒート2Gr-レース結果表（貼付）'!$A:$A,0),MATCH('予選ヒート2Gr-レース結果表（印刷）'!H$11,'予選ヒート2Gr-レース結果表（貼付）'!$1:$1,0)),"")</f>
        <v>10</v>
      </c>
      <c r="I14" s="82">
        <f>IFERROR(INDEX('予選ヒート2Gr-レース結果表（貼付）'!$A:$Z,MATCH($A14,'予選ヒート2Gr-レース結果表（貼付）'!$A:$A,0),MATCH('予選ヒート2Gr-レース結果表（印刷）'!I$11,'予選ヒート2Gr-レース結果表（貼付）'!$1:$1,0)),"")</f>
        <v>6.6093287037037032E-3</v>
      </c>
      <c r="J14" s="59">
        <f>IFERROR(IF(A14="DNS","",IF(A14="DQ","",INDEX('予選ヒート2Gr-レース結果表（貼付）'!$A:$Z,MATCH($B14,'予選ヒート2Gr-レース結果表（貼付）'!$B:$B,0),MATCH('予選ヒート2Gr-レース結果表（印刷）'!J$11,'予選ヒート2Gr-レース結果表（貼付）'!$1:$1,0)))),"")</f>
        <v>0.39500000000000002</v>
      </c>
      <c r="K14" s="59">
        <f>IFERROR(IF(A14="DNS","",IF(A14="DQ","",INDEX('予選ヒート2Gr-レース結果表（貼付）'!$A:$Z,MATCH($B14,'予選ヒート2Gr-レース結果表（貼付）'!$B:$B,0),MATCH('予選ヒート2Gr-レース結果表（印刷）'!K$11,'予選ヒート2Gr-レース結果表（貼付）'!$1:$1,0)))),"")</f>
        <v>0.39500000000000002</v>
      </c>
      <c r="L14" s="88">
        <f>IFERROR(IF(A14="DNS","",IF(A14="DQ","",INDEX('予選ヒート2Gr-レース結果表（貼付）'!$A:$Z,MATCH($B14,'予選ヒート2Gr-レース結果表（貼付）'!$B:$B,0),MATCH('予選ヒート2Gr-レース結果表（印刷）'!L$11,'予選ヒート2Gr-レース結果表（貼付）'!$1:$1,0)))),"")</f>
        <v>55.838000000000001</v>
      </c>
      <c r="M14" s="217" t="str">
        <f t="shared" si="0"/>
        <v/>
      </c>
      <c r="N14" s="16"/>
      <c r="O14" s="23"/>
      <c r="P14" s="226" t="str">
        <f>IF(IFERROR(INDEX('予選ヒート2Gr-レース結果表（貼付）'!$A:$Z,MATCH($B14,'予選ヒート2Gr-レース結果表（貼付）'!$B:$B,0),MATCH(P$11,'予選ヒート2Gr-レース結果表（貼付）'!$1:$1,0)),"")=0,"",IFERROR(INDEX('予選ヒート2Gr-レース結果表（貼付）'!$A:$Z,MATCH($B14,'予選ヒート2Gr-レース結果表（貼付）'!$B:$B,0),MATCH(P$11,'予選ヒート2Gr-レース結果表（貼付）'!$1:$1,0)),""))</f>
        <v/>
      </c>
      <c r="Q14" s="226" t="str">
        <f>IF(P14="","",COUNTIF($P$13:P14,"&lt;&gt;"&amp;""))</f>
        <v/>
      </c>
      <c r="R14" s="226" t="str">
        <f t="shared" si="1"/>
        <v/>
      </c>
      <c r="S14" s="226" t="str">
        <f>IF(IFERROR(INDEX('予選ヒート2Gr-レース結果表（貼付）'!$A:$Z,MATCH($A14,'予選ヒート2Gr-レース結果表（貼付）'!$A:$A,0),MATCH(S$11,'予選ヒート2Gr-レース結果表（貼付）'!$1:$1,0)),"")=0,"",IFERROR(INDEX('予選ヒート2Gr-レース結果表（貼付）'!$A:$Z,MATCH($A14,'予選ヒート2Gr-レース結果表（貼付）'!$A:$A,0),MATCH(S$11,'予選ヒート2Gr-レース結果表（貼付）'!$1:$1,0)),""))</f>
        <v/>
      </c>
      <c r="T14" s="226"/>
      <c r="U14" s="227">
        <f>IF(IFERROR(INDEX('予選ヒート2Gr-レース結果表（貼付）'!$A:$Z,MATCH($B14,'予選ヒート2Gr-レース結果表（貼付）'!$B:$B,0),MATCH(U$11,'予選ヒート2Gr-レース結果表（貼付）'!$1:$1,0)),"")=0,"",IFERROR(INDEX('予選ヒート2Gr-レース結果表（貼付）'!$A:$Z,MATCH($B14,'予選ヒート2Gr-レース結果表（貼付）'!$B:$B,0),MATCH(U$11,'予選ヒート2Gr-レース結果表（貼付）'!$1:$1,0)),""))</f>
        <v>81.492999999999995</v>
      </c>
    </row>
    <row r="15" spans="1:21" ht="12.75" customHeight="1">
      <c r="A15" s="14">
        <f>IF(OR('予選ヒート2Gr-レース結果表（貼付）'!A4="DNF",'予選ヒート2Gr-レース結果表（貼付）'!A4="DNS",'予選ヒート2Gr-レース結果表（貼付）'!A4="DQ"),'予選ヒート2Gr-レース結果表（貼付）'!A4,IF(MAX('予選ヒート2Gr-レース結果表（貼付）'!$A:$A)&gt;A14,A14+1,""))</f>
        <v>3</v>
      </c>
      <c r="B15" s="15">
        <f>IFERROR(INDEX('予選ヒート2Gr-レース結果表（貼付）'!A4:$Z$50,MATCH($A15,'予選ヒート2Gr-レース結果表（貼付）'!A4:$A$50,0),MATCH('公式予選（TT）1Gr-結果表（印刷）'!B$11,'予選ヒート2Gr-レース結果表（貼付）'!$1:$1,0)),"")</f>
        <v>59</v>
      </c>
      <c r="C15" s="200"/>
      <c r="D15" s="20" t="str">
        <f>IFERROR(INDEX('予選ヒート2Gr-レース結果表（貼付）'!$A:$Z,MATCH($A15,'予選ヒート2Gr-レース結果表（貼付）'!$A:$A,0),MATCH('予選ヒート2Gr-レース結果表（印刷）'!D$11,'予選ヒート2Gr-レース結果表（貼付）'!$1:$1,0)),"")</f>
        <v>諸井 亮介</v>
      </c>
      <c r="E15" s="86" t="str">
        <f>IFERROR(INDEX('予選ヒート2Gr-レース結果表（貼付）'!$A:$Z,MATCH($A15,'予選ヒート2Gr-レース結果表（貼付）'!$A:$A,0),MATCH('予選ヒート2Gr-レース結果表（印刷）'!E$11,'予選ヒート2Gr-レース結果表（貼付）'!$1:$1,0)),"")</f>
        <v>KOSMIC/YAMAHA</v>
      </c>
      <c r="F15" s="21" t="str">
        <f>IFERROR(INDEX('予選ヒート2Gr-レース結果表（貼付）'!$A:$Z,MATCH($A15,'予選ヒート2Gr-レース結果表（貼付）'!$A:$A,0),MATCH('予選ヒート2Gr-レース結果表（印刷）'!F$11,'予選ヒート2Gr-レース結果表（貼付）'!$1:$1,0)),"")</f>
        <v>Moty's RSGEN</v>
      </c>
      <c r="G15" s="84" t="str">
        <f>IFERROR(INDEX('予選ヒート2Gr-レース結果表（貼付）'!$A:$Z,MATCH($A15,'予選ヒート2Gr-レース結果表（貼付）'!$A:$A,0),MATCH('予選ヒート2Gr-レース結果表（印刷）'!G$11,'予選ヒート2Gr-レース結果表（貼付）'!$1:$1,0)),"")</f>
        <v>BS</v>
      </c>
      <c r="H15" s="24">
        <f>IFERROR(INDEX('予選ヒート2Gr-レース結果表（貼付）'!$A:$Z,MATCH($A15,'予選ヒート2Gr-レース結果表（貼付）'!$A:$A,0),MATCH('予選ヒート2Gr-レース結果表（印刷）'!H$11,'予選ヒート2Gr-レース結果表（貼付）'!$1:$1,0)),"")</f>
        <v>10</v>
      </c>
      <c r="I15" s="82">
        <f>IFERROR(INDEX('予選ヒート2Gr-レース結果表（貼付）'!$A:$Z,MATCH($A15,'予選ヒート2Gr-レース結果表（貼付）'!$A:$A,0),MATCH('予選ヒート2Gr-レース結果表（印刷）'!I$11,'予選ヒート2Gr-レース結果表（貼付）'!$1:$1,0)),"")</f>
        <v>6.6112962962962957E-3</v>
      </c>
      <c r="J15" s="59">
        <f>IFERROR(IF(A15="DNS","",IF(A15="DQ","",INDEX('予選ヒート2Gr-レース結果表（貼付）'!$A:$Z,MATCH($B15,'予選ヒート2Gr-レース結果表（貼付）'!$B:$B,0),MATCH('予選ヒート2Gr-レース結果表（印刷）'!J$11,'予選ヒート2Gr-レース結果表（貼付）'!$1:$1,0)))),"")</f>
        <v>0.56499999999999995</v>
      </c>
      <c r="K15" s="59">
        <f>IFERROR(IF(A15="DNS","",IF(A15="DQ","",INDEX('予選ヒート2Gr-レース結果表（貼付）'!$A:$Z,MATCH($B15,'予選ヒート2Gr-レース結果表（貼付）'!$B:$B,0),MATCH('予選ヒート2Gr-レース結果表（印刷）'!K$11,'予選ヒート2Gr-レース結果表（貼付）'!$1:$1,0)))),"")</f>
        <v>0.17</v>
      </c>
      <c r="L15" s="88">
        <f>IFERROR(IF(A15="DNS","",IF(A15="DQ","",INDEX('予選ヒート2Gr-レース結果表（貼付）'!$A:$Z,MATCH($B15,'予選ヒート2Gr-レース結果表（貼付）'!$B:$B,0),MATCH('予選ヒート2Gr-レース結果表（印刷）'!L$11,'予選ヒート2Gr-レース結果表（貼付）'!$1:$1,0)))),"")</f>
        <v>55.869</v>
      </c>
      <c r="M15" s="217" t="str">
        <f t="shared" si="0"/>
        <v/>
      </c>
      <c r="N15" s="16"/>
      <c r="O15" s="23"/>
      <c r="P15" s="226" t="str">
        <f>IF(IFERROR(INDEX('予選ヒート2Gr-レース結果表（貼付）'!$A:$Z,MATCH($B15,'予選ヒート2Gr-レース結果表（貼付）'!$B:$B,0),MATCH(P$11,'予選ヒート2Gr-レース結果表（貼付）'!$1:$1,0)),"")=0,"",IFERROR(INDEX('予選ヒート2Gr-レース結果表（貼付）'!$A:$Z,MATCH($B15,'予選ヒート2Gr-レース結果表（貼付）'!$B:$B,0),MATCH(P$11,'予選ヒート2Gr-レース結果表（貼付）'!$1:$1,0)),""))</f>
        <v/>
      </c>
      <c r="Q15" s="226" t="str">
        <f>IF(P15="","",COUNTIF($P$13:P15,"&lt;&gt;"&amp;""))</f>
        <v/>
      </c>
      <c r="R15" s="226" t="str">
        <f t="shared" si="1"/>
        <v/>
      </c>
      <c r="S15" s="226" t="str">
        <f>IF(IFERROR(INDEX('予選ヒート2Gr-レース結果表（貼付）'!$A:$Z,MATCH($A15,'予選ヒート2Gr-レース結果表（貼付）'!$A:$A,0),MATCH(S$11,'予選ヒート2Gr-レース結果表（貼付）'!$1:$1,0)),"")=0,"",IFERROR(INDEX('予選ヒート2Gr-レース結果表（貼付）'!$A:$Z,MATCH($A15,'予選ヒート2Gr-レース結果表（貼付）'!$A:$A,0),MATCH(S$11,'予選ヒート2Gr-レース結果表（貼付）'!$1:$1,0)),""))</f>
        <v/>
      </c>
      <c r="T15" s="226"/>
      <c r="U15" s="227">
        <f>IF(IFERROR(INDEX('予選ヒート2Gr-レース結果表（貼付）'!$A:$Z,MATCH($B15,'予選ヒート2Gr-レース結果表（貼付）'!$B:$B,0),MATCH(U$11,'予選ヒート2Gr-レース結果表（貼付）'!$1:$1,0)),"")=0,"",IFERROR(INDEX('予選ヒート2Gr-レース結果表（貼付）'!$A:$Z,MATCH($B15,'予選ヒート2Gr-レース結果表（貼付）'!$B:$B,0),MATCH(U$11,'予選ヒート2Gr-レース結果表（貼付）'!$1:$1,0)),""))</f>
        <v>81.447999999999993</v>
      </c>
    </row>
    <row r="16" spans="1:21" ht="12.75" customHeight="1">
      <c r="A16" s="14">
        <f>IF(OR('予選ヒート2Gr-レース結果表（貼付）'!A5="DNF",'予選ヒート2Gr-レース結果表（貼付）'!A5="DNS",'予選ヒート2Gr-レース結果表（貼付）'!A5="DQ"),'予選ヒート2Gr-レース結果表（貼付）'!A5,IF(MAX('予選ヒート2Gr-レース結果表（貼付）'!$A:$A)&gt;A15,A15+1,""))</f>
        <v>4</v>
      </c>
      <c r="B16" s="15">
        <f>IFERROR(INDEX('予選ヒート2Gr-レース結果表（貼付）'!A5:$Z$50,MATCH($A16,'予選ヒート2Gr-レース結果表（貼付）'!A5:$A$50,0),MATCH('公式予選（TT）1Gr-結果表（印刷）'!B$11,'予選ヒート2Gr-レース結果表（貼付）'!$1:$1,0)),"")</f>
        <v>40</v>
      </c>
      <c r="C16" s="200"/>
      <c r="D16" s="20" t="str">
        <f>IFERROR(INDEX('予選ヒート2Gr-レース結果表（貼付）'!$A:$Z,MATCH($A16,'予選ヒート2Gr-レース結果表（貼付）'!$A:$A,0),MATCH('予選ヒート2Gr-レース結果表（印刷）'!D$11,'予選ヒート2Gr-レース結果表（貼付）'!$1:$1,0)),"")</f>
        <v>植田 春樹</v>
      </c>
      <c r="E16" s="86" t="str">
        <f>IFERROR(INDEX('予選ヒート2Gr-レース結果表（貼付）'!$A:$Z,MATCH($A16,'予選ヒート2Gr-レース結果表（貼付）'!$A:$A,0),MATCH('予選ヒート2Gr-レース結果表（印刷）'!E$11,'予選ヒート2Gr-レース結果表（貼付）'!$1:$1,0)),"")</f>
        <v>TONYKART/YAMAHA</v>
      </c>
      <c r="F16" s="21" t="str">
        <f>IFERROR(INDEX('予選ヒート2Gr-レース結果表（貼付）'!$A:$Z,MATCH($A16,'予選ヒート2Gr-レース結果表（貼付）'!$A:$A,0),MATCH('予選ヒート2Gr-レース結果表（印刷）'!F$11,'予選ヒート2Gr-レース結果表（貼付）'!$1:$1,0)),"")</f>
        <v>Msistem</v>
      </c>
      <c r="G16" s="84" t="str">
        <f>IFERROR(INDEX('予選ヒート2Gr-レース結果表（貼付）'!$A:$Z,MATCH($A16,'予選ヒート2Gr-レース結果表（貼付）'!$A:$A,0),MATCH('予選ヒート2Gr-レース結果表（印刷）'!G$11,'予選ヒート2Gr-レース結果表（貼付）'!$1:$1,0)),"")</f>
        <v>BS</v>
      </c>
      <c r="H16" s="24">
        <f>IFERROR(INDEX('予選ヒート2Gr-レース結果表（貼付）'!$A:$Z,MATCH($A16,'予選ヒート2Gr-レース結果表（貼付）'!$A:$A,0),MATCH('予選ヒート2Gr-レース結果表（印刷）'!H$11,'予選ヒート2Gr-レース結果表（貼付）'!$1:$1,0)),"")</f>
        <v>10</v>
      </c>
      <c r="I16" s="82">
        <f>IFERROR(INDEX('予選ヒート2Gr-レース結果表（貼付）'!$A:$Z,MATCH($A16,'予選ヒート2Gr-レース結果表（貼付）'!$A:$A,0),MATCH('予選ヒート2Gr-レース結果表（印刷）'!I$11,'予選ヒート2Gr-レース結果表（貼付）'!$1:$1,0)),"")</f>
        <v>6.6131250000000001E-3</v>
      </c>
      <c r="J16" s="59">
        <f>IFERROR(IF(A16="DNS","",IF(A16="DQ","",INDEX('予選ヒート2Gr-レース結果表（貼付）'!$A:$Z,MATCH($B16,'予選ヒート2Gr-レース結果表（貼付）'!$B:$B,0),MATCH('予選ヒート2Gr-レース結果表（印刷）'!J$11,'予選ヒート2Gr-レース結果表（貼付）'!$1:$1,0)))),"")</f>
        <v>0.72299999999999998</v>
      </c>
      <c r="K16" s="59">
        <f>IFERROR(IF(A16="DNS","",IF(A16="DQ","",INDEX('予選ヒート2Gr-レース結果表（貼付）'!$A:$Z,MATCH($B16,'予選ヒート2Gr-レース結果表（貼付）'!$B:$B,0),MATCH('予選ヒート2Gr-レース結果表（印刷）'!K$11,'予選ヒート2Gr-レース結果表（貼付）'!$1:$1,0)))),"")</f>
        <v>0.158</v>
      </c>
      <c r="L16" s="88">
        <f>IFERROR(IF(A16="DNS","",IF(A16="DQ","",INDEX('予選ヒート2Gr-レース結果表（貼付）'!$A:$Z,MATCH($B16,'予選ヒート2Gr-レース結果表（貼付）'!$B:$B,0),MATCH('予選ヒート2Gr-レース結果表（印刷）'!L$11,'予選ヒート2Gr-レース結果表（貼付）'!$1:$1,0)))),"")</f>
        <v>55.805999999999997</v>
      </c>
      <c r="M16" s="217" t="str">
        <f t="shared" si="0"/>
        <v/>
      </c>
      <c r="N16" s="16"/>
      <c r="O16" s="23"/>
      <c r="P16" s="226" t="str">
        <f>IF(IFERROR(INDEX('予選ヒート2Gr-レース結果表（貼付）'!$A:$Z,MATCH($B16,'予選ヒート2Gr-レース結果表（貼付）'!$B:$B,0),MATCH(P$11,'予選ヒート2Gr-レース結果表（貼付）'!$1:$1,0)),"")=0,"",IFERROR(INDEX('予選ヒート2Gr-レース結果表（貼付）'!$A:$Z,MATCH($B16,'予選ヒート2Gr-レース結果表（貼付）'!$B:$B,0),MATCH(P$11,'予選ヒート2Gr-レース結果表（貼付）'!$1:$1,0)),""))</f>
        <v/>
      </c>
      <c r="Q16" s="226" t="str">
        <f>IF(P16="","",COUNTIF($P$13:P16,"&lt;&gt;"&amp;""))</f>
        <v/>
      </c>
      <c r="R16" s="226" t="str">
        <f t="shared" si="1"/>
        <v/>
      </c>
      <c r="S16" s="226" t="str">
        <f>IF(IFERROR(INDEX('予選ヒート2Gr-レース結果表（貼付）'!$A:$Z,MATCH($A16,'予選ヒート2Gr-レース結果表（貼付）'!$A:$A,0),MATCH(S$11,'予選ヒート2Gr-レース結果表（貼付）'!$1:$1,0)),"")=0,"",IFERROR(INDEX('予選ヒート2Gr-レース結果表（貼付）'!$A:$Z,MATCH($A16,'予選ヒート2Gr-レース結果表（貼付）'!$A:$A,0),MATCH(S$11,'予選ヒート2Gr-レース結果表（貼付）'!$1:$1,0)),""))</f>
        <v/>
      </c>
      <c r="T16" s="226"/>
      <c r="U16" s="227">
        <f>IF(IFERROR(INDEX('予選ヒート2Gr-レース結果表（貼付）'!$A:$Z,MATCH($B16,'予選ヒート2Gr-レース結果表（貼付）'!$B:$B,0),MATCH(U$11,'予選ヒート2Gr-レース結果表（貼付）'!$1:$1,0)),"")=0,"",IFERROR(INDEX('予選ヒート2Gr-レース結果表（貼付）'!$A:$Z,MATCH($B16,'予選ヒート2Gr-レース結果表（貼付）'!$B:$B,0),MATCH(U$11,'予選ヒート2Gr-レース結果表（貼付）'!$1:$1,0)),""))</f>
        <v>81.540000000000006</v>
      </c>
    </row>
    <row r="17" spans="1:21" ht="12.75" customHeight="1">
      <c r="A17" s="14">
        <f>IF(OR('予選ヒート2Gr-レース結果表（貼付）'!A6="DNF",'予選ヒート2Gr-レース結果表（貼付）'!A6="DNS",'予選ヒート2Gr-レース結果表（貼付）'!A6="DQ"),'予選ヒート2Gr-レース結果表（貼付）'!A6,IF(MAX('予選ヒート2Gr-レース結果表（貼付）'!$A:$A)&gt;A16,A16+1,""))</f>
        <v>5</v>
      </c>
      <c r="B17" s="15">
        <f>IFERROR(INDEX('予選ヒート2Gr-レース結果表（貼付）'!A6:$Z$50,MATCH($A17,'予選ヒート2Gr-レース結果表（貼付）'!A6:$A$50,0),MATCH('公式予選（TT）1Gr-結果表（印刷）'!B$11,'予選ヒート2Gr-レース結果表（貼付）'!$1:$1,0)),"")</f>
        <v>1</v>
      </c>
      <c r="C17" s="200"/>
      <c r="D17" s="20" t="str">
        <f>IFERROR(INDEX('予選ヒート2Gr-レース結果表（貼付）'!$A:$Z,MATCH($A17,'予選ヒート2Gr-レース結果表（貼付）'!$A:$A,0),MATCH('予選ヒート2Gr-レース結果表（印刷）'!D$11,'予選ヒート2Gr-レース結果表（貼付）'!$1:$1,0)),"")</f>
        <v>野嵜 弘樹</v>
      </c>
      <c r="E17" s="86" t="str">
        <f>IFERROR(INDEX('予選ヒート2Gr-レース結果表（貼付）'!$A:$Z,MATCH($A17,'予選ヒート2Gr-レース結果表（貼付）'!$A:$A,0),MATCH('予選ヒート2Gr-レース結果表（印刷）'!E$11,'予選ヒート2Gr-レース結果表（貼付）'!$1:$1,0)),"")</f>
        <v>crocpromotion/YAMAHA</v>
      </c>
      <c r="F17" s="21" t="str">
        <f>IFERROR(INDEX('予選ヒート2Gr-レース結果表（貼付）'!$A:$Z,MATCH($A17,'予選ヒート2Gr-レース結果表（貼付）'!$A:$A,0),MATCH('予選ヒート2Gr-レース結果表（印刷）'!F$11,'予選ヒート2Gr-レース結果表（貼付）'!$1:$1,0)),"")</f>
        <v>モアコラージュ　ＴＱＳ</v>
      </c>
      <c r="G17" s="84" t="str">
        <f>IFERROR(INDEX('予選ヒート2Gr-レース結果表（貼付）'!$A:$Z,MATCH($A17,'予選ヒート2Gr-レース結果表（貼付）'!$A:$A,0),MATCH('予選ヒート2Gr-レース結果表（印刷）'!G$11,'予選ヒート2Gr-レース結果表（貼付）'!$1:$1,0)),"")</f>
        <v>BS</v>
      </c>
      <c r="H17" s="24">
        <f>IFERROR(INDEX('予選ヒート2Gr-レース結果表（貼付）'!$A:$Z,MATCH($A17,'予選ヒート2Gr-レース結果表（貼付）'!$A:$A,0),MATCH('予選ヒート2Gr-レース結果表（印刷）'!H$11,'予選ヒート2Gr-レース結果表（貼付）'!$1:$1,0)),"")</f>
        <v>10</v>
      </c>
      <c r="I17" s="82">
        <f>IFERROR(INDEX('予選ヒート2Gr-レース結果表（貼付）'!$A:$Z,MATCH($A17,'予選ヒート2Gr-レース結果表（貼付）'!$A:$A,0),MATCH('予選ヒート2Gr-レース結果表（印刷）'!I$11,'予選ヒート2Gr-レース結果表（貼付）'!$1:$1,0)),"")</f>
        <v>6.6143287037037047E-3</v>
      </c>
      <c r="J17" s="59">
        <f>IFERROR(IF(A17="DNS","",IF(A17="DQ","",INDEX('予選ヒート2Gr-レース結果表（貼付）'!$A:$Z,MATCH($B17,'予選ヒート2Gr-レース結果表（貼付）'!$B:$B,0),MATCH('予選ヒート2Gr-レース結果表（印刷）'!J$11,'予選ヒート2Gr-レース結果表（貼付）'!$1:$1,0)))),"")</f>
        <v>0.82699999999999996</v>
      </c>
      <c r="K17" s="59">
        <f>IFERROR(IF(A17="DNS","",IF(A17="DQ","",INDEX('予選ヒート2Gr-レース結果表（貼付）'!$A:$Z,MATCH($B17,'予選ヒート2Gr-レース結果表（貼付）'!$B:$B,0),MATCH('予選ヒート2Gr-レース結果表（印刷）'!K$11,'予選ヒート2Gr-レース結果表（貼付）'!$1:$1,0)))),"")</f>
        <v>0.104</v>
      </c>
      <c r="L17" s="88">
        <f>IFERROR(IF(A17="DNS","",IF(A17="DQ","",INDEX('予選ヒート2Gr-レース結果表（貼付）'!$A:$Z,MATCH($B17,'予選ヒート2Gr-レース結果表（貼付）'!$B:$B,0),MATCH('予選ヒート2Gr-レース結果表（印刷）'!L$11,'予選ヒート2Gr-レース結果表（貼付）'!$1:$1,0)))),"")</f>
        <v>55.387</v>
      </c>
      <c r="M17" s="217" t="str">
        <f t="shared" si="0"/>
        <v/>
      </c>
      <c r="N17" s="16"/>
      <c r="O17" s="23"/>
      <c r="P17" s="226" t="str">
        <f>IF(IFERROR(INDEX('予選ヒート2Gr-レース結果表（貼付）'!$A:$Z,MATCH($B17,'予選ヒート2Gr-レース結果表（貼付）'!$B:$B,0),MATCH(P$11,'予選ヒート2Gr-レース結果表（貼付）'!$1:$1,0)),"")=0,"",IFERROR(INDEX('予選ヒート2Gr-レース結果表（貼付）'!$A:$Z,MATCH($B17,'予選ヒート2Gr-レース結果表（貼付）'!$B:$B,0),MATCH(P$11,'予選ヒート2Gr-レース結果表（貼付）'!$1:$1,0)),""))</f>
        <v/>
      </c>
      <c r="Q17" s="226" t="str">
        <f>IF(P17="","",COUNTIF($P$13:P17,"&lt;&gt;"&amp;""))</f>
        <v/>
      </c>
      <c r="R17" s="226" t="str">
        <f t="shared" si="1"/>
        <v/>
      </c>
      <c r="S17" s="226" t="str">
        <f>IF(IFERROR(INDEX('予選ヒート2Gr-レース結果表（貼付）'!$A:$Z,MATCH($A17,'予選ヒート2Gr-レース結果表（貼付）'!$A:$A,0),MATCH(S$11,'予選ヒート2Gr-レース結果表（貼付）'!$1:$1,0)),"")=0,"",IFERROR(INDEX('予選ヒート2Gr-レース結果表（貼付）'!$A:$Z,MATCH($A17,'予選ヒート2Gr-レース結果表（貼付）'!$A:$A,0),MATCH(S$11,'予選ヒート2Gr-レース結果表（貼付）'!$1:$1,0)),""))</f>
        <v/>
      </c>
      <c r="T17" s="226"/>
      <c r="U17" s="227">
        <f>IF(IFERROR(INDEX('予選ヒート2Gr-レース結果表（貼付）'!$A:$Z,MATCH($B17,'予選ヒート2Gr-レース結果表（貼付）'!$B:$B,0),MATCH(U$11,'予選ヒート2Gr-レース結果表（貼付）'!$1:$1,0)),"")=0,"",IFERROR(INDEX('予選ヒート2Gr-レース結果表（貼付）'!$A:$Z,MATCH($B17,'予選ヒート2Gr-レース結果表（貼付）'!$B:$B,0),MATCH(U$11,'予選ヒート2Gr-レース結果表（貼付）'!$1:$1,0)),""))</f>
        <v>82.156000000000006</v>
      </c>
    </row>
    <row r="18" spans="1:21" ht="12.75" customHeight="1">
      <c r="A18" s="14">
        <f>IF(OR('予選ヒート2Gr-レース結果表（貼付）'!A7="DNF",'予選ヒート2Gr-レース結果表（貼付）'!A7="DNS",'予選ヒート2Gr-レース結果表（貼付）'!A7="DQ"),'予選ヒート2Gr-レース結果表（貼付）'!A7,IF(MAX('予選ヒート2Gr-レース結果表（貼付）'!$A:$A)&gt;A17,A17+1,""))</f>
        <v>6</v>
      </c>
      <c r="B18" s="15">
        <f>IFERROR(INDEX('予選ヒート2Gr-レース結果表（貼付）'!A7:$Z$50,MATCH($A18,'予選ヒート2Gr-レース結果表（貼付）'!A7:$A$50,0),MATCH('公式予選（TT）1Gr-結果表（印刷）'!B$11,'予選ヒート2Gr-レース結果表（貼付）'!$1:$1,0)),"")</f>
        <v>96</v>
      </c>
      <c r="C18" s="200"/>
      <c r="D18" s="20" t="str">
        <f>IFERROR(INDEX('予選ヒート2Gr-レース結果表（貼付）'!$A:$Z,MATCH($A18,'予選ヒート2Gr-レース結果表（貼付）'!$A:$A,0),MATCH('予選ヒート2Gr-レース結果表（印刷）'!D$11,'予選ヒート2Gr-レース結果表（貼付）'!$1:$1,0)),"")</f>
        <v>大野 弘志</v>
      </c>
      <c r="E18" s="86" t="str">
        <f>IFERROR(INDEX('予選ヒート2Gr-レース結果表（貼付）'!$A:$Z,MATCH($A18,'予選ヒート2Gr-レース結果表（貼付）'!$A:$A,0),MATCH('予選ヒート2Gr-レース結果表（印刷）'!E$11,'予選ヒート2Gr-レース結果表（貼付）'!$1:$1,0)),"")</f>
        <v>EXPRIT/YAMAHA</v>
      </c>
      <c r="F18" s="21" t="str">
        <f>IFERROR(INDEX('予選ヒート2Gr-レース結果表（貼付）'!$A:$Z,MATCH($A18,'予選ヒート2Gr-レース結果表（貼付）'!$A:$A,0),MATCH('予選ヒート2Gr-レース結果表（印刷）'!F$11,'予選ヒート2Gr-レース結果表（貼付）'!$1:$1,0)),"")</f>
        <v>SLT.RT/TeamBONJIN</v>
      </c>
      <c r="G18" s="84" t="str">
        <f>IFERROR(INDEX('予選ヒート2Gr-レース結果表（貼付）'!$A:$Z,MATCH($A18,'予選ヒート2Gr-レース結果表（貼付）'!$A:$A,0),MATCH('予選ヒート2Gr-レース結果表（印刷）'!G$11,'予選ヒート2Gr-レース結果表（貼付）'!$1:$1,0)),"")</f>
        <v>BS</v>
      </c>
      <c r="H18" s="24">
        <f>IFERROR(INDEX('予選ヒート2Gr-レース結果表（貼付）'!$A:$Z,MATCH($A18,'予選ヒート2Gr-レース結果表（貼付）'!$A:$A,0),MATCH('予選ヒート2Gr-レース結果表（印刷）'!H$11,'予選ヒート2Gr-レース結果表（貼付）'!$1:$1,0)),"")</f>
        <v>10</v>
      </c>
      <c r="I18" s="82">
        <f>IFERROR(INDEX('予選ヒート2Gr-レース結果表（貼付）'!$A:$Z,MATCH($A18,'予選ヒート2Gr-レース結果表（貼付）'!$A:$A,0),MATCH('予選ヒート2Gr-レース結果表（印刷）'!I$11,'予選ヒート2Gr-レース結果表（貼付）'!$1:$1,0)),"")</f>
        <v>6.6164120370370378E-3</v>
      </c>
      <c r="J18" s="59">
        <f>IFERROR(IF(A18="DNS","",IF(A18="DQ","",INDEX('予選ヒート2Gr-レース結果表（貼付）'!$A:$Z,MATCH($B18,'予選ヒート2Gr-レース結果表（貼付）'!$B:$B,0),MATCH('予選ヒート2Gr-レース結果表（印刷）'!J$11,'予選ヒート2Gr-レース結果表（貼付）'!$1:$1,0)))),"")</f>
        <v>1.0069999999999999</v>
      </c>
      <c r="K18" s="59">
        <f>IFERROR(IF(A18="DNS","",IF(A18="DQ","",INDEX('予選ヒート2Gr-レース結果表（貼付）'!$A:$Z,MATCH($B18,'予選ヒート2Gr-レース結果表（貼付）'!$B:$B,0),MATCH('予選ヒート2Gr-レース結果表（印刷）'!K$11,'予選ヒート2Gr-レース結果表（貼付）'!$1:$1,0)))),"")</f>
        <v>0.18</v>
      </c>
      <c r="L18" s="88">
        <f>IFERROR(IF(A18="DNS","",IF(A18="DQ","",INDEX('予選ヒート2Gr-レース結果表（貼付）'!$A:$Z,MATCH($B18,'予選ヒート2Gr-レース結果表（貼付）'!$B:$B,0),MATCH('予選ヒート2Gr-レース結果表（印刷）'!L$11,'予選ヒート2Gr-レース結果表（貼付）'!$1:$1,0)))),"")</f>
        <v>55.758000000000003</v>
      </c>
      <c r="M18" s="217" t="str">
        <f t="shared" si="0"/>
        <v/>
      </c>
      <c r="N18" s="16"/>
      <c r="O18" s="23"/>
      <c r="P18" s="226" t="str">
        <f>IF(IFERROR(INDEX('予選ヒート2Gr-レース結果表（貼付）'!$A:$Z,MATCH($B18,'予選ヒート2Gr-レース結果表（貼付）'!$B:$B,0),MATCH(P$11,'予選ヒート2Gr-レース結果表（貼付）'!$1:$1,0)),"")=0,"",IFERROR(INDEX('予選ヒート2Gr-レース結果表（貼付）'!$A:$Z,MATCH($B18,'予選ヒート2Gr-レース結果表（貼付）'!$B:$B,0),MATCH(P$11,'予選ヒート2Gr-レース結果表（貼付）'!$1:$1,0)),""))</f>
        <v/>
      </c>
      <c r="Q18" s="226" t="str">
        <f>IF(P18="","",COUNTIF($P$13:P18,"&lt;&gt;"&amp;""))</f>
        <v/>
      </c>
      <c r="R18" s="226" t="str">
        <f t="shared" si="1"/>
        <v/>
      </c>
      <c r="S18" s="226" t="str">
        <f>IF(IFERROR(INDEX('予選ヒート2Gr-レース結果表（貼付）'!$A:$Z,MATCH($A18,'予選ヒート2Gr-レース結果表（貼付）'!$A:$A,0),MATCH(S$11,'予選ヒート2Gr-レース結果表（貼付）'!$1:$1,0)),"")=0,"",IFERROR(INDEX('予選ヒート2Gr-レース結果表（貼付）'!$A:$Z,MATCH($A18,'予選ヒート2Gr-レース結果表（貼付）'!$A:$A,0),MATCH(S$11,'予選ヒート2Gr-レース結果表（貼付）'!$1:$1,0)),""))</f>
        <v/>
      </c>
      <c r="T18" s="226"/>
      <c r="U18" s="227">
        <f>IF(IFERROR(INDEX('予選ヒート2Gr-レース結果表（貼付）'!$A:$Z,MATCH($B18,'予選ヒート2Gr-レース結果表（貼付）'!$B:$B,0),MATCH(U$11,'予選ヒート2Gr-レース結果表（貼付）'!$1:$1,0)),"")=0,"",IFERROR(INDEX('予選ヒート2Gr-レース結果表（貼付）'!$A:$Z,MATCH($B18,'予選ヒート2Gr-レース結果表（貼付）'!$B:$B,0),MATCH(U$11,'予選ヒート2Gr-レース結果表（貼付）'!$1:$1,0)),""))</f>
        <v>81.61</v>
      </c>
    </row>
    <row r="19" spans="1:21" ht="12.75" customHeight="1">
      <c r="A19" s="14">
        <f>IF(OR('予選ヒート2Gr-レース結果表（貼付）'!A8="DNF",'予選ヒート2Gr-レース結果表（貼付）'!A8="DNS",'予選ヒート2Gr-レース結果表（貼付）'!A8="DQ"),'予選ヒート2Gr-レース結果表（貼付）'!A8,IF(MAX('予選ヒート2Gr-レース結果表（貼付）'!$A:$A)&gt;A18,A18+1,""))</f>
        <v>7</v>
      </c>
      <c r="B19" s="15">
        <f>IFERROR(INDEX('予選ヒート2Gr-レース結果表（貼付）'!A8:$Z$50,MATCH($A19,'予選ヒート2Gr-レース結果表（貼付）'!A8:$A$50,0),MATCH('公式予選（TT）1Gr-結果表（印刷）'!B$11,'予選ヒート2Gr-レース結果表（貼付）'!$1:$1,0)),"")</f>
        <v>35</v>
      </c>
      <c r="C19" s="200"/>
      <c r="D19" s="20" t="str">
        <f>IFERROR(INDEX('予選ヒート2Gr-レース結果表（貼付）'!$A:$Z,MATCH($A19,'予選ヒート2Gr-レース結果表（貼付）'!$A:$A,0),MATCH('予選ヒート2Gr-レース結果表（印刷）'!D$11,'予選ヒート2Gr-レース結果表（貼付）'!$1:$1,0)),"")</f>
        <v>友村 慎太郎</v>
      </c>
      <c r="E19" s="86" t="str">
        <f>IFERROR(INDEX('予選ヒート2Gr-レース結果表（貼付）'!$A:$Z,MATCH($A19,'予選ヒート2Gr-レース結果表（貼付）'!$A:$A,0),MATCH('予選ヒート2Gr-レース結果表（印刷）'!E$11,'予選ヒート2Gr-レース結果表（貼付）'!$1:$1,0)),"")</f>
        <v>TONYKART/YAMAHA</v>
      </c>
      <c r="F19" s="21" t="str">
        <f>IFERROR(INDEX('予選ヒート2Gr-レース結果表（貼付）'!$A:$Z,MATCH($A19,'予選ヒート2Gr-レース結果表（貼付）'!$A:$A,0),MATCH('予選ヒート2Gr-レース結果表（印刷）'!F$11,'予選ヒート2Gr-レース結果表（貼付）'!$1:$1,0)),"")</f>
        <v>FIORE Motor Sports</v>
      </c>
      <c r="G19" s="84" t="str">
        <f>IFERROR(INDEX('予選ヒート2Gr-レース結果表（貼付）'!$A:$Z,MATCH($A19,'予選ヒート2Gr-レース結果表（貼付）'!$A:$A,0),MATCH('予選ヒート2Gr-レース結果表（印刷）'!G$11,'予選ヒート2Gr-レース結果表（貼付）'!$1:$1,0)),"")</f>
        <v>BS</v>
      </c>
      <c r="H19" s="24">
        <f>IFERROR(INDEX('予選ヒート2Gr-レース結果表（貼付）'!$A:$Z,MATCH($A19,'予選ヒート2Gr-レース結果表（貼付）'!$A:$A,0),MATCH('予選ヒート2Gr-レース結果表（印刷）'!H$11,'予選ヒート2Gr-レース結果表（貼付）'!$1:$1,0)),"")</f>
        <v>10</v>
      </c>
      <c r="I19" s="82">
        <f>IFERROR(INDEX('予選ヒート2Gr-レース結果表（貼付）'!$A:$Z,MATCH($A19,'予選ヒート2Gr-レース結果表（貼付）'!$A:$A,0),MATCH('予選ヒート2Gr-レース結果表（印刷）'!I$11,'予選ヒート2Gr-レース結果表（貼付）'!$1:$1,0)),"")</f>
        <v>6.6220138888888891E-3</v>
      </c>
      <c r="J19" s="59">
        <f>IFERROR(IF(A19="DNS","",IF(A19="DQ","",INDEX('予選ヒート2Gr-レース結果表（貼付）'!$A:$Z,MATCH($B19,'予選ヒート2Gr-レース結果表（貼付）'!$B:$B,0),MATCH('予選ヒート2Gr-レース結果表（印刷）'!J$11,'予選ヒート2Gr-レース結果表（貼付）'!$1:$1,0)))),"")</f>
        <v>1.4910000000000001</v>
      </c>
      <c r="K19" s="59">
        <f>IFERROR(IF(A19="DNS","",IF(A19="DQ","",INDEX('予選ヒート2Gr-レース結果表（貼付）'!$A:$Z,MATCH($B19,'予選ヒート2Gr-レース結果表（貼付）'!$B:$B,0),MATCH('予選ヒート2Gr-レース結果表（印刷）'!K$11,'予選ヒート2Gr-レース結果表（貼付）'!$1:$1,0)))),"")</f>
        <v>0.48399999999999999</v>
      </c>
      <c r="L19" s="88">
        <f>IFERROR(IF(A19="DNS","",IF(A19="DQ","",INDEX('予選ヒート2Gr-レース結果表（貼付）'!$A:$Z,MATCH($B19,'予選ヒート2Gr-レース結果表（貼付）'!$B:$B,0),MATCH('予選ヒート2Gr-レース結果表（印刷）'!L$11,'予選ヒート2Gr-レース結果表（貼付）'!$1:$1,0)))),"")</f>
        <v>55.646999999999998</v>
      </c>
      <c r="M19" s="217" t="str">
        <f t="shared" si="0"/>
        <v/>
      </c>
      <c r="N19" s="16"/>
      <c r="O19" s="23"/>
      <c r="P19" s="226" t="str">
        <f>IF(IFERROR(INDEX('予選ヒート2Gr-レース結果表（貼付）'!$A:$Z,MATCH($B19,'予選ヒート2Gr-レース結果表（貼付）'!$B:$B,0),MATCH(P$11,'予選ヒート2Gr-レース結果表（貼付）'!$1:$1,0)),"")=0,"",IFERROR(INDEX('予選ヒート2Gr-レース結果表（貼付）'!$A:$Z,MATCH($B19,'予選ヒート2Gr-レース結果表（貼付）'!$B:$B,0),MATCH(P$11,'予選ヒート2Gr-レース結果表（貼付）'!$1:$1,0)),""))</f>
        <v/>
      </c>
      <c r="Q19" s="226" t="str">
        <f>IF(P19="","",COUNTIF($P$13:P19,"&lt;&gt;"&amp;""))</f>
        <v/>
      </c>
      <c r="R19" s="226" t="str">
        <f t="shared" si="1"/>
        <v/>
      </c>
      <c r="S19" s="226" t="str">
        <f>IF(IFERROR(INDEX('予選ヒート2Gr-レース結果表（貼付）'!$A:$Z,MATCH($A19,'予選ヒート2Gr-レース結果表（貼付）'!$A:$A,0),MATCH(S$11,'予選ヒート2Gr-レース結果表（貼付）'!$1:$1,0)),"")=0,"",IFERROR(INDEX('予選ヒート2Gr-レース結果表（貼付）'!$A:$Z,MATCH($A19,'予選ヒート2Gr-レース結果表（貼付）'!$A:$A,0),MATCH(S$11,'予選ヒート2Gr-レース結果表（貼付）'!$1:$1,0)),""))</f>
        <v/>
      </c>
      <c r="T19" s="226"/>
      <c r="U19" s="227">
        <f>IF(IFERROR(INDEX('予選ヒート2Gr-レース結果表（貼付）'!$A:$Z,MATCH($B19,'予選ヒート2Gr-レース結果表（貼付）'!$B:$B,0),MATCH(U$11,'予選ヒート2Gr-レース結果表（貼付）'!$1:$1,0)),"")=0,"",IFERROR(INDEX('予選ヒート2Gr-レース結果表（貼付）'!$A:$Z,MATCH($B19,'予選ヒート2Gr-レース結果表（貼付）'!$B:$B,0),MATCH(U$11,'予選ヒート2Gr-レース結果表（貼付）'!$1:$1,0)),""))</f>
        <v>81.772999999999996</v>
      </c>
    </row>
    <row r="20" spans="1:21" ht="12.75" customHeight="1">
      <c r="A20" s="14">
        <f>IF(OR('予選ヒート2Gr-レース結果表（貼付）'!A9="DNF",'予選ヒート2Gr-レース結果表（貼付）'!A9="DNS",'予選ヒート2Gr-レース結果表（貼付）'!A9="DQ"),'予選ヒート2Gr-レース結果表（貼付）'!A9,IF(MAX('予選ヒート2Gr-レース結果表（貼付）'!$A:$A)&gt;A19,A19+1,""))</f>
        <v>8</v>
      </c>
      <c r="B20" s="15">
        <f>IFERROR(INDEX('予選ヒート2Gr-レース結果表（貼付）'!A9:$Z$50,MATCH($A20,'予選ヒート2Gr-レース結果表（貼付）'!A9:$A$50,0),MATCH('公式予選（TT）1Gr-結果表（印刷）'!B$11,'予選ヒート2Gr-レース結果表（貼付）'!$1:$1,0)),"")</f>
        <v>98</v>
      </c>
      <c r="C20" s="200"/>
      <c r="D20" s="20" t="str">
        <f>IFERROR(INDEX('予選ヒート2Gr-レース結果表（貼付）'!$A:$Z,MATCH($A20,'予選ヒート2Gr-レース結果表（貼付）'!$A:$A,0),MATCH('予選ヒート2Gr-レース結果表（印刷）'!D$11,'予選ヒート2Gr-レース結果表（貼付）'!$1:$1,0)),"")</f>
        <v>村瀬 裕太郎</v>
      </c>
      <c r="E20" s="86" t="str">
        <f>IFERROR(INDEX('予選ヒート2Gr-レース結果表（貼付）'!$A:$Z,MATCH($A20,'予選ヒート2Gr-レース結果表（貼付）'!$A:$A,0),MATCH('予選ヒート2Gr-レース結果表（印刷）'!E$11,'予選ヒート2Gr-レース結果表（貼付）'!$1:$1,0)),"")</f>
        <v>エクスプリット/YAMAHA</v>
      </c>
      <c r="F20" s="21" t="str">
        <f>IFERROR(INDEX('予選ヒート2Gr-レース結果表（貼付）'!$A:$Z,MATCH($A20,'予選ヒート2Gr-レース結果表（貼付）'!$A:$A,0),MATCH('予選ヒート2Gr-レース結果表（印刷）'!F$11,'予選ヒート2Gr-レース結果表（貼付）'!$1:$1,0)),"")</f>
        <v>モアコラージュ　TQS</v>
      </c>
      <c r="G20" s="84" t="str">
        <f>IFERROR(INDEX('予選ヒート2Gr-レース結果表（貼付）'!$A:$Z,MATCH($A20,'予選ヒート2Gr-レース結果表（貼付）'!$A:$A,0),MATCH('予選ヒート2Gr-レース結果表（印刷）'!G$11,'予選ヒート2Gr-レース結果表（貼付）'!$1:$1,0)),"")</f>
        <v>BS</v>
      </c>
      <c r="H20" s="24">
        <f>IFERROR(INDEX('予選ヒート2Gr-レース結果表（貼付）'!$A:$Z,MATCH($A20,'予選ヒート2Gr-レース結果表（貼付）'!$A:$A,0),MATCH('予選ヒート2Gr-レース結果表（印刷）'!H$11,'予選ヒート2Gr-レース結果表（貼付）'!$1:$1,0)),"")</f>
        <v>10</v>
      </c>
      <c r="I20" s="82">
        <f>IFERROR(INDEX('予選ヒート2Gr-レース結果表（貼付）'!$A:$Z,MATCH($A20,'予選ヒート2Gr-レース結果表（貼付）'!$A:$A,0),MATCH('予選ヒート2Gr-レース結果表（印刷）'!I$11,'予選ヒート2Gr-レース結果表（貼付）'!$1:$1,0)),"")</f>
        <v>6.6241898148148145E-3</v>
      </c>
      <c r="J20" s="59">
        <f>IFERROR(IF(A20="DNS","",IF(A20="DQ","",INDEX('予選ヒート2Gr-レース結果表（貼付）'!$A:$Z,MATCH($B20,'予選ヒート2Gr-レース結果表（貼付）'!$B:$B,0),MATCH('予選ヒート2Gr-レース結果表（印刷）'!J$11,'予選ヒート2Gr-レース結果表（貼付）'!$1:$1,0)))),"")</f>
        <v>1.679</v>
      </c>
      <c r="K20" s="59">
        <f>IFERROR(IF(A20="DNS","",IF(A20="DQ","",INDEX('予選ヒート2Gr-レース結果表（貼付）'!$A:$Z,MATCH($B20,'予選ヒート2Gr-レース結果表（貼付）'!$B:$B,0),MATCH('予選ヒート2Gr-レース結果表（印刷）'!K$11,'予選ヒート2Gr-レース結果表（貼付）'!$1:$1,0)))),"")</f>
        <v>0.188</v>
      </c>
      <c r="L20" s="88">
        <f>IFERROR(IF(A20="DNS","",IF(A20="DQ","",INDEX('予選ヒート2Gr-レース結果表（貼付）'!$A:$Z,MATCH($B20,'予選ヒート2Gr-レース結果表（貼付）'!$B:$B,0),MATCH('予選ヒート2Gr-レース結果表（印刷）'!L$11,'予選ヒート2Gr-レース結果表（貼付）'!$1:$1,0)))),"")</f>
        <v>55.737000000000002</v>
      </c>
      <c r="M20" s="217" t="str">
        <f t="shared" si="0"/>
        <v/>
      </c>
      <c r="N20" s="16"/>
      <c r="O20" s="23"/>
      <c r="P20" s="226" t="str">
        <f>IF(IFERROR(INDEX('予選ヒート2Gr-レース結果表（貼付）'!$A:$Z,MATCH($B20,'予選ヒート2Gr-レース結果表（貼付）'!$B:$B,0),MATCH(P$11,'予選ヒート2Gr-レース結果表（貼付）'!$1:$1,0)),"")=0,"",IFERROR(INDEX('予選ヒート2Gr-レース結果表（貼付）'!$A:$Z,MATCH($B20,'予選ヒート2Gr-レース結果表（貼付）'!$B:$B,0),MATCH(P$11,'予選ヒート2Gr-レース結果表（貼付）'!$1:$1,0)),""))</f>
        <v/>
      </c>
      <c r="Q20" s="226" t="str">
        <f>IF(P20="","",COUNTIF($P$13:P20,"&lt;&gt;"&amp;""))</f>
        <v/>
      </c>
      <c r="R20" s="226" t="str">
        <f t="shared" si="1"/>
        <v/>
      </c>
      <c r="S20" s="226" t="str">
        <f>IF(IFERROR(INDEX('予選ヒート2Gr-レース結果表（貼付）'!$A:$Z,MATCH($A20,'予選ヒート2Gr-レース結果表（貼付）'!$A:$A,0),MATCH(S$11,'予選ヒート2Gr-レース結果表（貼付）'!$1:$1,0)),"")=0,"",IFERROR(INDEX('予選ヒート2Gr-レース結果表（貼付）'!$A:$Z,MATCH($A20,'予選ヒート2Gr-レース結果表（貼付）'!$A:$A,0),MATCH(S$11,'予選ヒート2Gr-レース結果表（貼付）'!$1:$1,0)),""))</f>
        <v/>
      </c>
      <c r="T20" s="226"/>
      <c r="U20" s="227">
        <f>IF(IFERROR(INDEX('予選ヒート2Gr-レース結果表（貼付）'!$A:$Z,MATCH($B20,'予選ヒート2Gr-レース結果表（貼付）'!$B:$B,0),MATCH(U$11,'予選ヒート2Gr-レース結果表（貼付）'!$1:$1,0)),"")=0,"",IFERROR(INDEX('予選ヒート2Gr-レース結果表（貼付）'!$A:$Z,MATCH($B20,'予選ヒート2Gr-レース結果表（貼付）'!$B:$B,0),MATCH(U$11,'予選ヒート2Gr-レース結果表（貼付）'!$1:$1,0)),""))</f>
        <v>81.641000000000005</v>
      </c>
    </row>
    <row r="21" spans="1:21" ht="12.75" customHeight="1">
      <c r="A21" s="14">
        <f>IF(OR('予選ヒート2Gr-レース結果表（貼付）'!A10="DNF",'予選ヒート2Gr-レース結果表（貼付）'!A10="DNS",'予選ヒート2Gr-レース結果表（貼付）'!A10="DQ"),'予選ヒート2Gr-レース結果表（貼付）'!A10,IF(MAX('予選ヒート2Gr-レース結果表（貼付）'!$A:$A)&gt;A20,A20+1,""))</f>
        <v>9</v>
      </c>
      <c r="B21" s="15">
        <f>IFERROR(INDEX('予選ヒート2Gr-レース結果表（貼付）'!A10:$Z$50,MATCH($A21,'予選ヒート2Gr-レース結果表（貼付）'!A10:$A$50,0),MATCH('公式予選（TT）1Gr-結果表（印刷）'!B$11,'予選ヒート2Gr-レース結果表（貼付）'!$1:$1,0)),"")</f>
        <v>15</v>
      </c>
      <c r="C21" s="200"/>
      <c r="D21" s="20" t="str">
        <f>IFERROR(INDEX('予選ヒート2Gr-レース結果表（貼付）'!$A:$Z,MATCH($A21,'予選ヒート2Gr-レース結果表（貼付）'!$A:$A,0),MATCH('予選ヒート2Gr-レース結果表（印刷）'!D$11,'予選ヒート2Gr-レース結果表（貼付）'!$1:$1,0)),"")</f>
        <v>田中 哲</v>
      </c>
      <c r="E21" s="86" t="str">
        <f>IFERROR(INDEX('予選ヒート2Gr-レース結果表（貼付）'!$A:$Z,MATCH($A21,'予選ヒート2Gr-レース結果表（貼付）'!$A:$A,0),MATCH('予選ヒート2Gr-レース結果表（印刷）'!E$11,'予選ヒート2Gr-レース結果表（貼付）'!$1:$1,0)),"")</f>
        <v>birelART/YAMAHA</v>
      </c>
      <c r="F21" s="21" t="str">
        <f>IFERROR(INDEX('予選ヒート2Gr-レース結果表（貼付）'!$A:$Z,MATCH($A21,'予選ヒート2Gr-レース結果表（貼付）'!$A:$A,0),MATCH('予選ヒート2Gr-レース結果表（印刷）'!F$11,'予選ヒート2Gr-レース結果表（貼付）'!$1:$1,0)),"")</f>
        <v>RL astech</v>
      </c>
      <c r="G21" s="84" t="str">
        <f>IFERROR(INDEX('予選ヒート2Gr-レース結果表（貼付）'!$A:$Z,MATCH($A21,'予選ヒート2Gr-レース結果表（貼付）'!$A:$A,0),MATCH('予選ヒート2Gr-レース結果表（印刷）'!G$11,'予選ヒート2Gr-レース結果表（貼付）'!$1:$1,0)),"")</f>
        <v>BS</v>
      </c>
      <c r="H21" s="24">
        <f>IFERROR(INDEX('予選ヒート2Gr-レース結果表（貼付）'!$A:$Z,MATCH($A21,'予選ヒート2Gr-レース結果表（貼付）'!$A:$A,0),MATCH('予選ヒート2Gr-レース結果表（印刷）'!H$11,'予選ヒート2Gr-レース結果表（貼付）'!$1:$1,0)),"")</f>
        <v>10</v>
      </c>
      <c r="I21" s="82">
        <f>IFERROR(INDEX('予選ヒート2Gr-レース結果表（貼付）'!$A:$Z,MATCH($A21,'予選ヒート2Gr-レース結果表（貼付）'!$A:$A,0),MATCH('予選ヒート2Gr-レース結果表（印刷）'!I$11,'予選ヒート2Gr-レース結果表（貼付）'!$1:$1,0)),"")</f>
        <v>6.6264351851851857E-3</v>
      </c>
      <c r="J21" s="59">
        <f>IFERROR(IF(A21="DNS","",IF(A21="DQ","",INDEX('予選ヒート2Gr-レース結果表（貼付）'!$A:$Z,MATCH($B21,'予選ヒート2Gr-レース結果表（貼付）'!$B:$B,0),MATCH('予選ヒート2Gr-レース結果表（印刷）'!J$11,'予選ヒート2Gr-レース結果表（貼付）'!$1:$1,0)))),"")</f>
        <v>1.873</v>
      </c>
      <c r="K21" s="59">
        <f>IFERROR(IF(A21="DNS","",IF(A21="DQ","",INDEX('予選ヒート2Gr-レース結果表（貼付）'!$A:$Z,MATCH($B21,'予選ヒート2Gr-レース結果表（貼付）'!$B:$B,0),MATCH('予選ヒート2Gr-レース結果表（印刷）'!K$11,'予選ヒート2Gr-レース結果表（貼付）'!$1:$1,0)))),"")</f>
        <v>0.19400000000000001</v>
      </c>
      <c r="L21" s="88">
        <f>IFERROR(IF(A21="DNS","",IF(A21="DQ","",INDEX('予選ヒート2Gr-レース結果表（貼付）'!$A:$Z,MATCH($B21,'予選ヒート2Gr-レース結果表（貼付）'!$B:$B,0),MATCH('予選ヒート2Gr-レース結果表（印刷）'!L$11,'予選ヒート2Gr-レース結果表（貼付）'!$1:$1,0)))),"")</f>
        <v>55.503</v>
      </c>
      <c r="M21" s="217" t="str">
        <f t="shared" si="0"/>
        <v/>
      </c>
      <c r="N21" s="16"/>
      <c r="O21" s="23"/>
      <c r="P21" s="226" t="str">
        <f>IF(IFERROR(INDEX('予選ヒート2Gr-レース結果表（貼付）'!$A:$Z,MATCH($B21,'予選ヒート2Gr-レース結果表（貼付）'!$B:$B,0),MATCH(P$11,'予選ヒート2Gr-レース結果表（貼付）'!$1:$1,0)),"")=0,"",IFERROR(INDEX('予選ヒート2Gr-レース結果表（貼付）'!$A:$Z,MATCH($B21,'予選ヒート2Gr-レース結果表（貼付）'!$B:$B,0),MATCH(P$11,'予選ヒート2Gr-レース結果表（貼付）'!$1:$1,0)),""))</f>
        <v/>
      </c>
      <c r="Q21" s="226" t="str">
        <f>IF(P21="","",COUNTIF($P$13:P21,"&lt;&gt;"&amp;""))</f>
        <v/>
      </c>
      <c r="R21" s="226" t="str">
        <f t="shared" si="1"/>
        <v/>
      </c>
      <c r="S21" s="226" t="str">
        <f>IF(IFERROR(INDEX('予選ヒート2Gr-レース結果表（貼付）'!$A:$Z,MATCH($A21,'予選ヒート2Gr-レース結果表（貼付）'!$A:$A,0),MATCH(S$11,'予選ヒート2Gr-レース結果表（貼付）'!$1:$1,0)),"")=0,"",IFERROR(INDEX('予選ヒート2Gr-レース結果表（貼付）'!$A:$Z,MATCH($A21,'予選ヒート2Gr-レース結果表（貼付）'!$A:$A,0),MATCH(S$11,'予選ヒート2Gr-レース結果表（貼付）'!$1:$1,0)),""))</f>
        <v/>
      </c>
      <c r="T21" s="226"/>
      <c r="U21" s="227">
        <f>IF(IFERROR(INDEX('予選ヒート2Gr-レース結果表（貼付）'!$A:$Z,MATCH($B21,'予選ヒート2Gr-レース結果表（貼付）'!$B:$B,0),MATCH(U$11,'予選ヒート2Gr-レース結果表（貼付）'!$1:$1,0)),"")=0,"",IFERROR(INDEX('予選ヒート2Gr-レース結果表（貼付）'!$A:$Z,MATCH($B21,'予選ヒート2Gr-レース結果表（貼付）'!$B:$B,0),MATCH(U$11,'予選ヒート2Gr-レース結果表（貼付）'!$1:$1,0)),""))</f>
        <v>81.984999999999999</v>
      </c>
    </row>
    <row r="22" spans="1:21" ht="12.75" customHeight="1">
      <c r="A22" s="14">
        <f>IF(OR('予選ヒート2Gr-レース結果表（貼付）'!A11="DNF",'予選ヒート2Gr-レース結果表（貼付）'!A11="DNS",'予選ヒート2Gr-レース結果表（貼付）'!A11="DQ"),'予選ヒート2Gr-レース結果表（貼付）'!A11,IF(MAX('予選ヒート2Gr-レース結果表（貼付）'!$A:$A)&gt;A21,A21+1,""))</f>
        <v>10</v>
      </c>
      <c r="B22" s="15">
        <f>IFERROR(INDEX('予選ヒート2Gr-レース結果表（貼付）'!A11:$Z$50,MATCH($A22,'予選ヒート2Gr-レース結果表（貼付）'!A11:$A$50,0),MATCH('公式予選（TT）1Gr-結果表（印刷）'!B$11,'予選ヒート2Gr-レース結果表（貼付）'!$1:$1,0)),"")</f>
        <v>88</v>
      </c>
      <c r="C22" s="200"/>
      <c r="D22" s="20" t="str">
        <f>IFERROR(INDEX('予選ヒート2Gr-レース結果表（貼付）'!$A:$Z,MATCH($A22,'予選ヒート2Gr-レース結果表（貼付）'!$A:$A,0),MATCH('予選ヒート2Gr-レース結果表（印刷）'!D$11,'予選ヒート2Gr-レース結果表（貼付）'!$1:$1,0)),"")</f>
        <v>渡邉 晃平</v>
      </c>
      <c r="E22" s="86" t="str">
        <f>IFERROR(INDEX('予選ヒート2Gr-レース結果表（貼付）'!$A:$Z,MATCH($A22,'予選ヒート2Gr-レース結果表（貼付）'!$A:$A,0),MATCH('予選ヒート2Gr-レース結果表（印刷）'!E$11,'予選ヒート2Gr-レース結果表（貼付）'!$1:$1,0)),"")</f>
        <v>プラガ/YAMAHA</v>
      </c>
      <c r="F22" s="21" t="str">
        <f>IFERROR(INDEX('予選ヒート2Gr-レース結果表（貼付）'!$A:$Z,MATCH($A22,'予選ヒート2Gr-レース結果表（貼付）'!$A:$A,0),MATCH('予選ヒート2Gr-レース結果表（印刷）'!F$11,'予選ヒート2Gr-レース結果表（貼付）'!$1:$1,0)),"")</f>
        <v>ガレージC</v>
      </c>
      <c r="G22" s="84" t="str">
        <f>IFERROR(INDEX('予選ヒート2Gr-レース結果表（貼付）'!$A:$Z,MATCH($A22,'予選ヒート2Gr-レース結果表（貼付）'!$A:$A,0),MATCH('予選ヒート2Gr-レース結果表（印刷）'!G$11,'予選ヒート2Gr-レース結果表（貼付）'!$1:$1,0)),"")</f>
        <v>BS</v>
      </c>
      <c r="H22" s="24">
        <f>IFERROR(INDEX('予選ヒート2Gr-レース結果表（貼付）'!$A:$Z,MATCH($A22,'予選ヒート2Gr-レース結果表（貼付）'!$A:$A,0),MATCH('予選ヒート2Gr-レース結果表（印刷）'!H$11,'予選ヒート2Gr-レース結果表（貼付）'!$1:$1,0)),"")</f>
        <v>10</v>
      </c>
      <c r="I22" s="82">
        <f>IFERROR(INDEX('予選ヒート2Gr-レース結果表（貼付）'!$A:$Z,MATCH($A22,'予選ヒート2Gr-レース結果表（貼付）'!$A:$A,0),MATCH('予選ヒート2Gr-レース結果表（印刷）'!I$11,'予選ヒート2Gr-レース結果表（貼付）'!$1:$1,0)),"")</f>
        <v>6.6310648148148145E-3</v>
      </c>
      <c r="J22" s="59">
        <f>IFERROR(IF(A22="DNS","",IF(A22="DQ","",INDEX('予選ヒート2Gr-レース結果表（貼付）'!$A:$Z,MATCH($B22,'予選ヒート2Gr-レース結果表（貼付）'!$B:$B,0),MATCH('予選ヒート2Gr-レース結果表（印刷）'!J$11,'予選ヒート2Gr-レース結果表（貼付）'!$1:$1,0)))),"")</f>
        <v>2.2730000000000001</v>
      </c>
      <c r="K22" s="59">
        <f>IFERROR(IF(A22="DNS","",IF(A22="DQ","",INDEX('予選ヒート2Gr-レース結果表（貼付）'!$A:$Z,MATCH($B22,'予選ヒート2Gr-レース結果表（貼付）'!$B:$B,0),MATCH('予選ヒート2Gr-レース結果表（印刷）'!K$11,'予選ヒート2Gr-レース結果表（貼付）'!$1:$1,0)))),"")</f>
        <v>0.4</v>
      </c>
      <c r="L22" s="88">
        <f>IFERROR(IF(A22="DNS","",IF(A22="DQ","",INDEX('予選ヒート2Gr-レース結果表（貼付）'!$A:$Z,MATCH($B22,'予選ヒート2Gr-レース結果表（貼付）'!$B:$B,0),MATCH('予選ヒート2Gr-レース結果表（印刷）'!L$11,'予選ヒート2Gr-レース結果表（貼付）'!$1:$1,0)))),"")</f>
        <v>55.793999999999997</v>
      </c>
      <c r="M22" s="217" t="str">
        <f t="shared" si="0"/>
        <v/>
      </c>
      <c r="N22" s="16"/>
      <c r="O22" s="23"/>
      <c r="P22" s="226" t="str">
        <f>IF(IFERROR(INDEX('予選ヒート2Gr-レース結果表（貼付）'!$A:$Z,MATCH($B22,'予選ヒート2Gr-レース結果表（貼付）'!$B:$B,0),MATCH(P$11,'予選ヒート2Gr-レース結果表（貼付）'!$1:$1,0)),"")=0,"",IFERROR(INDEX('予選ヒート2Gr-レース結果表（貼付）'!$A:$Z,MATCH($B22,'予選ヒート2Gr-レース結果表（貼付）'!$B:$B,0),MATCH(P$11,'予選ヒート2Gr-レース結果表（貼付）'!$1:$1,0)),""))</f>
        <v/>
      </c>
      <c r="Q22" s="226" t="str">
        <f>IF(P22="","",COUNTIF($P$13:P22,"&lt;&gt;"&amp;""))</f>
        <v/>
      </c>
      <c r="R22" s="226" t="str">
        <f t="shared" si="1"/>
        <v/>
      </c>
      <c r="S22" s="226" t="str">
        <f>IF(IFERROR(INDEX('予選ヒート2Gr-レース結果表（貼付）'!$A:$Z,MATCH($A22,'予選ヒート2Gr-レース結果表（貼付）'!$A:$A,0),MATCH(S$11,'予選ヒート2Gr-レース結果表（貼付）'!$1:$1,0)),"")=0,"",IFERROR(INDEX('予選ヒート2Gr-レース結果表（貼付）'!$A:$Z,MATCH($A22,'予選ヒート2Gr-レース結果表（貼付）'!$A:$A,0),MATCH(S$11,'予選ヒート2Gr-レース結果表（貼付）'!$1:$1,0)),""))</f>
        <v/>
      </c>
      <c r="T22" s="226"/>
      <c r="U22" s="227">
        <f>IF(IFERROR(INDEX('予選ヒート2Gr-レース結果表（貼付）'!$A:$Z,MATCH($B22,'予選ヒート2Gr-レース結果表（貼付）'!$B:$B,0),MATCH(U$11,'予選ヒート2Gr-レース結果表（貼付）'!$1:$1,0)),"")=0,"",IFERROR(INDEX('予選ヒート2Gr-レース結果表（貼付）'!$A:$Z,MATCH($B22,'予選ヒート2Gr-レース結果表（貼付）'!$B:$B,0),MATCH(U$11,'予選ヒート2Gr-レース結果表（貼付）'!$1:$1,0)),""))</f>
        <v>81.557000000000002</v>
      </c>
    </row>
    <row r="23" spans="1:21" ht="12.75" customHeight="1">
      <c r="A23" s="14">
        <f>IF(OR('予選ヒート2Gr-レース結果表（貼付）'!A12="DNF",'予選ヒート2Gr-レース結果表（貼付）'!A12="DNS",'予選ヒート2Gr-レース結果表（貼付）'!A12="DQ"),'予選ヒート2Gr-レース結果表（貼付）'!A12,IF(MAX('予選ヒート2Gr-レース結果表（貼付）'!$A:$A)&gt;A22,A22+1,""))</f>
        <v>11</v>
      </c>
      <c r="B23" s="15">
        <f>IFERROR(INDEX('予選ヒート2Gr-レース結果表（貼付）'!A12:$Z$50,MATCH($A23,'予選ヒート2Gr-レース結果表（貼付）'!A12:$A$50,0),MATCH('公式予選（TT）1Gr-結果表（印刷）'!B$11,'予選ヒート2Gr-レース結果表（貼付）'!$1:$1,0)),"")</f>
        <v>28</v>
      </c>
      <c r="C23" s="200"/>
      <c r="D23" s="20" t="str">
        <f>IFERROR(INDEX('予選ヒート2Gr-レース結果表（貼付）'!$A:$Z,MATCH($A23,'予選ヒート2Gr-レース結果表（貼付）'!$A:$A,0),MATCH('予選ヒート2Gr-レース結果表（印刷）'!D$11,'予選ヒート2Gr-レース結果表（貼付）'!$1:$1,0)),"")</f>
        <v>山東 功佳</v>
      </c>
      <c r="E23" s="86" t="str">
        <f>IFERROR(INDEX('予選ヒート2Gr-レース結果表（貼付）'!$A:$Z,MATCH($A23,'予選ヒート2Gr-レース結果表（貼付）'!$A:$A,0),MATCH('予選ヒート2Gr-レース結果表（印刷）'!E$11,'予選ヒート2Gr-レース結果表（貼付）'!$1:$1,0)),"")</f>
        <v>KOSMIC/YAMAHA</v>
      </c>
      <c r="F23" s="21" t="str">
        <f>IFERROR(INDEX('予選ヒート2Gr-レース結果表（貼付）'!$A:$Z,MATCH($A23,'予選ヒート2Gr-レース結果表（貼付）'!$A:$A,0),MATCH('予選ヒート2Gr-レース結果表（印刷）'!F$11,'予選ヒート2Gr-レース結果表（貼付）'!$1:$1,0)),"")</f>
        <v>BRAVO-RACING</v>
      </c>
      <c r="G23" s="84" t="str">
        <f>IFERROR(INDEX('予選ヒート2Gr-レース結果表（貼付）'!$A:$Z,MATCH($A23,'予選ヒート2Gr-レース結果表（貼付）'!$A:$A,0),MATCH('予選ヒート2Gr-レース結果表（印刷）'!G$11,'予選ヒート2Gr-レース結果表（貼付）'!$1:$1,0)),"")</f>
        <v>BS</v>
      </c>
      <c r="H23" s="24">
        <f>IFERROR(INDEX('予選ヒート2Gr-レース結果表（貼付）'!$A:$Z,MATCH($A23,'予選ヒート2Gr-レース結果表（貼付）'!$A:$A,0),MATCH('予選ヒート2Gr-レース結果表（印刷）'!H$11,'予選ヒート2Gr-レース結果表（貼付）'!$1:$1,0)),"")</f>
        <v>10</v>
      </c>
      <c r="I23" s="82">
        <f>IFERROR(INDEX('予選ヒート2Gr-レース結果表（貼付）'!$A:$Z,MATCH($A23,'予選ヒート2Gr-レース結果表（貼付）'!$A:$A,0),MATCH('予選ヒート2Gr-レース結果表（印刷）'!I$11,'予選ヒート2Gr-レース結果表（貼付）'!$1:$1,0)),"")</f>
        <v>6.6377893518518513E-3</v>
      </c>
      <c r="J23" s="59">
        <f>IFERROR(IF(A23="DNS","",IF(A23="DQ","",INDEX('予選ヒート2Gr-レース結果表（貼付）'!$A:$Z,MATCH($B23,'予選ヒート2Gr-レース結果表（貼付）'!$B:$B,0),MATCH('予選ヒート2Gr-レース結果表（印刷）'!J$11,'予選ヒート2Gr-レース結果表（貼付）'!$1:$1,0)))),"")</f>
        <v>2.8540000000000001</v>
      </c>
      <c r="K23" s="59">
        <f>IFERROR(IF(A23="DNS","",IF(A23="DQ","",INDEX('予選ヒート2Gr-レース結果表（貼付）'!$A:$Z,MATCH($B23,'予選ヒート2Gr-レース結果表（貼付）'!$B:$B,0),MATCH('予選ヒート2Gr-レース結果表（印刷）'!K$11,'予選ヒート2Gr-レース結果表（貼付）'!$1:$1,0)))),"")</f>
        <v>0.58099999999999996</v>
      </c>
      <c r="L23" s="88">
        <f>IFERROR(IF(A23="DNS","",IF(A23="DQ","",INDEX('予選ヒート2Gr-レース結果表（貼付）'!$A:$Z,MATCH($B23,'予選ヒート2Gr-レース結果表（貼付）'!$B:$B,0),MATCH('予選ヒート2Gr-レース結果表（印刷）'!L$11,'予選ヒート2Gr-レース結果表（貼付）'!$1:$1,0)))),"")</f>
        <v>55.764000000000003</v>
      </c>
      <c r="M23" s="217" t="str">
        <f t="shared" si="0"/>
        <v/>
      </c>
      <c r="N23" s="16"/>
      <c r="O23" s="23"/>
      <c r="P23" s="226" t="str">
        <f>IF(IFERROR(INDEX('予選ヒート2Gr-レース結果表（貼付）'!$A:$Z,MATCH($B23,'予選ヒート2Gr-レース結果表（貼付）'!$B:$B,0),MATCH(P$11,'予選ヒート2Gr-レース結果表（貼付）'!$1:$1,0)),"")=0,"",IFERROR(INDEX('予選ヒート2Gr-レース結果表（貼付）'!$A:$Z,MATCH($B23,'予選ヒート2Gr-レース結果表（貼付）'!$B:$B,0),MATCH(P$11,'予選ヒート2Gr-レース結果表（貼付）'!$1:$1,0)),""))</f>
        <v/>
      </c>
      <c r="Q23" s="226" t="str">
        <f>IF(P23="","",COUNTIF($P$13:P23,"&lt;&gt;"&amp;""))</f>
        <v/>
      </c>
      <c r="R23" s="226" t="str">
        <f t="shared" si="1"/>
        <v/>
      </c>
      <c r="S23" s="226" t="str">
        <f>IF(IFERROR(INDEX('予選ヒート2Gr-レース結果表（貼付）'!$A:$Z,MATCH($A23,'予選ヒート2Gr-レース結果表（貼付）'!$A:$A,0),MATCH(S$11,'予選ヒート2Gr-レース結果表（貼付）'!$1:$1,0)),"")=0,"",IFERROR(INDEX('予選ヒート2Gr-レース結果表（貼付）'!$A:$Z,MATCH($A23,'予選ヒート2Gr-レース結果表（貼付）'!$A:$A,0),MATCH(S$11,'予選ヒート2Gr-レース結果表（貼付）'!$1:$1,0)),""))</f>
        <v/>
      </c>
      <c r="T23" s="226"/>
      <c r="U23" s="227">
        <f>IF(IFERROR(INDEX('予選ヒート2Gr-レース結果表（貼付）'!$A:$Z,MATCH($B23,'予選ヒート2Gr-レース結果表（貼付）'!$B:$B,0),MATCH(U$11,'予選ヒート2Gr-レース結果表（貼付）'!$1:$1,0)),"")=0,"",IFERROR(INDEX('予選ヒート2Gr-レース結果表（貼付）'!$A:$Z,MATCH($B23,'予選ヒート2Gr-レース結果表（貼付）'!$B:$B,0),MATCH(U$11,'予選ヒート2Gr-レース結果表（貼付）'!$1:$1,0)),""))</f>
        <v>81.600999999999999</v>
      </c>
    </row>
    <row r="24" spans="1:21" ht="12.75" customHeight="1">
      <c r="A24" s="14">
        <f>IF(OR('予選ヒート2Gr-レース結果表（貼付）'!A13="DNF",'予選ヒート2Gr-レース結果表（貼付）'!A13="DNS",'予選ヒート2Gr-レース結果表（貼付）'!A13="DQ"),'予選ヒート2Gr-レース結果表（貼付）'!A13,IF(MAX('予選ヒート2Gr-レース結果表（貼付）'!$A:$A)&gt;A23,A23+1,""))</f>
        <v>12</v>
      </c>
      <c r="B24" s="15">
        <f>IFERROR(INDEX('予選ヒート2Gr-レース結果表（貼付）'!A13:$Z$50,MATCH($A24,'予選ヒート2Gr-レース結果表（貼付）'!A13:$A$50,0),MATCH('公式予選（TT）1Gr-結果表（印刷）'!B$11,'予選ヒート2Gr-レース結果表（貼付）'!$1:$1,0)),"")</f>
        <v>17</v>
      </c>
      <c r="C24" s="200"/>
      <c r="D24" s="20" t="str">
        <f>IFERROR(INDEX('予選ヒート2Gr-レース結果表（貼付）'!$A:$Z,MATCH($A24,'予選ヒート2Gr-レース結果表（貼付）'!$A:$A,0),MATCH('予選ヒート2Gr-レース結果表（印刷）'!D$11,'予選ヒート2Gr-レース結果表（貼付）'!$1:$1,0)),"")</f>
        <v>田代 吉彦</v>
      </c>
      <c r="E24" s="86" t="str">
        <f>IFERROR(INDEX('予選ヒート2Gr-レース結果表（貼付）'!$A:$Z,MATCH($A24,'予選ヒート2Gr-レース結果表（貼付）'!$A:$A,0),MATCH('予選ヒート2Gr-レース結果表（印刷）'!E$11,'予選ヒート2Gr-レース結果表（貼付）'!$1:$1,0)),"")</f>
        <v>TONY KART/YAMAHA</v>
      </c>
      <c r="F24" s="21" t="str">
        <f>IFERROR(INDEX('予選ヒート2Gr-レース結果表（貼付）'!$A:$Z,MATCH($A24,'予選ヒート2Gr-レース結果表（貼付）'!$A:$A,0),MATCH('予選ヒート2Gr-レース結果表（印刷）'!F$11,'予選ヒート2Gr-レース結果表（貼付）'!$1:$1,0)),"")</f>
        <v>HKC with CA YOSHIDA</v>
      </c>
      <c r="G24" s="84" t="str">
        <f>IFERROR(INDEX('予選ヒート2Gr-レース結果表（貼付）'!$A:$Z,MATCH($A24,'予選ヒート2Gr-レース結果表（貼付）'!$A:$A,0),MATCH('予選ヒート2Gr-レース結果表（印刷）'!G$11,'予選ヒート2Gr-レース結果表（貼付）'!$1:$1,0)),"")</f>
        <v>BS</v>
      </c>
      <c r="H24" s="24">
        <f>IFERROR(INDEX('予選ヒート2Gr-レース結果表（貼付）'!$A:$Z,MATCH($A24,'予選ヒート2Gr-レース結果表（貼付）'!$A:$A,0),MATCH('予選ヒート2Gr-レース結果表（印刷）'!H$11,'予選ヒート2Gr-レース結果表（貼付）'!$1:$1,0)),"")</f>
        <v>10</v>
      </c>
      <c r="I24" s="82">
        <f>IFERROR(INDEX('予選ヒート2Gr-レース結果表（貼付）'!$A:$Z,MATCH($A24,'予選ヒート2Gr-レース結果表（貼付）'!$A:$A,0),MATCH('予選ヒート2Gr-レース結果表（印刷）'!I$11,'予選ヒート2Gr-レース結果表（貼付）'!$1:$1,0)),"")</f>
        <v>6.6399074074074069E-3</v>
      </c>
      <c r="J24" s="59">
        <f>IFERROR(IF(A24="DNS","",IF(A24="DQ","",INDEX('予選ヒート2Gr-レース結果表（貼付）'!$A:$Z,MATCH($B24,'予選ヒート2Gr-レース結果表（貼付）'!$B:$B,0),MATCH('予選ヒート2Gr-レース結果表（印刷）'!J$11,'予選ヒート2Gr-レース結果表（貼付）'!$1:$1,0)))),"")</f>
        <v>3.0369999999999999</v>
      </c>
      <c r="K24" s="59">
        <f>IFERROR(IF(A24="DNS","",IF(A24="DQ","",INDEX('予選ヒート2Gr-レース結果表（貼付）'!$A:$Z,MATCH($B24,'予選ヒート2Gr-レース結果表（貼付）'!$B:$B,0),MATCH('予選ヒート2Gr-レース結果表（印刷）'!K$11,'予選ヒート2Gr-レース結果表（貼付）'!$1:$1,0)))),"")</f>
        <v>0.183</v>
      </c>
      <c r="L24" s="88">
        <f>IFERROR(IF(A24="DNS","",IF(A24="DQ","",INDEX('予選ヒート2Gr-レース結果表（貼付）'!$A:$Z,MATCH($B24,'予選ヒート2Gr-レース結果表（貼付）'!$B:$B,0),MATCH('予選ヒート2Gr-レース結果表（印刷）'!L$11,'予選ヒート2Gr-レース結果表（貼付）'!$1:$1,0)))),"")</f>
        <v>55.3</v>
      </c>
      <c r="M24" s="217" t="str">
        <f t="shared" si="0"/>
        <v/>
      </c>
      <c r="N24" s="16"/>
      <c r="O24" s="23"/>
      <c r="P24" s="226" t="str">
        <f>IF(IFERROR(INDEX('予選ヒート2Gr-レース結果表（貼付）'!$A:$Z,MATCH($B24,'予選ヒート2Gr-レース結果表（貼付）'!$B:$B,0),MATCH(P$11,'予選ヒート2Gr-レース結果表（貼付）'!$1:$1,0)),"")=0,"",IFERROR(INDEX('予選ヒート2Gr-レース結果表（貼付）'!$A:$Z,MATCH($B24,'予選ヒート2Gr-レース結果表（貼付）'!$B:$B,0),MATCH(P$11,'予選ヒート2Gr-レース結果表（貼付）'!$1:$1,0)),""))</f>
        <v/>
      </c>
      <c r="Q24" s="226" t="str">
        <f>IF(P24="","",COUNTIF($P$13:P24,"&lt;&gt;"&amp;""))</f>
        <v/>
      </c>
      <c r="R24" s="226" t="str">
        <f t="shared" si="1"/>
        <v/>
      </c>
      <c r="S24" s="226" t="str">
        <f>IF(IFERROR(INDEX('予選ヒート2Gr-レース結果表（貼付）'!$A:$Z,MATCH($A24,'予選ヒート2Gr-レース結果表（貼付）'!$A:$A,0),MATCH(S$11,'予選ヒート2Gr-レース結果表（貼付）'!$1:$1,0)),"")=0,"",IFERROR(INDEX('予選ヒート2Gr-レース結果表（貼付）'!$A:$Z,MATCH($A24,'予選ヒート2Gr-レース結果表（貼付）'!$A:$A,0),MATCH(S$11,'予選ヒート2Gr-レース結果表（貼付）'!$1:$1,0)),""))</f>
        <v/>
      </c>
      <c r="T24" s="226"/>
      <c r="U24" s="227">
        <f>IF(IFERROR(INDEX('予選ヒート2Gr-レース結果表（貼付）'!$A:$Z,MATCH($B24,'予選ヒート2Gr-レース結果表（貼付）'!$B:$B,0),MATCH(U$11,'予選ヒート2Gr-レース結果表（貼付）'!$1:$1,0)),"")=0,"",IFERROR(INDEX('予選ヒート2Gr-レース結果表（貼付）'!$A:$Z,MATCH($B24,'予選ヒート2Gr-レース結果表（貼付）'!$B:$B,0),MATCH(U$11,'予選ヒート2Gr-レース結果表（貼付）'!$1:$1,0)),""))</f>
        <v>82.286000000000001</v>
      </c>
    </row>
    <row r="25" spans="1:21" ht="12.75" customHeight="1">
      <c r="A25" s="14">
        <f>IF(OR('予選ヒート2Gr-レース結果表（貼付）'!A14="DNF",'予選ヒート2Gr-レース結果表（貼付）'!A14="DNS",'予選ヒート2Gr-レース結果表（貼付）'!A14="DQ"),'予選ヒート2Gr-レース結果表（貼付）'!A14,IF(MAX('予選ヒート2Gr-レース結果表（貼付）'!$A:$A)&gt;A24,A24+1,""))</f>
        <v>13</v>
      </c>
      <c r="B25" s="15">
        <f>IFERROR(INDEX('予選ヒート2Gr-レース結果表（貼付）'!A14:$Z$50,MATCH($A25,'予選ヒート2Gr-レース結果表（貼付）'!A14:$A$50,0),MATCH('公式予選（TT）1Gr-結果表（印刷）'!B$11,'予選ヒート2Gr-レース結果表（貼付）'!$1:$1,0)),"")</f>
        <v>33</v>
      </c>
      <c r="C25" s="200"/>
      <c r="D25" s="20" t="str">
        <f>IFERROR(INDEX('予選ヒート2Gr-レース結果表（貼付）'!$A:$Z,MATCH($A25,'予選ヒート2Gr-レース結果表（貼付）'!$A:$A,0),MATCH('予選ヒート2Gr-レース結果表（印刷）'!D$11,'予選ヒート2Gr-レース結果表（貼付）'!$1:$1,0)),"")</f>
        <v>増田 貴久</v>
      </c>
      <c r="E25" s="86" t="str">
        <f>IFERROR(INDEX('予選ヒート2Gr-レース結果表（貼付）'!$A:$Z,MATCH($A25,'予選ヒート2Gr-レース結果表（貼付）'!$A:$A,0),MATCH('予選ヒート2Gr-レース結果表（印刷）'!E$11,'予選ヒート2Gr-レース結果表（貼付）'!$1:$1,0)),"")</f>
        <v>EIKO-Drago/YAMAHA</v>
      </c>
      <c r="F25" s="21" t="str">
        <f>IFERROR(INDEX('予選ヒート2Gr-レース結果表（貼付）'!$A:$Z,MATCH($A25,'予選ヒート2Gr-レース結果表（貼付）'!$A:$A,0),MATCH('予選ヒート2Gr-レース結果表（印刷）'!F$11,'予選ヒート2Gr-レース結果表（貼付）'!$1:$1,0)),"")</f>
        <v>ますかけ</v>
      </c>
      <c r="G25" s="84" t="str">
        <f>IFERROR(INDEX('予選ヒート2Gr-レース結果表（貼付）'!$A:$Z,MATCH($A25,'予選ヒート2Gr-レース結果表（貼付）'!$A:$A,0),MATCH('予選ヒート2Gr-レース結果表（印刷）'!G$11,'予選ヒート2Gr-レース結果表（貼付）'!$1:$1,0)),"")</f>
        <v>BS</v>
      </c>
      <c r="H25" s="24">
        <f>IFERROR(INDEX('予選ヒート2Gr-レース結果表（貼付）'!$A:$Z,MATCH($A25,'予選ヒート2Gr-レース結果表（貼付）'!$A:$A,0),MATCH('予選ヒート2Gr-レース結果表（印刷）'!H$11,'予選ヒート2Gr-レース結果表（貼付）'!$1:$1,0)),"")</f>
        <v>10</v>
      </c>
      <c r="I25" s="82">
        <f>IFERROR(INDEX('予選ヒート2Gr-レース結果表（貼付）'!$A:$Z,MATCH($A25,'予選ヒート2Gr-レース結果表（貼付）'!$A:$A,0),MATCH('予選ヒート2Gr-レース結果表（印刷）'!I$11,'予選ヒート2Gr-レース結果表（貼付）'!$1:$1,0)),"")</f>
        <v>6.6404629629629626E-3</v>
      </c>
      <c r="J25" s="59">
        <f>IFERROR(IF(A25="DNS","",IF(A25="DQ","",INDEX('予選ヒート2Gr-レース結果表（貼付）'!$A:$Z,MATCH($B25,'予選ヒート2Gr-レース結果表（貼付）'!$B:$B,0),MATCH('予選ヒート2Gr-レース結果表（印刷）'!J$11,'予選ヒート2Gr-レース結果表（貼付）'!$1:$1,0)))),"")</f>
        <v>3.085</v>
      </c>
      <c r="K25" s="59">
        <f>IFERROR(IF(A25="DNS","",IF(A25="DQ","",INDEX('予選ヒート2Gr-レース結果表（貼付）'!$A:$Z,MATCH($B25,'予選ヒート2Gr-レース結果表（貼付）'!$B:$B,0),MATCH('予選ヒート2Gr-レース結果表（印刷）'!K$11,'予選ヒート2Gr-レース結果表（貼付）'!$1:$1,0)))),"")</f>
        <v>4.8000000000000001E-2</v>
      </c>
      <c r="L25" s="88">
        <f>IFERROR(IF(A25="DNS","",IF(A25="DQ","",INDEX('予選ヒート2Gr-レース結果表（貼付）'!$A:$Z,MATCH($B25,'予選ヒート2Gr-レース結果表（貼付）'!$B:$B,0),MATCH('予選ヒート2Gr-レース結果表（印刷）'!L$11,'予選ヒート2Gr-レース結果表（貼付）'!$1:$1,0)))),"")</f>
        <v>55.927999999999997</v>
      </c>
      <c r="M25" s="217" t="str">
        <f t="shared" si="0"/>
        <v/>
      </c>
      <c r="N25" s="16"/>
      <c r="O25" s="23"/>
      <c r="P25" s="226" t="str">
        <f>IF(IFERROR(INDEX('予選ヒート2Gr-レース結果表（貼付）'!$A:$Z,MATCH($B25,'予選ヒート2Gr-レース結果表（貼付）'!$B:$B,0),MATCH(P$11,'予選ヒート2Gr-レース結果表（貼付）'!$1:$1,0)),"")=0,"",IFERROR(INDEX('予選ヒート2Gr-レース結果表（貼付）'!$A:$Z,MATCH($B25,'予選ヒート2Gr-レース結果表（貼付）'!$B:$B,0),MATCH(P$11,'予選ヒート2Gr-レース結果表（貼付）'!$1:$1,0)),""))</f>
        <v/>
      </c>
      <c r="Q25" s="226" t="str">
        <f>IF(P25="","",COUNTIF($P$13:P25,"&lt;&gt;"&amp;""))</f>
        <v/>
      </c>
      <c r="R25" s="226" t="str">
        <f t="shared" si="1"/>
        <v/>
      </c>
      <c r="S25" s="226" t="str">
        <f>IF(IFERROR(INDEX('予選ヒート2Gr-レース結果表（貼付）'!$A:$Z,MATCH($A25,'予選ヒート2Gr-レース結果表（貼付）'!$A:$A,0),MATCH(S$11,'予選ヒート2Gr-レース結果表（貼付）'!$1:$1,0)),"")=0,"",IFERROR(INDEX('予選ヒート2Gr-レース結果表（貼付）'!$A:$Z,MATCH($A25,'予選ヒート2Gr-レース結果表（貼付）'!$A:$A,0),MATCH(S$11,'予選ヒート2Gr-レース結果表（貼付）'!$1:$1,0)),""))</f>
        <v/>
      </c>
      <c r="T25" s="226"/>
      <c r="U25" s="227">
        <f>IF(IFERROR(INDEX('予選ヒート2Gr-レース結果表（貼付）'!$A:$Z,MATCH($B25,'予選ヒート2Gr-レース結果表（貼付）'!$B:$B,0),MATCH(U$11,'予選ヒート2Gr-レース結果表（貼付）'!$1:$1,0)),"")=0,"",IFERROR(INDEX('予選ヒート2Gr-レース結果表（貼付）'!$A:$Z,MATCH($B25,'予選ヒート2Gr-レース結果表（貼付）'!$B:$B,0),MATCH(U$11,'予選ヒート2Gr-レース結果表（貼付）'!$1:$1,0)),""))</f>
        <v>81.361999999999995</v>
      </c>
    </row>
    <row r="26" spans="1:21" ht="12.75" customHeight="1">
      <c r="A26" s="14">
        <f>IF(OR('予選ヒート2Gr-レース結果表（貼付）'!A15="DNF",'予選ヒート2Gr-レース結果表（貼付）'!A15="DNS",'予選ヒート2Gr-レース結果表（貼付）'!A15="DQ"),'予選ヒート2Gr-レース結果表（貼付）'!A15,IF(MAX('予選ヒート2Gr-レース結果表（貼付）'!$A:$A)&gt;A25,A25+1,""))</f>
        <v>14</v>
      </c>
      <c r="B26" s="15">
        <f>IFERROR(INDEX('予選ヒート2Gr-レース結果表（貼付）'!A15:$Z$50,MATCH($A26,'予選ヒート2Gr-レース結果表（貼付）'!A15:$A$50,0),MATCH('公式予選（TT）1Gr-結果表（印刷）'!B$11,'予選ヒート2Gr-レース結果表（貼付）'!$1:$1,0)),"")</f>
        <v>79</v>
      </c>
      <c r="C26" s="200"/>
      <c r="D26" s="20" t="str">
        <f>IFERROR(INDEX('予選ヒート2Gr-レース結果表（貼付）'!$A:$Z,MATCH($A26,'予選ヒート2Gr-レース結果表（貼付）'!$A:$A,0),MATCH('予選ヒート2Gr-レース結果表（印刷）'!D$11,'予選ヒート2Gr-レース結果表（貼付）'!$1:$1,0)),"")</f>
        <v>網野 麻衣子</v>
      </c>
      <c r="E26" s="86" t="str">
        <f>IFERROR(INDEX('予選ヒート2Gr-レース結果表（貼付）'!$A:$Z,MATCH($A26,'予選ヒート2Gr-レース結果表（貼付）'!$A:$A,0),MATCH('予選ヒート2Gr-レース結果表（印刷）'!E$11,'予選ヒート2Gr-レース結果表（貼付）'!$1:$1,0)),"")</f>
        <v>Birel/YAMAHA</v>
      </c>
      <c r="F26" s="21" t="str">
        <f>IFERROR(INDEX('予選ヒート2Gr-レース結果表（貼付）'!$A:$Z,MATCH($A26,'予選ヒート2Gr-レース結果表（貼付）'!$A:$A,0),MATCH('予選ヒート2Gr-レース結果表（印刷）'!F$11,'予選ヒート2Gr-レース結果表（貼付）'!$1:$1,0)),"")</f>
        <v>アステック</v>
      </c>
      <c r="G26" s="84" t="str">
        <f>IFERROR(INDEX('予選ヒート2Gr-レース結果表（貼付）'!$A:$Z,MATCH($A26,'予選ヒート2Gr-レース結果表（貼付）'!$A:$A,0),MATCH('予選ヒート2Gr-レース結果表（印刷）'!G$11,'予選ヒート2Gr-レース結果表（貼付）'!$1:$1,0)),"")</f>
        <v>BS</v>
      </c>
      <c r="H26" s="24">
        <f>IFERROR(INDEX('予選ヒート2Gr-レース結果表（貼付）'!$A:$Z,MATCH($A26,'予選ヒート2Gr-レース結果表（貼付）'!$A:$A,0),MATCH('予選ヒート2Gr-レース結果表（印刷）'!H$11,'予選ヒート2Gr-レース結果表（貼付）'!$1:$1,0)),"")</f>
        <v>10</v>
      </c>
      <c r="I26" s="82">
        <f>IFERROR(INDEX('予選ヒート2Gr-レース結果表（貼付）'!$A:$Z,MATCH($A26,'予選ヒート2Gr-レース結果表（貼付）'!$A:$A,0),MATCH('予選ヒート2Gr-レース結果表（印刷）'!I$11,'予選ヒート2Gr-レース結果表（貼付）'!$1:$1,0)),"")</f>
        <v>6.6457523148148144E-3</v>
      </c>
      <c r="J26" s="59">
        <f>IFERROR(IF(A26="DNS","",IF(A26="DQ","",INDEX('予選ヒート2Gr-レース結果表（貼付）'!$A:$Z,MATCH($B26,'予選ヒート2Gr-レース結果表（貼付）'!$B:$B,0),MATCH('予選ヒート2Gr-レース結果表（印刷）'!J$11,'予選ヒート2Gr-レース結果表（貼付）'!$1:$1,0)))),"")</f>
        <v>3.5419999999999998</v>
      </c>
      <c r="K26" s="59">
        <f>IFERROR(IF(A26="DNS","",IF(A26="DQ","",INDEX('予選ヒート2Gr-レース結果表（貼付）'!$A:$Z,MATCH($B26,'予選ヒート2Gr-レース結果表（貼付）'!$B:$B,0),MATCH('予選ヒート2Gr-レース結果表（印刷）'!K$11,'予選ヒート2Gr-レース結果表（貼付）'!$1:$1,0)))),"")</f>
        <v>0.45700000000000002</v>
      </c>
      <c r="L26" s="88">
        <f>IFERROR(IF(A26="DNS","",IF(A26="DQ","",INDEX('予選ヒート2Gr-レース結果表（貼付）'!$A:$Z,MATCH($B26,'予選ヒート2Gr-レース結果表（貼付）'!$B:$B,0),MATCH('予選ヒート2Gr-レース結果表（印刷）'!L$11,'予選ヒート2Gr-レース結果表（貼付）'!$1:$1,0)))),"")</f>
        <v>55.488</v>
      </c>
      <c r="M26" s="217" t="str">
        <f t="shared" si="0"/>
        <v/>
      </c>
      <c r="N26" s="16"/>
      <c r="O26" s="23"/>
      <c r="P26" s="226" t="str">
        <f>IF(IFERROR(INDEX('予選ヒート2Gr-レース結果表（貼付）'!$A:$Z,MATCH($B26,'予選ヒート2Gr-レース結果表（貼付）'!$B:$B,0),MATCH(P$11,'予選ヒート2Gr-レース結果表（貼付）'!$1:$1,0)),"")=0,"",IFERROR(INDEX('予選ヒート2Gr-レース結果表（貼付）'!$A:$Z,MATCH($B26,'予選ヒート2Gr-レース結果表（貼付）'!$B:$B,0),MATCH(P$11,'予選ヒート2Gr-レース結果表（貼付）'!$1:$1,0)),""))</f>
        <v/>
      </c>
      <c r="Q26" s="226" t="str">
        <f>IF(P26="","",COUNTIF($P$13:P26,"&lt;&gt;"&amp;""))</f>
        <v/>
      </c>
      <c r="R26" s="226" t="str">
        <f t="shared" si="1"/>
        <v/>
      </c>
      <c r="S26" s="226" t="str">
        <f>IF(IFERROR(INDEX('予選ヒート2Gr-レース結果表（貼付）'!$A:$Z,MATCH($A26,'予選ヒート2Gr-レース結果表（貼付）'!$A:$A,0),MATCH(S$11,'予選ヒート2Gr-レース結果表（貼付）'!$1:$1,0)),"")=0,"",IFERROR(INDEX('予選ヒート2Gr-レース結果表（貼付）'!$A:$Z,MATCH($A26,'予選ヒート2Gr-レース結果表（貼付）'!$A:$A,0),MATCH(S$11,'予選ヒート2Gr-レース結果表（貼付）'!$1:$1,0)),""))</f>
        <v/>
      </c>
      <c r="T26" s="226"/>
      <c r="U26" s="227">
        <f>IF(IFERROR(INDEX('予選ヒート2Gr-レース結果表（貼付）'!$A:$Z,MATCH($B26,'予選ヒート2Gr-レース結果表（貼付）'!$B:$B,0),MATCH(U$11,'予選ヒート2Gr-レース結果表（貼付）'!$1:$1,0)),"")=0,"",IFERROR(INDEX('予選ヒート2Gr-レース結果表（貼付）'!$A:$Z,MATCH($B26,'予選ヒート2Gr-レース結果表（貼付）'!$B:$B,0),MATCH(U$11,'予選ヒート2Gr-レース結果表（貼付）'!$1:$1,0)),""))</f>
        <v>82.007000000000005</v>
      </c>
    </row>
    <row r="27" spans="1:21" ht="2.1" customHeight="1">
      <c r="A27" s="14"/>
      <c r="B27" s="15"/>
      <c r="C27" s="200"/>
      <c r="D27" s="20"/>
      <c r="E27" s="86"/>
      <c r="F27" s="21"/>
      <c r="G27" s="84"/>
      <c r="H27" s="24"/>
      <c r="I27" s="82"/>
      <c r="J27" s="59"/>
      <c r="K27" s="59"/>
      <c r="L27" s="88"/>
      <c r="M27" s="217"/>
      <c r="N27" s="16"/>
      <c r="O27" s="23"/>
      <c r="P27" s="226"/>
      <c r="Q27" s="226"/>
      <c r="R27" s="226"/>
      <c r="S27" s="226"/>
      <c r="T27" s="226"/>
      <c r="U27" s="227" t="str">
        <f>IF(IFERROR(INDEX('予選ヒート2Gr-レース結果表（貼付）'!$A:$Z,MATCH($B27,'予選ヒート2Gr-レース結果表（貼付）'!$B:$B,0),MATCH(U$11,'予選ヒート2Gr-レース結果表（貼付）'!$1:$1,0)),"")=0,"",IFERROR(INDEX('予選ヒート2Gr-レース結果表（貼付）'!$A:$Z,MATCH($B27,'予選ヒート2Gr-レース結果表（貼付）'!$B:$B,0),MATCH(U$11,'予選ヒート2Gr-レース結果表（貼付）'!$1:$1,0)),""))</f>
        <v/>
      </c>
    </row>
    <row r="28" spans="1:21" ht="12.75">
      <c r="A28" s="223" t="s">
        <v>211</v>
      </c>
      <c r="B28" s="15"/>
      <c r="C28" s="200"/>
      <c r="D28" s="202"/>
      <c r="E28" s="203"/>
      <c r="F28" s="21"/>
      <c r="G28" s="84"/>
      <c r="H28" s="24"/>
      <c r="I28" s="82"/>
      <c r="J28" s="59"/>
      <c r="K28" s="59"/>
      <c r="L28" s="88"/>
      <c r="M28" s="217"/>
      <c r="N28" s="16"/>
      <c r="O28" s="23"/>
      <c r="P28" s="226"/>
      <c r="Q28" s="226"/>
      <c r="R28" s="226"/>
      <c r="S28" s="226"/>
      <c r="T28" s="226"/>
      <c r="U28" s="227" t="str">
        <f>IF(IFERROR(INDEX('予選ヒート2Gr-レース結果表（貼付）'!$A:$Z,MATCH($B28,'予選ヒート2Gr-レース結果表（貼付）'!$B:$B,0),MATCH(U$11,'予選ヒート2Gr-レース結果表（貼付）'!$1:$1,0)),"")=0,"",IFERROR(INDEX('予選ヒート2Gr-レース結果表（貼付）'!$A:$Z,MATCH($B28,'予選ヒート2Gr-レース結果表（貼付）'!$B:$B,0),MATCH(U$11,'予選ヒート2Gr-レース結果表（貼付）'!$1:$1,0)),""))</f>
        <v/>
      </c>
    </row>
    <row r="29" spans="1:21" ht="2.1" customHeight="1">
      <c r="A29" s="211"/>
      <c r="B29" s="15"/>
      <c r="C29" s="200"/>
      <c r="D29" s="202"/>
      <c r="E29" s="203"/>
      <c r="F29" s="21"/>
      <c r="G29" s="84"/>
      <c r="H29" s="24"/>
      <c r="I29" s="82"/>
      <c r="J29" s="59"/>
      <c r="K29" s="59"/>
      <c r="L29" s="88"/>
      <c r="M29" s="217"/>
      <c r="N29" s="16"/>
      <c r="O29" s="23"/>
      <c r="P29" s="226"/>
      <c r="Q29" s="226"/>
      <c r="R29" s="226"/>
      <c r="S29" s="226"/>
      <c r="T29" s="226"/>
      <c r="U29" s="227" t="str">
        <f>IF(IFERROR(INDEX('予選ヒート2Gr-レース結果表（貼付）'!$A:$Z,MATCH($B29,'予選ヒート2Gr-レース結果表（貼付）'!$B:$B,0),MATCH(U$11,'予選ヒート2Gr-レース結果表（貼付）'!$1:$1,0)),"")=0,"",IFERROR(INDEX('予選ヒート2Gr-レース結果表（貼付）'!$A:$Z,MATCH($B29,'予選ヒート2Gr-レース結果表（貼付）'!$B:$B,0),MATCH(U$11,'予選ヒート2Gr-レース結果表（貼付）'!$1:$1,0)),""))</f>
        <v/>
      </c>
    </row>
    <row r="30" spans="1:21" ht="12.75">
      <c r="A30" s="211" t="s">
        <v>209</v>
      </c>
      <c r="B30" s="15"/>
      <c r="C30" s="200"/>
      <c r="D30" s="202"/>
      <c r="E30" s="203"/>
      <c r="F30" s="21"/>
      <c r="G30" s="84"/>
      <c r="H30" s="24"/>
      <c r="I30" s="82"/>
      <c r="J30" s="59"/>
      <c r="K30" s="59"/>
      <c r="L30" s="88"/>
      <c r="M30" s="217"/>
      <c r="N30" s="16"/>
      <c r="O30" s="23"/>
      <c r="P30" s="226"/>
      <c r="Q30" s="226"/>
      <c r="R30" s="226"/>
      <c r="S30" s="226"/>
      <c r="T30" s="226"/>
      <c r="U30" s="227" t="str">
        <f>IF(IFERROR(INDEX('予選ヒート2Gr-レース結果表（貼付）'!$A:$Z,MATCH($B30,'予選ヒート2Gr-レース結果表（貼付）'!$B:$B,0),MATCH(U$11,'予選ヒート2Gr-レース結果表（貼付）'!$1:$1,0)),"")=0,"",IFERROR(INDEX('予選ヒート2Gr-レース結果表（貼付）'!$A:$Z,MATCH($B30,'予選ヒート2Gr-レース結果表（貼付）'!$B:$B,0),MATCH(U$11,'予選ヒート2Gr-レース結果表（貼付）'!$1:$1,0)),""))</f>
        <v/>
      </c>
    </row>
    <row r="31" spans="1:21" ht="2.1" customHeight="1">
      <c r="A31" s="14"/>
      <c r="B31" s="15"/>
      <c r="C31" s="200"/>
      <c r="D31" s="20"/>
      <c r="E31" s="86"/>
      <c r="F31" s="21"/>
      <c r="G31" s="84"/>
      <c r="H31" s="24"/>
      <c r="I31" s="82"/>
      <c r="J31" s="59"/>
      <c r="K31" s="59"/>
      <c r="L31" s="88"/>
      <c r="M31" s="217"/>
      <c r="N31" s="16"/>
      <c r="O31" s="23"/>
      <c r="P31" s="226"/>
      <c r="Q31" s="226"/>
      <c r="R31" s="226"/>
      <c r="S31" s="226"/>
      <c r="T31" s="226"/>
      <c r="U31" s="227" t="str">
        <f>IF(IFERROR(INDEX('予選ヒート2Gr-レース結果表（貼付）'!$A:$Z,MATCH($B31,'予選ヒート2Gr-レース結果表（貼付）'!$B:$B,0),MATCH(U$11,'予選ヒート2Gr-レース結果表（貼付）'!$1:$1,0)),"")=0,"",IFERROR(INDEX('予選ヒート2Gr-レース結果表（貼付）'!$A:$Z,MATCH($B31,'予選ヒート2Gr-レース結果表（貼付）'!$B:$B,0),MATCH(U$11,'予選ヒート2Gr-レース結果表（貼付）'!$1:$1,0)),""))</f>
        <v/>
      </c>
    </row>
    <row r="32" spans="1:21" ht="12.75" customHeight="1">
      <c r="A32" s="14">
        <f>IF(OR('予選ヒート2Gr-レース結果表（貼付）'!A16="DNF",'予選ヒート2Gr-レース結果表（貼付）'!A16="DNS",'予選ヒート2Gr-レース結果表（貼付）'!A16="DQ"),'予選ヒート2Gr-レース結果表（貼付）'!A16,IF(MAX('予選ヒート2Gr-レース結果表（貼付）'!$A:$A)&gt;A26,A26+1,""))</f>
        <v>15</v>
      </c>
      <c r="B32" s="15">
        <f>IFERROR(INDEX('予選ヒート2Gr-レース結果表（貼付）'!A16:$Z$50,MATCH($A32,'予選ヒート2Gr-レース結果表（貼付）'!A16:$A$50,0),MATCH('公式予選（TT）1Gr-結果表（印刷）'!B$11,'予選ヒート2Gr-レース結果表（貼付）'!$1:$1,0)),"")</f>
        <v>31</v>
      </c>
      <c r="C32" s="200"/>
      <c r="D32" s="20" t="str">
        <f>IFERROR(INDEX('予選ヒート2Gr-レース結果表（貼付）'!$A:$Z,MATCH($A32,'予選ヒート2Gr-レース結果表（貼付）'!$A:$A,0),MATCH('予選ヒート2Gr-レース結果表（印刷）'!D$11,'予選ヒート2Gr-レース結果表（貼付）'!$1:$1,0)),"")</f>
        <v>金澤 正博</v>
      </c>
      <c r="E32" s="86" t="str">
        <f>IFERROR(INDEX('予選ヒート2Gr-レース結果表（貼付）'!$A:$Z,MATCH($A32,'予選ヒート2Gr-レース結果表（貼付）'!$A:$A,0),MATCH('予選ヒート2Gr-レース結果表（印刷）'!E$11,'予選ヒート2Gr-レース結果表（貼付）'!$1:$1,0)),"")</f>
        <v>RICCIARDO/YAMAHA</v>
      </c>
      <c r="F32" s="21" t="str">
        <f>IFERROR(INDEX('予選ヒート2Gr-レース結果表（貼付）'!$A:$Z,MATCH($A32,'予選ヒート2Gr-レース結果表（貼付）'!$A:$A,0),MATCH('予選ヒート2Gr-レース結果表（印刷）'!F$11,'予選ヒート2Gr-レース結果表（貼付）'!$1:$1,0)),"")</f>
        <v>ガレージC</v>
      </c>
      <c r="G32" s="84" t="str">
        <f>IFERROR(INDEX('予選ヒート2Gr-レース結果表（貼付）'!$A:$Z,MATCH($A32,'予選ヒート2Gr-レース結果表（貼付）'!$A:$A,0),MATCH('予選ヒート2Gr-レース結果表（印刷）'!G$11,'予選ヒート2Gr-レース結果表（貼付）'!$1:$1,0)),"")</f>
        <v>BS</v>
      </c>
      <c r="H32" s="24">
        <f>IFERROR(INDEX('予選ヒート2Gr-レース結果表（貼付）'!$A:$Z,MATCH($A32,'予選ヒート2Gr-レース結果表（貼付）'!$A:$A,0),MATCH('予選ヒート2Gr-レース結果表（印刷）'!H$11,'予選ヒート2Gr-レース結果表（貼付）'!$1:$1,0)),"")</f>
        <v>10</v>
      </c>
      <c r="I32" s="82">
        <f>IFERROR(INDEX('予選ヒート2Gr-レース結果表（貼付）'!$A:$Z,MATCH($A32,'予選ヒート2Gr-レース結果表（貼付）'!$A:$A,0),MATCH('予選ヒート2Gr-レース結果表（印刷）'!I$11,'予選ヒート2Gr-レース結果表（貼付）'!$1:$1,0)),"")</f>
        <v>6.66199074074074E-3</v>
      </c>
      <c r="J32" s="59">
        <f>IFERROR(IF(A32="DNS","",IF(A32="DQ","",INDEX('予選ヒート2Gr-レース結果表（貼付）'!$A:$Z,MATCH($B32,'予選ヒート2Gr-レース結果表（貼付）'!$B:$B,0),MATCH('予選ヒート2Gr-レース結果表（印刷）'!J$11,'予選ヒート2Gr-レース結果表（貼付）'!$1:$1,0)))),"")</f>
        <v>4.9450000000000003</v>
      </c>
      <c r="K32" s="59">
        <f>IFERROR(IF(A32="DNS","",IF(A32="DQ","",INDEX('予選ヒート2Gr-レース結果表（貼付）'!$A:$Z,MATCH($B32,'予選ヒート2Gr-レース結果表（貼付）'!$B:$B,0),MATCH('予選ヒート2Gr-レース結果表（印刷）'!K$11,'予選ヒート2Gr-レース結果表（貼付）'!$1:$1,0)))),"")</f>
        <v>1.403</v>
      </c>
      <c r="L32" s="88">
        <f>IFERROR(IF(A32="DNS","",IF(A32="DQ","",INDEX('予選ヒート2Gr-レース結果表（貼付）'!$A:$Z,MATCH($B32,'予選ヒート2Gr-レース結果表（貼付）'!$B:$B,0),MATCH('予選ヒート2Gr-レース結果表（印刷）'!L$11,'予選ヒート2Gr-レース結果表（貼付）'!$1:$1,0)))),"")</f>
        <v>55.771000000000001</v>
      </c>
      <c r="M32" s="217" t="str">
        <f t="shared" ref="M32:M52" si="2">IF(L32&lt;1,"",IF($M$11&gt;L32,"R",""))</f>
        <v/>
      </c>
      <c r="N32" s="16"/>
      <c r="O32" s="23"/>
      <c r="P32" s="226" t="str">
        <f>IF(IFERROR(INDEX('予選ヒート2Gr-レース結果表（貼付）'!$A:$Z,MATCH($B32,'予選ヒート2Gr-レース結果表（貼付）'!$B:$B,0),MATCH(P$11,'予選ヒート2Gr-レース結果表（貼付）'!$1:$1,0)),"")=0,"",IFERROR(INDEX('予選ヒート2Gr-レース結果表（貼付）'!$A:$Z,MATCH($B32,'予選ヒート2Gr-レース結果表（貼付）'!$B:$B,0),MATCH(P$11,'予選ヒート2Gr-レース結果表（貼付）'!$1:$1,0)),""))</f>
        <v/>
      </c>
      <c r="Q32" s="226" t="str">
        <f>IF(P32="","",COUNTIF($P$13:P32,"&lt;&gt;"&amp;""))</f>
        <v/>
      </c>
      <c r="R32" s="226" t="str">
        <f t="shared" ref="R32:R51" si="3">IFERROR(RANK(Q32,$Q$13:$Q$51,1),"")</f>
        <v/>
      </c>
      <c r="S32" s="226" t="str">
        <f>IF(IFERROR(INDEX('予選ヒート2Gr-レース結果表（貼付）'!$A:$Z,MATCH($A32,'予選ヒート2Gr-レース結果表（貼付）'!$A:$A,0),MATCH(S$11,'予選ヒート2Gr-レース結果表（貼付）'!$1:$1,0)),"")=0,"",IFERROR(INDEX('予選ヒート2Gr-レース結果表（貼付）'!$A:$Z,MATCH($A32,'予選ヒート2Gr-レース結果表（貼付）'!$A:$A,0),MATCH(S$11,'予選ヒート2Gr-レース結果表（貼付）'!$1:$1,0)),""))</f>
        <v/>
      </c>
      <c r="T32" s="226"/>
      <c r="U32" s="227">
        <f>IF(IFERROR(INDEX('予選ヒート2Gr-レース結果表（貼付）'!$A:$Z,MATCH($B32,'予選ヒート2Gr-レース結果表（貼付）'!$B:$B,0),MATCH(U$11,'予選ヒート2Gr-レース結果表（貼付）'!$1:$1,0)),"")=0,"",IFERROR(INDEX('予選ヒート2Gr-レース結果表（貼付）'!$A:$Z,MATCH($B32,'予選ヒート2Gr-レース結果表（貼付）'!$B:$B,0),MATCH(U$11,'予選ヒート2Gr-レース結果表（貼付）'!$1:$1,0)),""))</f>
        <v>81.590999999999994</v>
      </c>
    </row>
    <row r="33" spans="1:21" ht="12.75" customHeight="1">
      <c r="A33" s="14">
        <f>IF(OR('予選ヒート2Gr-レース結果表（貼付）'!A17="DNF",'予選ヒート2Gr-レース結果表（貼付）'!A17="DNS",'予選ヒート2Gr-レース結果表（貼付）'!A17="DQ"),'予選ヒート2Gr-レース結果表（貼付）'!A17,IF(MAX('予選ヒート2Gr-レース結果表（貼付）'!$A:$A)&gt;A32,A32+1,""))</f>
        <v>16</v>
      </c>
      <c r="B33" s="15">
        <f>IFERROR(INDEX('予選ヒート2Gr-レース結果表（貼付）'!A17:$Z$50,MATCH($A33,'予選ヒート2Gr-レース結果表（貼付）'!A17:$A$50,0),MATCH('公式予選（TT）1Gr-結果表（印刷）'!B$11,'予選ヒート2Gr-レース結果表（貼付）'!$1:$1,0)),"")</f>
        <v>71</v>
      </c>
      <c r="C33" s="200"/>
      <c r="D33" s="20" t="str">
        <f>IFERROR(INDEX('予選ヒート2Gr-レース結果表（貼付）'!$A:$Z,MATCH($A33,'予選ヒート2Gr-レース結果表（貼付）'!$A:$A,0),MATCH('予選ヒート2Gr-レース結果表（印刷）'!D$11,'予選ヒート2Gr-レース結果表（貼付）'!$1:$1,0)),"")</f>
        <v>棚橋 信之</v>
      </c>
      <c r="E33" s="86" t="str">
        <f>IFERROR(INDEX('予選ヒート2Gr-レース結果表（貼付）'!$A:$Z,MATCH($A33,'予選ヒート2Gr-レース結果表（貼付）'!$A:$A,0),MATCH('予選ヒート2Gr-レース結果表（印刷）'!E$11,'予選ヒート2Gr-レース結果表（貼付）'!$1:$1,0)),"")</f>
        <v>TONYKART/YAMAHA</v>
      </c>
      <c r="F33" s="21" t="str">
        <f>IFERROR(INDEX('予選ヒート2Gr-レース結果表（貼付）'!$A:$Z,MATCH($A33,'予選ヒート2Gr-レース結果表（貼付）'!$A:$A,0),MATCH('予選ヒート2Gr-レース結果表（印刷）'!F$11,'予選ヒート2Gr-レース結果表（貼付）'!$1:$1,0)),"")</f>
        <v>RT熊+AshマルシンHSC</v>
      </c>
      <c r="G33" s="84" t="str">
        <f>IFERROR(INDEX('予選ヒート2Gr-レース結果表（貼付）'!$A:$Z,MATCH($A33,'予選ヒート2Gr-レース結果表（貼付）'!$A:$A,0),MATCH('予選ヒート2Gr-レース結果表（印刷）'!G$11,'予選ヒート2Gr-レース結果表（貼付）'!$1:$1,0)),"")</f>
        <v>BS</v>
      </c>
      <c r="H33" s="24">
        <f>IFERROR(INDEX('予選ヒート2Gr-レース結果表（貼付）'!$A:$Z,MATCH($A33,'予選ヒート2Gr-レース結果表（貼付）'!$A:$A,0),MATCH('予選ヒート2Gr-レース結果表（印刷）'!H$11,'予選ヒート2Gr-レース結果表（貼付）'!$1:$1,0)),"")</f>
        <v>10</v>
      </c>
      <c r="I33" s="82">
        <f>IFERROR(INDEX('予選ヒート2Gr-レース結果表（貼付）'!$A:$Z,MATCH($A33,'予選ヒート2Gr-レース結果表（貼付）'!$A:$A,0),MATCH('予選ヒート2Gr-レース結果表（印刷）'!I$11,'予選ヒート2Gr-レース結果表（貼付）'!$1:$1,0)),"")</f>
        <v>6.6728819444444448E-3</v>
      </c>
      <c r="J33" s="59">
        <f>IFERROR(IF(A33="DNS","",IF(A33="DQ","",INDEX('予選ヒート2Gr-レース結果表（貼付）'!$A:$Z,MATCH($B33,'予選ヒート2Gr-レース結果表（貼付）'!$B:$B,0),MATCH('予選ヒート2Gr-レース結果表（印刷）'!J$11,'予選ヒート2Gr-レース結果表（貼付）'!$1:$1,0)))),"")</f>
        <v>5.8860000000000001</v>
      </c>
      <c r="K33" s="59">
        <f>IFERROR(IF(A33="DNS","",IF(A33="DQ","",INDEX('予選ヒート2Gr-レース結果表（貼付）'!$A:$Z,MATCH($B33,'予選ヒート2Gr-レース結果表（貼付）'!$B:$B,0),MATCH('予選ヒート2Gr-レース結果表（印刷）'!K$11,'予選ヒート2Gr-レース結果表（貼付）'!$1:$1,0)))),"")</f>
        <v>0.94099999999999995</v>
      </c>
      <c r="L33" s="88">
        <f>IFERROR(IF(A33="DNS","",IF(A33="DQ","",INDEX('予選ヒート2Gr-レース結果表（貼付）'!$A:$Z,MATCH($B33,'予選ヒート2Gr-レース結果表（貼付）'!$B:$B,0),MATCH('予選ヒート2Gr-レース結果表（印刷）'!L$11,'予選ヒート2Gr-レース結果表（貼付）'!$1:$1,0)))),"")</f>
        <v>55.792999999999999</v>
      </c>
      <c r="M33" s="217" t="str">
        <f t="shared" si="2"/>
        <v/>
      </c>
      <c r="N33" s="16"/>
      <c r="O33" s="23"/>
      <c r="P33" s="226" t="str">
        <f>IF(IFERROR(INDEX('予選ヒート2Gr-レース結果表（貼付）'!$A:$Z,MATCH($B33,'予選ヒート2Gr-レース結果表（貼付）'!$B:$B,0),MATCH(P$11,'予選ヒート2Gr-レース結果表（貼付）'!$1:$1,0)),"")=0,"",IFERROR(INDEX('予選ヒート2Gr-レース結果表（貼付）'!$A:$Z,MATCH($B33,'予選ヒート2Gr-レース結果表（貼付）'!$B:$B,0),MATCH(P$11,'予選ヒート2Gr-レース結果表（貼付）'!$1:$1,0)),""))</f>
        <v/>
      </c>
      <c r="Q33" s="226" t="str">
        <f>IF(P33="","",COUNTIF($P$13:P33,"&lt;&gt;"&amp;""))</f>
        <v/>
      </c>
      <c r="R33" s="226" t="str">
        <f t="shared" si="3"/>
        <v/>
      </c>
      <c r="S33" s="226" t="str">
        <f>IF(IFERROR(INDEX('予選ヒート2Gr-レース結果表（貼付）'!$A:$Z,MATCH($A33,'予選ヒート2Gr-レース結果表（貼付）'!$A:$A,0),MATCH(S$11,'予選ヒート2Gr-レース結果表（貼付）'!$1:$1,0)),"")=0,"",IFERROR(INDEX('予選ヒート2Gr-レース結果表（貼付）'!$A:$Z,MATCH($A33,'予選ヒート2Gr-レース結果表（貼付）'!$A:$A,0),MATCH(S$11,'予選ヒート2Gr-レース結果表（貼付）'!$1:$1,0)),""))</f>
        <v/>
      </c>
      <c r="T33" s="226"/>
      <c r="U33" s="227">
        <f>IF(IFERROR(INDEX('予選ヒート2Gr-レース結果表（貼付）'!$A:$Z,MATCH($B33,'予選ヒート2Gr-レース結果表（貼付）'!$B:$B,0),MATCH(U$11,'予選ヒート2Gr-レース結果表（貼付）'!$1:$1,0)),"")=0,"",IFERROR(INDEX('予選ヒート2Gr-レース結果表（貼付）'!$A:$Z,MATCH($B33,'予選ヒート2Gr-レース結果表（貼付）'!$B:$B,0),MATCH(U$11,'予選ヒート2Gr-レース結果表（貼付）'!$1:$1,0)),""))</f>
        <v>81.558999999999997</v>
      </c>
    </row>
    <row r="34" spans="1:21" ht="12.75" customHeight="1">
      <c r="A34" s="14">
        <f>IF(OR('予選ヒート2Gr-レース結果表（貼付）'!A18="DNF",'予選ヒート2Gr-レース結果表（貼付）'!A18="DNS",'予選ヒート2Gr-レース結果表（貼付）'!A18="DQ"),'予選ヒート2Gr-レース結果表（貼付）'!A18,IF(MAX('予選ヒート2Gr-レース結果表（貼付）'!$A:$A)&gt;A33,A33+1,""))</f>
        <v>17</v>
      </c>
      <c r="B34" s="15">
        <f>IFERROR(INDEX('予選ヒート2Gr-レース結果表（貼付）'!A18:$Z$50,MATCH($A34,'予選ヒート2Gr-レース結果表（貼付）'!A18:$A$50,0),MATCH('公式予選（TT）1Gr-結果表（印刷）'!B$11,'予選ヒート2Gr-レース結果表（貼付）'!$1:$1,0)),"")</f>
        <v>9</v>
      </c>
      <c r="C34" s="200"/>
      <c r="D34" s="20" t="str">
        <f>IFERROR(INDEX('予選ヒート2Gr-レース結果表（貼付）'!$A:$Z,MATCH($A34,'予選ヒート2Gr-レース結果表（貼付）'!$A:$A,0),MATCH('予選ヒート2Gr-レース結果表（印刷）'!D$11,'予選ヒート2Gr-レース結果表（貼付）'!$1:$1,0)),"")</f>
        <v>澤口 宙征</v>
      </c>
      <c r="E34" s="86" t="str">
        <f>IFERROR(INDEX('予選ヒート2Gr-レース結果表（貼付）'!$A:$Z,MATCH($A34,'予選ヒート2Gr-レース結果表（貼付）'!$A:$A,0),MATCH('予選ヒート2Gr-レース結果表（印刷）'!E$11,'予選ヒート2Gr-レース結果表（貼付）'!$1:$1,0)),"")</f>
        <v>REDSPEED/YAMAHA</v>
      </c>
      <c r="F34" s="21" t="str">
        <f>IFERROR(INDEX('予選ヒート2Gr-レース結果表（貼付）'!$A:$Z,MATCH($A34,'予選ヒート2Gr-レース結果表（貼付）'!$A:$A,0),MATCH('予選ヒート2Gr-レース結果表（印刷）'!F$11,'予選ヒート2Gr-レース結果表（貼付）'!$1:$1,0)),"")</f>
        <v>ハラダカートクラブ</v>
      </c>
      <c r="G34" s="84" t="str">
        <f>IFERROR(INDEX('予選ヒート2Gr-レース結果表（貼付）'!$A:$Z,MATCH($A34,'予選ヒート2Gr-レース結果表（貼付）'!$A:$A,0),MATCH('予選ヒート2Gr-レース結果表（印刷）'!G$11,'予選ヒート2Gr-レース結果表（貼付）'!$1:$1,0)),"")</f>
        <v>BS</v>
      </c>
      <c r="H34" s="24">
        <f>IFERROR(INDEX('予選ヒート2Gr-レース結果表（貼付）'!$A:$Z,MATCH($A34,'予選ヒート2Gr-レース結果表（貼付）'!$A:$A,0),MATCH('予選ヒート2Gr-レース結果表（印刷）'!H$11,'予選ヒート2Gr-レース結果表（貼付）'!$1:$1,0)),"")</f>
        <v>10</v>
      </c>
      <c r="I34" s="82">
        <f>IFERROR(INDEX('予選ヒート2Gr-レース結果表（貼付）'!$A:$Z,MATCH($A34,'予選ヒート2Gr-レース結果表（貼付）'!$A:$A,0),MATCH('予選ヒート2Gr-レース結果表（印刷）'!I$11,'予選ヒート2Gr-レース結果表（貼付）'!$1:$1,0)),"")</f>
        <v>6.6950462962962962E-3</v>
      </c>
      <c r="J34" s="59">
        <f>IFERROR(IF(A34="DNS","",IF(A34="DQ","",INDEX('予選ヒート2Gr-レース結果表（貼付）'!$A:$Z,MATCH($B34,'予選ヒート2Gr-レース結果表（貼付）'!$B:$B,0),MATCH('予選ヒート2Gr-レース結果表（印刷）'!J$11,'予選ヒート2Gr-レース結果表（貼付）'!$1:$1,0)))),"")</f>
        <v>7.8010000000000002</v>
      </c>
      <c r="K34" s="59">
        <f>IFERROR(IF(A34="DNS","",IF(A34="DQ","",INDEX('予選ヒート2Gr-レース結果表（貼付）'!$A:$Z,MATCH($B34,'予選ヒート2Gr-レース結果表（貼付）'!$B:$B,0),MATCH('予選ヒート2Gr-レース結果表（印刷）'!K$11,'予選ヒート2Gr-レース結果表（貼付）'!$1:$1,0)))),"")</f>
        <v>1.915</v>
      </c>
      <c r="L34" s="88">
        <f>IFERROR(IF(A34="DNS","",IF(A34="DQ","",INDEX('予選ヒート2Gr-レース結果表（貼付）'!$A:$Z,MATCH($B34,'予選ヒート2Gr-レース結果表（貼付）'!$B:$B,0),MATCH('予選ヒート2Gr-レース結果表（印刷）'!L$11,'予選ヒート2Gr-レース結果表（貼付）'!$1:$1,0)))),"")</f>
        <v>56.183</v>
      </c>
      <c r="M34" s="217" t="str">
        <f t="shared" si="2"/>
        <v/>
      </c>
      <c r="N34" s="16"/>
      <c r="O34" s="23"/>
      <c r="P34" s="226" t="str">
        <f>IF(IFERROR(INDEX('予選ヒート2Gr-レース結果表（貼付）'!$A:$Z,MATCH($B34,'予選ヒート2Gr-レース結果表（貼付）'!$B:$B,0),MATCH(P$11,'予選ヒート2Gr-レース結果表（貼付）'!$1:$1,0)),"")=0,"",IFERROR(INDEX('予選ヒート2Gr-レース結果表（貼付）'!$A:$Z,MATCH($B34,'予選ヒート2Gr-レース結果表（貼付）'!$B:$B,0),MATCH(P$11,'予選ヒート2Gr-レース結果表（貼付）'!$1:$1,0)),""))</f>
        <v/>
      </c>
      <c r="Q34" s="226" t="str">
        <f>IF(P34="","",COUNTIF($P$13:P34,"&lt;&gt;"&amp;""))</f>
        <v/>
      </c>
      <c r="R34" s="226" t="str">
        <f t="shared" si="3"/>
        <v/>
      </c>
      <c r="S34" s="226" t="str">
        <f>IF(IFERROR(INDEX('予選ヒート2Gr-レース結果表（貼付）'!$A:$Z,MATCH($A34,'予選ヒート2Gr-レース結果表（貼付）'!$A:$A,0),MATCH(S$11,'予選ヒート2Gr-レース結果表（貼付）'!$1:$1,0)),"")=0,"",IFERROR(INDEX('予選ヒート2Gr-レース結果表（貼付）'!$A:$Z,MATCH($A34,'予選ヒート2Gr-レース結果表（貼付）'!$A:$A,0),MATCH(S$11,'予選ヒート2Gr-レース結果表（貼付）'!$1:$1,0)),""))</f>
        <v/>
      </c>
      <c r="T34" s="226"/>
      <c r="U34" s="227">
        <f>IF(IFERROR(INDEX('予選ヒート2Gr-レース結果表（貼付）'!$A:$Z,MATCH($B34,'予選ヒート2Gr-レース結果表（貼付）'!$B:$B,0),MATCH(U$11,'予選ヒート2Gr-レース結果表（貼付）'!$1:$1,0)),"")=0,"",IFERROR(INDEX('予選ヒート2Gr-レース結果表（貼付）'!$A:$Z,MATCH($B34,'予選ヒート2Gr-レース結果表（貼付）'!$B:$B,0),MATCH(U$11,'予選ヒート2Gr-レース結果表（貼付）'!$1:$1,0)),""))</f>
        <v>80.992000000000004</v>
      </c>
    </row>
    <row r="35" spans="1:21" ht="12.75" customHeight="1">
      <c r="A35" s="14">
        <f>IF(OR('予選ヒート2Gr-レース結果表（貼付）'!A19="DNF",'予選ヒート2Gr-レース結果表（貼付）'!A19="DNS",'予選ヒート2Gr-レース結果表（貼付）'!A19="DQ"),'予選ヒート2Gr-レース結果表（貼付）'!A19,IF(MAX('予選ヒート2Gr-レース結果表（貼付）'!$A:$A)&gt;A34,A34+1,""))</f>
        <v>18</v>
      </c>
      <c r="B35" s="15">
        <f>IFERROR(INDEX('予選ヒート2Gr-レース結果表（貼付）'!A19:$Z$50,MATCH($A35,'予選ヒート2Gr-レース結果表（貼付）'!A19:$A$50,0),MATCH('公式予選（TT）1Gr-結果表（印刷）'!B$11,'予選ヒート2Gr-レース結果表（貼付）'!$1:$1,0)),"")</f>
        <v>16</v>
      </c>
      <c r="C35" s="200"/>
      <c r="D35" s="20" t="str">
        <f>IFERROR(INDEX('予選ヒート2Gr-レース結果表（貼付）'!$A:$Z,MATCH($A35,'予選ヒート2Gr-レース結果表（貼付）'!$A:$A,0),MATCH('予選ヒート2Gr-レース結果表（印刷）'!D$11,'予選ヒート2Gr-レース結果表（貼付）'!$1:$1,0)),"")</f>
        <v>小辻 隼人</v>
      </c>
      <c r="E35" s="86" t="str">
        <f>IFERROR(INDEX('予選ヒート2Gr-レース結果表（貼付）'!$A:$Z,MATCH($A35,'予選ヒート2Gr-レース結果表（貼付）'!$A:$A,0),MATCH('予選ヒート2Gr-レース結果表（印刷）'!E$11,'予選ヒート2Gr-レース結果表（貼付）'!$1:$1,0)),"")</f>
        <v>CL/YAMAHA</v>
      </c>
      <c r="F35" s="21" t="str">
        <f>IFERROR(INDEX('予選ヒート2Gr-レース結果表（貼付）'!$A:$Z,MATCH($A35,'予選ヒート2Gr-レース結果表（貼付）'!$A:$A,0),MATCH('予選ヒート2Gr-レース結果表（印刷）'!F$11,'予選ヒート2Gr-レース結果表（貼付）'!$1:$1,0)),"")</f>
        <v>TIGRE</v>
      </c>
      <c r="G35" s="84" t="str">
        <f>IFERROR(INDEX('予選ヒート2Gr-レース結果表（貼付）'!$A:$Z,MATCH($A35,'予選ヒート2Gr-レース結果表（貼付）'!$A:$A,0),MATCH('予選ヒート2Gr-レース結果表（印刷）'!G$11,'予選ヒート2Gr-レース結果表（貼付）'!$1:$1,0)),"")</f>
        <v>BS</v>
      </c>
      <c r="H35" s="24">
        <f>IFERROR(INDEX('予選ヒート2Gr-レース結果表（貼付）'!$A:$Z,MATCH($A35,'予選ヒート2Gr-レース結果表（貼付）'!$A:$A,0),MATCH('予選ヒート2Gr-レース結果表（印刷）'!H$11,'予選ヒート2Gr-レース結果表（貼付）'!$1:$1,0)),"")</f>
        <v>10</v>
      </c>
      <c r="I35" s="82">
        <f>IFERROR(INDEX('予選ヒート2Gr-レース結果表（貼付）'!$A:$Z,MATCH($A35,'予選ヒート2Gr-レース結果表（貼付）'!$A:$A,0),MATCH('予選ヒート2Gr-レース結果表（印刷）'!I$11,'予選ヒート2Gr-レース結果表（貼付）'!$1:$1,0)),"")</f>
        <v>6.7031481481481482E-3</v>
      </c>
      <c r="J35" s="59">
        <f>IFERROR(IF(A35="DNS","",IF(A35="DQ","",INDEX('予選ヒート2Gr-レース結果表（貼付）'!$A:$Z,MATCH($B35,'予選ヒート2Gr-レース結果表（貼付）'!$B:$B,0),MATCH('予選ヒート2Gr-レース結果表（印刷）'!J$11,'予選ヒート2Gr-レース結果表（貼付）'!$1:$1,0)))),"")</f>
        <v>8.5009999999999994</v>
      </c>
      <c r="K35" s="59">
        <f>IFERROR(IF(A35="DNS","",IF(A35="DQ","",INDEX('予選ヒート2Gr-レース結果表（貼付）'!$A:$Z,MATCH($B35,'予選ヒート2Gr-レース結果表（貼付）'!$B:$B,0),MATCH('予選ヒート2Gr-レース結果表（印刷）'!K$11,'予選ヒート2Gr-レース結果表（貼付）'!$1:$1,0)))),"")</f>
        <v>0.307</v>
      </c>
      <c r="L35" s="88">
        <f>IFERROR(IF(A35="DNS","",IF(A35="DQ","",INDEX('予選ヒート2Gr-レース結果表（貼付）'!$A:$Z,MATCH($B35,'予選ヒート2Gr-レース結果表（貼付）'!$B:$B,0),MATCH('予選ヒート2Gr-レース結果表（印刷）'!L$11,'予選ヒート2Gr-レース結果表（貼付）'!$1:$1,0)))),"")</f>
        <v>55.893999999999998</v>
      </c>
      <c r="M35" s="217" t="str">
        <f t="shared" si="2"/>
        <v/>
      </c>
      <c r="N35" s="16"/>
      <c r="O35" s="23"/>
      <c r="P35" s="226" t="str">
        <f>IF(IFERROR(INDEX('予選ヒート2Gr-レース結果表（貼付）'!$A:$Z,MATCH($B35,'予選ヒート2Gr-レース結果表（貼付）'!$B:$B,0),MATCH(P$11,'予選ヒート2Gr-レース結果表（貼付）'!$1:$1,0)),"")=0,"",IFERROR(INDEX('予選ヒート2Gr-レース結果表（貼付）'!$A:$Z,MATCH($B35,'予選ヒート2Gr-レース結果表（貼付）'!$B:$B,0),MATCH(P$11,'予選ヒート2Gr-レース結果表（貼付）'!$1:$1,0)),""))</f>
        <v/>
      </c>
      <c r="Q35" s="226" t="str">
        <f>IF(P35="","",COUNTIF($P$13:P35,"&lt;&gt;"&amp;""))</f>
        <v/>
      </c>
      <c r="R35" s="226" t="str">
        <f t="shared" si="3"/>
        <v/>
      </c>
      <c r="S35" s="226" t="str">
        <f>IF(IFERROR(INDEX('予選ヒート2Gr-レース結果表（貼付）'!$A:$Z,MATCH($A35,'予選ヒート2Gr-レース結果表（貼付）'!$A:$A,0),MATCH(S$11,'予選ヒート2Gr-レース結果表（貼付）'!$1:$1,0)),"")=0,"",IFERROR(INDEX('予選ヒート2Gr-レース結果表（貼付）'!$A:$Z,MATCH($A35,'予選ヒート2Gr-レース結果表（貼付）'!$A:$A,0),MATCH(S$11,'予選ヒート2Gr-レース結果表（貼付）'!$1:$1,0)),""))</f>
        <v/>
      </c>
      <c r="T35" s="226"/>
      <c r="U35" s="227">
        <f>IF(IFERROR(INDEX('予選ヒート2Gr-レース結果表（貼付）'!$A:$Z,MATCH($B35,'予選ヒート2Gr-レース結果表（貼付）'!$B:$B,0),MATCH(U$11,'予選ヒート2Gr-レース結果表（貼付）'!$1:$1,0)),"")=0,"",IFERROR(INDEX('予選ヒート2Gr-レース結果表（貼付）'!$A:$Z,MATCH($B35,'予選ヒート2Gr-レース結果表（貼付）'!$B:$B,0),MATCH(U$11,'予選ヒート2Gr-レース結果表（貼付）'!$1:$1,0)),""))</f>
        <v>81.411000000000001</v>
      </c>
    </row>
    <row r="36" spans="1:21" ht="12.75" customHeight="1">
      <c r="A36" s="14">
        <f>IF(OR('予選ヒート2Gr-レース結果表（貼付）'!A20="DNF",'予選ヒート2Gr-レース結果表（貼付）'!A20="DNS",'予選ヒート2Gr-レース結果表（貼付）'!A20="DQ"),'予選ヒート2Gr-レース結果表（貼付）'!A20,IF(MAX('予選ヒート2Gr-レース結果表（貼付）'!$A:$A)&gt;A35,A35+1,""))</f>
        <v>19</v>
      </c>
      <c r="B36" s="15">
        <f>IFERROR(INDEX('予選ヒート2Gr-レース結果表（貼付）'!A20:$Z$50,MATCH($A36,'予選ヒート2Gr-レース結果表（貼付）'!A20:$A$50,0),MATCH('公式予選（TT）1Gr-結果表（印刷）'!B$11,'予選ヒート2Gr-レース結果表（貼付）'!$1:$1,0)),"")</f>
        <v>55</v>
      </c>
      <c r="C36" s="200"/>
      <c r="D36" s="20" t="str">
        <f>IFERROR(INDEX('予選ヒート2Gr-レース結果表（貼付）'!$A:$Z,MATCH($A36,'予選ヒート2Gr-レース結果表（貼付）'!$A:$A,0),MATCH('予選ヒート2Gr-レース結果表（印刷）'!D$11,'予選ヒート2Gr-レース結果表（貼付）'!$1:$1,0)),"")</f>
        <v>三船 祐一</v>
      </c>
      <c r="E36" s="86" t="str">
        <f>IFERROR(INDEX('予選ヒート2Gr-レース結果表（貼付）'!$A:$Z,MATCH($A36,'予選ヒート2Gr-レース結果表（貼付）'!$A:$A,0),MATCH('予選ヒート2Gr-レース結果表（印刷）'!E$11,'予選ヒート2Gr-レース結果表（貼付）'!$1:$1,0)),"")</f>
        <v>crocpromotion/YAMAHA</v>
      </c>
      <c r="F36" s="21" t="str">
        <f>IFERROR(INDEX('予選ヒート2Gr-レース結果表（貼付）'!$A:$Z,MATCH($A36,'予選ヒート2Gr-レース結果表（貼付）'!$A:$A,0),MATCH('予選ヒート2Gr-レース結果表（印刷）'!F$11,'予選ヒート2Gr-レース結果表（貼付）'!$1:$1,0)),"")</f>
        <v>Gren Blue RT</v>
      </c>
      <c r="G36" s="84" t="str">
        <f>IFERROR(INDEX('予選ヒート2Gr-レース結果表（貼付）'!$A:$Z,MATCH($A36,'予選ヒート2Gr-レース結果表（貼付）'!$A:$A,0),MATCH('予選ヒート2Gr-レース結果表（印刷）'!G$11,'予選ヒート2Gr-レース結果表（貼付）'!$1:$1,0)),"")</f>
        <v>BS</v>
      </c>
      <c r="H36" s="24">
        <f>IFERROR(INDEX('予選ヒート2Gr-レース結果表（貼付）'!$A:$Z,MATCH($A36,'予選ヒート2Gr-レース結果表（貼付）'!$A:$A,0),MATCH('予選ヒート2Gr-レース結果表（印刷）'!H$11,'予選ヒート2Gr-レース結果表（貼付）'!$1:$1,0)),"")</f>
        <v>10</v>
      </c>
      <c r="I36" s="82">
        <f>IFERROR(INDEX('予選ヒート2Gr-レース結果表（貼付）'!$A:$Z,MATCH($A36,'予選ヒート2Gr-レース結果表（貼付）'!$A:$A,0),MATCH('予選ヒート2Gr-レース結果表（印刷）'!I$11,'予選ヒート2Gr-レース結果表（貼付）'!$1:$1,0)),"")</f>
        <v>6.709594907407408E-3</v>
      </c>
      <c r="J36" s="59">
        <f>IFERROR(IF(A36="DNS","",IF(A36="DQ","",INDEX('予選ヒート2Gr-レース結果表（貼付）'!$A:$Z,MATCH($B36,'予選ヒート2Gr-レース結果表（貼付）'!$B:$B,0),MATCH('予選ヒート2Gr-レース結果表（印刷）'!J$11,'予選ヒート2Gr-レース結果表（貼付）'!$1:$1,0)))),"")</f>
        <v>9.0579999999999998</v>
      </c>
      <c r="K36" s="59">
        <f>IFERROR(IF(A36="DNS","",IF(A36="DQ","",INDEX('予選ヒート2Gr-レース結果表（貼付）'!$A:$Z,MATCH($B36,'予選ヒート2Gr-レース結果表（貼付）'!$B:$B,0),MATCH('予選ヒート2Gr-レース結果表（印刷）'!K$11,'予選ヒート2Gr-レース結果表（貼付）'!$1:$1,0)))),"")</f>
        <v>0.55700000000000005</v>
      </c>
      <c r="L36" s="88">
        <f>IFERROR(IF(A36="DNS","",IF(A36="DQ","",INDEX('予選ヒート2Gr-レース結果表（貼付）'!$A:$Z,MATCH($B36,'予選ヒート2Gr-レース結果表（貼付）'!$B:$B,0),MATCH('予選ヒート2Gr-レース結果表（印刷）'!L$11,'予選ヒート2Gr-レース結果表（貼付）'!$1:$1,0)))),"")</f>
        <v>56.115000000000002</v>
      </c>
      <c r="M36" s="217" t="str">
        <f t="shared" si="2"/>
        <v/>
      </c>
      <c r="N36" s="16"/>
      <c r="O36" s="23"/>
      <c r="P36" s="226" t="str">
        <f>IF(IFERROR(INDEX('予選ヒート2Gr-レース結果表（貼付）'!$A:$Z,MATCH($B36,'予選ヒート2Gr-レース結果表（貼付）'!$B:$B,0),MATCH(P$11,'予選ヒート2Gr-レース結果表（貼付）'!$1:$1,0)),"")=0,"",IFERROR(INDEX('予選ヒート2Gr-レース結果表（貼付）'!$A:$Z,MATCH($B36,'予選ヒート2Gr-レース結果表（貼付）'!$B:$B,0),MATCH(P$11,'予選ヒート2Gr-レース結果表（貼付）'!$1:$1,0)),""))</f>
        <v/>
      </c>
      <c r="Q36" s="226" t="str">
        <f>IF(P36="","",COUNTIF($P$13:P36,"&lt;&gt;"&amp;""))</f>
        <v/>
      </c>
      <c r="R36" s="226" t="str">
        <f t="shared" si="3"/>
        <v/>
      </c>
      <c r="S36" s="226" t="str">
        <f>IF(IFERROR(INDEX('予選ヒート2Gr-レース結果表（貼付）'!$A:$Z,MATCH($A36,'予選ヒート2Gr-レース結果表（貼付）'!$A:$A,0),MATCH(S$11,'予選ヒート2Gr-レース結果表（貼付）'!$1:$1,0)),"")=0,"",IFERROR(INDEX('予選ヒート2Gr-レース結果表（貼付）'!$A:$Z,MATCH($A36,'予選ヒート2Gr-レース結果表（貼付）'!$A:$A,0),MATCH(S$11,'予選ヒート2Gr-レース結果表（貼付）'!$1:$1,0)),""))</f>
        <v/>
      </c>
      <c r="T36" s="226"/>
      <c r="U36" s="227">
        <f>IF(IFERROR(INDEX('予選ヒート2Gr-レース結果表（貼付）'!$A:$Z,MATCH($B36,'予選ヒート2Gr-レース結果表（貼付）'!$B:$B,0),MATCH(U$11,'予選ヒート2Gr-レース結果表（貼付）'!$1:$1,0)),"")=0,"",IFERROR(INDEX('予選ヒート2Gr-レース結果表（貼付）'!$A:$Z,MATCH($B36,'予選ヒート2Gr-レース結果表（貼付）'!$B:$B,0),MATCH(U$11,'予選ヒート2Gr-レース結果表（貼付）'!$1:$1,0)),""))</f>
        <v>81.090999999999994</v>
      </c>
    </row>
    <row r="37" spans="1:21" ht="12.75" customHeight="1">
      <c r="A37" s="14">
        <f>IF(OR('予選ヒート2Gr-レース結果表（貼付）'!A21="DNF",'予選ヒート2Gr-レース結果表（貼付）'!A21="DNS",'予選ヒート2Gr-レース結果表（貼付）'!A21="DQ"),'予選ヒート2Gr-レース結果表（貼付）'!A21,IF(MAX('予選ヒート2Gr-レース結果表（貼付）'!$A:$A)&gt;A36,A36+1,""))</f>
        <v>20</v>
      </c>
      <c r="B37" s="15">
        <f>IFERROR(INDEX('予選ヒート2Gr-レース結果表（貼付）'!A21:$Z$50,MATCH($A37,'予選ヒート2Gr-レース結果表（貼付）'!A21:$A$50,0),MATCH('公式予選（TT）1Gr-結果表（印刷）'!B$11,'予選ヒート2Gr-レース結果表（貼付）'!$1:$1,0)),"")</f>
        <v>13</v>
      </c>
      <c r="C37" s="200"/>
      <c r="D37" s="20" t="str">
        <f>IFERROR(INDEX('予選ヒート2Gr-レース結果表（貼付）'!$A:$Z,MATCH($A37,'予選ヒート2Gr-レース結果表（貼付）'!$A:$A,0),MATCH('予選ヒート2Gr-レース結果表（印刷）'!D$11,'予選ヒート2Gr-レース結果表（貼付）'!$1:$1,0)),"")</f>
        <v>松村 元晃</v>
      </c>
      <c r="E37" s="86" t="str">
        <f>IFERROR(INDEX('予選ヒート2Gr-レース結果表（貼付）'!$A:$Z,MATCH($A37,'予選ヒート2Gr-レース結果表（貼付）'!$A:$A,0),MATCH('予選ヒート2Gr-レース結果表（印刷）'!E$11,'予選ヒート2Gr-レース結果表（貼付）'!$1:$1,0)),"")</f>
        <v>KOMIC/YAMAHA</v>
      </c>
      <c r="F37" s="21" t="str">
        <f>IFERROR(INDEX('予選ヒート2Gr-レース結果表（貼付）'!$A:$Z,MATCH($A37,'予選ヒート2Gr-レース結果表（貼付）'!$A:$A,0),MATCH('予選ヒート2Gr-レース結果表（印刷）'!F$11,'予選ヒート2Gr-レース結果表（貼付）'!$1:$1,0)),"")</f>
        <v>ハラダカートクラブwith上村工房</v>
      </c>
      <c r="G37" s="84" t="str">
        <f>IFERROR(INDEX('予選ヒート2Gr-レース結果表（貼付）'!$A:$Z,MATCH($A37,'予選ヒート2Gr-レース結果表（貼付）'!$A:$A,0),MATCH('予選ヒート2Gr-レース結果表（印刷）'!G$11,'予選ヒート2Gr-レース結果表（貼付）'!$1:$1,0)),"")</f>
        <v>BS</v>
      </c>
      <c r="H37" s="24">
        <f>IFERROR(INDEX('予選ヒート2Gr-レース結果表（貼付）'!$A:$Z,MATCH($A37,'予選ヒート2Gr-レース結果表（貼付）'!$A:$A,0),MATCH('予選ヒート2Gr-レース結果表（印刷）'!H$11,'予選ヒート2Gr-レース結果表（貼付）'!$1:$1,0)),"")</f>
        <v>10</v>
      </c>
      <c r="I37" s="82">
        <f>IFERROR(INDEX('予選ヒート2Gr-レース結果表（貼付）'!$A:$Z,MATCH($A37,'予選ヒート2Gr-レース結果表（貼付）'!$A:$A,0),MATCH('予選ヒート2Gr-レース結果表（印刷）'!I$11,'予選ヒート2Gr-レース結果表（貼付）'!$1:$1,0)),"")</f>
        <v>6.7111111111111113E-3</v>
      </c>
      <c r="J37" s="59">
        <f>IFERROR(IF(A37="DNS","",IF(A37="DQ","",INDEX('予選ヒート2Gr-レース結果表（貼付）'!$A:$Z,MATCH($B37,'予選ヒート2Gr-レース結果表（貼付）'!$B:$B,0),MATCH('予選ヒート2Gr-レース結果表（印刷）'!J$11,'予選ヒート2Gr-レース結果表（貼付）'!$1:$1,0)))),"")</f>
        <v>9.1890000000000001</v>
      </c>
      <c r="K37" s="59">
        <f>IFERROR(IF(A37="DNS","",IF(A37="DQ","",INDEX('予選ヒート2Gr-レース結果表（貼付）'!$A:$Z,MATCH($B37,'予選ヒート2Gr-レース結果表（貼付）'!$B:$B,0),MATCH('予選ヒート2Gr-レース結果表（印刷）'!K$11,'予選ヒート2Gr-レース結果表（貼付）'!$1:$1,0)))),"")</f>
        <v>0.13100000000000001</v>
      </c>
      <c r="L37" s="88">
        <f>IFERROR(IF(A37="DNS","",IF(A37="DQ","",INDEX('予選ヒート2Gr-レース結果表（貼付）'!$A:$Z,MATCH($B37,'予選ヒート2Gr-レース結果表（貼付）'!$B:$B,0),MATCH('予選ヒート2Gr-レース結果表（印刷）'!L$11,'予選ヒート2Gr-レース結果表（貼付）'!$1:$1,0)))),"")</f>
        <v>55.951999999999998</v>
      </c>
      <c r="M37" s="217" t="str">
        <f t="shared" si="2"/>
        <v/>
      </c>
      <c r="N37" s="16"/>
      <c r="O37" s="23"/>
      <c r="P37" s="226" t="str">
        <f>IF(IFERROR(INDEX('予選ヒート2Gr-レース結果表（貼付）'!$A:$Z,MATCH($B37,'予選ヒート2Gr-レース結果表（貼付）'!$B:$B,0),MATCH(P$11,'予選ヒート2Gr-レース結果表（貼付）'!$1:$1,0)),"")=0,"",IFERROR(INDEX('予選ヒート2Gr-レース結果表（貼付）'!$A:$Z,MATCH($B37,'予選ヒート2Gr-レース結果表（貼付）'!$B:$B,0),MATCH(P$11,'予選ヒート2Gr-レース結果表（貼付）'!$1:$1,0)),""))</f>
        <v/>
      </c>
      <c r="Q37" s="226" t="str">
        <f>IF(P37="","",COUNTIF($P$13:P37,"&lt;&gt;"&amp;""))</f>
        <v/>
      </c>
      <c r="R37" s="226" t="str">
        <f t="shared" si="3"/>
        <v/>
      </c>
      <c r="S37" s="226" t="str">
        <f>IF(IFERROR(INDEX('予選ヒート2Gr-レース結果表（貼付）'!$A:$Z,MATCH($A37,'予選ヒート2Gr-レース結果表（貼付）'!$A:$A,0),MATCH(S$11,'予選ヒート2Gr-レース結果表（貼付）'!$1:$1,0)),"")=0,"",IFERROR(INDEX('予選ヒート2Gr-レース結果表（貼付）'!$A:$Z,MATCH($A37,'予選ヒート2Gr-レース結果表（貼付）'!$A:$A,0),MATCH(S$11,'予選ヒート2Gr-レース結果表（貼付）'!$1:$1,0)),""))</f>
        <v/>
      </c>
      <c r="T37" s="226"/>
      <c r="U37" s="227">
        <f>IF(IFERROR(INDEX('予選ヒート2Gr-レース結果表（貼付）'!$A:$Z,MATCH($B37,'予選ヒート2Gr-レース結果表（貼付）'!$B:$B,0),MATCH(U$11,'予選ヒート2Gr-レース結果表（貼付）'!$1:$1,0)),"")=0,"",IFERROR(INDEX('予選ヒート2Gr-レース結果表（貼付）'!$A:$Z,MATCH($B37,'予選ヒート2Gr-レース結果表（貼付）'!$B:$B,0),MATCH(U$11,'予選ヒート2Gr-レース結果表（貼付）'!$1:$1,0)),""))</f>
        <v>81.326999999999998</v>
      </c>
    </row>
    <row r="38" spans="1:21" ht="12.75" customHeight="1">
      <c r="A38" s="14">
        <f>IF(OR('予選ヒート2Gr-レース結果表（貼付）'!A22="DNF",'予選ヒート2Gr-レース結果表（貼付）'!A22="DNS",'予選ヒート2Gr-レース結果表（貼付）'!A22="DQ"),'予選ヒート2Gr-レース結果表（貼付）'!A22,IF(MAX('予選ヒート2Gr-レース結果表（貼付）'!$A:$A)&gt;A37,A37+1,""))</f>
        <v>21</v>
      </c>
      <c r="B38" s="15">
        <f>IFERROR(INDEX('予選ヒート2Gr-レース結果表（貼付）'!A22:$Z$50,MATCH($A38,'予選ヒート2Gr-レース結果表（貼付）'!A22:$A$50,0),MATCH('公式予選（TT）1Gr-結果表（印刷）'!B$11,'予選ヒート2Gr-レース結果表（貼付）'!$1:$1,0)),"")</f>
        <v>97</v>
      </c>
      <c r="C38" s="200"/>
      <c r="D38" s="20" t="str">
        <f>IFERROR(INDEX('予選ヒート2Gr-レース結果表（貼付）'!$A:$Z,MATCH($A38,'予選ヒート2Gr-レース結果表（貼付）'!$A:$A,0),MATCH('予選ヒート2Gr-レース結果表（印刷）'!D$11,'予選ヒート2Gr-レース結果表（貼付）'!$1:$1,0)),"")</f>
        <v>喜多 佑気</v>
      </c>
      <c r="E38" s="86" t="str">
        <f>IFERROR(INDEX('予選ヒート2Gr-レース結果表（貼付）'!$A:$Z,MATCH($A38,'予選ヒート2Gr-レース結果表（貼付）'!$A:$A,0),MATCH('予選ヒート2Gr-レース結果表（印刷）'!E$11,'予選ヒート2Gr-レース結果表（貼付）'!$1:$1,0)),"")</f>
        <v>mach1/YAMAHA</v>
      </c>
      <c r="F38" s="21" t="str">
        <f>IFERROR(INDEX('予選ヒート2Gr-レース結果表（貼付）'!$A:$Z,MATCH($A38,'予選ヒート2Gr-レース結果表（貼付）'!$A:$A,0),MATCH('予選ヒート2Gr-レース結果表（印刷）'!F$11,'予選ヒート2Gr-レース結果表（貼付）'!$1:$1,0)),"")</f>
        <v>サーティーズレーシング</v>
      </c>
      <c r="G38" s="84" t="str">
        <f>IFERROR(INDEX('予選ヒート2Gr-レース結果表（貼付）'!$A:$Z,MATCH($A38,'予選ヒート2Gr-レース結果表（貼付）'!$A:$A,0),MATCH('予選ヒート2Gr-レース結果表（印刷）'!G$11,'予選ヒート2Gr-レース結果表（貼付）'!$1:$1,0)),"")</f>
        <v>BS</v>
      </c>
      <c r="H38" s="24">
        <f>IFERROR(INDEX('予選ヒート2Gr-レース結果表（貼付）'!$A:$Z,MATCH($A38,'予選ヒート2Gr-レース結果表（貼付）'!$A:$A,0),MATCH('予選ヒート2Gr-レース結果表（印刷）'!H$11,'予選ヒート2Gr-レース結果表（貼付）'!$1:$1,0)),"")</f>
        <v>10</v>
      </c>
      <c r="I38" s="82">
        <f>IFERROR(INDEX('予選ヒート2Gr-レース結果表（貼付）'!$A:$Z,MATCH($A38,'予選ヒート2Gr-レース結果表（貼付）'!$A:$A,0),MATCH('予選ヒート2Gr-レース結果表（印刷）'!I$11,'予選ヒート2Gr-レース結果表（貼付）'!$1:$1,0)),"")</f>
        <v>6.6995949074074067E-3</v>
      </c>
      <c r="J38" s="59">
        <f>IFERROR(IF(A38="DNS","",IF(A38="DQ","",INDEX('予選ヒート2Gr-レース結果表（貼付）'!$A:$Z,MATCH($B38,'予選ヒート2Gr-レース結果表（貼付）'!$B:$B,0),MATCH('予選ヒート2Gr-レース結果表（印刷）'!J$11,'予選ヒート2Gr-レース結果表（貼付）'!$1:$1,0)))),"")</f>
        <v>8.1940000000000008</v>
      </c>
      <c r="K38" s="59">
        <f>IFERROR(IF(A38="DNS","",IF(A38="DQ","",INDEX('予選ヒート2Gr-レース結果表（貼付）'!$A:$Z,MATCH($B38,'予選ヒート2Gr-レース結果表（貼付）'!$B:$B,0),MATCH('予選ヒート2Gr-レース結果表（印刷）'!K$11,'予選ヒート2Gr-レース結果表（貼付）'!$1:$1,0)))),"")</f>
        <v>0.39300000000000002</v>
      </c>
      <c r="L38" s="88">
        <f>IFERROR(IF(A38="DNS","",IF(A38="DQ","",INDEX('予選ヒート2Gr-レース結果表（貼付）'!$A:$Z,MATCH($B38,'予選ヒート2Gr-レース結果表（貼付）'!$B:$B,0),MATCH('予選ヒート2Gr-レース結果表（印刷）'!L$11,'予選ヒート2Gr-レース結果表（貼付）'!$1:$1,0)))),"")</f>
        <v>55.816000000000003</v>
      </c>
      <c r="M38" s="217" t="str">
        <f t="shared" si="2"/>
        <v/>
      </c>
      <c r="N38" s="16"/>
      <c r="O38" s="23"/>
      <c r="P38" s="226" t="str">
        <f>IF(IFERROR(INDEX('予選ヒート2Gr-レース結果表（貼付）'!$A:$Z,MATCH($B38,'予選ヒート2Gr-レース結果表（貼付）'!$B:$B,0),MATCH(P$11,'予選ヒート2Gr-レース結果表（貼付）'!$1:$1,0)),"")=0,"",IFERROR(INDEX('予選ヒート2Gr-レース結果表（貼付）'!$A:$Z,MATCH($B38,'予選ヒート2Gr-レース結果表（貼付）'!$B:$B,0),MATCH(P$11,'予選ヒート2Gr-レース結果表（貼付）'!$1:$1,0)),""))</f>
        <v>鈴鹿選手権ｼﾘｰｽﾞ特別規則 第30条～4)ｽﾀｰﾄ違反(ﾌﾗｲﾝｸﾞ)により、着順から3位下の順位とする。</v>
      </c>
      <c r="Q38" s="226">
        <f>IF(P38="","",COUNTIF($P$13:P38,"&lt;&gt;"&amp;""))</f>
        <v>21</v>
      </c>
      <c r="R38" s="226">
        <f t="shared" si="3"/>
        <v>1</v>
      </c>
      <c r="S38" s="226" t="str">
        <f>IF(IFERROR(INDEX('予選ヒート2Gr-レース結果表（貼付）'!$A:$Z,MATCH($A38,'予選ヒート2Gr-レース結果表（貼付）'!$A:$A,0),MATCH(S$11,'予選ヒート2Gr-レース結果表（貼付）'!$1:$1,0)),"")=0,"",IFERROR(INDEX('予選ヒート2Gr-レース結果表（貼付）'!$A:$Z,MATCH($A38,'予選ヒート2Gr-レース結果表（貼付）'!$A:$A,0),MATCH(S$11,'予選ヒート2Gr-レース結果表（貼付）'!$1:$1,0)),""))</f>
        <v/>
      </c>
      <c r="T38" s="226"/>
      <c r="U38" s="227">
        <f>IF(IFERROR(INDEX('予選ヒート2Gr-レース結果表（貼付）'!$A:$Z,MATCH($B38,'予選ヒート2Gr-レース結果表（貼付）'!$B:$B,0),MATCH(U$11,'予選ヒート2Gr-レース結果表（貼付）'!$1:$1,0)),"")=0,"",IFERROR(INDEX('予選ヒート2Gr-レース結果表（貼付）'!$A:$Z,MATCH($B38,'予選ヒート2Gr-レース結果表（貼付）'!$B:$B,0),MATCH(U$11,'予選ヒート2Gr-レース結果表（貼付）'!$1:$1,0)),""))</f>
        <v>81.525000000000006</v>
      </c>
    </row>
    <row r="39" spans="1:21" ht="12.75" customHeight="1">
      <c r="A39" s="14">
        <f>IF(OR('予選ヒート2Gr-レース結果表（貼付）'!A23="DNF",'予選ヒート2Gr-レース結果表（貼付）'!A23="DNS",'予選ヒート2Gr-レース結果表（貼付）'!A23="DQ"),'予選ヒート2Gr-レース結果表（貼付）'!A23,IF(MAX('予選ヒート2Gr-レース結果表（貼付）'!$A:$A)&gt;A38,A38+1,""))</f>
        <v>22</v>
      </c>
      <c r="B39" s="15">
        <f>IFERROR(INDEX('予選ヒート2Gr-レース結果表（貼付）'!A23:$Z$50,MATCH($A39,'予選ヒート2Gr-レース結果表（貼付）'!A23:$A$50,0),MATCH('公式予選（TT）1Gr-結果表（印刷）'!B$11,'予選ヒート2Gr-レース結果表（貼付）'!$1:$1,0)),"")</f>
        <v>26</v>
      </c>
      <c r="C39" s="200"/>
      <c r="D39" s="20" t="str">
        <f>IFERROR(INDEX('予選ヒート2Gr-レース結果表（貼付）'!$A:$Z,MATCH($A39,'予選ヒート2Gr-レース結果表（貼付）'!$A:$A,0),MATCH('予選ヒート2Gr-レース結果表（印刷）'!D$11,'予選ヒート2Gr-レース結果表（貼付）'!$1:$1,0)),"")</f>
        <v>橋本 協一</v>
      </c>
      <c r="E39" s="86" t="str">
        <f>IFERROR(INDEX('予選ヒート2Gr-レース結果表（貼付）'!$A:$Z,MATCH($A39,'予選ヒート2Gr-レース結果表（貼付）'!$A:$A,0),MATCH('予選ヒート2Gr-レース結果表（印刷）'!E$11,'予選ヒート2Gr-レース結果表（貼付）'!$1:$1,0)),"")</f>
        <v>TECNO/YAMAHA</v>
      </c>
      <c r="F39" s="21" t="str">
        <f>IFERROR(INDEX('予選ヒート2Gr-レース結果表（貼付）'!$A:$Z,MATCH($A39,'予選ヒート2Gr-レース結果表（貼付）'!$A:$A,0),MATCH('予選ヒート2Gr-レース結果表（印刷）'!F$11,'予選ヒート2Gr-レース結果表（貼付）'!$1:$1,0)),"")</f>
        <v>サーティーズレーシング</v>
      </c>
      <c r="G39" s="84" t="str">
        <f>IFERROR(INDEX('予選ヒート2Gr-レース結果表（貼付）'!$A:$Z,MATCH($A39,'予選ヒート2Gr-レース結果表（貼付）'!$A:$A,0),MATCH('予選ヒート2Gr-レース結果表（印刷）'!G$11,'予選ヒート2Gr-レース結果表（貼付）'!$1:$1,0)),"")</f>
        <v>BS</v>
      </c>
      <c r="H39" s="24">
        <f>IFERROR(INDEX('予選ヒート2Gr-レース結果表（貼付）'!$A:$Z,MATCH($A39,'予選ヒート2Gr-レース結果表（貼付）'!$A:$A,0),MATCH('予選ヒート2Gr-レース結果表（印刷）'!H$11,'予選ヒート2Gr-レース結果表（貼付）'!$1:$1,0)),"")</f>
        <v>10</v>
      </c>
      <c r="I39" s="82">
        <f>IFERROR(INDEX('予選ヒート2Gr-レース結果表（貼付）'!$A:$Z,MATCH($A39,'予選ヒート2Gr-レース結果表（貼付）'!$A:$A,0),MATCH('予選ヒート2Gr-レース結果表（印刷）'!I$11,'予選ヒート2Gr-レース結果表（貼付）'!$1:$1,0)),"")</f>
        <v>6.7629861111111111E-3</v>
      </c>
      <c r="J39" s="59">
        <f>IFERROR(IF(A39="DNS","",IF(A39="DQ","",INDEX('予選ヒート2Gr-レース結果表（貼付）'!$A:$Z,MATCH($B39,'予選ヒート2Gr-レース結果表（貼付）'!$B:$B,0),MATCH('予選ヒート2Gr-レース結果表（印刷）'!J$11,'予選ヒート2Gr-レース結果表（貼付）'!$1:$1,0)))),"")</f>
        <v>13.670999999999999</v>
      </c>
      <c r="K39" s="59">
        <f>IFERROR(IF(A39="DNS","",IF(A39="DQ","",INDEX('予選ヒート2Gr-レース結果表（貼付）'!$A:$Z,MATCH($B39,'予選ヒート2Gr-レース結果表（貼付）'!$B:$B,0),MATCH('予選ヒート2Gr-レース結果表（印刷）'!K$11,'予選ヒート2Gr-レース結果表（貼付）'!$1:$1,0)))),"")</f>
        <v>4.4820000000000002</v>
      </c>
      <c r="L39" s="88">
        <f>IFERROR(IF(A39="DNS","",IF(A39="DQ","",INDEX('予選ヒート2Gr-レース結果表（貼付）'!$A:$Z,MATCH($B39,'予選ヒート2Gr-レース結果表（貼付）'!$B:$B,0),MATCH('予選ヒート2Gr-レース結果表（印刷）'!L$11,'予選ヒート2Gr-レース結果表（貼付）'!$1:$1,0)))),"")</f>
        <v>56.6</v>
      </c>
      <c r="M39" s="217" t="str">
        <f t="shared" si="2"/>
        <v/>
      </c>
      <c r="N39" s="7"/>
      <c r="O39" s="23"/>
      <c r="P39" s="226" t="str">
        <f>IF(IFERROR(INDEX('予選ヒート2Gr-レース結果表（貼付）'!$A:$Z,MATCH($B39,'予選ヒート2Gr-レース結果表（貼付）'!$B:$B,0),MATCH(P$11,'予選ヒート2Gr-レース結果表（貼付）'!$1:$1,0)),"")=0,"",IFERROR(INDEX('予選ヒート2Gr-レース結果表（貼付）'!$A:$Z,MATCH($B39,'予選ヒート2Gr-レース結果表（貼付）'!$B:$B,0),MATCH(P$11,'予選ヒート2Gr-レース結果表（貼付）'!$1:$1,0)),""))</f>
        <v/>
      </c>
      <c r="Q39" s="226" t="str">
        <f>IF(P39="","",COUNTIF($P$13:P39,"&lt;&gt;"&amp;""))</f>
        <v/>
      </c>
      <c r="R39" s="226" t="str">
        <f t="shared" si="3"/>
        <v/>
      </c>
      <c r="S39" s="226" t="str">
        <f>IF(IFERROR(INDEX('予選ヒート2Gr-レース結果表（貼付）'!$A:$Z,MATCH($A39,'予選ヒート2Gr-レース結果表（貼付）'!$A:$A,0),MATCH(S$11,'予選ヒート2Gr-レース結果表（貼付）'!$1:$1,0)),"")=0,"",IFERROR(INDEX('予選ヒート2Gr-レース結果表（貼付）'!$A:$Z,MATCH($A39,'予選ヒート2Gr-レース結果表（貼付）'!$A:$A,0),MATCH(S$11,'予選ヒート2Gr-レース結果表（貼付）'!$1:$1,0)),""))</f>
        <v/>
      </c>
      <c r="T39" s="226"/>
      <c r="U39" s="227">
        <f>IF(IFERROR(INDEX('予選ヒート2Gr-レース結果表（貼付）'!$A:$Z,MATCH($B39,'予選ヒート2Gr-レース結果表（貼付）'!$B:$B,0),MATCH(U$11,'予選ヒート2Gr-レース結果表（貼付）'!$1:$1,0)),"")=0,"",IFERROR(INDEX('予選ヒート2Gr-レース結果表（貼付）'!$A:$Z,MATCH($B39,'予選ヒート2Gr-レース結果表（貼付）'!$B:$B,0),MATCH(U$11,'予選ヒート2Gr-レース結果表（貼付）'!$1:$1,0)),""))</f>
        <v>80.396000000000001</v>
      </c>
    </row>
    <row r="40" spans="1:21" ht="12.75" customHeight="1">
      <c r="A40" s="14">
        <f>IF(OR('予選ヒート2Gr-レース結果表（貼付）'!A24="DNF",'予選ヒート2Gr-レース結果表（貼付）'!A24="DNS",'予選ヒート2Gr-レース結果表（貼付）'!A24="DQ"),'予選ヒート2Gr-レース結果表（貼付）'!A24,IF(MAX('予選ヒート2Gr-レース結果表（貼付）'!$A:$A)&gt;A39,A39+1,""))</f>
        <v>23</v>
      </c>
      <c r="B40" s="15">
        <f>IFERROR(INDEX('予選ヒート2Gr-レース結果表（貼付）'!A24:$Z$50,MATCH($A40,'予選ヒート2Gr-レース結果表（貼付）'!A24:$A$50,0),MATCH('公式予選（TT）1Gr-結果表（印刷）'!B$11,'予選ヒート2Gr-レース結果表（貼付）'!$1:$1,0)),"")</f>
        <v>8</v>
      </c>
      <c r="C40" s="200"/>
      <c r="D40" s="20" t="str">
        <f>IFERROR(INDEX('予選ヒート2Gr-レース結果表（貼付）'!$A:$Z,MATCH($A40,'予選ヒート2Gr-レース結果表（貼付）'!$A:$A,0),MATCH('予選ヒート2Gr-レース結果表（印刷）'!D$11,'予選ヒート2Gr-レース結果表（貼付）'!$1:$1,0)),"")</f>
        <v>長谷川 敬</v>
      </c>
      <c r="E40" s="86" t="str">
        <f>IFERROR(INDEX('予選ヒート2Gr-レース結果表（貼付）'!$A:$Z,MATCH($A40,'予選ヒート2Gr-レース結果表（貼付）'!$A:$A,0),MATCH('予選ヒート2Gr-レース結果表（印刷）'!E$11,'予選ヒート2Gr-レース結果表（貼付）'!$1:$1,0)),"")</f>
        <v>RED SPEED/YAMAHA</v>
      </c>
      <c r="F40" s="21" t="str">
        <f>IFERROR(INDEX('予選ヒート2Gr-レース結果表（貼付）'!$A:$Z,MATCH($A40,'予選ヒート2Gr-レース結果表（貼付）'!$A:$A,0),MATCH('予選ヒート2Gr-レース結果表（印刷）'!F$11,'予選ヒート2Gr-レース結果表（貼付）'!$1:$1,0)),"")</f>
        <v>ハラダカートクラブ</v>
      </c>
      <c r="G40" s="84" t="str">
        <f>IFERROR(INDEX('予選ヒート2Gr-レース結果表（貼付）'!$A:$Z,MATCH($A40,'予選ヒート2Gr-レース結果表（貼付）'!$A:$A,0),MATCH('予選ヒート2Gr-レース結果表（印刷）'!G$11,'予選ヒート2Gr-レース結果表（貼付）'!$1:$1,0)),"")</f>
        <v>BS</v>
      </c>
      <c r="H40" s="24">
        <f>IFERROR(INDEX('予選ヒート2Gr-レース結果表（貼付）'!$A:$Z,MATCH($A40,'予選ヒート2Gr-レース結果表（貼付）'!$A:$A,0),MATCH('予選ヒート2Gr-レース結果表（印刷）'!H$11,'予選ヒート2Gr-レース結果表（貼付）'!$1:$1,0)),"")</f>
        <v>10</v>
      </c>
      <c r="I40" s="82">
        <f>IFERROR(INDEX('予選ヒート2Gr-レース結果表（貼付）'!$A:$Z,MATCH($A40,'予選ヒート2Gr-レース結果表（貼付）'!$A:$A,0),MATCH('予選ヒート2Gr-レース結果表（印刷）'!I$11,'予選ヒート2Gr-レース結果表（貼付）'!$1:$1,0)),"")</f>
        <v>6.7642245370370365E-3</v>
      </c>
      <c r="J40" s="59">
        <f>IFERROR(IF(A40="DNS","",IF(A40="DQ","",INDEX('予選ヒート2Gr-レース結果表（貼付）'!$A:$Z,MATCH($B40,'予選ヒート2Gr-レース結果表（貼付）'!$B:$B,0),MATCH('予選ヒート2Gr-レース結果表（印刷）'!J$11,'予選ヒート2Gr-レース結果表（貼付）'!$1:$1,0)))),"")</f>
        <v>13.778</v>
      </c>
      <c r="K40" s="59">
        <f>IFERROR(IF(A40="DNS","",IF(A40="DQ","",INDEX('予選ヒート2Gr-レース結果表（貼付）'!$A:$Z,MATCH($B40,'予選ヒート2Gr-レース結果表（貼付）'!$B:$B,0),MATCH('予選ヒート2Gr-レース結果表（印刷）'!K$11,'予選ヒート2Gr-レース結果表（貼付）'!$1:$1,0)))),"")</f>
        <v>0.107</v>
      </c>
      <c r="L40" s="88">
        <f>IFERROR(IF(A40="DNS","",IF(A40="DQ","",INDEX('予選ヒート2Gr-レース結果表（貼付）'!$A:$Z,MATCH($B40,'予選ヒート2Gr-レース結果表（貼付）'!$B:$B,0),MATCH('予選ヒート2Gr-レース結果表（印刷）'!L$11,'予選ヒート2Gr-レース結果表（貼付）'!$1:$1,0)))),"")</f>
        <v>56.252000000000002</v>
      </c>
      <c r="M40" s="217" t="str">
        <f t="shared" si="2"/>
        <v/>
      </c>
      <c r="N40" s="7"/>
      <c r="O40" s="23"/>
      <c r="P40" s="226" t="str">
        <f>IF(IFERROR(INDEX('予選ヒート2Gr-レース結果表（貼付）'!$A:$Z,MATCH($B40,'予選ヒート2Gr-レース結果表（貼付）'!$B:$B,0),MATCH(P$11,'予選ヒート2Gr-レース結果表（貼付）'!$1:$1,0)),"")=0,"",IFERROR(INDEX('予選ヒート2Gr-レース結果表（貼付）'!$A:$Z,MATCH($B40,'予選ヒート2Gr-レース結果表（貼付）'!$B:$B,0),MATCH(P$11,'予選ヒート2Gr-レース結果表（貼付）'!$1:$1,0)),""))</f>
        <v/>
      </c>
      <c r="Q40" s="226" t="str">
        <f>IF(P40="","",COUNTIF($P$13:P40,"&lt;&gt;"&amp;""))</f>
        <v/>
      </c>
      <c r="R40" s="226" t="str">
        <f t="shared" si="3"/>
        <v/>
      </c>
      <c r="S40" s="226" t="str">
        <f>IF(IFERROR(INDEX('予選ヒート2Gr-レース結果表（貼付）'!$A:$Z,MATCH($A40,'予選ヒート2Gr-レース結果表（貼付）'!$A:$A,0),MATCH(S$11,'予選ヒート2Gr-レース結果表（貼付）'!$1:$1,0)),"")=0,"",IFERROR(INDEX('予選ヒート2Gr-レース結果表（貼付）'!$A:$Z,MATCH($A40,'予選ヒート2Gr-レース結果表（貼付）'!$A:$A,0),MATCH(S$11,'予選ヒート2Gr-レース結果表（貼付）'!$1:$1,0)),""))</f>
        <v/>
      </c>
      <c r="T40" s="226"/>
      <c r="U40" s="227">
        <f>IF(IFERROR(INDEX('予選ヒート2Gr-レース結果表（貼付）'!$A:$Z,MATCH($B40,'予選ヒート2Gr-レース結果表（貼付）'!$B:$B,0),MATCH(U$11,'予選ヒート2Gr-レース結果表（貼付）'!$1:$1,0)),"")=0,"",IFERROR(INDEX('予選ヒート2Gr-レース結果表（貼付）'!$A:$Z,MATCH($B40,'予選ヒート2Gr-レース結果表（貼付）'!$B:$B,0),MATCH(U$11,'予選ヒート2Gr-レース結果表（貼付）'!$1:$1,0)),""))</f>
        <v>80.893000000000001</v>
      </c>
    </row>
    <row r="41" spans="1:21" ht="12.75" customHeight="1">
      <c r="A41" s="14">
        <f>IF(OR('予選ヒート2Gr-レース結果表（貼付）'!A25="DNF",'予選ヒート2Gr-レース結果表（貼付）'!A25="DNS",'予選ヒート2Gr-レース結果表（貼付）'!A25="DQ"),'予選ヒート2Gr-レース結果表（貼付）'!A25,IF(MAX('予選ヒート2Gr-レース結果表（貼付）'!$A:$A)&gt;A40,A40+1,""))</f>
        <v>24</v>
      </c>
      <c r="B41" s="15">
        <f>IFERROR(INDEX('予選ヒート2Gr-レース結果表（貼付）'!A25:$Z$50,MATCH($A41,'予選ヒート2Gr-レース結果表（貼付）'!A25:$A$50,0),MATCH('公式予選（TT）1Gr-結果表（印刷）'!B$11,'予選ヒート2Gr-レース結果表（貼付）'!$1:$1,0)),"")</f>
        <v>66</v>
      </c>
      <c r="C41" s="200"/>
      <c r="D41" s="20" t="str">
        <f>IFERROR(INDEX('予選ヒート2Gr-レース結果表（貼付）'!$A:$Z,MATCH($A41,'予選ヒート2Gr-レース結果表（貼付）'!$A:$A,0),MATCH('予選ヒート2Gr-レース結果表（印刷）'!D$11,'予選ヒート2Gr-レース結果表（貼付）'!$1:$1,0)),"")</f>
        <v>山本 勝之</v>
      </c>
      <c r="E41" s="86" t="str">
        <f>IFERROR(INDEX('予選ヒート2Gr-レース結果表（貼付）'!$A:$Z,MATCH($A41,'予選ヒート2Gr-レース結果表（貼付）'!$A:$A,0),MATCH('予選ヒート2Gr-レース結果表（印刷）'!E$11,'予選ヒート2Gr-レース結果表（貼付）'!$1:$1,0)),"")</f>
        <v>ドラゴコルセ/YAMAHA</v>
      </c>
      <c r="F41" s="21" t="str">
        <f>IFERROR(INDEX('予選ヒート2Gr-レース結果表（貼付）'!$A:$Z,MATCH($A41,'予選ヒート2Gr-レース結果表（貼付）'!$A:$A,0),MATCH('予選ヒート2Gr-レース結果表（印刷）'!F$11,'予選ヒート2Gr-レース結果表（貼付）'!$1:$1,0)),"")</f>
        <v>ラムレーシングWITHモンキーレンチ</v>
      </c>
      <c r="G41" s="84" t="str">
        <f>IFERROR(INDEX('予選ヒート2Gr-レース結果表（貼付）'!$A:$Z,MATCH($A41,'予選ヒート2Gr-レース結果表（貼付）'!$A:$A,0),MATCH('予選ヒート2Gr-レース結果表（印刷）'!G$11,'予選ヒート2Gr-レース結果表（貼付）'!$1:$1,0)),"")</f>
        <v>BS</v>
      </c>
      <c r="H41" s="24">
        <f>IFERROR(INDEX('予選ヒート2Gr-レース結果表（貼付）'!$A:$Z,MATCH($A41,'予選ヒート2Gr-レース結果表（貼付）'!$A:$A,0),MATCH('予選ヒート2Gr-レース結果表（印刷）'!H$11,'予選ヒート2Gr-レース結果表（貼付）'!$1:$1,0)),"")</f>
        <v>10</v>
      </c>
      <c r="I41" s="82">
        <f>IFERROR(INDEX('予選ヒート2Gr-レース結果表（貼付）'!$A:$Z,MATCH($A41,'予選ヒート2Gr-レース結果表（貼付）'!$A:$A,0),MATCH('予選ヒート2Gr-レース結果表（印刷）'!I$11,'予選ヒート2Gr-レース結果表（貼付）'!$1:$1,0)),"")</f>
        <v>6.79292824074074E-3</v>
      </c>
      <c r="J41" s="59">
        <f>IFERROR(IF(A41="DNS","",IF(A41="DQ","",INDEX('予選ヒート2Gr-レース結果表（貼付）'!$A:$Z,MATCH($B41,'予選ヒート2Gr-レース結果表（貼付）'!$B:$B,0),MATCH('予選ヒート2Gr-レース結果表（印刷）'!J$11,'予選ヒート2Gr-レース結果表（貼付）'!$1:$1,0)))),"")</f>
        <v>16.257999999999999</v>
      </c>
      <c r="K41" s="59">
        <f>IFERROR(IF(A41="DNS","",IF(A41="DQ","",INDEX('予選ヒート2Gr-レース結果表（貼付）'!$A:$Z,MATCH($B41,'予選ヒート2Gr-レース結果表（貼付）'!$B:$B,0),MATCH('予選ヒート2Gr-レース結果表（印刷）'!K$11,'予選ヒート2Gr-レース結果表（貼付）'!$1:$1,0)))),"")</f>
        <v>2.48</v>
      </c>
      <c r="L41" s="88">
        <f>IFERROR(IF(A41="DNS","",IF(A41="DQ","",INDEX('予選ヒート2Gr-レース結果表（貼付）'!$A:$Z,MATCH($B41,'予選ヒート2Gr-レース結果表（貼付）'!$B:$B,0),MATCH('予選ヒート2Gr-レース結果表（印刷）'!L$11,'予選ヒート2Gr-レース結果表（貼付）'!$1:$1,0)))),"")</f>
        <v>56.918999999999997</v>
      </c>
      <c r="M41" s="217" t="str">
        <f t="shared" si="2"/>
        <v/>
      </c>
      <c r="N41" s="7"/>
      <c r="O41" s="23"/>
      <c r="P41" s="226" t="str">
        <f>IF(IFERROR(INDEX('予選ヒート2Gr-レース結果表（貼付）'!$A:$Z,MATCH($B41,'予選ヒート2Gr-レース結果表（貼付）'!$B:$B,0),MATCH(P$11,'予選ヒート2Gr-レース結果表（貼付）'!$1:$1,0)),"")=0,"",IFERROR(INDEX('予選ヒート2Gr-レース結果表（貼付）'!$A:$Z,MATCH($B41,'予選ヒート2Gr-レース結果表（貼付）'!$B:$B,0),MATCH(P$11,'予選ヒート2Gr-レース結果表（貼付）'!$1:$1,0)),""))</f>
        <v/>
      </c>
      <c r="Q41" s="226" t="str">
        <f>IF(P41="","",COUNTIF($P$13:P41,"&lt;&gt;"&amp;""))</f>
        <v/>
      </c>
      <c r="R41" s="226" t="str">
        <f t="shared" si="3"/>
        <v/>
      </c>
      <c r="S41" s="226" t="str">
        <f>IF(IFERROR(INDEX('予選ヒート2Gr-レース結果表（貼付）'!$A:$Z,MATCH($A41,'予選ヒート2Gr-レース結果表（貼付）'!$A:$A,0),MATCH(S$11,'予選ヒート2Gr-レース結果表（貼付）'!$1:$1,0)),"")=0,"",IFERROR(INDEX('予選ヒート2Gr-レース結果表（貼付）'!$A:$Z,MATCH($A41,'予選ヒート2Gr-レース結果表（貼付）'!$A:$A,0),MATCH(S$11,'予選ヒート2Gr-レース結果表（貼付）'!$1:$1,0)),""))</f>
        <v/>
      </c>
      <c r="T41" s="226"/>
      <c r="U41" s="227">
        <f>IF(IFERROR(INDEX('予選ヒート2Gr-レース結果表（貼付）'!$A:$Z,MATCH($B41,'予選ヒート2Gr-レース結果表（貼付）'!$B:$B,0),MATCH(U$11,'予選ヒート2Gr-レース結果表（貼付）'!$1:$1,0)),"")=0,"",IFERROR(INDEX('予選ヒート2Gr-レース結果表（貼付）'!$A:$Z,MATCH($B41,'予選ヒート2Gr-レース結果表（貼付）'!$B:$B,0),MATCH(U$11,'予選ヒート2Gr-レース結果表（貼付）'!$1:$1,0)),""))</f>
        <v>79.944999999999993</v>
      </c>
    </row>
    <row r="42" spans="1:21" ht="12.75" customHeight="1">
      <c r="A42" s="14">
        <f>IF(OR('予選ヒート2Gr-レース結果表（貼付）'!A26="DNF",'予選ヒート2Gr-レース結果表（貼付）'!A26="DNS",'予選ヒート2Gr-レース結果表（貼付）'!A26="DQ"),'予選ヒート2Gr-レース結果表（貼付）'!A26,IF(MAX('予選ヒート2Gr-レース結果表（貼付）'!$A:$A)&gt;A41,A41+1,""))</f>
        <v>25</v>
      </c>
      <c r="B42" s="15">
        <f>IFERROR(INDEX('予選ヒート2Gr-レース結果表（貼付）'!A26:$Z$50,MATCH($A42,'予選ヒート2Gr-レース結果表（貼付）'!A26:$A$50,0),MATCH('公式予選（TT）1Gr-結果表（印刷）'!B$11,'予選ヒート2Gr-レース結果表（貼付）'!$1:$1,0)),"")</f>
        <v>49</v>
      </c>
      <c r="C42" s="200"/>
      <c r="D42" s="20" t="str">
        <f>IFERROR(INDEX('予選ヒート2Gr-レース結果表（貼付）'!$A:$Z,MATCH($A42,'予選ヒート2Gr-レース結果表（貼付）'!$A:$A,0),MATCH('予選ヒート2Gr-レース結果表（印刷）'!D$11,'予選ヒート2Gr-レース結果表（貼付）'!$1:$1,0)),"")</f>
        <v>北野 伸孝</v>
      </c>
      <c r="E42" s="86" t="str">
        <f>IFERROR(INDEX('予選ヒート2Gr-レース結果表（貼付）'!$A:$Z,MATCH($A42,'予選ヒート2Gr-レース結果表（貼付）'!$A:$A,0),MATCH('予選ヒート2Gr-レース結果表（印刷）'!E$11,'予選ヒート2Gr-レース結果表（貼付）'!$1:$1,0)),"")</f>
        <v>ＥＩＫＯ/YAMAHA</v>
      </c>
      <c r="F42" s="21" t="str">
        <f>IFERROR(INDEX('予選ヒート2Gr-レース結果表（貼付）'!$A:$Z,MATCH($A42,'予選ヒート2Gr-レース結果表（貼付）'!$A:$A,0),MATCH('予選ヒート2Gr-レース結果表（印刷）'!F$11,'予選ヒート2Gr-レース結果表（貼付）'!$1:$1,0)),"")</f>
        <v>hirai project with ASH</v>
      </c>
      <c r="G42" s="84" t="str">
        <f>IFERROR(INDEX('予選ヒート2Gr-レース結果表（貼付）'!$A:$Z,MATCH($A42,'予選ヒート2Gr-レース結果表（貼付）'!$A:$A,0),MATCH('予選ヒート2Gr-レース結果表（印刷）'!G$11,'予選ヒート2Gr-レース結果表（貼付）'!$1:$1,0)),"")</f>
        <v>BS</v>
      </c>
      <c r="H42" s="24">
        <f>IFERROR(INDEX('予選ヒート2Gr-レース結果表（貼付）'!$A:$Z,MATCH($A42,'予選ヒート2Gr-レース結果表（貼付）'!$A:$A,0),MATCH('予選ヒート2Gr-レース結果表（印刷）'!H$11,'予選ヒート2Gr-レース結果表（貼付）'!$1:$1,0)),"")</f>
        <v>10</v>
      </c>
      <c r="I42" s="82">
        <f>IFERROR(INDEX('予選ヒート2Gr-レース結果表（貼付）'!$A:$Z,MATCH($A42,'予選ヒート2Gr-レース結果表（貼付）'!$A:$A,0),MATCH('予選ヒート2Gr-レース結果表（印刷）'!I$11,'予選ヒート2Gr-レース結果表（貼付）'!$1:$1,0)),"")</f>
        <v>6.8586921296296295E-3</v>
      </c>
      <c r="J42" s="59">
        <f>IFERROR(IF(A42="DNS","",IF(A42="DQ","",INDEX('予選ヒート2Gr-レース結果表（貼付）'!$A:$Z,MATCH($B42,'予選ヒート2Gr-レース結果表（貼付）'!$B:$B,0),MATCH('予選ヒート2Gr-レース結果表（印刷）'!J$11,'予選ヒート2Gr-レース結果表（貼付）'!$1:$1,0)))),"")</f>
        <v>21.94</v>
      </c>
      <c r="K42" s="59">
        <f>IFERROR(IF(A42="DNS","",IF(A42="DQ","",INDEX('予選ヒート2Gr-レース結果表（貼付）'!$A:$Z,MATCH($B42,'予選ヒート2Gr-レース結果表（貼付）'!$B:$B,0),MATCH('予選ヒート2Gr-レース結果表（印刷）'!K$11,'予選ヒート2Gr-レース結果表（貼付）'!$1:$1,0)))),"")</f>
        <v>5.6820000000000004</v>
      </c>
      <c r="L42" s="88">
        <f>IFERROR(IF(A42="DNS","",IF(A42="DQ","",INDEX('予選ヒート2Gr-レース結果表（貼付）'!$A:$Z,MATCH($B42,'予選ヒート2Gr-レース結果表（貼付）'!$B:$B,0),MATCH('予選ヒート2Gr-レース結果表（印刷）'!L$11,'予選ヒート2Gr-レース結果表（貼付）'!$1:$1,0)))),"")</f>
        <v>55.744999999999997</v>
      </c>
      <c r="M42" s="217" t="str">
        <f t="shared" si="2"/>
        <v/>
      </c>
      <c r="N42" s="7"/>
      <c r="O42" s="23"/>
      <c r="P42" s="226" t="str">
        <f>IF(IFERROR(INDEX('予選ヒート2Gr-レース結果表（貼付）'!$A:$Z,MATCH($B42,'予選ヒート2Gr-レース結果表（貼付）'!$B:$B,0),MATCH(P$11,'予選ヒート2Gr-レース結果表（貼付）'!$1:$1,0)),"")=0,"",IFERROR(INDEX('予選ヒート2Gr-レース結果表（貼付）'!$A:$Z,MATCH($B42,'予選ヒート2Gr-レース結果表（貼付）'!$B:$B,0),MATCH(P$11,'予選ヒート2Gr-レース結果表（貼付）'!$1:$1,0)),""))</f>
        <v/>
      </c>
      <c r="Q42" s="226" t="str">
        <f>IF(P42="","",COUNTIF($P$13:P42,"&lt;&gt;"&amp;""))</f>
        <v/>
      </c>
      <c r="R42" s="226" t="str">
        <f t="shared" si="3"/>
        <v/>
      </c>
      <c r="S42" s="226" t="str">
        <f>IF(IFERROR(INDEX('予選ヒート2Gr-レース結果表（貼付）'!$A:$Z,MATCH($A42,'予選ヒート2Gr-レース結果表（貼付）'!$A:$A,0),MATCH(S$11,'予選ヒート2Gr-レース結果表（貼付）'!$1:$1,0)),"")=0,"",IFERROR(INDEX('予選ヒート2Gr-レース結果表（貼付）'!$A:$Z,MATCH($A42,'予選ヒート2Gr-レース結果表（貼付）'!$A:$A,0),MATCH(S$11,'予選ヒート2Gr-レース結果表（貼付）'!$1:$1,0)),""))</f>
        <v/>
      </c>
      <c r="T42" s="226"/>
      <c r="U42" s="227">
        <f>IF(IFERROR(INDEX('予選ヒート2Gr-レース結果表（貼付）'!$A:$Z,MATCH($B42,'予選ヒート2Gr-レース結果表（貼付）'!$B:$B,0),MATCH(U$11,'予選ヒート2Gr-レース結果表（貼付）'!$1:$1,0)),"")=0,"",IFERROR(INDEX('予選ヒート2Gr-レース結果表（貼付）'!$A:$Z,MATCH($B42,'予選ヒート2Gr-レース結果表（貼付）'!$B:$B,0),MATCH(U$11,'予選ヒート2Gr-レース結果表（貼付）'!$1:$1,0)),""))</f>
        <v>81.629000000000005</v>
      </c>
    </row>
    <row r="43" spans="1:21" ht="12.75" customHeight="1">
      <c r="A43" s="14" t="str">
        <f>IF(OR('予選ヒート2Gr-レース結果表（貼付）'!A27="DNF",'予選ヒート2Gr-レース結果表（貼付）'!A27="DNS",'予選ヒート2Gr-レース結果表（貼付）'!A27="DQ"),'予選ヒート2Gr-レース結果表（貼付）'!A27,IF(MAX('予選ヒート2Gr-レース結果表（貼付）'!$A:$A)&gt;A42,A42+1,""))</f>
        <v/>
      </c>
      <c r="B43" s="15" t="str">
        <f>IFERROR(INDEX('予選ヒート2Gr-レース結果表（貼付）'!A27:$Z$50,MATCH($A43,'予選ヒート2Gr-レース結果表（貼付）'!A27:$A$50,0),MATCH('公式予選（TT）1Gr-結果表（印刷）'!B$11,'予選ヒート2Gr-レース結果表（貼付）'!$1:$1,0)),"")</f>
        <v/>
      </c>
      <c r="C43" s="200"/>
      <c r="D43" s="20" t="str">
        <f>IFERROR(INDEX('予選ヒート2Gr-レース結果表（貼付）'!$A:$Z,MATCH($A43,'予選ヒート2Gr-レース結果表（貼付）'!$A:$A,0),MATCH('予選ヒート2Gr-レース結果表（印刷）'!D$11,'予選ヒート2Gr-レース結果表（貼付）'!$1:$1,0)),"")</f>
        <v/>
      </c>
      <c r="E43" s="86" t="str">
        <f>IFERROR(INDEX('予選ヒート2Gr-レース結果表（貼付）'!$A:$Z,MATCH($A43,'予選ヒート2Gr-レース結果表（貼付）'!$A:$A,0),MATCH('予選ヒート2Gr-レース結果表（印刷）'!E$11,'予選ヒート2Gr-レース結果表（貼付）'!$1:$1,0)),"")</f>
        <v/>
      </c>
      <c r="F43" s="21" t="str">
        <f>IFERROR(INDEX('予選ヒート2Gr-レース結果表（貼付）'!$A:$Z,MATCH($A43,'予選ヒート2Gr-レース結果表（貼付）'!$A:$A,0),MATCH('予選ヒート2Gr-レース結果表（印刷）'!F$11,'予選ヒート2Gr-レース結果表（貼付）'!$1:$1,0)),"")</f>
        <v/>
      </c>
      <c r="G43" s="84" t="str">
        <f>IFERROR(INDEX('予選ヒート2Gr-レース結果表（貼付）'!$A:$Z,MATCH($A43,'予選ヒート2Gr-レース結果表（貼付）'!$A:$A,0),MATCH('予選ヒート2Gr-レース結果表（印刷）'!G$11,'予選ヒート2Gr-レース結果表（貼付）'!$1:$1,0)),"")</f>
        <v/>
      </c>
      <c r="H43" s="24" t="str">
        <f>IFERROR(INDEX('予選ヒート2Gr-レース結果表（貼付）'!$A:$Z,MATCH($A43,'予選ヒート2Gr-レース結果表（貼付）'!$A:$A,0),MATCH('予選ヒート2Gr-レース結果表（印刷）'!H$11,'予選ヒート2Gr-レース結果表（貼付）'!$1:$1,0)),"")</f>
        <v/>
      </c>
      <c r="I43" s="82" t="str">
        <f>IFERROR(INDEX('予選ヒート2Gr-レース結果表（貼付）'!$A:$Z,MATCH($A43,'予選ヒート2Gr-レース結果表（貼付）'!$A:$A,0),MATCH('予選ヒート2Gr-レース結果表（印刷）'!I$11,'予選ヒート2Gr-レース結果表（貼付）'!$1:$1,0)),"")</f>
        <v/>
      </c>
      <c r="J43" s="59" t="str">
        <f>IFERROR(IF(A43="DNS","",IF(A43="DQ","",INDEX('予選ヒート2Gr-レース結果表（貼付）'!$A:$Z,MATCH($B43,'予選ヒート2Gr-レース結果表（貼付）'!$B:$B,0),MATCH('予選ヒート2Gr-レース結果表（印刷）'!J$11,'予選ヒート2Gr-レース結果表（貼付）'!$1:$1,0)))),"")</f>
        <v/>
      </c>
      <c r="K43" s="59" t="str">
        <f>IFERROR(IF(A43="DNS","",IF(A43="DQ","",INDEX('予選ヒート2Gr-レース結果表（貼付）'!$A:$Z,MATCH($B43,'予選ヒート2Gr-レース結果表（貼付）'!$B:$B,0),MATCH('予選ヒート2Gr-レース結果表（印刷）'!K$11,'予選ヒート2Gr-レース結果表（貼付）'!$1:$1,0)))),"")</f>
        <v/>
      </c>
      <c r="L43" s="88" t="str">
        <f>IFERROR(IF(A43="DNS","",IF(A43="DQ","",INDEX('予選ヒート2Gr-レース結果表（貼付）'!$A:$Z,MATCH($B43,'予選ヒート2Gr-レース結果表（貼付）'!$B:$B,0),MATCH('予選ヒート2Gr-レース結果表（印刷）'!L$11,'予選ヒート2Gr-レース結果表（貼付）'!$1:$1,0)))),"")</f>
        <v/>
      </c>
      <c r="M43" s="217" t="str">
        <f t="shared" si="2"/>
        <v/>
      </c>
      <c r="N43" s="7"/>
      <c r="O43" s="23"/>
      <c r="P43" s="226" t="str">
        <f>IF(IFERROR(INDEX('予選ヒート2Gr-レース結果表（貼付）'!$A:$Z,MATCH($B43,'予選ヒート2Gr-レース結果表（貼付）'!$B:$B,0),MATCH(P$11,'予選ヒート2Gr-レース結果表（貼付）'!$1:$1,0)),"")=0,"",IFERROR(INDEX('予選ヒート2Gr-レース結果表（貼付）'!$A:$Z,MATCH($B43,'予選ヒート2Gr-レース結果表（貼付）'!$B:$B,0),MATCH(P$11,'予選ヒート2Gr-レース結果表（貼付）'!$1:$1,0)),""))</f>
        <v/>
      </c>
      <c r="Q43" s="226" t="str">
        <f>IF(P43="","",COUNTIF($P$13:P43,"&lt;&gt;"&amp;""))</f>
        <v/>
      </c>
      <c r="R43" s="226" t="str">
        <f t="shared" si="3"/>
        <v/>
      </c>
      <c r="S43" s="226" t="str">
        <f>IF(IFERROR(INDEX('予選ヒート2Gr-レース結果表（貼付）'!$A:$Z,MATCH($A43,'予選ヒート2Gr-レース結果表（貼付）'!$A:$A,0),MATCH(S$11,'予選ヒート2Gr-レース結果表（貼付）'!$1:$1,0)),"")=0,"",IFERROR(INDEX('予選ヒート2Gr-レース結果表（貼付）'!$A:$Z,MATCH($A43,'予選ヒート2Gr-レース結果表（貼付）'!$A:$A,0),MATCH(S$11,'予選ヒート2Gr-レース結果表（貼付）'!$1:$1,0)),""))</f>
        <v/>
      </c>
      <c r="T43" s="226"/>
      <c r="U43" s="227" t="str">
        <f>IF(IFERROR(INDEX('予選ヒート2Gr-レース結果表（貼付）'!$A:$Z,MATCH($B43,'予選ヒート2Gr-レース結果表（貼付）'!$B:$B,0),MATCH(U$11,'予選ヒート2Gr-レース結果表（貼付）'!$1:$1,0)),"")=0,"",IFERROR(INDEX('予選ヒート2Gr-レース結果表（貼付）'!$A:$Z,MATCH($B43,'予選ヒート2Gr-レース結果表（貼付）'!$B:$B,0),MATCH(U$11,'予選ヒート2Gr-レース結果表（貼付）'!$1:$1,0)),""))</f>
        <v/>
      </c>
    </row>
    <row r="44" spans="1:21" ht="12.75" customHeight="1">
      <c r="A44" s="14" t="str">
        <f>IF(OR('予選ヒート2Gr-レース結果表（貼付）'!A28="DNF",'予選ヒート2Gr-レース結果表（貼付）'!A28="DNS",'予選ヒート2Gr-レース結果表（貼付）'!A28="DQ"),'予選ヒート2Gr-レース結果表（貼付）'!A28,IF(MAX('予選ヒート2Gr-レース結果表（貼付）'!$A:$A)&gt;A43,A43+1,""))</f>
        <v/>
      </c>
      <c r="B44" s="15" t="str">
        <f>IFERROR(INDEX('予選ヒート2Gr-レース結果表（貼付）'!A28:$Z$50,MATCH($A44,'予選ヒート2Gr-レース結果表（貼付）'!A28:$A$50,0),MATCH('公式予選（TT）1Gr-結果表（印刷）'!B$11,'予選ヒート2Gr-レース結果表（貼付）'!$1:$1,0)),"")</f>
        <v/>
      </c>
      <c r="C44" s="200"/>
      <c r="D44" s="20" t="str">
        <f>IFERROR(INDEX('予選ヒート2Gr-レース結果表（貼付）'!$A:$Z,MATCH($A44,'予選ヒート2Gr-レース結果表（貼付）'!$A:$A,0),MATCH('予選ヒート2Gr-レース結果表（印刷）'!D$11,'予選ヒート2Gr-レース結果表（貼付）'!$1:$1,0)),"")</f>
        <v/>
      </c>
      <c r="E44" s="86" t="str">
        <f>IFERROR(INDEX('予選ヒート2Gr-レース結果表（貼付）'!$A:$Z,MATCH($A44,'予選ヒート2Gr-レース結果表（貼付）'!$A:$A,0),MATCH('予選ヒート2Gr-レース結果表（印刷）'!E$11,'予選ヒート2Gr-レース結果表（貼付）'!$1:$1,0)),"")</f>
        <v/>
      </c>
      <c r="F44" s="21" t="str">
        <f>IFERROR(INDEX('予選ヒート2Gr-レース結果表（貼付）'!$A:$Z,MATCH($A44,'予選ヒート2Gr-レース結果表（貼付）'!$A:$A,0),MATCH('予選ヒート2Gr-レース結果表（印刷）'!F$11,'予選ヒート2Gr-レース結果表（貼付）'!$1:$1,0)),"")</f>
        <v/>
      </c>
      <c r="G44" s="84" t="str">
        <f>IFERROR(INDEX('予選ヒート2Gr-レース結果表（貼付）'!$A:$Z,MATCH($A44,'予選ヒート2Gr-レース結果表（貼付）'!$A:$A,0),MATCH('予選ヒート2Gr-レース結果表（印刷）'!G$11,'予選ヒート2Gr-レース結果表（貼付）'!$1:$1,0)),"")</f>
        <v/>
      </c>
      <c r="H44" s="24" t="str">
        <f>IFERROR(INDEX('予選ヒート2Gr-レース結果表（貼付）'!$A:$Z,MATCH($A44,'予選ヒート2Gr-レース結果表（貼付）'!$A:$A,0),MATCH('予選ヒート2Gr-レース結果表（印刷）'!H$11,'予選ヒート2Gr-レース結果表（貼付）'!$1:$1,0)),"")</f>
        <v/>
      </c>
      <c r="I44" s="82" t="str">
        <f>IFERROR(INDEX('予選ヒート2Gr-レース結果表（貼付）'!$A:$Z,MATCH($A44,'予選ヒート2Gr-レース結果表（貼付）'!$A:$A,0),MATCH('予選ヒート2Gr-レース結果表（印刷）'!I$11,'予選ヒート2Gr-レース結果表（貼付）'!$1:$1,0)),"")</f>
        <v/>
      </c>
      <c r="J44" s="59" t="str">
        <f>IFERROR(IF(A44="DNS","",IF(A44="DQ","",INDEX('予選ヒート2Gr-レース結果表（貼付）'!$A:$Z,MATCH($B44,'予選ヒート2Gr-レース結果表（貼付）'!$B:$B,0),MATCH('予選ヒート2Gr-レース結果表（印刷）'!J$11,'予選ヒート2Gr-レース結果表（貼付）'!$1:$1,0)))),"")</f>
        <v/>
      </c>
      <c r="K44" s="59" t="str">
        <f>IFERROR(IF(A44="DNS","",IF(A44="DQ","",INDEX('予選ヒート2Gr-レース結果表（貼付）'!$A:$Z,MATCH($B44,'予選ヒート2Gr-レース結果表（貼付）'!$B:$B,0),MATCH('予選ヒート2Gr-レース結果表（印刷）'!K$11,'予選ヒート2Gr-レース結果表（貼付）'!$1:$1,0)))),"")</f>
        <v/>
      </c>
      <c r="L44" s="88" t="str">
        <f>IFERROR(IF(A44="DNS","",IF(A44="DQ","",INDEX('予選ヒート2Gr-レース結果表（貼付）'!$A:$Z,MATCH($B44,'予選ヒート2Gr-レース結果表（貼付）'!$B:$B,0),MATCH('予選ヒート2Gr-レース結果表（印刷）'!L$11,'予選ヒート2Gr-レース結果表（貼付）'!$1:$1,0)))),"")</f>
        <v/>
      </c>
      <c r="M44" s="217" t="str">
        <f t="shared" si="2"/>
        <v/>
      </c>
      <c r="N44" s="7"/>
      <c r="O44" s="23"/>
      <c r="P44" s="226" t="str">
        <f>IF(IFERROR(INDEX('予選ヒート2Gr-レース結果表（貼付）'!$A:$Z,MATCH($B44,'予選ヒート2Gr-レース結果表（貼付）'!$B:$B,0),MATCH(P$11,'予選ヒート2Gr-レース結果表（貼付）'!$1:$1,0)),"")=0,"",IFERROR(INDEX('予選ヒート2Gr-レース結果表（貼付）'!$A:$Z,MATCH($B44,'予選ヒート2Gr-レース結果表（貼付）'!$B:$B,0),MATCH(P$11,'予選ヒート2Gr-レース結果表（貼付）'!$1:$1,0)),""))</f>
        <v/>
      </c>
      <c r="Q44" s="226" t="str">
        <f>IF(P44="","",COUNTIF($P$13:P44,"&lt;&gt;"&amp;""))</f>
        <v/>
      </c>
      <c r="R44" s="226" t="str">
        <f t="shared" si="3"/>
        <v/>
      </c>
      <c r="S44" s="226" t="str">
        <f>IF(IFERROR(INDEX('予選ヒート2Gr-レース結果表（貼付）'!$A:$Z,MATCH($A44,'予選ヒート2Gr-レース結果表（貼付）'!$A:$A,0),MATCH(S$11,'予選ヒート2Gr-レース結果表（貼付）'!$1:$1,0)),"")=0,"",IFERROR(INDEX('予選ヒート2Gr-レース結果表（貼付）'!$A:$Z,MATCH($A44,'予選ヒート2Gr-レース結果表（貼付）'!$A:$A,0),MATCH(S$11,'予選ヒート2Gr-レース結果表（貼付）'!$1:$1,0)),""))</f>
        <v/>
      </c>
      <c r="T44" s="226"/>
      <c r="U44" s="227" t="str">
        <f>IF(IFERROR(INDEX('予選ヒート2Gr-レース結果表（貼付）'!$A:$Z,MATCH($B44,'予選ヒート2Gr-レース結果表（貼付）'!$B:$B,0),MATCH(U$11,'予選ヒート2Gr-レース結果表（貼付）'!$1:$1,0)),"")=0,"",IFERROR(INDEX('予選ヒート2Gr-レース結果表（貼付）'!$A:$Z,MATCH($B44,'予選ヒート2Gr-レース結果表（貼付）'!$B:$B,0),MATCH(U$11,'予選ヒート2Gr-レース結果表（貼付）'!$1:$1,0)),""))</f>
        <v/>
      </c>
    </row>
    <row r="45" spans="1:21" ht="12.75" customHeight="1">
      <c r="A45" s="14" t="str">
        <f>IF(OR('予選ヒート2Gr-レース結果表（貼付）'!A29="DNF",'予選ヒート2Gr-レース結果表（貼付）'!A29="DNS",'予選ヒート2Gr-レース結果表（貼付）'!A29="DQ"),'予選ヒート2Gr-レース結果表（貼付）'!A29,IF(MAX('予選ヒート2Gr-レース結果表（貼付）'!$A:$A)&gt;A44,A44+1,""))</f>
        <v/>
      </c>
      <c r="B45" s="15" t="str">
        <f>IFERROR(INDEX('予選ヒート2Gr-レース結果表（貼付）'!A29:$Z$50,MATCH($A45,'予選ヒート2Gr-レース結果表（貼付）'!A29:$A$50,0),MATCH('公式予選（TT）1Gr-結果表（印刷）'!B$11,'予選ヒート2Gr-レース結果表（貼付）'!$1:$1,0)),"")</f>
        <v/>
      </c>
      <c r="C45" s="200"/>
      <c r="D45" s="20" t="str">
        <f>IFERROR(INDEX('予選ヒート2Gr-レース結果表（貼付）'!$A:$Z,MATCH($A45,'予選ヒート2Gr-レース結果表（貼付）'!$A:$A,0),MATCH('予選ヒート2Gr-レース結果表（印刷）'!D$11,'予選ヒート2Gr-レース結果表（貼付）'!$1:$1,0)),"")</f>
        <v/>
      </c>
      <c r="E45" s="86" t="str">
        <f>IFERROR(INDEX('予選ヒート2Gr-レース結果表（貼付）'!$A:$Z,MATCH($A45,'予選ヒート2Gr-レース結果表（貼付）'!$A:$A,0),MATCH('予選ヒート2Gr-レース結果表（印刷）'!E$11,'予選ヒート2Gr-レース結果表（貼付）'!$1:$1,0)),"")</f>
        <v/>
      </c>
      <c r="F45" s="21" t="str">
        <f>IFERROR(INDEX('予選ヒート2Gr-レース結果表（貼付）'!$A:$Z,MATCH($A45,'予選ヒート2Gr-レース結果表（貼付）'!$A:$A,0),MATCH('予選ヒート2Gr-レース結果表（印刷）'!F$11,'予選ヒート2Gr-レース結果表（貼付）'!$1:$1,0)),"")</f>
        <v/>
      </c>
      <c r="G45" s="84" t="str">
        <f>IFERROR(INDEX('予選ヒート2Gr-レース結果表（貼付）'!$A:$Z,MATCH($A45,'予選ヒート2Gr-レース結果表（貼付）'!$A:$A,0),MATCH('予選ヒート2Gr-レース結果表（印刷）'!G$11,'予選ヒート2Gr-レース結果表（貼付）'!$1:$1,0)),"")</f>
        <v/>
      </c>
      <c r="H45" s="24" t="str">
        <f>IFERROR(INDEX('予選ヒート2Gr-レース結果表（貼付）'!$A:$Z,MATCH($A45,'予選ヒート2Gr-レース結果表（貼付）'!$A:$A,0),MATCH('予選ヒート2Gr-レース結果表（印刷）'!H$11,'予選ヒート2Gr-レース結果表（貼付）'!$1:$1,0)),"")</f>
        <v/>
      </c>
      <c r="I45" s="82" t="str">
        <f>IFERROR(INDEX('予選ヒート2Gr-レース結果表（貼付）'!$A:$Z,MATCH($A45,'予選ヒート2Gr-レース結果表（貼付）'!$A:$A,0),MATCH('予選ヒート2Gr-レース結果表（印刷）'!I$11,'予選ヒート2Gr-レース結果表（貼付）'!$1:$1,0)),"")</f>
        <v/>
      </c>
      <c r="J45" s="59" t="str">
        <f>IFERROR(IF(A45="DNS","",IF(A45="DQ","",INDEX('予選ヒート2Gr-レース結果表（貼付）'!$A:$Z,MATCH($B45,'予選ヒート2Gr-レース結果表（貼付）'!$B:$B,0),MATCH('予選ヒート2Gr-レース結果表（印刷）'!J$11,'予選ヒート2Gr-レース結果表（貼付）'!$1:$1,0)))),"")</f>
        <v/>
      </c>
      <c r="K45" s="59" t="str">
        <f>IFERROR(IF(A45="DNS","",IF(A45="DQ","",INDEX('予選ヒート2Gr-レース結果表（貼付）'!$A:$Z,MATCH($B45,'予選ヒート2Gr-レース結果表（貼付）'!$B:$B,0),MATCH('予選ヒート2Gr-レース結果表（印刷）'!K$11,'予選ヒート2Gr-レース結果表（貼付）'!$1:$1,0)))),"")</f>
        <v/>
      </c>
      <c r="L45" s="88" t="str">
        <f>IFERROR(IF(A45="DNS","",IF(A45="DQ","",INDEX('予選ヒート2Gr-レース結果表（貼付）'!$A:$Z,MATCH($B45,'予選ヒート2Gr-レース結果表（貼付）'!$B:$B,0),MATCH('予選ヒート2Gr-レース結果表（印刷）'!L$11,'予選ヒート2Gr-レース結果表（貼付）'!$1:$1,0)))),"")</f>
        <v/>
      </c>
      <c r="M45" s="217" t="str">
        <f t="shared" si="2"/>
        <v/>
      </c>
      <c r="N45" s="7"/>
      <c r="O45" s="23"/>
      <c r="P45" s="226" t="str">
        <f>IF(IFERROR(INDEX('予選ヒート2Gr-レース結果表（貼付）'!$A:$Z,MATCH($B45,'予選ヒート2Gr-レース結果表（貼付）'!$B:$B,0),MATCH(P$11,'予選ヒート2Gr-レース結果表（貼付）'!$1:$1,0)),"")=0,"",IFERROR(INDEX('予選ヒート2Gr-レース結果表（貼付）'!$A:$Z,MATCH($B45,'予選ヒート2Gr-レース結果表（貼付）'!$B:$B,0),MATCH(P$11,'予選ヒート2Gr-レース結果表（貼付）'!$1:$1,0)),""))</f>
        <v/>
      </c>
      <c r="Q45" s="226" t="str">
        <f>IF(P45="","",COUNTIF($P$13:P45,"&lt;&gt;"&amp;""))</f>
        <v/>
      </c>
      <c r="R45" s="226" t="str">
        <f t="shared" si="3"/>
        <v/>
      </c>
      <c r="S45" s="226" t="str">
        <f>IF(IFERROR(INDEX('予選ヒート2Gr-レース結果表（貼付）'!$A:$Z,MATCH($A45,'予選ヒート2Gr-レース結果表（貼付）'!$A:$A,0),MATCH(S$11,'予選ヒート2Gr-レース結果表（貼付）'!$1:$1,0)),"")=0,"",IFERROR(INDEX('予選ヒート2Gr-レース結果表（貼付）'!$A:$Z,MATCH($A45,'予選ヒート2Gr-レース結果表（貼付）'!$A:$A,0),MATCH(S$11,'予選ヒート2Gr-レース結果表（貼付）'!$1:$1,0)),""))</f>
        <v/>
      </c>
      <c r="T45" s="226"/>
      <c r="U45" s="227" t="str">
        <f>IF(IFERROR(INDEX('予選ヒート2Gr-レース結果表（貼付）'!$A:$Z,MATCH($B45,'予選ヒート2Gr-レース結果表（貼付）'!$B:$B,0),MATCH(U$11,'予選ヒート2Gr-レース結果表（貼付）'!$1:$1,0)),"")=0,"",IFERROR(INDEX('予選ヒート2Gr-レース結果表（貼付）'!$A:$Z,MATCH($B45,'予選ヒート2Gr-レース結果表（貼付）'!$B:$B,0),MATCH(U$11,'予選ヒート2Gr-レース結果表（貼付）'!$1:$1,0)),""))</f>
        <v/>
      </c>
    </row>
    <row r="46" spans="1:21" ht="12.75" customHeight="1">
      <c r="A46" s="14" t="str">
        <f>IF(OR('予選ヒート2Gr-レース結果表（貼付）'!A30="DNF",'予選ヒート2Gr-レース結果表（貼付）'!A30="DNS",'予選ヒート2Gr-レース結果表（貼付）'!A30="DQ"),'予選ヒート2Gr-レース結果表（貼付）'!A30,IF(MAX('予選ヒート2Gr-レース結果表（貼付）'!$A:$A)&gt;A45,A45+1,""))</f>
        <v/>
      </c>
      <c r="B46" s="15" t="str">
        <f>IFERROR(INDEX('予選ヒート2Gr-レース結果表（貼付）'!A30:$Z$50,MATCH($A46,'予選ヒート2Gr-レース結果表（貼付）'!A30:$A$50,0),MATCH('公式予選（TT）1Gr-結果表（印刷）'!B$11,'予選ヒート2Gr-レース結果表（貼付）'!$1:$1,0)),"")</f>
        <v/>
      </c>
      <c r="C46" s="200"/>
      <c r="D46" s="20" t="str">
        <f>IFERROR(INDEX('予選ヒート2Gr-レース結果表（貼付）'!$A:$Z,MATCH($A46,'予選ヒート2Gr-レース結果表（貼付）'!$A:$A,0),MATCH('予選ヒート2Gr-レース結果表（印刷）'!D$11,'予選ヒート2Gr-レース結果表（貼付）'!$1:$1,0)),"")</f>
        <v/>
      </c>
      <c r="E46" s="86" t="str">
        <f>IFERROR(INDEX('予選ヒート2Gr-レース結果表（貼付）'!$A:$Z,MATCH($A46,'予選ヒート2Gr-レース結果表（貼付）'!$A:$A,0),MATCH('予選ヒート2Gr-レース結果表（印刷）'!E$11,'予選ヒート2Gr-レース結果表（貼付）'!$1:$1,0)),"")</f>
        <v/>
      </c>
      <c r="F46" s="21" t="str">
        <f>IFERROR(INDEX('予選ヒート2Gr-レース結果表（貼付）'!$A:$Z,MATCH($A46,'予選ヒート2Gr-レース結果表（貼付）'!$A:$A,0),MATCH('予選ヒート2Gr-レース結果表（印刷）'!F$11,'予選ヒート2Gr-レース結果表（貼付）'!$1:$1,0)),"")</f>
        <v/>
      </c>
      <c r="G46" s="84" t="str">
        <f>IFERROR(INDEX('予選ヒート2Gr-レース結果表（貼付）'!$A:$Z,MATCH($A46,'予選ヒート2Gr-レース結果表（貼付）'!$A:$A,0),MATCH('予選ヒート2Gr-レース結果表（印刷）'!G$11,'予選ヒート2Gr-レース結果表（貼付）'!$1:$1,0)),"")</f>
        <v/>
      </c>
      <c r="H46" s="24" t="str">
        <f>IFERROR(INDEX('予選ヒート2Gr-レース結果表（貼付）'!$A:$Z,MATCH($A46,'予選ヒート2Gr-レース結果表（貼付）'!$A:$A,0),MATCH('予選ヒート2Gr-レース結果表（印刷）'!H$11,'予選ヒート2Gr-レース結果表（貼付）'!$1:$1,0)),"")</f>
        <v/>
      </c>
      <c r="I46" s="82" t="str">
        <f>IFERROR(INDEX('予選ヒート2Gr-レース結果表（貼付）'!$A:$Z,MATCH($A46,'予選ヒート2Gr-レース結果表（貼付）'!$A:$A,0),MATCH('予選ヒート2Gr-レース結果表（印刷）'!I$11,'予選ヒート2Gr-レース結果表（貼付）'!$1:$1,0)),"")</f>
        <v/>
      </c>
      <c r="J46" s="59" t="str">
        <f>IFERROR(IF(A46="DNS","",IF(A46="DQ","",INDEX('予選ヒート2Gr-レース結果表（貼付）'!$A:$Z,MATCH($B46,'予選ヒート2Gr-レース結果表（貼付）'!$B:$B,0),MATCH('予選ヒート2Gr-レース結果表（印刷）'!J$11,'予選ヒート2Gr-レース結果表（貼付）'!$1:$1,0)))),"")</f>
        <v/>
      </c>
      <c r="K46" s="59" t="str">
        <f>IFERROR(IF(A46="DNS","",IF(A46="DQ","",INDEX('予選ヒート2Gr-レース結果表（貼付）'!$A:$Z,MATCH($B46,'予選ヒート2Gr-レース結果表（貼付）'!$B:$B,0),MATCH('予選ヒート2Gr-レース結果表（印刷）'!K$11,'予選ヒート2Gr-レース結果表（貼付）'!$1:$1,0)))),"")</f>
        <v/>
      </c>
      <c r="L46" s="88" t="str">
        <f>IFERROR(IF(A46="DNS","",IF(A46="DQ","",INDEX('予選ヒート2Gr-レース結果表（貼付）'!$A:$Z,MATCH($B46,'予選ヒート2Gr-レース結果表（貼付）'!$B:$B,0),MATCH('予選ヒート2Gr-レース結果表（印刷）'!L$11,'予選ヒート2Gr-レース結果表（貼付）'!$1:$1,0)))),"")</f>
        <v/>
      </c>
      <c r="M46" s="217" t="str">
        <f t="shared" si="2"/>
        <v/>
      </c>
      <c r="N46" s="7"/>
      <c r="O46" s="23"/>
      <c r="P46" s="226" t="str">
        <f>IF(IFERROR(INDEX('予選ヒート2Gr-レース結果表（貼付）'!$A:$Z,MATCH($B46,'予選ヒート2Gr-レース結果表（貼付）'!$B:$B,0),MATCH(P$11,'予選ヒート2Gr-レース結果表（貼付）'!$1:$1,0)),"")=0,"",IFERROR(INDEX('予選ヒート2Gr-レース結果表（貼付）'!$A:$Z,MATCH($B46,'予選ヒート2Gr-レース結果表（貼付）'!$B:$B,0),MATCH(P$11,'予選ヒート2Gr-レース結果表（貼付）'!$1:$1,0)),""))</f>
        <v/>
      </c>
      <c r="Q46" s="226" t="str">
        <f>IF(P46="","",COUNTIF($P$13:P46,"&lt;&gt;"&amp;""))</f>
        <v/>
      </c>
      <c r="R46" s="226" t="str">
        <f t="shared" si="3"/>
        <v/>
      </c>
      <c r="S46" s="226" t="str">
        <f>IF(IFERROR(INDEX('予選ヒート2Gr-レース結果表（貼付）'!$A:$Z,MATCH($A46,'予選ヒート2Gr-レース結果表（貼付）'!$A:$A,0),MATCH(S$11,'予選ヒート2Gr-レース結果表（貼付）'!$1:$1,0)),"")=0,"",IFERROR(INDEX('予選ヒート2Gr-レース結果表（貼付）'!$A:$Z,MATCH($A46,'予選ヒート2Gr-レース結果表（貼付）'!$A:$A,0),MATCH(S$11,'予選ヒート2Gr-レース結果表（貼付）'!$1:$1,0)),""))</f>
        <v/>
      </c>
      <c r="T46" s="226"/>
      <c r="U46" s="227" t="str">
        <f>IF(IFERROR(INDEX('予選ヒート2Gr-レース結果表（貼付）'!$A:$Z,MATCH($B46,'予選ヒート2Gr-レース結果表（貼付）'!$B:$B,0),MATCH(U$11,'予選ヒート2Gr-レース結果表（貼付）'!$1:$1,0)),"")=0,"",IFERROR(INDEX('予選ヒート2Gr-レース結果表（貼付）'!$A:$Z,MATCH($B46,'予選ヒート2Gr-レース結果表（貼付）'!$B:$B,0),MATCH(U$11,'予選ヒート2Gr-レース結果表（貼付）'!$1:$1,0)),""))</f>
        <v/>
      </c>
    </row>
    <row r="47" spans="1:21" ht="12.75" customHeight="1">
      <c r="A47" s="14" t="str">
        <f>IF(OR('予選ヒート2Gr-レース結果表（貼付）'!A31="DNF",'予選ヒート2Gr-レース結果表（貼付）'!A31="DNS",'予選ヒート2Gr-レース結果表（貼付）'!A31="DQ"),'予選ヒート2Gr-レース結果表（貼付）'!A31,IF(MAX('予選ヒート2Gr-レース結果表（貼付）'!$A:$A)&gt;A46,A46+1,""))</f>
        <v/>
      </c>
      <c r="B47" s="15" t="str">
        <f>IFERROR(INDEX('予選ヒート2Gr-レース結果表（貼付）'!A31:$Z$50,MATCH($A47,'予選ヒート2Gr-レース結果表（貼付）'!A31:$A$50,0),MATCH('公式予選（TT）1Gr-結果表（印刷）'!B$11,'予選ヒート2Gr-レース結果表（貼付）'!$1:$1,0)),"")</f>
        <v/>
      </c>
      <c r="C47" s="200"/>
      <c r="D47" s="20" t="str">
        <f>IFERROR(INDEX('予選ヒート2Gr-レース結果表（貼付）'!$A:$Z,MATCH($A47,'予選ヒート2Gr-レース結果表（貼付）'!$A:$A,0),MATCH('予選ヒート2Gr-レース結果表（印刷）'!D$11,'予選ヒート2Gr-レース結果表（貼付）'!$1:$1,0)),"")</f>
        <v/>
      </c>
      <c r="E47" s="86" t="str">
        <f>IFERROR(INDEX('予選ヒート2Gr-レース結果表（貼付）'!$A:$Z,MATCH($A47,'予選ヒート2Gr-レース結果表（貼付）'!$A:$A,0),MATCH('予選ヒート2Gr-レース結果表（印刷）'!E$11,'予選ヒート2Gr-レース結果表（貼付）'!$1:$1,0)),"")</f>
        <v/>
      </c>
      <c r="F47" s="21" t="str">
        <f>IFERROR(INDEX('予選ヒート2Gr-レース結果表（貼付）'!$A:$Z,MATCH($A47,'予選ヒート2Gr-レース結果表（貼付）'!$A:$A,0),MATCH('予選ヒート2Gr-レース結果表（印刷）'!F$11,'予選ヒート2Gr-レース結果表（貼付）'!$1:$1,0)),"")</f>
        <v/>
      </c>
      <c r="G47" s="84" t="str">
        <f>IFERROR(INDEX('予選ヒート2Gr-レース結果表（貼付）'!$A:$Z,MATCH($A47,'予選ヒート2Gr-レース結果表（貼付）'!$A:$A,0),MATCH('予選ヒート2Gr-レース結果表（印刷）'!G$11,'予選ヒート2Gr-レース結果表（貼付）'!$1:$1,0)),"")</f>
        <v/>
      </c>
      <c r="H47" s="24" t="str">
        <f>IFERROR(INDEX('予選ヒート2Gr-レース結果表（貼付）'!$A:$Z,MATCH($A47,'予選ヒート2Gr-レース結果表（貼付）'!$A:$A,0),MATCH('予選ヒート2Gr-レース結果表（印刷）'!H$11,'予選ヒート2Gr-レース結果表（貼付）'!$1:$1,0)),"")</f>
        <v/>
      </c>
      <c r="I47" s="82" t="str">
        <f>IFERROR(INDEX('予選ヒート2Gr-レース結果表（貼付）'!$A:$Z,MATCH($A47,'予選ヒート2Gr-レース結果表（貼付）'!$A:$A,0),MATCH('予選ヒート2Gr-レース結果表（印刷）'!I$11,'予選ヒート2Gr-レース結果表（貼付）'!$1:$1,0)),"")</f>
        <v/>
      </c>
      <c r="J47" s="59" t="str">
        <f>IFERROR(IF(A47="DNS","",IF(A47="DQ","",INDEX('予選ヒート2Gr-レース結果表（貼付）'!$A:$Z,MATCH($B47,'予選ヒート2Gr-レース結果表（貼付）'!$B:$B,0),MATCH('予選ヒート2Gr-レース結果表（印刷）'!J$11,'予選ヒート2Gr-レース結果表（貼付）'!$1:$1,0)))),"")</f>
        <v/>
      </c>
      <c r="K47" s="59" t="str">
        <f>IFERROR(IF(A47="DNS","",IF(A47="DQ","",INDEX('予選ヒート2Gr-レース結果表（貼付）'!$A:$Z,MATCH($B47,'予選ヒート2Gr-レース結果表（貼付）'!$B:$B,0),MATCH('予選ヒート2Gr-レース結果表（印刷）'!K$11,'予選ヒート2Gr-レース結果表（貼付）'!$1:$1,0)))),"")</f>
        <v/>
      </c>
      <c r="L47" s="88" t="str">
        <f>IFERROR(IF(A47="DNS","",IF(A47="DQ","",INDEX('予選ヒート2Gr-レース結果表（貼付）'!$A:$Z,MATCH($B47,'予選ヒート2Gr-レース結果表（貼付）'!$B:$B,0),MATCH('予選ヒート2Gr-レース結果表（印刷）'!L$11,'予選ヒート2Gr-レース結果表（貼付）'!$1:$1,0)))),"")</f>
        <v/>
      </c>
      <c r="M47" s="217" t="str">
        <f t="shared" si="2"/>
        <v/>
      </c>
      <c r="N47" s="7"/>
      <c r="O47" s="23"/>
      <c r="P47" s="226" t="str">
        <f>IF(IFERROR(INDEX('予選ヒート2Gr-レース結果表（貼付）'!$A:$Z,MATCH($B47,'予選ヒート2Gr-レース結果表（貼付）'!$B:$B,0),MATCH(P$11,'予選ヒート2Gr-レース結果表（貼付）'!$1:$1,0)),"")=0,"",IFERROR(INDEX('予選ヒート2Gr-レース結果表（貼付）'!$A:$Z,MATCH($B47,'予選ヒート2Gr-レース結果表（貼付）'!$B:$B,0),MATCH(P$11,'予選ヒート2Gr-レース結果表（貼付）'!$1:$1,0)),""))</f>
        <v/>
      </c>
      <c r="Q47" s="226" t="str">
        <f>IF(P47="","",COUNTIF($P$13:P47,"&lt;&gt;"&amp;""))</f>
        <v/>
      </c>
      <c r="R47" s="226" t="str">
        <f t="shared" si="3"/>
        <v/>
      </c>
      <c r="S47" s="226" t="str">
        <f>IF(IFERROR(INDEX('予選ヒート2Gr-レース結果表（貼付）'!$A:$Z,MATCH($A47,'予選ヒート2Gr-レース結果表（貼付）'!$A:$A,0),MATCH(S$11,'予選ヒート2Gr-レース結果表（貼付）'!$1:$1,0)),"")=0,"",IFERROR(INDEX('予選ヒート2Gr-レース結果表（貼付）'!$A:$Z,MATCH($A47,'予選ヒート2Gr-レース結果表（貼付）'!$A:$A,0),MATCH(S$11,'予選ヒート2Gr-レース結果表（貼付）'!$1:$1,0)),""))</f>
        <v/>
      </c>
      <c r="T47" s="226"/>
      <c r="U47" s="227" t="str">
        <f>IF(IFERROR(INDEX('予選ヒート2Gr-レース結果表（貼付）'!$A:$Z,MATCH($B47,'予選ヒート2Gr-レース結果表（貼付）'!$B:$B,0),MATCH(U$11,'予選ヒート2Gr-レース結果表（貼付）'!$1:$1,0)),"")=0,"",IFERROR(INDEX('予選ヒート2Gr-レース結果表（貼付）'!$A:$Z,MATCH($B47,'予選ヒート2Gr-レース結果表（貼付）'!$B:$B,0),MATCH(U$11,'予選ヒート2Gr-レース結果表（貼付）'!$1:$1,0)),""))</f>
        <v/>
      </c>
    </row>
    <row r="48" spans="1:21" ht="12.75" customHeight="1">
      <c r="A48" s="14" t="str">
        <f>IF(OR('予選ヒート2Gr-レース結果表（貼付）'!A32="DNF",'予選ヒート2Gr-レース結果表（貼付）'!A32="DNS",'予選ヒート2Gr-レース結果表（貼付）'!A32="DQ"),'予選ヒート2Gr-レース結果表（貼付）'!A32,IF(MAX('予選ヒート2Gr-レース結果表（貼付）'!$A:$A)&gt;A47,A47+1,""))</f>
        <v/>
      </c>
      <c r="B48" s="15" t="str">
        <f>IFERROR(INDEX('予選ヒート2Gr-レース結果表（貼付）'!A32:$Z$50,MATCH($A48,'予選ヒート2Gr-レース結果表（貼付）'!A32:$A$50,0),MATCH('公式予選（TT）1Gr-結果表（印刷）'!B$11,'予選ヒート2Gr-レース結果表（貼付）'!$1:$1,0)),"")</f>
        <v/>
      </c>
      <c r="C48" s="200"/>
      <c r="D48" s="20" t="str">
        <f>IFERROR(INDEX('予選ヒート2Gr-レース結果表（貼付）'!$A:$Z,MATCH($A48,'予選ヒート2Gr-レース結果表（貼付）'!$A:$A,0),MATCH('予選ヒート2Gr-レース結果表（印刷）'!D$11,'予選ヒート2Gr-レース結果表（貼付）'!$1:$1,0)),"")</f>
        <v/>
      </c>
      <c r="E48" s="86" t="str">
        <f>IFERROR(INDEX('予選ヒート2Gr-レース結果表（貼付）'!$A:$Z,MATCH($A48,'予選ヒート2Gr-レース結果表（貼付）'!$A:$A,0),MATCH('予選ヒート2Gr-レース結果表（印刷）'!E$11,'予選ヒート2Gr-レース結果表（貼付）'!$1:$1,0)),"")</f>
        <v/>
      </c>
      <c r="F48" s="21" t="str">
        <f>IFERROR(INDEX('予選ヒート2Gr-レース結果表（貼付）'!$A:$Z,MATCH($A48,'予選ヒート2Gr-レース結果表（貼付）'!$A:$A,0),MATCH('予選ヒート2Gr-レース結果表（印刷）'!F$11,'予選ヒート2Gr-レース結果表（貼付）'!$1:$1,0)),"")</f>
        <v/>
      </c>
      <c r="G48" s="84" t="str">
        <f>IFERROR(INDEX('予選ヒート2Gr-レース結果表（貼付）'!$A:$Z,MATCH($A48,'予選ヒート2Gr-レース結果表（貼付）'!$A:$A,0),MATCH('予選ヒート2Gr-レース結果表（印刷）'!G$11,'予選ヒート2Gr-レース結果表（貼付）'!$1:$1,0)),"")</f>
        <v/>
      </c>
      <c r="H48" s="24" t="str">
        <f>IFERROR(INDEX('予選ヒート2Gr-レース結果表（貼付）'!$A:$Z,MATCH($A48,'予選ヒート2Gr-レース結果表（貼付）'!$A:$A,0),MATCH('予選ヒート2Gr-レース結果表（印刷）'!H$11,'予選ヒート2Gr-レース結果表（貼付）'!$1:$1,0)),"")</f>
        <v/>
      </c>
      <c r="I48" s="82" t="str">
        <f>IFERROR(INDEX('予選ヒート2Gr-レース結果表（貼付）'!$A:$Z,MATCH($A48,'予選ヒート2Gr-レース結果表（貼付）'!$A:$A,0),MATCH('予選ヒート2Gr-レース結果表（印刷）'!I$11,'予選ヒート2Gr-レース結果表（貼付）'!$1:$1,0)),"")</f>
        <v/>
      </c>
      <c r="J48" s="59" t="str">
        <f>IFERROR(IF(A48="DNS","",IF(A48="DQ","",INDEX('予選ヒート2Gr-レース結果表（貼付）'!$A:$Z,MATCH($B48,'予選ヒート2Gr-レース結果表（貼付）'!$B:$B,0),MATCH('予選ヒート2Gr-レース結果表（印刷）'!J$11,'予選ヒート2Gr-レース結果表（貼付）'!$1:$1,0)))),"")</f>
        <v/>
      </c>
      <c r="K48" s="59" t="str">
        <f>IFERROR(IF(A48="DNS","",IF(A48="DQ","",INDEX('予選ヒート2Gr-レース結果表（貼付）'!$A:$Z,MATCH($B48,'予選ヒート2Gr-レース結果表（貼付）'!$B:$B,0),MATCH('予選ヒート2Gr-レース結果表（印刷）'!K$11,'予選ヒート2Gr-レース結果表（貼付）'!$1:$1,0)))),"")</f>
        <v/>
      </c>
      <c r="L48" s="88" t="str">
        <f>IFERROR(IF(A48="DNS","",IF(A48="DQ","",INDEX('予選ヒート2Gr-レース結果表（貼付）'!$A:$Z,MATCH($B48,'予選ヒート2Gr-レース結果表（貼付）'!$B:$B,0),MATCH('予選ヒート2Gr-レース結果表（印刷）'!L$11,'予選ヒート2Gr-レース結果表（貼付）'!$1:$1,0)))),"")</f>
        <v/>
      </c>
      <c r="M48" s="217" t="str">
        <f t="shared" si="2"/>
        <v/>
      </c>
      <c r="N48" s="7"/>
      <c r="O48" s="23"/>
      <c r="P48" s="226" t="str">
        <f>IF(IFERROR(INDEX('予選ヒート2Gr-レース結果表（貼付）'!$A:$Z,MATCH($B48,'予選ヒート2Gr-レース結果表（貼付）'!$B:$B,0),MATCH(P$11,'予選ヒート2Gr-レース結果表（貼付）'!$1:$1,0)),"")=0,"",IFERROR(INDEX('予選ヒート2Gr-レース結果表（貼付）'!$A:$Z,MATCH($B48,'予選ヒート2Gr-レース結果表（貼付）'!$B:$B,0),MATCH(P$11,'予選ヒート2Gr-レース結果表（貼付）'!$1:$1,0)),""))</f>
        <v/>
      </c>
      <c r="Q48" s="226" t="str">
        <f>IF(P48="","",COUNTIF($P$13:P48,"&lt;&gt;"&amp;""))</f>
        <v/>
      </c>
      <c r="R48" s="226" t="str">
        <f t="shared" si="3"/>
        <v/>
      </c>
      <c r="S48" s="226" t="str">
        <f>IF(IFERROR(INDEX('予選ヒート2Gr-レース結果表（貼付）'!$A:$Z,MATCH($A48,'予選ヒート2Gr-レース結果表（貼付）'!$A:$A,0),MATCH(S$11,'予選ヒート2Gr-レース結果表（貼付）'!$1:$1,0)),"")=0,"",IFERROR(INDEX('予選ヒート2Gr-レース結果表（貼付）'!$A:$Z,MATCH($A48,'予選ヒート2Gr-レース結果表（貼付）'!$A:$A,0),MATCH(S$11,'予選ヒート2Gr-レース結果表（貼付）'!$1:$1,0)),""))</f>
        <v/>
      </c>
      <c r="T48" s="226"/>
      <c r="U48" s="227" t="str">
        <f>IF(IFERROR(INDEX('予選ヒート2Gr-レース結果表（貼付）'!$A:$Z,MATCH($B48,'予選ヒート2Gr-レース結果表（貼付）'!$B:$B,0),MATCH(U$11,'予選ヒート2Gr-レース結果表（貼付）'!$1:$1,0)),"")=0,"",IFERROR(INDEX('予選ヒート2Gr-レース結果表（貼付）'!$A:$Z,MATCH($B48,'予選ヒート2Gr-レース結果表（貼付）'!$B:$B,0),MATCH(U$11,'予選ヒート2Gr-レース結果表（貼付）'!$1:$1,0)),""))</f>
        <v/>
      </c>
    </row>
    <row r="49" spans="1:21" ht="12.75" customHeight="1">
      <c r="A49" s="14" t="str">
        <f>IF(OR('予選ヒート2Gr-レース結果表（貼付）'!A33="DNF",'予選ヒート2Gr-レース結果表（貼付）'!A33="DNS",'予選ヒート2Gr-レース結果表（貼付）'!A33="DQ"),'予選ヒート2Gr-レース結果表（貼付）'!A33,IF(MAX('予選ヒート2Gr-レース結果表（貼付）'!$A:$A)&gt;A48,A48+1,""))</f>
        <v/>
      </c>
      <c r="B49" s="15" t="str">
        <f>IFERROR(INDEX('予選ヒート2Gr-レース結果表（貼付）'!A33:$Z$50,MATCH($A49,'予選ヒート2Gr-レース結果表（貼付）'!A33:$A$50,0),MATCH('公式予選（TT）1Gr-結果表（印刷）'!B$11,'予選ヒート2Gr-レース結果表（貼付）'!$1:$1,0)),"")</f>
        <v/>
      </c>
      <c r="C49" s="200"/>
      <c r="D49" s="20" t="str">
        <f>IFERROR(INDEX('予選ヒート2Gr-レース結果表（貼付）'!$A:$Z,MATCH($A49,'予選ヒート2Gr-レース結果表（貼付）'!$A:$A,0),MATCH('予選ヒート2Gr-レース結果表（印刷）'!D$11,'予選ヒート2Gr-レース結果表（貼付）'!$1:$1,0)),"")</f>
        <v/>
      </c>
      <c r="E49" s="86" t="str">
        <f>IFERROR(INDEX('予選ヒート2Gr-レース結果表（貼付）'!$A:$Z,MATCH($A49,'予選ヒート2Gr-レース結果表（貼付）'!$A:$A,0),MATCH('予選ヒート2Gr-レース結果表（印刷）'!E$11,'予選ヒート2Gr-レース結果表（貼付）'!$1:$1,0)),"")</f>
        <v/>
      </c>
      <c r="F49" s="21" t="str">
        <f>IFERROR(INDEX('予選ヒート2Gr-レース結果表（貼付）'!$A:$Z,MATCH($A49,'予選ヒート2Gr-レース結果表（貼付）'!$A:$A,0),MATCH('予選ヒート2Gr-レース結果表（印刷）'!F$11,'予選ヒート2Gr-レース結果表（貼付）'!$1:$1,0)),"")</f>
        <v/>
      </c>
      <c r="G49" s="84" t="str">
        <f>IFERROR(INDEX('予選ヒート2Gr-レース結果表（貼付）'!$A:$Z,MATCH($A49,'予選ヒート2Gr-レース結果表（貼付）'!$A:$A,0),MATCH('予選ヒート2Gr-レース結果表（印刷）'!G$11,'予選ヒート2Gr-レース結果表（貼付）'!$1:$1,0)),"")</f>
        <v/>
      </c>
      <c r="H49" s="24" t="str">
        <f>IFERROR(INDEX('予選ヒート2Gr-レース結果表（貼付）'!$A:$Z,MATCH($A49,'予選ヒート2Gr-レース結果表（貼付）'!$A:$A,0),MATCH('予選ヒート2Gr-レース結果表（印刷）'!H$11,'予選ヒート2Gr-レース結果表（貼付）'!$1:$1,0)),"")</f>
        <v/>
      </c>
      <c r="I49" s="82" t="str">
        <f>IFERROR(INDEX('予選ヒート2Gr-レース結果表（貼付）'!$A:$Z,MATCH($A49,'予選ヒート2Gr-レース結果表（貼付）'!$A:$A,0),MATCH('予選ヒート2Gr-レース結果表（印刷）'!I$11,'予選ヒート2Gr-レース結果表（貼付）'!$1:$1,0)),"")</f>
        <v/>
      </c>
      <c r="J49" s="59" t="str">
        <f>IFERROR(IF(A49="DNS","",IF(A49="DQ","",INDEX('予選ヒート2Gr-レース結果表（貼付）'!$A:$Z,MATCH($B49,'予選ヒート2Gr-レース結果表（貼付）'!$B:$B,0),MATCH('予選ヒート2Gr-レース結果表（印刷）'!J$11,'予選ヒート2Gr-レース結果表（貼付）'!$1:$1,0)))),"")</f>
        <v/>
      </c>
      <c r="K49" s="59" t="str">
        <f>IFERROR(IF(A49="DNS","",IF(A49="DQ","",INDEX('予選ヒート2Gr-レース結果表（貼付）'!$A:$Z,MATCH($B49,'予選ヒート2Gr-レース結果表（貼付）'!$B:$B,0),MATCH('予選ヒート2Gr-レース結果表（印刷）'!K$11,'予選ヒート2Gr-レース結果表（貼付）'!$1:$1,0)))),"")</f>
        <v/>
      </c>
      <c r="L49" s="88" t="str">
        <f>IFERROR(IF(A49="DNS","",IF(A49="DQ","",INDEX('予選ヒート2Gr-レース結果表（貼付）'!$A:$Z,MATCH($B49,'予選ヒート2Gr-レース結果表（貼付）'!$B:$B,0),MATCH('予選ヒート2Gr-レース結果表（印刷）'!L$11,'予選ヒート2Gr-レース結果表（貼付）'!$1:$1,0)))),"")</f>
        <v/>
      </c>
      <c r="M49" s="217" t="str">
        <f t="shared" si="2"/>
        <v/>
      </c>
      <c r="N49" s="7"/>
      <c r="O49" s="23"/>
      <c r="P49" s="226" t="str">
        <f>IF(IFERROR(INDEX('予選ヒート2Gr-レース結果表（貼付）'!$A:$Z,MATCH($B49,'予選ヒート2Gr-レース結果表（貼付）'!$B:$B,0),MATCH(P$11,'予選ヒート2Gr-レース結果表（貼付）'!$1:$1,0)),"")=0,"",IFERROR(INDEX('予選ヒート2Gr-レース結果表（貼付）'!$A:$Z,MATCH($B49,'予選ヒート2Gr-レース結果表（貼付）'!$B:$B,0),MATCH(P$11,'予選ヒート2Gr-レース結果表（貼付）'!$1:$1,0)),""))</f>
        <v/>
      </c>
      <c r="Q49" s="226" t="str">
        <f>IF(P49="","",COUNTIF($P$13:P49,"&lt;&gt;"&amp;""))</f>
        <v/>
      </c>
      <c r="R49" s="226" t="str">
        <f t="shared" si="3"/>
        <v/>
      </c>
      <c r="S49" s="226" t="str">
        <f>IF(IFERROR(INDEX('予選ヒート2Gr-レース結果表（貼付）'!$A:$Z,MATCH($A49,'予選ヒート2Gr-レース結果表（貼付）'!$A:$A,0),MATCH(S$11,'予選ヒート2Gr-レース結果表（貼付）'!$1:$1,0)),"")=0,"",IFERROR(INDEX('予選ヒート2Gr-レース結果表（貼付）'!$A:$Z,MATCH($A49,'予選ヒート2Gr-レース結果表（貼付）'!$A:$A,0),MATCH(S$11,'予選ヒート2Gr-レース結果表（貼付）'!$1:$1,0)),""))</f>
        <v/>
      </c>
      <c r="T49" s="226"/>
      <c r="U49" s="227" t="str">
        <f>IF(IFERROR(INDEX('予選ヒート2Gr-レース結果表（貼付）'!$A:$Z,MATCH($B49,'予選ヒート2Gr-レース結果表（貼付）'!$B:$B,0),MATCH(U$11,'予選ヒート2Gr-レース結果表（貼付）'!$1:$1,0)),"")=0,"",IFERROR(INDEX('予選ヒート2Gr-レース結果表（貼付）'!$A:$Z,MATCH($B49,'予選ヒート2Gr-レース結果表（貼付）'!$B:$B,0),MATCH(U$11,'予選ヒート2Gr-レース結果表（貼付）'!$1:$1,0)),""))</f>
        <v/>
      </c>
    </row>
    <row r="50" spans="1:21" ht="12.75" customHeight="1">
      <c r="A50" s="14" t="str">
        <f>IF(OR('予選ヒート2Gr-レース結果表（貼付）'!A34="DNF",'予選ヒート2Gr-レース結果表（貼付）'!A34="DNS",'予選ヒート2Gr-レース結果表（貼付）'!A34="DQ"),'予選ヒート2Gr-レース結果表（貼付）'!A34,IF(MAX('予選ヒート2Gr-レース結果表（貼付）'!$A:$A)&gt;A49,A49+1,""))</f>
        <v/>
      </c>
      <c r="B50" s="15" t="str">
        <f>IFERROR(INDEX('予選ヒート2Gr-レース結果表（貼付）'!A34:$Z$50,MATCH($A50,'予選ヒート2Gr-レース結果表（貼付）'!A34:$A$50,0),MATCH('公式予選（TT）1Gr-結果表（印刷）'!B$11,'予選ヒート2Gr-レース結果表（貼付）'!$1:$1,0)),"")</f>
        <v/>
      </c>
      <c r="C50" s="200"/>
      <c r="D50" s="20" t="str">
        <f>IFERROR(INDEX('予選ヒート2Gr-レース結果表（貼付）'!$A:$Z,MATCH($A50,'予選ヒート2Gr-レース結果表（貼付）'!$A:$A,0),MATCH('予選ヒート2Gr-レース結果表（印刷）'!D$11,'予選ヒート2Gr-レース結果表（貼付）'!$1:$1,0)),"")</f>
        <v/>
      </c>
      <c r="E50" s="86" t="str">
        <f>IFERROR(INDEX('予選ヒート2Gr-レース結果表（貼付）'!$A:$Z,MATCH($A50,'予選ヒート2Gr-レース結果表（貼付）'!$A:$A,0),MATCH('予選ヒート2Gr-レース結果表（印刷）'!E$11,'予選ヒート2Gr-レース結果表（貼付）'!$1:$1,0)),"")</f>
        <v/>
      </c>
      <c r="F50" s="21" t="str">
        <f>IFERROR(INDEX('予選ヒート2Gr-レース結果表（貼付）'!$A:$Z,MATCH($A50,'予選ヒート2Gr-レース結果表（貼付）'!$A:$A,0),MATCH('予選ヒート2Gr-レース結果表（印刷）'!F$11,'予選ヒート2Gr-レース結果表（貼付）'!$1:$1,0)),"")</f>
        <v/>
      </c>
      <c r="G50" s="84" t="str">
        <f>IFERROR(INDEX('予選ヒート2Gr-レース結果表（貼付）'!$A:$Z,MATCH($A50,'予選ヒート2Gr-レース結果表（貼付）'!$A:$A,0),MATCH('予選ヒート2Gr-レース結果表（印刷）'!G$11,'予選ヒート2Gr-レース結果表（貼付）'!$1:$1,0)),"")</f>
        <v/>
      </c>
      <c r="H50" s="24" t="str">
        <f>IFERROR(INDEX('予選ヒート2Gr-レース結果表（貼付）'!$A:$Z,MATCH($A50,'予選ヒート2Gr-レース結果表（貼付）'!$A:$A,0),MATCH('予選ヒート2Gr-レース結果表（印刷）'!H$11,'予選ヒート2Gr-レース結果表（貼付）'!$1:$1,0)),"")</f>
        <v/>
      </c>
      <c r="I50" s="82" t="str">
        <f>IFERROR(INDEX('予選ヒート2Gr-レース結果表（貼付）'!$A:$Z,MATCH($A50,'予選ヒート2Gr-レース結果表（貼付）'!$A:$A,0),MATCH('予選ヒート2Gr-レース結果表（印刷）'!I$11,'予選ヒート2Gr-レース結果表（貼付）'!$1:$1,0)),"")</f>
        <v/>
      </c>
      <c r="J50" s="59" t="str">
        <f>IFERROR(IF(A50="DNS","",IF(A50="DQ","",INDEX('予選ヒート2Gr-レース結果表（貼付）'!$A:$Z,MATCH($B50,'予選ヒート2Gr-レース結果表（貼付）'!$B:$B,0),MATCH('予選ヒート2Gr-レース結果表（印刷）'!J$11,'予選ヒート2Gr-レース結果表（貼付）'!$1:$1,0)))),"")</f>
        <v/>
      </c>
      <c r="K50" s="59" t="str">
        <f>IFERROR(IF(A50="DNS","",IF(A50="DQ","",INDEX('予選ヒート2Gr-レース結果表（貼付）'!$A:$Z,MATCH($B50,'予選ヒート2Gr-レース結果表（貼付）'!$B:$B,0),MATCH('予選ヒート2Gr-レース結果表（印刷）'!K$11,'予選ヒート2Gr-レース結果表（貼付）'!$1:$1,0)))),"")</f>
        <v/>
      </c>
      <c r="L50" s="88" t="str">
        <f>IFERROR(IF(A50="DNS","",IF(A50="DQ","",INDEX('予選ヒート2Gr-レース結果表（貼付）'!$A:$Z,MATCH($B50,'予選ヒート2Gr-レース結果表（貼付）'!$B:$B,0),MATCH('予選ヒート2Gr-レース結果表（印刷）'!L$11,'予選ヒート2Gr-レース結果表（貼付）'!$1:$1,0)))),"")</f>
        <v/>
      </c>
      <c r="M50" s="217" t="str">
        <f t="shared" si="2"/>
        <v/>
      </c>
      <c r="N50" s="7"/>
      <c r="O50" s="23"/>
      <c r="P50" s="226" t="str">
        <f>IF(IFERROR(INDEX('予選ヒート2Gr-レース結果表（貼付）'!$A:$Z,MATCH($B50,'予選ヒート2Gr-レース結果表（貼付）'!$B:$B,0),MATCH(P$11,'予選ヒート2Gr-レース結果表（貼付）'!$1:$1,0)),"")=0,"",IFERROR(INDEX('予選ヒート2Gr-レース結果表（貼付）'!$A:$Z,MATCH($B50,'予選ヒート2Gr-レース結果表（貼付）'!$B:$B,0),MATCH(P$11,'予選ヒート2Gr-レース結果表（貼付）'!$1:$1,0)),""))</f>
        <v/>
      </c>
      <c r="Q50" s="226" t="str">
        <f>IF(P50="","",COUNTIF($P$13:P50,"&lt;&gt;"&amp;""))</f>
        <v/>
      </c>
      <c r="R50" s="226" t="str">
        <f t="shared" si="3"/>
        <v/>
      </c>
      <c r="S50" s="226" t="str">
        <f>IF(IFERROR(INDEX('予選ヒート2Gr-レース結果表（貼付）'!$A:$Z,MATCH($A50,'予選ヒート2Gr-レース結果表（貼付）'!$A:$A,0),MATCH(S$11,'予選ヒート2Gr-レース結果表（貼付）'!$1:$1,0)),"")=0,"",IFERROR(INDEX('予選ヒート2Gr-レース結果表（貼付）'!$A:$Z,MATCH($A50,'予選ヒート2Gr-レース結果表（貼付）'!$A:$A,0),MATCH(S$11,'予選ヒート2Gr-レース結果表（貼付）'!$1:$1,0)),""))</f>
        <v/>
      </c>
      <c r="T50" s="226"/>
      <c r="U50" s="227" t="str">
        <f>IF(IFERROR(INDEX('予選ヒート2Gr-レース結果表（貼付）'!$A:$Z,MATCH($B50,'予選ヒート2Gr-レース結果表（貼付）'!$B:$B,0),MATCH(U$11,'予選ヒート2Gr-レース結果表（貼付）'!$1:$1,0)),"")=0,"",IFERROR(INDEX('予選ヒート2Gr-レース結果表（貼付）'!$A:$Z,MATCH($B50,'予選ヒート2Gr-レース結果表（貼付）'!$B:$B,0),MATCH(U$11,'予選ヒート2Gr-レース結果表（貼付）'!$1:$1,0)),""))</f>
        <v/>
      </c>
    </row>
    <row r="51" spans="1:21" ht="12.75" customHeight="1">
      <c r="A51" s="14" t="str">
        <f>IF(OR('予選ヒート2Gr-レース結果表（貼付）'!A35="DNF",'予選ヒート2Gr-レース結果表（貼付）'!A35="DNS",'予選ヒート2Gr-レース結果表（貼付）'!A35="DQ"),'予選ヒート2Gr-レース結果表（貼付）'!A35,IF(MAX('予選ヒート2Gr-レース結果表（貼付）'!$A:$A)&gt;A50,A50+1,""))</f>
        <v/>
      </c>
      <c r="B51" s="15" t="str">
        <f>IFERROR(INDEX('予選ヒート2Gr-レース結果表（貼付）'!A35:$Z$50,MATCH($A51,'予選ヒート2Gr-レース結果表（貼付）'!A35:$A$50,0),MATCH('公式予選（TT）1Gr-結果表（印刷）'!B$11,'予選ヒート2Gr-レース結果表（貼付）'!$1:$1,0)),"")</f>
        <v/>
      </c>
      <c r="C51" s="200"/>
      <c r="D51" s="20" t="str">
        <f>IFERROR(INDEX('予選ヒート2Gr-レース結果表（貼付）'!$A:$Z,MATCH($A51,'予選ヒート2Gr-レース結果表（貼付）'!$A:$A,0),MATCH('予選ヒート2Gr-レース結果表（印刷）'!D$11,'予選ヒート2Gr-レース結果表（貼付）'!$1:$1,0)),"")</f>
        <v/>
      </c>
      <c r="E51" s="86" t="str">
        <f>IFERROR(INDEX('予選ヒート2Gr-レース結果表（貼付）'!$A:$Z,MATCH($A51,'予選ヒート2Gr-レース結果表（貼付）'!$A:$A,0),MATCH('予選ヒート2Gr-レース結果表（印刷）'!E$11,'予選ヒート2Gr-レース結果表（貼付）'!$1:$1,0)),"")</f>
        <v/>
      </c>
      <c r="F51" s="21" t="str">
        <f>IFERROR(INDEX('予選ヒート2Gr-レース結果表（貼付）'!$A:$Z,MATCH($A51,'予選ヒート2Gr-レース結果表（貼付）'!$A:$A,0),MATCH('予選ヒート2Gr-レース結果表（印刷）'!F$11,'予選ヒート2Gr-レース結果表（貼付）'!$1:$1,0)),"")</f>
        <v/>
      </c>
      <c r="G51" s="84" t="str">
        <f>IFERROR(INDEX('予選ヒート2Gr-レース結果表（貼付）'!$A:$Z,MATCH($A51,'予選ヒート2Gr-レース結果表（貼付）'!$A:$A,0),MATCH('予選ヒート2Gr-レース結果表（印刷）'!G$11,'予選ヒート2Gr-レース結果表（貼付）'!$1:$1,0)),"")</f>
        <v/>
      </c>
      <c r="H51" s="24" t="str">
        <f>IFERROR(INDEX('予選ヒート2Gr-レース結果表（貼付）'!$A:$Z,MATCH($A51,'予選ヒート2Gr-レース結果表（貼付）'!$A:$A,0),MATCH('予選ヒート2Gr-レース結果表（印刷）'!H$11,'予選ヒート2Gr-レース結果表（貼付）'!$1:$1,0)),"")</f>
        <v/>
      </c>
      <c r="I51" s="82" t="str">
        <f>IFERROR(INDEX('予選ヒート2Gr-レース結果表（貼付）'!$A:$Z,MATCH($A51,'予選ヒート2Gr-レース結果表（貼付）'!$A:$A,0),MATCH('予選ヒート2Gr-レース結果表（印刷）'!I$11,'予選ヒート2Gr-レース結果表（貼付）'!$1:$1,0)),"")</f>
        <v/>
      </c>
      <c r="J51" s="59" t="str">
        <f>IFERROR(IF(A51="DNS","",IF(A51="DQ","",INDEX('予選ヒート2Gr-レース結果表（貼付）'!$A:$Z,MATCH($B51,'予選ヒート2Gr-レース結果表（貼付）'!$B:$B,0),MATCH('予選ヒート2Gr-レース結果表（印刷）'!J$11,'予選ヒート2Gr-レース結果表（貼付）'!$1:$1,0)))),"")</f>
        <v/>
      </c>
      <c r="K51" s="59" t="str">
        <f>IFERROR(IF(A51="DNS","",IF(A51="DQ","",INDEX('予選ヒート2Gr-レース結果表（貼付）'!$A:$Z,MATCH($B51,'予選ヒート2Gr-レース結果表（貼付）'!$B:$B,0),MATCH('予選ヒート2Gr-レース結果表（印刷）'!K$11,'予選ヒート2Gr-レース結果表（貼付）'!$1:$1,0)))),"")</f>
        <v/>
      </c>
      <c r="L51" s="88" t="str">
        <f>IFERROR(IF(A51="DNS","",IF(A51="DQ","",INDEX('予選ヒート2Gr-レース結果表（貼付）'!$A:$Z,MATCH($B51,'予選ヒート2Gr-レース結果表（貼付）'!$B:$B,0),MATCH('予選ヒート2Gr-レース結果表（印刷）'!L$11,'予選ヒート2Gr-レース結果表（貼付）'!$1:$1,0)))),"")</f>
        <v/>
      </c>
      <c r="M51" s="217" t="str">
        <f t="shared" si="2"/>
        <v/>
      </c>
      <c r="N51" s="7"/>
      <c r="O51" s="23"/>
      <c r="P51" s="226" t="str">
        <f>IF(IFERROR(INDEX('予選ヒート2Gr-レース結果表（貼付）'!$A:$Z,MATCH($B51,'予選ヒート2Gr-レース結果表（貼付）'!$B:$B,0),MATCH(P$11,'予選ヒート2Gr-レース結果表（貼付）'!$1:$1,0)),"")=0,"",IFERROR(INDEX('予選ヒート2Gr-レース結果表（貼付）'!$A:$Z,MATCH($B51,'予選ヒート2Gr-レース結果表（貼付）'!$B:$B,0),MATCH(P$11,'予選ヒート2Gr-レース結果表（貼付）'!$1:$1,0)),""))</f>
        <v/>
      </c>
      <c r="Q51" s="226" t="str">
        <f>IF(P51="","",COUNTIF($P$13:P51,"&lt;&gt;"&amp;""))</f>
        <v/>
      </c>
      <c r="R51" s="226" t="str">
        <f t="shared" si="3"/>
        <v/>
      </c>
      <c r="S51" s="226" t="str">
        <f>IF(IFERROR(INDEX('予選ヒート2Gr-レース結果表（貼付）'!$A:$Z,MATCH($A51,'予選ヒート2Gr-レース結果表（貼付）'!$A:$A,0),MATCH(S$11,'予選ヒート2Gr-レース結果表（貼付）'!$1:$1,0)),"")=0,"",IFERROR(INDEX('予選ヒート2Gr-レース結果表（貼付）'!$A:$Z,MATCH($A51,'予選ヒート2Gr-レース結果表（貼付）'!$A:$A,0),MATCH(S$11,'予選ヒート2Gr-レース結果表（貼付）'!$1:$1,0)),""))</f>
        <v/>
      </c>
      <c r="T51" s="226"/>
      <c r="U51" s="227" t="str">
        <f>IF(IFERROR(INDEX('予選ヒート2Gr-レース結果表（貼付）'!$A:$Z,MATCH($B51,'予選ヒート2Gr-レース結果表（貼付）'!$B:$B,0),MATCH(U$11,'予選ヒート2Gr-レース結果表（貼付）'!$1:$1,0)),"")=0,"",IFERROR(INDEX('予選ヒート2Gr-レース結果表（貼付）'!$A:$Z,MATCH($B51,'予選ヒート2Gr-レース結果表（貼付）'!$B:$B,0),MATCH(U$11,'予選ヒート2Gr-レース結果表（貼付）'!$1:$1,0)),""))</f>
        <v/>
      </c>
    </row>
    <row r="52" spans="1:21" ht="12.75" customHeight="1">
      <c r="A52" s="14" t="str">
        <f>IF(OR('予選ヒート2Gr-レース結果表（貼付）'!A36="DNF",'予選ヒート2Gr-レース結果表（貼付）'!A36="DNS",'予選ヒート2Gr-レース結果表（貼付）'!A36="DQ"),'予選ヒート2Gr-レース結果表（貼付）'!A36,IF(MAX('予選ヒート2Gr-レース結果表（貼付）'!$A:$A)&gt;A51,A51+1,""))</f>
        <v/>
      </c>
      <c r="B52" s="15" t="str">
        <f>IFERROR(INDEX('予選ヒート2Gr-レース結果表（貼付）'!A36:$Z$50,MATCH($A52,'予選ヒート2Gr-レース結果表（貼付）'!A36:$A$50,0),MATCH('公式予選（TT）1Gr-結果表（印刷）'!B$11,'予選ヒート2Gr-レース結果表（貼付）'!$1:$1,0)),"")</f>
        <v/>
      </c>
      <c r="C52" s="200"/>
      <c r="D52" s="20" t="str">
        <f>IFERROR(INDEX('予選ヒート2Gr-レース結果表（貼付）'!$A:$Z,MATCH($A52,'予選ヒート2Gr-レース結果表（貼付）'!$A:$A,0),MATCH('予選ヒート2Gr-レース結果表（印刷）'!D$11,'予選ヒート2Gr-レース結果表（貼付）'!$1:$1,0)),"")</f>
        <v/>
      </c>
      <c r="E52" s="86" t="str">
        <f>IFERROR(INDEX('予選ヒート2Gr-レース結果表（貼付）'!$A:$Z,MATCH($A52,'予選ヒート2Gr-レース結果表（貼付）'!$A:$A,0),MATCH('予選ヒート2Gr-レース結果表（印刷）'!E$11,'予選ヒート2Gr-レース結果表（貼付）'!$1:$1,0)),"")</f>
        <v/>
      </c>
      <c r="F52" s="21" t="str">
        <f>IFERROR(INDEX('予選ヒート2Gr-レース結果表（貼付）'!$A:$Z,MATCH($A52,'予選ヒート2Gr-レース結果表（貼付）'!$A:$A,0),MATCH('予選ヒート2Gr-レース結果表（印刷）'!F$11,'予選ヒート2Gr-レース結果表（貼付）'!$1:$1,0)),"")</f>
        <v/>
      </c>
      <c r="G52" s="84" t="str">
        <f>IFERROR(INDEX('予選ヒート2Gr-レース結果表（貼付）'!$A:$Z,MATCH($A52,'予選ヒート2Gr-レース結果表（貼付）'!$A:$A,0),MATCH('予選ヒート2Gr-レース結果表（印刷）'!G$11,'予選ヒート2Gr-レース結果表（貼付）'!$1:$1,0)),"")</f>
        <v/>
      </c>
      <c r="H52" s="24" t="str">
        <f>IFERROR(INDEX('予選ヒート2Gr-レース結果表（貼付）'!$A:$Z,MATCH($A52,'予選ヒート2Gr-レース結果表（貼付）'!$A:$A,0),MATCH('予選ヒート2Gr-レース結果表（印刷）'!H$11,'予選ヒート2Gr-レース結果表（貼付）'!$1:$1,0)),"")</f>
        <v/>
      </c>
      <c r="I52" s="82" t="str">
        <f>IFERROR(INDEX('予選ヒート2Gr-レース結果表（貼付）'!$A:$Z,MATCH($A52,'予選ヒート2Gr-レース結果表（貼付）'!$A:$A,0),MATCH('予選ヒート2Gr-レース結果表（印刷）'!I$11,'予選ヒート2Gr-レース結果表（貼付）'!$1:$1,0)),"")</f>
        <v/>
      </c>
      <c r="J52" s="59" t="str">
        <f>IFERROR(IF(A52="DNS","",IF(A52="DQ","",INDEX('予選ヒート2Gr-レース結果表（貼付）'!$A:$Z,MATCH($B52,'予選ヒート2Gr-レース結果表（貼付）'!$B:$B,0),MATCH('予選ヒート2Gr-レース結果表（印刷）'!J$11,'予選ヒート2Gr-レース結果表（貼付）'!$1:$1,0)))),"")</f>
        <v/>
      </c>
      <c r="K52" s="59" t="str">
        <f>IFERROR(IF(A52="DNS","",IF(A52="DQ","",INDEX('予選ヒート2Gr-レース結果表（貼付）'!$A:$Z,MATCH($B52,'予選ヒート2Gr-レース結果表（貼付）'!$B:$B,0),MATCH('予選ヒート2Gr-レース結果表（印刷）'!K$11,'予選ヒート2Gr-レース結果表（貼付）'!$1:$1,0)))),"")</f>
        <v/>
      </c>
      <c r="L52" s="88" t="str">
        <f>IFERROR(IF(A52="DNS","",IF(A52="DQ","",INDEX('予選ヒート2Gr-レース結果表（貼付）'!$A:$Z,MATCH($B52,'予選ヒート2Gr-レース結果表（貼付）'!$B:$B,0),MATCH('予選ヒート2Gr-レース結果表（印刷）'!L$11,'予選ヒート2Gr-レース結果表（貼付）'!$1:$1,0)))),"")</f>
        <v/>
      </c>
      <c r="M52" s="217" t="str">
        <f t="shared" si="2"/>
        <v/>
      </c>
      <c r="N52" s="7"/>
      <c r="O52" s="23"/>
      <c r="P52" s="226"/>
      <c r="Q52" s="226"/>
      <c r="R52" s="226"/>
      <c r="S52" s="226"/>
      <c r="T52" s="226"/>
      <c r="U52" s="227" t="str">
        <f>IF(IFERROR(INDEX('予選ヒート2Gr-レース結果表（貼付）'!$A:$Z,MATCH($B52,'予選ヒート2Gr-レース結果表（貼付）'!$B:$B,0),MATCH(U$11,'予選ヒート2Gr-レース結果表（貼付）'!$1:$1,0)),"")=0,"",IFERROR(INDEX('予選ヒート2Gr-レース結果表（貼付）'!$A:$Z,MATCH($B52,'予選ヒート2Gr-レース結果表（貼付）'!$B:$B,0),MATCH(U$11,'予選ヒート2Gr-レース結果表（貼付）'!$1:$1,0)),""))</f>
        <v/>
      </c>
    </row>
    <row r="53" spans="1:21" ht="12.75" customHeight="1">
      <c r="A53" s="17" t="s">
        <v>14</v>
      </c>
      <c r="B53" s="7"/>
      <c r="C53" s="7"/>
      <c r="D53" s="224" t="str">
        <f>"No."&amp;IFERROR(INDEX($A12:$Z50,MATCH($I$53,$U$12:$U$50,0),MATCH("No.",$11:$11,0)),"")&amp;"　"&amp;IFERROR(INDEX($A12:$Z50,MATCH($I$53,$U$12:$U$50,0),MATCH("名前",$11:$11,0)),"")</f>
        <v>No.17　田代 吉彦</v>
      </c>
      <c r="E53" s="69" t="str">
        <f>IFERROR(INDEX($A12:$Z52,MATCH($I$53,$U$12:$U$52,0),MATCH("team",$11:$11,0)),"")</f>
        <v>HKC with CA YOSHIDA</v>
      </c>
      <c r="F53" s="70">
        <f>1.264/MAX(U:U)*3600</f>
        <v>55.299807986777822</v>
      </c>
      <c r="H53" s="69" t="str">
        <f>INDEX('予選ヒート2Gr-レース結果表（貼付）'!$A:$Z,MATCH(INDEX($A12:$Z50,MATCH($I$53,$U$12:$U$50,0),MATCH("No.",$11:$11,0)),'予選ヒート2Gr-レース結果表（貼付）'!$B:$B,0),MATCH("In Lap",'予選ヒート2Gr-レース結果表（貼付）'!$1:$1,0))&amp;"/"&amp;IFERROR(INDEX($A12:$Z50,MATCH($I$53,$U$12:$U$50,0),MATCH("laps",$11:$11,0)),"")</f>
        <v>9/10</v>
      </c>
      <c r="I53" s="71">
        <f>MAX(U:U)</f>
        <v>82.286000000000001</v>
      </c>
      <c r="J53" s="72" t="s">
        <v>37</v>
      </c>
      <c r="K53" s="7"/>
      <c r="L53" s="66"/>
      <c r="M53" s="204"/>
      <c r="N53" s="7"/>
      <c r="O53" s="226"/>
      <c r="P53" s="226"/>
      <c r="Q53" s="226"/>
      <c r="R53" s="226"/>
      <c r="S53" s="226"/>
      <c r="T53" s="226"/>
      <c r="U53" s="226"/>
    </row>
    <row r="54" spans="1:21" ht="2.1" customHeight="1">
      <c r="A54" s="17"/>
      <c r="B54" s="7"/>
      <c r="C54" s="7"/>
      <c r="D54" s="68"/>
      <c r="E54" s="69"/>
      <c r="F54" s="70"/>
      <c r="H54" s="69"/>
      <c r="I54" s="71"/>
      <c r="J54" s="72"/>
      <c r="K54" s="7"/>
      <c r="L54" s="66"/>
      <c r="M54" s="204"/>
      <c r="N54" s="7"/>
      <c r="O54" s="226"/>
      <c r="P54" s="226"/>
      <c r="Q54" s="226"/>
      <c r="R54" s="226"/>
      <c r="S54" s="226"/>
      <c r="T54" s="226"/>
      <c r="U54" s="227"/>
    </row>
    <row r="55" spans="1:21" ht="12.75" customHeight="1">
      <c r="A55" s="17" t="str">
        <f>IF(COUNTIF(M:M,"R")&gt;=1,"R マークの車は、コースレコードを更新しました。従来のレコードタイムは"&amp;"　"&amp;TEXT(ROUND($M$11,3),"[&lt;1]m'ss.000;##0.000"),"")</f>
        <v/>
      </c>
      <c r="B55" s="7"/>
      <c r="C55" s="7"/>
      <c r="D55" s="68"/>
      <c r="E55" s="69"/>
      <c r="F55" s="70"/>
      <c r="H55" s="69"/>
      <c r="I55" s="71"/>
      <c r="J55" s="72"/>
      <c r="K55" s="7"/>
      <c r="L55" s="66"/>
      <c r="M55" s="204"/>
      <c r="N55" s="7"/>
      <c r="O55" s="226"/>
      <c r="P55" s="226"/>
      <c r="Q55" s="226"/>
      <c r="R55" s="226"/>
      <c r="S55" s="226"/>
      <c r="T55" s="226"/>
      <c r="U55" s="227"/>
    </row>
    <row r="56" spans="1:21" ht="2.1" customHeight="1">
      <c r="A56" s="17"/>
      <c r="B56" s="7"/>
      <c r="C56" s="7"/>
      <c r="D56" s="68"/>
      <c r="E56" s="69"/>
      <c r="F56" s="70"/>
      <c r="H56" s="69"/>
      <c r="I56" s="71"/>
      <c r="J56" s="72"/>
      <c r="K56" s="7"/>
      <c r="L56" s="66"/>
      <c r="M56" s="204"/>
      <c r="N56" s="7"/>
      <c r="O56" s="226"/>
      <c r="P56" s="226"/>
      <c r="Q56" s="226"/>
      <c r="R56" s="226"/>
      <c r="S56" s="226"/>
      <c r="T56" s="226"/>
      <c r="U56" s="227"/>
    </row>
    <row r="57" spans="1:21" ht="12.75" customHeight="1">
      <c r="A57" s="17" t="str">
        <f>IF(A58="","","ﾍﾟﾅﾙﾃｨ")</f>
        <v>ﾍﾟﾅﾙﾃｨ</v>
      </c>
      <c r="B57" s="18"/>
      <c r="C57" s="18"/>
      <c r="D57" s="7"/>
      <c r="E57" s="7"/>
      <c r="F57" s="7"/>
      <c r="G57" s="7"/>
      <c r="H57" s="7"/>
      <c r="I57" s="7"/>
      <c r="J57" s="7"/>
      <c r="K57" s="7"/>
      <c r="L57" s="66"/>
      <c r="M57" s="204"/>
      <c r="N57" s="7"/>
      <c r="O57" s="226"/>
      <c r="P57" s="226"/>
      <c r="Q57" s="226"/>
      <c r="R57" s="226"/>
      <c r="S57" s="226"/>
      <c r="T57" s="226"/>
      <c r="U57" s="227"/>
    </row>
    <row r="58" spans="1:21" ht="12.75" customHeight="1">
      <c r="A58" s="178">
        <f>IF(MAX(Q13:Q51)&lt;1,"",1)</f>
        <v>1</v>
      </c>
      <c r="B58" t="str">
        <f t="shared" ref="B58:B68" si="4">IF(A58="","","No."&amp;INDEX($A$11:$Y$51,MATCH($A58,$R$11:$R$51,0),MATCH("No.",$11:$11,0)))</f>
        <v>No.97</v>
      </c>
      <c r="C58" t="str">
        <f t="shared" ref="C58:C68" si="5">INDEX($A$11:$Y$51,MATCH($A58,$R$11:$R$51,0),MATCH("コメント",$11:$11,0))</f>
        <v>鈴鹿選手権ｼﾘｰｽﾞ特別規則 第30条～4)ｽﾀｰﾄ違反(ﾌﾗｲﾝｸﾞ)により、着順から3位下の順位とする。</v>
      </c>
      <c r="D58" s="7"/>
      <c r="E58" s="7"/>
      <c r="F58" s="7"/>
      <c r="G58" s="7"/>
      <c r="H58" s="7"/>
      <c r="I58" s="7"/>
      <c r="J58" s="7"/>
      <c r="K58" s="7"/>
      <c r="L58" s="66"/>
      <c r="M58" s="204"/>
      <c r="N58" s="7"/>
      <c r="O58" s="226"/>
      <c r="P58" s="226"/>
      <c r="Q58" s="226"/>
      <c r="R58" s="226"/>
      <c r="S58" s="226"/>
      <c r="T58" s="226"/>
      <c r="U58" s="227"/>
    </row>
    <row r="59" spans="1:21" ht="12.75" customHeight="1">
      <c r="A59" s="179" t="str">
        <f t="shared" ref="A59:A68" si="6">IF(A58&lt;COUNTIF($R$12:$R$51,"&gt;"&amp;0),A58+1,"")</f>
        <v/>
      </c>
      <c r="B59" t="str">
        <f t="shared" si="4"/>
        <v/>
      </c>
      <c r="C59" t="str">
        <f t="shared" si="5"/>
        <v/>
      </c>
      <c r="D59" s="7"/>
      <c r="E59" s="7"/>
      <c r="F59" s="7"/>
      <c r="G59" s="7"/>
      <c r="H59" s="7"/>
      <c r="I59" s="7"/>
      <c r="J59" s="7"/>
      <c r="K59" s="7"/>
      <c r="L59" s="66"/>
      <c r="M59" s="204"/>
      <c r="N59" s="7"/>
      <c r="O59" s="226"/>
      <c r="P59" s="226"/>
      <c r="Q59" s="226"/>
      <c r="R59" s="226"/>
      <c r="S59" s="226"/>
      <c r="T59" s="226"/>
      <c r="U59" s="227"/>
    </row>
    <row r="60" spans="1:21" ht="12.75" customHeight="1">
      <c r="A60" s="179" t="str">
        <f t="shared" si="6"/>
        <v/>
      </c>
      <c r="B60" t="str">
        <f t="shared" si="4"/>
        <v/>
      </c>
      <c r="C60" t="str">
        <f t="shared" si="5"/>
        <v/>
      </c>
      <c r="D60" s="7"/>
      <c r="E60" s="7"/>
      <c r="F60" s="7"/>
      <c r="G60" s="7"/>
      <c r="H60" s="7"/>
      <c r="I60" s="7"/>
      <c r="J60" s="7"/>
      <c r="K60" s="7"/>
      <c r="L60" s="66"/>
      <c r="M60" s="204"/>
      <c r="N60" s="7"/>
      <c r="O60" s="226"/>
      <c r="P60" s="226"/>
      <c r="Q60" s="226"/>
      <c r="R60" s="226"/>
      <c r="S60" s="226"/>
      <c r="T60" s="226"/>
      <c r="U60" s="227"/>
    </row>
    <row r="61" spans="1:21" ht="12.75" customHeight="1">
      <c r="A61" s="179" t="str">
        <f t="shared" si="6"/>
        <v/>
      </c>
      <c r="B61" t="str">
        <f t="shared" si="4"/>
        <v/>
      </c>
      <c r="C61" t="str">
        <f t="shared" si="5"/>
        <v/>
      </c>
      <c r="D61" s="7"/>
      <c r="E61" s="7"/>
      <c r="F61" s="7"/>
      <c r="G61" s="7"/>
      <c r="H61" s="7"/>
      <c r="I61" s="7"/>
      <c r="J61" s="7"/>
      <c r="K61" s="7"/>
      <c r="L61" s="66"/>
      <c r="M61" s="204"/>
      <c r="N61" s="7"/>
      <c r="O61" s="226"/>
      <c r="P61" s="226"/>
      <c r="Q61" s="226"/>
      <c r="R61" s="226"/>
      <c r="S61" s="226"/>
      <c r="T61" s="226"/>
      <c r="U61" s="227"/>
    </row>
    <row r="62" spans="1:21" ht="12.75" customHeight="1">
      <c r="A62" s="179" t="str">
        <f t="shared" si="6"/>
        <v/>
      </c>
      <c r="B62" t="str">
        <f t="shared" si="4"/>
        <v/>
      </c>
      <c r="C62" t="str">
        <f t="shared" si="5"/>
        <v/>
      </c>
      <c r="D62" s="7"/>
      <c r="E62" s="7"/>
      <c r="F62" s="7"/>
      <c r="G62" s="7"/>
      <c r="H62" s="7"/>
      <c r="I62" s="7"/>
      <c r="J62" s="7"/>
      <c r="K62" s="7"/>
      <c r="L62" s="66"/>
      <c r="M62" s="204"/>
      <c r="N62" s="7"/>
      <c r="O62" s="226"/>
      <c r="P62" s="226"/>
      <c r="Q62" s="226"/>
      <c r="R62" s="226"/>
      <c r="S62" s="226"/>
      <c r="T62" s="226"/>
      <c r="U62" s="227"/>
    </row>
    <row r="63" spans="1:21" ht="12.75" customHeight="1">
      <c r="A63" s="179" t="str">
        <f t="shared" si="6"/>
        <v/>
      </c>
      <c r="B63" t="str">
        <f t="shared" si="4"/>
        <v/>
      </c>
      <c r="C63" t="str">
        <f t="shared" si="5"/>
        <v/>
      </c>
      <c r="D63" s="7"/>
      <c r="E63" s="7"/>
      <c r="F63" s="7"/>
      <c r="G63" s="7"/>
      <c r="H63" s="7"/>
      <c r="I63" s="7"/>
      <c r="J63" s="7"/>
      <c r="K63" s="7"/>
      <c r="L63" s="66"/>
      <c r="M63" s="204"/>
      <c r="N63" s="7"/>
      <c r="O63" s="226"/>
      <c r="P63" s="226"/>
      <c r="Q63" s="226"/>
      <c r="R63" s="226"/>
      <c r="S63" s="226"/>
      <c r="T63" s="226"/>
      <c r="U63" s="227"/>
    </row>
    <row r="64" spans="1:21" ht="12.75" customHeight="1">
      <c r="A64" s="179" t="str">
        <f t="shared" si="6"/>
        <v/>
      </c>
      <c r="B64" t="str">
        <f t="shared" si="4"/>
        <v/>
      </c>
      <c r="C64" t="str">
        <f t="shared" si="5"/>
        <v/>
      </c>
      <c r="D64" s="7"/>
      <c r="E64" s="7"/>
      <c r="F64" s="7"/>
      <c r="G64" s="7"/>
      <c r="H64" s="7"/>
      <c r="I64" s="7"/>
      <c r="J64" s="7"/>
      <c r="K64" s="7"/>
      <c r="L64" s="66"/>
      <c r="M64" s="204"/>
      <c r="N64" s="7"/>
      <c r="O64" s="226"/>
      <c r="P64" s="226"/>
      <c r="Q64" s="226"/>
      <c r="R64" s="226"/>
      <c r="S64" s="226"/>
      <c r="T64" s="226"/>
      <c r="U64" s="227"/>
    </row>
    <row r="65" spans="1:21" ht="12.75" customHeight="1">
      <c r="A65" s="179" t="str">
        <f t="shared" si="6"/>
        <v/>
      </c>
      <c r="B65" t="str">
        <f t="shared" si="4"/>
        <v/>
      </c>
      <c r="C65" t="str">
        <f t="shared" si="5"/>
        <v/>
      </c>
      <c r="D65" s="7"/>
      <c r="E65" s="7"/>
      <c r="F65" s="7"/>
      <c r="G65" s="7"/>
      <c r="H65" s="7"/>
      <c r="I65" s="7"/>
      <c r="J65" s="7"/>
      <c r="K65" s="7"/>
      <c r="L65" s="66"/>
      <c r="M65" s="204"/>
      <c r="N65" s="7"/>
      <c r="O65" s="226"/>
      <c r="P65" s="226"/>
      <c r="Q65" s="226"/>
      <c r="R65" s="226"/>
      <c r="S65" s="226"/>
      <c r="T65" s="226"/>
      <c r="U65" s="227"/>
    </row>
    <row r="66" spans="1:21" ht="12.75" customHeight="1">
      <c r="A66" s="179" t="str">
        <f t="shared" si="6"/>
        <v/>
      </c>
      <c r="B66" t="str">
        <f t="shared" si="4"/>
        <v/>
      </c>
      <c r="C66" t="str">
        <f t="shared" si="5"/>
        <v/>
      </c>
      <c r="D66" s="7"/>
      <c r="E66" s="7"/>
      <c r="F66" s="7"/>
      <c r="G66" s="7"/>
      <c r="H66" s="7"/>
      <c r="I66" s="7"/>
      <c r="J66" s="7"/>
      <c r="K66" s="7"/>
      <c r="L66" s="66"/>
      <c r="M66" s="204"/>
      <c r="N66" s="7"/>
      <c r="O66" s="226"/>
      <c r="P66" s="226"/>
      <c r="Q66" s="226"/>
      <c r="R66" s="226"/>
      <c r="S66" s="226"/>
      <c r="T66" s="226"/>
      <c r="U66" s="227"/>
    </row>
    <row r="67" spans="1:21" ht="12.75" customHeight="1">
      <c r="A67" s="179" t="str">
        <f t="shared" si="6"/>
        <v/>
      </c>
      <c r="B67" t="str">
        <f t="shared" si="4"/>
        <v/>
      </c>
      <c r="C67" t="str">
        <f t="shared" si="5"/>
        <v/>
      </c>
      <c r="D67" s="7"/>
      <c r="E67" s="7"/>
      <c r="F67" s="7"/>
      <c r="G67" s="7"/>
      <c r="H67" s="7"/>
      <c r="I67" s="7"/>
      <c r="J67" s="7"/>
      <c r="K67" s="7"/>
      <c r="L67" s="66"/>
      <c r="M67" s="204"/>
      <c r="N67" s="7"/>
      <c r="O67" s="226"/>
      <c r="P67" s="226"/>
      <c r="Q67" s="226"/>
      <c r="R67" s="226"/>
      <c r="S67" s="226"/>
      <c r="T67" s="226"/>
      <c r="U67" s="227"/>
    </row>
    <row r="68" spans="1:21" ht="12.75" customHeight="1">
      <c r="A68" s="179" t="str">
        <f t="shared" si="6"/>
        <v/>
      </c>
      <c r="B68" t="str">
        <f t="shared" si="4"/>
        <v/>
      </c>
      <c r="C68" t="str">
        <f t="shared" si="5"/>
        <v/>
      </c>
      <c r="D68" s="7"/>
      <c r="E68" s="7"/>
      <c r="F68" s="7"/>
      <c r="G68" s="7"/>
      <c r="H68" s="7"/>
      <c r="I68" s="7"/>
      <c r="J68" s="7"/>
      <c r="K68" s="7"/>
      <c r="L68" s="66"/>
      <c r="M68" s="204"/>
      <c r="N68" s="7"/>
      <c r="O68" s="226"/>
      <c r="P68" s="226"/>
      <c r="Q68" s="226"/>
      <c r="R68" s="226"/>
      <c r="S68" s="226"/>
      <c r="T68" s="226"/>
      <c r="U68" s="227"/>
    </row>
    <row r="69" spans="1:21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204"/>
      <c r="N69" s="7"/>
      <c r="O69" s="23"/>
      <c r="P69" s="226"/>
      <c r="Q69" s="226"/>
      <c r="R69" s="226"/>
      <c r="S69" s="226"/>
      <c r="T69" s="226"/>
      <c r="U69" s="227"/>
    </row>
    <row r="70" spans="1:21" ht="12.75" customHeight="1">
      <c r="A70" s="7"/>
      <c r="B70" s="7"/>
      <c r="C70" s="7" t="str">
        <f>"審査委員長 ："&amp;" "&amp;各種設定!$D$20</f>
        <v xml:space="preserve">審査委員長 ： </v>
      </c>
      <c r="D70" s="7"/>
      <c r="E70" s="7"/>
      <c r="F70" s="7"/>
      <c r="G70" s="7"/>
      <c r="H70" s="7"/>
      <c r="I70" s="7"/>
      <c r="J70" s="7"/>
      <c r="K70" s="7"/>
      <c r="L70" s="7"/>
      <c r="M70" s="204"/>
      <c r="N70" s="7"/>
      <c r="O70" s="23"/>
      <c r="P70" s="226"/>
      <c r="Q70" s="226"/>
      <c r="R70" s="226"/>
      <c r="S70" s="226"/>
      <c r="T70" s="226"/>
      <c r="U70" s="227"/>
    </row>
    <row r="71" spans="1:21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204"/>
      <c r="N71" s="7"/>
      <c r="O71" s="23"/>
      <c r="P71" s="226"/>
      <c r="Q71" s="226"/>
      <c r="R71" s="226"/>
      <c r="S71" s="226"/>
      <c r="T71" s="226"/>
      <c r="U71" s="227"/>
    </row>
    <row r="72" spans="1:21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204"/>
      <c r="N72" s="7"/>
      <c r="O72" s="23"/>
      <c r="P72" s="226"/>
      <c r="Q72" s="226"/>
      <c r="R72" s="226"/>
      <c r="S72" s="226"/>
      <c r="T72" s="226"/>
      <c r="U72" s="227"/>
    </row>
    <row r="73" spans="1:21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204"/>
      <c r="N73" s="7"/>
      <c r="O73" s="23"/>
      <c r="P73" s="226"/>
      <c r="Q73" s="226"/>
      <c r="R73" s="226"/>
      <c r="S73" s="226"/>
      <c r="T73" s="226"/>
      <c r="U73" s="227"/>
    </row>
    <row r="74" spans="1:21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204"/>
      <c r="N74" s="7"/>
      <c r="O74" s="23"/>
      <c r="P74" s="226"/>
      <c r="Q74" s="226"/>
      <c r="R74" s="226"/>
      <c r="S74" s="226"/>
      <c r="T74" s="226"/>
      <c r="U74" s="227"/>
    </row>
    <row r="75" spans="1:21" ht="12.75" customHeight="1">
      <c r="A75" s="172"/>
      <c r="B75" s="172"/>
      <c r="C75" s="172"/>
      <c r="D75" s="172"/>
      <c r="E75" s="172"/>
      <c r="F75" s="172"/>
      <c r="G75" s="172"/>
      <c r="H75" s="172"/>
      <c r="I75" s="172"/>
      <c r="J75" s="172"/>
      <c r="K75" s="172"/>
      <c r="L75" s="172"/>
      <c r="M75" s="207"/>
      <c r="N75" s="7"/>
      <c r="O75" s="23"/>
      <c r="P75" s="226"/>
      <c r="Q75" s="226"/>
      <c r="R75" s="226"/>
      <c r="S75" s="226"/>
      <c r="T75" s="226"/>
      <c r="U75" s="227"/>
    </row>
    <row r="76" spans="1:21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204"/>
      <c r="N76" s="7"/>
      <c r="O76" s="23"/>
      <c r="P76" s="226"/>
      <c r="Q76" s="226"/>
      <c r="R76" s="226"/>
      <c r="S76" s="226"/>
      <c r="T76" s="226"/>
      <c r="U76" s="227"/>
    </row>
    <row r="77" spans="1:21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204"/>
      <c r="N77" s="7"/>
      <c r="O77" s="23"/>
      <c r="P77" s="226"/>
      <c r="Q77" s="226"/>
      <c r="R77" s="226"/>
      <c r="S77" s="226"/>
      <c r="T77" s="226"/>
      <c r="U77" s="227"/>
    </row>
    <row r="78" spans="1:21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204"/>
      <c r="N78" s="7"/>
      <c r="O78" s="23"/>
      <c r="P78" s="226"/>
      <c r="Q78" s="226"/>
      <c r="R78" s="226"/>
      <c r="S78" s="226"/>
      <c r="T78" s="226"/>
      <c r="U78" s="227"/>
    </row>
    <row r="79" spans="1:21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204"/>
      <c r="N79" s="7"/>
      <c r="O79" s="23"/>
      <c r="P79" s="226"/>
      <c r="Q79" s="226"/>
      <c r="R79" s="226"/>
      <c r="S79" s="226"/>
      <c r="T79" s="226"/>
      <c r="U79" s="227"/>
    </row>
    <row r="80" spans="1:21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204"/>
      <c r="N80" s="7"/>
      <c r="O80" s="23"/>
      <c r="P80" s="226"/>
      <c r="Q80" s="226"/>
      <c r="R80" s="226"/>
      <c r="S80" s="226"/>
      <c r="T80" s="226"/>
      <c r="U80" s="227"/>
    </row>
    <row r="81" spans="1:21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204"/>
      <c r="N81" s="7"/>
      <c r="O81" s="23"/>
      <c r="P81" s="226"/>
      <c r="Q81" s="226"/>
      <c r="R81" s="226"/>
      <c r="S81" s="226"/>
      <c r="T81" s="226"/>
      <c r="U81" s="227"/>
    </row>
    <row r="82" spans="1:21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204"/>
      <c r="N82" s="7"/>
      <c r="O82" s="23"/>
      <c r="P82" s="226"/>
      <c r="Q82" s="226"/>
      <c r="R82" s="226"/>
      <c r="S82" s="226"/>
      <c r="T82" s="226"/>
      <c r="U82" s="227"/>
    </row>
    <row r="83" spans="1:21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204"/>
      <c r="N83" s="7"/>
      <c r="O83" s="23"/>
      <c r="P83" s="226"/>
      <c r="Q83" s="226"/>
      <c r="R83" s="226"/>
      <c r="S83" s="226"/>
      <c r="T83" s="226"/>
      <c r="U83" s="227"/>
    </row>
    <row r="84" spans="1:21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204"/>
      <c r="N84" s="7"/>
      <c r="O84" s="23"/>
      <c r="P84" s="226"/>
      <c r="Q84" s="226"/>
      <c r="R84" s="226"/>
      <c r="S84" s="226"/>
      <c r="T84" s="226"/>
      <c r="U84" s="227"/>
    </row>
    <row r="85" spans="1:21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204"/>
      <c r="N85" s="7"/>
      <c r="O85" s="23"/>
      <c r="P85" s="226"/>
      <c r="Q85" s="226"/>
      <c r="R85" s="226"/>
      <c r="S85" s="226"/>
      <c r="T85" s="226"/>
      <c r="U85" s="227"/>
    </row>
    <row r="86" spans="1:21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204"/>
      <c r="N86" s="7"/>
      <c r="O86" s="23"/>
      <c r="P86" s="226"/>
      <c r="Q86" s="226"/>
      <c r="R86" s="226"/>
      <c r="S86" s="226"/>
      <c r="T86" s="226"/>
      <c r="U86" s="227"/>
    </row>
    <row r="87" spans="1:21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204"/>
      <c r="N87" s="7"/>
      <c r="O87" s="23"/>
      <c r="P87" s="226"/>
      <c r="Q87" s="226"/>
      <c r="R87" s="226"/>
      <c r="S87" s="226"/>
      <c r="T87" s="226"/>
      <c r="U87" s="227"/>
    </row>
    <row r="88" spans="1:21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204"/>
      <c r="N88" s="7"/>
      <c r="O88" s="23"/>
      <c r="P88" s="226"/>
      <c r="Q88" s="226"/>
      <c r="R88" s="226"/>
      <c r="S88" s="226"/>
      <c r="T88" s="226"/>
      <c r="U88" s="227"/>
    </row>
    <row r="89" spans="1:21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204"/>
      <c r="N89" s="7"/>
      <c r="O89" s="23"/>
      <c r="P89" s="226"/>
      <c r="Q89" s="226"/>
      <c r="R89" s="226"/>
      <c r="S89" s="226"/>
      <c r="T89" s="226"/>
      <c r="U89" s="227"/>
    </row>
    <row r="90" spans="1:21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204"/>
      <c r="N90" s="7"/>
      <c r="O90" s="23"/>
      <c r="P90" s="226"/>
      <c r="Q90" s="226"/>
      <c r="R90" s="226"/>
      <c r="S90" s="226"/>
      <c r="T90" s="226"/>
      <c r="U90" s="227"/>
    </row>
    <row r="91" spans="1:21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204"/>
      <c r="N91" s="7"/>
      <c r="O91" s="23"/>
      <c r="P91" s="226"/>
      <c r="Q91" s="226"/>
      <c r="R91" s="226"/>
      <c r="S91" s="226"/>
      <c r="T91" s="226"/>
      <c r="U91" s="227"/>
    </row>
    <row r="92" spans="1:21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204"/>
      <c r="N92" s="7"/>
      <c r="O92" s="23"/>
      <c r="P92" s="226"/>
      <c r="Q92" s="226"/>
      <c r="R92" s="226"/>
      <c r="S92" s="226"/>
      <c r="T92" s="226"/>
      <c r="U92" s="227"/>
    </row>
    <row r="93" spans="1:21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204"/>
      <c r="N93" s="7"/>
      <c r="O93" s="23"/>
      <c r="P93" s="226"/>
      <c r="Q93" s="226"/>
      <c r="R93" s="226"/>
      <c r="S93" s="226"/>
      <c r="T93" s="226"/>
      <c r="U93" s="227"/>
    </row>
    <row r="94" spans="1:21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204"/>
      <c r="N94" s="7"/>
      <c r="O94" s="23"/>
      <c r="P94" s="226"/>
      <c r="Q94" s="226"/>
      <c r="R94" s="226"/>
      <c r="S94" s="226"/>
      <c r="T94" s="226"/>
      <c r="U94" s="227"/>
    </row>
    <row r="95" spans="1:21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204"/>
      <c r="N95" s="7"/>
      <c r="O95" s="23"/>
      <c r="P95" s="226"/>
      <c r="Q95" s="226"/>
      <c r="R95" s="226"/>
      <c r="S95" s="226"/>
      <c r="T95" s="226"/>
      <c r="U95" s="227"/>
    </row>
    <row r="96" spans="1:21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204"/>
      <c r="N96" s="7"/>
      <c r="O96" s="23"/>
      <c r="P96" s="226"/>
      <c r="Q96" s="226"/>
      <c r="R96" s="226"/>
      <c r="S96" s="226"/>
      <c r="T96" s="226"/>
      <c r="U96" s="227"/>
    </row>
    <row r="97" spans="1:21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204"/>
      <c r="N97" s="7"/>
      <c r="O97" s="23"/>
      <c r="P97" s="226"/>
      <c r="Q97" s="226"/>
      <c r="R97" s="226"/>
      <c r="S97" s="226"/>
      <c r="T97" s="226"/>
      <c r="U97" s="227"/>
    </row>
    <row r="98" spans="1:21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204"/>
      <c r="N98" s="7"/>
      <c r="O98" s="23"/>
      <c r="P98" s="226"/>
      <c r="Q98" s="226"/>
      <c r="R98" s="226"/>
      <c r="S98" s="226"/>
      <c r="T98" s="226"/>
      <c r="U98" s="227"/>
    </row>
    <row r="99" spans="1:21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204"/>
      <c r="N99" s="7"/>
      <c r="O99" s="23"/>
      <c r="P99" s="226"/>
      <c r="Q99" s="226"/>
      <c r="R99" s="226"/>
      <c r="S99" s="226"/>
      <c r="T99" s="226"/>
      <c r="U99" s="227"/>
    </row>
    <row r="100" spans="1:21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204"/>
      <c r="N100" s="7"/>
      <c r="O100" s="23"/>
      <c r="P100" s="226"/>
      <c r="Q100" s="226"/>
      <c r="R100" s="226"/>
      <c r="S100" s="226"/>
      <c r="T100" s="226"/>
      <c r="U100" s="227"/>
    </row>
    <row r="101" spans="1:21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04"/>
      <c r="N101" s="7"/>
      <c r="O101" s="23"/>
      <c r="P101" s="226"/>
      <c r="Q101" s="226"/>
      <c r="R101" s="226"/>
      <c r="S101" s="226"/>
      <c r="T101" s="226"/>
      <c r="U101" s="227"/>
    </row>
    <row r="102" spans="1:21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204"/>
      <c r="N102" s="7"/>
      <c r="O102" s="23"/>
      <c r="P102" s="226"/>
      <c r="Q102" s="226"/>
      <c r="R102" s="226"/>
      <c r="S102" s="226"/>
      <c r="T102" s="226"/>
      <c r="U102" s="227"/>
    </row>
    <row r="103" spans="1:21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204"/>
      <c r="N103" s="7"/>
      <c r="O103" s="23"/>
      <c r="P103" s="226"/>
      <c r="Q103" s="226"/>
      <c r="R103" s="226"/>
      <c r="S103" s="226"/>
      <c r="T103" s="226"/>
      <c r="U103" s="227"/>
    </row>
    <row r="104" spans="1:21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204"/>
      <c r="N104" s="7"/>
      <c r="O104" s="23"/>
      <c r="P104" s="226"/>
      <c r="Q104" s="226"/>
      <c r="R104" s="226"/>
      <c r="S104" s="226"/>
      <c r="T104" s="226"/>
      <c r="U104" s="227"/>
    </row>
    <row r="105" spans="1:21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04"/>
      <c r="N105" s="7"/>
      <c r="O105" s="23"/>
      <c r="P105" s="226"/>
      <c r="Q105" s="226"/>
      <c r="R105" s="226"/>
      <c r="S105" s="226"/>
      <c r="T105" s="226"/>
      <c r="U105" s="227"/>
    </row>
    <row r="106" spans="1:21" ht="11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204"/>
      <c r="N106" s="7"/>
      <c r="O106" s="23"/>
      <c r="P106" s="226"/>
      <c r="Q106" s="226"/>
      <c r="R106" s="226"/>
      <c r="S106" s="226"/>
      <c r="T106" s="226"/>
      <c r="U106" s="227"/>
    </row>
    <row r="107" spans="1:21" ht="11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204"/>
      <c r="N107" s="7"/>
      <c r="O107" s="23"/>
      <c r="P107" s="226"/>
      <c r="Q107" s="226"/>
      <c r="R107" s="226"/>
      <c r="S107" s="226"/>
      <c r="T107" s="226"/>
      <c r="U107" s="227"/>
    </row>
    <row r="108" spans="1:21" ht="11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204"/>
      <c r="N108" s="7"/>
      <c r="O108" s="23"/>
      <c r="P108" s="226"/>
      <c r="Q108" s="226"/>
      <c r="R108" s="226"/>
      <c r="S108" s="226"/>
      <c r="T108" s="226"/>
      <c r="U108" s="227"/>
    </row>
    <row r="109" spans="1:21" ht="11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204"/>
      <c r="N109" s="7"/>
      <c r="O109" s="23"/>
      <c r="P109" s="226"/>
      <c r="Q109" s="226"/>
      <c r="R109" s="226"/>
      <c r="S109" s="226"/>
      <c r="T109" s="226"/>
      <c r="U109" s="227"/>
    </row>
    <row r="110" spans="1:21" ht="11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204"/>
      <c r="N110" s="7"/>
      <c r="O110" s="23"/>
      <c r="P110" s="226"/>
      <c r="Q110" s="226"/>
      <c r="R110" s="226"/>
      <c r="S110" s="226"/>
      <c r="T110" s="226"/>
      <c r="U110" s="227"/>
    </row>
    <row r="111" spans="1:21" ht="11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204"/>
      <c r="N111" s="7"/>
      <c r="O111" s="23"/>
      <c r="P111" s="226"/>
      <c r="Q111" s="226"/>
      <c r="R111" s="226"/>
      <c r="S111" s="226"/>
      <c r="T111" s="226"/>
      <c r="U111" s="227"/>
    </row>
    <row r="112" spans="1:21" ht="11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204"/>
      <c r="N112" s="7"/>
      <c r="O112" s="23"/>
      <c r="P112" s="226"/>
      <c r="Q112" s="226"/>
      <c r="R112" s="226"/>
      <c r="S112" s="226"/>
      <c r="T112" s="226"/>
      <c r="U112" s="227"/>
    </row>
    <row r="113" spans="1:21" ht="11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04"/>
      <c r="N113" s="7"/>
      <c r="O113" s="23"/>
      <c r="P113" s="226"/>
      <c r="Q113" s="226"/>
      <c r="R113" s="226"/>
      <c r="S113" s="226"/>
      <c r="T113" s="226"/>
      <c r="U113" s="227"/>
    </row>
    <row r="114" spans="1:21" ht="11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204"/>
      <c r="N114" s="7"/>
      <c r="O114" s="23"/>
      <c r="P114" s="226"/>
      <c r="Q114" s="226"/>
      <c r="R114" s="226"/>
      <c r="S114" s="226"/>
      <c r="T114" s="226"/>
      <c r="U114" s="227"/>
    </row>
    <row r="115" spans="1:21" ht="11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204"/>
      <c r="N115" s="7"/>
      <c r="O115" s="23"/>
      <c r="P115" s="226"/>
      <c r="Q115" s="226"/>
      <c r="R115" s="226"/>
      <c r="S115" s="226"/>
      <c r="T115" s="226"/>
      <c r="U115" s="227"/>
    </row>
    <row r="116" spans="1:21" ht="11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204"/>
      <c r="N116" s="7"/>
      <c r="O116" s="23"/>
      <c r="P116" s="226"/>
      <c r="Q116" s="226"/>
      <c r="R116" s="226"/>
      <c r="S116" s="226"/>
      <c r="T116" s="226"/>
      <c r="U116" s="227"/>
    </row>
    <row r="117" spans="1:21" ht="11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04"/>
      <c r="N117" s="7"/>
      <c r="O117" s="23"/>
      <c r="P117" s="226"/>
      <c r="Q117" s="226"/>
      <c r="R117" s="226"/>
      <c r="S117" s="226"/>
      <c r="T117" s="226"/>
      <c r="U117" s="227"/>
    </row>
    <row r="118" spans="1:21" ht="11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204"/>
      <c r="N118" s="7"/>
      <c r="O118" s="23"/>
      <c r="P118" s="226"/>
      <c r="Q118" s="226"/>
      <c r="R118" s="226"/>
      <c r="S118" s="226"/>
      <c r="T118" s="226"/>
      <c r="U118" s="227"/>
    </row>
    <row r="119" spans="1:21" ht="11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204"/>
      <c r="N119" s="7"/>
      <c r="O119" s="23"/>
      <c r="P119" s="226"/>
      <c r="Q119" s="226"/>
      <c r="R119" s="226"/>
      <c r="S119" s="226"/>
      <c r="T119" s="226"/>
      <c r="U119" s="227"/>
    </row>
    <row r="120" spans="1:21" ht="11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204"/>
      <c r="N120" s="7"/>
      <c r="O120" s="23"/>
      <c r="P120" s="226"/>
      <c r="Q120" s="226"/>
      <c r="R120" s="226"/>
      <c r="S120" s="226"/>
      <c r="T120" s="226"/>
      <c r="U120" s="227"/>
    </row>
    <row r="121" spans="1:21" ht="11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04"/>
      <c r="N121" s="7"/>
      <c r="O121" s="23"/>
      <c r="P121" s="226"/>
      <c r="Q121" s="226"/>
      <c r="R121" s="226"/>
      <c r="S121" s="226"/>
      <c r="T121" s="226"/>
      <c r="U121" s="227"/>
    </row>
    <row r="122" spans="1:21" ht="11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204"/>
      <c r="N122" s="7"/>
      <c r="O122" s="23"/>
      <c r="P122" s="226"/>
      <c r="Q122" s="226"/>
      <c r="R122" s="226"/>
      <c r="S122" s="226"/>
      <c r="T122" s="226"/>
      <c r="U122" s="227"/>
    </row>
    <row r="123" spans="1:21" ht="11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204"/>
      <c r="N123" s="7"/>
      <c r="O123" s="23"/>
      <c r="P123" s="226"/>
      <c r="Q123" s="226"/>
      <c r="R123" s="226"/>
      <c r="S123" s="226"/>
      <c r="T123" s="226"/>
      <c r="U123" s="227"/>
    </row>
    <row r="124" spans="1:21" ht="11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204"/>
      <c r="N124" s="7"/>
      <c r="O124" s="23"/>
      <c r="P124" s="226"/>
      <c r="Q124" s="226"/>
      <c r="R124" s="226"/>
      <c r="S124" s="226"/>
      <c r="T124" s="226"/>
      <c r="U124" s="227"/>
    </row>
    <row r="125" spans="1:21" ht="11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204"/>
      <c r="N125" s="7"/>
      <c r="O125" s="23"/>
      <c r="P125" s="226"/>
      <c r="Q125" s="226"/>
      <c r="R125" s="226"/>
      <c r="S125" s="226"/>
      <c r="T125" s="226"/>
      <c r="U125" s="227"/>
    </row>
    <row r="126" spans="1:21" ht="11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204"/>
      <c r="N126" s="7"/>
      <c r="O126" s="23"/>
      <c r="P126" s="226"/>
      <c r="Q126" s="226"/>
      <c r="R126" s="226"/>
      <c r="S126" s="226"/>
      <c r="T126" s="226"/>
      <c r="U126" s="227"/>
    </row>
    <row r="127" spans="1:21" ht="11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204"/>
      <c r="N127" s="7"/>
      <c r="O127" s="23"/>
      <c r="P127" s="226"/>
      <c r="Q127" s="226"/>
      <c r="R127" s="226"/>
      <c r="S127" s="226"/>
      <c r="T127" s="226"/>
      <c r="U127" s="227"/>
    </row>
    <row r="128" spans="1:21" ht="11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204"/>
      <c r="N128" s="7"/>
      <c r="O128" s="23"/>
      <c r="P128" s="226"/>
      <c r="Q128" s="226"/>
      <c r="R128" s="226"/>
      <c r="S128" s="226"/>
      <c r="T128" s="226"/>
      <c r="U128" s="227"/>
    </row>
    <row r="129" spans="1:21" ht="11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204"/>
      <c r="N129" s="7"/>
      <c r="O129" s="23"/>
      <c r="P129" s="226"/>
      <c r="Q129" s="226"/>
      <c r="R129" s="226"/>
      <c r="S129" s="226"/>
      <c r="T129" s="226"/>
      <c r="U129" s="227"/>
    </row>
    <row r="130" spans="1:21" ht="11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204"/>
      <c r="N130" s="7"/>
      <c r="O130" s="23"/>
      <c r="P130" s="226"/>
      <c r="Q130" s="226"/>
      <c r="R130" s="226"/>
      <c r="S130" s="226"/>
      <c r="T130" s="226"/>
      <c r="U130" s="227"/>
    </row>
    <row r="131" spans="1:21" ht="11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204"/>
      <c r="N131" s="7"/>
      <c r="O131" s="23"/>
      <c r="P131" s="226"/>
      <c r="Q131" s="226"/>
      <c r="R131" s="226"/>
      <c r="S131" s="226"/>
      <c r="T131" s="226"/>
      <c r="U131" s="227"/>
    </row>
    <row r="132" spans="1:21" ht="11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204"/>
      <c r="N132" s="7"/>
      <c r="O132" s="23"/>
      <c r="P132" s="226"/>
      <c r="Q132" s="226"/>
      <c r="R132" s="226"/>
      <c r="S132" s="226"/>
      <c r="T132" s="226"/>
      <c r="U132" s="227"/>
    </row>
    <row r="133" spans="1:21" ht="11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204"/>
      <c r="N133" s="7"/>
      <c r="O133" s="23"/>
      <c r="P133" s="226"/>
      <c r="Q133" s="226"/>
      <c r="R133" s="226"/>
      <c r="S133" s="226"/>
      <c r="T133" s="226"/>
      <c r="U133" s="227"/>
    </row>
    <row r="134" spans="1:21" ht="11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204"/>
      <c r="N134" s="7"/>
      <c r="O134" s="23"/>
      <c r="P134" s="226"/>
      <c r="Q134" s="226"/>
      <c r="R134" s="226"/>
      <c r="S134" s="226"/>
      <c r="T134" s="226"/>
      <c r="U134" s="227"/>
    </row>
    <row r="135" spans="1:21" ht="11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204"/>
      <c r="N135" s="7"/>
      <c r="O135" s="23"/>
      <c r="P135" s="226"/>
      <c r="Q135" s="226"/>
      <c r="R135" s="226"/>
      <c r="S135" s="226"/>
      <c r="T135" s="226"/>
      <c r="U135" s="227"/>
    </row>
    <row r="136" spans="1:21" ht="11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204"/>
      <c r="N136" s="7"/>
      <c r="O136" s="23"/>
      <c r="P136" s="226"/>
      <c r="Q136" s="226"/>
      <c r="R136" s="226"/>
      <c r="S136" s="226"/>
      <c r="T136" s="226"/>
      <c r="U136" s="227"/>
    </row>
    <row r="137" spans="1:21" ht="11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204"/>
      <c r="N137" s="7"/>
      <c r="O137" s="23"/>
      <c r="P137" s="226"/>
      <c r="Q137" s="226"/>
      <c r="R137" s="226"/>
      <c r="S137" s="226"/>
      <c r="T137" s="226"/>
      <c r="U137" s="227"/>
    </row>
    <row r="138" spans="1:21" ht="11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204"/>
      <c r="N138" s="7"/>
      <c r="O138" s="23"/>
      <c r="P138" s="226"/>
      <c r="Q138" s="226"/>
      <c r="R138" s="226"/>
      <c r="S138" s="226"/>
      <c r="T138" s="226"/>
      <c r="U138" s="227"/>
    </row>
    <row r="139" spans="1:21" ht="11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204"/>
      <c r="N139" s="7"/>
      <c r="O139" s="23"/>
      <c r="P139" s="226"/>
      <c r="Q139" s="226"/>
      <c r="R139" s="226"/>
      <c r="S139" s="226"/>
      <c r="T139" s="226"/>
      <c r="U139" s="227"/>
    </row>
    <row r="140" spans="1:21" ht="11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204"/>
      <c r="N140" s="7"/>
      <c r="O140" s="23"/>
      <c r="P140" s="226"/>
      <c r="Q140" s="226"/>
      <c r="R140" s="226"/>
      <c r="S140" s="226"/>
      <c r="T140" s="226"/>
      <c r="U140" s="227"/>
    </row>
    <row r="141" spans="1:21" ht="11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204"/>
      <c r="N141" s="7"/>
      <c r="O141" s="23"/>
      <c r="P141" s="226"/>
      <c r="Q141" s="226"/>
      <c r="R141" s="226"/>
      <c r="S141" s="226"/>
      <c r="T141" s="226"/>
      <c r="U141" s="227"/>
    </row>
    <row r="142" spans="1:21" ht="11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204"/>
      <c r="N142" s="7"/>
      <c r="O142" s="23"/>
      <c r="P142" s="226"/>
      <c r="Q142" s="226"/>
      <c r="R142" s="226"/>
      <c r="S142" s="226"/>
      <c r="T142" s="226"/>
      <c r="U142" s="227"/>
    </row>
    <row r="143" spans="1:21" ht="11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204"/>
      <c r="N143" s="7"/>
      <c r="O143" s="23"/>
      <c r="P143" s="226"/>
      <c r="Q143" s="226"/>
      <c r="R143" s="226"/>
      <c r="S143" s="226"/>
      <c r="T143" s="226"/>
      <c r="U143" s="227"/>
    </row>
    <row r="144" spans="1:21" ht="11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204"/>
      <c r="N144" s="7"/>
      <c r="O144" s="23"/>
      <c r="P144" s="226"/>
      <c r="Q144" s="226"/>
      <c r="R144" s="226"/>
      <c r="S144" s="226"/>
      <c r="T144" s="226"/>
      <c r="U144" s="227"/>
    </row>
    <row r="145" spans="1:21" ht="11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204"/>
      <c r="N145" s="7"/>
      <c r="O145" s="23"/>
      <c r="P145" s="226"/>
      <c r="Q145" s="226"/>
      <c r="R145" s="226"/>
      <c r="S145" s="226"/>
      <c r="T145" s="226"/>
      <c r="U145" s="227"/>
    </row>
    <row r="146" spans="1:21" ht="11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204"/>
      <c r="N146" s="7"/>
      <c r="O146" s="23"/>
      <c r="P146" s="226"/>
      <c r="Q146" s="226"/>
      <c r="R146" s="226"/>
      <c r="S146" s="226"/>
      <c r="T146" s="226"/>
      <c r="U146" s="227"/>
    </row>
    <row r="147" spans="1:21" ht="11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204"/>
      <c r="N147" s="7"/>
      <c r="O147" s="23"/>
      <c r="P147" s="226"/>
      <c r="Q147" s="226"/>
      <c r="R147" s="226"/>
      <c r="S147" s="226"/>
      <c r="T147" s="226"/>
      <c r="U147" s="227"/>
    </row>
    <row r="148" spans="1:21" ht="11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204"/>
      <c r="N148" s="7"/>
      <c r="O148" s="23"/>
      <c r="P148" s="226"/>
      <c r="Q148" s="226"/>
      <c r="R148" s="226"/>
      <c r="S148" s="226"/>
      <c r="T148" s="226"/>
      <c r="U148" s="227"/>
    </row>
    <row r="149" spans="1:21" ht="11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204"/>
      <c r="N149" s="7"/>
      <c r="O149" s="23"/>
      <c r="P149" s="226"/>
      <c r="Q149" s="226"/>
      <c r="R149" s="226"/>
      <c r="S149" s="226"/>
      <c r="T149" s="226"/>
      <c r="U149" s="227"/>
    </row>
    <row r="150" spans="1:21" ht="11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204"/>
      <c r="N150" s="7"/>
      <c r="O150" s="23"/>
      <c r="P150" s="226"/>
      <c r="Q150" s="226"/>
      <c r="R150" s="226"/>
      <c r="S150" s="226"/>
      <c r="T150" s="226"/>
      <c r="U150" s="227"/>
    </row>
    <row r="151" spans="1:21" ht="11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204"/>
      <c r="N151" s="7"/>
      <c r="O151" s="23"/>
      <c r="P151" s="226"/>
      <c r="Q151" s="226"/>
      <c r="R151" s="226"/>
      <c r="S151" s="226"/>
      <c r="T151" s="226"/>
      <c r="U151" s="227"/>
    </row>
    <row r="152" spans="1:21" ht="11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204"/>
      <c r="N152" s="7"/>
      <c r="O152" s="23"/>
      <c r="P152" s="226"/>
      <c r="Q152" s="226"/>
      <c r="R152" s="226"/>
      <c r="S152" s="226"/>
      <c r="T152" s="226"/>
      <c r="U152" s="227"/>
    </row>
    <row r="153" spans="1:21" ht="11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204"/>
      <c r="N153" s="7"/>
      <c r="O153" s="23"/>
      <c r="P153" s="226"/>
      <c r="Q153" s="226"/>
      <c r="R153" s="226"/>
      <c r="S153" s="226"/>
      <c r="T153" s="226"/>
      <c r="U153" s="227"/>
    </row>
    <row r="154" spans="1:21" ht="11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204"/>
      <c r="N154" s="7"/>
      <c r="O154" s="23"/>
      <c r="P154" s="226"/>
      <c r="Q154" s="226"/>
      <c r="R154" s="226"/>
      <c r="S154" s="226"/>
      <c r="T154" s="226"/>
      <c r="U154" s="227"/>
    </row>
    <row r="155" spans="1:21" ht="11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204"/>
      <c r="N155" s="7"/>
      <c r="O155" s="23"/>
      <c r="P155" s="226"/>
      <c r="Q155" s="226"/>
      <c r="R155" s="226"/>
      <c r="S155" s="226"/>
      <c r="T155" s="226"/>
      <c r="U155" s="227"/>
    </row>
    <row r="156" spans="1:21" ht="11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204"/>
      <c r="N156" s="7"/>
      <c r="O156" s="23"/>
      <c r="P156" s="226"/>
      <c r="Q156" s="226"/>
      <c r="R156" s="226"/>
      <c r="S156" s="226"/>
      <c r="T156" s="226"/>
      <c r="U156" s="227"/>
    </row>
    <row r="157" spans="1:21" ht="11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204"/>
      <c r="N157" s="7"/>
      <c r="O157" s="23"/>
      <c r="P157" s="226"/>
      <c r="Q157" s="226"/>
      <c r="R157" s="226"/>
      <c r="S157" s="226"/>
      <c r="T157" s="226"/>
      <c r="U157" s="227"/>
    </row>
    <row r="158" spans="1:21" ht="11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204"/>
      <c r="N158" s="7"/>
      <c r="O158" s="23"/>
      <c r="P158" s="226"/>
      <c r="Q158" s="226"/>
      <c r="R158" s="226"/>
      <c r="S158" s="226"/>
      <c r="T158" s="226"/>
      <c r="U158" s="227"/>
    </row>
    <row r="159" spans="1:21" ht="11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204"/>
      <c r="N159" s="7"/>
      <c r="O159" s="23"/>
      <c r="P159" s="226"/>
      <c r="Q159" s="226"/>
      <c r="R159" s="226"/>
      <c r="S159" s="226"/>
      <c r="T159" s="226"/>
      <c r="U159" s="227"/>
    </row>
    <row r="160" spans="1:21" ht="11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204"/>
      <c r="N160" s="7"/>
      <c r="O160" s="23"/>
      <c r="P160" s="226"/>
      <c r="Q160" s="226"/>
      <c r="R160" s="226"/>
      <c r="S160" s="226"/>
      <c r="T160" s="226"/>
      <c r="U160" s="227"/>
    </row>
    <row r="161" spans="1:21" ht="11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204"/>
      <c r="N161" s="7"/>
      <c r="O161" s="23"/>
      <c r="P161" s="226"/>
      <c r="Q161" s="226"/>
      <c r="R161" s="226"/>
      <c r="S161" s="226"/>
      <c r="T161" s="226"/>
      <c r="U161" s="227"/>
    </row>
    <row r="162" spans="1:21" ht="11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204"/>
      <c r="N162" s="7"/>
      <c r="O162" s="23"/>
      <c r="P162" s="226"/>
      <c r="Q162" s="226"/>
      <c r="R162" s="226"/>
      <c r="S162" s="226"/>
      <c r="T162" s="226"/>
      <c r="U162" s="227"/>
    </row>
    <row r="163" spans="1:21" ht="11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204"/>
      <c r="N163" s="7"/>
      <c r="O163" s="23"/>
      <c r="P163" s="226"/>
      <c r="Q163" s="226"/>
      <c r="R163" s="226"/>
      <c r="S163" s="226"/>
      <c r="T163" s="226"/>
      <c r="U163" s="227"/>
    </row>
    <row r="164" spans="1:21" ht="11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204"/>
      <c r="N164" s="7"/>
      <c r="O164" s="23"/>
      <c r="P164" s="226"/>
      <c r="Q164" s="226"/>
      <c r="R164" s="226"/>
      <c r="S164" s="226"/>
      <c r="T164" s="226"/>
      <c r="U164" s="227"/>
    </row>
    <row r="165" spans="1:21" ht="11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204"/>
      <c r="N165" s="7"/>
      <c r="O165" s="23"/>
      <c r="P165" s="226"/>
      <c r="Q165" s="226"/>
      <c r="R165" s="226"/>
      <c r="S165" s="226"/>
      <c r="T165" s="226"/>
      <c r="U165" s="227"/>
    </row>
    <row r="166" spans="1:21" ht="11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204"/>
      <c r="N166" s="7"/>
      <c r="O166" s="23"/>
      <c r="P166" s="226"/>
      <c r="Q166" s="226"/>
      <c r="R166" s="226"/>
      <c r="S166" s="226"/>
      <c r="T166" s="226"/>
      <c r="U166" s="227"/>
    </row>
    <row r="167" spans="1:21" ht="11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204"/>
      <c r="N167" s="7"/>
      <c r="O167" s="23"/>
      <c r="P167" s="226"/>
      <c r="Q167" s="226"/>
      <c r="R167" s="226"/>
      <c r="S167" s="226"/>
      <c r="T167" s="226"/>
      <c r="U167" s="227"/>
    </row>
    <row r="168" spans="1:21" ht="11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204"/>
      <c r="N168" s="7"/>
      <c r="O168" s="23"/>
      <c r="P168" s="226"/>
      <c r="Q168" s="226"/>
      <c r="R168" s="226"/>
      <c r="S168" s="226"/>
      <c r="T168" s="226"/>
      <c r="U168" s="227"/>
    </row>
    <row r="169" spans="1:21" ht="11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204"/>
      <c r="N169" s="7"/>
      <c r="O169" s="23"/>
      <c r="P169" s="226"/>
      <c r="Q169" s="226"/>
      <c r="R169" s="226"/>
      <c r="S169" s="226"/>
      <c r="T169" s="226"/>
      <c r="U169" s="227"/>
    </row>
    <row r="170" spans="1:21" ht="11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204"/>
      <c r="N170" s="7"/>
      <c r="O170" s="23"/>
      <c r="P170" s="226"/>
      <c r="Q170" s="226"/>
      <c r="R170" s="226"/>
      <c r="S170" s="226"/>
      <c r="T170" s="226"/>
      <c r="U170" s="227"/>
    </row>
    <row r="171" spans="1:21" ht="11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204"/>
      <c r="N171" s="7"/>
      <c r="O171" s="23"/>
      <c r="P171" s="226"/>
      <c r="Q171" s="226"/>
      <c r="R171" s="226"/>
      <c r="S171" s="226"/>
      <c r="T171" s="226"/>
      <c r="U171" s="227"/>
    </row>
    <row r="172" spans="1:21" ht="11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204"/>
      <c r="N172" s="7"/>
      <c r="O172" s="23"/>
      <c r="P172" s="226"/>
      <c r="Q172" s="226"/>
      <c r="R172" s="226"/>
      <c r="S172" s="226"/>
      <c r="T172" s="226"/>
      <c r="U172" s="227"/>
    </row>
    <row r="173" spans="1:21" ht="11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204"/>
      <c r="N173" s="7"/>
      <c r="O173" s="23"/>
      <c r="P173" s="226"/>
      <c r="Q173" s="226"/>
      <c r="R173" s="226"/>
      <c r="S173" s="226"/>
      <c r="T173" s="226"/>
      <c r="U173" s="227"/>
    </row>
    <row r="174" spans="1:21" ht="11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204"/>
      <c r="N174" s="7"/>
      <c r="O174" s="23"/>
      <c r="P174" s="226"/>
      <c r="Q174" s="226"/>
      <c r="R174" s="226"/>
      <c r="S174" s="226"/>
      <c r="T174" s="226"/>
      <c r="U174" s="227"/>
    </row>
    <row r="175" spans="1:21" ht="11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204"/>
      <c r="N175" s="7"/>
      <c r="O175" s="23"/>
      <c r="P175" s="226"/>
      <c r="Q175" s="226"/>
      <c r="R175" s="226"/>
      <c r="S175" s="226"/>
      <c r="T175" s="226"/>
      <c r="U175" s="227"/>
    </row>
    <row r="176" spans="1:21" ht="11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204"/>
      <c r="N176" s="7"/>
      <c r="O176" s="23"/>
      <c r="P176" s="226"/>
      <c r="Q176" s="226"/>
      <c r="R176" s="226"/>
      <c r="S176" s="226"/>
      <c r="T176" s="226"/>
      <c r="U176" s="227"/>
    </row>
    <row r="177" spans="1:21" ht="11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204"/>
      <c r="N177" s="7"/>
      <c r="O177" s="23"/>
      <c r="P177" s="226"/>
      <c r="Q177" s="226"/>
      <c r="R177" s="226"/>
      <c r="S177" s="226"/>
      <c r="T177" s="226"/>
      <c r="U177" s="227"/>
    </row>
    <row r="178" spans="1:21" ht="11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204"/>
      <c r="N178" s="7"/>
      <c r="O178" s="23"/>
      <c r="P178" s="226"/>
      <c r="Q178" s="226"/>
      <c r="R178" s="226"/>
      <c r="S178" s="226"/>
      <c r="T178" s="226"/>
      <c r="U178" s="227"/>
    </row>
    <row r="179" spans="1:21" ht="11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204"/>
      <c r="N179" s="7"/>
      <c r="O179" s="23"/>
      <c r="P179" s="226"/>
      <c r="Q179" s="226"/>
      <c r="R179" s="226"/>
      <c r="S179" s="226"/>
      <c r="T179" s="226"/>
      <c r="U179" s="227"/>
    </row>
    <row r="180" spans="1:21" ht="11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204"/>
      <c r="N180" s="7"/>
      <c r="O180" s="23"/>
      <c r="P180" s="226"/>
      <c r="Q180" s="226"/>
      <c r="R180" s="226"/>
      <c r="S180" s="226"/>
      <c r="T180" s="226"/>
      <c r="U180" s="227"/>
    </row>
    <row r="181" spans="1:21" ht="11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204"/>
      <c r="N181" s="7"/>
      <c r="O181" s="23"/>
      <c r="P181" s="226"/>
      <c r="Q181" s="226"/>
      <c r="R181" s="226"/>
      <c r="S181" s="226"/>
      <c r="T181" s="226"/>
      <c r="U181" s="227"/>
    </row>
    <row r="182" spans="1:21" ht="11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204"/>
      <c r="N182" s="7"/>
      <c r="O182" s="23"/>
      <c r="P182" s="226"/>
      <c r="Q182" s="226"/>
      <c r="R182" s="226"/>
      <c r="S182" s="226"/>
      <c r="T182" s="226"/>
      <c r="U182" s="227"/>
    </row>
    <row r="183" spans="1:21" ht="11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204"/>
      <c r="N183" s="7"/>
      <c r="O183" s="23"/>
      <c r="P183" s="226"/>
      <c r="Q183" s="226"/>
      <c r="R183" s="226"/>
      <c r="S183" s="226"/>
      <c r="T183" s="226"/>
      <c r="U183" s="227"/>
    </row>
    <row r="184" spans="1:21" ht="11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204"/>
      <c r="N184" s="7"/>
      <c r="O184" s="23"/>
      <c r="P184" s="226"/>
      <c r="Q184" s="226"/>
      <c r="R184" s="226"/>
      <c r="S184" s="226"/>
      <c r="T184" s="226"/>
      <c r="U184" s="227"/>
    </row>
    <row r="185" spans="1:21" ht="11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204"/>
      <c r="N185" s="7"/>
      <c r="O185" s="23"/>
      <c r="P185" s="226"/>
      <c r="Q185" s="226"/>
      <c r="R185" s="226"/>
      <c r="S185" s="226"/>
      <c r="T185" s="226"/>
      <c r="U185" s="227"/>
    </row>
    <row r="186" spans="1:21" ht="11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204"/>
      <c r="N186" s="7"/>
      <c r="O186" s="23"/>
      <c r="P186" s="226"/>
      <c r="Q186" s="226"/>
      <c r="R186" s="226"/>
      <c r="S186" s="226"/>
      <c r="T186" s="226"/>
      <c r="U186" s="227"/>
    </row>
    <row r="187" spans="1:21" ht="11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204"/>
      <c r="N187" s="7"/>
      <c r="O187" s="23"/>
      <c r="P187" s="226"/>
      <c r="Q187" s="226"/>
      <c r="R187" s="226"/>
      <c r="S187" s="226"/>
      <c r="T187" s="226"/>
      <c r="U187" s="227"/>
    </row>
    <row r="188" spans="1:21" ht="11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204"/>
      <c r="N188" s="7"/>
      <c r="O188" s="23"/>
      <c r="P188" s="226"/>
      <c r="Q188" s="226"/>
      <c r="R188" s="226"/>
      <c r="S188" s="226"/>
      <c r="T188" s="226"/>
      <c r="U188" s="227"/>
    </row>
    <row r="189" spans="1:21" ht="11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204"/>
      <c r="N189" s="7"/>
      <c r="O189" s="23"/>
      <c r="P189" s="226"/>
      <c r="Q189" s="226"/>
      <c r="R189" s="226"/>
      <c r="S189" s="226"/>
      <c r="T189" s="226"/>
      <c r="U189" s="227"/>
    </row>
    <row r="190" spans="1:21" ht="11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204"/>
      <c r="N190" s="7"/>
      <c r="O190" s="23"/>
      <c r="P190" s="226"/>
      <c r="Q190" s="226"/>
      <c r="R190" s="226"/>
      <c r="S190" s="226"/>
      <c r="T190" s="226"/>
      <c r="U190" s="227"/>
    </row>
    <row r="191" spans="1:21" ht="11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204"/>
      <c r="N191" s="7"/>
      <c r="O191" s="23"/>
      <c r="P191" s="226"/>
      <c r="Q191" s="226"/>
      <c r="R191" s="226"/>
      <c r="S191" s="226"/>
      <c r="T191" s="226"/>
      <c r="U191" s="227"/>
    </row>
    <row r="192" spans="1:21" ht="11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204"/>
      <c r="N192" s="7"/>
      <c r="O192" s="23"/>
      <c r="P192" s="226"/>
      <c r="Q192" s="226"/>
      <c r="R192" s="226"/>
      <c r="S192" s="226"/>
      <c r="T192" s="226"/>
      <c r="U192" s="227"/>
    </row>
    <row r="193" spans="1:21" ht="11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204"/>
      <c r="N193" s="7"/>
      <c r="O193" s="23"/>
      <c r="P193" s="226"/>
      <c r="Q193" s="226"/>
      <c r="R193" s="226"/>
      <c r="S193" s="226"/>
      <c r="T193" s="226"/>
      <c r="U193" s="227"/>
    </row>
    <row r="194" spans="1:21" ht="11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204"/>
      <c r="N194" s="7"/>
      <c r="O194" s="23"/>
      <c r="P194" s="226"/>
      <c r="Q194" s="226"/>
      <c r="R194" s="226"/>
      <c r="S194" s="226"/>
      <c r="T194" s="226"/>
      <c r="U194" s="227"/>
    </row>
    <row r="195" spans="1:21" ht="11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204"/>
      <c r="N195" s="7"/>
      <c r="O195" s="23"/>
      <c r="P195" s="226"/>
      <c r="Q195" s="226"/>
      <c r="R195" s="226"/>
      <c r="S195" s="226"/>
      <c r="T195" s="226"/>
      <c r="U195" s="227"/>
    </row>
    <row r="196" spans="1:21" ht="11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204"/>
      <c r="N196" s="7"/>
      <c r="O196" s="23"/>
      <c r="P196" s="226"/>
      <c r="Q196" s="226"/>
      <c r="R196" s="226"/>
      <c r="S196" s="226"/>
      <c r="T196" s="226"/>
      <c r="U196" s="227"/>
    </row>
    <row r="197" spans="1:21" ht="11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204"/>
      <c r="N197" s="7"/>
      <c r="O197" s="23"/>
      <c r="P197" s="226"/>
      <c r="Q197" s="226"/>
      <c r="R197" s="226"/>
      <c r="S197" s="226"/>
      <c r="T197" s="226"/>
      <c r="U197" s="227"/>
    </row>
    <row r="198" spans="1:21" ht="11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204"/>
      <c r="N198" s="7"/>
      <c r="O198" s="23"/>
      <c r="P198" s="226"/>
      <c r="Q198" s="226"/>
      <c r="R198" s="226"/>
      <c r="S198" s="226"/>
      <c r="T198" s="226"/>
      <c r="U198" s="227"/>
    </row>
    <row r="199" spans="1:21" ht="11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204"/>
      <c r="N199" s="7"/>
      <c r="O199" s="23"/>
      <c r="P199" s="226"/>
      <c r="Q199" s="226"/>
      <c r="R199" s="226"/>
      <c r="S199" s="226"/>
      <c r="T199" s="226"/>
      <c r="U199" s="227"/>
    </row>
    <row r="200" spans="1:21" ht="11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204"/>
      <c r="N200" s="7"/>
      <c r="O200" s="23"/>
      <c r="P200" s="226"/>
      <c r="Q200" s="226"/>
      <c r="R200" s="226"/>
      <c r="S200" s="226"/>
      <c r="T200" s="226"/>
      <c r="U200" s="227"/>
    </row>
    <row r="201" spans="1:21" ht="11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204"/>
      <c r="N201" s="7"/>
      <c r="O201" s="23"/>
      <c r="P201" s="226"/>
      <c r="Q201" s="226"/>
      <c r="R201" s="226"/>
      <c r="S201" s="226"/>
      <c r="T201" s="226"/>
      <c r="U201" s="227"/>
    </row>
    <row r="202" spans="1:21" ht="11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204"/>
      <c r="N202" s="7"/>
      <c r="O202" s="23"/>
      <c r="P202" s="226"/>
      <c r="Q202" s="226"/>
      <c r="R202" s="226"/>
      <c r="S202" s="226"/>
      <c r="T202" s="226"/>
      <c r="U202" s="227"/>
    </row>
    <row r="203" spans="1:21" ht="11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204"/>
      <c r="N203" s="7"/>
      <c r="O203" s="23"/>
      <c r="P203" s="226"/>
      <c r="Q203" s="226"/>
      <c r="R203" s="226"/>
      <c r="S203" s="226"/>
      <c r="T203" s="226"/>
      <c r="U203" s="227"/>
    </row>
    <row r="204" spans="1:21" ht="11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204"/>
      <c r="N204" s="7"/>
      <c r="O204" s="23"/>
      <c r="P204" s="226"/>
      <c r="Q204" s="226"/>
      <c r="R204" s="226"/>
      <c r="S204" s="226"/>
      <c r="T204" s="226"/>
      <c r="U204" s="227"/>
    </row>
    <row r="205" spans="1:21" ht="11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204"/>
      <c r="N205" s="7"/>
      <c r="O205" s="23"/>
      <c r="P205" s="226"/>
      <c r="Q205" s="226"/>
      <c r="R205" s="226"/>
      <c r="S205" s="226"/>
      <c r="T205" s="226"/>
      <c r="U205" s="227"/>
    </row>
    <row r="206" spans="1:21" ht="11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204"/>
      <c r="N206" s="7"/>
      <c r="O206" s="23"/>
      <c r="P206" s="226"/>
      <c r="Q206" s="226"/>
      <c r="R206" s="226"/>
      <c r="S206" s="226"/>
      <c r="T206" s="226"/>
      <c r="U206" s="227"/>
    </row>
    <row r="207" spans="1:21" ht="11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204"/>
      <c r="N207" s="7"/>
      <c r="O207" s="23"/>
      <c r="P207" s="226"/>
      <c r="Q207" s="226"/>
      <c r="R207" s="226"/>
      <c r="S207" s="226"/>
      <c r="T207" s="226"/>
      <c r="U207" s="227"/>
    </row>
    <row r="208" spans="1:21" ht="11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204"/>
      <c r="N208" s="7"/>
      <c r="O208" s="23"/>
      <c r="P208" s="226"/>
      <c r="Q208" s="226"/>
      <c r="R208" s="226"/>
      <c r="S208" s="226"/>
      <c r="T208" s="226"/>
      <c r="U208" s="227"/>
    </row>
    <row r="209" spans="1:21" ht="11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204"/>
      <c r="N209" s="7"/>
      <c r="O209" s="23"/>
      <c r="P209" s="226"/>
      <c r="Q209" s="226"/>
      <c r="R209" s="226"/>
      <c r="S209" s="226"/>
      <c r="T209" s="226"/>
      <c r="U209" s="227"/>
    </row>
    <row r="210" spans="1:21" ht="11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204"/>
      <c r="N210" s="7"/>
      <c r="O210" s="23"/>
      <c r="P210" s="226"/>
      <c r="Q210" s="226"/>
      <c r="R210" s="226"/>
      <c r="S210" s="226"/>
      <c r="T210" s="226"/>
      <c r="U210" s="227"/>
    </row>
    <row r="211" spans="1:21" ht="11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204"/>
      <c r="N211" s="7"/>
      <c r="O211" s="23"/>
      <c r="P211" s="226"/>
      <c r="Q211" s="226"/>
      <c r="R211" s="226"/>
      <c r="S211" s="226"/>
      <c r="T211" s="226"/>
      <c r="U211" s="227"/>
    </row>
    <row r="212" spans="1:21" ht="11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204"/>
      <c r="N212" s="7"/>
      <c r="O212" s="23"/>
      <c r="P212" s="226"/>
      <c r="Q212" s="226"/>
      <c r="R212" s="226"/>
      <c r="S212" s="226"/>
      <c r="T212" s="226"/>
      <c r="U212" s="227"/>
    </row>
    <row r="213" spans="1:21" ht="11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204"/>
      <c r="N213" s="7"/>
      <c r="O213" s="23"/>
      <c r="P213" s="226"/>
      <c r="Q213" s="226"/>
      <c r="R213" s="226"/>
      <c r="S213" s="226"/>
      <c r="T213" s="226"/>
      <c r="U213" s="227"/>
    </row>
    <row r="214" spans="1:21" ht="11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204"/>
      <c r="N214" s="7"/>
      <c r="O214" s="23"/>
      <c r="P214" s="226"/>
      <c r="Q214" s="226"/>
      <c r="R214" s="226"/>
      <c r="S214" s="226"/>
      <c r="T214" s="226"/>
      <c r="U214" s="227"/>
    </row>
    <row r="215" spans="1:21" ht="11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204"/>
      <c r="N215" s="7"/>
      <c r="O215" s="23"/>
      <c r="P215" s="226"/>
      <c r="Q215" s="226"/>
      <c r="R215" s="226"/>
      <c r="S215" s="226"/>
      <c r="T215" s="226"/>
      <c r="U215" s="227"/>
    </row>
    <row r="216" spans="1:21" ht="11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204"/>
      <c r="N216" s="7"/>
      <c r="O216" s="23"/>
      <c r="P216" s="226"/>
      <c r="Q216" s="226"/>
      <c r="R216" s="226"/>
      <c r="S216" s="226"/>
      <c r="T216" s="226"/>
      <c r="U216" s="227"/>
    </row>
    <row r="217" spans="1:21" ht="11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204"/>
      <c r="N217" s="7"/>
      <c r="O217" s="23"/>
      <c r="P217" s="226"/>
      <c r="Q217" s="226"/>
      <c r="R217" s="226"/>
      <c r="S217" s="226"/>
      <c r="T217" s="226"/>
      <c r="U217" s="227"/>
    </row>
    <row r="218" spans="1:21" ht="11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204"/>
      <c r="N218" s="7"/>
      <c r="O218" s="23"/>
      <c r="P218" s="226"/>
      <c r="Q218" s="226"/>
      <c r="R218" s="226"/>
      <c r="S218" s="226"/>
      <c r="T218" s="226"/>
      <c r="U218" s="227"/>
    </row>
    <row r="219" spans="1:21" ht="11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204"/>
      <c r="N219" s="7"/>
      <c r="O219" s="23"/>
      <c r="P219" s="226"/>
      <c r="Q219" s="226"/>
      <c r="R219" s="226"/>
      <c r="S219" s="226"/>
      <c r="T219" s="226"/>
      <c r="U219" s="227"/>
    </row>
    <row r="220" spans="1:21" ht="11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204"/>
      <c r="N220" s="7"/>
      <c r="O220" s="23"/>
      <c r="P220" s="226"/>
      <c r="Q220" s="226"/>
      <c r="R220" s="226"/>
      <c r="S220" s="226"/>
      <c r="T220" s="226"/>
      <c r="U220" s="227"/>
    </row>
    <row r="221" spans="1:21" ht="11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204"/>
      <c r="N221" s="7"/>
      <c r="O221" s="23"/>
      <c r="P221" s="226"/>
      <c r="Q221" s="226"/>
      <c r="R221" s="226"/>
      <c r="S221" s="226"/>
      <c r="T221" s="226"/>
      <c r="U221" s="227"/>
    </row>
    <row r="222" spans="1:21" ht="11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204"/>
      <c r="N222" s="7"/>
      <c r="O222" s="23"/>
      <c r="P222" s="226"/>
      <c r="Q222" s="226"/>
      <c r="R222" s="226"/>
      <c r="S222" s="226"/>
      <c r="T222" s="226"/>
      <c r="U222" s="227"/>
    </row>
    <row r="223" spans="1:21" ht="11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204"/>
      <c r="N223" s="7"/>
      <c r="O223" s="23"/>
      <c r="P223" s="226"/>
      <c r="Q223" s="226"/>
      <c r="R223" s="226"/>
      <c r="S223" s="226"/>
      <c r="T223" s="226"/>
      <c r="U223" s="227"/>
    </row>
    <row r="224" spans="1:21" ht="11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204"/>
      <c r="N224" s="7"/>
      <c r="O224" s="23"/>
      <c r="P224" s="226"/>
      <c r="Q224" s="226"/>
      <c r="R224" s="226"/>
      <c r="S224" s="226"/>
      <c r="T224" s="226"/>
      <c r="U224" s="227"/>
    </row>
    <row r="225" spans="1:21" ht="11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204"/>
      <c r="N225" s="7"/>
      <c r="O225" s="23"/>
      <c r="P225" s="226"/>
      <c r="Q225" s="226"/>
      <c r="R225" s="226"/>
      <c r="S225" s="226"/>
      <c r="T225" s="226"/>
      <c r="U225" s="227"/>
    </row>
    <row r="226" spans="1:21" ht="11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204"/>
      <c r="N226" s="7"/>
      <c r="O226" s="23"/>
      <c r="P226" s="226"/>
      <c r="Q226" s="226"/>
      <c r="R226" s="226"/>
      <c r="S226" s="226"/>
      <c r="T226" s="226"/>
      <c r="U226" s="227"/>
    </row>
    <row r="227" spans="1:21" ht="11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204"/>
      <c r="N227" s="7"/>
      <c r="O227" s="23"/>
      <c r="P227" s="226"/>
      <c r="Q227" s="226"/>
      <c r="R227" s="226"/>
      <c r="S227" s="226"/>
      <c r="T227" s="226"/>
      <c r="U227" s="227"/>
    </row>
    <row r="228" spans="1:21" ht="11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204"/>
      <c r="N228" s="7"/>
      <c r="O228" s="23"/>
      <c r="P228" s="226"/>
      <c r="Q228" s="226"/>
      <c r="R228" s="226"/>
      <c r="S228" s="226"/>
      <c r="T228" s="226"/>
      <c r="U228" s="227"/>
    </row>
    <row r="229" spans="1:21" ht="11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204"/>
      <c r="N229" s="7"/>
      <c r="O229" s="23"/>
      <c r="P229" s="226"/>
      <c r="Q229" s="226"/>
      <c r="R229" s="226"/>
      <c r="S229" s="226"/>
      <c r="T229" s="226"/>
      <c r="U229" s="227"/>
    </row>
    <row r="230" spans="1:21" ht="11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204"/>
      <c r="N230" s="7"/>
      <c r="O230" s="23"/>
      <c r="P230" s="226"/>
      <c r="Q230" s="226"/>
      <c r="R230" s="226"/>
      <c r="S230" s="226"/>
      <c r="T230" s="226"/>
      <c r="U230" s="227"/>
    </row>
    <row r="231" spans="1:21" ht="11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204"/>
      <c r="N231" s="7"/>
      <c r="O231" s="23"/>
      <c r="P231" s="226"/>
      <c r="Q231" s="226"/>
      <c r="R231" s="226"/>
      <c r="S231" s="226"/>
      <c r="T231" s="226"/>
      <c r="U231" s="227"/>
    </row>
    <row r="232" spans="1:21" ht="11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204"/>
      <c r="N232" s="7"/>
      <c r="O232" s="23"/>
      <c r="P232" s="226"/>
      <c r="Q232" s="226"/>
      <c r="R232" s="226"/>
      <c r="S232" s="226"/>
      <c r="T232" s="226"/>
      <c r="U232" s="227"/>
    </row>
    <row r="233" spans="1:21" ht="11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204"/>
      <c r="N233" s="7"/>
      <c r="O233" s="23"/>
      <c r="P233" s="226"/>
      <c r="Q233" s="226"/>
      <c r="R233" s="226"/>
      <c r="S233" s="226"/>
      <c r="T233" s="226"/>
      <c r="U233" s="227"/>
    </row>
    <row r="234" spans="1:21" ht="11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204"/>
      <c r="N234" s="7"/>
      <c r="O234" s="23"/>
      <c r="P234" s="226"/>
      <c r="Q234" s="226"/>
      <c r="R234" s="226"/>
      <c r="S234" s="226"/>
      <c r="T234" s="226"/>
      <c r="U234" s="227"/>
    </row>
    <row r="235" spans="1:21" ht="11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204"/>
      <c r="N235" s="7"/>
      <c r="O235" s="23"/>
      <c r="P235" s="226"/>
      <c r="Q235" s="226"/>
      <c r="R235" s="226"/>
      <c r="S235" s="226"/>
      <c r="T235" s="226"/>
      <c r="U235" s="227"/>
    </row>
    <row r="236" spans="1:21" ht="11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204"/>
      <c r="N236" s="7"/>
      <c r="O236" s="23"/>
      <c r="P236" s="226"/>
      <c r="Q236" s="226"/>
      <c r="R236" s="226"/>
      <c r="S236" s="226"/>
      <c r="T236" s="226"/>
      <c r="U236" s="227"/>
    </row>
    <row r="237" spans="1:21" ht="11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204"/>
      <c r="N237" s="7"/>
      <c r="O237" s="23"/>
      <c r="P237" s="226"/>
      <c r="Q237" s="226"/>
      <c r="R237" s="226"/>
      <c r="S237" s="226"/>
      <c r="T237" s="226"/>
      <c r="U237" s="227"/>
    </row>
    <row r="238" spans="1:21" ht="11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204"/>
      <c r="N238" s="7"/>
      <c r="O238" s="23"/>
      <c r="P238" s="226"/>
      <c r="Q238" s="226"/>
      <c r="R238" s="226"/>
      <c r="S238" s="226"/>
      <c r="T238" s="226"/>
      <c r="U238" s="227"/>
    </row>
    <row r="239" spans="1:21" ht="11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204"/>
      <c r="N239" s="7"/>
      <c r="O239" s="23"/>
      <c r="P239" s="226"/>
      <c r="Q239" s="226"/>
      <c r="R239" s="226"/>
      <c r="S239" s="226"/>
      <c r="T239" s="226"/>
      <c r="U239" s="227"/>
    </row>
    <row r="240" spans="1:21" ht="11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204"/>
      <c r="N240" s="7"/>
      <c r="O240" s="23"/>
      <c r="P240" s="226"/>
      <c r="Q240" s="226"/>
      <c r="R240" s="226"/>
      <c r="S240" s="226"/>
      <c r="T240" s="226"/>
      <c r="U240" s="227"/>
    </row>
    <row r="241" spans="1:21" ht="11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204"/>
      <c r="N241" s="7"/>
      <c r="O241" s="23"/>
      <c r="P241" s="226"/>
      <c r="Q241" s="226"/>
      <c r="R241" s="226"/>
      <c r="S241" s="226"/>
      <c r="T241" s="226"/>
      <c r="U241" s="227"/>
    </row>
    <row r="242" spans="1:21" ht="11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204"/>
      <c r="N242" s="7"/>
      <c r="O242" s="23"/>
      <c r="P242" s="226"/>
      <c r="Q242" s="226"/>
      <c r="R242" s="226"/>
      <c r="S242" s="226"/>
      <c r="T242" s="226"/>
      <c r="U242" s="227"/>
    </row>
    <row r="243" spans="1:21" ht="11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204"/>
      <c r="N243" s="7"/>
      <c r="O243" s="23"/>
      <c r="P243" s="226"/>
      <c r="Q243" s="226"/>
      <c r="R243" s="226"/>
      <c r="S243" s="226"/>
      <c r="T243" s="226"/>
      <c r="U243" s="227"/>
    </row>
    <row r="244" spans="1:21" ht="11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204"/>
      <c r="N244" s="7"/>
      <c r="O244" s="23"/>
      <c r="P244" s="226"/>
      <c r="Q244" s="226"/>
      <c r="R244" s="226"/>
      <c r="S244" s="226"/>
      <c r="T244" s="226"/>
      <c r="U244" s="227"/>
    </row>
    <row r="245" spans="1:21" ht="11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204"/>
      <c r="N245" s="7"/>
      <c r="O245" s="23"/>
      <c r="P245" s="226"/>
      <c r="Q245" s="226"/>
      <c r="R245" s="226"/>
      <c r="S245" s="226"/>
      <c r="T245" s="226"/>
      <c r="U245" s="227"/>
    </row>
    <row r="246" spans="1:21" ht="11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204"/>
      <c r="N246" s="7"/>
      <c r="O246" s="23"/>
      <c r="P246" s="226"/>
      <c r="Q246" s="226"/>
      <c r="R246" s="226"/>
      <c r="S246" s="226"/>
      <c r="T246" s="226"/>
      <c r="U246" s="227"/>
    </row>
    <row r="247" spans="1:21" ht="11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204"/>
      <c r="N247" s="7"/>
      <c r="O247" s="23"/>
      <c r="P247" s="226"/>
      <c r="Q247" s="226"/>
      <c r="R247" s="226"/>
      <c r="S247" s="226"/>
      <c r="T247" s="226"/>
      <c r="U247" s="227"/>
    </row>
    <row r="248" spans="1:21" ht="11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204"/>
      <c r="N248" s="7"/>
      <c r="O248" s="23"/>
      <c r="P248" s="226"/>
      <c r="Q248" s="226"/>
      <c r="R248" s="226"/>
      <c r="S248" s="226"/>
      <c r="T248" s="226"/>
      <c r="U248" s="227"/>
    </row>
    <row r="249" spans="1:21" ht="11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204"/>
      <c r="N249" s="7"/>
      <c r="O249" s="23"/>
      <c r="P249" s="226"/>
      <c r="Q249" s="226"/>
      <c r="R249" s="226"/>
      <c r="S249" s="226"/>
      <c r="T249" s="226"/>
      <c r="U249" s="227"/>
    </row>
    <row r="250" spans="1:21" ht="11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204"/>
      <c r="N250" s="7"/>
      <c r="O250" s="23"/>
      <c r="P250" s="226"/>
      <c r="Q250" s="226"/>
      <c r="R250" s="226"/>
      <c r="S250" s="226"/>
      <c r="T250" s="226"/>
      <c r="U250" s="227"/>
    </row>
    <row r="251" spans="1:21" ht="11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204"/>
      <c r="N251" s="7"/>
      <c r="O251" s="23"/>
      <c r="P251" s="226"/>
      <c r="Q251" s="226"/>
      <c r="R251" s="226"/>
      <c r="S251" s="226"/>
      <c r="T251" s="226"/>
      <c r="U251" s="227"/>
    </row>
    <row r="252" spans="1:21" ht="11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204"/>
      <c r="N252" s="7"/>
      <c r="O252" s="23"/>
      <c r="P252" s="226"/>
      <c r="Q252" s="226"/>
      <c r="R252" s="226"/>
      <c r="S252" s="226"/>
      <c r="T252" s="226"/>
      <c r="U252" s="227"/>
    </row>
    <row r="253" spans="1:21" ht="11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204"/>
      <c r="N253" s="7"/>
      <c r="O253" s="23"/>
      <c r="P253" s="226"/>
      <c r="Q253" s="226"/>
      <c r="R253" s="226"/>
      <c r="S253" s="226"/>
      <c r="T253" s="226"/>
      <c r="U253" s="227"/>
    </row>
    <row r="254" spans="1:21" ht="11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204"/>
      <c r="N254" s="7"/>
      <c r="O254" s="23"/>
      <c r="P254" s="226"/>
      <c r="Q254" s="226"/>
      <c r="R254" s="226"/>
      <c r="S254" s="226"/>
      <c r="T254" s="226"/>
      <c r="U254" s="227"/>
    </row>
    <row r="255" spans="1:21" ht="11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204"/>
      <c r="N255" s="7"/>
      <c r="O255" s="23"/>
      <c r="P255" s="226"/>
      <c r="Q255" s="226"/>
      <c r="R255" s="226"/>
      <c r="S255" s="226"/>
      <c r="T255" s="226"/>
      <c r="U255" s="227"/>
    </row>
    <row r="256" spans="1:21" ht="11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204"/>
      <c r="N256" s="7"/>
      <c r="O256" s="23"/>
      <c r="P256" s="226"/>
      <c r="Q256" s="226"/>
      <c r="R256" s="226"/>
      <c r="S256" s="226"/>
      <c r="T256" s="226"/>
      <c r="U256" s="227"/>
    </row>
    <row r="257" spans="1:21" ht="11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204"/>
      <c r="N257" s="7"/>
      <c r="O257" s="23"/>
      <c r="P257" s="226"/>
      <c r="Q257" s="226"/>
      <c r="R257" s="226"/>
      <c r="S257" s="226"/>
      <c r="T257" s="226"/>
      <c r="U257" s="227"/>
    </row>
    <row r="258" spans="1:21" ht="11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204"/>
      <c r="N258" s="7"/>
      <c r="O258" s="23"/>
      <c r="P258" s="226"/>
      <c r="Q258" s="226"/>
      <c r="R258" s="226"/>
      <c r="S258" s="226"/>
      <c r="T258" s="226"/>
      <c r="U258" s="227"/>
    </row>
    <row r="259" spans="1:21" ht="11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204"/>
      <c r="N259" s="7"/>
      <c r="O259" s="23"/>
      <c r="P259" s="226"/>
      <c r="Q259" s="226"/>
      <c r="R259" s="226"/>
      <c r="S259" s="226"/>
      <c r="T259" s="226"/>
      <c r="U259" s="227"/>
    </row>
    <row r="260" spans="1:21" ht="11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204"/>
      <c r="N260" s="7"/>
      <c r="O260" s="23"/>
      <c r="P260" s="226"/>
      <c r="Q260" s="226"/>
      <c r="R260" s="226"/>
      <c r="S260" s="226"/>
      <c r="T260" s="226"/>
      <c r="U260" s="227"/>
    </row>
    <row r="261" spans="1:21" ht="11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204"/>
      <c r="N261" s="7"/>
      <c r="O261" s="23"/>
      <c r="P261" s="226"/>
      <c r="Q261" s="226"/>
      <c r="R261" s="226"/>
      <c r="S261" s="226"/>
      <c r="T261" s="226"/>
      <c r="U261" s="227"/>
    </row>
    <row r="262" spans="1:21" ht="11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204"/>
      <c r="N262" s="7"/>
      <c r="O262" s="23"/>
      <c r="P262" s="226"/>
      <c r="Q262" s="226"/>
      <c r="R262" s="226"/>
      <c r="S262" s="226"/>
      <c r="T262" s="226"/>
      <c r="U262" s="227"/>
    </row>
    <row r="263" spans="1:21" ht="11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204"/>
      <c r="N263" s="7"/>
      <c r="O263" s="23"/>
      <c r="P263" s="226"/>
      <c r="Q263" s="226"/>
      <c r="R263" s="226"/>
      <c r="S263" s="226"/>
      <c r="T263" s="226"/>
      <c r="U263" s="227"/>
    </row>
    <row r="264" spans="1:21" ht="11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204"/>
      <c r="N264" s="7"/>
      <c r="O264" s="23"/>
      <c r="P264" s="226"/>
      <c r="Q264" s="226"/>
      <c r="R264" s="226"/>
      <c r="S264" s="226"/>
      <c r="T264" s="226"/>
      <c r="U264" s="227"/>
    </row>
    <row r="265" spans="1:21" ht="11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204"/>
      <c r="N265" s="7"/>
      <c r="O265" s="23"/>
      <c r="P265" s="226"/>
      <c r="Q265" s="226"/>
      <c r="R265" s="226"/>
      <c r="S265" s="226"/>
      <c r="T265" s="226"/>
      <c r="U265" s="227"/>
    </row>
    <row r="266" spans="1:21" ht="11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204"/>
      <c r="N266" s="7"/>
      <c r="O266" s="23"/>
      <c r="P266" s="226"/>
      <c r="Q266" s="226"/>
      <c r="R266" s="226"/>
      <c r="S266" s="226"/>
      <c r="T266" s="226"/>
      <c r="U266" s="227"/>
    </row>
    <row r="267" spans="1:21" ht="11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204"/>
      <c r="N267" s="7"/>
      <c r="O267" s="23"/>
      <c r="P267" s="226"/>
      <c r="Q267" s="226"/>
      <c r="R267" s="226"/>
      <c r="S267" s="226"/>
      <c r="T267" s="226"/>
      <c r="U267" s="227"/>
    </row>
    <row r="268" spans="1:21" ht="11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204"/>
      <c r="N268" s="7"/>
      <c r="O268" s="23"/>
      <c r="P268" s="226"/>
      <c r="Q268" s="226"/>
      <c r="R268" s="226"/>
      <c r="S268" s="226"/>
      <c r="T268" s="226"/>
      <c r="U268" s="227"/>
    </row>
    <row r="269" spans="1:21" ht="11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204"/>
      <c r="N269" s="7"/>
      <c r="O269" s="23"/>
      <c r="P269" s="226"/>
      <c r="Q269" s="226"/>
      <c r="R269" s="226"/>
      <c r="S269" s="226"/>
      <c r="T269" s="226"/>
      <c r="U269" s="227"/>
    </row>
    <row r="270" spans="1:21" ht="11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204"/>
      <c r="N270" s="7"/>
      <c r="O270" s="23"/>
      <c r="P270" s="226"/>
      <c r="Q270" s="226"/>
      <c r="R270" s="226"/>
      <c r="S270" s="226"/>
      <c r="T270" s="226"/>
      <c r="U270" s="227"/>
    </row>
    <row r="271" spans="1:21" ht="11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204"/>
      <c r="N271" s="7"/>
      <c r="O271" s="23"/>
      <c r="P271" s="226"/>
      <c r="Q271" s="226"/>
      <c r="R271" s="226"/>
      <c r="S271" s="226"/>
      <c r="T271" s="226"/>
      <c r="U271" s="227"/>
    </row>
    <row r="272" spans="1:21" ht="11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204"/>
      <c r="N272" s="7"/>
      <c r="O272" s="23"/>
      <c r="P272" s="226"/>
      <c r="Q272" s="226"/>
      <c r="R272" s="226"/>
      <c r="S272" s="226"/>
      <c r="T272" s="226"/>
      <c r="U272" s="227"/>
    </row>
    <row r="273" spans="1:21" ht="11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204"/>
      <c r="N273" s="7"/>
      <c r="O273" s="23"/>
      <c r="P273" s="226"/>
      <c r="Q273" s="226"/>
      <c r="R273" s="226"/>
      <c r="S273" s="226"/>
      <c r="T273" s="226"/>
      <c r="U273" s="227"/>
    </row>
    <row r="274" spans="1:21" ht="11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204"/>
      <c r="N274" s="7"/>
      <c r="O274" s="23"/>
      <c r="P274" s="226"/>
      <c r="Q274" s="226"/>
      <c r="R274" s="226"/>
      <c r="S274" s="226"/>
      <c r="T274" s="226"/>
      <c r="U274" s="227"/>
    </row>
    <row r="275" spans="1:21" ht="11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204"/>
      <c r="N275" s="7"/>
      <c r="O275" s="23"/>
      <c r="P275" s="226"/>
      <c r="Q275" s="226"/>
      <c r="R275" s="226"/>
      <c r="S275" s="226"/>
      <c r="T275" s="226"/>
      <c r="U275" s="227"/>
    </row>
    <row r="276" spans="1:21" ht="11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204"/>
      <c r="N276" s="7"/>
      <c r="O276" s="23"/>
      <c r="P276" s="226"/>
      <c r="Q276" s="226"/>
      <c r="R276" s="226"/>
      <c r="S276" s="226"/>
      <c r="T276" s="226"/>
      <c r="U276" s="227"/>
    </row>
    <row r="277" spans="1:21" ht="11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204"/>
      <c r="N277" s="7"/>
      <c r="O277" s="23"/>
      <c r="P277" s="226"/>
      <c r="Q277" s="226"/>
      <c r="R277" s="226"/>
      <c r="S277" s="226"/>
      <c r="T277" s="226"/>
      <c r="U277" s="227"/>
    </row>
    <row r="278" spans="1:21" ht="11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204"/>
      <c r="N278" s="7"/>
      <c r="O278" s="23"/>
      <c r="P278" s="226"/>
      <c r="Q278" s="226"/>
      <c r="R278" s="226"/>
      <c r="S278" s="226"/>
      <c r="T278" s="226"/>
      <c r="U278" s="227"/>
    </row>
    <row r="279" spans="1:21" ht="11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204"/>
      <c r="N279" s="7"/>
      <c r="O279" s="23"/>
      <c r="P279" s="226"/>
      <c r="Q279" s="226"/>
      <c r="R279" s="226"/>
      <c r="S279" s="226"/>
      <c r="T279" s="226"/>
      <c r="U279" s="227"/>
    </row>
    <row r="280" spans="1:21" ht="11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204"/>
      <c r="N280" s="7"/>
      <c r="O280" s="23"/>
      <c r="P280" s="226"/>
      <c r="Q280" s="226"/>
      <c r="R280" s="226"/>
      <c r="S280" s="226"/>
      <c r="T280" s="226"/>
      <c r="U280" s="227"/>
    </row>
    <row r="281" spans="1:21" ht="11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204"/>
      <c r="N281" s="7"/>
      <c r="O281" s="23"/>
      <c r="P281" s="226"/>
      <c r="Q281" s="226"/>
      <c r="R281" s="226"/>
      <c r="S281" s="226"/>
      <c r="T281" s="226"/>
      <c r="U281" s="227"/>
    </row>
    <row r="282" spans="1:21" ht="11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204"/>
      <c r="N282" s="7"/>
      <c r="O282" s="23"/>
      <c r="P282" s="226"/>
      <c r="Q282" s="226"/>
      <c r="R282" s="226"/>
      <c r="S282" s="226"/>
      <c r="T282" s="226"/>
      <c r="U282" s="227"/>
    </row>
    <row r="283" spans="1:21" ht="11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204"/>
      <c r="N283" s="7"/>
      <c r="O283" s="23"/>
      <c r="P283" s="226"/>
      <c r="Q283" s="226"/>
      <c r="R283" s="226"/>
      <c r="S283" s="226"/>
      <c r="T283" s="226"/>
      <c r="U283" s="227"/>
    </row>
    <row r="284" spans="1:21" ht="11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204"/>
      <c r="N284" s="7"/>
      <c r="O284" s="23"/>
      <c r="P284" s="226"/>
      <c r="Q284" s="226"/>
      <c r="R284" s="226"/>
      <c r="S284" s="226"/>
      <c r="T284" s="226"/>
      <c r="U284" s="227"/>
    </row>
    <row r="285" spans="1:21" ht="11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204"/>
      <c r="N285" s="7"/>
      <c r="O285" s="23"/>
      <c r="P285" s="226"/>
      <c r="Q285" s="226"/>
      <c r="R285" s="226"/>
      <c r="S285" s="226"/>
      <c r="T285" s="226"/>
      <c r="U285" s="227"/>
    </row>
    <row r="286" spans="1:21" ht="11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204"/>
      <c r="N286" s="7"/>
      <c r="O286" s="23"/>
      <c r="P286" s="226"/>
      <c r="Q286" s="226"/>
      <c r="R286" s="226"/>
      <c r="S286" s="226"/>
      <c r="T286" s="226"/>
      <c r="U286" s="227"/>
    </row>
    <row r="287" spans="1:21" ht="11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204"/>
      <c r="N287" s="7"/>
      <c r="O287" s="23"/>
      <c r="P287" s="226"/>
      <c r="Q287" s="226"/>
      <c r="R287" s="226"/>
      <c r="S287" s="226"/>
      <c r="T287" s="226"/>
      <c r="U287" s="227"/>
    </row>
    <row r="288" spans="1:21" ht="11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204"/>
      <c r="N288" s="7"/>
      <c r="O288" s="23"/>
      <c r="P288" s="226"/>
      <c r="Q288" s="226"/>
      <c r="R288" s="226"/>
      <c r="S288" s="226"/>
      <c r="T288" s="226"/>
      <c r="U288" s="227"/>
    </row>
    <row r="289" spans="1:21" ht="11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204"/>
      <c r="N289" s="7"/>
      <c r="O289" s="23"/>
      <c r="P289" s="226"/>
      <c r="Q289" s="226"/>
      <c r="R289" s="226"/>
      <c r="S289" s="226"/>
      <c r="T289" s="226"/>
      <c r="U289" s="227"/>
    </row>
    <row r="290" spans="1:21" ht="11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204"/>
      <c r="N290" s="7"/>
      <c r="O290" s="23"/>
      <c r="P290" s="226"/>
      <c r="Q290" s="226"/>
      <c r="R290" s="226"/>
      <c r="S290" s="226"/>
      <c r="T290" s="226"/>
      <c r="U290" s="227"/>
    </row>
    <row r="291" spans="1:21" ht="11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204"/>
      <c r="N291" s="7"/>
      <c r="O291" s="23"/>
      <c r="P291" s="226"/>
      <c r="Q291" s="226"/>
      <c r="R291" s="226"/>
      <c r="S291" s="226"/>
      <c r="T291" s="226"/>
      <c r="U291" s="227"/>
    </row>
    <row r="292" spans="1:21" ht="11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204"/>
      <c r="N292" s="7"/>
      <c r="O292" s="23"/>
      <c r="P292" s="226"/>
      <c r="Q292" s="226"/>
      <c r="R292" s="226"/>
      <c r="S292" s="226"/>
      <c r="T292" s="226"/>
      <c r="U292" s="227"/>
    </row>
    <row r="293" spans="1:21" ht="11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204"/>
      <c r="N293" s="7"/>
      <c r="O293" s="23"/>
      <c r="P293" s="226"/>
      <c r="Q293" s="226"/>
      <c r="R293" s="226"/>
      <c r="S293" s="226"/>
      <c r="T293" s="226"/>
      <c r="U293" s="227"/>
    </row>
    <row r="294" spans="1:21" ht="11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204"/>
      <c r="N294" s="7"/>
      <c r="O294" s="23"/>
      <c r="P294" s="226"/>
      <c r="Q294" s="226"/>
      <c r="R294" s="226"/>
      <c r="S294" s="226"/>
      <c r="T294" s="226"/>
      <c r="U294" s="227"/>
    </row>
    <row r="295" spans="1:21" ht="11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204"/>
      <c r="N295" s="7"/>
      <c r="O295" s="23"/>
      <c r="P295" s="226"/>
      <c r="Q295" s="226"/>
      <c r="R295" s="226"/>
      <c r="S295" s="226"/>
      <c r="T295" s="226"/>
      <c r="U295" s="227"/>
    </row>
    <row r="296" spans="1:21" ht="11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204"/>
      <c r="N296" s="7"/>
      <c r="O296" s="23"/>
      <c r="P296" s="226"/>
      <c r="Q296" s="226"/>
      <c r="R296" s="226"/>
      <c r="S296" s="226"/>
      <c r="T296" s="226"/>
      <c r="U296" s="227"/>
    </row>
    <row r="297" spans="1:21" ht="11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204"/>
      <c r="N297" s="7"/>
      <c r="O297" s="23"/>
      <c r="P297" s="226"/>
      <c r="Q297" s="226"/>
      <c r="R297" s="226"/>
      <c r="S297" s="226"/>
      <c r="T297" s="226"/>
      <c r="U297" s="227"/>
    </row>
    <row r="298" spans="1:21" ht="11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204"/>
      <c r="N298" s="7"/>
      <c r="O298" s="23"/>
      <c r="P298" s="226"/>
      <c r="Q298" s="226"/>
      <c r="R298" s="226"/>
      <c r="S298" s="226"/>
      <c r="T298" s="226"/>
      <c r="U298" s="227"/>
    </row>
    <row r="299" spans="1:21" ht="11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204"/>
      <c r="N299" s="7"/>
      <c r="O299" s="23"/>
      <c r="P299" s="226"/>
      <c r="Q299" s="226"/>
      <c r="R299" s="226"/>
      <c r="S299" s="226"/>
      <c r="T299" s="226"/>
      <c r="U299" s="227"/>
    </row>
    <row r="300" spans="1:21" ht="11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204"/>
      <c r="N300" s="7"/>
      <c r="O300" s="23"/>
      <c r="P300" s="226"/>
      <c r="Q300" s="226"/>
      <c r="R300" s="226"/>
      <c r="S300" s="226"/>
      <c r="T300" s="226"/>
      <c r="U300" s="227"/>
    </row>
    <row r="301" spans="1:21" ht="11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204"/>
      <c r="N301" s="7"/>
      <c r="O301" s="23"/>
      <c r="P301" s="226"/>
      <c r="Q301" s="226"/>
      <c r="R301" s="226"/>
      <c r="S301" s="226"/>
      <c r="T301" s="226"/>
      <c r="U301" s="227"/>
    </row>
    <row r="302" spans="1:21" ht="11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204"/>
      <c r="N302" s="7"/>
      <c r="O302" s="23"/>
      <c r="P302" s="226"/>
      <c r="Q302" s="226"/>
      <c r="R302" s="226"/>
      <c r="S302" s="226"/>
      <c r="T302" s="226"/>
      <c r="U302" s="227"/>
    </row>
    <row r="303" spans="1:21" ht="11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204"/>
      <c r="N303" s="7"/>
      <c r="O303" s="23"/>
      <c r="P303" s="226"/>
      <c r="Q303" s="226"/>
      <c r="R303" s="226"/>
      <c r="S303" s="226"/>
      <c r="T303" s="226"/>
      <c r="U303" s="227"/>
    </row>
    <row r="304" spans="1:21" ht="11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204"/>
      <c r="N304" s="7"/>
      <c r="O304" s="23"/>
      <c r="P304" s="226"/>
      <c r="Q304" s="226"/>
      <c r="R304" s="226"/>
      <c r="S304" s="226"/>
      <c r="T304" s="226"/>
      <c r="U304" s="227"/>
    </row>
    <row r="305" spans="1:21" ht="11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204"/>
      <c r="N305" s="7"/>
      <c r="O305" s="23"/>
      <c r="P305" s="226"/>
      <c r="Q305" s="226"/>
      <c r="R305" s="226"/>
      <c r="S305" s="226"/>
      <c r="T305" s="226"/>
      <c r="U305" s="227"/>
    </row>
    <row r="306" spans="1:21" ht="11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204"/>
      <c r="N306" s="7"/>
      <c r="O306" s="23"/>
      <c r="P306" s="226"/>
      <c r="Q306" s="226"/>
      <c r="R306" s="226"/>
      <c r="S306" s="226"/>
      <c r="T306" s="226"/>
      <c r="U306" s="227"/>
    </row>
    <row r="307" spans="1:21" ht="11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204"/>
      <c r="N307" s="7"/>
      <c r="O307" s="23"/>
      <c r="P307" s="226"/>
      <c r="Q307" s="226"/>
      <c r="R307" s="226"/>
      <c r="S307" s="226"/>
      <c r="T307" s="226"/>
      <c r="U307" s="227"/>
    </row>
    <row r="308" spans="1:21" ht="11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204"/>
      <c r="N308" s="7"/>
      <c r="O308" s="23"/>
      <c r="P308" s="226"/>
      <c r="Q308" s="226"/>
      <c r="R308" s="226"/>
      <c r="S308" s="226"/>
      <c r="T308" s="226"/>
      <c r="U308" s="227"/>
    </row>
    <row r="309" spans="1:21" ht="11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204"/>
      <c r="N309" s="7"/>
      <c r="O309" s="23"/>
      <c r="P309" s="226"/>
      <c r="Q309" s="226"/>
      <c r="R309" s="226"/>
      <c r="S309" s="226"/>
      <c r="T309" s="226"/>
      <c r="U309" s="227"/>
    </row>
    <row r="310" spans="1:21" ht="11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204"/>
      <c r="N310" s="7"/>
      <c r="O310" s="23"/>
      <c r="P310" s="226"/>
      <c r="Q310" s="226"/>
      <c r="R310" s="226"/>
      <c r="S310" s="226"/>
      <c r="T310" s="226"/>
      <c r="U310" s="227"/>
    </row>
    <row r="311" spans="1:21" ht="11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204"/>
      <c r="N311" s="7"/>
      <c r="O311" s="23"/>
      <c r="P311" s="226"/>
      <c r="Q311" s="226"/>
      <c r="R311" s="226"/>
      <c r="S311" s="226"/>
      <c r="T311" s="226"/>
      <c r="U311" s="227"/>
    </row>
    <row r="312" spans="1:21" ht="11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204"/>
      <c r="N312" s="7"/>
      <c r="O312" s="23"/>
      <c r="P312" s="226"/>
      <c r="Q312" s="226"/>
      <c r="R312" s="226"/>
      <c r="S312" s="226"/>
      <c r="T312" s="226"/>
      <c r="U312" s="227"/>
    </row>
    <row r="313" spans="1:21" ht="11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204"/>
      <c r="N313" s="7"/>
      <c r="O313" s="23"/>
      <c r="P313" s="226"/>
      <c r="Q313" s="226"/>
      <c r="R313" s="226"/>
      <c r="S313" s="226"/>
      <c r="T313" s="226"/>
      <c r="U313" s="227"/>
    </row>
    <row r="314" spans="1:21" ht="11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204"/>
      <c r="N314" s="7"/>
      <c r="O314" s="23"/>
      <c r="P314" s="226"/>
      <c r="Q314" s="226"/>
      <c r="R314" s="226"/>
      <c r="S314" s="226"/>
      <c r="T314" s="226"/>
      <c r="U314" s="227"/>
    </row>
    <row r="315" spans="1:21" ht="11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204"/>
      <c r="N315" s="7"/>
      <c r="O315" s="23"/>
      <c r="P315" s="226"/>
      <c r="Q315" s="226"/>
      <c r="R315" s="226"/>
      <c r="S315" s="226"/>
      <c r="T315" s="226"/>
      <c r="U315" s="227"/>
    </row>
    <row r="316" spans="1:21" ht="11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204"/>
      <c r="N316" s="7"/>
      <c r="O316" s="23"/>
      <c r="P316" s="226"/>
      <c r="Q316" s="226"/>
      <c r="R316" s="226"/>
      <c r="S316" s="226"/>
      <c r="T316" s="226"/>
      <c r="U316" s="227"/>
    </row>
    <row r="317" spans="1:21" ht="11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204"/>
      <c r="N317" s="7"/>
      <c r="O317" s="23"/>
      <c r="P317" s="226"/>
      <c r="Q317" s="226"/>
      <c r="R317" s="226"/>
      <c r="S317" s="226"/>
      <c r="T317" s="226"/>
      <c r="U317" s="227"/>
    </row>
    <row r="318" spans="1:21" ht="11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204"/>
      <c r="N318" s="7"/>
      <c r="O318" s="23"/>
      <c r="P318" s="226"/>
      <c r="Q318" s="226"/>
      <c r="R318" s="226"/>
      <c r="S318" s="226"/>
      <c r="T318" s="226"/>
      <c r="U318" s="227"/>
    </row>
    <row r="319" spans="1:21" ht="11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204"/>
      <c r="N319" s="7"/>
      <c r="O319" s="23"/>
      <c r="P319" s="226"/>
      <c r="Q319" s="226"/>
      <c r="R319" s="226"/>
      <c r="S319" s="226"/>
      <c r="T319" s="226"/>
      <c r="U319" s="227"/>
    </row>
    <row r="320" spans="1:21" ht="11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204"/>
      <c r="N320" s="7"/>
      <c r="O320" s="23"/>
      <c r="P320" s="226"/>
      <c r="Q320" s="226"/>
      <c r="R320" s="226"/>
      <c r="S320" s="226"/>
      <c r="T320" s="226"/>
      <c r="U320" s="227"/>
    </row>
    <row r="321" spans="1:21" ht="11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204"/>
      <c r="N321" s="7"/>
      <c r="O321" s="23"/>
      <c r="P321" s="226"/>
      <c r="Q321" s="226"/>
      <c r="R321" s="226"/>
      <c r="S321" s="226"/>
      <c r="T321" s="226"/>
      <c r="U321" s="227"/>
    </row>
    <row r="322" spans="1:21" ht="11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204"/>
      <c r="N322" s="7"/>
      <c r="O322" s="23"/>
      <c r="P322" s="226"/>
      <c r="Q322" s="226"/>
      <c r="R322" s="226"/>
      <c r="S322" s="226"/>
      <c r="T322" s="226"/>
      <c r="U322" s="227"/>
    </row>
    <row r="323" spans="1:21" ht="11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204"/>
      <c r="N323" s="7"/>
      <c r="O323" s="23"/>
      <c r="P323" s="226"/>
      <c r="Q323" s="226"/>
      <c r="R323" s="226"/>
      <c r="S323" s="226"/>
      <c r="T323" s="226"/>
      <c r="U323" s="227"/>
    </row>
    <row r="324" spans="1:21" ht="11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204"/>
      <c r="N324" s="7"/>
      <c r="O324" s="23"/>
      <c r="P324" s="226"/>
      <c r="Q324" s="226"/>
      <c r="R324" s="226"/>
      <c r="S324" s="226"/>
      <c r="T324" s="226"/>
      <c r="U324" s="227"/>
    </row>
    <row r="325" spans="1:21" ht="11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204"/>
      <c r="N325" s="7"/>
      <c r="O325" s="23"/>
      <c r="P325" s="226"/>
      <c r="Q325" s="226"/>
      <c r="R325" s="226"/>
      <c r="S325" s="226"/>
      <c r="T325" s="226"/>
      <c r="U325" s="227"/>
    </row>
    <row r="326" spans="1:21" ht="11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204"/>
      <c r="N326" s="7"/>
      <c r="O326" s="23"/>
      <c r="P326" s="226"/>
      <c r="Q326" s="226"/>
      <c r="R326" s="226"/>
      <c r="S326" s="226"/>
      <c r="T326" s="226"/>
      <c r="U326" s="227"/>
    </row>
    <row r="327" spans="1:21" ht="11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204"/>
      <c r="N327" s="7"/>
      <c r="O327" s="23"/>
      <c r="P327" s="226"/>
      <c r="Q327" s="226"/>
      <c r="R327" s="226"/>
      <c r="S327" s="226"/>
      <c r="T327" s="226"/>
      <c r="U327" s="227"/>
    </row>
    <row r="328" spans="1:21" ht="11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204"/>
      <c r="N328" s="7"/>
      <c r="O328" s="23"/>
      <c r="P328" s="226"/>
      <c r="Q328" s="226"/>
      <c r="R328" s="226"/>
      <c r="S328" s="226"/>
      <c r="T328" s="226"/>
      <c r="U328" s="227"/>
    </row>
    <row r="329" spans="1:21" ht="11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204"/>
      <c r="N329" s="7"/>
      <c r="O329" s="23"/>
      <c r="P329" s="226"/>
      <c r="Q329" s="226"/>
      <c r="R329" s="226"/>
      <c r="S329" s="226"/>
      <c r="T329" s="226"/>
      <c r="U329" s="227"/>
    </row>
    <row r="330" spans="1:21" ht="11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204"/>
      <c r="N330" s="7"/>
      <c r="O330" s="23"/>
      <c r="P330" s="226"/>
      <c r="Q330" s="226"/>
      <c r="R330" s="226"/>
      <c r="S330" s="226"/>
      <c r="T330" s="226"/>
      <c r="U330" s="227"/>
    </row>
    <row r="331" spans="1:21" ht="11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204"/>
      <c r="N331" s="7"/>
      <c r="O331" s="23"/>
      <c r="P331" s="226"/>
      <c r="Q331" s="226"/>
      <c r="R331" s="226"/>
      <c r="S331" s="226"/>
      <c r="T331" s="226"/>
      <c r="U331" s="227"/>
    </row>
    <row r="332" spans="1:21" ht="11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204"/>
      <c r="N332" s="7"/>
      <c r="O332" s="23"/>
      <c r="P332" s="226"/>
      <c r="Q332" s="226"/>
      <c r="R332" s="226"/>
      <c r="S332" s="226"/>
      <c r="T332" s="226"/>
      <c r="U332" s="227"/>
    </row>
    <row r="333" spans="1:21" ht="11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204"/>
      <c r="N333" s="7"/>
      <c r="O333" s="23"/>
      <c r="P333" s="226"/>
      <c r="Q333" s="226"/>
      <c r="R333" s="226"/>
      <c r="S333" s="226"/>
      <c r="T333" s="226"/>
      <c r="U333" s="227"/>
    </row>
    <row r="334" spans="1:21" ht="11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204"/>
      <c r="N334" s="7"/>
      <c r="O334" s="23"/>
      <c r="P334" s="226"/>
      <c r="Q334" s="226"/>
      <c r="R334" s="226"/>
      <c r="S334" s="226"/>
      <c r="T334" s="226"/>
      <c r="U334" s="227"/>
    </row>
    <row r="335" spans="1:21" ht="11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204"/>
      <c r="N335" s="7"/>
      <c r="O335" s="23"/>
      <c r="P335" s="226"/>
      <c r="Q335" s="226"/>
      <c r="R335" s="226"/>
      <c r="S335" s="226"/>
      <c r="T335" s="226"/>
      <c r="U335" s="227"/>
    </row>
    <row r="336" spans="1:21" ht="11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204"/>
      <c r="N336" s="7"/>
      <c r="O336" s="23"/>
      <c r="P336" s="226"/>
      <c r="Q336" s="226"/>
      <c r="R336" s="226"/>
      <c r="S336" s="226"/>
      <c r="T336" s="226"/>
      <c r="U336" s="227"/>
    </row>
    <row r="337" spans="1:21" ht="11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204"/>
      <c r="N337" s="7"/>
      <c r="O337" s="23"/>
      <c r="P337" s="226"/>
      <c r="Q337" s="226"/>
      <c r="R337" s="226"/>
      <c r="S337" s="226"/>
      <c r="T337" s="226"/>
      <c r="U337" s="227"/>
    </row>
    <row r="338" spans="1:21" ht="11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204"/>
      <c r="N338" s="7"/>
      <c r="O338" s="23"/>
      <c r="P338" s="226"/>
      <c r="Q338" s="226"/>
      <c r="R338" s="226"/>
      <c r="S338" s="226"/>
      <c r="T338" s="226"/>
      <c r="U338" s="227"/>
    </row>
    <row r="339" spans="1:21" ht="11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204"/>
      <c r="N339" s="7"/>
      <c r="O339" s="23"/>
      <c r="P339" s="226"/>
      <c r="Q339" s="226"/>
      <c r="R339" s="226"/>
      <c r="S339" s="226"/>
      <c r="T339" s="226"/>
      <c r="U339" s="227"/>
    </row>
    <row r="340" spans="1:21" ht="11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204"/>
      <c r="N340" s="7"/>
      <c r="O340" s="23"/>
      <c r="P340" s="226"/>
      <c r="Q340" s="226"/>
      <c r="R340" s="226"/>
      <c r="S340" s="226"/>
      <c r="T340" s="226"/>
      <c r="U340" s="227"/>
    </row>
    <row r="341" spans="1:21" ht="11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204"/>
      <c r="N341" s="7"/>
      <c r="O341" s="23"/>
      <c r="P341" s="226"/>
      <c r="Q341" s="226"/>
      <c r="R341" s="226"/>
      <c r="S341" s="226"/>
      <c r="T341" s="226"/>
      <c r="U341" s="227"/>
    </row>
    <row r="342" spans="1:21" ht="11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204"/>
      <c r="N342" s="7"/>
      <c r="O342" s="23"/>
      <c r="P342" s="226"/>
      <c r="Q342" s="226"/>
      <c r="R342" s="226"/>
      <c r="S342" s="226"/>
      <c r="T342" s="226"/>
      <c r="U342" s="227"/>
    </row>
    <row r="343" spans="1:21" ht="11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204"/>
      <c r="N343" s="7"/>
      <c r="O343" s="23"/>
      <c r="P343" s="226"/>
      <c r="Q343" s="226"/>
      <c r="R343" s="226"/>
      <c r="S343" s="226"/>
      <c r="T343" s="226"/>
      <c r="U343" s="227"/>
    </row>
    <row r="344" spans="1:21" ht="11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204"/>
      <c r="N344" s="7"/>
      <c r="O344" s="23"/>
      <c r="P344" s="226"/>
      <c r="Q344" s="226"/>
      <c r="R344" s="226"/>
      <c r="S344" s="226"/>
      <c r="T344" s="226"/>
      <c r="U344" s="227"/>
    </row>
    <row r="345" spans="1:21" ht="11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204"/>
      <c r="N345" s="7"/>
      <c r="O345" s="23"/>
      <c r="P345" s="226"/>
      <c r="Q345" s="226"/>
      <c r="R345" s="226"/>
      <c r="S345" s="226"/>
      <c r="T345" s="226"/>
      <c r="U345" s="227"/>
    </row>
    <row r="346" spans="1:21" ht="11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204"/>
      <c r="N346" s="7"/>
      <c r="O346" s="23"/>
      <c r="P346" s="226"/>
      <c r="Q346" s="226"/>
      <c r="R346" s="226"/>
      <c r="S346" s="226"/>
      <c r="T346" s="226"/>
      <c r="U346" s="227"/>
    </row>
    <row r="347" spans="1:21" ht="11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204"/>
      <c r="N347" s="7"/>
      <c r="O347" s="23"/>
      <c r="P347" s="226"/>
      <c r="Q347" s="226"/>
      <c r="R347" s="226"/>
      <c r="S347" s="226"/>
      <c r="T347" s="226"/>
      <c r="U347" s="227"/>
    </row>
    <row r="348" spans="1:21" ht="11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204"/>
      <c r="N348" s="7"/>
      <c r="O348" s="23"/>
      <c r="P348" s="226"/>
      <c r="Q348" s="226"/>
      <c r="R348" s="226"/>
      <c r="S348" s="226"/>
      <c r="T348" s="226"/>
      <c r="U348" s="227"/>
    </row>
    <row r="349" spans="1:21" ht="11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204"/>
      <c r="N349" s="7"/>
      <c r="O349" s="23"/>
      <c r="P349" s="226"/>
      <c r="Q349" s="226"/>
      <c r="R349" s="226"/>
      <c r="S349" s="226"/>
      <c r="T349" s="226"/>
      <c r="U349" s="227"/>
    </row>
    <row r="350" spans="1:21" ht="11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204"/>
      <c r="N350" s="7"/>
      <c r="O350" s="23"/>
      <c r="P350" s="226"/>
      <c r="Q350" s="226"/>
      <c r="R350" s="226"/>
      <c r="S350" s="226"/>
      <c r="T350" s="226"/>
      <c r="U350" s="227"/>
    </row>
    <row r="351" spans="1:21" ht="11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204"/>
      <c r="N351" s="7"/>
      <c r="O351" s="23"/>
      <c r="P351" s="226"/>
      <c r="Q351" s="226"/>
      <c r="R351" s="226"/>
      <c r="S351" s="226"/>
      <c r="T351" s="226"/>
      <c r="U351" s="227"/>
    </row>
    <row r="352" spans="1:21" ht="11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204"/>
      <c r="N352" s="7"/>
      <c r="O352" s="23"/>
      <c r="P352" s="226"/>
      <c r="Q352" s="226"/>
      <c r="R352" s="226"/>
      <c r="S352" s="226"/>
      <c r="T352" s="226"/>
      <c r="U352" s="227"/>
    </row>
    <row r="353" spans="1:21" ht="11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204"/>
      <c r="N353" s="7"/>
      <c r="O353" s="23"/>
      <c r="P353" s="226"/>
      <c r="Q353" s="226"/>
      <c r="R353" s="226"/>
      <c r="S353" s="226"/>
      <c r="T353" s="226"/>
      <c r="U353" s="227"/>
    </row>
    <row r="354" spans="1:21" ht="11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204"/>
      <c r="N354" s="7"/>
      <c r="O354" s="23"/>
      <c r="P354" s="226"/>
      <c r="Q354" s="226"/>
      <c r="R354" s="226"/>
      <c r="S354" s="226"/>
      <c r="T354" s="226"/>
      <c r="U354" s="227"/>
    </row>
    <row r="355" spans="1:21" ht="11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204"/>
      <c r="N355" s="7"/>
      <c r="O355" s="23"/>
      <c r="P355" s="226"/>
      <c r="Q355" s="226"/>
      <c r="R355" s="226"/>
      <c r="S355" s="226"/>
      <c r="T355" s="226"/>
      <c r="U355" s="227"/>
    </row>
    <row r="356" spans="1:21" ht="11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204"/>
      <c r="N356" s="7"/>
      <c r="O356" s="23"/>
      <c r="P356" s="226"/>
      <c r="Q356" s="226"/>
      <c r="R356" s="226"/>
      <c r="S356" s="226"/>
      <c r="T356" s="226"/>
      <c r="U356" s="227"/>
    </row>
    <row r="357" spans="1:21" ht="11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204"/>
      <c r="N357" s="7"/>
      <c r="O357" s="23"/>
      <c r="P357" s="226"/>
      <c r="Q357" s="226"/>
      <c r="R357" s="226"/>
      <c r="S357" s="226"/>
      <c r="T357" s="226"/>
      <c r="U357" s="227"/>
    </row>
    <row r="358" spans="1:21" ht="11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204"/>
      <c r="N358" s="7"/>
      <c r="O358" s="23"/>
      <c r="P358" s="226"/>
      <c r="Q358" s="226"/>
      <c r="R358" s="226"/>
      <c r="S358" s="226"/>
      <c r="T358" s="226"/>
      <c r="U358" s="227"/>
    </row>
    <row r="359" spans="1:21" ht="11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204"/>
      <c r="N359" s="7"/>
      <c r="O359" s="23"/>
      <c r="P359" s="226"/>
      <c r="Q359" s="226"/>
      <c r="R359" s="226"/>
      <c r="S359" s="226"/>
      <c r="T359" s="226"/>
      <c r="U359" s="227"/>
    </row>
    <row r="360" spans="1:21" ht="11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204"/>
      <c r="N360" s="7"/>
      <c r="O360" s="23"/>
      <c r="P360" s="226"/>
      <c r="Q360" s="226"/>
      <c r="R360" s="226"/>
      <c r="S360" s="226"/>
      <c r="T360" s="226"/>
      <c r="U360" s="227"/>
    </row>
    <row r="361" spans="1:21" ht="11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204"/>
      <c r="N361" s="7"/>
      <c r="O361" s="23"/>
      <c r="P361" s="226"/>
      <c r="Q361" s="226"/>
      <c r="R361" s="226"/>
      <c r="S361" s="226"/>
      <c r="T361" s="226"/>
      <c r="U361" s="227"/>
    </row>
    <row r="362" spans="1:21" ht="11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204"/>
      <c r="N362" s="7"/>
      <c r="O362" s="23"/>
      <c r="P362" s="226"/>
      <c r="Q362" s="226"/>
      <c r="R362" s="226"/>
      <c r="S362" s="226"/>
      <c r="T362" s="226"/>
      <c r="U362" s="227"/>
    </row>
    <row r="363" spans="1:21" ht="11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204"/>
      <c r="N363" s="7"/>
      <c r="O363" s="23"/>
      <c r="P363" s="226"/>
      <c r="Q363" s="226"/>
      <c r="R363" s="226"/>
      <c r="S363" s="226"/>
      <c r="T363" s="226"/>
      <c r="U363" s="227"/>
    </row>
    <row r="364" spans="1:21" ht="11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204"/>
      <c r="N364" s="7"/>
      <c r="O364" s="23"/>
      <c r="P364" s="226"/>
      <c r="Q364" s="226"/>
      <c r="R364" s="226"/>
      <c r="S364" s="226"/>
      <c r="T364" s="226"/>
      <c r="U364" s="227"/>
    </row>
    <row r="365" spans="1:21" ht="11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204"/>
      <c r="N365" s="7"/>
      <c r="O365" s="23"/>
      <c r="P365" s="226"/>
      <c r="Q365" s="226"/>
      <c r="R365" s="226"/>
      <c r="S365" s="226"/>
      <c r="T365" s="226"/>
      <c r="U365" s="227"/>
    </row>
    <row r="366" spans="1:21" ht="11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204"/>
      <c r="N366" s="7"/>
      <c r="O366" s="23"/>
      <c r="P366" s="226"/>
      <c r="Q366" s="226"/>
      <c r="R366" s="226"/>
      <c r="S366" s="226"/>
      <c r="T366" s="226"/>
      <c r="U366" s="227"/>
    </row>
    <row r="367" spans="1:21" ht="11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204"/>
      <c r="N367" s="7"/>
      <c r="O367" s="23"/>
      <c r="P367" s="226"/>
      <c r="Q367" s="226"/>
      <c r="R367" s="226"/>
      <c r="S367" s="226"/>
      <c r="T367" s="226"/>
      <c r="U367" s="227"/>
    </row>
    <row r="368" spans="1:21" ht="11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204"/>
      <c r="N368" s="7"/>
      <c r="O368" s="23"/>
      <c r="P368" s="226"/>
      <c r="Q368" s="226"/>
      <c r="R368" s="226"/>
      <c r="S368" s="226"/>
      <c r="T368" s="226"/>
      <c r="U368" s="227"/>
    </row>
    <row r="369" spans="1:21" ht="11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204"/>
      <c r="N369" s="7"/>
      <c r="O369" s="23"/>
      <c r="P369" s="226"/>
      <c r="Q369" s="226"/>
      <c r="R369" s="226"/>
      <c r="S369" s="226"/>
      <c r="T369" s="226"/>
      <c r="U369" s="227"/>
    </row>
    <row r="370" spans="1:21" ht="11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204"/>
      <c r="N370" s="7"/>
      <c r="O370" s="23"/>
      <c r="P370" s="226"/>
      <c r="Q370" s="226"/>
      <c r="R370" s="226"/>
      <c r="S370" s="226"/>
      <c r="T370" s="226"/>
      <c r="U370" s="227"/>
    </row>
    <row r="371" spans="1:21" ht="11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204"/>
      <c r="N371" s="7"/>
      <c r="O371" s="23"/>
      <c r="P371" s="226"/>
      <c r="Q371" s="226"/>
      <c r="R371" s="226"/>
      <c r="S371" s="226"/>
      <c r="T371" s="226"/>
      <c r="U371" s="227"/>
    </row>
    <row r="372" spans="1:21" ht="11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204"/>
      <c r="N372" s="7"/>
      <c r="O372" s="23"/>
      <c r="P372" s="226"/>
      <c r="Q372" s="226"/>
      <c r="R372" s="226"/>
      <c r="S372" s="226"/>
      <c r="T372" s="226"/>
      <c r="U372" s="227"/>
    </row>
    <row r="373" spans="1:21" ht="11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204"/>
      <c r="N373" s="7"/>
      <c r="O373" s="23"/>
      <c r="P373" s="226"/>
      <c r="Q373" s="226"/>
      <c r="R373" s="226"/>
      <c r="S373" s="226"/>
      <c r="T373" s="226"/>
      <c r="U373" s="227"/>
    </row>
    <row r="374" spans="1:21" ht="11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204"/>
      <c r="N374" s="7"/>
      <c r="O374" s="23"/>
      <c r="P374" s="226"/>
      <c r="Q374" s="226"/>
      <c r="R374" s="226"/>
      <c r="S374" s="226"/>
      <c r="T374" s="226"/>
      <c r="U374" s="227"/>
    </row>
    <row r="375" spans="1:21" ht="11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204"/>
      <c r="N375" s="7"/>
      <c r="O375" s="23"/>
      <c r="P375" s="226"/>
      <c r="Q375" s="226"/>
      <c r="R375" s="226"/>
      <c r="S375" s="226"/>
      <c r="T375" s="226"/>
      <c r="U375" s="227"/>
    </row>
    <row r="376" spans="1:21" ht="11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204"/>
      <c r="N376" s="7"/>
      <c r="O376" s="23"/>
      <c r="P376" s="226"/>
      <c r="Q376" s="226"/>
      <c r="R376" s="226"/>
      <c r="S376" s="226"/>
      <c r="T376" s="226"/>
      <c r="U376" s="227"/>
    </row>
    <row r="377" spans="1:21" ht="11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204"/>
      <c r="N377" s="7"/>
      <c r="O377" s="23"/>
      <c r="P377" s="226"/>
      <c r="Q377" s="226"/>
      <c r="R377" s="226"/>
      <c r="S377" s="226"/>
      <c r="T377" s="226"/>
      <c r="U377" s="227"/>
    </row>
    <row r="378" spans="1:21" ht="11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204"/>
      <c r="N378" s="7"/>
      <c r="O378" s="23"/>
      <c r="P378" s="226"/>
      <c r="Q378" s="226"/>
      <c r="R378" s="226"/>
      <c r="S378" s="226"/>
      <c r="T378" s="226"/>
      <c r="U378" s="227"/>
    </row>
    <row r="379" spans="1:21" ht="11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204"/>
      <c r="N379" s="7"/>
      <c r="O379" s="23"/>
      <c r="P379" s="226"/>
      <c r="Q379" s="226"/>
      <c r="R379" s="226"/>
      <c r="S379" s="226"/>
      <c r="T379" s="226"/>
      <c r="U379" s="227"/>
    </row>
    <row r="380" spans="1:21" ht="11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204"/>
      <c r="N380" s="7"/>
      <c r="O380" s="23"/>
      <c r="P380" s="226"/>
      <c r="Q380" s="226"/>
      <c r="R380" s="226"/>
      <c r="S380" s="226"/>
      <c r="T380" s="226"/>
      <c r="U380" s="227"/>
    </row>
    <row r="381" spans="1:21" ht="11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204"/>
      <c r="N381" s="7"/>
      <c r="O381" s="23"/>
      <c r="P381" s="226"/>
      <c r="Q381" s="226"/>
      <c r="R381" s="226"/>
      <c r="S381" s="226"/>
      <c r="T381" s="226"/>
      <c r="U381" s="227"/>
    </row>
    <row r="382" spans="1:21" ht="11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204"/>
      <c r="N382" s="7"/>
      <c r="O382" s="23"/>
      <c r="P382" s="226"/>
      <c r="Q382" s="226"/>
      <c r="R382" s="226"/>
      <c r="S382" s="226"/>
      <c r="T382" s="226"/>
      <c r="U382" s="227"/>
    </row>
    <row r="383" spans="1:21" ht="11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204"/>
      <c r="N383" s="7"/>
      <c r="O383" s="23"/>
      <c r="P383" s="226"/>
      <c r="Q383" s="226"/>
      <c r="R383" s="226"/>
      <c r="S383" s="226"/>
      <c r="T383" s="226"/>
      <c r="U383" s="227"/>
    </row>
    <row r="384" spans="1:21" ht="11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204"/>
      <c r="N384" s="7"/>
      <c r="O384" s="23"/>
      <c r="P384" s="226"/>
      <c r="Q384" s="226"/>
      <c r="R384" s="226"/>
      <c r="S384" s="226"/>
      <c r="T384" s="226"/>
      <c r="U384" s="227"/>
    </row>
    <row r="385" spans="1:21" ht="11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204"/>
      <c r="N385" s="7"/>
      <c r="O385" s="23"/>
      <c r="P385" s="226"/>
      <c r="Q385" s="226"/>
      <c r="R385" s="226"/>
      <c r="S385" s="226"/>
      <c r="T385" s="226"/>
      <c r="U385" s="227"/>
    </row>
    <row r="386" spans="1:21" ht="11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204"/>
      <c r="N386" s="7"/>
      <c r="O386" s="23"/>
      <c r="P386" s="226"/>
      <c r="Q386" s="226"/>
      <c r="R386" s="226"/>
      <c r="S386" s="226"/>
      <c r="T386" s="226"/>
      <c r="U386" s="227"/>
    </row>
    <row r="387" spans="1:21" ht="11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204"/>
      <c r="N387" s="7"/>
      <c r="O387" s="23"/>
      <c r="P387" s="226"/>
      <c r="Q387" s="226"/>
      <c r="R387" s="226"/>
      <c r="S387" s="226"/>
      <c r="T387" s="226"/>
      <c r="U387" s="227"/>
    </row>
    <row r="388" spans="1:21" ht="11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204"/>
      <c r="N388" s="7"/>
      <c r="O388" s="23"/>
      <c r="P388" s="226"/>
      <c r="Q388" s="226"/>
      <c r="R388" s="226"/>
      <c r="S388" s="226"/>
      <c r="T388" s="226"/>
      <c r="U388" s="227"/>
    </row>
    <row r="389" spans="1:21" ht="11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204"/>
      <c r="N389" s="7"/>
      <c r="O389" s="23"/>
      <c r="P389" s="226"/>
      <c r="Q389" s="226"/>
      <c r="R389" s="226"/>
      <c r="S389" s="226"/>
      <c r="T389" s="226"/>
      <c r="U389" s="227"/>
    </row>
    <row r="390" spans="1:21" ht="11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204"/>
      <c r="N390" s="7"/>
      <c r="O390" s="23"/>
      <c r="P390" s="226"/>
      <c r="Q390" s="226"/>
      <c r="R390" s="226"/>
      <c r="S390" s="226"/>
      <c r="T390" s="226"/>
      <c r="U390" s="227"/>
    </row>
    <row r="391" spans="1:21" ht="11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204"/>
      <c r="N391" s="7"/>
      <c r="O391" s="23"/>
      <c r="P391" s="226"/>
      <c r="Q391" s="226"/>
      <c r="R391" s="226"/>
      <c r="S391" s="226"/>
      <c r="T391" s="226"/>
      <c r="U391" s="227"/>
    </row>
    <row r="392" spans="1:21" ht="11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204"/>
      <c r="N392" s="7"/>
      <c r="O392" s="23"/>
      <c r="P392" s="226"/>
      <c r="Q392" s="226"/>
      <c r="R392" s="226"/>
      <c r="S392" s="226"/>
      <c r="T392" s="226"/>
      <c r="U392" s="227"/>
    </row>
    <row r="393" spans="1:21" ht="11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204"/>
      <c r="N393" s="7"/>
      <c r="O393" s="23"/>
      <c r="P393" s="226"/>
      <c r="Q393" s="226"/>
      <c r="R393" s="226"/>
      <c r="S393" s="226"/>
      <c r="T393" s="226"/>
      <c r="U393" s="227"/>
    </row>
    <row r="394" spans="1:21" ht="11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204"/>
      <c r="N394" s="7"/>
      <c r="O394" s="23"/>
      <c r="P394" s="226"/>
      <c r="Q394" s="226"/>
      <c r="R394" s="226"/>
      <c r="S394" s="226"/>
      <c r="T394" s="226"/>
      <c r="U394" s="227"/>
    </row>
    <row r="395" spans="1:21" ht="11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204"/>
      <c r="N395" s="7"/>
      <c r="O395" s="23"/>
      <c r="P395" s="226"/>
      <c r="Q395" s="226"/>
      <c r="R395" s="226"/>
      <c r="S395" s="226"/>
      <c r="T395" s="226"/>
      <c r="U395" s="227"/>
    </row>
    <row r="396" spans="1:21" ht="11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204"/>
      <c r="N396" s="7"/>
      <c r="O396" s="23"/>
      <c r="P396" s="226"/>
      <c r="Q396" s="226"/>
      <c r="R396" s="226"/>
      <c r="S396" s="226"/>
      <c r="T396" s="226"/>
      <c r="U396" s="227"/>
    </row>
    <row r="397" spans="1:21" ht="11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204"/>
      <c r="N397" s="7"/>
      <c r="O397" s="23"/>
      <c r="P397" s="226"/>
      <c r="Q397" s="226"/>
      <c r="R397" s="226"/>
      <c r="S397" s="226"/>
      <c r="T397" s="226"/>
      <c r="U397" s="227"/>
    </row>
    <row r="398" spans="1:21" ht="11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204"/>
      <c r="N398" s="7"/>
      <c r="O398" s="23"/>
      <c r="P398" s="226"/>
      <c r="Q398" s="226"/>
      <c r="R398" s="226"/>
      <c r="S398" s="226"/>
      <c r="T398" s="226"/>
      <c r="U398" s="227"/>
    </row>
    <row r="399" spans="1:21" ht="11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204"/>
      <c r="N399" s="7"/>
      <c r="O399" s="23"/>
      <c r="P399" s="226"/>
      <c r="Q399" s="226"/>
      <c r="R399" s="226"/>
      <c r="S399" s="226"/>
      <c r="T399" s="226"/>
      <c r="U399" s="227"/>
    </row>
    <row r="400" spans="1:21" ht="11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204"/>
      <c r="N400" s="7"/>
      <c r="O400" s="23"/>
      <c r="P400" s="226"/>
      <c r="Q400" s="226"/>
      <c r="R400" s="226"/>
      <c r="S400" s="226"/>
      <c r="T400" s="226"/>
      <c r="U400" s="227"/>
    </row>
    <row r="401" spans="1:21" ht="11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204"/>
      <c r="N401" s="7"/>
      <c r="O401" s="23"/>
      <c r="P401" s="226"/>
      <c r="Q401" s="226"/>
      <c r="R401" s="226"/>
      <c r="S401" s="226"/>
      <c r="T401" s="226"/>
      <c r="U401" s="227"/>
    </row>
    <row r="402" spans="1:21" ht="11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204"/>
      <c r="N402" s="7"/>
      <c r="O402" s="23"/>
      <c r="P402" s="226"/>
      <c r="Q402" s="226"/>
      <c r="R402" s="226"/>
      <c r="S402" s="226"/>
      <c r="T402" s="226"/>
      <c r="U402" s="227"/>
    </row>
    <row r="403" spans="1:21" ht="11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204"/>
      <c r="N403" s="7"/>
      <c r="O403" s="23"/>
      <c r="P403" s="226"/>
      <c r="Q403" s="226"/>
      <c r="R403" s="226"/>
      <c r="S403" s="226"/>
      <c r="T403" s="226"/>
      <c r="U403" s="227"/>
    </row>
    <row r="404" spans="1:21" ht="11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204"/>
      <c r="N404" s="7"/>
      <c r="O404" s="23"/>
      <c r="P404" s="226"/>
      <c r="Q404" s="226"/>
      <c r="R404" s="226"/>
      <c r="S404" s="226"/>
      <c r="T404" s="226"/>
      <c r="U404" s="227"/>
    </row>
    <row r="405" spans="1:21" ht="11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204"/>
      <c r="N405" s="7"/>
      <c r="O405" s="23"/>
      <c r="P405" s="226"/>
      <c r="Q405" s="226"/>
      <c r="R405" s="226"/>
      <c r="S405" s="226"/>
      <c r="T405" s="226"/>
      <c r="U405" s="227"/>
    </row>
    <row r="406" spans="1:21" ht="11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204"/>
      <c r="N406" s="7"/>
      <c r="O406" s="23"/>
      <c r="P406" s="226"/>
      <c r="Q406" s="226"/>
      <c r="R406" s="226"/>
      <c r="S406" s="226"/>
      <c r="T406" s="226"/>
      <c r="U406" s="227"/>
    </row>
    <row r="407" spans="1:21" ht="11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204"/>
      <c r="N407" s="7"/>
      <c r="O407" s="23"/>
      <c r="P407" s="226"/>
      <c r="Q407" s="226"/>
      <c r="R407" s="226"/>
      <c r="S407" s="226"/>
      <c r="T407" s="226"/>
      <c r="U407" s="227"/>
    </row>
    <row r="408" spans="1:21" ht="11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204"/>
      <c r="N408" s="7"/>
      <c r="O408" s="23"/>
      <c r="P408" s="226"/>
      <c r="Q408" s="226"/>
      <c r="R408" s="226"/>
      <c r="S408" s="226"/>
      <c r="T408" s="226"/>
      <c r="U408" s="227"/>
    </row>
    <row r="409" spans="1:21" ht="11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204"/>
      <c r="N409" s="7"/>
      <c r="O409" s="23"/>
      <c r="P409" s="226"/>
      <c r="Q409" s="226"/>
      <c r="R409" s="226"/>
      <c r="S409" s="226"/>
      <c r="T409" s="226"/>
      <c r="U409" s="227"/>
    </row>
    <row r="410" spans="1:21" ht="11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204"/>
      <c r="N410" s="7"/>
      <c r="O410" s="23"/>
      <c r="P410" s="226"/>
      <c r="Q410" s="226"/>
      <c r="R410" s="226"/>
      <c r="S410" s="226"/>
      <c r="T410" s="226"/>
      <c r="U410" s="227"/>
    </row>
    <row r="411" spans="1:21" ht="11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204"/>
      <c r="N411" s="7"/>
      <c r="O411" s="23"/>
      <c r="P411" s="226"/>
      <c r="Q411" s="226"/>
      <c r="R411" s="226"/>
      <c r="S411" s="226"/>
      <c r="T411" s="226"/>
      <c r="U411" s="227"/>
    </row>
    <row r="412" spans="1:21" ht="11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204"/>
      <c r="N412" s="7"/>
      <c r="O412" s="23"/>
      <c r="P412" s="226"/>
      <c r="Q412" s="226"/>
      <c r="R412" s="226"/>
      <c r="S412" s="226"/>
      <c r="T412" s="226"/>
      <c r="U412" s="227"/>
    </row>
    <row r="413" spans="1:21" ht="11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204"/>
      <c r="N413" s="7"/>
      <c r="O413" s="23"/>
      <c r="P413" s="226"/>
      <c r="Q413" s="226"/>
      <c r="R413" s="226"/>
      <c r="S413" s="226"/>
      <c r="T413" s="226"/>
      <c r="U413" s="227"/>
    </row>
    <row r="414" spans="1:21" ht="11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204"/>
      <c r="N414" s="7"/>
      <c r="O414" s="23"/>
      <c r="P414" s="226"/>
      <c r="Q414" s="226"/>
      <c r="R414" s="226"/>
      <c r="S414" s="226"/>
      <c r="T414" s="226"/>
      <c r="U414" s="227"/>
    </row>
    <row r="415" spans="1:21" ht="11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204"/>
      <c r="N415" s="7"/>
      <c r="O415" s="23"/>
      <c r="P415" s="226"/>
      <c r="Q415" s="226"/>
      <c r="R415" s="226"/>
      <c r="S415" s="226"/>
      <c r="T415" s="226"/>
      <c r="U415" s="227"/>
    </row>
    <row r="416" spans="1:21" ht="11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204"/>
      <c r="N416" s="7"/>
      <c r="O416" s="23"/>
      <c r="P416" s="226"/>
      <c r="Q416" s="226"/>
      <c r="R416" s="226"/>
      <c r="S416" s="226"/>
      <c r="T416" s="226"/>
      <c r="U416" s="227"/>
    </row>
    <row r="417" spans="1:21" ht="11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204"/>
      <c r="N417" s="7"/>
      <c r="O417" s="23"/>
      <c r="P417" s="226"/>
      <c r="Q417" s="226"/>
      <c r="R417" s="226"/>
      <c r="S417" s="226"/>
      <c r="T417" s="226"/>
      <c r="U417" s="227"/>
    </row>
    <row r="418" spans="1:21" ht="11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204"/>
      <c r="N418" s="7"/>
      <c r="O418" s="23"/>
      <c r="P418" s="226"/>
      <c r="Q418" s="226"/>
      <c r="R418" s="226"/>
      <c r="S418" s="226"/>
      <c r="T418" s="226"/>
      <c r="U418" s="227"/>
    </row>
    <row r="419" spans="1:21" ht="11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204"/>
      <c r="N419" s="7"/>
      <c r="O419" s="23"/>
      <c r="P419" s="226"/>
      <c r="Q419" s="226"/>
      <c r="R419" s="226"/>
      <c r="S419" s="226"/>
      <c r="T419" s="226"/>
      <c r="U419" s="227"/>
    </row>
    <row r="420" spans="1:21" ht="11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204"/>
      <c r="N420" s="7"/>
      <c r="O420" s="23"/>
      <c r="P420" s="226"/>
      <c r="Q420" s="226"/>
      <c r="R420" s="226"/>
      <c r="S420" s="226"/>
      <c r="T420" s="226"/>
      <c r="U420" s="227"/>
    </row>
    <row r="421" spans="1:21" ht="11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204"/>
      <c r="N421" s="7"/>
      <c r="O421" s="23"/>
      <c r="P421" s="226"/>
      <c r="Q421" s="226"/>
      <c r="R421" s="226"/>
      <c r="S421" s="226"/>
      <c r="T421" s="226"/>
      <c r="U421" s="227"/>
    </row>
    <row r="422" spans="1:21" ht="11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204"/>
      <c r="N422" s="7"/>
      <c r="O422" s="23"/>
      <c r="P422" s="226"/>
      <c r="Q422" s="226"/>
      <c r="R422" s="226"/>
      <c r="S422" s="226"/>
      <c r="T422" s="226"/>
      <c r="U422" s="227"/>
    </row>
    <row r="423" spans="1:21" ht="11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204"/>
      <c r="N423" s="7"/>
      <c r="O423" s="23"/>
      <c r="P423" s="226"/>
      <c r="Q423" s="226"/>
      <c r="R423" s="226"/>
      <c r="S423" s="226"/>
      <c r="T423" s="226"/>
      <c r="U423" s="227"/>
    </row>
    <row r="424" spans="1:21" ht="11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204"/>
      <c r="N424" s="7"/>
      <c r="O424" s="23"/>
      <c r="P424" s="226"/>
      <c r="Q424" s="226"/>
      <c r="R424" s="226"/>
      <c r="S424" s="226"/>
      <c r="T424" s="226"/>
      <c r="U424" s="227"/>
    </row>
    <row r="425" spans="1:21" ht="11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204"/>
      <c r="N425" s="7"/>
      <c r="O425" s="23"/>
      <c r="P425" s="226"/>
      <c r="Q425" s="226"/>
      <c r="R425" s="226"/>
      <c r="S425" s="226"/>
      <c r="T425" s="226"/>
      <c r="U425" s="227"/>
    </row>
    <row r="426" spans="1:21" ht="11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204"/>
      <c r="N426" s="7"/>
      <c r="O426" s="23"/>
      <c r="P426" s="226"/>
      <c r="Q426" s="226"/>
      <c r="R426" s="226"/>
      <c r="S426" s="226"/>
      <c r="T426" s="226"/>
      <c r="U426" s="227"/>
    </row>
    <row r="427" spans="1:21" ht="11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204"/>
      <c r="N427" s="7"/>
      <c r="O427" s="23"/>
      <c r="P427" s="226"/>
      <c r="Q427" s="226"/>
      <c r="R427" s="226"/>
      <c r="S427" s="226"/>
      <c r="T427" s="226"/>
      <c r="U427" s="227"/>
    </row>
    <row r="428" spans="1:21" ht="11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204"/>
      <c r="N428" s="7"/>
      <c r="O428" s="23"/>
      <c r="P428" s="226"/>
      <c r="Q428" s="226"/>
      <c r="R428" s="226"/>
      <c r="S428" s="226"/>
      <c r="T428" s="226"/>
      <c r="U428" s="227"/>
    </row>
    <row r="429" spans="1:21" ht="11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204"/>
      <c r="N429" s="7"/>
      <c r="O429" s="23"/>
      <c r="P429" s="226"/>
      <c r="Q429" s="226"/>
      <c r="R429" s="226"/>
      <c r="S429" s="226"/>
      <c r="T429" s="226"/>
      <c r="U429" s="227"/>
    </row>
    <row r="430" spans="1:21" ht="11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204"/>
      <c r="N430" s="7"/>
      <c r="O430" s="23"/>
      <c r="P430" s="226"/>
      <c r="Q430" s="226"/>
      <c r="R430" s="226"/>
      <c r="S430" s="226"/>
      <c r="T430" s="226"/>
      <c r="U430" s="227"/>
    </row>
    <row r="431" spans="1:21" ht="11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204"/>
      <c r="N431" s="7"/>
      <c r="O431" s="23"/>
      <c r="P431" s="226"/>
      <c r="Q431" s="226"/>
      <c r="R431" s="226"/>
      <c r="S431" s="226"/>
      <c r="T431" s="226"/>
      <c r="U431" s="227"/>
    </row>
    <row r="432" spans="1:21" ht="11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204"/>
      <c r="N432" s="7"/>
      <c r="O432" s="23"/>
      <c r="P432" s="226"/>
      <c r="Q432" s="226"/>
      <c r="R432" s="226"/>
      <c r="S432" s="226"/>
      <c r="T432" s="226"/>
      <c r="U432" s="227"/>
    </row>
    <row r="433" spans="1:21" ht="11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204"/>
      <c r="N433" s="7"/>
      <c r="O433" s="23"/>
      <c r="P433" s="226"/>
      <c r="Q433" s="226"/>
      <c r="R433" s="226"/>
      <c r="S433" s="226"/>
      <c r="T433" s="226"/>
      <c r="U433" s="227"/>
    </row>
    <row r="434" spans="1:21" ht="11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204"/>
      <c r="N434" s="7"/>
      <c r="O434" s="23"/>
      <c r="P434" s="226"/>
      <c r="Q434" s="226"/>
      <c r="R434" s="226"/>
      <c r="S434" s="226"/>
      <c r="T434" s="226"/>
      <c r="U434" s="227"/>
    </row>
    <row r="435" spans="1:21" ht="11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204"/>
      <c r="N435" s="7"/>
      <c r="O435" s="23"/>
      <c r="P435" s="226"/>
      <c r="Q435" s="226"/>
      <c r="R435" s="226"/>
      <c r="S435" s="226"/>
      <c r="T435" s="226"/>
      <c r="U435" s="227"/>
    </row>
    <row r="436" spans="1:21" ht="11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204"/>
      <c r="N436" s="7"/>
      <c r="O436" s="23"/>
      <c r="P436" s="226"/>
      <c r="Q436" s="226"/>
      <c r="R436" s="226"/>
      <c r="S436" s="226"/>
      <c r="T436" s="226"/>
      <c r="U436" s="227"/>
    </row>
    <row r="437" spans="1:21" ht="11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204"/>
      <c r="N437" s="7"/>
      <c r="O437" s="23"/>
      <c r="P437" s="226"/>
      <c r="Q437" s="226"/>
      <c r="R437" s="226"/>
      <c r="S437" s="226"/>
      <c r="T437" s="226"/>
      <c r="U437" s="227"/>
    </row>
    <row r="438" spans="1:21" ht="11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204"/>
      <c r="N438" s="7"/>
      <c r="O438" s="23"/>
      <c r="P438" s="226"/>
      <c r="Q438" s="226"/>
      <c r="R438" s="226"/>
      <c r="S438" s="226"/>
      <c r="T438" s="226"/>
      <c r="U438" s="227"/>
    </row>
    <row r="439" spans="1:21" ht="11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204"/>
      <c r="N439" s="7"/>
      <c r="O439" s="23"/>
      <c r="P439" s="226"/>
      <c r="Q439" s="226"/>
      <c r="R439" s="226"/>
      <c r="S439" s="226"/>
      <c r="T439" s="226"/>
      <c r="U439" s="227"/>
    </row>
    <row r="440" spans="1:21" ht="11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204"/>
      <c r="N440" s="7"/>
      <c r="O440" s="23"/>
      <c r="P440" s="226"/>
      <c r="Q440" s="226"/>
      <c r="R440" s="226"/>
      <c r="S440" s="226"/>
      <c r="T440" s="226"/>
      <c r="U440" s="227"/>
    </row>
    <row r="441" spans="1:21" ht="11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204"/>
      <c r="N441" s="7"/>
      <c r="O441" s="23"/>
      <c r="P441" s="226"/>
      <c r="Q441" s="226"/>
      <c r="R441" s="226"/>
      <c r="S441" s="226"/>
      <c r="T441" s="226"/>
      <c r="U441" s="227"/>
    </row>
    <row r="442" spans="1:21" ht="11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204"/>
      <c r="N442" s="7"/>
      <c r="O442" s="23"/>
      <c r="P442" s="226"/>
      <c r="Q442" s="226"/>
      <c r="R442" s="226"/>
      <c r="S442" s="226"/>
      <c r="T442" s="226"/>
      <c r="U442" s="227"/>
    </row>
    <row r="443" spans="1:21" ht="11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204"/>
      <c r="N443" s="7"/>
      <c r="O443" s="23"/>
      <c r="P443" s="226"/>
      <c r="Q443" s="226"/>
      <c r="R443" s="226"/>
      <c r="S443" s="226"/>
      <c r="T443" s="226"/>
      <c r="U443" s="227"/>
    </row>
    <row r="444" spans="1:21" ht="11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204"/>
      <c r="N444" s="7"/>
      <c r="O444" s="23"/>
      <c r="P444" s="226"/>
      <c r="Q444" s="226"/>
      <c r="R444" s="226"/>
      <c r="S444" s="226"/>
      <c r="T444" s="226"/>
      <c r="U444" s="227"/>
    </row>
    <row r="445" spans="1:21" ht="11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204"/>
      <c r="N445" s="7"/>
      <c r="O445" s="23"/>
      <c r="P445" s="226"/>
      <c r="Q445" s="226"/>
      <c r="R445" s="226"/>
      <c r="S445" s="226"/>
      <c r="T445" s="226"/>
      <c r="U445" s="227"/>
    </row>
    <row r="446" spans="1:21" ht="11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204"/>
      <c r="N446" s="7"/>
      <c r="O446" s="23"/>
      <c r="P446" s="226"/>
      <c r="Q446" s="226"/>
      <c r="R446" s="226"/>
      <c r="S446" s="226"/>
      <c r="T446" s="226"/>
      <c r="U446" s="227"/>
    </row>
    <row r="447" spans="1:21" ht="11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204"/>
      <c r="N447" s="7"/>
      <c r="O447" s="23"/>
      <c r="P447" s="226"/>
      <c r="Q447" s="226"/>
      <c r="R447" s="226"/>
      <c r="S447" s="226"/>
      <c r="T447" s="226"/>
      <c r="U447" s="227"/>
    </row>
    <row r="448" spans="1:21" ht="11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204"/>
      <c r="N448" s="7"/>
      <c r="O448" s="23"/>
      <c r="P448" s="226"/>
      <c r="Q448" s="226"/>
      <c r="R448" s="226"/>
      <c r="S448" s="226"/>
      <c r="T448" s="226"/>
      <c r="U448" s="227"/>
    </row>
    <row r="449" spans="1:21" ht="11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204"/>
      <c r="N449" s="7"/>
      <c r="O449" s="23"/>
      <c r="P449" s="226"/>
      <c r="Q449" s="226"/>
      <c r="R449" s="226"/>
      <c r="S449" s="226"/>
      <c r="T449" s="226"/>
      <c r="U449" s="227"/>
    </row>
    <row r="450" spans="1:21" ht="11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204"/>
      <c r="N450" s="7"/>
      <c r="O450" s="23"/>
      <c r="P450" s="226"/>
      <c r="Q450" s="226"/>
      <c r="R450" s="226"/>
      <c r="S450" s="226"/>
      <c r="T450" s="226"/>
      <c r="U450" s="227"/>
    </row>
    <row r="451" spans="1:21" ht="11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204"/>
      <c r="N451" s="7"/>
      <c r="O451" s="23"/>
      <c r="P451" s="226"/>
      <c r="Q451" s="226"/>
      <c r="R451" s="226"/>
      <c r="S451" s="226"/>
      <c r="T451" s="226"/>
      <c r="U451" s="227"/>
    </row>
    <row r="452" spans="1:21" ht="11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204"/>
      <c r="N452" s="7"/>
      <c r="O452" s="23"/>
      <c r="P452" s="226"/>
      <c r="Q452" s="226"/>
      <c r="R452" s="226"/>
      <c r="S452" s="226"/>
      <c r="T452" s="226"/>
      <c r="U452" s="227"/>
    </row>
    <row r="453" spans="1:21" ht="11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204"/>
      <c r="N453" s="7"/>
      <c r="O453" s="23"/>
      <c r="P453" s="226"/>
      <c r="Q453" s="226"/>
      <c r="R453" s="226"/>
      <c r="S453" s="226"/>
      <c r="T453" s="226"/>
      <c r="U453" s="227"/>
    </row>
    <row r="454" spans="1:21" ht="11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204"/>
      <c r="N454" s="7"/>
      <c r="O454" s="23"/>
      <c r="P454" s="226"/>
      <c r="Q454" s="226"/>
      <c r="R454" s="226"/>
      <c r="S454" s="226"/>
      <c r="T454" s="226"/>
      <c r="U454" s="227"/>
    </row>
    <row r="455" spans="1:21" ht="11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204"/>
      <c r="N455" s="7"/>
      <c r="O455" s="23"/>
      <c r="P455" s="226"/>
      <c r="Q455" s="226"/>
      <c r="R455" s="226"/>
      <c r="S455" s="226"/>
      <c r="T455" s="226"/>
      <c r="U455" s="227"/>
    </row>
    <row r="456" spans="1:21" ht="11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204"/>
      <c r="N456" s="7"/>
      <c r="O456" s="23"/>
      <c r="P456" s="226"/>
      <c r="Q456" s="226"/>
      <c r="R456" s="226"/>
      <c r="S456" s="226"/>
      <c r="T456" s="226"/>
      <c r="U456" s="227"/>
    </row>
    <row r="457" spans="1:21" ht="11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204"/>
      <c r="N457" s="7"/>
      <c r="O457" s="23"/>
      <c r="P457" s="226"/>
      <c r="Q457" s="226"/>
      <c r="R457" s="226"/>
      <c r="S457" s="226"/>
      <c r="T457" s="226"/>
      <c r="U457" s="227"/>
    </row>
    <row r="458" spans="1:21" ht="11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204"/>
      <c r="N458" s="7"/>
      <c r="O458" s="23"/>
      <c r="P458" s="226"/>
      <c r="Q458" s="226"/>
      <c r="R458" s="226"/>
      <c r="S458" s="226"/>
      <c r="T458" s="226"/>
      <c r="U458" s="227"/>
    </row>
    <row r="459" spans="1:21" ht="11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204"/>
      <c r="N459" s="7"/>
      <c r="O459" s="23"/>
      <c r="P459" s="226"/>
      <c r="Q459" s="226"/>
      <c r="R459" s="226"/>
      <c r="S459" s="226"/>
      <c r="T459" s="226"/>
      <c r="U459" s="227"/>
    </row>
    <row r="460" spans="1:21" ht="11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204"/>
      <c r="N460" s="7"/>
      <c r="O460" s="23"/>
      <c r="P460" s="226"/>
      <c r="Q460" s="226"/>
      <c r="R460" s="226"/>
      <c r="S460" s="226"/>
      <c r="T460" s="226"/>
      <c r="U460" s="227"/>
    </row>
    <row r="461" spans="1:21" ht="11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204"/>
      <c r="N461" s="7"/>
      <c r="O461" s="23"/>
      <c r="P461" s="226"/>
      <c r="Q461" s="226"/>
      <c r="R461" s="226"/>
      <c r="S461" s="226"/>
      <c r="T461" s="226"/>
      <c r="U461" s="227"/>
    </row>
    <row r="462" spans="1:21" ht="11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204"/>
      <c r="N462" s="7"/>
      <c r="O462" s="23"/>
      <c r="P462" s="226"/>
      <c r="Q462" s="226"/>
      <c r="R462" s="226"/>
      <c r="S462" s="226"/>
      <c r="T462" s="226"/>
      <c r="U462" s="227"/>
    </row>
    <row r="463" spans="1:21" ht="11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204"/>
      <c r="N463" s="7"/>
      <c r="O463" s="23"/>
      <c r="P463" s="226"/>
      <c r="Q463" s="226"/>
      <c r="R463" s="226"/>
      <c r="S463" s="226"/>
      <c r="T463" s="226"/>
      <c r="U463" s="227"/>
    </row>
    <row r="464" spans="1:21" ht="11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204"/>
      <c r="N464" s="7"/>
      <c r="O464" s="23"/>
      <c r="P464" s="226"/>
      <c r="Q464" s="226"/>
      <c r="R464" s="226"/>
      <c r="S464" s="226"/>
      <c r="T464" s="226"/>
      <c r="U464" s="227"/>
    </row>
    <row r="465" spans="1:21" ht="11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204"/>
      <c r="N465" s="7"/>
      <c r="O465" s="23"/>
      <c r="P465" s="226"/>
      <c r="Q465" s="226"/>
      <c r="R465" s="226"/>
      <c r="S465" s="226"/>
      <c r="T465" s="226"/>
      <c r="U465" s="227"/>
    </row>
    <row r="466" spans="1:21" ht="11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204"/>
      <c r="N466" s="7"/>
      <c r="O466" s="23"/>
      <c r="P466" s="226"/>
      <c r="Q466" s="226"/>
      <c r="R466" s="226"/>
      <c r="S466" s="226"/>
      <c r="T466" s="226"/>
      <c r="U466" s="227"/>
    </row>
    <row r="467" spans="1:21" ht="11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204"/>
      <c r="N467" s="7"/>
      <c r="O467" s="23"/>
      <c r="P467" s="226"/>
      <c r="Q467" s="226"/>
      <c r="R467" s="226"/>
      <c r="S467" s="226"/>
      <c r="T467" s="226"/>
      <c r="U467" s="227"/>
    </row>
    <row r="468" spans="1:21" ht="11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204"/>
      <c r="N468" s="7"/>
      <c r="O468" s="23"/>
      <c r="P468" s="226"/>
      <c r="Q468" s="226"/>
      <c r="R468" s="226"/>
      <c r="S468" s="226"/>
      <c r="T468" s="226"/>
      <c r="U468" s="227"/>
    </row>
    <row r="469" spans="1:21" ht="11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204"/>
      <c r="N469" s="7"/>
      <c r="O469" s="23"/>
      <c r="P469" s="226"/>
      <c r="Q469" s="226"/>
      <c r="R469" s="226"/>
      <c r="S469" s="226"/>
      <c r="T469" s="226"/>
      <c r="U469" s="227"/>
    </row>
    <row r="470" spans="1:21" ht="11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204"/>
      <c r="N470" s="7"/>
      <c r="O470" s="23"/>
      <c r="P470" s="226"/>
      <c r="Q470" s="226"/>
      <c r="R470" s="226"/>
      <c r="S470" s="226"/>
      <c r="T470" s="226"/>
      <c r="U470" s="227"/>
    </row>
    <row r="471" spans="1:21" ht="11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204"/>
      <c r="N471" s="7"/>
      <c r="O471" s="23"/>
      <c r="P471" s="226"/>
      <c r="Q471" s="226"/>
      <c r="R471" s="226"/>
      <c r="S471" s="226"/>
      <c r="T471" s="226"/>
      <c r="U471" s="227"/>
    </row>
    <row r="472" spans="1:21" ht="11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204"/>
      <c r="N472" s="7"/>
      <c r="O472" s="23"/>
      <c r="P472" s="226"/>
      <c r="Q472" s="226"/>
      <c r="R472" s="226"/>
      <c r="S472" s="226"/>
      <c r="T472" s="226"/>
      <c r="U472" s="227"/>
    </row>
    <row r="473" spans="1:21" ht="11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204"/>
      <c r="N473" s="7"/>
      <c r="O473" s="23"/>
      <c r="P473" s="226"/>
      <c r="Q473" s="226"/>
      <c r="R473" s="226"/>
      <c r="S473" s="226"/>
      <c r="T473" s="226"/>
      <c r="U473" s="227"/>
    </row>
    <row r="474" spans="1:21" ht="11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204"/>
      <c r="N474" s="7"/>
      <c r="O474" s="23"/>
      <c r="P474" s="226"/>
      <c r="Q474" s="226"/>
      <c r="R474" s="226"/>
      <c r="S474" s="226"/>
      <c r="T474" s="226"/>
      <c r="U474" s="227"/>
    </row>
    <row r="475" spans="1:21" ht="11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204"/>
      <c r="N475" s="7"/>
      <c r="O475" s="23"/>
      <c r="P475" s="226"/>
      <c r="Q475" s="226"/>
      <c r="R475" s="226"/>
      <c r="S475" s="226"/>
      <c r="T475" s="226"/>
      <c r="U475" s="227"/>
    </row>
    <row r="476" spans="1:21" ht="11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204"/>
      <c r="N476" s="7"/>
      <c r="O476" s="23"/>
      <c r="P476" s="226"/>
      <c r="Q476" s="226"/>
      <c r="R476" s="226"/>
      <c r="S476" s="226"/>
      <c r="T476" s="226"/>
      <c r="U476" s="227"/>
    </row>
    <row r="477" spans="1:21" ht="11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204"/>
      <c r="N477" s="7"/>
      <c r="O477" s="23"/>
      <c r="P477" s="226"/>
      <c r="Q477" s="226"/>
      <c r="R477" s="226"/>
      <c r="S477" s="226"/>
      <c r="T477" s="226"/>
      <c r="U477" s="227"/>
    </row>
    <row r="478" spans="1:21" ht="11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204"/>
      <c r="N478" s="7"/>
      <c r="O478" s="23"/>
      <c r="P478" s="226"/>
      <c r="Q478" s="226"/>
      <c r="R478" s="226"/>
      <c r="S478" s="226"/>
      <c r="T478" s="226"/>
      <c r="U478" s="227"/>
    </row>
    <row r="479" spans="1:21" ht="11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204"/>
      <c r="N479" s="7"/>
      <c r="O479" s="23"/>
      <c r="P479" s="226"/>
      <c r="Q479" s="226"/>
      <c r="R479" s="226"/>
      <c r="S479" s="226"/>
      <c r="T479" s="226"/>
      <c r="U479" s="227"/>
    </row>
    <row r="480" spans="1:21" ht="11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204"/>
      <c r="N480" s="7"/>
      <c r="O480" s="23"/>
      <c r="P480" s="226"/>
      <c r="Q480" s="226"/>
      <c r="R480" s="226"/>
      <c r="S480" s="226"/>
      <c r="T480" s="226"/>
      <c r="U480" s="227"/>
    </row>
    <row r="481" spans="1:21" ht="11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204"/>
      <c r="N481" s="7"/>
      <c r="O481" s="23"/>
      <c r="P481" s="226"/>
      <c r="Q481" s="226"/>
      <c r="R481" s="226"/>
      <c r="S481" s="226"/>
      <c r="T481" s="226"/>
      <c r="U481" s="227"/>
    </row>
    <row r="482" spans="1:21" ht="11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204"/>
      <c r="N482" s="7"/>
      <c r="O482" s="23"/>
      <c r="P482" s="226"/>
      <c r="Q482" s="226"/>
      <c r="R482" s="226"/>
      <c r="S482" s="226"/>
      <c r="T482" s="226"/>
      <c r="U482" s="227"/>
    </row>
    <row r="483" spans="1:21" ht="11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204"/>
      <c r="N483" s="7"/>
      <c r="O483" s="23"/>
      <c r="P483" s="226"/>
      <c r="Q483" s="226"/>
      <c r="R483" s="226"/>
      <c r="S483" s="226"/>
      <c r="T483" s="226"/>
      <c r="U483" s="227"/>
    </row>
    <row r="484" spans="1:21" ht="11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204"/>
      <c r="N484" s="7"/>
      <c r="O484" s="23"/>
      <c r="P484" s="226"/>
      <c r="Q484" s="226"/>
      <c r="R484" s="226"/>
      <c r="S484" s="226"/>
      <c r="T484" s="226"/>
      <c r="U484" s="227"/>
    </row>
    <row r="485" spans="1:21" ht="11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204"/>
      <c r="N485" s="7"/>
      <c r="O485" s="23"/>
      <c r="P485" s="226"/>
      <c r="Q485" s="226"/>
      <c r="R485" s="226"/>
      <c r="S485" s="226"/>
      <c r="T485" s="226"/>
      <c r="U485" s="227"/>
    </row>
    <row r="486" spans="1:21" ht="11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204"/>
      <c r="N486" s="7"/>
      <c r="O486" s="23"/>
      <c r="P486" s="226"/>
      <c r="Q486" s="226"/>
      <c r="R486" s="226"/>
      <c r="S486" s="226"/>
      <c r="T486" s="226"/>
      <c r="U486" s="227"/>
    </row>
    <row r="487" spans="1:21" ht="11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204"/>
      <c r="N487" s="7"/>
      <c r="O487" s="23"/>
      <c r="P487" s="226"/>
      <c r="Q487" s="226"/>
      <c r="R487" s="226"/>
      <c r="S487" s="226"/>
      <c r="T487" s="226"/>
      <c r="U487" s="227"/>
    </row>
    <row r="488" spans="1:21" ht="11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204"/>
      <c r="N488" s="7"/>
      <c r="O488" s="23"/>
      <c r="P488" s="226"/>
      <c r="Q488" s="226"/>
      <c r="R488" s="226"/>
      <c r="S488" s="226"/>
      <c r="T488" s="226"/>
      <c r="U488" s="227"/>
    </row>
    <row r="489" spans="1:21" ht="11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204"/>
      <c r="N489" s="7"/>
      <c r="O489" s="23"/>
      <c r="P489" s="226"/>
      <c r="Q489" s="226"/>
      <c r="R489" s="226"/>
      <c r="S489" s="226"/>
      <c r="T489" s="226"/>
      <c r="U489" s="227"/>
    </row>
    <row r="490" spans="1:21" ht="11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204"/>
      <c r="N490" s="7"/>
      <c r="O490" s="23"/>
      <c r="P490" s="226"/>
      <c r="Q490" s="226"/>
      <c r="R490" s="226"/>
      <c r="S490" s="226"/>
      <c r="T490" s="226"/>
      <c r="U490" s="227"/>
    </row>
    <row r="491" spans="1:21" ht="11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204"/>
      <c r="N491" s="7"/>
      <c r="O491" s="23"/>
      <c r="P491" s="226"/>
      <c r="Q491" s="226"/>
      <c r="R491" s="226"/>
      <c r="S491" s="226"/>
      <c r="T491" s="226"/>
      <c r="U491" s="227"/>
    </row>
    <row r="492" spans="1:21" ht="11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204"/>
      <c r="N492" s="7"/>
      <c r="O492" s="23"/>
      <c r="P492" s="226"/>
      <c r="Q492" s="226"/>
      <c r="R492" s="226"/>
      <c r="S492" s="226"/>
      <c r="T492" s="226"/>
      <c r="U492" s="227"/>
    </row>
    <row r="493" spans="1:21" ht="11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204"/>
      <c r="N493" s="7"/>
      <c r="O493" s="23"/>
      <c r="P493" s="226"/>
      <c r="Q493" s="226"/>
      <c r="R493" s="226"/>
      <c r="S493" s="226"/>
      <c r="T493" s="226"/>
      <c r="U493" s="227"/>
    </row>
    <row r="494" spans="1:21" ht="11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204"/>
      <c r="N494" s="7"/>
      <c r="O494" s="23"/>
      <c r="P494" s="226"/>
      <c r="Q494" s="226"/>
      <c r="R494" s="226"/>
      <c r="S494" s="226"/>
      <c r="T494" s="226"/>
      <c r="U494" s="227"/>
    </row>
    <row r="495" spans="1:21" ht="11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204"/>
      <c r="N495" s="7"/>
      <c r="O495" s="23"/>
      <c r="P495" s="226"/>
      <c r="Q495" s="226"/>
      <c r="R495" s="226"/>
      <c r="S495" s="226"/>
      <c r="T495" s="226"/>
      <c r="U495" s="227"/>
    </row>
    <row r="496" spans="1:21" ht="11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204"/>
      <c r="N496" s="7"/>
      <c r="O496" s="23"/>
      <c r="P496" s="226"/>
      <c r="Q496" s="226"/>
      <c r="R496" s="226"/>
      <c r="S496" s="226"/>
      <c r="T496" s="226"/>
      <c r="U496" s="227"/>
    </row>
    <row r="497" spans="1:21" ht="11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204"/>
      <c r="N497" s="7"/>
      <c r="O497" s="23"/>
      <c r="P497" s="226"/>
      <c r="Q497" s="226"/>
      <c r="R497" s="226"/>
      <c r="S497" s="226"/>
      <c r="T497" s="226"/>
      <c r="U497" s="227"/>
    </row>
    <row r="498" spans="1:21" ht="11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204"/>
      <c r="N498" s="7"/>
      <c r="O498" s="23"/>
      <c r="P498" s="226"/>
      <c r="Q498" s="226"/>
      <c r="R498" s="226"/>
      <c r="S498" s="226"/>
      <c r="T498" s="226"/>
      <c r="U498" s="227"/>
    </row>
    <row r="499" spans="1:21" ht="11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204"/>
      <c r="N499" s="7"/>
      <c r="O499" s="23"/>
      <c r="P499" s="226"/>
      <c r="Q499" s="226"/>
      <c r="R499" s="226"/>
      <c r="S499" s="226"/>
      <c r="T499" s="226"/>
      <c r="U499" s="227"/>
    </row>
    <row r="500" spans="1:21" ht="11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204"/>
      <c r="N500" s="7"/>
      <c r="O500" s="23"/>
      <c r="P500" s="226"/>
      <c r="Q500" s="226"/>
      <c r="R500" s="226"/>
      <c r="S500" s="226"/>
      <c r="T500" s="226"/>
      <c r="U500" s="227"/>
    </row>
    <row r="501" spans="1:21" ht="11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204"/>
      <c r="N501" s="7"/>
      <c r="O501" s="23"/>
      <c r="P501" s="226"/>
      <c r="Q501" s="226"/>
      <c r="R501" s="226"/>
      <c r="S501" s="226"/>
      <c r="T501" s="226"/>
      <c r="U501" s="227"/>
    </row>
    <row r="502" spans="1:21" ht="11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204"/>
      <c r="N502" s="7"/>
      <c r="O502" s="23"/>
      <c r="P502" s="226"/>
      <c r="Q502" s="226"/>
      <c r="R502" s="226"/>
      <c r="S502" s="226"/>
      <c r="T502" s="226"/>
      <c r="U502" s="227"/>
    </row>
    <row r="503" spans="1:21" ht="11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204"/>
      <c r="N503" s="7"/>
      <c r="O503" s="23"/>
      <c r="P503" s="226"/>
      <c r="Q503" s="226"/>
      <c r="R503" s="226"/>
      <c r="S503" s="226"/>
      <c r="T503" s="226"/>
      <c r="U503" s="227"/>
    </row>
    <row r="504" spans="1:21" ht="11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204"/>
      <c r="N504" s="7"/>
      <c r="O504" s="23"/>
      <c r="P504" s="226"/>
      <c r="Q504" s="226"/>
      <c r="R504" s="226"/>
      <c r="S504" s="226"/>
      <c r="T504" s="226"/>
      <c r="U504" s="227"/>
    </row>
    <row r="505" spans="1:21" ht="11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204"/>
      <c r="N505" s="7"/>
      <c r="O505" s="23"/>
      <c r="P505" s="226"/>
      <c r="Q505" s="226"/>
      <c r="R505" s="226"/>
      <c r="S505" s="226"/>
      <c r="T505" s="226"/>
      <c r="U505" s="227"/>
    </row>
    <row r="506" spans="1:21" ht="11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204"/>
      <c r="N506" s="7"/>
      <c r="O506" s="23"/>
      <c r="P506" s="226"/>
      <c r="Q506" s="226"/>
      <c r="R506" s="226"/>
      <c r="S506" s="226"/>
      <c r="T506" s="226"/>
      <c r="U506" s="227"/>
    </row>
    <row r="507" spans="1:21" ht="11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204"/>
      <c r="N507" s="7"/>
      <c r="O507" s="23"/>
      <c r="P507" s="226"/>
      <c r="Q507" s="226"/>
      <c r="R507" s="226"/>
      <c r="S507" s="226"/>
      <c r="T507" s="226"/>
      <c r="U507" s="227"/>
    </row>
    <row r="508" spans="1:21" ht="11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204"/>
      <c r="N508" s="7"/>
      <c r="O508" s="23"/>
      <c r="P508" s="226"/>
      <c r="Q508" s="226"/>
      <c r="R508" s="226"/>
      <c r="S508" s="226"/>
      <c r="T508" s="226"/>
      <c r="U508" s="227"/>
    </row>
    <row r="509" spans="1:21" ht="11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204"/>
      <c r="N509" s="7"/>
      <c r="O509" s="23"/>
      <c r="P509" s="226"/>
      <c r="Q509" s="226"/>
      <c r="R509" s="226"/>
      <c r="S509" s="226"/>
      <c r="T509" s="226"/>
      <c r="U509" s="227"/>
    </row>
    <row r="510" spans="1:21" ht="11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204"/>
      <c r="N510" s="7"/>
      <c r="O510" s="23"/>
      <c r="P510" s="226"/>
      <c r="Q510" s="226"/>
      <c r="R510" s="226"/>
      <c r="S510" s="226"/>
      <c r="T510" s="226"/>
      <c r="U510" s="227"/>
    </row>
    <row r="511" spans="1:21" ht="11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204"/>
      <c r="N511" s="7"/>
      <c r="O511" s="23"/>
      <c r="P511" s="226"/>
      <c r="Q511" s="226"/>
      <c r="R511" s="226"/>
      <c r="S511" s="226"/>
      <c r="T511" s="226"/>
      <c r="U511" s="227"/>
    </row>
    <row r="512" spans="1:21" ht="11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204"/>
      <c r="N512" s="7"/>
      <c r="O512" s="23"/>
      <c r="P512" s="226"/>
      <c r="Q512" s="226"/>
      <c r="R512" s="226"/>
      <c r="S512" s="226"/>
      <c r="T512" s="226"/>
      <c r="U512" s="227"/>
    </row>
    <row r="513" spans="1:21" ht="11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204"/>
      <c r="N513" s="7"/>
      <c r="O513" s="23"/>
      <c r="P513" s="226"/>
      <c r="Q513" s="226"/>
      <c r="R513" s="226"/>
      <c r="S513" s="226"/>
      <c r="T513" s="226"/>
      <c r="U513" s="227"/>
    </row>
    <row r="514" spans="1:21" ht="11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204"/>
      <c r="N514" s="7"/>
      <c r="O514" s="23"/>
      <c r="P514" s="226"/>
      <c r="Q514" s="226"/>
      <c r="R514" s="226"/>
      <c r="S514" s="226"/>
      <c r="T514" s="226"/>
      <c r="U514" s="227"/>
    </row>
  </sheetData>
  <phoneticPr fontId="16"/>
  <conditionalFormatting sqref="A14:A27 A31:A52">
    <cfRule type="expression" dxfId="262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8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各種設定!$D$6:$D$10</xm:f>
          </x14:formula1>
          <xm:sqref>K7</xm:sqref>
        </x14:dataValidation>
        <x14:dataValidation type="list" allowBlank="1" showInputMessage="1" showErrorMessage="1">
          <x14:formula1>
            <xm:f>各種設定!$D$11:$D$16</xm:f>
          </x14:formula1>
          <xm:sqref>K8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52"/>
  <sheetViews>
    <sheetView workbookViewId="0">
      <selection activeCell="B13" sqref="B13"/>
    </sheetView>
  </sheetViews>
  <sheetFormatPr defaultRowHeight="11.25"/>
  <cols>
    <col min="1" max="1" width="9.33203125" style="18"/>
    <col min="2" max="4" width="9.1640625" style="18" customWidth="1"/>
    <col min="5" max="5" width="9.33203125" style="220"/>
    <col min="6" max="8" width="9.1640625" style="18" customWidth="1"/>
    <col min="9" max="16384" width="9.33203125" style="18"/>
  </cols>
  <sheetData>
    <row r="1" spans="1:8">
      <c r="A1" s="18" t="s">
        <v>1</v>
      </c>
      <c r="B1" s="18" t="s">
        <v>2</v>
      </c>
      <c r="C1" s="18" t="s">
        <v>15</v>
      </c>
      <c r="D1" s="18" t="s">
        <v>16</v>
      </c>
      <c r="E1" s="220" t="s">
        <v>8</v>
      </c>
      <c r="F1" s="18" t="s">
        <v>6</v>
      </c>
      <c r="G1" s="18" t="s">
        <v>19</v>
      </c>
      <c r="H1" s="18" t="s">
        <v>20</v>
      </c>
    </row>
    <row r="2" spans="1:8">
      <c r="A2" s="222">
        <v>1</v>
      </c>
      <c r="B2" s="18">
        <f>IFERROR(INDEX('予選ヒート1Gr-レース結果表（貼付）'!$A:$Z,MATCH($A2,'予選ヒート1Gr-レース結果表（貼付）'!$A:$A,0),MATCH(B$1,'予選ヒート1Gr-レース結果表（貼付）'!$1:$1,0)),"")</f>
        <v>51</v>
      </c>
      <c r="C2" s="18" t="str">
        <f>IFERROR(INDEX('予選ヒート1Gr-レース結果表（貼付）'!$A:$Z,MATCH($A2,'予選ヒート1Gr-レース結果表（貼付）'!$A:$A,0),MATCH(C$1,'予選ヒート1Gr-レース結果表（貼付）'!$1:$1,0)),"")</f>
        <v>佐々木 克行</v>
      </c>
      <c r="D2" s="18" t="str">
        <f>IFERROR(INDEX('予選ヒート1Gr-レース結果表（貼付）'!$A:$Z,MATCH($A2,'予選ヒート1Gr-レース結果表（貼付）'!$A:$A,0),MATCH(D$1,'予選ヒート1Gr-レース結果表（貼付）'!$1:$1,0)),"")</f>
        <v>SUPER SS</v>
      </c>
      <c r="E2" s="221">
        <f>IFERROR(INDEX('予選ヒート1Gr-レース結果表（貼付）'!$A:$Z,MATCH($A2,'予選ヒート1Gr-レース結果表（貼付）'!$A:$A,0),MATCH(E$1,'予選ヒート1Gr-レース結果表（貼付）'!$1:$1,0)),"")</f>
        <v>6.5703356481481489E-3</v>
      </c>
      <c r="F2" s="18" t="str">
        <f>IFERROR(INDEX('予選ヒート1Gr-レース結果表（貼付）'!$A:$Z,MATCH($A2,'予選ヒート1Gr-レース結果表（貼付）'!$A:$A,0),MATCH(F$1,'予選ヒート1Gr-レース結果表（貼付）'!$1:$1,0)),"")</f>
        <v>RT.HISTRY</v>
      </c>
      <c r="G2" s="18" t="str">
        <f>IFERROR(INDEX('予選ヒート1Gr-レース結果表（貼付）'!$A:$Z,MATCH($A2,'予選ヒート1Gr-レース結果表（貼付）'!$A:$A,0),MATCH(G$1,'予選ヒート1Gr-レース結果表（貼付）'!$1:$1,0)),"")</f>
        <v>DreamQuest/YAMAHA</v>
      </c>
      <c r="H2" s="18" t="str">
        <f>IFERROR(INDEX('予選ヒート1Gr-レース結果表（貼付）'!$A:$Z,MATCH($A2,'予選ヒート1Gr-レース結果表（貼付）'!$A:$A,0),MATCH(H$1,'予選ヒート1Gr-レース結果表（貼付）'!$1:$1,0)),"")</f>
        <v>BS</v>
      </c>
    </row>
    <row r="3" spans="1:8">
      <c r="A3" s="18">
        <v>15</v>
      </c>
      <c r="B3" s="18">
        <f>IFERROR(INDEX('予選ヒート1Gr-レース結果表（貼付）'!$A:$Z,MATCH($A3,'予選ヒート1Gr-レース結果表（貼付）'!$A:$A,0),MATCH(B$1,'予選ヒート1Gr-レース結果表（貼付）'!$1:$1,0)),"")</f>
        <v>12</v>
      </c>
      <c r="C3" s="18" t="str">
        <f>IFERROR(INDEX('予選ヒート1Gr-レース結果表（貼付）'!$A:$Z,MATCH($A3,'予選ヒート1Gr-レース結果表（貼付）'!$A:$A,0),MATCH(C$1,'予選ヒート1Gr-レース結果表（貼付）'!$1:$1,0)),"")</f>
        <v>辻井 啓貴</v>
      </c>
      <c r="D3" s="18" t="str">
        <f>IFERROR(INDEX('予選ヒート1Gr-レース結果表（貼付）'!$A:$Z,MATCH($A3,'予選ヒート1Gr-レース結果表（貼付）'!$A:$A,0),MATCH(D$1,'予選ヒート1Gr-レース結果表（貼付）'!$1:$1,0)),"")</f>
        <v>SUPER SS</v>
      </c>
      <c r="E3" s="220">
        <f>IFERROR(INDEX('予選ヒート1Gr-レース結果表（貼付）'!$A:$Z,MATCH($A3,'予選ヒート1Gr-レース結果表（貼付）'!$A:$A,0),MATCH(E$1,'予選ヒート1Gr-レース結果表（貼付）'!$1:$1,0)),"")</f>
        <v>6.7261574074074073E-3</v>
      </c>
      <c r="F3" s="18" t="str">
        <f>IFERROR(INDEX('予選ヒート1Gr-レース結果表（貼付）'!$A:$Z,MATCH($A3,'予選ヒート1Gr-レース結果表（貼付）'!$A:$A,0),MATCH(F$1,'予選ヒート1Gr-レース結果表（貼付）'!$1:$1,0)),"")</f>
        <v>EHRE motorsport</v>
      </c>
      <c r="G3" s="18" t="str">
        <f>IFERROR(INDEX('予選ヒート1Gr-レース結果表（貼付）'!$A:$Z,MATCH($A3,'予選ヒート1Gr-レース結果表（貼付）'!$A:$A,0),MATCH(G$1,'予選ヒート1Gr-レース結果表（貼付）'!$1:$1,0)),"")</f>
        <v>KOSMIC/YAMAHA</v>
      </c>
      <c r="H3" s="18" t="str">
        <f>IFERROR(INDEX('予選ヒート1Gr-レース結果表（貼付）'!$A:$Z,MATCH($A3,'予選ヒート1Gr-レース結果表（貼付）'!$A:$A,0),MATCH(H$1,'予選ヒート1Gr-レース結果表（貼付）'!$1:$1,0)),"")</f>
        <v>BS</v>
      </c>
    </row>
    <row r="4" spans="1:8">
      <c r="A4" s="18">
        <v>16</v>
      </c>
      <c r="B4" s="18">
        <f>IFERROR(INDEX('予選ヒート1Gr-レース結果表（貼付）'!$A:$Z,MATCH($A4,'予選ヒート1Gr-レース結果表（貼付）'!$A:$A,0),MATCH(B$1,'予選ヒート1Gr-レース結果表（貼付）'!$1:$1,0)),"")</f>
        <v>14</v>
      </c>
      <c r="C4" s="18" t="str">
        <f>IFERROR(INDEX('予選ヒート1Gr-レース結果表（貼付）'!$A:$Z,MATCH($A4,'予選ヒート1Gr-レース結果表（貼付）'!$A:$A,0),MATCH(C$1,'予選ヒート1Gr-レース結果表（貼付）'!$1:$1,0)),"")</f>
        <v>辻本 稔</v>
      </c>
      <c r="D4" s="18" t="str">
        <f>IFERROR(INDEX('予選ヒート1Gr-レース結果表（貼付）'!$A:$Z,MATCH($A4,'予選ヒート1Gr-レース結果表（貼付）'!$A:$A,0),MATCH(D$1,'予選ヒート1Gr-レース結果表（貼付）'!$1:$1,0)),"")</f>
        <v>SUPER SS</v>
      </c>
      <c r="E4" s="220">
        <f>IFERROR(INDEX('予選ヒート1Gr-レース結果表（貼付）'!$A:$Z,MATCH($A4,'予選ヒート1Gr-レース結果表（貼付）'!$A:$A,0),MATCH(E$1,'予選ヒート1Gr-レース結果表（貼付）'!$1:$1,0)),"")</f>
        <v>6.7317824074074077E-3</v>
      </c>
      <c r="F4" s="18" t="str">
        <f>IFERROR(INDEX('予選ヒート1Gr-レース結果表（貼付）'!$A:$Z,MATCH($A4,'予選ヒート1Gr-レース結果表（貼付）'!$A:$A,0),MATCH(F$1,'予選ヒート1Gr-レース結果表（貼付）'!$1:$1,0)),"")</f>
        <v>サーティーズレーシング</v>
      </c>
      <c r="G4" s="18" t="str">
        <f>IFERROR(INDEX('予選ヒート1Gr-レース結果表（貼付）'!$A:$Z,MATCH($A4,'予選ヒート1Gr-レース結果表（貼付）'!$A:$A,0),MATCH(G$1,'予選ヒート1Gr-レース結果表（貼付）'!$1:$1,0)),"")</f>
        <v>Mach1/YAMAHA</v>
      </c>
      <c r="H4" s="18" t="str">
        <f>IFERROR(INDEX('予選ヒート1Gr-レース結果表（貼付）'!$A:$Z,MATCH($A4,'予選ヒート1Gr-レース結果表（貼付）'!$A:$A,0),MATCH(H$1,'予選ヒート1Gr-レース結果表（貼付）'!$1:$1,0)),"")</f>
        <v>BS</v>
      </c>
    </row>
    <row r="5" spans="1:8">
      <c r="A5" s="18">
        <v>17</v>
      </c>
      <c r="B5" s="18">
        <f>IFERROR(INDEX('予選ヒート1Gr-レース結果表（貼付）'!$A:$Z,MATCH($A5,'予選ヒート1Gr-レース結果表（貼付）'!$A:$A,0),MATCH(B$1,'予選ヒート1Gr-レース結果表（貼付）'!$1:$1,0)),"")</f>
        <v>27</v>
      </c>
      <c r="C5" s="18" t="str">
        <f>IFERROR(INDEX('予選ヒート1Gr-レース結果表（貼付）'!$A:$Z,MATCH($A5,'予選ヒート1Gr-レース結果表（貼付）'!$A:$A,0),MATCH(C$1,'予選ヒート1Gr-レース結果表（貼付）'!$1:$1,0)),"")</f>
        <v>大川 浩</v>
      </c>
      <c r="D5" s="18" t="str">
        <f>IFERROR(INDEX('予選ヒート1Gr-レース結果表（貼付）'!$A:$Z,MATCH($A5,'予選ヒート1Gr-レース結果表（貼付）'!$A:$A,0),MATCH(D$1,'予選ヒート1Gr-レース結果表（貼付）'!$1:$1,0)),"")</f>
        <v>SUPER SS</v>
      </c>
      <c r="E5" s="220">
        <f>IFERROR(INDEX('予選ヒート1Gr-レース結果表（貼付）'!$A:$Z,MATCH($A5,'予選ヒート1Gr-レース結果表（貼付）'!$A:$A,0),MATCH(E$1,'予選ヒート1Gr-レース結果表（貼付）'!$1:$1,0)),"")</f>
        <v>6.7344328703703707E-3</v>
      </c>
      <c r="F5" s="18" t="str">
        <f>IFERROR(INDEX('予選ヒート1Gr-レース結果表（貼付）'!$A:$Z,MATCH($A5,'予選ヒート1Gr-レース結果表（貼付）'!$A:$A,0),MATCH(F$1,'予選ヒート1Gr-レース結果表（貼付）'!$1:$1,0)),"")</f>
        <v>ハラダカートクラブ</v>
      </c>
      <c r="G5" s="18" t="str">
        <f>IFERROR(INDEX('予選ヒート1Gr-レース結果表（貼付）'!$A:$Z,MATCH($A5,'予選ヒート1Gr-レース結果表（貼付）'!$A:$A,0),MATCH(G$1,'予選ヒート1Gr-レース結果表（貼付）'!$1:$1,0)),"")</f>
        <v>FA/YAMAHA</v>
      </c>
      <c r="H5" s="18" t="str">
        <f>IFERROR(INDEX('予選ヒート1Gr-レース結果表（貼付）'!$A:$Z,MATCH($A5,'予選ヒート1Gr-レース結果表（貼付）'!$A:$A,0),MATCH(H$1,'予選ヒート1Gr-レース結果表（貼付）'!$1:$1,0)),"")</f>
        <v>BS</v>
      </c>
    </row>
    <row r="6" spans="1:8">
      <c r="A6" s="18">
        <v>18</v>
      </c>
      <c r="B6" s="18">
        <f>IFERROR(INDEX('予選ヒート1Gr-レース結果表（貼付）'!$A:$Z,MATCH($A6,'予選ヒート1Gr-レース結果表（貼付）'!$A:$A,0),MATCH(B$1,'予選ヒート1Gr-レース結果表（貼付）'!$1:$1,0)),"")</f>
        <v>39</v>
      </c>
      <c r="C6" s="18" t="str">
        <f>IFERROR(INDEX('予選ヒート1Gr-レース結果表（貼付）'!$A:$Z,MATCH($A6,'予選ヒート1Gr-レース結果表（貼付）'!$A:$A,0),MATCH(C$1,'予選ヒート1Gr-レース結果表（貼付）'!$1:$1,0)),"")</f>
        <v>松井 孝允</v>
      </c>
      <c r="D6" s="18" t="str">
        <f>IFERROR(INDEX('予選ヒート1Gr-レース結果表（貼付）'!$A:$Z,MATCH($A6,'予選ヒート1Gr-レース結果表（貼付）'!$A:$A,0),MATCH(D$1,'予選ヒート1Gr-レース結果表（貼付）'!$1:$1,0)),"")</f>
        <v>SUPER SS</v>
      </c>
      <c r="E6" s="220">
        <f>IFERROR(INDEX('予選ヒート1Gr-レース結果表（貼付）'!$A:$Z,MATCH($A6,'予選ヒート1Gr-レース結果表（貼付）'!$A:$A,0),MATCH(E$1,'予選ヒート1Gr-レース結果表（貼付）'!$1:$1,0)),"")</f>
        <v>6.7397800925925932E-3</v>
      </c>
      <c r="F6" s="18" t="str">
        <f>IFERROR(INDEX('予選ヒート1Gr-レース結果表（貼付）'!$A:$Z,MATCH($A6,'予選ヒート1Gr-レース結果表（貼付）'!$A:$A,0),MATCH(F$1,'予選ヒート1Gr-レース結果表（貼付）'!$1:$1,0)),"")</f>
        <v>のりものクラブTIGRE</v>
      </c>
      <c r="G6" s="18" t="str">
        <f>IFERROR(INDEX('予選ヒート1Gr-レース結果表（貼付）'!$A:$Z,MATCH($A6,'予選ヒート1Gr-レース結果表（貼付）'!$A:$A,0),MATCH(G$1,'予選ヒート1Gr-レース結果表（貼付）'!$1:$1,0)),"")</f>
        <v>SWF/YAMAHA</v>
      </c>
      <c r="H6" s="18" t="str">
        <f>IFERROR(INDEX('予選ヒート1Gr-レース結果表（貼付）'!$A:$Z,MATCH($A6,'予選ヒート1Gr-レース結果表（貼付）'!$A:$A,0),MATCH(H$1,'予選ヒート1Gr-レース結果表（貼付）'!$1:$1,0)),"")</f>
        <v>BS</v>
      </c>
    </row>
    <row r="7" spans="1:8">
      <c r="A7" s="18">
        <v>19</v>
      </c>
      <c r="B7" s="18">
        <f>IFERROR(INDEX('予選ヒート1Gr-レース結果表（貼付）'!$A:$Z,MATCH($A7,'予選ヒート1Gr-レース結果表（貼付）'!$A:$A,0),MATCH(B$1,'予選ヒート1Gr-レース結果表（貼付）'!$1:$1,0)),"")</f>
        <v>99</v>
      </c>
      <c r="C7" s="18" t="str">
        <f>IFERROR(INDEX('予選ヒート1Gr-レース結果表（貼付）'!$A:$Z,MATCH($A7,'予選ヒート1Gr-レース結果表（貼付）'!$A:$A,0),MATCH(C$1,'予選ヒート1Gr-レース結果表（貼付）'!$1:$1,0)),"")</f>
        <v>近藤 雄一朗</v>
      </c>
      <c r="D7" s="18" t="str">
        <f>IFERROR(INDEX('予選ヒート1Gr-レース結果表（貼付）'!$A:$Z,MATCH($A7,'予選ヒート1Gr-レース結果表（貼付）'!$A:$A,0),MATCH(D$1,'予選ヒート1Gr-レース結果表（貼付）'!$1:$1,0)),"")</f>
        <v>SUPER SS</v>
      </c>
      <c r="E7" s="220">
        <f>IFERROR(INDEX('予選ヒート1Gr-レース結果表（貼付）'!$A:$Z,MATCH($A7,'予選ヒート1Gr-レース結果表（貼付）'!$A:$A,0),MATCH(E$1,'予選ヒート1Gr-レース結果表（貼付）'!$1:$1,0)),"")</f>
        <v>6.7554282407407415E-3</v>
      </c>
      <c r="F7" s="18" t="str">
        <f>IFERROR(INDEX('予選ヒート1Gr-レース結果表（貼付）'!$A:$Z,MATCH($A7,'予選ヒート1Gr-レース結果表（貼付）'!$A:$A,0),MATCH(F$1,'予選ヒート1Gr-レース結果表（貼付）'!$1:$1,0)),"")</f>
        <v>モアコラージュTQS</v>
      </c>
      <c r="G7" s="18" t="str">
        <f>IFERROR(INDEX('予選ヒート1Gr-レース結果表（貼付）'!$A:$Z,MATCH($A7,'予選ヒート1Gr-レース結果表（貼付）'!$A:$A,0),MATCH(G$1,'予選ヒート1Gr-レース結果表（貼付）'!$1:$1,0)),"")</f>
        <v>ドラゴコルセ/YAMAHA</v>
      </c>
      <c r="H7" s="18" t="str">
        <f>IFERROR(INDEX('予選ヒート1Gr-レース結果表（貼付）'!$A:$Z,MATCH($A7,'予選ヒート1Gr-レース結果表（貼付）'!$A:$A,0),MATCH(H$1,'予選ヒート1Gr-レース結果表（貼付）'!$1:$1,0)),"")</f>
        <v>BS</v>
      </c>
    </row>
    <row r="8" spans="1:8">
      <c r="A8" s="18">
        <v>20</v>
      </c>
      <c r="B8" s="18">
        <f>IFERROR(INDEX('予選ヒート1Gr-レース結果表（貼付）'!$A:$Z,MATCH($A8,'予選ヒート1Gr-レース結果表（貼付）'!$A:$A,0),MATCH(B$1,'予選ヒート1Gr-レース結果表（貼付）'!$1:$1,0)),"")</f>
        <v>57</v>
      </c>
      <c r="C8" s="18" t="str">
        <f>IFERROR(INDEX('予選ヒート1Gr-レース結果表（貼付）'!$A:$Z,MATCH($A8,'予選ヒート1Gr-レース結果表（貼付）'!$A:$A,0),MATCH(C$1,'予選ヒート1Gr-レース結果表（貼付）'!$1:$1,0)),"")</f>
        <v>江崎 昭彦</v>
      </c>
      <c r="D8" s="18" t="str">
        <f>IFERROR(INDEX('予選ヒート1Gr-レース結果表（貼付）'!$A:$Z,MATCH($A8,'予選ヒート1Gr-レース結果表（貼付）'!$A:$A,0),MATCH(D$1,'予選ヒート1Gr-レース結果表（貼付）'!$1:$1,0)),"")</f>
        <v>SUPER SS</v>
      </c>
      <c r="E8" s="220">
        <f>IFERROR(INDEX('予選ヒート1Gr-レース結果表（貼付）'!$A:$Z,MATCH($A8,'予選ヒート1Gr-レース結果表（貼付）'!$A:$A,0),MATCH(E$1,'予選ヒート1Gr-レース結果表（貼付）'!$1:$1,0)),"")</f>
        <v>6.7610879629629627E-3</v>
      </c>
      <c r="F8" s="18" t="str">
        <f>IFERROR(INDEX('予選ヒート1Gr-レース結果表（貼付）'!$A:$Z,MATCH($A8,'予選ヒート1Gr-レース結果表（貼付）'!$A:$A,0),MATCH(F$1,'予選ヒート1Gr-レース結果表（貼付）'!$1:$1,0)),"")</f>
        <v>Ash</v>
      </c>
      <c r="G8" s="18" t="str">
        <f>IFERROR(INDEX('予選ヒート1Gr-レース結果表（貼付）'!$A:$Z,MATCH($A8,'予選ヒート1Gr-レース結果表（貼付）'!$A:$A,0),MATCH(G$1,'予選ヒート1Gr-レース結果表（貼付）'!$1:$1,0)),"")</f>
        <v>KOSMIC/YAMAHA</v>
      </c>
      <c r="H8" s="18" t="str">
        <f>IFERROR(INDEX('予選ヒート1Gr-レース結果表（貼付）'!$A:$Z,MATCH($A8,'予選ヒート1Gr-レース結果表（貼付）'!$A:$A,0),MATCH(H$1,'予選ヒート1Gr-レース結果表（貼付）'!$1:$1,0)),"")</f>
        <v>BS</v>
      </c>
    </row>
    <row r="9" spans="1:8">
      <c r="A9" s="18">
        <v>21</v>
      </c>
      <c r="B9" s="18">
        <f>IFERROR(INDEX('予選ヒート1Gr-レース結果表（貼付）'!$A:$Z,MATCH($A9,'予選ヒート1Gr-レース結果表（貼付）'!$A:$A,0),MATCH(B$1,'予選ヒート1Gr-レース結果表（貼付）'!$1:$1,0)),"")</f>
        <v>90</v>
      </c>
      <c r="C9" s="18" t="str">
        <f>IFERROR(INDEX('予選ヒート1Gr-レース結果表（貼付）'!$A:$Z,MATCH($A9,'予選ヒート1Gr-レース結果表（貼付）'!$A:$A,0),MATCH(C$1,'予選ヒート1Gr-レース結果表（貼付）'!$1:$1,0)),"")</f>
        <v>竹中 敬之</v>
      </c>
      <c r="D9" s="18" t="str">
        <f>IFERROR(INDEX('予選ヒート1Gr-レース結果表（貼付）'!$A:$Z,MATCH($A9,'予選ヒート1Gr-レース結果表（貼付）'!$A:$A,0),MATCH(D$1,'予選ヒート1Gr-レース結果表（貼付）'!$1:$1,0)),"")</f>
        <v>SUPER SS</v>
      </c>
      <c r="E9" s="220">
        <f>IFERROR(INDEX('予選ヒート1Gr-レース結果表（貼付）'!$A:$Z,MATCH($A9,'予選ヒート1Gr-レース結果表（貼付）'!$A:$A,0),MATCH(E$1,'予選ヒート1Gr-レース結果表（貼付）'!$1:$1,0)),"")</f>
        <v>6.7945370370370364E-3</v>
      </c>
      <c r="F9" s="18" t="str">
        <f>IFERROR(INDEX('予選ヒート1Gr-レース結果表（貼付）'!$A:$Z,MATCH($A9,'予選ヒート1Gr-レース結果表（貼付）'!$A:$A,0),MATCH(F$1,'予選ヒート1Gr-レース結果表（貼付）'!$1:$1,0)),"")</f>
        <v>サーティーズレーシング</v>
      </c>
      <c r="G9" s="18" t="str">
        <f>IFERROR(INDEX('予選ヒート1Gr-レース結果表（貼付）'!$A:$Z,MATCH($A9,'予選ヒート1Gr-レース結果表（貼付）'!$A:$A,0),MATCH(G$1,'予選ヒート1Gr-レース結果表（貼付）'!$1:$1,0)),"")</f>
        <v>マッハワン/YAMAHA</v>
      </c>
      <c r="H9" s="18" t="str">
        <f>IFERROR(INDEX('予選ヒート1Gr-レース結果表（貼付）'!$A:$Z,MATCH($A9,'予選ヒート1Gr-レース結果表（貼付）'!$A:$A,0),MATCH(H$1,'予選ヒート1Gr-レース結果表（貼付）'!$1:$1,0)),"")</f>
        <v>BS</v>
      </c>
    </row>
    <row r="10" spans="1:8">
      <c r="A10" s="18">
        <v>22</v>
      </c>
      <c r="B10" s="18">
        <f>IFERROR(INDEX('予選ヒート1Gr-レース結果表（貼付）'!$A:$Z,MATCH($A10,'予選ヒート1Gr-レース結果表（貼付）'!$A:$A,0),MATCH(B$1,'予選ヒート1Gr-レース結果表（貼付）'!$1:$1,0)),"")</f>
        <v>68</v>
      </c>
      <c r="C10" s="18" t="str">
        <f>IFERROR(INDEX('予選ヒート1Gr-レース結果表（貼付）'!$A:$Z,MATCH($A10,'予選ヒート1Gr-レース結果表（貼付）'!$A:$A,0),MATCH(C$1,'予選ヒート1Gr-レース結果表（貼付）'!$1:$1,0)),"")</f>
        <v>安藤 直仁</v>
      </c>
      <c r="D10" s="18" t="str">
        <f>IFERROR(INDEX('予選ヒート1Gr-レース結果表（貼付）'!$A:$Z,MATCH($A10,'予選ヒート1Gr-レース結果表（貼付）'!$A:$A,0),MATCH(D$1,'予選ヒート1Gr-レース結果表（貼付）'!$1:$1,0)),"")</f>
        <v>SUPER SS</v>
      </c>
      <c r="E10" s="220">
        <f>IFERROR(INDEX('予選ヒート1Gr-レース結果表（貼付）'!$A:$Z,MATCH($A10,'予選ヒート1Gr-レース結果表（貼付）'!$A:$A,0),MATCH(E$1,'予選ヒート1Gr-レース結果表（貼付）'!$1:$1,0)),"")</f>
        <v>6.7312500000000003E-3</v>
      </c>
      <c r="F10" s="18" t="str">
        <f>IFERROR(INDEX('予選ヒート1Gr-レース結果表（貼付）'!$A:$Z,MATCH($A10,'予選ヒート1Gr-レース結果表（貼付）'!$A:$A,0),MATCH(F$1,'予選ヒート1Gr-レース結果表（貼付）'!$1:$1,0)),"")</f>
        <v>Gren Blue RT</v>
      </c>
      <c r="G10" s="18" t="str">
        <f>IFERROR(INDEX('予選ヒート1Gr-レース結果表（貼付）'!$A:$Z,MATCH($A10,'予選ヒート1Gr-レース結果表（貼付）'!$A:$A,0),MATCH(G$1,'予選ヒート1Gr-レース結果表（貼付）'!$1:$1,0)),"")</f>
        <v>KOSMIC/YAMAHA</v>
      </c>
      <c r="H10" s="18" t="str">
        <f>IFERROR(INDEX('予選ヒート1Gr-レース結果表（貼付）'!$A:$Z,MATCH($A10,'予選ヒート1Gr-レース結果表（貼付）'!$A:$A,0),MATCH(H$1,'予選ヒート1Gr-レース結果表（貼付）'!$1:$1,0)),"")</f>
        <v>BS</v>
      </c>
    </row>
    <row r="11" spans="1:8">
      <c r="A11" s="18">
        <v>23</v>
      </c>
      <c r="B11" s="18">
        <f>IFERROR(INDEX('予選ヒート1Gr-レース結果表（貼付）'!$A:$Z,MATCH($A11,'予選ヒート1Gr-レース結果表（貼付）'!$A:$A,0),MATCH(B$1,'予選ヒート1Gr-レース結果表（貼付）'!$1:$1,0)),"")</f>
        <v>56</v>
      </c>
      <c r="C11" s="18" t="str">
        <f>IFERROR(INDEX('予選ヒート1Gr-レース結果表（貼付）'!$A:$Z,MATCH($A11,'予選ヒート1Gr-レース結果表（貼付）'!$A:$A,0),MATCH(C$1,'予選ヒート1Gr-レース結果表（貼付）'!$1:$1,0)),"")</f>
        <v>米倉 隆幸</v>
      </c>
      <c r="D11" s="18" t="str">
        <f>IFERROR(INDEX('予選ヒート1Gr-レース結果表（貼付）'!$A:$Z,MATCH($A11,'予選ヒート1Gr-レース結果表（貼付）'!$A:$A,0),MATCH(D$1,'予選ヒート1Gr-レース結果表（貼付）'!$1:$1,0)),"")</f>
        <v>SUPER SS</v>
      </c>
      <c r="E11" s="220">
        <f>IFERROR(INDEX('予選ヒート1Gr-レース結果表（貼付）'!$A:$Z,MATCH($A11,'予選ヒート1Gr-レース結果表（貼付）'!$A:$A,0),MATCH(E$1,'予選ヒート1Gr-レース結果表（貼付）'!$1:$1,0)),"")</f>
        <v>6.806921296296297E-3</v>
      </c>
      <c r="F11" s="18" t="str">
        <f>IFERROR(INDEX('予選ヒート1Gr-レース結果表（貼付）'!$A:$Z,MATCH($A11,'予選ヒート1Gr-レース結果表（貼付）'!$A:$A,0),MATCH(F$1,'予選ヒート1Gr-レース結果表（貼付）'!$1:$1,0)),"")</f>
        <v>T-WEST-RS</v>
      </c>
      <c r="G11" s="18" t="str">
        <f>IFERROR(INDEX('予選ヒート1Gr-レース結果表（貼付）'!$A:$Z,MATCH($A11,'予選ヒート1Gr-レース結果表（貼付）'!$A:$A,0),MATCH(G$1,'予選ヒート1Gr-レース結果表（貼付）'!$1:$1,0)),"")</f>
        <v>TONY KART/YAMAHA</v>
      </c>
      <c r="H11" s="18" t="str">
        <f>IFERROR(INDEX('予選ヒート1Gr-レース結果表（貼付）'!$A:$Z,MATCH($A11,'予選ヒート1Gr-レース結果表（貼付）'!$A:$A,0),MATCH(H$1,'予選ヒート1Gr-レース結果表（貼付）'!$1:$1,0)),"")</f>
        <v>BS</v>
      </c>
    </row>
    <row r="12" spans="1:8">
      <c r="A12" s="18">
        <v>24</v>
      </c>
      <c r="B12" s="18">
        <f>IFERROR(INDEX('予選ヒート1Gr-レース結果表（貼付）'!$A:$Z,MATCH($A12,'予選ヒート1Gr-レース結果表（貼付）'!$A:$A,0),MATCH(B$1,'予選ヒート1Gr-レース結果表（貼付）'!$1:$1,0)),"")</f>
        <v>29</v>
      </c>
      <c r="C12" s="18" t="str">
        <f>IFERROR(INDEX('予選ヒート1Gr-レース結果表（貼付）'!$A:$Z,MATCH($A12,'予選ヒート1Gr-レース結果表（貼付）'!$A:$A,0),MATCH(C$1,'予選ヒート1Gr-レース結果表（貼付）'!$1:$1,0)),"")</f>
        <v>平田 研二</v>
      </c>
      <c r="D12" s="18" t="str">
        <f>IFERROR(INDEX('予選ヒート1Gr-レース結果表（貼付）'!$A:$Z,MATCH($A12,'予選ヒート1Gr-レース結果表（貼付）'!$A:$A,0),MATCH(D$1,'予選ヒート1Gr-レース結果表（貼付）'!$1:$1,0)),"")</f>
        <v>SUPER SS</v>
      </c>
      <c r="E12" s="220">
        <f>IFERROR(INDEX('予選ヒート1Gr-レース結果表（貼付）'!$A:$Z,MATCH($A12,'予選ヒート1Gr-レース結果表（貼付）'!$A:$A,0),MATCH(E$1,'予選ヒート1Gr-レース結果表（貼付）'!$1:$1,0)),"")</f>
        <v>6.8429513888888889E-3</v>
      </c>
      <c r="F12" s="18" t="str">
        <f>IFERROR(INDEX('予選ヒート1Gr-レース結果表（貼付）'!$A:$Z,MATCH($A12,'予選ヒート1Gr-レース結果表（貼付）'!$A:$A,0),MATCH(F$1,'予選ヒート1Gr-レース結果表（貼付）'!$1:$1,0)),"")</f>
        <v>RS nakatsuchi</v>
      </c>
      <c r="G12" s="18" t="str">
        <f>IFERROR(INDEX('予選ヒート1Gr-レース結果表（貼付）'!$A:$Z,MATCH($A12,'予選ヒート1Gr-レース結果表（貼付）'!$A:$A,0),MATCH(G$1,'予選ヒート1Gr-レース結果表（貼付）'!$1:$1,0)),"")</f>
        <v>CROC Promotion/YAMAHA</v>
      </c>
      <c r="H12" s="18" t="str">
        <f>IFERROR(INDEX('予選ヒート1Gr-レース結果表（貼付）'!$A:$Z,MATCH($A12,'予選ヒート1Gr-レース結果表（貼付）'!$A:$A,0),MATCH(H$1,'予選ヒート1Gr-レース結果表（貼付）'!$1:$1,0)),"")</f>
        <v>BS</v>
      </c>
    </row>
    <row r="13" spans="1:8">
      <c r="A13" s="18">
        <v>25</v>
      </c>
      <c r="B13" s="18">
        <f>IFERROR(INDEX('予選ヒート1Gr-レース結果表（貼付）'!$A:$Z,MATCH($A13,'予選ヒート1Gr-レース結果表（貼付）'!$A:$A,0),MATCH(B$1,'予選ヒート1Gr-レース結果表（貼付）'!$1:$1,0)),"")</f>
        <v>61</v>
      </c>
      <c r="C13" s="18" t="str">
        <f>IFERROR(INDEX('予選ヒート1Gr-レース結果表（貼付）'!$A:$Z,MATCH($A13,'予選ヒート1Gr-レース結果表（貼付）'!$A:$A,0),MATCH(C$1,'予選ヒート1Gr-レース結果表（貼付）'!$1:$1,0)),"")</f>
        <v>曽我部 崇</v>
      </c>
      <c r="D13" s="18" t="str">
        <f>IFERROR(INDEX('予選ヒート1Gr-レース結果表（貼付）'!$A:$Z,MATCH($A13,'予選ヒート1Gr-レース結果表（貼付）'!$A:$A,0),MATCH(D$1,'予選ヒート1Gr-レース結果表（貼付）'!$1:$1,0)),"")</f>
        <v>SUPER SS</v>
      </c>
      <c r="E13" s="220">
        <f>IFERROR(INDEX('予選ヒート1Gr-レース結果表（貼付）'!$A:$Z,MATCH($A13,'予選ヒート1Gr-レース結果表（貼付）'!$A:$A,0),MATCH(E$1,'予選ヒート1Gr-レース結果表（貼付）'!$1:$1,0)),"")</f>
        <v>6.8446412037037043E-3</v>
      </c>
      <c r="F13" s="18" t="str">
        <f>IFERROR(INDEX('予選ヒート1Gr-レース結果表（貼付）'!$A:$Z,MATCH($A13,'予選ヒート1Gr-レース結果表（貼付）'!$A:$A,0),MATCH(F$1,'予選ヒート1Gr-レース結果表（貼付）'!$1:$1,0)),"")</f>
        <v>F's CLUB</v>
      </c>
      <c r="G13" s="18" t="str">
        <f>IFERROR(INDEX('予選ヒート1Gr-レース結果表（貼付）'!$A:$Z,MATCH($A13,'予選ヒート1Gr-レース結果表（貼付）'!$A:$A,0),MATCH(G$1,'予選ヒート1Gr-レース結果表（貼付）'!$1:$1,0)),"")</f>
        <v>MACH1/YAMAHA</v>
      </c>
      <c r="H13" s="18" t="str">
        <f>IFERROR(INDEX('予選ヒート1Gr-レース結果表（貼付）'!$A:$Z,MATCH($A13,'予選ヒート1Gr-レース結果表（貼付）'!$A:$A,0),MATCH(H$1,'予選ヒート1Gr-レース結果表（貼付）'!$1:$1,0)),"")</f>
        <v>BS</v>
      </c>
    </row>
    <row r="14" spans="1:8">
      <c r="A14" s="18">
        <v>26</v>
      </c>
      <c r="B14" s="18">
        <f>IFERROR(INDEX('予選ヒート1Gr-レース結果表（貼付）'!$A:$Z,MATCH($A14,'予選ヒート1Gr-レース結果表（貼付）'!$A:$A,0),MATCH(B$1,'予選ヒート1Gr-レース結果表（貼付）'!$1:$1,0)),"")</f>
        <v>44</v>
      </c>
      <c r="C14" s="18" t="str">
        <f>IFERROR(INDEX('予選ヒート1Gr-レース結果表（貼付）'!$A:$Z,MATCH($A14,'予選ヒート1Gr-レース結果表（貼付）'!$A:$A,0),MATCH(C$1,'予選ヒート1Gr-レース結果表（貼付）'!$1:$1,0)),"")</f>
        <v>今井 紀夫</v>
      </c>
      <c r="D14" s="18" t="str">
        <f>IFERROR(INDEX('予選ヒート1Gr-レース結果表（貼付）'!$A:$Z,MATCH($A14,'予選ヒート1Gr-レース結果表（貼付）'!$A:$A,0),MATCH(D$1,'予選ヒート1Gr-レース結果表（貼付）'!$1:$1,0)),"")</f>
        <v>SUPER SS</v>
      </c>
      <c r="E14" s="220">
        <f>IFERROR(INDEX('予選ヒート1Gr-レース結果表（貼付）'!$A:$Z,MATCH($A14,'予選ヒート1Gr-レース結果表（貼付）'!$A:$A,0),MATCH(E$1,'予選ヒート1Gr-レース結果表（貼付）'!$1:$1,0)),"")</f>
        <v>6.860162037037037E-3</v>
      </c>
      <c r="F14" s="18" t="str">
        <f>IFERROR(INDEX('予選ヒート1Gr-レース結果表（貼付）'!$A:$Z,MATCH($A14,'予選ヒート1Gr-レース結果表（貼付）'!$A:$A,0),MATCH(F$1,'予選ヒート1Gr-レース結果表（貼付）'!$1:$1,0)),"")</f>
        <v>アフェクションTIGRE</v>
      </c>
      <c r="G14" s="18" t="str">
        <f>IFERROR(INDEX('予選ヒート1Gr-レース結果表（貼付）'!$A:$Z,MATCH($A14,'予選ヒート1Gr-レース結果表（貼付）'!$A:$A,0),MATCH(G$1,'予選ヒート1Gr-レース結果表（貼付）'!$1:$1,0)),"")</f>
        <v>ビレル/YAMAHA</v>
      </c>
      <c r="H14" s="18" t="str">
        <f>IFERROR(INDEX('予選ヒート1Gr-レース結果表（貼付）'!$A:$Z,MATCH($A14,'予選ヒート1Gr-レース結果表（貼付）'!$A:$A,0),MATCH(H$1,'予選ヒート1Gr-レース結果表（貼付）'!$1:$1,0)),"")</f>
        <v>BS</v>
      </c>
    </row>
    <row r="15" spans="1:8">
      <c r="A15" s="18">
        <v>27</v>
      </c>
      <c r="B15" s="18" t="str">
        <f>IFERROR(INDEX('予選ヒート1Gr-レース結果表（貼付）'!$A:$Z,MATCH($A15,'予選ヒート1Gr-レース結果表（貼付）'!$A:$A,0),MATCH(B$1,'予選ヒート1Gr-レース結果表（貼付）'!$1:$1,0)),"")</f>
        <v/>
      </c>
      <c r="C15" s="18" t="str">
        <f>IFERROR(INDEX('予選ヒート1Gr-レース結果表（貼付）'!$A:$Z,MATCH($A15,'予選ヒート1Gr-レース結果表（貼付）'!$A:$A,0),MATCH(C$1,'予選ヒート1Gr-レース結果表（貼付）'!$1:$1,0)),"")</f>
        <v/>
      </c>
      <c r="D15" s="18" t="str">
        <f>IFERROR(INDEX('予選ヒート1Gr-レース結果表（貼付）'!$A:$Z,MATCH($A15,'予選ヒート1Gr-レース結果表（貼付）'!$A:$A,0),MATCH(D$1,'予選ヒート1Gr-レース結果表（貼付）'!$1:$1,0)),"")</f>
        <v/>
      </c>
      <c r="E15" s="220" t="str">
        <f>IFERROR(INDEX('予選ヒート1Gr-レース結果表（貼付）'!$A:$Z,MATCH($A15,'予選ヒート1Gr-レース結果表（貼付）'!$A:$A,0),MATCH(E$1,'予選ヒート1Gr-レース結果表（貼付）'!$1:$1,0)),"")</f>
        <v/>
      </c>
      <c r="F15" s="18" t="str">
        <f>IFERROR(INDEX('予選ヒート1Gr-レース結果表（貼付）'!$A:$Z,MATCH($A15,'予選ヒート1Gr-レース結果表（貼付）'!$A:$A,0),MATCH(F$1,'予選ヒート1Gr-レース結果表（貼付）'!$1:$1,0)),"")</f>
        <v/>
      </c>
      <c r="G15" s="18" t="str">
        <f>IFERROR(INDEX('予選ヒート1Gr-レース結果表（貼付）'!$A:$Z,MATCH($A15,'予選ヒート1Gr-レース結果表（貼付）'!$A:$A,0),MATCH(G$1,'予選ヒート1Gr-レース結果表（貼付）'!$1:$1,0)),"")</f>
        <v/>
      </c>
      <c r="H15" s="18" t="str">
        <f>IFERROR(INDEX('予選ヒート1Gr-レース結果表（貼付）'!$A:$Z,MATCH($A15,'予選ヒート1Gr-レース結果表（貼付）'!$A:$A,0),MATCH(H$1,'予選ヒート1Gr-レース結果表（貼付）'!$1:$1,0)),"")</f>
        <v/>
      </c>
    </row>
    <row r="16" spans="1:8">
      <c r="A16" s="18">
        <v>28</v>
      </c>
      <c r="B16" s="18" t="str">
        <f>IFERROR(INDEX('予選ヒート1Gr-レース結果表（貼付）'!$A:$Z,MATCH($A16,'予選ヒート1Gr-レース結果表（貼付）'!$A:$A,0),MATCH(B$1,'予選ヒート1Gr-レース結果表（貼付）'!$1:$1,0)),"")</f>
        <v/>
      </c>
      <c r="C16" s="18" t="str">
        <f>IFERROR(INDEX('予選ヒート1Gr-レース結果表（貼付）'!$A:$Z,MATCH($A16,'予選ヒート1Gr-レース結果表（貼付）'!$A:$A,0),MATCH(C$1,'予選ヒート1Gr-レース結果表（貼付）'!$1:$1,0)),"")</f>
        <v/>
      </c>
      <c r="D16" s="18" t="str">
        <f>IFERROR(INDEX('予選ヒート1Gr-レース結果表（貼付）'!$A:$Z,MATCH($A16,'予選ヒート1Gr-レース結果表（貼付）'!$A:$A,0),MATCH(D$1,'予選ヒート1Gr-レース結果表（貼付）'!$1:$1,0)),"")</f>
        <v/>
      </c>
      <c r="E16" s="220" t="str">
        <f>IFERROR(INDEX('予選ヒート1Gr-レース結果表（貼付）'!$A:$Z,MATCH($A16,'予選ヒート1Gr-レース結果表（貼付）'!$A:$A,0),MATCH(E$1,'予選ヒート1Gr-レース結果表（貼付）'!$1:$1,0)),"")</f>
        <v/>
      </c>
      <c r="F16" s="18" t="str">
        <f>IFERROR(INDEX('予選ヒート1Gr-レース結果表（貼付）'!$A:$Z,MATCH($A16,'予選ヒート1Gr-レース結果表（貼付）'!$A:$A,0),MATCH(F$1,'予選ヒート1Gr-レース結果表（貼付）'!$1:$1,0)),"")</f>
        <v/>
      </c>
      <c r="G16" s="18" t="str">
        <f>IFERROR(INDEX('予選ヒート1Gr-レース結果表（貼付）'!$A:$Z,MATCH($A16,'予選ヒート1Gr-レース結果表（貼付）'!$A:$A,0),MATCH(G$1,'予選ヒート1Gr-レース結果表（貼付）'!$1:$1,0)),"")</f>
        <v/>
      </c>
      <c r="H16" s="18" t="str">
        <f>IFERROR(INDEX('予選ヒート1Gr-レース結果表（貼付）'!$A:$Z,MATCH($A16,'予選ヒート1Gr-レース結果表（貼付）'!$A:$A,0),MATCH(H$1,'予選ヒート1Gr-レース結果表（貼付）'!$1:$1,0)),"")</f>
        <v/>
      </c>
    </row>
    <row r="17" spans="1:8">
      <c r="A17" s="18">
        <v>29</v>
      </c>
      <c r="B17" s="18" t="str">
        <f>IFERROR(INDEX('予選ヒート1Gr-レース結果表（貼付）'!$A:$Z,MATCH($A17,'予選ヒート1Gr-レース結果表（貼付）'!$A:$A,0),MATCH(B$1,'予選ヒート1Gr-レース結果表（貼付）'!$1:$1,0)),"")</f>
        <v/>
      </c>
      <c r="C17" s="18" t="str">
        <f>IFERROR(INDEX('予選ヒート1Gr-レース結果表（貼付）'!$A:$Z,MATCH($A17,'予選ヒート1Gr-レース結果表（貼付）'!$A:$A,0),MATCH(C$1,'予選ヒート1Gr-レース結果表（貼付）'!$1:$1,0)),"")</f>
        <v/>
      </c>
      <c r="D17" s="18" t="str">
        <f>IFERROR(INDEX('予選ヒート1Gr-レース結果表（貼付）'!$A:$Z,MATCH($A17,'予選ヒート1Gr-レース結果表（貼付）'!$A:$A,0),MATCH(D$1,'予選ヒート1Gr-レース結果表（貼付）'!$1:$1,0)),"")</f>
        <v/>
      </c>
      <c r="E17" s="220" t="str">
        <f>IFERROR(INDEX('予選ヒート1Gr-レース結果表（貼付）'!$A:$Z,MATCH($A17,'予選ヒート1Gr-レース結果表（貼付）'!$A:$A,0),MATCH(E$1,'予選ヒート1Gr-レース結果表（貼付）'!$1:$1,0)),"")</f>
        <v/>
      </c>
      <c r="F17" s="18" t="str">
        <f>IFERROR(INDEX('予選ヒート1Gr-レース結果表（貼付）'!$A:$Z,MATCH($A17,'予選ヒート1Gr-レース結果表（貼付）'!$A:$A,0),MATCH(F$1,'予選ヒート1Gr-レース結果表（貼付）'!$1:$1,0)),"")</f>
        <v/>
      </c>
      <c r="G17" s="18" t="str">
        <f>IFERROR(INDEX('予選ヒート1Gr-レース結果表（貼付）'!$A:$Z,MATCH($A17,'予選ヒート1Gr-レース結果表（貼付）'!$A:$A,0),MATCH(G$1,'予選ヒート1Gr-レース結果表（貼付）'!$1:$1,0)),"")</f>
        <v/>
      </c>
      <c r="H17" s="18" t="str">
        <f>IFERROR(INDEX('予選ヒート1Gr-レース結果表（貼付）'!$A:$Z,MATCH($A17,'予選ヒート1Gr-レース結果表（貼付）'!$A:$A,0),MATCH(H$1,'予選ヒート1Gr-レース結果表（貼付）'!$1:$1,0)),"")</f>
        <v/>
      </c>
    </row>
    <row r="18" spans="1:8">
      <c r="A18" s="18">
        <v>30</v>
      </c>
      <c r="B18" s="18" t="str">
        <f>IFERROR(INDEX('予選ヒート1Gr-レース結果表（貼付）'!$A:$Z,MATCH($A18,'予選ヒート1Gr-レース結果表（貼付）'!$A:$A,0),MATCH(B$1,'予選ヒート1Gr-レース結果表（貼付）'!$1:$1,0)),"")</f>
        <v/>
      </c>
      <c r="C18" s="18" t="str">
        <f>IFERROR(INDEX('予選ヒート1Gr-レース結果表（貼付）'!$A:$Z,MATCH($A18,'予選ヒート1Gr-レース結果表（貼付）'!$A:$A,0),MATCH(C$1,'予選ヒート1Gr-レース結果表（貼付）'!$1:$1,0)),"")</f>
        <v/>
      </c>
      <c r="D18" s="18" t="str">
        <f>IFERROR(INDEX('予選ヒート1Gr-レース結果表（貼付）'!$A:$Z,MATCH($A18,'予選ヒート1Gr-レース結果表（貼付）'!$A:$A,0),MATCH(D$1,'予選ヒート1Gr-レース結果表（貼付）'!$1:$1,0)),"")</f>
        <v/>
      </c>
      <c r="E18" s="220" t="str">
        <f>IFERROR(INDEX('予選ヒート1Gr-レース結果表（貼付）'!$A:$Z,MATCH($A18,'予選ヒート1Gr-レース結果表（貼付）'!$A:$A,0),MATCH(E$1,'予選ヒート1Gr-レース結果表（貼付）'!$1:$1,0)),"")</f>
        <v/>
      </c>
      <c r="F18" s="18" t="str">
        <f>IFERROR(INDEX('予選ヒート1Gr-レース結果表（貼付）'!$A:$Z,MATCH($A18,'予選ヒート1Gr-レース結果表（貼付）'!$A:$A,0),MATCH(F$1,'予選ヒート1Gr-レース結果表（貼付）'!$1:$1,0)),"")</f>
        <v/>
      </c>
      <c r="G18" s="18" t="str">
        <f>IFERROR(INDEX('予選ヒート1Gr-レース結果表（貼付）'!$A:$Z,MATCH($A18,'予選ヒート1Gr-レース結果表（貼付）'!$A:$A,0),MATCH(G$1,'予選ヒート1Gr-レース結果表（貼付）'!$1:$1,0)),"")</f>
        <v/>
      </c>
      <c r="H18" s="18" t="str">
        <f>IFERROR(INDEX('予選ヒート1Gr-レース結果表（貼付）'!$A:$Z,MATCH($A18,'予選ヒート1Gr-レース結果表（貼付）'!$A:$A,0),MATCH(H$1,'予選ヒート1Gr-レース結果表（貼付）'!$1:$1,0)),"")</f>
        <v/>
      </c>
    </row>
    <row r="19" spans="1:8">
      <c r="A19" s="18">
        <v>31</v>
      </c>
      <c r="B19" s="18" t="str">
        <f>IFERROR(INDEX('予選ヒート1Gr-レース結果表（貼付）'!$A:$Z,MATCH($A19,'予選ヒート1Gr-レース結果表（貼付）'!$A:$A,0),MATCH(B$1,'予選ヒート1Gr-レース結果表（貼付）'!$1:$1,0)),"")</f>
        <v/>
      </c>
      <c r="C19" s="18" t="str">
        <f>IFERROR(INDEX('予選ヒート1Gr-レース結果表（貼付）'!$A:$Z,MATCH($A19,'予選ヒート1Gr-レース結果表（貼付）'!$A:$A,0),MATCH(C$1,'予選ヒート1Gr-レース結果表（貼付）'!$1:$1,0)),"")</f>
        <v/>
      </c>
      <c r="D19" s="18" t="str">
        <f>IFERROR(INDEX('予選ヒート1Gr-レース結果表（貼付）'!$A:$Z,MATCH($A19,'予選ヒート1Gr-レース結果表（貼付）'!$A:$A,0),MATCH(D$1,'予選ヒート1Gr-レース結果表（貼付）'!$1:$1,0)),"")</f>
        <v/>
      </c>
      <c r="E19" s="220" t="str">
        <f>IFERROR(INDEX('予選ヒート1Gr-レース結果表（貼付）'!$A:$Z,MATCH($A19,'予選ヒート1Gr-レース結果表（貼付）'!$A:$A,0),MATCH(E$1,'予選ヒート1Gr-レース結果表（貼付）'!$1:$1,0)),"")</f>
        <v/>
      </c>
      <c r="F19" s="18" t="str">
        <f>IFERROR(INDEX('予選ヒート1Gr-レース結果表（貼付）'!$A:$Z,MATCH($A19,'予選ヒート1Gr-レース結果表（貼付）'!$A:$A,0),MATCH(F$1,'予選ヒート1Gr-レース結果表（貼付）'!$1:$1,0)),"")</f>
        <v/>
      </c>
      <c r="G19" s="18" t="str">
        <f>IFERROR(INDEX('予選ヒート1Gr-レース結果表（貼付）'!$A:$Z,MATCH($A19,'予選ヒート1Gr-レース結果表（貼付）'!$A:$A,0),MATCH(G$1,'予選ヒート1Gr-レース結果表（貼付）'!$1:$1,0)),"")</f>
        <v/>
      </c>
      <c r="H19" s="18" t="str">
        <f>IFERROR(INDEX('予選ヒート1Gr-レース結果表（貼付）'!$A:$Z,MATCH($A19,'予選ヒート1Gr-レース結果表（貼付）'!$A:$A,0),MATCH(H$1,'予選ヒート1Gr-レース結果表（貼付）'!$1:$1,0)),"")</f>
        <v/>
      </c>
    </row>
    <row r="20" spans="1:8">
      <c r="A20" s="18">
        <v>32</v>
      </c>
      <c r="B20" s="18" t="str">
        <f>IFERROR(INDEX('予選ヒート1Gr-レース結果表（貼付）'!$A:$Z,MATCH($A20,'予選ヒート1Gr-レース結果表（貼付）'!$A:$A,0),MATCH(B$1,'予選ヒート1Gr-レース結果表（貼付）'!$1:$1,0)),"")</f>
        <v/>
      </c>
      <c r="C20" s="18" t="str">
        <f>IFERROR(INDEX('予選ヒート1Gr-レース結果表（貼付）'!$A:$Z,MATCH($A20,'予選ヒート1Gr-レース結果表（貼付）'!$A:$A,0),MATCH(C$1,'予選ヒート1Gr-レース結果表（貼付）'!$1:$1,0)),"")</f>
        <v/>
      </c>
      <c r="D20" s="18" t="str">
        <f>IFERROR(INDEX('予選ヒート1Gr-レース結果表（貼付）'!$A:$Z,MATCH($A20,'予選ヒート1Gr-レース結果表（貼付）'!$A:$A,0),MATCH(D$1,'予選ヒート1Gr-レース結果表（貼付）'!$1:$1,0)),"")</f>
        <v/>
      </c>
      <c r="E20" s="220" t="str">
        <f>IFERROR(INDEX('予選ヒート1Gr-レース結果表（貼付）'!$A:$Z,MATCH($A20,'予選ヒート1Gr-レース結果表（貼付）'!$A:$A,0),MATCH(E$1,'予選ヒート1Gr-レース結果表（貼付）'!$1:$1,0)),"")</f>
        <v/>
      </c>
      <c r="F20" s="18" t="str">
        <f>IFERROR(INDEX('予選ヒート1Gr-レース結果表（貼付）'!$A:$Z,MATCH($A20,'予選ヒート1Gr-レース結果表（貼付）'!$A:$A,0),MATCH(F$1,'予選ヒート1Gr-レース結果表（貼付）'!$1:$1,0)),"")</f>
        <v/>
      </c>
      <c r="G20" s="18" t="str">
        <f>IFERROR(INDEX('予選ヒート1Gr-レース結果表（貼付）'!$A:$Z,MATCH($A20,'予選ヒート1Gr-レース結果表（貼付）'!$A:$A,0),MATCH(G$1,'予選ヒート1Gr-レース結果表（貼付）'!$1:$1,0)),"")</f>
        <v/>
      </c>
      <c r="H20" s="18" t="str">
        <f>IFERROR(INDEX('予選ヒート1Gr-レース結果表（貼付）'!$A:$Z,MATCH($A20,'予選ヒート1Gr-レース結果表（貼付）'!$A:$A,0),MATCH(H$1,'予選ヒート1Gr-レース結果表（貼付）'!$1:$1,0)),"")</f>
        <v/>
      </c>
    </row>
    <row r="21" spans="1:8">
      <c r="A21" s="18">
        <v>33</v>
      </c>
      <c r="B21" s="18" t="str">
        <f>IFERROR(INDEX('予選ヒート1Gr-レース結果表（貼付）'!$A:$Z,MATCH($A21,'予選ヒート1Gr-レース結果表（貼付）'!$A:$A,0),MATCH(B$1,'予選ヒート1Gr-レース結果表（貼付）'!$1:$1,0)),"")</f>
        <v/>
      </c>
      <c r="C21" s="18" t="str">
        <f>IFERROR(INDEX('予選ヒート1Gr-レース結果表（貼付）'!$A:$Z,MATCH($A21,'予選ヒート1Gr-レース結果表（貼付）'!$A:$A,0),MATCH(C$1,'予選ヒート1Gr-レース結果表（貼付）'!$1:$1,0)),"")</f>
        <v/>
      </c>
      <c r="D21" s="18" t="str">
        <f>IFERROR(INDEX('予選ヒート1Gr-レース結果表（貼付）'!$A:$Z,MATCH($A21,'予選ヒート1Gr-レース結果表（貼付）'!$A:$A,0),MATCH(D$1,'予選ヒート1Gr-レース結果表（貼付）'!$1:$1,0)),"")</f>
        <v/>
      </c>
      <c r="E21" s="220" t="str">
        <f>IFERROR(INDEX('予選ヒート1Gr-レース結果表（貼付）'!$A:$Z,MATCH($A21,'予選ヒート1Gr-レース結果表（貼付）'!$A:$A,0),MATCH(E$1,'予選ヒート1Gr-レース結果表（貼付）'!$1:$1,0)),"")</f>
        <v/>
      </c>
      <c r="F21" s="18" t="str">
        <f>IFERROR(INDEX('予選ヒート1Gr-レース結果表（貼付）'!$A:$Z,MATCH($A21,'予選ヒート1Gr-レース結果表（貼付）'!$A:$A,0),MATCH(F$1,'予選ヒート1Gr-レース結果表（貼付）'!$1:$1,0)),"")</f>
        <v/>
      </c>
      <c r="G21" s="18" t="str">
        <f>IFERROR(INDEX('予選ヒート1Gr-レース結果表（貼付）'!$A:$Z,MATCH($A21,'予選ヒート1Gr-レース結果表（貼付）'!$A:$A,0),MATCH(G$1,'予選ヒート1Gr-レース結果表（貼付）'!$1:$1,0)),"")</f>
        <v/>
      </c>
      <c r="H21" s="18" t="str">
        <f>IFERROR(INDEX('予選ヒート1Gr-レース結果表（貼付）'!$A:$Z,MATCH($A21,'予選ヒート1Gr-レース結果表（貼付）'!$A:$A,0),MATCH(H$1,'予選ヒート1Gr-レース結果表（貼付）'!$1:$1,0)),"")</f>
        <v/>
      </c>
    </row>
    <row r="22" spans="1:8">
      <c r="A22" s="18">
        <v>34</v>
      </c>
      <c r="B22" s="18" t="str">
        <f>IFERROR(INDEX('予選ヒート1Gr-レース結果表（貼付）'!$A:$Z,MATCH($A22,'予選ヒート1Gr-レース結果表（貼付）'!$A:$A,0),MATCH(B$1,'予選ヒート1Gr-レース結果表（貼付）'!$1:$1,0)),"")</f>
        <v/>
      </c>
      <c r="C22" s="18" t="str">
        <f>IFERROR(INDEX('予選ヒート1Gr-レース結果表（貼付）'!$A:$Z,MATCH($A22,'予選ヒート1Gr-レース結果表（貼付）'!$A:$A,0),MATCH(C$1,'予選ヒート1Gr-レース結果表（貼付）'!$1:$1,0)),"")</f>
        <v/>
      </c>
      <c r="D22" s="18" t="str">
        <f>IFERROR(INDEX('予選ヒート1Gr-レース結果表（貼付）'!$A:$Z,MATCH($A22,'予選ヒート1Gr-レース結果表（貼付）'!$A:$A,0),MATCH(D$1,'予選ヒート1Gr-レース結果表（貼付）'!$1:$1,0)),"")</f>
        <v/>
      </c>
      <c r="E22" s="220" t="str">
        <f>IFERROR(INDEX('予選ヒート1Gr-レース結果表（貼付）'!$A:$Z,MATCH($A22,'予選ヒート1Gr-レース結果表（貼付）'!$A:$A,0),MATCH(E$1,'予選ヒート1Gr-レース結果表（貼付）'!$1:$1,0)),"")</f>
        <v/>
      </c>
      <c r="F22" s="18" t="str">
        <f>IFERROR(INDEX('予選ヒート1Gr-レース結果表（貼付）'!$A:$Z,MATCH($A22,'予選ヒート1Gr-レース結果表（貼付）'!$A:$A,0),MATCH(F$1,'予選ヒート1Gr-レース結果表（貼付）'!$1:$1,0)),"")</f>
        <v/>
      </c>
      <c r="G22" s="18" t="str">
        <f>IFERROR(INDEX('予選ヒート1Gr-レース結果表（貼付）'!$A:$Z,MATCH($A22,'予選ヒート1Gr-レース結果表（貼付）'!$A:$A,0),MATCH(G$1,'予選ヒート1Gr-レース結果表（貼付）'!$1:$1,0)),"")</f>
        <v/>
      </c>
      <c r="H22" s="18" t="str">
        <f>IFERROR(INDEX('予選ヒート1Gr-レース結果表（貼付）'!$A:$Z,MATCH($A22,'予選ヒート1Gr-レース結果表（貼付）'!$A:$A,0),MATCH(H$1,'予選ヒート1Gr-レース結果表（貼付）'!$1:$1,0)),"")</f>
        <v/>
      </c>
    </row>
    <row r="31" spans="1:8">
      <c r="A31" s="18" t="s">
        <v>1</v>
      </c>
      <c r="B31" s="18" t="s">
        <v>2</v>
      </c>
      <c r="C31" s="18" t="s">
        <v>15</v>
      </c>
      <c r="D31" s="18" t="s">
        <v>16</v>
      </c>
      <c r="E31" s="220" t="s">
        <v>8</v>
      </c>
      <c r="F31" s="18" t="s">
        <v>6</v>
      </c>
      <c r="G31" s="18" t="s">
        <v>19</v>
      </c>
      <c r="H31" s="18" t="s">
        <v>20</v>
      </c>
    </row>
    <row r="32" spans="1:8">
      <c r="A32" s="222">
        <v>1</v>
      </c>
      <c r="B32" s="18">
        <f>IFERROR(INDEX('予選ヒート2Gr-レース結果表（貼付）'!$A:$Z,MATCH($A32,'予選ヒート2Gr-レース結果表（貼付）'!$A:$A,0),MATCH(B$31,'予選ヒート2Gr-レース結果表（貼付）'!$1:$1,0)),"")</f>
        <v>43</v>
      </c>
      <c r="C32" s="18" t="str">
        <f>IFERROR(INDEX('予選ヒート2Gr-レース結果表（貼付）'!$A:$Z,MATCH($A32,'予選ヒート2Gr-レース結果表（貼付）'!$A:$A,0),MATCH(C$31,'予選ヒート2Gr-レース結果表（貼付）'!$1:$1,0)),"")</f>
        <v>大見 幸正</v>
      </c>
      <c r="D32" s="18" t="str">
        <f>IFERROR(INDEX('予選ヒート2Gr-レース結果表（貼付）'!$A:$Z,MATCH($A32,'予選ヒート2Gr-レース結果表（貼付）'!$A:$A,0),MATCH(D$31,'予選ヒート2Gr-レース結果表（貼付）'!$1:$1,0)),"")</f>
        <v>SUPER SS</v>
      </c>
      <c r="E32" s="221">
        <f>IFERROR(INDEX('予選ヒート2Gr-レース結果表（貼付）'!$A:$Z,MATCH($A32,'予選ヒート2Gr-レース結果表（貼付）'!$A:$A,0),MATCH(E$31,'予選ヒート2Gr-レース結果表（貼付）'!$1:$1,0)),"")</f>
        <v>6.6047569444444435E-3</v>
      </c>
      <c r="F32" s="18" t="str">
        <f>IFERROR(INDEX('予選ヒート2Gr-レース結果表（貼付）'!$A:$Z,MATCH($A32,'予選ヒート2Gr-レース結果表（貼付）'!$A:$A,0),MATCH(F$31,'予選ヒート2Gr-レース結果表（貼付）'!$1:$1,0)),"")</f>
        <v>T WEST RS</v>
      </c>
      <c r="G32" s="18" t="str">
        <f>IFERROR(INDEX('予選ヒート2Gr-レース結果表（貼付）'!$A:$Z,MATCH($A32,'予選ヒート2Gr-レース結果表（貼付）'!$A:$A,0),MATCH(G$31,'予選ヒート2Gr-レース結果表（貼付）'!$1:$1,0)),"")</f>
        <v>TONY/YAMAHA</v>
      </c>
      <c r="H32" s="18" t="str">
        <f>IFERROR(INDEX('予選ヒート2Gr-レース結果表（貼付）'!$A:$Z,MATCH($A32,'予選ヒート2Gr-レース結果表（貼付）'!$A:$A,0),MATCH(H$31,'予選ヒート2Gr-レース結果表（貼付）'!$1:$1,0)),"")</f>
        <v>BS</v>
      </c>
    </row>
    <row r="33" spans="1:8">
      <c r="A33" s="18">
        <v>15</v>
      </c>
      <c r="B33" s="18">
        <f>IFERROR(INDEX('予選ヒート2Gr-レース結果表（貼付）'!$A:$Z,MATCH($A33,'予選ヒート2Gr-レース結果表（貼付）'!$A:$A,0),MATCH(B$31,'予選ヒート2Gr-レース結果表（貼付）'!$1:$1,0)),"")</f>
        <v>31</v>
      </c>
      <c r="C33" s="18" t="str">
        <f>IFERROR(INDEX('予選ヒート2Gr-レース結果表（貼付）'!$A:$Z,MATCH($A33,'予選ヒート2Gr-レース結果表（貼付）'!$A:$A,0),MATCH(C$31,'予選ヒート2Gr-レース結果表（貼付）'!$1:$1,0)),"")</f>
        <v>金澤 正博</v>
      </c>
      <c r="D33" s="18" t="str">
        <f>IFERROR(INDEX('予選ヒート2Gr-レース結果表（貼付）'!$A:$Z,MATCH($A33,'予選ヒート2Gr-レース結果表（貼付）'!$A:$A,0),MATCH(D$31,'予選ヒート2Gr-レース結果表（貼付）'!$1:$1,0)),"")</f>
        <v>SUPER SS</v>
      </c>
      <c r="E33" s="220">
        <f>IFERROR(INDEX('予選ヒート2Gr-レース結果表（貼付）'!$A:$Z,MATCH($A33,'予選ヒート2Gr-レース結果表（貼付）'!$A:$A,0),MATCH(E$31,'予選ヒート2Gr-レース結果表（貼付）'!$1:$1,0)),"")</f>
        <v>6.66199074074074E-3</v>
      </c>
      <c r="F33" s="18" t="str">
        <f>IFERROR(INDEX('予選ヒート2Gr-レース結果表（貼付）'!$A:$Z,MATCH($A33,'予選ヒート2Gr-レース結果表（貼付）'!$A:$A,0),MATCH(F$31,'予選ヒート2Gr-レース結果表（貼付）'!$1:$1,0)),"")</f>
        <v>ガレージC</v>
      </c>
      <c r="G33" s="18" t="str">
        <f>IFERROR(INDEX('予選ヒート2Gr-レース結果表（貼付）'!$A:$Z,MATCH($A33,'予選ヒート2Gr-レース結果表（貼付）'!$A:$A,0),MATCH(G$31,'予選ヒート2Gr-レース結果表（貼付）'!$1:$1,0)),"")</f>
        <v>RICCIARDO/YAMAHA</v>
      </c>
      <c r="H33" s="18" t="str">
        <f>IFERROR(INDEX('予選ヒート2Gr-レース結果表（貼付）'!$A:$Z,MATCH($A33,'予選ヒート2Gr-レース結果表（貼付）'!$A:$A,0),MATCH(H$31,'予選ヒート2Gr-レース結果表（貼付）'!$1:$1,0)),"")</f>
        <v>BS</v>
      </c>
    </row>
    <row r="34" spans="1:8">
      <c r="A34" s="18">
        <v>16</v>
      </c>
      <c r="B34" s="18">
        <f>IFERROR(INDEX('予選ヒート2Gr-レース結果表（貼付）'!$A:$Z,MATCH($A34,'予選ヒート2Gr-レース結果表（貼付）'!$A:$A,0),MATCH(B$31,'予選ヒート2Gr-レース結果表（貼付）'!$1:$1,0)),"")</f>
        <v>71</v>
      </c>
      <c r="C34" s="18" t="str">
        <f>IFERROR(INDEX('予選ヒート2Gr-レース結果表（貼付）'!$A:$Z,MATCH($A34,'予選ヒート2Gr-レース結果表（貼付）'!$A:$A,0),MATCH(C$31,'予選ヒート2Gr-レース結果表（貼付）'!$1:$1,0)),"")</f>
        <v>棚橋 信之</v>
      </c>
      <c r="D34" s="18" t="str">
        <f>IFERROR(INDEX('予選ヒート2Gr-レース結果表（貼付）'!$A:$Z,MATCH($A34,'予選ヒート2Gr-レース結果表（貼付）'!$A:$A,0),MATCH(D$31,'予選ヒート2Gr-レース結果表（貼付）'!$1:$1,0)),"")</f>
        <v>SUPER SS</v>
      </c>
      <c r="E34" s="220">
        <f>IFERROR(INDEX('予選ヒート2Gr-レース結果表（貼付）'!$A:$Z,MATCH($A34,'予選ヒート2Gr-レース結果表（貼付）'!$A:$A,0),MATCH(E$31,'予選ヒート2Gr-レース結果表（貼付）'!$1:$1,0)),"")</f>
        <v>6.6728819444444448E-3</v>
      </c>
      <c r="F34" s="18" t="str">
        <f>IFERROR(INDEX('予選ヒート2Gr-レース結果表（貼付）'!$A:$Z,MATCH($A34,'予選ヒート2Gr-レース結果表（貼付）'!$A:$A,0),MATCH(F$31,'予選ヒート2Gr-レース結果表（貼付）'!$1:$1,0)),"")</f>
        <v>RT熊+AshマルシンHSC</v>
      </c>
      <c r="G34" s="18" t="str">
        <f>IFERROR(INDEX('予選ヒート2Gr-レース結果表（貼付）'!$A:$Z,MATCH($A34,'予選ヒート2Gr-レース結果表（貼付）'!$A:$A,0),MATCH(G$31,'予選ヒート2Gr-レース結果表（貼付）'!$1:$1,0)),"")</f>
        <v>TONYKART/YAMAHA</v>
      </c>
      <c r="H34" s="18" t="str">
        <f>IFERROR(INDEX('予選ヒート2Gr-レース結果表（貼付）'!$A:$Z,MATCH($A34,'予選ヒート2Gr-レース結果表（貼付）'!$A:$A,0),MATCH(H$31,'予選ヒート2Gr-レース結果表（貼付）'!$1:$1,0)),"")</f>
        <v>BS</v>
      </c>
    </row>
    <row r="35" spans="1:8">
      <c r="A35" s="18">
        <v>17</v>
      </c>
      <c r="B35" s="18">
        <f>IFERROR(INDEX('予選ヒート2Gr-レース結果表（貼付）'!$A:$Z,MATCH($A35,'予選ヒート2Gr-レース結果表（貼付）'!$A:$A,0),MATCH(B$31,'予選ヒート2Gr-レース結果表（貼付）'!$1:$1,0)),"")</f>
        <v>9</v>
      </c>
      <c r="C35" s="18" t="str">
        <f>IFERROR(INDEX('予選ヒート2Gr-レース結果表（貼付）'!$A:$Z,MATCH($A35,'予選ヒート2Gr-レース結果表（貼付）'!$A:$A,0),MATCH(C$31,'予選ヒート2Gr-レース結果表（貼付）'!$1:$1,0)),"")</f>
        <v>澤口 宙征</v>
      </c>
      <c r="D35" s="18" t="str">
        <f>IFERROR(INDEX('予選ヒート2Gr-レース結果表（貼付）'!$A:$Z,MATCH($A35,'予選ヒート2Gr-レース結果表（貼付）'!$A:$A,0),MATCH(D$31,'予選ヒート2Gr-レース結果表（貼付）'!$1:$1,0)),"")</f>
        <v>SUPER SS</v>
      </c>
      <c r="E35" s="220">
        <f>IFERROR(INDEX('予選ヒート2Gr-レース結果表（貼付）'!$A:$Z,MATCH($A35,'予選ヒート2Gr-レース結果表（貼付）'!$A:$A,0),MATCH(E$31,'予選ヒート2Gr-レース結果表（貼付）'!$1:$1,0)),"")</f>
        <v>6.6950462962962962E-3</v>
      </c>
      <c r="F35" s="18" t="str">
        <f>IFERROR(INDEX('予選ヒート2Gr-レース結果表（貼付）'!$A:$Z,MATCH($A35,'予選ヒート2Gr-レース結果表（貼付）'!$A:$A,0),MATCH(F$31,'予選ヒート2Gr-レース結果表（貼付）'!$1:$1,0)),"")</f>
        <v>ハラダカートクラブ</v>
      </c>
      <c r="G35" s="18" t="str">
        <f>IFERROR(INDEX('予選ヒート2Gr-レース結果表（貼付）'!$A:$Z,MATCH($A35,'予選ヒート2Gr-レース結果表（貼付）'!$A:$A,0),MATCH(G$31,'予選ヒート2Gr-レース結果表（貼付）'!$1:$1,0)),"")</f>
        <v>REDSPEED/YAMAHA</v>
      </c>
      <c r="H35" s="18" t="str">
        <f>IFERROR(INDEX('予選ヒート2Gr-レース結果表（貼付）'!$A:$Z,MATCH($A35,'予選ヒート2Gr-レース結果表（貼付）'!$A:$A,0),MATCH(H$31,'予選ヒート2Gr-レース結果表（貼付）'!$1:$1,0)),"")</f>
        <v>BS</v>
      </c>
    </row>
    <row r="36" spans="1:8">
      <c r="A36" s="18">
        <v>18</v>
      </c>
      <c r="B36" s="18">
        <f>IFERROR(INDEX('予選ヒート2Gr-レース結果表（貼付）'!$A:$Z,MATCH($A36,'予選ヒート2Gr-レース結果表（貼付）'!$A:$A,0),MATCH(B$31,'予選ヒート2Gr-レース結果表（貼付）'!$1:$1,0)),"")</f>
        <v>16</v>
      </c>
      <c r="C36" s="18" t="str">
        <f>IFERROR(INDEX('予選ヒート2Gr-レース結果表（貼付）'!$A:$Z,MATCH($A36,'予選ヒート2Gr-レース結果表（貼付）'!$A:$A,0),MATCH(C$31,'予選ヒート2Gr-レース結果表（貼付）'!$1:$1,0)),"")</f>
        <v>小辻 隼人</v>
      </c>
      <c r="D36" s="18" t="str">
        <f>IFERROR(INDEX('予選ヒート2Gr-レース結果表（貼付）'!$A:$Z,MATCH($A36,'予選ヒート2Gr-レース結果表（貼付）'!$A:$A,0),MATCH(D$31,'予選ヒート2Gr-レース結果表（貼付）'!$1:$1,0)),"")</f>
        <v>SUPER SS</v>
      </c>
      <c r="E36" s="220">
        <f>IFERROR(INDEX('予選ヒート2Gr-レース結果表（貼付）'!$A:$Z,MATCH($A36,'予選ヒート2Gr-レース結果表（貼付）'!$A:$A,0),MATCH(E$31,'予選ヒート2Gr-レース結果表（貼付）'!$1:$1,0)),"")</f>
        <v>6.7031481481481482E-3</v>
      </c>
      <c r="F36" s="18" t="str">
        <f>IFERROR(INDEX('予選ヒート2Gr-レース結果表（貼付）'!$A:$Z,MATCH($A36,'予選ヒート2Gr-レース結果表（貼付）'!$A:$A,0),MATCH(F$31,'予選ヒート2Gr-レース結果表（貼付）'!$1:$1,0)),"")</f>
        <v>TIGRE</v>
      </c>
      <c r="G36" s="18" t="str">
        <f>IFERROR(INDEX('予選ヒート2Gr-レース結果表（貼付）'!$A:$Z,MATCH($A36,'予選ヒート2Gr-レース結果表（貼付）'!$A:$A,0),MATCH(G$31,'予選ヒート2Gr-レース結果表（貼付）'!$1:$1,0)),"")</f>
        <v>CL/YAMAHA</v>
      </c>
      <c r="H36" s="18" t="str">
        <f>IFERROR(INDEX('予選ヒート2Gr-レース結果表（貼付）'!$A:$Z,MATCH($A36,'予選ヒート2Gr-レース結果表（貼付）'!$A:$A,0),MATCH(H$31,'予選ヒート2Gr-レース結果表（貼付）'!$1:$1,0)),"")</f>
        <v>BS</v>
      </c>
    </row>
    <row r="37" spans="1:8">
      <c r="A37" s="18">
        <v>19</v>
      </c>
      <c r="B37" s="18">
        <f>IFERROR(INDEX('予選ヒート2Gr-レース結果表（貼付）'!$A:$Z,MATCH($A37,'予選ヒート2Gr-レース結果表（貼付）'!$A:$A,0),MATCH(B$31,'予選ヒート2Gr-レース結果表（貼付）'!$1:$1,0)),"")</f>
        <v>55</v>
      </c>
      <c r="C37" s="18" t="str">
        <f>IFERROR(INDEX('予選ヒート2Gr-レース結果表（貼付）'!$A:$Z,MATCH($A37,'予選ヒート2Gr-レース結果表（貼付）'!$A:$A,0),MATCH(C$31,'予選ヒート2Gr-レース結果表（貼付）'!$1:$1,0)),"")</f>
        <v>三船 祐一</v>
      </c>
      <c r="D37" s="18" t="str">
        <f>IFERROR(INDEX('予選ヒート2Gr-レース結果表（貼付）'!$A:$Z,MATCH($A37,'予選ヒート2Gr-レース結果表（貼付）'!$A:$A,0),MATCH(D$31,'予選ヒート2Gr-レース結果表（貼付）'!$1:$1,0)),"")</f>
        <v>SUPER SS</v>
      </c>
      <c r="E37" s="220">
        <f>IFERROR(INDEX('予選ヒート2Gr-レース結果表（貼付）'!$A:$Z,MATCH($A37,'予選ヒート2Gr-レース結果表（貼付）'!$A:$A,0),MATCH(E$31,'予選ヒート2Gr-レース結果表（貼付）'!$1:$1,0)),"")</f>
        <v>6.709594907407408E-3</v>
      </c>
      <c r="F37" s="18" t="str">
        <f>IFERROR(INDEX('予選ヒート2Gr-レース結果表（貼付）'!$A:$Z,MATCH($A37,'予選ヒート2Gr-レース結果表（貼付）'!$A:$A,0),MATCH(F$31,'予選ヒート2Gr-レース結果表（貼付）'!$1:$1,0)),"")</f>
        <v>Gren Blue RT</v>
      </c>
      <c r="G37" s="18" t="str">
        <f>IFERROR(INDEX('予選ヒート2Gr-レース結果表（貼付）'!$A:$Z,MATCH($A37,'予選ヒート2Gr-レース結果表（貼付）'!$A:$A,0),MATCH(G$31,'予選ヒート2Gr-レース結果表（貼付）'!$1:$1,0)),"")</f>
        <v>crocpromotion/YAMAHA</v>
      </c>
      <c r="H37" s="18" t="str">
        <f>IFERROR(INDEX('予選ヒート2Gr-レース結果表（貼付）'!$A:$Z,MATCH($A37,'予選ヒート2Gr-レース結果表（貼付）'!$A:$A,0),MATCH(H$31,'予選ヒート2Gr-レース結果表（貼付）'!$1:$1,0)),"")</f>
        <v>BS</v>
      </c>
    </row>
    <row r="38" spans="1:8">
      <c r="A38" s="18">
        <v>20</v>
      </c>
      <c r="B38" s="18">
        <f>IFERROR(INDEX('予選ヒート2Gr-レース結果表（貼付）'!$A:$Z,MATCH($A38,'予選ヒート2Gr-レース結果表（貼付）'!$A:$A,0),MATCH(B$31,'予選ヒート2Gr-レース結果表（貼付）'!$1:$1,0)),"")</f>
        <v>13</v>
      </c>
      <c r="C38" s="18" t="str">
        <f>IFERROR(INDEX('予選ヒート2Gr-レース結果表（貼付）'!$A:$Z,MATCH($A38,'予選ヒート2Gr-レース結果表（貼付）'!$A:$A,0),MATCH(C$31,'予選ヒート2Gr-レース結果表（貼付）'!$1:$1,0)),"")</f>
        <v>松村 元晃</v>
      </c>
      <c r="D38" s="18" t="str">
        <f>IFERROR(INDEX('予選ヒート2Gr-レース結果表（貼付）'!$A:$Z,MATCH($A38,'予選ヒート2Gr-レース結果表（貼付）'!$A:$A,0),MATCH(D$31,'予選ヒート2Gr-レース結果表（貼付）'!$1:$1,0)),"")</f>
        <v>SUPER SS</v>
      </c>
      <c r="E38" s="220">
        <f>IFERROR(INDEX('予選ヒート2Gr-レース結果表（貼付）'!$A:$Z,MATCH($A38,'予選ヒート2Gr-レース結果表（貼付）'!$A:$A,0),MATCH(E$31,'予選ヒート2Gr-レース結果表（貼付）'!$1:$1,0)),"")</f>
        <v>6.7111111111111113E-3</v>
      </c>
      <c r="F38" s="18" t="str">
        <f>IFERROR(INDEX('予選ヒート2Gr-レース結果表（貼付）'!$A:$Z,MATCH($A38,'予選ヒート2Gr-レース結果表（貼付）'!$A:$A,0),MATCH(F$31,'予選ヒート2Gr-レース結果表（貼付）'!$1:$1,0)),"")</f>
        <v>ハラダカートクラブwith上村工房</v>
      </c>
      <c r="G38" s="18" t="str">
        <f>IFERROR(INDEX('予選ヒート2Gr-レース結果表（貼付）'!$A:$Z,MATCH($A38,'予選ヒート2Gr-レース結果表（貼付）'!$A:$A,0),MATCH(G$31,'予選ヒート2Gr-レース結果表（貼付）'!$1:$1,0)),"")</f>
        <v>KOMIC/YAMAHA</v>
      </c>
      <c r="H38" s="18" t="str">
        <f>IFERROR(INDEX('予選ヒート2Gr-レース結果表（貼付）'!$A:$Z,MATCH($A38,'予選ヒート2Gr-レース結果表（貼付）'!$A:$A,0),MATCH(H$31,'予選ヒート2Gr-レース結果表（貼付）'!$1:$1,0)),"")</f>
        <v>BS</v>
      </c>
    </row>
    <row r="39" spans="1:8">
      <c r="A39" s="18">
        <v>21</v>
      </c>
      <c r="B39" s="18">
        <f>IFERROR(INDEX('予選ヒート2Gr-レース結果表（貼付）'!$A:$Z,MATCH($A39,'予選ヒート2Gr-レース結果表（貼付）'!$A:$A,0),MATCH(B$31,'予選ヒート2Gr-レース結果表（貼付）'!$1:$1,0)),"")</f>
        <v>97</v>
      </c>
      <c r="C39" s="18" t="str">
        <f>IFERROR(INDEX('予選ヒート2Gr-レース結果表（貼付）'!$A:$Z,MATCH($A39,'予選ヒート2Gr-レース結果表（貼付）'!$A:$A,0),MATCH(C$31,'予選ヒート2Gr-レース結果表（貼付）'!$1:$1,0)),"")</f>
        <v>喜多 佑気</v>
      </c>
      <c r="D39" s="18" t="str">
        <f>IFERROR(INDEX('予選ヒート2Gr-レース結果表（貼付）'!$A:$Z,MATCH($A39,'予選ヒート2Gr-レース結果表（貼付）'!$A:$A,0),MATCH(D$31,'予選ヒート2Gr-レース結果表（貼付）'!$1:$1,0)),"")</f>
        <v>SUPER SS</v>
      </c>
      <c r="E39" s="220">
        <f>IFERROR(INDEX('予選ヒート2Gr-レース結果表（貼付）'!$A:$Z,MATCH($A39,'予選ヒート2Gr-レース結果表（貼付）'!$A:$A,0),MATCH(E$31,'予選ヒート2Gr-レース結果表（貼付）'!$1:$1,0)),"")</f>
        <v>6.6995949074074067E-3</v>
      </c>
      <c r="F39" s="18" t="str">
        <f>IFERROR(INDEX('予選ヒート2Gr-レース結果表（貼付）'!$A:$Z,MATCH($A39,'予選ヒート2Gr-レース結果表（貼付）'!$A:$A,0),MATCH(F$31,'予選ヒート2Gr-レース結果表（貼付）'!$1:$1,0)),"")</f>
        <v>サーティーズレーシング</v>
      </c>
      <c r="G39" s="18" t="str">
        <f>IFERROR(INDEX('予選ヒート2Gr-レース結果表（貼付）'!$A:$Z,MATCH($A39,'予選ヒート2Gr-レース結果表（貼付）'!$A:$A,0),MATCH(G$31,'予選ヒート2Gr-レース結果表（貼付）'!$1:$1,0)),"")</f>
        <v>mach1/YAMAHA</v>
      </c>
      <c r="H39" s="18" t="str">
        <f>IFERROR(INDEX('予選ヒート2Gr-レース結果表（貼付）'!$A:$Z,MATCH($A39,'予選ヒート2Gr-レース結果表（貼付）'!$A:$A,0),MATCH(H$31,'予選ヒート2Gr-レース結果表（貼付）'!$1:$1,0)),"")</f>
        <v>BS</v>
      </c>
    </row>
    <row r="40" spans="1:8">
      <c r="A40" s="18">
        <v>22</v>
      </c>
      <c r="B40" s="18">
        <f>IFERROR(INDEX('予選ヒート2Gr-レース結果表（貼付）'!$A:$Z,MATCH($A40,'予選ヒート2Gr-レース結果表（貼付）'!$A:$A,0),MATCH(B$31,'予選ヒート2Gr-レース結果表（貼付）'!$1:$1,0)),"")</f>
        <v>26</v>
      </c>
      <c r="C40" s="18" t="str">
        <f>IFERROR(INDEX('予選ヒート2Gr-レース結果表（貼付）'!$A:$Z,MATCH($A40,'予選ヒート2Gr-レース結果表（貼付）'!$A:$A,0),MATCH(C$31,'予選ヒート2Gr-レース結果表（貼付）'!$1:$1,0)),"")</f>
        <v>橋本 協一</v>
      </c>
      <c r="D40" s="18" t="str">
        <f>IFERROR(INDEX('予選ヒート2Gr-レース結果表（貼付）'!$A:$Z,MATCH($A40,'予選ヒート2Gr-レース結果表（貼付）'!$A:$A,0),MATCH(D$31,'予選ヒート2Gr-レース結果表（貼付）'!$1:$1,0)),"")</f>
        <v>SUPER SS</v>
      </c>
      <c r="E40" s="220">
        <f>IFERROR(INDEX('予選ヒート2Gr-レース結果表（貼付）'!$A:$Z,MATCH($A40,'予選ヒート2Gr-レース結果表（貼付）'!$A:$A,0),MATCH(E$31,'予選ヒート2Gr-レース結果表（貼付）'!$1:$1,0)),"")</f>
        <v>6.7629861111111111E-3</v>
      </c>
      <c r="F40" s="18" t="str">
        <f>IFERROR(INDEX('予選ヒート2Gr-レース結果表（貼付）'!$A:$Z,MATCH($A40,'予選ヒート2Gr-レース結果表（貼付）'!$A:$A,0),MATCH(F$31,'予選ヒート2Gr-レース結果表（貼付）'!$1:$1,0)),"")</f>
        <v>サーティーズレーシング</v>
      </c>
      <c r="G40" s="18" t="str">
        <f>IFERROR(INDEX('予選ヒート2Gr-レース結果表（貼付）'!$A:$Z,MATCH($A40,'予選ヒート2Gr-レース結果表（貼付）'!$A:$A,0),MATCH(G$31,'予選ヒート2Gr-レース結果表（貼付）'!$1:$1,0)),"")</f>
        <v>TECNO/YAMAHA</v>
      </c>
      <c r="H40" s="18" t="str">
        <f>IFERROR(INDEX('予選ヒート2Gr-レース結果表（貼付）'!$A:$Z,MATCH($A40,'予選ヒート2Gr-レース結果表（貼付）'!$A:$A,0),MATCH(H$31,'予選ヒート2Gr-レース結果表（貼付）'!$1:$1,0)),"")</f>
        <v>BS</v>
      </c>
    </row>
    <row r="41" spans="1:8">
      <c r="A41" s="18">
        <v>23</v>
      </c>
      <c r="B41" s="18">
        <f>IFERROR(INDEX('予選ヒート2Gr-レース結果表（貼付）'!$A:$Z,MATCH($A41,'予選ヒート2Gr-レース結果表（貼付）'!$A:$A,0),MATCH(B$31,'予選ヒート2Gr-レース結果表（貼付）'!$1:$1,0)),"")</f>
        <v>8</v>
      </c>
      <c r="C41" s="18" t="str">
        <f>IFERROR(INDEX('予選ヒート2Gr-レース結果表（貼付）'!$A:$Z,MATCH($A41,'予選ヒート2Gr-レース結果表（貼付）'!$A:$A,0),MATCH(C$31,'予選ヒート2Gr-レース結果表（貼付）'!$1:$1,0)),"")</f>
        <v>長谷川 敬</v>
      </c>
      <c r="D41" s="18" t="str">
        <f>IFERROR(INDEX('予選ヒート2Gr-レース結果表（貼付）'!$A:$Z,MATCH($A41,'予選ヒート2Gr-レース結果表（貼付）'!$A:$A,0),MATCH(D$31,'予選ヒート2Gr-レース結果表（貼付）'!$1:$1,0)),"")</f>
        <v>SUPER SS</v>
      </c>
      <c r="E41" s="220">
        <f>IFERROR(INDEX('予選ヒート2Gr-レース結果表（貼付）'!$A:$Z,MATCH($A41,'予選ヒート2Gr-レース結果表（貼付）'!$A:$A,0),MATCH(E$31,'予選ヒート2Gr-レース結果表（貼付）'!$1:$1,0)),"")</f>
        <v>6.7642245370370365E-3</v>
      </c>
      <c r="F41" s="18" t="str">
        <f>IFERROR(INDEX('予選ヒート2Gr-レース結果表（貼付）'!$A:$Z,MATCH($A41,'予選ヒート2Gr-レース結果表（貼付）'!$A:$A,0),MATCH(F$31,'予選ヒート2Gr-レース結果表（貼付）'!$1:$1,0)),"")</f>
        <v>ハラダカートクラブ</v>
      </c>
      <c r="G41" s="18" t="str">
        <f>IFERROR(INDEX('予選ヒート2Gr-レース結果表（貼付）'!$A:$Z,MATCH($A41,'予選ヒート2Gr-レース結果表（貼付）'!$A:$A,0),MATCH(G$31,'予選ヒート2Gr-レース結果表（貼付）'!$1:$1,0)),"")</f>
        <v>RED SPEED/YAMAHA</v>
      </c>
      <c r="H41" s="18" t="str">
        <f>IFERROR(INDEX('予選ヒート2Gr-レース結果表（貼付）'!$A:$Z,MATCH($A41,'予選ヒート2Gr-レース結果表（貼付）'!$A:$A,0),MATCH(H$31,'予選ヒート2Gr-レース結果表（貼付）'!$1:$1,0)),"")</f>
        <v>BS</v>
      </c>
    </row>
    <row r="42" spans="1:8">
      <c r="A42" s="18">
        <v>24</v>
      </c>
      <c r="B42" s="18">
        <f>IFERROR(INDEX('予選ヒート2Gr-レース結果表（貼付）'!$A:$Z,MATCH($A42,'予選ヒート2Gr-レース結果表（貼付）'!$A:$A,0),MATCH(B$31,'予選ヒート2Gr-レース結果表（貼付）'!$1:$1,0)),"")</f>
        <v>66</v>
      </c>
      <c r="C42" s="18" t="str">
        <f>IFERROR(INDEX('予選ヒート2Gr-レース結果表（貼付）'!$A:$Z,MATCH($A42,'予選ヒート2Gr-レース結果表（貼付）'!$A:$A,0),MATCH(C$31,'予選ヒート2Gr-レース結果表（貼付）'!$1:$1,0)),"")</f>
        <v>山本 勝之</v>
      </c>
      <c r="D42" s="18" t="str">
        <f>IFERROR(INDEX('予選ヒート2Gr-レース結果表（貼付）'!$A:$Z,MATCH($A42,'予選ヒート2Gr-レース結果表（貼付）'!$A:$A,0),MATCH(D$31,'予選ヒート2Gr-レース結果表（貼付）'!$1:$1,0)),"")</f>
        <v>SUPER SS</v>
      </c>
      <c r="E42" s="220">
        <f>IFERROR(INDEX('予選ヒート2Gr-レース結果表（貼付）'!$A:$Z,MATCH($A42,'予選ヒート2Gr-レース結果表（貼付）'!$A:$A,0),MATCH(E$31,'予選ヒート2Gr-レース結果表（貼付）'!$1:$1,0)),"")</f>
        <v>6.79292824074074E-3</v>
      </c>
      <c r="F42" s="18" t="str">
        <f>IFERROR(INDEX('予選ヒート2Gr-レース結果表（貼付）'!$A:$Z,MATCH($A42,'予選ヒート2Gr-レース結果表（貼付）'!$A:$A,0),MATCH(F$31,'予選ヒート2Gr-レース結果表（貼付）'!$1:$1,0)),"")</f>
        <v>ラムレーシングWITHモンキーレンチ</v>
      </c>
      <c r="G42" s="18" t="str">
        <f>IFERROR(INDEX('予選ヒート2Gr-レース結果表（貼付）'!$A:$Z,MATCH($A42,'予選ヒート2Gr-レース結果表（貼付）'!$A:$A,0),MATCH(G$31,'予選ヒート2Gr-レース結果表（貼付）'!$1:$1,0)),"")</f>
        <v>ドラゴコルセ/YAMAHA</v>
      </c>
      <c r="H42" s="18" t="str">
        <f>IFERROR(INDEX('予選ヒート2Gr-レース結果表（貼付）'!$A:$Z,MATCH($A42,'予選ヒート2Gr-レース結果表（貼付）'!$A:$A,0),MATCH(H$31,'予選ヒート2Gr-レース結果表（貼付）'!$1:$1,0)),"")</f>
        <v>BS</v>
      </c>
    </row>
    <row r="43" spans="1:8">
      <c r="A43" s="18">
        <v>25</v>
      </c>
      <c r="B43" s="18">
        <f>IFERROR(INDEX('予選ヒート2Gr-レース結果表（貼付）'!$A:$Z,MATCH($A43,'予選ヒート2Gr-レース結果表（貼付）'!$A:$A,0),MATCH(B$31,'予選ヒート2Gr-レース結果表（貼付）'!$1:$1,0)),"")</f>
        <v>49</v>
      </c>
      <c r="C43" s="18" t="str">
        <f>IFERROR(INDEX('予選ヒート2Gr-レース結果表（貼付）'!$A:$Z,MATCH($A43,'予選ヒート2Gr-レース結果表（貼付）'!$A:$A,0),MATCH(C$31,'予選ヒート2Gr-レース結果表（貼付）'!$1:$1,0)),"")</f>
        <v>北野 伸孝</v>
      </c>
      <c r="D43" s="18" t="str">
        <f>IFERROR(INDEX('予選ヒート2Gr-レース結果表（貼付）'!$A:$Z,MATCH($A43,'予選ヒート2Gr-レース結果表（貼付）'!$A:$A,0),MATCH(D$31,'予選ヒート2Gr-レース結果表（貼付）'!$1:$1,0)),"")</f>
        <v>SUPER SS</v>
      </c>
      <c r="E43" s="220">
        <f>IFERROR(INDEX('予選ヒート2Gr-レース結果表（貼付）'!$A:$Z,MATCH($A43,'予選ヒート2Gr-レース結果表（貼付）'!$A:$A,0),MATCH(E$31,'予選ヒート2Gr-レース結果表（貼付）'!$1:$1,0)),"")</f>
        <v>6.8586921296296295E-3</v>
      </c>
      <c r="F43" s="18" t="str">
        <f>IFERROR(INDEX('予選ヒート2Gr-レース結果表（貼付）'!$A:$Z,MATCH($A43,'予選ヒート2Gr-レース結果表（貼付）'!$A:$A,0),MATCH(F$31,'予選ヒート2Gr-レース結果表（貼付）'!$1:$1,0)),"")</f>
        <v>hirai project with ASH</v>
      </c>
      <c r="G43" s="18" t="str">
        <f>IFERROR(INDEX('予選ヒート2Gr-レース結果表（貼付）'!$A:$Z,MATCH($A43,'予選ヒート2Gr-レース結果表（貼付）'!$A:$A,0),MATCH(G$31,'予選ヒート2Gr-レース結果表（貼付）'!$1:$1,0)),"")</f>
        <v>ＥＩＫＯ/YAMAHA</v>
      </c>
      <c r="H43" s="18" t="str">
        <f>IFERROR(INDEX('予選ヒート2Gr-レース結果表（貼付）'!$A:$Z,MATCH($A43,'予選ヒート2Gr-レース結果表（貼付）'!$A:$A,0),MATCH(H$31,'予選ヒート2Gr-レース結果表（貼付）'!$1:$1,0)),"")</f>
        <v>BS</v>
      </c>
    </row>
    <row r="44" spans="1:8">
      <c r="A44" s="18">
        <v>26</v>
      </c>
      <c r="B44" s="18" t="str">
        <f>IFERROR(INDEX('予選ヒート2Gr-レース結果表（貼付）'!$A:$Z,MATCH($A44,'予選ヒート2Gr-レース結果表（貼付）'!$A:$A,0),MATCH(B$31,'予選ヒート2Gr-レース結果表（貼付）'!$1:$1,0)),"")</f>
        <v/>
      </c>
      <c r="C44" s="18" t="str">
        <f>IFERROR(INDEX('予選ヒート2Gr-レース結果表（貼付）'!$A:$Z,MATCH($A44,'予選ヒート2Gr-レース結果表（貼付）'!$A:$A,0),MATCH(C$31,'予選ヒート2Gr-レース結果表（貼付）'!$1:$1,0)),"")</f>
        <v/>
      </c>
      <c r="D44" s="18" t="str">
        <f>IFERROR(INDEX('予選ヒート2Gr-レース結果表（貼付）'!$A:$Z,MATCH($A44,'予選ヒート2Gr-レース結果表（貼付）'!$A:$A,0),MATCH(D$31,'予選ヒート2Gr-レース結果表（貼付）'!$1:$1,0)),"")</f>
        <v/>
      </c>
      <c r="E44" s="220" t="str">
        <f>IFERROR(INDEX('予選ヒート2Gr-レース結果表（貼付）'!$A:$Z,MATCH($A44,'予選ヒート2Gr-レース結果表（貼付）'!$A:$A,0),MATCH(E$31,'予選ヒート2Gr-レース結果表（貼付）'!$1:$1,0)),"")</f>
        <v/>
      </c>
      <c r="F44" s="18" t="str">
        <f>IFERROR(INDEX('予選ヒート2Gr-レース結果表（貼付）'!$A:$Z,MATCH($A44,'予選ヒート2Gr-レース結果表（貼付）'!$A:$A,0),MATCH(F$31,'予選ヒート2Gr-レース結果表（貼付）'!$1:$1,0)),"")</f>
        <v/>
      </c>
      <c r="G44" s="18" t="str">
        <f>IFERROR(INDEX('予選ヒート2Gr-レース結果表（貼付）'!$A:$Z,MATCH($A44,'予選ヒート2Gr-レース結果表（貼付）'!$A:$A,0),MATCH(G$31,'予選ヒート2Gr-レース結果表（貼付）'!$1:$1,0)),"")</f>
        <v/>
      </c>
      <c r="H44" s="18" t="str">
        <f>IFERROR(INDEX('予選ヒート2Gr-レース結果表（貼付）'!$A:$Z,MATCH($A44,'予選ヒート2Gr-レース結果表（貼付）'!$A:$A,0),MATCH(H$31,'予選ヒート2Gr-レース結果表（貼付）'!$1:$1,0)),"")</f>
        <v/>
      </c>
    </row>
    <row r="45" spans="1:8">
      <c r="A45" s="18">
        <v>27</v>
      </c>
      <c r="B45" s="18" t="str">
        <f>IFERROR(INDEX('予選ヒート2Gr-レース結果表（貼付）'!$A:$Z,MATCH($A45,'予選ヒート2Gr-レース結果表（貼付）'!$A:$A,0),MATCH(B$31,'予選ヒート2Gr-レース結果表（貼付）'!$1:$1,0)),"")</f>
        <v/>
      </c>
      <c r="C45" s="18" t="str">
        <f>IFERROR(INDEX('予選ヒート2Gr-レース結果表（貼付）'!$A:$Z,MATCH($A45,'予選ヒート2Gr-レース結果表（貼付）'!$A:$A,0),MATCH(C$31,'予選ヒート2Gr-レース結果表（貼付）'!$1:$1,0)),"")</f>
        <v/>
      </c>
      <c r="D45" s="18" t="str">
        <f>IFERROR(INDEX('予選ヒート2Gr-レース結果表（貼付）'!$A:$Z,MATCH($A45,'予選ヒート2Gr-レース結果表（貼付）'!$A:$A,0),MATCH(D$31,'予選ヒート2Gr-レース結果表（貼付）'!$1:$1,0)),"")</f>
        <v/>
      </c>
      <c r="E45" s="220" t="str">
        <f>IFERROR(INDEX('予選ヒート2Gr-レース結果表（貼付）'!$A:$Z,MATCH($A45,'予選ヒート2Gr-レース結果表（貼付）'!$A:$A,0),MATCH(E$31,'予選ヒート2Gr-レース結果表（貼付）'!$1:$1,0)),"")</f>
        <v/>
      </c>
      <c r="F45" s="18" t="str">
        <f>IFERROR(INDEX('予選ヒート2Gr-レース結果表（貼付）'!$A:$Z,MATCH($A45,'予選ヒート2Gr-レース結果表（貼付）'!$A:$A,0),MATCH(F$31,'予選ヒート2Gr-レース結果表（貼付）'!$1:$1,0)),"")</f>
        <v/>
      </c>
      <c r="G45" s="18" t="str">
        <f>IFERROR(INDEX('予選ヒート2Gr-レース結果表（貼付）'!$A:$Z,MATCH($A45,'予選ヒート2Gr-レース結果表（貼付）'!$A:$A,0),MATCH(G$31,'予選ヒート2Gr-レース結果表（貼付）'!$1:$1,0)),"")</f>
        <v/>
      </c>
      <c r="H45" s="18" t="str">
        <f>IFERROR(INDEX('予選ヒート2Gr-レース結果表（貼付）'!$A:$Z,MATCH($A45,'予選ヒート2Gr-レース結果表（貼付）'!$A:$A,0),MATCH(H$31,'予選ヒート2Gr-レース結果表（貼付）'!$1:$1,0)),"")</f>
        <v/>
      </c>
    </row>
    <row r="46" spans="1:8">
      <c r="A46" s="18">
        <v>28</v>
      </c>
      <c r="B46" s="18" t="str">
        <f>IFERROR(INDEX('予選ヒート2Gr-レース結果表（貼付）'!$A:$Z,MATCH($A46,'予選ヒート2Gr-レース結果表（貼付）'!$A:$A,0),MATCH(B$31,'予選ヒート2Gr-レース結果表（貼付）'!$1:$1,0)),"")</f>
        <v/>
      </c>
      <c r="C46" s="18" t="str">
        <f>IFERROR(INDEX('予選ヒート2Gr-レース結果表（貼付）'!$A:$Z,MATCH($A46,'予選ヒート2Gr-レース結果表（貼付）'!$A:$A,0),MATCH(C$31,'予選ヒート2Gr-レース結果表（貼付）'!$1:$1,0)),"")</f>
        <v/>
      </c>
      <c r="D46" s="18" t="str">
        <f>IFERROR(INDEX('予選ヒート2Gr-レース結果表（貼付）'!$A:$Z,MATCH($A46,'予選ヒート2Gr-レース結果表（貼付）'!$A:$A,0),MATCH(D$31,'予選ヒート2Gr-レース結果表（貼付）'!$1:$1,0)),"")</f>
        <v/>
      </c>
      <c r="E46" s="220" t="str">
        <f>IFERROR(INDEX('予選ヒート2Gr-レース結果表（貼付）'!$A:$Z,MATCH($A46,'予選ヒート2Gr-レース結果表（貼付）'!$A:$A,0),MATCH(E$31,'予選ヒート2Gr-レース結果表（貼付）'!$1:$1,0)),"")</f>
        <v/>
      </c>
      <c r="F46" s="18" t="str">
        <f>IFERROR(INDEX('予選ヒート2Gr-レース結果表（貼付）'!$A:$Z,MATCH($A46,'予選ヒート2Gr-レース結果表（貼付）'!$A:$A,0),MATCH(F$31,'予選ヒート2Gr-レース結果表（貼付）'!$1:$1,0)),"")</f>
        <v/>
      </c>
      <c r="G46" s="18" t="str">
        <f>IFERROR(INDEX('予選ヒート2Gr-レース結果表（貼付）'!$A:$Z,MATCH($A46,'予選ヒート2Gr-レース結果表（貼付）'!$A:$A,0),MATCH(G$31,'予選ヒート2Gr-レース結果表（貼付）'!$1:$1,0)),"")</f>
        <v/>
      </c>
      <c r="H46" s="18" t="str">
        <f>IFERROR(INDEX('予選ヒート2Gr-レース結果表（貼付）'!$A:$Z,MATCH($A46,'予選ヒート2Gr-レース結果表（貼付）'!$A:$A,0),MATCH(H$31,'予選ヒート2Gr-レース結果表（貼付）'!$1:$1,0)),"")</f>
        <v/>
      </c>
    </row>
    <row r="47" spans="1:8">
      <c r="A47" s="18">
        <v>29</v>
      </c>
      <c r="B47" s="18" t="str">
        <f>IFERROR(INDEX('予選ヒート2Gr-レース結果表（貼付）'!$A:$Z,MATCH($A47,'予選ヒート2Gr-レース結果表（貼付）'!$A:$A,0),MATCH(B$31,'予選ヒート2Gr-レース結果表（貼付）'!$1:$1,0)),"")</f>
        <v/>
      </c>
      <c r="C47" s="18" t="str">
        <f>IFERROR(INDEX('予選ヒート2Gr-レース結果表（貼付）'!$A:$Z,MATCH($A47,'予選ヒート2Gr-レース結果表（貼付）'!$A:$A,0),MATCH(C$31,'予選ヒート2Gr-レース結果表（貼付）'!$1:$1,0)),"")</f>
        <v/>
      </c>
      <c r="D47" s="18" t="str">
        <f>IFERROR(INDEX('予選ヒート2Gr-レース結果表（貼付）'!$A:$Z,MATCH($A47,'予選ヒート2Gr-レース結果表（貼付）'!$A:$A,0),MATCH(D$31,'予選ヒート2Gr-レース結果表（貼付）'!$1:$1,0)),"")</f>
        <v/>
      </c>
      <c r="E47" s="220" t="str">
        <f>IFERROR(INDEX('予選ヒート2Gr-レース結果表（貼付）'!$A:$Z,MATCH($A47,'予選ヒート2Gr-レース結果表（貼付）'!$A:$A,0),MATCH(E$31,'予選ヒート2Gr-レース結果表（貼付）'!$1:$1,0)),"")</f>
        <v/>
      </c>
      <c r="F47" s="18" t="str">
        <f>IFERROR(INDEX('予選ヒート2Gr-レース結果表（貼付）'!$A:$Z,MATCH($A47,'予選ヒート2Gr-レース結果表（貼付）'!$A:$A,0),MATCH(F$31,'予選ヒート2Gr-レース結果表（貼付）'!$1:$1,0)),"")</f>
        <v/>
      </c>
      <c r="G47" s="18" t="str">
        <f>IFERROR(INDEX('予選ヒート2Gr-レース結果表（貼付）'!$A:$Z,MATCH($A47,'予選ヒート2Gr-レース結果表（貼付）'!$A:$A,0),MATCH(G$31,'予選ヒート2Gr-レース結果表（貼付）'!$1:$1,0)),"")</f>
        <v/>
      </c>
      <c r="H47" s="18" t="str">
        <f>IFERROR(INDEX('予選ヒート2Gr-レース結果表（貼付）'!$A:$Z,MATCH($A47,'予選ヒート2Gr-レース結果表（貼付）'!$A:$A,0),MATCH(H$31,'予選ヒート2Gr-レース結果表（貼付）'!$1:$1,0)),"")</f>
        <v/>
      </c>
    </row>
    <row r="48" spans="1:8">
      <c r="A48" s="18">
        <v>30</v>
      </c>
      <c r="B48" s="18" t="str">
        <f>IFERROR(INDEX('予選ヒート2Gr-レース結果表（貼付）'!$A:$Z,MATCH($A48,'予選ヒート2Gr-レース結果表（貼付）'!$A:$A,0),MATCH(B$31,'予選ヒート2Gr-レース結果表（貼付）'!$1:$1,0)),"")</f>
        <v/>
      </c>
      <c r="C48" s="18" t="str">
        <f>IFERROR(INDEX('予選ヒート2Gr-レース結果表（貼付）'!$A:$Z,MATCH($A48,'予選ヒート2Gr-レース結果表（貼付）'!$A:$A,0),MATCH(C$31,'予選ヒート2Gr-レース結果表（貼付）'!$1:$1,0)),"")</f>
        <v/>
      </c>
      <c r="D48" s="18" t="str">
        <f>IFERROR(INDEX('予選ヒート2Gr-レース結果表（貼付）'!$A:$Z,MATCH($A48,'予選ヒート2Gr-レース結果表（貼付）'!$A:$A,0),MATCH(D$31,'予選ヒート2Gr-レース結果表（貼付）'!$1:$1,0)),"")</f>
        <v/>
      </c>
      <c r="E48" s="220" t="str">
        <f>IFERROR(INDEX('予選ヒート2Gr-レース結果表（貼付）'!$A:$Z,MATCH($A48,'予選ヒート2Gr-レース結果表（貼付）'!$A:$A,0),MATCH(E$31,'予選ヒート2Gr-レース結果表（貼付）'!$1:$1,0)),"")</f>
        <v/>
      </c>
      <c r="F48" s="18" t="str">
        <f>IFERROR(INDEX('予選ヒート2Gr-レース結果表（貼付）'!$A:$Z,MATCH($A48,'予選ヒート2Gr-レース結果表（貼付）'!$A:$A,0),MATCH(F$31,'予選ヒート2Gr-レース結果表（貼付）'!$1:$1,0)),"")</f>
        <v/>
      </c>
      <c r="G48" s="18" t="str">
        <f>IFERROR(INDEX('予選ヒート2Gr-レース結果表（貼付）'!$A:$Z,MATCH($A48,'予選ヒート2Gr-レース結果表（貼付）'!$A:$A,0),MATCH(G$31,'予選ヒート2Gr-レース結果表（貼付）'!$1:$1,0)),"")</f>
        <v/>
      </c>
      <c r="H48" s="18" t="str">
        <f>IFERROR(INDEX('予選ヒート2Gr-レース結果表（貼付）'!$A:$Z,MATCH($A48,'予選ヒート2Gr-レース結果表（貼付）'!$A:$A,0),MATCH(H$31,'予選ヒート2Gr-レース結果表（貼付）'!$1:$1,0)),"")</f>
        <v/>
      </c>
    </row>
    <row r="49" spans="1:8">
      <c r="A49" s="18">
        <v>31</v>
      </c>
      <c r="B49" s="18" t="str">
        <f>IFERROR(INDEX('予選ヒート2Gr-レース結果表（貼付）'!$A:$Z,MATCH($A49,'予選ヒート2Gr-レース結果表（貼付）'!$A:$A,0),MATCH(B$31,'予選ヒート2Gr-レース結果表（貼付）'!$1:$1,0)),"")</f>
        <v/>
      </c>
      <c r="C49" s="18" t="str">
        <f>IFERROR(INDEX('予選ヒート2Gr-レース結果表（貼付）'!$A:$Z,MATCH($A49,'予選ヒート2Gr-レース結果表（貼付）'!$A:$A,0),MATCH(C$31,'予選ヒート2Gr-レース結果表（貼付）'!$1:$1,0)),"")</f>
        <v/>
      </c>
      <c r="D49" s="18" t="str">
        <f>IFERROR(INDEX('予選ヒート2Gr-レース結果表（貼付）'!$A:$Z,MATCH($A49,'予選ヒート2Gr-レース結果表（貼付）'!$A:$A,0),MATCH(D$31,'予選ヒート2Gr-レース結果表（貼付）'!$1:$1,0)),"")</f>
        <v/>
      </c>
      <c r="E49" s="220" t="str">
        <f>IFERROR(INDEX('予選ヒート2Gr-レース結果表（貼付）'!$A:$Z,MATCH($A49,'予選ヒート2Gr-レース結果表（貼付）'!$A:$A,0),MATCH(E$31,'予選ヒート2Gr-レース結果表（貼付）'!$1:$1,0)),"")</f>
        <v/>
      </c>
      <c r="F49" s="18" t="str">
        <f>IFERROR(INDEX('予選ヒート2Gr-レース結果表（貼付）'!$A:$Z,MATCH($A49,'予選ヒート2Gr-レース結果表（貼付）'!$A:$A,0),MATCH(F$31,'予選ヒート2Gr-レース結果表（貼付）'!$1:$1,0)),"")</f>
        <v/>
      </c>
      <c r="G49" s="18" t="str">
        <f>IFERROR(INDEX('予選ヒート2Gr-レース結果表（貼付）'!$A:$Z,MATCH($A49,'予選ヒート2Gr-レース結果表（貼付）'!$A:$A,0),MATCH(G$31,'予選ヒート2Gr-レース結果表（貼付）'!$1:$1,0)),"")</f>
        <v/>
      </c>
      <c r="H49" s="18" t="str">
        <f>IFERROR(INDEX('予選ヒート2Gr-レース結果表（貼付）'!$A:$Z,MATCH($A49,'予選ヒート2Gr-レース結果表（貼付）'!$A:$A,0),MATCH(H$31,'予選ヒート2Gr-レース結果表（貼付）'!$1:$1,0)),"")</f>
        <v/>
      </c>
    </row>
    <row r="50" spans="1:8">
      <c r="A50" s="18">
        <v>32</v>
      </c>
      <c r="B50" s="18" t="str">
        <f>IFERROR(INDEX('予選ヒート2Gr-レース結果表（貼付）'!$A:$Z,MATCH($A50,'予選ヒート2Gr-レース結果表（貼付）'!$A:$A,0),MATCH(B$31,'予選ヒート2Gr-レース結果表（貼付）'!$1:$1,0)),"")</f>
        <v/>
      </c>
      <c r="C50" s="18" t="str">
        <f>IFERROR(INDEX('予選ヒート2Gr-レース結果表（貼付）'!$A:$Z,MATCH($A50,'予選ヒート2Gr-レース結果表（貼付）'!$A:$A,0),MATCH(C$31,'予選ヒート2Gr-レース結果表（貼付）'!$1:$1,0)),"")</f>
        <v/>
      </c>
      <c r="D50" s="18" t="str">
        <f>IFERROR(INDEX('予選ヒート2Gr-レース結果表（貼付）'!$A:$Z,MATCH($A50,'予選ヒート2Gr-レース結果表（貼付）'!$A:$A,0),MATCH(D$31,'予選ヒート2Gr-レース結果表（貼付）'!$1:$1,0)),"")</f>
        <v/>
      </c>
      <c r="E50" s="220" t="str">
        <f>IFERROR(INDEX('予選ヒート2Gr-レース結果表（貼付）'!$A:$Z,MATCH($A50,'予選ヒート2Gr-レース結果表（貼付）'!$A:$A,0),MATCH(E$31,'予選ヒート2Gr-レース結果表（貼付）'!$1:$1,0)),"")</f>
        <v/>
      </c>
      <c r="F50" s="18" t="str">
        <f>IFERROR(INDEX('予選ヒート2Gr-レース結果表（貼付）'!$A:$Z,MATCH($A50,'予選ヒート2Gr-レース結果表（貼付）'!$A:$A,0),MATCH(F$31,'予選ヒート2Gr-レース結果表（貼付）'!$1:$1,0)),"")</f>
        <v/>
      </c>
      <c r="G50" s="18" t="str">
        <f>IFERROR(INDEX('予選ヒート2Gr-レース結果表（貼付）'!$A:$Z,MATCH($A50,'予選ヒート2Gr-レース結果表（貼付）'!$A:$A,0),MATCH(G$31,'予選ヒート2Gr-レース結果表（貼付）'!$1:$1,0)),"")</f>
        <v/>
      </c>
      <c r="H50" s="18" t="str">
        <f>IFERROR(INDEX('予選ヒート2Gr-レース結果表（貼付）'!$A:$Z,MATCH($A50,'予選ヒート2Gr-レース結果表（貼付）'!$A:$A,0),MATCH(H$31,'予選ヒート2Gr-レース結果表（貼付）'!$1:$1,0)),"")</f>
        <v/>
      </c>
    </row>
    <row r="51" spans="1:8">
      <c r="A51" s="18">
        <v>33</v>
      </c>
      <c r="B51" s="18" t="str">
        <f>IFERROR(INDEX('予選ヒート2Gr-レース結果表（貼付）'!$A:$Z,MATCH($A51,'予選ヒート2Gr-レース結果表（貼付）'!$A:$A,0),MATCH(B$31,'予選ヒート2Gr-レース結果表（貼付）'!$1:$1,0)),"")</f>
        <v/>
      </c>
      <c r="C51" s="18" t="str">
        <f>IFERROR(INDEX('予選ヒート2Gr-レース結果表（貼付）'!$A:$Z,MATCH($A51,'予選ヒート2Gr-レース結果表（貼付）'!$A:$A,0),MATCH(C$31,'予選ヒート2Gr-レース結果表（貼付）'!$1:$1,0)),"")</f>
        <v/>
      </c>
      <c r="D51" s="18" t="str">
        <f>IFERROR(INDEX('予選ヒート2Gr-レース結果表（貼付）'!$A:$Z,MATCH($A51,'予選ヒート2Gr-レース結果表（貼付）'!$A:$A,0),MATCH(D$31,'予選ヒート2Gr-レース結果表（貼付）'!$1:$1,0)),"")</f>
        <v/>
      </c>
      <c r="E51" s="220" t="str">
        <f>IFERROR(INDEX('予選ヒート2Gr-レース結果表（貼付）'!$A:$Z,MATCH($A51,'予選ヒート2Gr-レース結果表（貼付）'!$A:$A,0),MATCH(E$31,'予選ヒート2Gr-レース結果表（貼付）'!$1:$1,0)),"")</f>
        <v/>
      </c>
      <c r="F51" s="18" t="str">
        <f>IFERROR(INDEX('予選ヒート2Gr-レース結果表（貼付）'!$A:$Z,MATCH($A51,'予選ヒート2Gr-レース結果表（貼付）'!$A:$A,0),MATCH(F$31,'予選ヒート2Gr-レース結果表（貼付）'!$1:$1,0)),"")</f>
        <v/>
      </c>
      <c r="G51" s="18" t="str">
        <f>IFERROR(INDEX('予選ヒート2Gr-レース結果表（貼付）'!$A:$Z,MATCH($A51,'予選ヒート2Gr-レース結果表（貼付）'!$A:$A,0),MATCH(G$31,'予選ヒート2Gr-レース結果表（貼付）'!$1:$1,0)),"")</f>
        <v/>
      </c>
      <c r="H51" s="18" t="str">
        <f>IFERROR(INDEX('予選ヒート2Gr-レース結果表（貼付）'!$A:$Z,MATCH($A51,'予選ヒート2Gr-レース結果表（貼付）'!$A:$A,0),MATCH(H$31,'予選ヒート2Gr-レース結果表（貼付）'!$1:$1,0)),"")</f>
        <v/>
      </c>
    </row>
    <row r="52" spans="1:8">
      <c r="A52" s="18">
        <v>34</v>
      </c>
      <c r="B52" s="18" t="str">
        <f>IFERROR(INDEX('予選ヒート2Gr-レース結果表（貼付）'!$A:$Z,MATCH($A52,'予選ヒート2Gr-レース結果表（貼付）'!$A:$A,0),MATCH(B$31,'予選ヒート2Gr-レース結果表（貼付）'!$1:$1,0)),"")</f>
        <v/>
      </c>
      <c r="C52" s="18" t="str">
        <f>IFERROR(INDEX('予選ヒート2Gr-レース結果表（貼付）'!$A:$Z,MATCH($A52,'予選ヒート2Gr-レース結果表（貼付）'!$A:$A,0),MATCH(C$31,'予選ヒート2Gr-レース結果表（貼付）'!$1:$1,0)),"")</f>
        <v/>
      </c>
      <c r="D52" s="18" t="str">
        <f>IFERROR(INDEX('予選ヒート2Gr-レース結果表（貼付）'!$A:$Z,MATCH($A52,'予選ヒート2Gr-レース結果表（貼付）'!$A:$A,0),MATCH(D$31,'予選ヒート2Gr-レース結果表（貼付）'!$1:$1,0)),"")</f>
        <v/>
      </c>
      <c r="E52" s="220" t="str">
        <f>IFERROR(INDEX('予選ヒート2Gr-レース結果表（貼付）'!$A:$Z,MATCH($A52,'予選ヒート2Gr-レース結果表（貼付）'!$A:$A,0),MATCH(E$31,'予選ヒート2Gr-レース結果表（貼付）'!$1:$1,0)),"")</f>
        <v/>
      </c>
      <c r="F52" s="18" t="str">
        <f>IFERROR(INDEX('予選ヒート2Gr-レース結果表（貼付）'!$A:$Z,MATCH($A52,'予選ヒート2Gr-レース結果表（貼付）'!$A:$A,0),MATCH(F$31,'予選ヒート2Gr-レース結果表（貼付）'!$1:$1,0)),"")</f>
        <v/>
      </c>
      <c r="G52" s="18" t="str">
        <f>IFERROR(INDEX('予選ヒート2Gr-レース結果表（貼付）'!$A:$Z,MATCH($A52,'予選ヒート2Gr-レース結果表（貼付）'!$A:$A,0),MATCH(G$31,'予選ヒート2Gr-レース結果表（貼付）'!$1:$1,0)),"")</f>
        <v/>
      </c>
      <c r="H52" s="18" t="str">
        <f>IFERROR(INDEX('予選ヒート2Gr-レース結果表（貼付）'!$A:$Z,MATCH($A52,'予選ヒート2Gr-レース結果表（貼付）'!$A:$A,0),MATCH(H$31,'予選ヒート2Gr-レース結果表（貼付）'!$1:$1,0)),"")</f>
        <v/>
      </c>
    </row>
  </sheetData>
  <phoneticPr fontId="16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35"/>
  <sheetViews>
    <sheetView workbookViewId="0">
      <selection activeCell="A25" sqref="A25"/>
    </sheetView>
  </sheetViews>
  <sheetFormatPr defaultRowHeight="11.25"/>
  <cols>
    <col min="1" max="4" width="9.33203125" style="18"/>
    <col min="5" max="5" width="9.33203125" style="220"/>
    <col min="6" max="16384" width="9.33203125" style="18"/>
  </cols>
  <sheetData>
    <row r="1" spans="1:17">
      <c r="A1" s="18" t="s">
        <v>1</v>
      </c>
      <c r="B1" s="18" t="s">
        <v>2</v>
      </c>
      <c r="C1" s="18" t="s">
        <v>15</v>
      </c>
      <c r="D1" s="18" t="s">
        <v>16</v>
      </c>
      <c r="E1" s="220" t="s">
        <v>8</v>
      </c>
      <c r="F1" s="18" t="s">
        <v>6</v>
      </c>
      <c r="G1" s="18" t="s">
        <v>19</v>
      </c>
      <c r="H1" s="18" t="s">
        <v>20</v>
      </c>
    </row>
    <row r="2" spans="1:17">
      <c r="A2" s="18">
        <v>1</v>
      </c>
      <c r="B2" s="18">
        <f>IF('予選ヒート2nd-レース結果表・グリッド用（作業用）'!$E$2&lt;'予選ヒート2nd-レース結果表・グリッド用（作業用）'!$E$32,'予選ヒート2nd-レース結果表・グリッド用（作業用）'!$B3,'予選ヒート2nd-レース結果表・グリッド用（作業用）'!$B33)</f>
        <v>12</v>
      </c>
      <c r="C2" s="18" t="str">
        <f>INDEX('予選ヒート2nd-レース結果表・グリッド用（作業用）'!$A:$H,MATCH($B2,'予選ヒート2nd-レース結果表・グリッド用（作業用）'!$B:$B,0),MATCH(C$1,'予選ヒート2nd-レース結果表・グリッド用（作業用）'!$1:$1,0))</f>
        <v>辻井 啓貴</v>
      </c>
      <c r="D2" s="18" t="str">
        <f>INDEX('予選ヒート2nd-レース結果表・グリッド用（作業用）'!$A:$H,MATCH($B2,'予選ヒート2nd-レース結果表・グリッド用（作業用）'!$B:$B,0),MATCH(D$1,'予選ヒート2nd-レース結果表・グリッド用（作業用）'!$1:$1,0))</f>
        <v>SUPER SS</v>
      </c>
      <c r="E2" s="220">
        <f>INDEX('予選ヒート2nd-レース結果表・グリッド用（作業用）'!$A:$H,MATCH($B2,'予選ヒート2nd-レース結果表・グリッド用（作業用）'!$B:$B,0),MATCH(E$1,'予選ヒート2nd-レース結果表・グリッド用（作業用）'!$1:$1,0))</f>
        <v>6.7261574074074073E-3</v>
      </c>
      <c r="F2" s="18" t="str">
        <f>INDEX('予選ヒート2nd-レース結果表・グリッド用（作業用）'!$A:$H,MATCH($B2,'予選ヒート2nd-レース結果表・グリッド用（作業用）'!$B:$B,0),MATCH(F$1,'予選ヒート2nd-レース結果表・グリッド用（作業用）'!$1:$1,0))</f>
        <v>EHRE motorsport</v>
      </c>
      <c r="G2" s="18" t="str">
        <f>INDEX('予選ヒート2nd-レース結果表・グリッド用（作業用）'!$A:$H,MATCH($B2,'予選ヒート2nd-レース結果表・グリッド用（作業用）'!$B:$B,0),MATCH(G$1,'予選ヒート2nd-レース結果表・グリッド用（作業用）'!$1:$1,0))</f>
        <v>KOSMIC/YAMAHA</v>
      </c>
      <c r="H2" s="18" t="str">
        <f>INDEX('予選ヒート2nd-レース結果表・グリッド用（作業用）'!$A:$H,MATCH($B2,'予選ヒート2nd-レース結果表・グリッド用（作業用）'!$B:$B,0),MATCH(H$1,'予選ヒート2nd-レース結果表・グリッド用（作業用）'!$1:$1,0))</f>
        <v>BS</v>
      </c>
      <c r="N2" s="19"/>
      <c r="Q2" s="19"/>
    </row>
    <row r="3" spans="1:17">
      <c r="A3" s="18">
        <v>2</v>
      </c>
      <c r="B3" s="18">
        <f>IF('予選ヒート2nd-レース結果表・グリッド用（作業用）'!$E$2&lt;'予選ヒート2nd-レース結果表・グリッド用（作業用）'!$E$32,'予選ヒート2nd-レース結果表・グリッド用（作業用）'!$B33,'予選ヒート2nd-レース結果表・グリッド用（作業用）'!$B3)</f>
        <v>31</v>
      </c>
      <c r="C3" s="18" t="str">
        <f>INDEX('予選ヒート2nd-レース結果表・グリッド用（作業用）'!$A:$H,MATCH($B3,'予選ヒート2nd-レース結果表・グリッド用（作業用）'!$B:$B,0),MATCH(C$1,'予選ヒート2nd-レース結果表・グリッド用（作業用）'!$1:$1,0))</f>
        <v>金澤 正博</v>
      </c>
      <c r="D3" s="18" t="str">
        <f>INDEX('予選ヒート2nd-レース結果表・グリッド用（作業用）'!$A:$H,MATCH($B3,'予選ヒート2nd-レース結果表・グリッド用（作業用）'!$B:$B,0),MATCH(D$1,'予選ヒート2nd-レース結果表・グリッド用（作業用）'!$1:$1,0))</f>
        <v>SUPER SS</v>
      </c>
      <c r="E3" s="220">
        <f>INDEX('予選ヒート2nd-レース結果表・グリッド用（作業用）'!$A:$H,MATCH($B3,'予選ヒート2nd-レース結果表・グリッド用（作業用）'!$B:$B,0),MATCH(E$1,'予選ヒート2nd-レース結果表・グリッド用（作業用）'!$1:$1,0))</f>
        <v>6.66199074074074E-3</v>
      </c>
      <c r="F3" s="18" t="str">
        <f>INDEX('予選ヒート2nd-レース結果表・グリッド用（作業用）'!$A:$H,MATCH($B3,'予選ヒート2nd-レース結果表・グリッド用（作業用）'!$B:$B,0),MATCH(F$1,'予選ヒート2nd-レース結果表・グリッド用（作業用）'!$1:$1,0))</f>
        <v>ガレージC</v>
      </c>
      <c r="G3" s="18" t="str">
        <f>INDEX('予選ヒート2nd-レース結果表・グリッド用（作業用）'!$A:$H,MATCH($B3,'予選ヒート2nd-レース結果表・グリッド用（作業用）'!$B:$B,0),MATCH(G$1,'予選ヒート2nd-レース結果表・グリッド用（作業用）'!$1:$1,0))</f>
        <v>RICCIARDO/YAMAHA</v>
      </c>
      <c r="H3" s="18" t="str">
        <f>INDEX('予選ヒート2nd-レース結果表・グリッド用（作業用）'!$A:$H,MATCH($B3,'予選ヒート2nd-レース結果表・グリッド用（作業用）'!$B:$B,0),MATCH(H$1,'予選ヒート2nd-レース結果表・グリッド用（作業用）'!$1:$1,0))</f>
        <v>BS</v>
      </c>
      <c r="Q3" s="19"/>
    </row>
    <row r="4" spans="1:17">
      <c r="A4" s="18">
        <v>3</v>
      </c>
      <c r="B4" s="18">
        <f>IF('予選ヒート2nd-レース結果表・グリッド用（作業用）'!$E$2&lt;'予選ヒート2nd-レース結果表・グリッド用（作業用）'!$E$32,'予選ヒート2nd-レース結果表・グリッド用（作業用）'!$B4,'予選ヒート2nd-レース結果表・グリッド用（作業用）'!$B34)</f>
        <v>14</v>
      </c>
      <c r="C4" s="18" t="str">
        <f>INDEX('予選ヒート2nd-レース結果表・グリッド用（作業用）'!$A:$H,MATCH($B4,'予選ヒート2nd-レース結果表・グリッド用（作業用）'!$B:$B,0),MATCH(C$1,'予選ヒート2nd-レース結果表・グリッド用（作業用）'!$1:$1,0))</f>
        <v>辻本 稔</v>
      </c>
      <c r="D4" s="18" t="str">
        <f>INDEX('予選ヒート2nd-レース結果表・グリッド用（作業用）'!$A:$H,MATCH($B4,'予選ヒート2nd-レース結果表・グリッド用（作業用）'!$B:$B,0),MATCH(D$1,'予選ヒート2nd-レース結果表・グリッド用（作業用）'!$1:$1,0))</f>
        <v>SUPER SS</v>
      </c>
      <c r="E4" s="220">
        <f>INDEX('予選ヒート2nd-レース結果表・グリッド用（作業用）'!$A:$H,MATCH($B4,'予選ヒート2nd-レース結果表・グリッド用（作業用）'!$B:$B,0),MATCH(E$1,'予選ヒート2nd-レース結果表・グリッド用（作業用）'!$1:$1,0))</f>
        <v>6.7317824074074077E-3</v>
      </c>
      <c r="F4" s="18" t="str">
        <f>INDEX('予選ヒート2nd-レース結果表・グリッド用（作業用）'!$A:$H,MATCH($B4,'予選ヒート2nd-レース結果表・グリッド用（作業用）'!$B:$B,0),MATCH(F$1,'予選ヒート2nd-レース結果表・グリッド用（作業用）'!$1:$1,0))</f>
        <v>サーティーズレーシング</v>
      </c>
      <c r="G4" s="18" t="str">
        <f>INDEX('予選ヒート2nd-レース結果表・グリッド用（作業用）'!$A:$H,MATCH($B4,'予選ヒート2nd-レース結果表・グリッド用（作業用）'!$B:$B,0),MATCH(G$1,'予選ヒート2nd-レース結果表・グリッド用（作業用）'!$1:$1,0))</f>
        <v>Mach1/YAMAHA</v>
      </c>
      <c r="H4" s="18" t="str">
        <f>INDEX('予選ヒート2nd-レース結果表・グリッド用（作業用）'!$A:$H,MATCH($B4,'予選ヒート2nd-レース結果表・グリッド用（作業用）'!$B:$B,0),MATCH(H$1,'予選ヒート2nd-レース結果表・グリッド用（作業用）'!$1:$1,0))</f>
        <v>BS</v>
      </c>
      <c r="Q4" s="19"/>
    </row>
    <row r="5" spans="1:17">
      <c r="A5" s="18">
        <v>4</v>
      </c>
      <c r="B5" s="18">
        <f>IF('予選ヒート2nd-レース結果表・グリッド用（作業用）'!$E$2&lt;'予選ヒート2nd-レース結果表・グリッド用（作業用）'!$E$32,'予選ヒート2nd-レース結果表・グリッド用（作業用）'!$B34,'予選ヒート2nd-レース結果表・グリッド用（作業用）'!$B4)</f>
        <v>71</v>
      </c>
      <c r="C5" s="18" t="str">
        <f>INDEX('予選ヒート2nd-レース結果表・グリッド用（作業用）'!$A:$H,MATCH($B5,'予選ヒート2nd-レース結果表・グリッド用（作業用）'!$B:$B,0),MATCH(C$1,'予選ヒート2nd-レース結果表・グリッド用（作業用）'!$1:$1,0))</f>
        <v>棚橋 信之</v>
      </c>
      <c r="D5" s="18" t="str">
        <f>INDEX('予選ヒート2nd-レース結果表・グリッド用（作業用）'!$A:$H,MATCH($B5,'予選ヒート2nd-レース結果表・グリッド用（作業用）'!$B:$B,0),MATCH(D$1,'予選ヒート2nd-レース結果表・グリッド用（作業用）'!$1:$1,0))</f>
        <v>SUPER SS</v>
      </c>
      <c r="E5" s="220">
        <f>INDEX('予選ヒート2nd-レース結果表・グリッド用（作業用）'!$A:$H,MATCH($B5,'予選ヒート2nd-レース結果表・グリッド用（作業用）'!$B:$B,0),MATCH(E$1,'予選ヒート2nd-レース結果表・グリッド用（作業用）'!$1:$1,0))</f>
        <v>6.6728819444444448E-3</v>
      </c>
      <c r="F5" s="18" t="str">
        <f>INDEX('予選ヒート2nd-レース結果表・グリッド用（作業用）'!$A:$H,MATCH($B5,'予選ヒート2nd-レース結果表・グリッド用（作業用）'!$B:$B,0),MATCH(F$1,'予選ヒート2nd-レース結果表・グリッド用（作業用）'!$1:$1,0))</f>
        <v>RT熊+AshマルシンHSC</v>
      </c>
      <c r="G5" s="18" t="str">
        <f>INDEX('予選ヒート2nd-レース結果表・グリッド用（作業用）'!$A:$H,MATCH($B5,'予選ヒート2nd-レース結果表・グリッド用（作業用）'!$B:$B,0),MATCH(G$1,'予選ヒート2nd-レース結果表・グリッド用（作業用）'!$1:$1,0))</f>
        <v>TONYKART/YAMAHA</v>
      </c>
      <c r="H5" s="18" t="str">
        <f>INDEX('予選ヒート2nd-レース結果表・グリッド用（作業用）'!$A:$H,MATCH($B5,'予選ヒート2nd-レース結果表・グリッド用（作業用）'!$B:$B,0),MATCH(H$1,'予選ヒート2nd-レース結果表・グリッド用（作業用）'!$1:$1,0))</f>
        <v>BS</v>
      </c>
    </row>
    <row r="6" spans="1:17">
      <c r="A6" s="18">
        <v>5</v>
      </c>
      <c r="B6" s="18">
        <f>IF('予選ヒート2nd-レース結果表・グリッド用（作業用）'!$E$2&lt;'予選ヒート2nd-レース結果表・グリッド用（作業用）'!$E$32,'予選ヒート2nd-レース結果表・グリッド用（作業用）'!$B5,'予選ヒート2nd-レース結果表・グリッド用（作業用）'!$B35)</f>
        <v>27</v>
      </c>
      <c r="C6" s="18" t="str">
        <f>INDEX('予選ヒート2nd-レース結果表・グリッド用（作業用）'!$A:$H,MATCH($B6,'予選ヒート2nd-レース結果表・グリッド用（作業用）'!$B:$B,0),MATCH(C$1,'予選ヒート2nd-レース結果表・グリッド用（作業用）'!$1:$1,0))</f>
        <v>大川 浩</v>
      </c>
      <c r="D6" s="18" t="str">
        <f>INDEX('予選ヒート2nd-レース結果表・グリッド用（作業用）'!$A:$H,MATCH($B6,'予選ヒート2nd-レース結果表・グリッド用（作業用）'!$B:$B,0),MATCH(D$1,'予選ヒート2nd-レース結果表・グリッド用（作業用）'!$1:$1,0))</f>
        <v>SUPER SS</v>
      </c>
      <c r="E6" s="220">
        <f>INDEX('予選ヒート2nd-レース結果表・グリッド用（作業用）'!$A:$H,MATCH($B6,'予選ヒート2nd-レース結果表・グリッド用（作業用）'!$B:$B,0),MATCH(E$1,'予選ヒート2nd-レース結果表・グリッド用（作業用）'!$1:$1,0))</f>
        <v>6.7344328703703707E-3</v>
      </c>
      <c r="F6" s="18" t="str">
        <f>INDEX('予選ヒート2nd-レース結果表・グリッド用（作業用）'!$A:$H,MATCH($B6,'予選ヒート2nd-レース結果表・グリッド用（作業用）'!$B:$B,0),MATCH(F$1,'予選ヒート2nd-レース結果表・グリッド用（作業用）'!$1:$1,0))</f>
        <v>ハラダカートクラブ</v>
      </c>
      <c r="G6" s="18" t="str">
        <f>INDEX('予選ヒート2nd-レース結果表・グリッド用（作業用）'!$A:$H,MATCH($B6,'予選ヒート2nd-レース結果表・グリッド用（作業用）'!$B:$B,0),MATCH(G$1,'予選ヒート2nd-レース結果表・グリッド用（作業用）'!$1:$1,0))</f>
        <v>FA/YAMAHA</v>
      </c>
      <c r="H6" s="18" t="str">
        <f>INDEX('予選ヒート2nd-レース結果表・グリッド用（作業用）'!$A:$H,MATCH($B6,'予選ヒート2nd-レース結果表・グリッド用（作業用）'!$B:$B,0),MATCH(H$1,'予選ヒート2nd-レース結果表・グリッド用（作業用）'!$1:$1,0))</f>
        <v>BS</v>
      </c>
      <c r="Q6" s="19"/>
    </row>
    <row r="7" spans="1:17">
      <c r="A7" s="18">
        <v>6</v>
      </c>
      <c r="B7" s="18">
        <f>IF('予選ヒート2nd-レース結果表・グリッド用（作業用）'!$E$2&lt;'予選ヒート2nd-レース結果表・グリッド用（作業用）'!$E$32,'予選ヒート2nd-レース結果表・グリッド用（作業用）'!$B35,'予選ヒート2nd-レース結果表・グリッド用（作業用）'!$B5)</f>
        <v>9</v>
      </c>
      <c r="C7" s="18" t="str">
        <f>INDEX('予選ヒート2nd-レース結果表・グリッド用（作業用）'!$A:$H,MATCH($B7,'予選ヒート2nd-レース結果表・グリッド用（作業用）'!$B:$B,0),MATCH(C$1,'予選ヒート2nd-レース結果表・グリッド用（作業用）'!$1:$1,0))</f>
        <v>澤口 宙征</v>
      </c>
      <c r="D7" s="18" t="str">
        <f>INDEX('予選ヒート2nd-レース結果表・グリッド用（作業用）'!$A:$H,MATCH($B7,'予選ヒート2nd-レース結果表・グリッド用（作業用）'!$B:$B,0),MATCH(D$1,'予選ヒート2nd-レース結果表・グリッド用（作業用）'!$1:$1,0))</f>
        <v>SUPER SS</v>
      </c>
      <c r="E7" s="220">
        <f>INDEX('予選ヒート2nd-レース結果表・グリッド用（作業用）'!$A:$H,MATCH($B7,'予選ヒート2nd-レース結果表・グリッド用（作業用）'!$B:$B,0),MATCH(E$1,'予選ヒート2nd-レース結果表・グリッド用（作業用）'!$1:$1,0))</f>
        <v>6.6950462962962962E-3</v>
      </c>
      <c r="F7" s="18" t="str">
        <f>INDEX('予選ヒート2nd-レース結果表・グリッド用（作業用）'!$A:$H,MATCH($B7,'予選ヒート2nd-レース結果表・グリッド用（作業用）'!$B:$B,0),MATCH(F$1,'予選ヒート2nd-レース結果表・グリッド用（作業用）'!$1:$1,0))</f>
        <v>ハラダカートクラブ</v>
      </c>
      <c r="G7" s="18" t="str">
        <f>INDEX('予選ヒート2nd-レース結果表・グリッド用（作業用）'!$A:$H,MATCH($B7,'予選ヒート2nd-レース結果表・グリッド用（作業用）'!$B:$B,0),MATCH(G$1,'予選ヒート2nd-レース結果表・グリッド用（作業用）'!$1:$1,0))</f>
        <v>REDSPEED/YAMAHA</v>
      </c>
      <c r="H7" s="18" t="str">
        <f>INDEX('予選ヒート2nd-レース結果表・グリッド用（作業用）'!$A:$H,MATCH($B7,'予選ヒート2nd-レース結果表・グリッド用（作業用）'!$B:$B,0),MATCH(H$1,'予選ヒート2nd-レース結果表・グリッド用（作業用）'!$1:$1,0))</f>
        <v>BS</v>
      </c>
      <c r="N7" s="19"/>
      <c r="Q7" s="19"/>
    </row>
    <row r="8" spans="1:17">
      <c r="A8" s="18">
        <v>7</v>
      </c>
      <c r="B8" s="18">
        <f>IF('予選ヒート2nd-レース結果表・グリッド用（作業用）'!$E$2&lt;'予選ヒート2nd-レース結果表・グリッド用（作業用）'!$E$32,'予選ヒート2nd-レース結果表・グリッド用（作業用）'!$B6,'予選ヒート2nd-レース結果表・グリッド用（作業用）'!$B36)</f>
        <v>39</v>
      </c>
      <c r="C8" s="18" t="str">
        <f>INDEX('予選ヒート2nd-レース結果表・グリッド用（作業用）'!$A:$H,MATCH($B8,'予選ヒート2nd-レース結果表・グリッド用（作業用）'!$B:$B,0),MATCH(C$1,'予選ヒート2nd-レース結果表・グリッド用（作業用）'!$1:$1,0))</f>
        <v>松井 孝允</v>
      </c>
      <c r="D8" s="18" t="str">
        <f>INDEX('予選ヒート2nd-レース結果表・グリッド用（作業用）'!$A:$H,MATCH($B8,'予選ヒート2nd-レース結果表・グリッド用（作業用）'!$B:$B,0),MATCH(D$1,'予選ヒート2nd-レース結果表・グリッド用（作業用）'!$1:$1,0))</f>
        <v>SUPER SS</v>
      </c>
      <c r="E8" s="220">
        <f>INDEX('予選ヒート2nd-レース結果表・グリッド用（作業用）'!$A:$H,MATCH($B8,'予選ヒート2nd-レース結果表・グリッド用（作業用）'!$B:$B,0),MATCH(E$1,'予選ヒート2nd-レース結果表・グリッド用（作業用）'!$1:$1,0))</f>
        <v>6.7397800925925932E-3</v>
      </c>
      <c r="F8" s="18" t="str">
        <f>INDEX('予選ヒート2nd-レース結果表・グリッド用（作業用）'!$A:$H,MATCH($B8,'予選ヒート2nd-レース結果表・グリッド用（作業用）'!$B:$B,0),MATCH(F$1,'予選ヒート2nd-レース結果表・グリッド用（作業用）'!$1:$1,0))</f>
        <v>のりものクラブTIGRE</v>
      </c>
      <c r="G8" s="18" t="str">
        <f>INDEX('予選ヒート2nd-レース結果表・グリッド用（作業用）'!$A:$H,MATCH($B8,'予選ヒート2nd-レース結果表・グリッド用（作業用）'!$B:$B,0),MATCH(G$1,'予選ヒート2nd-レース結果表・グリッド用（作業用）'!$1:$1,0))</f>
        <v>SWF/YAMAHA</v>
      </c>
      <c r="H8" s="18" t="str">
        <f>INDEX('予選ヒート2nd-レース結果表・グリッド用（作業用）'!$A:$H,MATCH($B8,'予選ヒート2nd-レース結果表・グリッド用（作業用）'!$B:$B,0),MATCH(H$1,'予選ヒート2nd-レース結果表・グリッド用（作業用）'!$1:$1,0))</f>
        <v>BS</v>
      </c>
      <c r="N8" s="19"/>
      <c r="Q8" s="19"/>
    </row>
    <row r="9" spans="1:17">
      <c r="A9" s="18">
        <v>8</v>
      </c>
      <c r="B9" s="18">
        <f>IF('予選ヒート2nd-レース結果表・グリッド用（作業用）'!$E$2&lt;'予選ヒート2nd-レース結果表・グリッド用（作業用）'!$E$32,'予選ヒート2nd-レース結果表・グリッド用（作業用）'!$B36,'予選ヒート2nd-レース結果表・グリッド用（作業用）'!$B6)</f>
        <v>16</v>
      </c>
      <c r="C9" s="18" t="str">
        <f>INDEX('予選ヒート2nd-レース結果表・グリッド用（作業用）'!$A:$H,MATCH($B9,'予選ヒート2nd-レース結果表・グリッド用（作業用）'!$B:$B,0),MATCH(C$1,'予選ヒート2nd-レース結果表・グリッド用（作業用）'!$1:$1,0))</f>
        <v>小辻 隼人</v>
      </c>
      <c r="D9" s="18" t="str">
        <f>INDEX('予選ヒート2nd-レース結果表・グリッド用（作業用）'!$A:$H,MATCH($B9,'予選ヒート2nd-レース結果表・グリッド用（作業用）'!$B:$B,0),MATCH(D$1,'予選ヒート2nd-レース結果表・グリッド用（作業用）'!$1:$1,0))</f>
        <v>SUPER SS</v>
      </c>
      <c r="E9" s="220">
        <f>INDEX('予選ヒート2nd-レース結果表・グリッド用（作業用）'!$A:$H,MATCH($B9,'予選ヒート2nd-レース結果表・グリッド用（作業用）'!$B:$B,0),MATCH(E$1,'予選ヒート2nd-レース結果表・グリッド用（作業用）'!$1:$1,0))</f>
        <v>6.7031481481481482E-3</v>
      </c>
      <c r="F9" s="18" t="str">
        <f>INDEX('予選ヒート2nd-レース結果表・グリッド用（作業用）'!$A:$H,MATCH($B9,'予選ヒート2nd-レース結果表・グリッド用（作業用）'!$B:$B,0),MATCH(F$1,'予選ヒート2nd-レース結果表・グリッド用（作業用）'!$1:$1,0))</f>
        <v>TIGRE</v>
      </c>
      <c r="G9" s="18" t="str">
        <f>INDEX('予選ヒート2nd-レース結果表・グリッド用（作業用）'!$A:$H,MATCH($B9,'予選ヒート2nd-レース結果表・グリッド用（作業用）'!$B:$B,0),MATCH(G$1,'予選ヒート2nd-レース結果表・グリッド用（作業用）'!$1:$1,0))</f>
        <v>CL/YAMAHA</v>
      </c>
      <c r="H9" s="18" t="str">
        <f>INDEX('予選ヒート2nd-レース結果表・グリッド用（作業用）'!$A:$H,MATCH($B9,'予選ヒート2nd-レース結果表・グリッド用（作業用）'!$B:$B,0),MATCH(H$1,'予選ヒート2nd-レース結果表・グリッド用（作業用）'!$1:$1,0))</f>
        <v>BS</v>
      </c>
      <c r="N9" s="19"/>
      <c r="Q9" s="19"/>
    </row>
    <row r="10" spans="1:17">
      <c r="A10" s="18">
        <v>9</v>
      </c>
      <c r="B10" s="18">
        <f>IF('予選ヒート2nd-レース結果表・グリッド用（作業用）'!$E$2&lt;'予選ヒート2nd-レース結果表・グリッド用（作業用）'!$E$32,'予選ヒート2nd-レース結果表・グリッド用（作業用）'!$B7,'予選ヒート2nd-レース結果表・グリッド用（作業用）'!$B37)</f>
        <v>99</v>
      </c>
      <c r="C10" s="18" t="str">
        <f>INDEX('予選ヒート2nd-レース結果表・グリッド用（作業用）'!$A:$H,MATCH($B10,'予選ヒート2nd-レース結果表・グリッド用（作業用）'!$B:$B,0),MATCH(C$1,'予選ヒート2nd-レース結果表・グリッド用（作業用）'!$1:$1,0))</f>
        <v>近藤 雄一朗</v>
      </c>
      <c r="D10" s="18" t="str">
        <f>INDEX('予選ヒート2nd-レース結果表・グリッド用（作業用）'!$A:$H,MATCH($B10,'予選ヒート2nd-レース結果表・グリッド用（作業用）'!$B:$B,0),MATCH(D$1,'予選ヒート2nd-レース結果表・グリッド用（作業用）'!$1:$1,0))</f>
        <v>SUPER SS</v>
      </c>
      <c r="E10" s="220">
        <f>INDEX('予選ヒート2nd-レース結果表・グリッド用（作業用）'!$A:$H,MATCH($B10,'予選ヒート2nd-レース結果表・グリッド用（作業用）'!$B:$B,0),MATCH(E$1,'予選ヒート2nd-レース結果表・グリッド用（作業用）'!$1:$1,0))</f>
        <v>6.7554282407407415E-3</v>
      </c>
      <c r="F10" s="18" t="str">
        <f>INDEX('予選ヒート2nd-レース結果表・グリッド用（作業用）'!$A:$H,MATCH($B10,'予選ヒート2nd-レース結果表・グリッド用（作業用）'!$B:$B,0),MATCH(F$1,'予選ヒート2nd-レース結果表・グリッド用（作業用）'!$1:$1,0))</f>
        <v>モアコラージュTQS</v>
      </c>
      <c r="G10" s="18" t="str">
        <f>INDEX('予選ヒート2nd-レース結果表・グリッド用（作業用）'!$A:$H,MATCH($B10,'予選ヒート2nd-レース結果表・グリッド用（作業用）'!$B:$B,0),MATCH(G$1,'予選ヒート2nd-レース結果表・グリッド用（作業用）'!$1:$1,0))</f>
        <v>ドラゴコルセ/YAMAHA</v>
      </c>
      <c r="H10" s="18" t="str">
        <f>INDEX('予選ヒート2nd-レース結果表・グリッド用（作業用）'!$A:$H,MATCH($B10,'予選ヒート2nd-レース結果表・グリッド用（作業用）'!$B:$B,0),MATCH(H$1,'予選ヒート2nd-レース結果表・グリッド用（作業用）'!$1:$1,0))</f>
        <v>BS</v>
      </c>
      <c r="N10" s="19"/>
      <c r="Q10" s="19"/>
    </row>
    <row r="11" spans="1:17">
      <c r="A11" s="18">
        <v>10</v>
      </c>
      <c r="B11" s="18">
        <f>IF('予選ヒート2nd-レース結果表・グリッド用（作業用）'!$E$2&lt;'予選ヒート2nd-レース結果表・グリッド用（作業用）'!$E$32,'予選ヒート2nd-レース結果表・グリッド用（作業用）'!$B37,'予選ヒート2nd-レース結果表・グリッド用（作業用）'!$B7)</f>
        <v>55</v>
      </c>
      <c r="C11" s="18" t="str">
        <f>INDEX('予選ヒート2nd-レース結果表・グリッド用（作業用）'!$A:$H,MATCH($B11,'予選ヒート2nd-レース結果表・グリッド用（作業用）'!$B:$B,0),MATCH(C$1,'予選ヒート2nd-レース結果表・グリッド用（作業用）'!$1:$1,0))</f>
        <v>三船 祐一</v>
      </c>
      <c r="D11" s="18" t="str">
        <f>INDEX('予選ヒート2nd-レース結果表・グリッド用（作業用）'!$A:$H,MATCH($B11,'予選ヒート2nd-レース結果表・グリッド用（作業用）'!$B:$B,0),MATCH(D$1,'予選ヒート2nd-レース結果表・グリッド用（作業用）'!$1:$1,0))</f>
        <v>SUPER SS</v>
      </c>
      <c r="E11" s="220">
        <f>INDEX('予選ヒート2nd-レース結果表・グリッド用（作業用）'!$A:$H,MATCH($B11,'予選ヒート2nd-レース結果表・グリッド用（作業用）'!$B:$B,0),MATCH(E$1,'予選ヒート2nd-レース結果表・グリッド用（作業用）'!$1:$1,0))</f>
        <v>6.709594907407408E-3</v>
      </c>
      <c r="F11" s="18" t="str">
        <f>INDEX('予選ヒート2nd-レース結果表・グリッド用（作業用）'!$A:$H,MATCH($B11,'予選ヒート2nd-レース結果表・グリッド用（作業用）'!$B:$B,0),MATCH(F$1,'予選ヒート2nd-レース結果表・グリッド用（作業用）'!$1:$1,0))</f>
        <v>Gren Blue RT</v>
      </c>
      <c r="G11" s="18" t="str">
        <f>INDEX('予選ヒート2nd-レース結果表・グリッド用（作業用）'!$A:$H,MATCH($B11,'予選ヒート2nd-レース結果表・グリッド用（作業用）'!$B:$B,0),MATCH(G$1,'予選ヒート2nd-レース結果表・グリッド用（作業用）'!$1:$1,0))</f>
        <v>crocpromotion/YAMAHA</v>
      </c>
      <c r="H11" s="18" t="str">
        <f>INDEX('予選ヒート2nd-レース結果表・グリッド用（作業用）'!$A:$H,MATCH($B11,'予選ヒート2nd-レース結果表・グリッド用（作業用）'!$B:$B,0),MATCH(H$1,'予選ヒート2nd-レース結果表・グリッド用（作業用）'!$1:$1,0))</f>
        <v>BS</v>
      </c>
      <c r="Q11" s="19"/>
    </row>
    <row r="12" spans="1:17">
      <c r="A12" s="18">
        <v>11</v>
      </c>
      <c r="B12" s="18">
        <f>IF('予選ヒート2nd-レース結果表・グリッド用（作業用）'!$E$2&lt;'予選ヒート2nd-レース結果表・グリッド用（作業用）'!$E$32,'予選ヒート2nd-レース結果表・グリッド用（作業用）'!$B8,'予選ヒート2nd-レース結果表・グリッド用（作業用）'!$B38)</f>
        <v>57</v>
      </c>
      <c r="C12" s="18" t="str">
        <f>INDEX('予選ヒート2nd-レース結果表・グリッド用（作業用）'!$A:$H,MATCH($B12,'予選ヒート2nd-レース結果表・グリッド用（作業用）'!$B:$B,0),MATCH(C$1,'予選ヒート2nd-レース結果表・グリッド用（作業用）'!$1:$1,0))</f>
        <v>江崎 昭彦</v>
      </c>
      <c r="D12" s="18" t="str">
        <f>INDEX('予選ヒート2nd-レース結果表・グリッド用（作業用）'!$A:$H,MATCH($B12,'予選ヒート2nd-レース結果表・グリッド用（作業用）'!$B:$B,0),MATCH(D$1,'予選ヒート2nd-レース結果表・グリッド用（作業用）'!$1:$1,0))</f>
        <v>SUPER SS</v>
      </c>
      <c r="E12" s="220">
        <f>INDEX('予選ヒート2nd-レース結果表・グリッド用（作業用）'!$A:$H,MATCH($B12,'予選ヒート2nd-レース結果表・グリッド用（作業用）'!$B:$B,0),MATCH(E$1,'予選ヒート2nd-レース結果表・グリッド用（作業用）'!$1:$1,0))</f>
        <v>6.7610879629629627E-3</v>
      </c>
      <c r="F12" s="18" t="str">
        <f>INDEX('予選ヒート2nd-レース結果表・グリッド用（作業用）'!$A:$H,MATCH($B12,'予選ヒート2nd-レース結果表・グリッド用（作業用）'!$B:$B,0),MATCH(F$1,'予選ヒート2nd-レース結果表・グリッド用（作業用）'!$1:$1,0))</f>
        <v>Ash</v>
      </c>
      <c r="G12" s="18" t="str">
        <f>INDEX('予選ヒート2nd-レース結果表・グリッド用（作業用）'!$A:$H,MATCH($B12,'予選ヒート2nd-レース結果表・グリッド用（作業用）'!$B:$B,0),MATCH(G$1,'予選ヒート2nd-レース結果表・グリッド用（作業用）'!$1:$1,0))</f>
        <v>KOSMIC/YAMAHA</v>
      </c>
      <c r="H12" s="18" t="str">
        <f>INDEX('予選ヒート2nd-レース結果表・グリッド用（作業用）'!$A:$H,MATCH($B12,'予選ヒート2nd-レース結果表・グリッド用（作業用）'!$B:$B,0),MATCH(H$1,'予選ヒート2nd-レース結果表・グリッド用（作業用）'!$1:$1,0))</f>
        <v>BS</v>
      </c>
      <c r="N12" s="19"/>
      <c r="Q12" s="19"/>
    </row>
    <row r="13" spans="1:17">
      <c r="A13" s="18">
        <v>12</v>
      </c>
      <c r="B13" s="18">
        <f>IF('予選ヒート2nd-レース結果表・グリッド用（作業用）'!$E$2&lt;'予選ヒート2nd-レース結果表・グリッド用（作業用）'!$E$32,'予選ヒート2nd-レース結果表・グリッド用（作業用）'!$B38,'予選ヒート2nd-レース結果表・グリッド用（作業用）'!$B8)</f>
        <v>13</v>
      </c>
      <c r="C13" s="18" t="str">
        <f>INDEX('予選ヒート2nd-レース結果表・グリッド用（作業用）'!$A:$H,MATCH($B13,'予選ヒート2nd-レース結果表・グリッド用（作業用）'!$B:$B,0),MATCH(C$1,'予選ヒート2nd-レース結果表・グリッド用（作業用）'!$1:$1,0))</f>
        <v>松村 元晃</v>
      </c>
      <c r="D13" s="18" t="str">
        <f>INDEX('予選ヒート2nd-レース結果表・グリッド用（作業用）'!$A:$H,MATCH($B13,'予選ヒート2nd-レース結果表・グリッド用（作業用）'!$B:$B,0),MATCH(D$1,'予選ヒート2nd-レース結果表・グリッド用（作業用）'!$1:$1,0))</f>
        <v>SUPER SS</v>
      </c>
      <c r="E13" s="220">
        <f>INDEX('予選ヒート2nd-レース結果表・グリッド用（作業用）'!$A:$H,MATCH($B13,'予選ヒート2nd-レース結果表・グリッド用（作業用）'!$B:$B,0),MATCH(E$1,'予選ヒート2nd-レース結果表・グリッド用（作業用）'!$1:$1,0))</f>
        <v>6.7111111111111113E-3</v>
      </c>
      <c r="F13" s="18" t="str">
        <f>INDEX('予選ヒート2nd-レース結果表・グリッド用（作業用）'!$A:$H,MATCH($B13,'予選ヒート2nd-レース結果表・グリッド用（作業用）'!$B:$B,0),MATCH(F$1,'予選ヒート2nd-レース結果表・グリッド用（作業用）'!$1:$1,0))</f>
        <v>ハラダカートクラブwith上村工房</v>
      </c>
      <c r="G13" s="18" t="str">
        <f>INDEX('予選ヒート2nd-レース結果表・グリッド用（作業用）'!$A:$H,MATCH($B13,'予選ヒート2nd-レース結果表・グリッド用（作業用）'!$B:$B,0),MATCH(G$1,'予選ヒート2nd-レース結果表・グリッド用（作業用）'!$1:$1,0))</f>
        <v>KOMIC/YAMAHA</v>
      </c>
      <c r="H13" s="18" t="str">
        <f>INDEX('予選ヒート2nd-レース結果表・グリッド用（作業用）'!$A:$H,MATCH($B13,'予選ヒート2nd-レース結果表・グリッド用（作業用）'!$B:$B,0),MATCH(H$1,'予選ヒート2nd-レース結果表・グリッド用（作業用）'!$1:$1,0))</f>
        <v>BS</v>
      </c>
      <c r="Q13" s="19"/>
    </row>
    <row r="14" spans="1:17">
      <c r="A14" s="18">
        <v>13</v>
      </c>
      <c r="B14" s="18">
        <f>IF('予選ヒート2nd-レース結果表・グリッド用（作業用）'!$E$2&lt;'予選ヒート2nd-レース結果表・グリッド用（作業用）'!$E$32,'予選ヒート2nd-レース結果表・グリッド用（作業用）'!$B9,'予選ヒート2nd-レース結果表・グリッド用（作業用）'!$B39)</f>
        <v>90</v>
      </c>
      <c r="C14" s="18" t="str">
        <f>INDEX('予選ヒート2nd-レース結果表・グリッド用（作業用）'!$A:$H,MATCH($B14,'予選ヒート2nd-レース結果表・グリッド用（作業用）'!$B:$B,0),MATCH(C$1,'予選ヒート2nd-レース結果表・グリッド用（作業用）'!$1:$1,0))</f>
        <v>竹中 敬之</v>
      </c>
      <c r="D14" s="18" t="str">
        <f>INDEX('予選ヒート2nd-レース結果表・グリッド用（作業用）'!$A:$H,MATCH($B14,'予選ヒート2nd-レース結果表・グリッド用（作業用）'!$B:$B,0),MATCH(D$1,'予選ヒート2nd-レース結果表・グリッド用（作業用）'!$1:$1,0))</f>
        <v>SUPER SS</v>
      </c>
      <c r="E14" s="220">
        <f>INDEX('予選ヒート2nd-レース結果表・グリッド用（作業用）'!$A:$H,MATCH($B14,'予選ヒート2nd-レース結果表・グリッド用（作業用）'!$B:$B,0),MATCH(E$1,'予選ヒート2nd-レース結果表・グリッド用（作業用）'!$1:$1,0))</f>
        <v>6.7945370370370364E-3</v>
      </c>
      <c r="F14" s="18" t="str">
        <f>INDEX('予選ヒート2nd-レース結果表・グリッド用（作業用）'!$A:$H,MATCH($B14,'予選ヒート2nd-レース結果表・グリッド用（作業用）'!$B:$B,0),MATCH(F$1,'予選ヒート2nd-レース結果表・グリッド用（作業用）'!$1:$1,0))</f>
        <v>サーティーズレーシング</v>
      </c>
      <c r="G14" s="18" t="str">
        <f>INDEX('予選ヒート2nd-レース結果表・グリッド用（作業用）'!$A:$H,MATCH($B14,'予選ヒート2nd-レース結果表・グリッド用（作業用）'!$B:$B,0),MATCH(G$1,'予選ヒート2nd-レース結果表・グリッド用（作業用）'!$1:$1,0))</f>
        <v>マッハワン/YAMAHA</v>
      </c>
      <c r="H14" s="18" t="str">
        <f>INDEX('予選ヒート2nd-レース結果表・グリッド用（作業用）'!$A:$H,MATCH($B14,'予選ヒート2nd-レース結果表・グリッド用（作業用）'!$B:$B,0),MATCH(H$1,'予選ヒート2nd-レース結果表・グリッド用（作業用）'!$1:$1,0))</f>
        <v>BS</v>
      </c>
      <c r="N14" s="19"/>
      <c r="Q14" s="19"/>
    </row>
    <row r="15" spans="1:17">
      <c r="A15" s="18">
        <v>14</v>
      </c>
      <c r="B15" s="18">
        <f>IF('予選ヒート2nd-レース結果表・グリッド用（作業用）'!$E$2&lt;'予選ヒート2nd-レース結果表・グリッド用（作業用）'!$E$32,'予選ヒート2nd-レース結果表・グリッド用（作業用）'!$B39,'予選ヒート2nd-レース結果表・グリッド用（作業用）'!$B9)</f>
        <v>97</v>
      </c>
      <c r="C15" s="18" t="str">
        <f>INDEX('予選ヒート2nd-レース結果表・グリッド用（作業用）'!$A:$H,MATCH($B15,'予選ヒート2nd-レース結果表・グリッド用（作業用）'!$B:$B,0),MATCH(C$1,'予選ヒート2nd-レース結果表・グリッド用（作業用）'!$1:$1,0))</f>
        <v>喜多 佑気</v>
      </c>
      <c r="D15" s="18" t="str">
        <f>INDEX('予選ヒート2nd-レース結果表・グリッド用（作業用）'!$A:$H,MATCH($B15,'予選ヒート2nd-レース結果表・グリッド用（作業用）'!$B:$B,0),MATCH(D$1,'予選ヒート2nd-レース結果表・グリッド用（作業用）'!$1:$1,0))</f>
        <v>SUPER SS</v>
      </c>
      <c r="E15" s="220">
        <f>INDEX('予選ヒート2nd-レース結果表・グリッド用（作業用）'!$A:$H,MATCH($B15,'予選ヒート2nd-レース結果表・グリッド用（作業用）'!$B:$B,0),MATCH(E$1,'予選ヒート2nd-レース結果表・グリッド用（作業用）'!$1:$1,0))</f>
        <v>6.6995949074074067E-3</v>
      </c>
      <c r="F15" s="18" t="str">
        <f>INDEX('予選ヒート2nd-レース結果表・グリッド用（作業用）'!$A:$H,MATCH($B15,'予選ヒート2nd-レース結果表・グリッド用（作業用）'!$B:$B,0),MATCH(F$1,'予選ヒート2nd-レース結果表・グリッド用（作業用）'!$1:$1,0))</f>
        <v>サーティーズレーシング</v>
      </c>
      <c r="G15" s="18" t="str">
        <f>INDEX('予選ヒート2nd-レース結果表・グリッド用（作業用）'!$A:$H,MATCH($B15,'予選ヒート2nd-レース結果表・グリッド用（作業用）'!$B:$B,0),MATCH(G$1,'予選ヒート2nd-レース結果表・グリッド用（作業用）'!$1:$1,0))</f>
        <v>mach1/YAMAHA</v>
      </c>
      <c r="H15" s="18" t="str">
        <f>INDEX('予選ヒート2nd-レース結果表・グリッド用（作業用）'!$A:$H,MATCH($B15,'予選ヒート2nd-レース結果表・グリッド用（作業用）'!$B:$B,0),MATCH(H$1,'予選ヒート2nd-レース結果表・グリッド用（作業用）'!$1:$1,0))</f>
        <v>BS</v>
      </c>
      <c r="Q15" s="19"/>
    </row>
    <row r="16" spans="1:17">
      <c r="A16" s="18">
        <v>15</v>
      </c>
      <c r="B16" s="18">
        <f>IF('予選ヒート2nd-レース結果表・グリッド用（作業用）'!$E$2&lt;'予選ヒート2nd-レース結果表・グリッド用（作業用）'!$E$32,'予選ヒート2nd-レース結果表・グリッド用（作業用）'!$B10,'予選ヒート2nd-レース結果表・グリッド用（作業用）'!$B40)</f>
        <v>68</v>
      </c>
      <c r="C16" s="18" t="str">
        <f>INDEX('予選ヒート2nd-レース結果表・グリッド用（作業用）'!$A:$H,MATCH($B16,'予選ヒート2nd-レース結果表・グリッド用（作業用）'!$B:$B,0),MATCH(C$1,'予選ヒート2nd-レース結果表・グリッド用（作業用）'!$1:$1,0))</f>
        <v>安藤 直仁</v>
      </c>
      <c r="D16" s="18" t="str">
        <f>INDEX('予選ヒート2nd-レース結果表・グリッド用（作業用）'!$A:$H,MATCH($B16,'予選ヒート2nd-レース結果表・グリッド用（作業用）'!$B:$B,0),MATCH(D$1,'予選ヒート2nd-レース結果表・グリッド用（作業用）'!$1:$1,0))</f>
        <v>SUPER SS</v>
      </c>
      <c r="E16" s="220">
        <f>INDEX('予選ヒート2nd-レース結果表・グリッド用（作業用）'!$A:$H,MATCH($B16,'予選ヒート2nd-レース結果表・グリッド用（作業用）'!$B:$B,0),MATCH(E$1,'予選ヒート2nd-レース結果表・グリッド用（作業用）'!$1:$1,0))</f>
        <v>6.7312500000000003E-3</v>
      </c>
      <c r="F16" s="18" t="str">
        <f>INDEX('予選ヒート2nd-レース結果表・グリッド用（作業用）'!$A:$H,MATCH($B16,'予選ヒート2nd-レース結果表・グリッド用（作業用）'!$B:$B,0),MATCH(F$1,'予選ヒート2nd-レース結果表・グリッド用（作業用）'!$1:$1,0))</f>
        <v>Gren Blue RT</v>
      </c>
      <c r="G16" s="18" t="str">
        <f>INDEX('予選ヒート2nd-レース結果表・グリッド用（作業用）'!$A:$H,MATCH($B16,'予選ヒート2nd-レース結果表・グリッド用（作業用）'!$B:$B,0),MATCH(G$1,'予選ヒート2nd-レース結果表・グリッド用（作業用）'!$1:$1,0))</f>
        <v>KOSMIC/YAMAHA</v>
      </c>
      <c r="H16" s="18" t="str">
        <f>INDEX('予選ヒート2nd-レース結果表・グリッド用（作業用）'!$A:$H,MATCH($B16,'予選ヒート2nd-レース結果表・グリッド用（作業用）'!$B:$B,0),MATCH(H$1,'予選ヒート2nd-レース結果表・グリッド用（作業用）'!$1:$1,0))</f>
        <v>BS</v>
      </c>
      <c r="N16" s="19"/>
      <c r="Q16" s="19"/>
    </row>
    <row r="17" spans="1:17">
      <c r="A17" s="18">
        <v>16</v>
      </c>
      <c r="B17" s="18">
        <f>IF('予選ヒート2nd-レース結果表・グリッド用（作業用）'!$E$2&lt;'予選ヒート2nd-レース結果表・グリッド用（作業用）'!$E$32,'予選ヒート2nd-レース結果表・グリッド用（作業用）'!$B40,'予選ヒート2nd-レース結果表・グリッド用（作業用）'!$B10)</f>
        <v>26</v>
      </c>
      <c r="C17" s="18" t="str">
        <f>INDEX('予選ヒート2nd-レース結果表・グリッド用（作業用）'!$A:$H,MATCH($B17,'予選ヒート2nd-レース結果表・グリッド用（作業用）'!$B:$B,0),MATCH(C$1,'予選ヒート2nd-レース結果表・グリッド用（作業用）'!$1:$1,0))</f>
        <v>橋本 協一</v>
      </c>
      <c r="D17" s="18" t="str">
        <f>INDEX('予選ヒート2nd-レース結果表・グリッド用（作業用）'!$A:$H,MATCH($B17,'予選ヒート2nd-レース結果表・グリッド用（作業用）'!$B:$B,0),MATCH(D$1,'予選ヒート2nd-レース結果表・グリッド用（作業用）'!$1:$1,0))</f>
        <v>SUPER SS</v>
      </c>
      <c r="E17" s="220">
        <f>INDEX('予選ヒート2nd-レース結果表・グリッド用（作業用）'!$A:$H,MATCH($B17,'予選ヒート2nd-レース結果表・グリッド用（作業用）'!$B:$B,0),MATCH(E$1,'予選ヒート2nd-レース結果表・グリッド用（作業用）'!$1:$1,0))</f>
        <v>6.7629861111111111E-3</v>
      </c>
      <c r="F17" s="18" t="str">
        <f>INDEX('予選ヒート2nd-レース結果表・グリッド用（作業用）'!$A:$H,MATCH($B17,'予選ヒート2nd-レース結果表・グリッド用（作業用）'!$B:$B,0),MATCH(F$1,'予選ヒート2nd-レース結果表・グリッド用（作業用）'!$1:$1,0))</f>
        <v>サーティーズレーシング</v>
      </c>
      <c r="G17" s="18" t="str">
        <f>INDEX('予選ヒート2nd-レース結果表・グリッド用（作業用）'!$A:$H,MATCH($B17,'予選ヒート2nd-レース結果表・グリッド用（作業用）'!$B:$B,0),MATCH(G$1,'予選ヒート2nd-レース結果表・グリッド用（作業用）'!$1:$1,0))</f>
        <v>TECNO/YAMAHA</v>
      </c>
      <c r="H17" s="18" t="str">
        <f>INDEX('予選ヒート2nd-レース結果表・グリッド用（作業用）'!$A:$H,MATCH($B17,'予選ヒート2nd-レース結果表・グリッド用（作業用）'!$B:$B,0),MATCH(H$1,'予選ヒート2nd-レース結果表・グリッド用（作業用）'!$1:$1,0))</f>
        <v>BS</v>
      </c>
      <c r="Q17" s="19"/>
    </row>
    <row r="18" spans="1:17">
      <c r="A18" s="18">
        <v>17</v>
      </c>
      <c r="B18" s="18">
        <f>IF('予選ヒート2nd-レース結果表・グリッド用（作業用）'!$E$2&lt;'予選ヒート2nd-レース結果表・グリッド用（作業用）'!$E$32,'予選ヒート2nd-レース結果表・グリッド用（作業用）'!$B11,'予選ヒート2nd-レース結果表・グリッド用（作業用）'!$B41)</f>
        <v>56</v>
      </c>
      <c r="C18" s="18" t="str">
        <f>INDEX('予選ヒート2nd-レース結果表・グリッド用（作業用）'!$A:$H,MATCH($B18,'予選ヒート2nd-レース結果表・グリッド用（作業用）'!$B:$B,0),MATCH(C$1,'予選ヒート2nd-レース結果表・グリッド用（作業用）'!$1:$1,0))</f>
        <v>米倉 隆幸</v>
      </c>
      <c r="D18" s="18" t="str">
        <f>INDEX('予選ヒート2nd-レース結果表・グリッド用（作業用）'!$A:$H,MATCH($B18,'予選ヒート2nd-レース結果表・グリッド用（作業用）'!$B:$B,0),MATCH(D$1,'予選ヒート2nd-レース結果表・グリッド用（作業用）'!$1:$1,0))</f>
        <v>SUPER SS</v>
      </c>
      <c r="E18" s="220">
        <f>INDEX('予選ヒート2nd-レース結果表・グリッド用（作業用）'!$A:$H,MATCH($B18,'予選ヒート2nd-レース結果表・グリッド用（作業用）'!$B:$B,0),MATCH(E$1,'予選ヒート2nd-レース結果表・グリッド用（作業用）'!$1:$1,0))</f>
        <v>6.806921296296297E-3</v>
      </c>
      <c r="F18" s="18" t="str">
        <f>INDEX('予選ヒート2nd-レース結果表・グリッド用（作業用）'!$A:$H,MATCH($B18,'予選ヒート2nd-レース結果表・グリッド用（作業用）'!$B:$B,0),MATCH(F$1,'予選ヒート2nd-レース結果表・グリッド用（作業用）'!$1:$1,0))</f>
        <v>T-WEST-RS</v>
      </c>
      <c r="G18" s="18" t="str">
        <f>INDEX('予選ヒート2nd-レース結果表・グリッド用（作業用）'!$A:$H,MATCH($B18,'予選ヒート2nd-レース結果表・グリッド用（作業用）'!$B:$B,0),MATCH(G$1,'予選ヒート2nd-レース結果表・グリッド用（作業用）'!$1:$1,0))</f>
        <v>TONY KART/YAMAHA</v>
      </c>
      <c r="H18" s="18" t="str">
        <f>INDEX('予選ヒート2nd-レース結果表・グリッド用（作業用）'!$A:$H,MATCH($B18,'予選ヒート2nd-レース結果表・グリッド用（作業用）'!$B:$B,0),MATCH(H$1,'予選ヒート2nd-レース結果表・グリッド用（作業用）'!$1:$1,0))</f>
        <v>BS</v>
      </c>
      <c r="Q18" s="19"/>
    </row>
    <row r="19" spans="1:17">
      <c r="A19" s="18">
        <v>18</v>
      </c>
      <c r="B19" s="18">
        <f>IF('予選ヒート2nd-レース結果表・グリッド用（作業用）'!$E$2&lt;'予選ヒート2nd-レース結果表・グリッド用（作業用）'!$E$32,'予選ヒート2nd-レース結果表・グリッド用（作業用）'!$B41,'予選ヒート2nd-レース結果表・グリッド用（作業用）'!$B11)</f>
        <v>8</v>
      </c>
      <c r="C19" s="18" t="str">
        <f>INDEX('予選ヒート2nd-レース結果表・グリッド用（作業用）'!$A:$H,MATCH($B19,'予選ヒート2nd-レース結果表・グリッド用（作業用）'!$B:$B,0),MATCH(C$1,'予選ヒート2nd-レース結果表・グリッド用（作業用）'!$1:$1,0))</f>
        <v>長谷川 敬</v>
      </c>
      <c r="D19" s="18" t="str">
        <f>INDEX('予選ヒート2nd-レース結果表・グリッド用（作業用）'!$A:$H,MATCH($B19,'予選ヒート2nd-レース結果表・グリッド用（作業用）'!$B:$B,0),MATCH(D$1,'予選ヒート2nd-レース結果表・グリッド用（作業用）'!$1:$1,0))</f>
        <v>SUPER SS</v>
      </c>
      <c r="E19" s="220">
        <f>INDEX('予選ヒート2nd-レース結果表・グリッド用（作業用）'!$A:$H,MATCH($B19,'予選ヒート2nd-レース結果表・グリッド用（作業用）'!$B:$B,0),MATCH(E$1,'予選ヒート2nd-レース結果表・グリッド用（作業用）'!$1:$1,0))</f>
        <v>6.7642245370370365E-3</v>
      </c>
      <c r="F19" s="18" t="str">
        <f>INDEX('予選ヒート2nd-レース結果表・グリッド用（作業用）'!$A:$H,MATCH($B19,'予選ヒート2nd-レース結果表・グリッド用（作業用）'!$B:$B,0),MATCH(F$1,'予選ヒート2nd-レース結果表・グリッド用（作業用）'!$1:$1,0))</f>
        <v>ハラダカートクラブ</v>
      </c>
      <c r="G19" s="18" t="str">
        <f>INDEX('予選ヒート2nd-レース結果表・グリッド用（作業用）'!$A:$H,MATCH($B19,'予選ヒート2nd-レース結果表・グリッド用（作業用）'!$B:$B,0),MATCH(G$1,'予選ヒート2nd-レース結果表・グリッド用（作業用）'!$1:$1,0))</f>
        <v>RED SPEED/YAMAHA</v>
      </c>
      <c r="H19" s="18" t="str">
        <f>INDEX('予選ヒート2nd-レース結果表・グリッド用（作業用）'!$A:$H,MATCH($B19,'予選ヒート2nd-レース結果表・グリッド用（作業用）'!$B:$B,0),MATCH(H$1,'予選ヒート2nd-レース結果表・グリッド用（作業用）'!$1:$1,0))</f>
        <v>BS</v>
      </c>
      <c r="Q19" s="19"/>
    </row>
    <row r="20" spans="1:17">
      <c r="A20" s="18">
        <v>19</v>
      </c>
      <c r="B20" s="18">
        <f>IF('予選ヒート2nd-レース結果表・グリッド用（作業用）'!$E$2&lt;'予選ヒート2nd-レース結果表・グリッド用（作業用）'!$E$32,'予選ヒート2nd-レース結果表・グリッド用（作業用）'!$B12,'予選ヒート2nd-レース結果表・グリッド用（作業用）'!$B42)</f>
        <v>29</v>
      </c>
      <c r="C20" s="18" t="str">
        <f>INDEX('予選ヒート2nd-レース結果表・グリッド用（作業用）'!$A:$H,MATCH($B20,'予選ヒート2nd-レース結果表・グリッド用（作業用）'!$B:$B,0),MATCH(C$1,'予選ヒート2nd-レース結果表・グリッド用（作業用）'!$1:$1,0))</f>
        <v>平田 研二</v>
      </c>
      <c r="D20" s="18" t="str">
        <f>INDEX('予選ヒート2nd-レース結果表・グリッド用（作業用）'!$A:$H,MATCH($B20,'予選ヒート2nd-レース結果表・グリッド用（作業用）'!$B:$B,0),MATCH(D$1,'予選ヒート2nd-レース結果表・グリッド用（作業用）'!$1:$1,0))</f>
        <v>SUPER SS</v>
      </c>
      <c r="E20" s="220">
        <f>INDEX('予選ヒート2nd-レース結果表・グリッド用（作業用）'!$A:$H,MATCH($B20,'予選ヒート2nd-レース結果表・グリッド用（作業用）'!$B:$B,0),MATCH(E$1,'予選ヒート2nd-レース結果表・グリッド用（作業用）'!$1:$1,0))</f>
        <v>6.8429513888888889E-3</v>
      </c>
      <c r="F20" s="18" t="str">
        <f>INDEX('予選ヒート2nd-レース結果表・グリッド用（作業用）'!$A:$H,MATCH($B20,'予選ヒート2nd-レース結果表・グリッド用（作業用）'!$B:$B,0),MATCH(F$1,'予選ヒート2nd-レース結果表・グリッド用（作業用）'!$1:$1,0))</f>
        <v>RS nakatsuchi</v>
      </c>
      <c r="G20" s="18" t="str">
        <f>INDEX('予選ヒート2nd-レース結果表・グリッド用（作業用）'!$A:$H,MATCH($B20,'予選ヒート2nd-レース結果表・グリッド用（作業用）'!$B:$B,0),MATCH(G$1,'予選ヒート2nd-レース結果表・グリッド用（作業用）'!$1:$1,0))</f>
        <v>CROC Promotion/YAMAHA</v>
      </c>
      <c r="H20" s="18" t="str">
        <f>INDEX('予選ヒート2nd-レース結果表・グリッド用（作業用）'!$A:$H,MATCH($B20,'予選ヒート2nd-レース結果表・グリッド用（作業用）'!$B:$B,0),MATCH(H$1,'予選ヒート2nd-レース結果表・グリッド用（作業用）'!$1:$1,0))</f>
        <v>BS</v>
      </c>
      <c r="Q20" s="19"/>
    </row>
    <row r="21" spans="1:17">
      <c r="A21" s="18">
        <v>20</v>
      </c>
      <c r="B21" s="18">
        <f>IF('予選ヒート2nd-レース結果表・グリッド用（作業用）'!$E$2&lt;'予選ヒート2nd-レース結果表・グリッド用（作業用）'!$E$32,'予選ヒート2nd-レース結果表・グリッド用（作業用）'!$B42,'予選ヒート2nd-レース結果表・グリッド用（作業用）'!$B12)</f>
        <v>66</v>
      </c>
      <c r="C21" s="18" t="str">
        <f>INDEX('予選ヒート2nd-レース結果表・グリッド用（作業用）'!$A:$H,MATCH($B21,'予選ヒート2nd-レース結果表・グリッド用（作業用）'!$B:$B,0),MATCH(C$1,'予選ヒート2nd-レース結果表・グリッド用（作業用）'!$1:$1,0))</f>
        <v>山本 勝之</v>
      </c>
      <c r="D21" s="18" t="str">
        <f>INDEX('予選ヒート2nd-レース結果表・グリッド用（作業用）'!$A:$H,MATCH($B21,'予選ヒート2nd-レース結果表・グリッド用（作業用）'!$B:$B,0),MATCH(D$1,'予選ヒート2nd-レース結果表・グリッド用（作業用）'!$1:$1,0))</f>
        <v>SUPER SS</v>
      </c>
      <c r="E21" s="220">
        <f>INDEX('予選ヒート2nd-レース結果表・グリッド用（作業用）'!$A:$H,MATCH($B21,'予選ヒート2nd-レース結果表・グリッド用（作業用）'!$B:$B,0),MATCH(E$1,'予選ヒート2nd-レース結果表・グリッド用（作業用）'!$1:$1,0))</f>
        <v>6.79292824074074E-3</v>
      </c>
      <c r="F21" s="18" t="str">
        <f>INDEX('予選ヒート2nd-レース結果表・グリッド用（作業用）'!$A:$H,MATCH($B21,'予選ヒート2nd-レース結果表・グリッド用（作業用）'!$B:$B,0),MATCH(F$1,'予選ヒート2nd-レース結果表・グリッド用（作業用）'!$1:$1,0))</f>
        <v>ラムレーシングWITHモンキーレンチ</v>
      </c>
      <c r="G21" s="18" t="str">
        <f>INDEX('予選ヒート2nd-レース結果表・グリッド用（作業用）'!$A:$H,MATCH($B21,'予選ヒート2nd-レース結果表・グリッド用（作業用）'!$B:$B,0),MATCH(G$1,'予選ヒート2nd-レース結果表・グリッド用（作業用）'!$1:$1,0))</f>
        <v>ドラゴコルセ/YAMAHA</v>
      </c>
      <c r="H21" s="18" t="str">
        <f>INDEX('予選ヒート2nd-レース結果表・グリッド用（作業用）'!$A:$H,MATCH($B21,'予選ヒート2nd-レース結果表・グリッド用（作業用）'!$B:$B,0),MATCH(H$1,'予選ヒート2nd-レース結果表・グリッド用（作業用）'!$1:$1,0))</f>
        <v>BS</v>
      </c>
      <c r="N21" s="19"/>
      <c r="Q21" s="19"/>
    </row>
    <row r="22" spans="1:17">
      <c r="A22" s="18">
        <v>23</v>
      </c>
      <c r="B22" s="18">
        <f>IF('予選ヒート2nd-レース結果表・グリッド用（作業用）'!$E$2&lt;'予選ヒート2nd-レース結果表・グリッド用（作業用）'!$E$32,'予選ヒート2nd-レース結果表・グリッド用（作業用）'!$B13,'予選ヒート2nd-レース結果表・グリッド用（作業用）'!$B43)</f>
        <v>61</v>
      </c>
      <c r="C22" s="18" t="str">
        <f>INDEX('予選ヒート2nd-レース結果表・グリッド用（作業用）'!$A:$H,MATCH($B22,'予選ヒート2nd-レース結果表・グリッド用（作業用）'!$B:$B,0),MATCH(C$1,'予選ヒート2nd-レース結果表・グリッド用（作業用）'!$1:$1,0))</f>
        <v>曽我部 崇</v>
      </c>
      <c r="D22" s="18" t="str">
        <f>INDEX('予選ヒート2nd-レース結果表・グリッド用（作業用）'!$A:$H,MATCH($B22,'予選ヒート2nd-レース結果表・グリッド用（作業用）'!$B:$B,0),MATCH(D$1,'予選ヒート2nd-レース結果表・グリッド用（作業用）'!$1:$1,0))</f>
        <v>SUPER SS</v>
      </c>
      <c r="E22" s="220">
        <f>INDEX('予選ヒート2nd-レース結果表・グリッド用（作業用）'!$A:$H,MATCH($B22,'予選ヒート2nd-レース結果表・グリッド用（作業用）'!$B:$B,0),MATCH(E$1,'予選ヒート2nd-レース結果表・グリッド用（作業用）'!$1:$1,0))</f>
        <v>6.8446412037037043E-3</v>
      </c>
      <c r="F22" s="18" t="str">
        <f>INDEX('予選ヒート2nd-レース結果表・グリッド用（作業用）'!$A:$H,MATCH($B22,'予選ヒート2nd-レース結果表・グリッド用（作業用）'!$B:$B,0),MATCH(F$1,'予選ヒート2nd-レース結果表・グリッド用（作業用）'!$1:$1,0))</f>
        <v>F's CLUB</v>
      </c>
      <c r="G22" s="18" t="str">
        <f>INDEX('予選ヒート2nd-レース結果表・グリッド用（作業用）'!$A:$H,MATCH($B22,'予選ヒート2nd-レース結果表・グリッド用（作業用）'!$B:$B,0),MATCH(G$1,'予選ヒート2nd-レース結果表・グリッド用（作業用）'!$1:$1,0))</f>
        <v>MACH1/YAMAHA</v>
      </c>
      <c r="H22" s="18" t="str">
        <f>INDEX('予選ヒート2nd-レース結果表・グリッド用（作業用）'!$A:$H,MATCH($B22,'予選ヒート2nd-レース結果表・グリッド用（作業用）'!$B:$B,0),MATCH(H$1,'予選ヒート2nd-レース結果表・グリッド用（作業用）'!$1:$1,0))</f>
        <v>BS</v>
      </c>
      <c r="N22" s="19"/>
      <c r="Q22" s="19"/>
    </row>
    <row r="23" spans="1:17">
      <c r="A23" s="18">
        <v>22</v>
      </c>
      <c r="B23" s="18">
        <f>IF('予選ヒート2nd-レース結果表・グリッド用（作業用）'!$E$2&lt;'予選ヒート2nd-レース結果表・グリッド用（作業用）'!$E$32,'予選ヒート2nd-レース結果表・グリッド用（作業用）'!$B43,'予選ヒート2nd-レース結果表・グリッド用（作業用）'!$B13)</f>
        <v>49</v>
      </c>
      <c r="C23" s="18" t="str">
        <f>INDEX('予選ヒート2nd-レース結果表・グリッド用（作業用）'!$A:$H,MATCH($B23,'予選ヒート2nd-レース結果表・グリッド用（作業用）'!$B:$B,0),MATCH(C$1,'予選ヒート2nd-レース結果表・グリッド用（作業用）'!$1:$1,0))</f>
        <v>北野 伸孝</v>
      </c>
      <c r="D23" s="18" t="str">
        <f>INDEX('予選ヒート2nd-レース結果表・グリッド用（作業用）'!$A:$H,MATCH($B23,'予選ヒート2nd-レース結果表・グリッド用（作業用）'!$B:$B,0),MATCH(D$1,'予選ヒート2nd-レース結果表・グリッド用（作業用）'!$1:$1,0))</f>
        <v>SUPER SS</v>
      </c>
      <c r="E23" s="220">
        <f>INDEX('予選ヒート2nd-レース結果表・グリッド用（作業用）'!$A:$H,MATCH($B23,'予選ヒート2nd-レース結果表・グリッド用（作業用）'!$B:$B,0),MATCH(E$1,'予選ヒート2nd-レース結果表・グリッド用（作業用）'!$1:$1,0))</f>
        <v>6.8586921296296295E-3</v>
      </c>
      <c r="F23" s="18" t="str">
        <f>INDEX('予選ヒート2nd-レース結果表・グリッド用（作業用）'!$A:$H,MATCH($B23,'予選ヒート2nd-レース結果表・グリッド用（作業用）'!$B:$B,0),MATCH(F$1,'予選ヒート2nd-レース結果表・グリッド用（作業用）'!$1:$1,0))</f>
        <v>hirai project with ASH</v>
      </c>
      <c r="G23" s="18" t="str">
        <f>INDEX('予選ヒート2nd-レース結果表・グリッド用（作業用）'!$A:$H,MATCH($B23,'予選ヒート2nd-レース結果表・グリッド用（作業用）'!$B:$B,0),MATCH(G$1,'予選ヒート2nd-レース結果表・グリッド用（作業用）'!$1:$1,0))</f>
        <v>ＥＩＫＯ/YAMAHA</v>
      </c>
      <c r="H23" s="18" t="str">
        <f>INDEX('予選ヒート2nd-レース結果表・グリッド用（作業用）'!$A:$H,MATCH($B23,'予選ヒート2nd-レース結果表・グリッド用（作業用）'!$B:$B,0),MATCH(H$1,'予選ヒート2nd-レース結果表・グリッド用（作業用）'!$1:$1,0))</f>
        <v>BS</v>
      </c>
    </row>
    <row r="24" spans="1:17">
      <c r="A24" s="18">
        <v>21</v>
      </c>
      <c r="B24" s="18">
        <f>IF('予選ヒート2nd-レース結果表・グリッド用（作業用）'!$E$2&lt;'予選ヒート2nd-レース結果表・グリッド用（作業用）'!$E$32,'予選ヒート2nd-レース結果表・グリッド用（作業用）'!$B14,'予選ヒート2nd-レース結果表・グリッド用（作業用）'!$B44)</f>
        <v>44</v>
      </c>
      <c r="C24" s="18" t="str">
        <f>INDEX('予選ヒート2nd-レース結果表・グリッド用（作業用）'!$A:$H,MATCH($B24,'予選ヒート2nd-レース結果表・グリッド用（作業用）'!$B:$B,0),MATCH(C$1,'予選ヒート2nd-レース結果表・グリッド用（作業用）'!$1:$1,0))</f>
        <v>今井 紀夫</v>
      </c>
      <c r="D24" s="18" t="str">
        <f>INDEX('予選ヒート2nd-レース結果表・グリッド用（作業用）'!$A:$H,MATCH($B24,'予選ヒート2nd-レース結果表・グリッド用（作業用）'!$B:$B,0),MATCH(D$1,'予選ヒート2nd-レース結果表・グリッド用（作業用）'!$1:$1,0))</f>
        <v>SUPER SS</v>
      </c>
      <c r="E24" s="220">
        <f>INDEX('予選ヒート2nd-レース結果表・グリッド用（作業用）'!$A:$H,MATCH($B24,'予選ヒート2nd-レース結果表・グリッド用（作業用）'!$B:$B,0),MATCH(E$1,'予選ヒート2nd-レース結果表・グリッド用（作業用）'!$1:$1,0))</f>
        <v>6.860162037037037E-3</v>
      </c>
      <c r="F24" s="18" t="str">
        <f>INDEX('予選ヒート2nd-レース結果表・グリッド用（作業用）'!$A:$H,MATCH($B24,'予選ヒート2nd-レース結果表・グリッド用（作業用）'!$B:$B,0),MATCH(F$1,'予選ヒート2nd-レース結果表・グリッド用（作業用）'!$1:$1,0))</f>
        <v>アフェクションTIGRE</v>
      </c>
      <c r="G24" s="18" t="str">
        <f>INDEX('予選ヒート2nd-レース結果表・グリッド用（作業用）'!$A:$H,MATCH($B24,'予選ヒート2nd-レース結果表・グリッド用（作業用）'!$B:$B,0),MATCH(G$1,'予選ヒート2nd-レース結果表・グリッド用（作業用）'!$1:$1,0))</f>
        <v>ビレル/YAMAHA</v>
      </c>
      <c r="H24" s="18" t="str">
        <f>INDEX('予選ヒート2nd-レース結果表・グリッド用（作業用）'!$A:$H,MATCH($B24,'予選ヒート2nd-レース結果表・グリッド用（作業用）'!$B:$B,0),MATCH(H$1,'予選ヒート2nd-レース結果表・グリッド用（作業用）'!$1:$1,0))</f>
        <v>BS</v>
      </c>
      <c r="N24" s="19"/>
      <c r="Q24" s="19"/>
    </row>
    <row r="25" spans="1:17">
      <c r="A25" s="18">
        <v>24</v>
      </c>
      <c r="B25" s="18" t="str">
        <f>IF('予選ヒート2nd-レース結果表・グリッド用（作業用）'!$E$2&lt;'予選ヒート2nd-レース結果表・グリッド用（作業用）'!$E$32,'予選ヒート2nd-レース結果表・グリッド用（作業用）'!$B44,'予選ヒート2nd-レース結果表・グリッド用（作業用）'!$B14)</f>
        <v/>
      </c>
      <c r="C25" s="18" t="str">
        <f>INDEX('予選ヒート2nd-レース結果表・グリッド用（作業用）'!$A:$H,MATCH($B25,'予選ヒート2nd-レース結果表・グリッド用（作業用）'!$B:$B,0),MATCH(C$1,'予選ヒート2nd-レース結果表・グリッド用（作業用）'!$1:$1,0))</f>
        <v/>
      </c>
      <c r="D25" s="18" t="str">
        <f>INDEX('予選ヒート2nd-レース結果表・グリッド用（作業用）'!$A:$H,MATCH($B25,'予選ヒート2nd-レース結果表・グリッド用（作業用）'!$B:$B,0),MATCH(D$1,'予選ヒート2nd-レース結果表・グリッド用（作業用）'!$1:$1,0))</f>
        <v/>
      </c>
      <c r="E25" s="220" t="str">
        <f>INDEX('予選ヒート2nd-レース結果表・グリッド用（作業用）'!$A:$H,MATCH($B25,'予選ヒート2nd-レース結果表・グリッド用（作業用）'!$B:$B,0),MATCH(E$1,'予選ヒート2nd-レース結果表・グリッド用（作業用）'!$1:$1,0))</f>
        <v/>
      </c>
      <c r="F25" s="18" t="str">
        <f>INDEX('予選ヒート2nd-レース結果表・グリッド用（作業用）'!$A:$H,MATCH($B25,'予選ヒート2nd-レース結果表・グリッド用（作業用）'!$B:$B,0),MATCH(F$1,'予選ヒート2nd-レース結果表・グリッド用（作業用）'!$1:$1,0))</f>
        <v/>
      </c>
      <c r="G25" s="18" t="str">
        <f>INDEX('予選ヒート2nd-レース結果表・グリッド用（作業用）'!$A:$H,MATCH($B25,'予選ヒート2nd-レース結果表・グリッド用（作業用）'!$B:$B,0),MATCH(G$1,'予選ヒート2nd-レース結果表・グリッド用（作業用）'!$1:$1,0))</f>
        <v/>
      </c>
      <c r="H25" s="18" t="str">
        <f>INDEX('予選ヒート2nd-レース結果表・グリッド用（作業用）'!$A:$H,MATCH($B25,'予選ヒート2nd-レース結果表・グリッド用（作業用）'!$B:$B,0),MATCH(H$1,'予選ヒート2nd-レース結果表・グリッド用（作業用）'!$1:$1,0))</f>
        <v/>
      </c>
      <c r="N25" s="19"/>
      <c r="Q25" s="19"/>
    </row>
    <row r="26" spans="1:17">
      <c r="A26" s="18">
        <v>25</v>
      </c>
      <c r="B26" s="18" t="str">
        <f>IF('予選ヒート2nd-レース結果表・グリッド用（作業用）'!$E$2&lt;'予選ヒート2nd-レース結果表・グリッド用（作業用）'!$E$32,'予選ヒート2nd-レース結果表・グリッド用（作業用）'!$B15,'予選ヒート2nd-レース結果表・グリッド用（作業用）'!$B45)</f>
        <v/>
      </c>
      <c r="C26" s="18" t="str">
        <f>INDEX('予選ヒート2nd-レース結果表・グリッド用（作業用）'!$A:$H,MATCH($B26,'予選ヒート2nd-レース結果表・グリッド用（作業用）'!$B:$B,0),MATCH(C$1,'予選ヒート2nd-レース結果表・グリッド用（作業用）'!$1:$1,0))</f>
        <v/>
      </c>
      <c r="D26" s="18" t="str">
        <f>INDEX('予選ヒート2nd-レース結果表・グリッド用（作業用）'!$A:$H,MATCH($B26,'予選ヒート2nd-レース結果表・グリッド用（作業用）'!$B:$B,0),MATCH(D$1,'予選ヒート2nd-レース結果表・グリッド用（作業用）'!$1:$1,0))</f>
        <v/>
      </c>
      <c r="E26" s="220" t="str">
        <f>INDEX('予選ヒート2nd-レース結果表・グリッド用（作業用）'!$A:$H,MATCH($B26,'予選ヒート2nd-レース結果表・グリッド用（作業用）'!$B:$B,0),MATCH(E$1,'予選ヒート2nd-レース結果表・グリッド用（作業用）'!$1:$1,0))</f>
        <v/>
      </c>
      <c r="F26" s="18" t="str">
        <f>INDEX('予選ヒート2nd-レース結果表・グリッド用（作業用）'!$A:$H,MATCH($B26,'予選ヒート2nd-レース結果表・グリッド用（作業用）'!$B:$B,0),MATCH(F$1,'予選ヒート2nd-レース結果表・グリッド用（作業用）'!$1:$1,0))</f>
        <v/>
      </c>
      <c r="G26" s="18" t="str">
        <f>INDEX('予選ヒート2nd-レース結果表・グリッド用（作業用）'!$A:$H,MATCH($B26,'予選ヒート2nd-レース結果表・グリッド用（作業用）'!$B:$B,0),MATCH(G$1,'予選ヒート2nd-レース結果表・グリッド用（作業用）'!$1:$1,0))</f>
        <v/>
      </c>
      <c r="H26" s="18" t="str">
        <f>INDEX('予選ヒート2nd-レース結果表・グリッド用（作業用）'!$A:$H,MATCH($B26,'予選ヒート2nd-レース結果表・グリッド用（作業用）'!$B:$B,0),MATCH(H$1,'予選ヒート2nd-レース結果表・グリッド用（作業用）'!$1:$1,0))</f>
        <v/>
      </c>
      <c r="Q26" s="19"/>
    </row>
    <row r="27" spans="1:17">
      <c r="A27" s="18">
        <v>26</v>
      </c>
      <c r="B27" s="18" t="str">
        <f>IF('予選ヒート2nd-レース結果表・グリッド用（作業用）'!$E$2&lt;'予選ヒート2nd-レース結果表・グリッド用（作業用）'!$E$32,'予選ヒート2nd-レース結果表・グリッド用（作業用）'!$B45,'予選ヒート2nd-レース結果表・グリッド用（作業用）'!$B15)</f>
        <v/>
      </c>
      <c r="C27" s="18" t="str">
        <f>INDEX('予選ヒート2nd-レース結果表・グリッド用（作業用）'!$A:$H,MATCH($B27,'予選ヒート2nd-レース結果表・グリッド用（作業用）'!$B:$B,0),MATCH(C$1,'予選ヒート2nd-レース結果表・グリッド用（作業用）'!$1:$1,0))</f>
        <v/>
      </c>
      <c r="D27" s="18" t="str">
        <f>INDEX('予選ヒート2nd-レース結果表・グリッド用（作業用）'!$A:$H,MATCH($B27,'予選ヒート2nd-レース結果表・グリッド用（作業用）'!$B:$B,0),MATCH(D$1,'予選ヒート2nd-レース結果表・グリッド用（作業用）'!$1:$1,0))</f>
        <v/>
      </c>
      <c r="E27" s="220" t="str">
        <f>INDEX('予選ヒート2nd-レース結果表・グリッド用（作業用）'!$A:$H,MATCH($B27,'予選ヒート2nd-レース結果表・グリッド用（作業用）'!$B:$B,0),MATCH(E$1,'予選ヒート2nd-レース結果表・グリッド用（作業用）'!$1:$1,0))</f>
        <v/>
      </c>
      <c r="F27" s="18" t="str">
        <f>INDEX('予選ヒート2nd-レース結果表・グリッド用（作業用）'!$A:$H,MATCH($B27,'予選ヒート2nd-レース結果表・グリッド用（作業用）'!$B:$B,0),MATCH(F$1,'予選ヒート2nd-レース結果表・グリッド用（作業用）'!$1:$1,0))</f>
        <v/>
      </c>
      <c r="G27" s="18" t="str">
        <f>INDEX('予選ヒート2nd-レース結果表・グリッド用（作業用）'!$A:$H,MATCH($B27,'予選ヒート2nd-レース結果表・グリッド用（作業用）'!$B:$B,0),MATCH(G$1,'予選ヒート2nd-レース結果表・グリッド用（作業用）'!$1:$1,0))</f>
        <v/>
      </c>
      <c r="H27" s="18" t="str">
        <f>INDEX('予選ヒート2nd-レース結果表・グリッド用（作業用）'!$A:$H,MATCH($B27,'予選ヒート2nd-レース結果表・グリッド用（作業用）'!$B:$B,0),MATCH(H$1,'予選ヒート2nd-レース結果表・グリッド用（作業用）'!$1:$1,0))</f>
        <v/>
      </c>
      <c r="Q27" s="19"/>
    </row>
    <row r="28" spans="1:17">
      <c r="A28" s="18">
        <v>27</v>
      </c>
      <c r="B28" s="18" t="str">
        <f>IF('予選ヒート2nd-レース結果表・グリッド用（作業用）'!$E$2&lt;'予選ヒート2nd-レース結果表・グリッド用（作業用）'!$E$32,'予選ヒート2nd-レース結果表・グリッド用（作業用）'!$B16,'予選ヒート2nd-レース結果表・グリッド用（作業用）'!$B46)</f>
        <v/>
      </c>
      <c r="C28" s="18" t="str">
        <f>INDEX('予選ヒート2nd-レース結果表・グリッド用（作業用）'!$A:$H,MATCH($B28,'予選ヒート2nd-レース結果表・グリッド用（作業用）'!$B:$B,0),MATCH(C$1,'予選ヒート2nd-レース結果表・グリッド用（作業用）'!$1:$1,0))</f>
        <v/>
      </c>
      <c r="D28" s="18" t="str">
        <f>INDEX('予選ヒート2nd-レース結果表・グリッド用（作業用）'!$A:$H,MATCH($B28,'予選ヒート2nd-レース結果表・グリッド用（作業用）'!$B:$B,0),MATCH(D$1,'予選ヒート2nd-レース結果表・グリッド用（作業用）'!$1:$1,0))</f>
        <v/>
      </c>
      <c r="E28" s="220" t="str">
        <f>INDEX('予選ヒート2nd-レース結果表・グリッド用（作業用）'!$A:$H,MATCH($B28,'予選ヒート2nd-レース結果表・グリッド用（作業用）'!$B:$B,0),MATCH(E$1,'予選ヒート2nd-レース結果表・グリッド用（作業用）'!$1:$1,0))</f>
        <v/>
      </c>
      <c r="F28" s="18" t="str">
        <f>INDEX('予選ヒート2nd-レース結果表・グリッド用（作業用）'!$A:$H,MATCH($B28,'予選ヒート2nd-レース結果表・グリッド用（作業用）'!$B:$B,0),MATCH(F$1,'予選ヒート2nd-レース結果表・グリッド用（作業用）'!$1:$1,0))</f>
        <v/>
      </c>
      <c r="G28" s="18" t="str">
        <f>INDEX('予選ヒート2nd-レース結果表・グリッド用（作業用）'!$A:$H,MATCH($B28,'予選ヒート2nd-レース結果表・グリッド用（作業用）'!$B:$B,0),MATCH(G$1,'予選ヒート2nd-レース結果表・グリッド用（作業用）'!$1:$1,0))</f>
        <v/>
      </c>
      <c r="H28" s="18" t="str">
        <f>INDEX('予選ヒート2nd-レース結果表・グリッド用（作業用）'!$A:$H,MATCH($B28,'予選ヒート2nd-レース結果表・グリッド用（作業用）'!$B:$B,0),MATCH(H$1,'予選ヒート2nd-レース結果表・グリッド用（作業用）'!$1:$1,0))</f>
        <v/>
      </c>
    </row>
    <row r="29" spans="1:17">
      <c r="A29" s="18">
        <v>28</v>
      </c>
      <c r="B29" s="18" t="str">
        <f>IF('予選ヒート2nd-レース結果表・グリッド用（作業用）'!$E$2&lt;'予選ヒート2nd-レース結果表・グリッド用（作業用）'!$E$32,'予選ヒート2nd-レース結果表・グリッド用（作業用）'!$B46,'予選ヒート2nd-レース結果表・グリッド用（作業用）'!$B16)</f>
        <v/>
      </c>
      <c r="C29" s="18" t="str">
        <f>INDEX('予選ヒート2nd-レース結果表・グリッド用（作業用）'!$A:$H,MATCH($B29,'予選ヒート2nd-レース結果表・グリッド用（作業用）'!$B:$B,0),MATCH(C$1,'予選ヒート2nd-レース結果表・グリッド用（作業用）'!$1:$1,0))</f>
        <v/>
      </c>
      <c r="D29" s="18" t="str">
        <f>INDEX('予選ヒート2nd-レース結果表・グリッド用（作業用）'!$A:$H,MATCH($B29,'予選ヒート2nd-レース結果表・グリッド用（作業用）'!$B:$B,0),MATCH(D$1,'予選ヒート2nd-レース結果表・グリッド用（作業用）'!$1:$1,0))</f>
        <v/>
      </c>
      <c r="E29" s="220" t="str">
        <f>INDEX('予選ヒート2nd-レース結果表・グリッド用（作業用）'!$A:$H,MATCH($B29,'予選ヒート2nd-レース結果表・グリッド用（作業用）'!$B:$B,0),MATCH(E$1,'予選ヒート2nd-レース結果表・グリッド用（作業用）'!$1:$1,0))</f>
        <v/>
      </c>
      <c r="F29" s="18" t="str">
        <f>INDEX('予選ヒート2nd-レース結果表・グリッド用（作業用）'!$A:$H,MATCH($B29,'予選ヒート2nd-レース結果表・グリッド用（作業用）'!$B:$B,0),MATCH(F$1,'予選ヒート2nd-レース結果表・グリッド用（作業用）'!$1:$1,0))</f>
        <v/>
      </c>
      <c r="G29" s="18" t="str">
        <f>INDEX('予選ヒート2nd-レース結果表・グリッド用（作業用）'!$A:$H,MATCH($B29,'予選ヒート2nd-レース結果表・グリッド用（作業用）'!$B:$B,0),MATCH(G$1,'予選ヒート2nd-レース結果表・グリッド用（作業用）'!$1:$1,0))</f>
        <v/>
      </c>
      <c r="H29" s="18" t="str">
        <f>INDEX('予選ヒート2nd-レース結果表・グリッド用（作業用）'!$A:$H,MATCH($B29,'予選ヒート2nd-レース結果表・グリッド用（作業用）'!$B:$B,0),MATCH(H$1,'予選ヒート2nd-レース結果表・グリッド用（作業用）'!$1:$1,0))</f>
        <v/>
      </c>
      <c r="N29" s="19"/>
      <c r="Q29" s="19"/>
    </row>
    <row r="30" spans="1:17">
      <c r="A30" s="18">
        <v>29</v>
      </c>
      <c r="B30" s="18" t="str">
        <f>IF('予選ヒート2nd-レース結果表・グリッド用（作業用）'!$E$2&lt;'予選ヒート2nd-レース結果表・グリッド用（作業用）'!$E$32,'予選ヒート2nd-レース結果表・グリッド用（作業用）'!$B17,'予選ヒート2nd-レース結果表・グリッド用（作業用）'!$B47)</f>
        <v/>
      </c>
      <c r="C30" s="18" t="str">
        <f>INDEX('予選ヒート2nd-レース結果表・グリッド用（作業用）'!$A:$H,MATCH($B30,'予選ヒート2nd-レース結果表・グリッド用（作業用）'!$B:$B,0),MATCH(C$1,'予選ヒート2nd-レース結果表・グリッド用（作業用）'!$1:$1,0))</f>
        <v/>
      </c>
      <c r="D30" s="18" t="str">
        <f>INDEX('予選ヒート2nd-レース結果表・グリッド用（作業用）'!$A:$H,MATCH($B30,'予選ヒート2nd-レース結果表・グリッド用（作業用）'!$B:$B,0),MATCH(D$1,'予選ヒート2nd-レース結果表・グリッド用（作業用）'!$1:$1,0))</f>
        <v/>
      </c>
      <c r="E30" s="220" t="str">
        <f>INDEX('予選ヒート2nd-レース結果表・グリッド用（作業用）'!$A:$H,MATCH($B30,'予選ヒート2nd-レース結果表・グリッド用（作業用）'!$B:$B,0),MATCH(E$1,'予選ヒート2nd-レース結果表・グリッド用（作業用）'!$1:$1,0))</f>
        <v/>
      </c>
      <c r="F30" s="18" t="str">
        <f>INDEX('予選ヒート2nd-レース結果表・グリッド用（作業用）'!$A:$H,MATCH($B30,'予選ヒート2nd-レース結果表・グリッド用（作業用）'!$B:$B,0),MATCH(F$1,'予選ヒート2nd-レース結果表・グリッド用（作業用）'!$1:$1,0))</f>
        <v/>
      </c>
      <c r="G30" s="18" t="str">
        <f>INDEX('予選ヒート2nd-レース結果表・グリッド用（作業用）'!$A:$H,MATCH($B30,'予選ヒート2nd-レース結果表・グリッド用（作業用）'!$B:$B,0),MATCH(G$1,'予選ヒート2nd-レース結果表・グリッド用（作業用）'!$1:$1,0))</f>
        <v/>
      </c>
      <c r="H30" s="18" t="str">
        <f>INDEX('予選ヒート2nd-レース結果表・グリッド用（作業用）'!$A:$H,MATCH($B30,'予選ヒート2nd-レース結果表・グリッド用（作業用）'!$B:$B,0),MATCH(H$1,'予選ヒート2nd-レース結果表・グリッド用（作業用）'!$1:$1,0))</f>
        <v/>
      </c>
      <c r="Q30" s="19"/>
    </row>
    <row r="31" spans="1:17">
      <c r="A31" s="18">
        <v>30</v>
      </c>
      <c r="B31" s="18" t="str">
        <f>IF('予選ヒート2nd-レース結果表・グリッド用（作業用）'!$E$2&lt;'予選ヒート2nd-レース結果表・グリッド用（作業用）'!$E$32,'予選ヒート2nd-レース結果表・グリッド用（作業用）'!$B47,'予選ヒート2nd-レース結果表・グリッド用（作業用）'!$B17)</f>
        <v/>
      </c>
      <c r="C31" s="18" t="str">
        <f>INDEX('予選ヒート2nd-レース結果表・グリッド用（作業用）'!$A:$H,MATCH($B31,'予選ヒート2nd-レース結果表・グリッド用（作業用）'!$B:$B,0),MATCH(C$1,'予選ヒート2nd-レース結果表・グリッド用（作業用）'!$1:$1,0))</f>
        <v/>
      </c>
      <c r="D31" s="18" t="str">
        <f>INDEX('予選ヒート2nd-レース結果表・グリッド用（作業用）'!$A:$H,MATCH($B31,'予選ヒート2nd-レース結果表・グリッド用（作業用）'!$B:$B,0),MATCH(D$1,'予選ヒート2nd-レース結果表・グリッド用（作業用）'!$1:$1,0))</f>
        <v/>
      </c>
      <c r="E31" s="220" t="str">
        <f>INDEX('予選ヒート2nd-レース結果表・グリッド用（作業用）'!$A:$H,MATCH($B31,'予選ヒート2nd-レース結果表・グリッド用（作業用）'!$B:$B,0),MATCH(E$1,'予選ヒート2nd-レース結果表・グリッド用（作業用）'!$1:$1,0))</f>
        <v/>
      </c>
      <c r="F31" s="18" t="str">
        <f>INDEX('予選ヒート2nd-レース結果表・グリッド用（作業用）'!$A:$H,MATCH($B31,'予選ヒート2nd-レース結果表・グリッド用（作業用）'!$B:$B,0),MATCH(F$1,'予選ヒート2nd-レース結果表・グリッド用（作業用）'!$1:$1,0))</f>
        <v/>
      </c>
      <c r="G31" s="18" t="str">
        <f>INDEX('予選ヒート2nd-レース結果表・グリッド用（作業用）'!$A:$H,MATCH($B31,'予選ヒート2nd-レース結果表・グリッド用（作業用）'!$B:$B,0),MATCH(G$1,'予選ヒート2nd-レース結果表・グリッド用（作業用）'!$1:$1,0))</f>
        <v/>
      </c>
      <c r="H31" s="18" t="str">
        <f>INDEX('予選ヒート2nd-レース結果表・グリッド用（作業用）'!$A:$H,MATCH($B31,'予選ヒート2nd-レース結果表・グリッド用（作業用）'!$B:$B,0),MATCH(H$1,'予選ヒート2nd-レース結果表・グリッド用（作業用）'!$1:$1,0))</f>
        <v/>
      </c>
    </row>
    <row r="32" spans="1:17">
      <c r="A32" s="18">
        <v>31</v>
      </c>
      <c r="B32" s="18" t="str">
        <f>IF('予選ヒート2nd-レース結果表・グリッド用（作業用）'!$E$2&lt;'予選ヒート2nd-レース結果表・グリッド用（作業用）'!$E$32,'予選ヒート2nd-レース結果表・グリッド用（作業用）'!$B18,'予選ヒート2nd-レース結果表・グリッド用（作業用）'!$B48)</f>
        <v/>
      </c>
      <c r="C32" s="18" t="str">
        <f>INDEX('予選ヒート2nd-レース結果表・グリッド用（作業用）'!$A:$H,MATCH($B32,'予選ヒート2nd-レース結果表・グリッド用（作業用）'!$B:$B,0),MATCH(C$1,'予選ヒート2nd-レース結果表・グリッド用（作業用）'!$1:$1,0))</f>
        <v/>
      </c>
      <c r="D32" s="18" t="str">
        <f>INDEX('予選ヒート2nd-レース結果表・グリッド用（作業用）'!$A:$H,MATCH($B32,'予選ヒート2nd-レース結果表・グリッド用（作業用）'!$B:$B,0),MATCH(D$1,'予選ヒート2nd-レース結果表・グリッド用（作業用）'!$1:$1,0))</f>
        <v/>
      </c>
      <c r="E32" s="220" t="str">
        <f>INDEX('予選ヒート2nd-レース結果表・グリッド用（作業用）'!$A:$H,MATCH($B32,'予選ヒート2nd-レース結果表・グリッド用（作業用）'!$B:$B,0),MATCH(E$1,'予選ヒート2nd-レース結果表・グリッド用（作業用）'!$1:$1,0))</f>
        <v/>
      </c>
      <c r="F32" s="18" t="str">
        <f>INDEX('予選ヒート2nd-レース結果表・グリッド用（作業用）'!$A:$H,MATCH($B32,'予選ヒート2nd-レース結果表・グリッド用（作業用）'!$B:$B,0),MATCH(F$1,'予選ヒート2nd-レース結果表・グリッド用（作業用）'!$1:$1,0))</f>
        <v/>
      </c>
      <c r="G32" s="18" t="str">
        <f>INDEX('予選ヒート2nd-レース結果表・グリッド用（作業用）'!$A:$H,MATCH($B32,'予選ヒート2nd-レース結果表・グリッド用（作業用）'!$B:$B,0),MATCH(G$1,'予選ヒート2nd-レース結果表・グリッド用（作業用）'!$1:$1,0))</f>
        <v/>
      </c>
      <c r="H32" s="18" t="str">
        <f>INDEX('予選ヒート2nd-レース結果表・グリッド用（作業用）'!$A:$H,MATCH($B32,'予選ヒート2nd-レース結果表・グリッド用（作業用）'!$B:$B,0),MATCH(H$1,'予選ヒート2nd-レース結果表・グリッド用（作業用）'!$1:$1,0))</f>
        <v/>
      </c>
    </row>
    <row r="33" spans="1:18">
      <c r="A33" s="18">
        <v>32</v>
      </c>
      <c r="B33" s="18" t="str">
        <f>IF('予選ヒート2nd-レース結果表・グリッド用（作業用）'!$E$2&lt;'予選ヒート2nd-レース結果表・グリッド用（作業用）'!$E$32,'予選ヒート2nd-レース結果表・グリッド用（作業用）'!$B48,'予選ヒート2nd-レース結果表・グリッド用（作業用）'!$B18)</f>
        <v/>
      </c>
      <c r="C33" s="18" t="str">
        <f>INDEX('予選ヒート2nd-レース結果表・グリッド用（作業用）'!$A:$H,MATCH($B33,'予選ヒート2nd-レース結果表・グリッド用（作業用）'!$B:$B,0),MATCH(C$1,'予選ヒート2nd-レース結果表・グリッド用（作業用）'!$1:$1,0))</f>
        <v/>
      </c>
      <c r="D33" s="18" t="str">
        <f>INDEX('予選ヒート2nd-レース結果表・グリッド用（作業用）'!$A:$H,MATCH($B33,'予選ヒート2nd-レース結果表・グリッド用（作業用）'!$B:$B,0),MATCH(D$1,'予選ヒート2nd-レース結果表・グリッド用（作業用）'!$1:$1,0))</f>
        <v/>
      </c>
      <c r="E33" s="220" t="str">
        <f>INDEX('予選ヒート2nd-レース結果表・グリッド用（作業用）'!$A:$H,MATCH($B33,'予選ヒート2nd-レース結果表・グリッド用（作業用）'!$B:$B,0),MATCH(E$1,'予選ヒート2nd-レース結果表・グリッド用（作業用）'!$1:$1,0))</f>
        <v/>
      </c>
      <c r="F33" s="18" t="str">
        <f>INDEX('予選ヒート2nd-レース結果表・グリッド用（作業用）'!$A:$H,MATCH($B33,'予選ヒート2nd-レース結果表・グリッド用（作業用）'!$B:$B,0),MATCH(F$1,'予選ヒート2nd-レース結果表・グリッド用（作業用）'!$1:$1,0))</f>
        <v/>
      </c>
      <c r="G33" s="18" t="str">
        <f>INDEX('予選ヒート2nd-レース結果表・グリッド用（作業用）'!$A:$H,MATCH($B33,'予選ヒート2nd-レース結果表・グリッド用（作業用）'!$B:$B,0),MATCH(G$1,'予選ヒート2nd-レース結果表・グリッド用（作業用）'!$1:$1,0))</f>
        <v/>
      </c>
      <c r="H33" s="18" t="str">
        <f>INDEX('予選ヒート2nd-レース結果表・グリッド用（作業用）'!$A:$H,MATCH($B33,'予選ヒート2nd-レース結果表・グリッド用（作業用）'!$B:$B,0),MATCH(H$1,'予選ヒート2nd-レース結果表・グリッド用（作業用）'!$1:$1,0))</f>
        <v/>
      </c>
      <c r="N33" s="19"/>
      <c r="Q33" s="19"/>
    </row>
    <row r="34" spans="1:18">
      <c r="A34" s="18">
        <v>33</v>
      </c>
      <c r="B34" s="18" t="str">
        <f>IF('予選ヒート2nd-レース結果表・グリッド用（作業用）'!$E$2&lt;'予選ヒート2nd-レース結果表・グリッド用（作業用）'!$E$32,'予選ヒート2nd-レース結果表・グリッド用（作業用）'!$B19,'予選ヒート2nd-レース結果表・グリッド用（作業用）'!$B49)</f>
        <v/>
      </c>
      <c r="C34" s="18" t="str">
        <f>INDEX('予選ヒート2nd-レース結果表・グリッド用（作業用）'!$A:$H,MATCH($B34,'予選ヒート2nd-レース結果表・グリッド用（作業用）'!$B:$B,0),MATCH(C$1,'予選ヒート2nd-レース結果表・グリッド用（作業用）'!$1:$1,0))</f>
        <v/>
      </c>
      <c r="D34" s="18" t="str">
        <f>INDEX('予選ヒート2nd-レース結果表・グリッド用（作業用）'!$A:$H,MATCH($B34,'予選ヒート2nd-レース結果表・グリッド用（作業用）'!$B:$B,0),MATCH(D$1,'予選ヒート2nd-レース結果表・グリッド用（作業用）'!$1:$1,0))</f>
        <v/>
      </c>
      <c r="E34" s="220" t="str">
        <f>INDEX('予選ヒート2nd-レース結果表・グリッド用（作業用）'!$A:$H,MATCH($B34,'予選ヒート2nd-レース結果表・グリッド用（作業用）'!$B:$B,0),MATCH(E$1,'予選ヒート2nd-レース結果表・グリッド用（作業用）'!$1:$1,0))</f>
        <v/>
      </c>
      <c r="F34" s="18" t="str">
        <f>INDEX('予選ヒート2nd-レース結果表・グリッド用（作業用）'!$A:$H,MATCH($B34,'予選ヒート2nd-レース結果表・グリッド用（作業用）'!$B:$B,0),MATCH(F$1,'予選ヒート2nd-レース結果表・グリッド用（作業用）'!$1:$1,0))</f>
        <v/>
      </c>
      <c r="G34" s="18" t="str">
        <f>INDEX('予選ヒート2nd-レース結果表・グリッド用（作業用）'!$A:$H,MATCH($B34,'予選ヒート2nd-レース結果表・グリッド用（作業用）'!$B:$B,0),MATCH(G$1,'予選ヒート2nd-レース結果表・グリッド用（作業用）'!$1:$1,0))</f>
        <v/>
      </c>
      <c r="H34" s="18" t="str">
        <f>INDEX('予選ヒート2nd-レース結果表・グリッド用（作業用）'!$A:$H,MATCH($B34,'予選ヒート2nd-レース結果表・グリッド用（作業用）'!$B:$B,0),MATCH(H$1,'予選ヒート2nd-レース結果表・グリッド用（作業用）'!$1:$1,0))</f>
        <v/>
      </c>
      <c r="N34" s="19"/>
      <c r="Q34" s="19"/>
    </row>
    <row r="35" spans="1:18">
      <c r="A35" s="18">
        <v>34</v>
      </c>
      <c r="B35" s="18" t="str">
        <f>IF('予選ヒート2nd-レース結果表・グリッド用（作業用）'!$E$2&lt;'予選ヒート2nd-レース結果表・グリッド用（作業用）'!$E$32,'予選ヒート2nd-レース結果表・グリッド用（作業用）'!$B49,'予選ヒート2nd-レース結果表・グリッド用（作業用）'!$B19)</f>
        <v/>
      </c>
      <c r="C35" s="18" t="str">
        <f>INDEX('予選ヒート2nd-レース結果表・グリッド用（作業用）'!$A:$H,MATCH($B35,'予選ヒート2nd-レース結果表・グリッド用（作業用）'!$B:$B,0),MATCH(C$1,'予選ヒート2nd-レース結果表・グリッド用（作業用）'!$1:$1,0))</f>
        <v/>
      </c>
      <c r="D35" s="18" t="str">
        <f>INDEX('予選ヒート2nd-レース結果表・グリッド用（作業用）'!$A:$H,MATCH($B35,'予選ヒート2nd-レース結果表・グリッド用（作業用）'!$B:$B,0),MATCH(D$1,'予選ヒート2nd-レース結果表・グリッド用（作業用）'!$1:$1,0))</f>
        <v/>
      </c>
      <c r="E35" s="220" t="str">
        <f>INDEX('予選ヒート2nd-レース結果表・グリッド用（作業用）'!$A:$H,MATCH($B35,'予選ヒート2nd-レース結果表・グリッド用（作業用）'!$B:$B,0),MATCH(E$1,'予選ヒート2nd-レース結果表・グリッド用（作業用）'!$1:$1,0))</f>
        <v/>
      </c>
      <c r="F35" s="18" t="str">
        <f>INDEX('予選ヒート2nd-レース結果表・グリッド用（作業用）'!$A:$H,MATCH($B35,'予選ヒート2nd-レース結果表・グリッド用（作業用）'!$B:$B,0),MATCH(F$1,'予選ヒート2nd-レース結果表・グリッド用（作業用）'!$1:$1,0))</f>
        <v/>
      </c>
      <c r="G35" s="18" t="str">
        <f>INDEX('予選ヒート2nd-レース結果表・グリッド用（作業用）'!$A:$H,MATCH($B35,'予選ヒート2nd-レース結果表・グリッド用（作業用）'!$B:$B,0),MATCH(G$1,'予選ヒート2nd-レース結果表・グリッド用（作業用）'!$1:$1,0))</f>
        <v/>
      </c>
      <c r="H35" s="18" t="str">
        <f>INDEX('予選ヒート2nd-レース結果表・グリッド用（作業用）'!$A:$H,MATCH($B35,'予選ヒート2nd-レース結果表・グリッド用（作業用）'!$B:$B,0),MATCH(H$1,'予選ヒート2nd-レース結果表・グリッド用（作業用）'!$1:$1,0))</f>
        <v/>
      </c>
      <c r="R35" s="19"/>
    </row>
  </sheetData>
  <phoneticPr fontId="16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5"/>
  <sheetViews>
    <sheetView workbookViewId="0">
      <selection sqref="A1:XFD1048576"/>
    </sheetView>
  </sheetViews>
  <sheetFormatPr defaultRowHeight="11.25"/>
  <cols>
    <col min="1" max="1" width="13.83203125" customWidth="1"/>
    <col min="2" max="2" width="4" customWidth="1"/>
    <col min="3" max="3" width="6.83203125" customWidth="1"/>
    <col min="4" max="7" width="13.83203125" customWidth="1"/>
    <col min="8" max="8" width="6.83203125" customWidth="1"/>
    <col min="9" max="12" width="13.83203125" customWidth="1"/>
    <col min="13" max="13" width="0.5" customWidth="1"/>
  </cols>
  <sheetData>
    <row r="1" spans="1:13" ht="15" customHeight="1"/>
    <row r="2" spans="1:13" ht="15" customHeight="1"/>
    <row r="3" spans="1:13" ht="15" customHeight="1"/>
    <row r="4" spans="1:13" ht="15" customHeight="1"/>
    <row r="5" spans="1:13" ht="15" customHeight="1"/>
    <row r="6" spans="1:13" ht="15" customHeight="1">
      <c r="A6" s="1"/>
      <c r="B6" s="2"/>
      <c r="C6" s="2"/>
      <c r="D6" s="2"/>
      <c r="E6" s="2"/>
      <c r="F6" s="2"/>
      <c r="G6" s="2"/>
      <c r="H6" s="2"/>
      <c r="I6" s="2"/>
      <c r="K6" s="229">
        <f>+各種設定!D18</f>
        <v>44906</v>
      </c>
      <c r="L6" s="231" t="s">
        <v>57</v>
      </c>
      <c r="M6" s="8"/>
    </row>
    <row r="7" spans="1:13" ht="19.5" customHeight="1">
      <c r="A7" s="3" t="str">
        <f>+各種設定!D2</f>
        <v>2022 鈴鹿選手権シリーズ第7戦 ｶｰﾄﾚｰｽ IN SUZUKA</v>
      </c>
      <c r="B7" s="2"/>
      <c r="C7" s="2"/>
      <c r="D7" s="2"/>
      <c r="E7" s="2"/>
      <c r="F7" s="2"/>
      <c r="G7" s="2"/>
      <c r="H7" s="2"/>
      <c r="I7" s="2"/>
      <c r="J7" s="7"/>
      <c r="K7" s="218"/>
      <c r="L7" s="81"/>
      <c r="M7" s="8"/>
    </row>
    <row r="8" spans="1:13" ht="17.25">
      <c r="A8" s="7"/>
      <c r="B8" s="7"/>
      <c r="C8" s="7"/>
      <c r="D8" s="234" t="s">
        <v>255</v>
      </c>
      <c r="E8" s="235"/>
      <c r="F8" s="7"/>
      <c r="G8" s="7"/>
      <c r="H8" s="7"/>
      <c r="I8" s="2"/>
      <c r="J8" s="7"/>
      <c r="K8" s="215"/>
      <c r="L8" s="58"/>
      <c r="M8" s="8"/>
    </row>
    <row r="9" spans="1:13" ht="15">
      <c r="A9" s="4" t="str">
        <f>+各種設定!D4</f>
        <v>SUPER SS</v>
      </c>
      <c r="B9" s="2"/>
      <c r="C9" s="2"/>
      <c r="D9" s="2"/>
      <c r="E9" s="2"/>
      <c r="F9" s="2"/>
      <c r="G9" s="2"/>
      <c r="H9" s="2"/>
      <c r="I9" s="2"/>
      <c r="J9" s="2"/>
      <c r="K9" s="232" t="s">
        <v>251</v>
      </c>
      <c r="M9" s="2"/>
    </row>
    <row r="10" spans="1:13" ht="19.5" customHeight="1">
      <c r="A10" s="74" t="s">
        <v>124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2"/>
    </row>
    <row r="1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12.75">
      <c r="A12" s="11"/>
      <c r="B12" s="11"/>
      <c r="C12" s="11"/>
      <c r="D12" s="12"/>
      <c r="E12" s="12"/>
      <c r="F12" s="13"/>
      <c r="G12" s="11"/>
      <c r="H12" s="11"/>
      <c r="I12" s="11"/>
      <c r="J12" s="11"/>
      <c r="K12" s="11"/>
      <c r="L12" s="11"/>
      <c r="M12" s="12"/>
    </row>
    <row r="13" spans="1:13" ht="15" customHeight="1">
      <c r="A13" s="27"/>
      <c r="B13" s="28"/>
      <c r="C13" s="29"/>
      <c r="D13" s="30"/>
      <c r="E13" s="31"/>
      <c r="F13" s="31"/>
      <c r="G13" s="29"/>
      <c r="H13" s="32"/>
      <c r="I13" s="33"/>
      <c r="J13" s="33"/>
      <c r="K13" s="33"/>
      <c r="L13" s="33"/>
      <c r="M13" s="13"/>
    </row>
    <row r="14" spans="1:13" ht="15" customHeight="1">
      <c r="A14" s="27"/>
      <c r="B14" s="48" t="s">
        <v>13</v>
      </c>
      <c r="C14" s="47">
        <f>IFERROR(INDEX('予選ヒート2nd-レース結果表・グリッド用（整列）'!$A:$Z,MATCH(1,'予選ヒート2nd-レース結果表・グリッド用（整列）'!$A:$A,0),MATCH("No.",'予選ヒート2nd-レース結果表・グリッド用（整列）'!$1:$1,0)),"")</f>
        <v>12</v>
      </c>
      <c r="D14" s="321" t="str">
        <f>INDEX('予選ヒート2nd-レース結果表・グリッド用（整列）'!$A:$Z,MATCH(1,'予選ヒート2nd-レース結果表・グリッド用（整列）'!$A:$A,0),MATCH("名前",'予選ヒート2nd-レース結果表・グリッド用（整列）'!$1:$1,0))</f>
        <v>辻井 啓貴</v>
      </c>
      <c r="E14" s="322"/>
      <c r="F14" s="73"/>
      <c r="G14">
        <v>2</v>
      </c>
      <c r="H14" s="47">
        <f>IFERROR(INDEX('予選ヒート2nd-レース結果表・グリッド用（整列）'!$A:$Z,MATCH($G14,'予選ヒート2nd-レース結果表・グリッド用（整列）'!$A:$A,0),MATCH("No.",'予選ヒート2nd-レース結果表・グリッド用（整列）'!$1:$1,0)),"")</f>
        <v>31</v>
      </c>
      <c r="I14" s="321" t="str">
        <f>INDEX('予選ヒート2nd-レース結果表・グリッド用（整列）'!$A:$Z,MATCH($G14,'予選ヒート2nd-レース結果表・グリッド用（整列）'!$A:$A,0),MATCH("名前",'予選ヒート2nd-レース結果表・グリッド用（整列）'!$1:$1,0))</f>
        <v>金澤 正博</v>
      </c>
      <c r="J14" s="322"/>
      <c r="K14" s="73"/>
      <c r="L14" s="46"/>
      <c r="M14" s="13"/>
    </row>
    <row r="15" spans="1:13" ht="6" customHeight="1">
      <c r="A15" s="27"/>
      <c r="B15" s="28"/>
      <c r="C15" s="38"/>
      <c r="D15" s="36"/>
      <c r="E15" s="37"/>
      <c r="F15" s="43" t="str">
        <f>INDEX('予選ヒート2nd-レース結果表・グリッド用（整列）'!$A:$Z,MATCH(1,'予選ヒート2nd-レース結果表・グリッド用（整列）'!$A:$A,0),MATCH("Model/Engine",'予選ヒート2nd-レース結果表・グリッド用（整列）'!$1:$1,0))</f>
        <v>KOSMIC/YAMAHA</v>
      </c>
      <c r="G15" s="28"/>
      <c r="H15" s="38"/>
      <c r="I15" s="36"/>
      <c r="J15" s="37"/>
      <c r="K15" s="43" t="str">
        <f>INDEX('予選ヒート2nd-レース結果表・グリッド用（整列）'!$A:$Z,MATCH($G14,'予選ヒート2nd-レース結果表・グリッド用（整列）'!$A:$A,0),MATCH("Model/Engine",'予選ヒート2nd-レース結果表・グリッド用（整列）'!$1:$1,0))</f>
        <v>RICCIARDO/YAMAHA</v>
      </c>
      <c r="L15" s="46"/>
      <c r="M15" s="13"/>
    </row>
    <row r="16" spans="1:13" ht="9.9499999999999993" customHeight="1">
      <c r="A16" s="27"/>
      <c r="B16" s="28"/>
      <c r="C16" s="39" t="str">
        <f>INDEX('予選ヒート2nd-レース結果表・グリッド用（整列）'!$A:$Z,MATCH(1,'予選ヒート2nd-レース結果表・グリッド用（整列）'!$A:$A,0),MATCH("team",'予選ヒート2nd-レース結果表・グリッド用（整列）'!$1:$1,0))</f>
        <v>EHRE motorsport</v>
      </c>
      <c r="D16" s="40"/>
      <c r="E16" s="41"/>
      <c r="F16" s="44"/>
      <c r="G16" s="28"/>
      <c r="H16" s="39" t="str">
        <f>INDEX('予選ヒート2nd-レース結果表・グリッド用（整列）'!$A:$Z,MATCH($G14,'予選ヒート2nd-レース結果表・グリッド用（整列）'!$A:$A,0),MATCH("team",'予選ヒート2nd-レース結果表・グリッド用（整列）'!$1:$1,0))</f>
        <v>ガレージC</v>
      </c>
      <c r="I16" s="40"/>
      <c r="J16" s="41"/>
      <c r="K16" s="44"/>
      <c r="L16" s="42"/>
      <c r="M16" s="13"/>
    </row>
    <row r="17" spans="1:13" ht="6" customHeight="1">
      <c r="A17" s="27"/>
      <c r="B17" s="28"/>
      <c r="C17" s="29"/>
      <c r="D17" s="30"/>
      <c r="E17" s="31"/>
      <c r="F17" s="44"/>
      <c r="G17" s="29"/>
      <c r="H17" s="34"/>
      <c r="I17" s="33"/>
      <c r="J17" s="33"/>
      <c r="K17" s="46"/>
      <c r="L17" s="43"/>
      <c r="M17" s="13"/>
    </row>
    <row r="18" spans="1:13" ht="15" customHeight="1">
      <c r="A18" s="27"/>
      <c r="B18">
        <f>IF(MAX('予選ヒート2nd-レース結果表・グリッド用（整列）'!A:A)&gt;G14,G14+1,"")</f>
        <v>3</v>
      </c>
      <c r="C18" s="60">
        <f>IFERROR(INDEX('予選ヒート2nd-レース結果表・グリッド用（整列）'!$A:$Z,MATCH($B18,'予選ヒート2nd-レース結果表・グリッド用（整列）'!$A:$A,0),MATCH("No.",'予選ヒート2nd-レース結果表・グリッド用（整列）'!$1:$1,0)),"")</f>
        <v>14</v>
      </c>
      <c r="D18" s="321" t="str">
        <f>IFERROR(INDEX('予選ヒート2nd-レース結果表・グリッド用（整列）'!$A:$Z,MATCH($B18,'予選ヒート2nd-レース結果表・グリッド用（整列）'!$A:$A,0),MATCH("名前",'予選ヒート2nd-レース結果表・グリッド用（整列）'!$1:$1,0)),"")</f>
        <v>辻本 稔</v>
      </c>
      <c r="E18" s="321"/>
      <c r="F18" s="73"/>
      <c r="G18">
        <f>IF(MAX('予選ヒート2nd-レース結果表・グリッド用（整列）'!A:A)&gt;B18,B18+1,"")</f>
        <v>4</v>
      </c>
      <c r="H18" s="60">
        <f>IFERROR(INDEX('予選ヒート2nd-レース結果表・グリッド用（整列）'!$A:$Z,MATCH($G18,'予選ヒート2nd-レース結果表・グリッド用（整列）'!$A:$A,0),MATCH("No.",'予選ヒート2nd-レース結果表・グリッド用（整列）'!$1:$1,0)),"")</f>
        <v>71</v>
      </c>
      <c r="I18" s="321" t="str">
        <f>IFERROR(INDEX('予選ヒート2nd-レース結果表・グリッド用（整列）'!$A:$Z,MATCH($G18,'予選ヒート2nd-レース結果表・グリッド用（整列）'!$A:$A,0),MATCH("名前",'予選ヒート2nd-レース結果表・グリッド用（整列）'!$1:$1,0)),"")</f>
        <v>棚橋 信之</v>
      </c>
      <c r="J18" s="321"/>
      <c r="K18" s="73"/>
      <c r="L18" s="44"/>
      <c r="M18" s="13"/>
    </row>
    <row r="19" spans="1:13" ht="6" customHeight="1">
      <c r="A19" s="27"/>
      <c r="B19" s="28"/>
      <c r="C19" s="38"/>
      <c r="D19" s="36"/>
      <c r="E19" s="61"/>
      <c r="F19" s="43" t="str">
        <f>IFERROR(INDEX('予選ヒート2nd-レース結果表・グリッド用（整列）'!$A:$Z,MATCH($B18,'予選ヒート2nd-レース結果表・グリッド用（整列）'!$A:$A,0),MATCH("Model/Engine",'予選ヒート2nd-レース結果表・グリッド用（整列）'!$1:$1,0)),"")</f>
        <v>Mach1/YAMAHA</v>
      </c>
      <c r="G19" s="28"/>
      <c r="H19" s="38"/>
      <c r="I19" s="36"/>
      <c r="J19" s="61"/>
      <c r="K19" s="43" t="str">
        <f>IFERROR(INDEX('予選ヒート2nd-レース結果表・グリッド用（整列）'!$A:$Z,MATCH($G18,'予選ヒート2nd-レース結果表・グリッド用（整列）'!$A:$A,0),MATCH("Model/Engine",'予選ヒート2nd-レース結果表・グリッド用（整列）'!$1:$1,0)),"")</f>
        <v>TONYKART/YAMAHA</v>
      </c>
      <c r="L19" s="46"/>
      <c r="M19" s="13"/>
    </row>
    <row r="20" spans="1:13" ht="9.9499999999999993" customHeight="1">
      <c r="A20" s="27"/>
      <c r="B20" s="28"/>
      <c r="C20" s="62" t="str">
        <f>IFERROR(INDEX('予選ヒート2nd-レース結果表・グリッド用（整列）'!$A:$Z,MATCH($B18,'予選ヒート2nd-レース結果表・グリッド用（整列）'!$A:$A,0),MATCH("team",'予選ヒート2nd-レース結果表・グリッド用（整列）'!$1:$1,0)),"")</f>
        <v>サーティーズレーシング</v>
      </c>
      <c r="D20" s="63"/>
      <c r="E20" s="62"/>
      <c r="F20" s="44"/>
      <c r="G20" s="28"/>
      <c r="H20" s="62" t="str">
        <f>IFERROR(INDEX('予選ヒート2nd-レース結果表・グリッド用（整列）'!$A:$Z,MATCH($G18,'予選ヒート2nd-レース結果表・グリッド用（整列）'!$A:$A,0),MATCH("team",'予選ヒート2nd-レース結果表・グリッド用（整列）'!$1:$1,0)),"")</f>
        <v>RT熊+AshマルシンHSC</v>
      </c>
      <c r="I20" s="63"/>
      <c r="J20" s="62"/>
      <c r="K20" s="44"/>
      <c r="L20" s="42"/>
      <c r="M20" s="13"/>
    </row>
    <row r="21" spans="1:13" ht="6" customHeight="1">
      <c r="A21" s="27"/>
      <c r="B21" s="28"/>
      <c r="C21" s="29"/>
      <c r="D21" s="30"/>
      <c r="E21" s="31"/>
      <c r="F21" s="35"/>
      <c r="G21" s="29"/>
      <c r="H21" s="34"/>
      <c r="I21" s="33"/>
      <c r="J21" s="33"/>
      <c r="K21" s="46"/>
      <c r="L21" s="43"/>
      <c r="M21" s="13"/>
    </row>
    <row r="22" spans="1:13" ht="15" customHeight="1">
      <c r="A22" s="27"/>
      <c r="B22">
        <f>IF(MAX('予選ヒート2nd-レース結果表・グリッド用（整列）'!A:A)&gt;G18,G18+1,"")</f>
        <v>5</v>
      </c>
      <c r="C22" s="60">
        <f>IFERROR(INDEX('予選ヒート2nd-レース結果表・グリッド用（整列）'!$A:$Z,MATCH($B22,'予選ヒート2nd-レース結果表・グリッド用（整列）'!$A:$A,0),MATCH("No.",'予選ヒート2nd-レース結果表・グリッド用（整列）'!$1:$1,0)),"")</f>
        <v>27</v>
      </c>
      <c r="D22" s="321" t="str">
        <f>IFERROR(INDEX('予選ヒート2nd-レース結果表・グリッド用（整列）'!$A:$Z,MATCH($B22,'予選ヒート2nd-レース結果表・グリッド用（整列）'!$A:$A,0),MATCH("名前",'予選ヒート2nd-レース結果表・グリッド用（整列）'!$1:$1,0)),"")</f>
        <v>大川 浩</v>
      </c>
      <c r="E22" s="321"/>
      <c r="F22" s="73"/>
      <c r="G22">
        <f>IF(MAX('予選ヒート2nd-レース結果表・グリッド用（整列）'!A:A)&gt;B22,B22+1,"")</f>
        <v>6</v>
      </c>
      <c r="H22" s="60">
        <f>IFERROR(INDEX('予選ヒート2nd-レース結果表・グリッド用（整列）'!$A:$Z,MATCH($G22,'予選ヒート2nd-レース結果表・グリッド用（整列）'!$A:$A,0),MATCH("No.",'予選ヒート2nd-レース結果表・グリッド用（整列）'!$1:$1,0)),"")</f>
        <v>9</v>
      </c>
      <c r="I22" s="321" t="str">
        <f>IFERROR(INDEX('予選ヒート2nd-レース結果表・グリッド用（整列）'!$A:$Z,MATCH($G22,'予選ヒート2nd-レース結果表・グリッド用（整列）'!$A:$A,0),MATCH("名前",'予選ヒート2nd-レース結果表・グリッド用（整列）'!$1:$1,0)),"")</f>
        <v>澤口 宙征</v>
      </c>
      <c r="J22" s="321"/>
      <c r="K22" s="73"/>
      <c r="L22" s="44"/>
      <c r="M22" s="13"/>
    </row>
    <row r="23" spans="1:13" ht="6" customHeight="1">
      <c r="A23" s="27"/>
      <c r="B23" s="28"/>
      <c r="C23" s="38"/>
      <c r="D23" s="36"/>
      <c r="E23" s="61"/>
      <c r="F23" s="43" t="str">
        <f>IFERROR(INDEX('予選ヒート2nd-レース結果表・グリッド用（整列）'!$A:$Z,MATCH($B22,'予選ヒート2nd-レース結果表・グリッド用（整列）'!$A:$A,0),MATCH("Model/Engine",'予選ヒート2nd-レース結果表・グリッド用（整列）'!$1:$1,0)),"")</f>
        <v>FA/YAMAHA</v>
      </c>
      <c r="G23" s="28"/>
      <c r="H23" s="38"/>
      <c r="I23" s="36"/>
      <c r="J23" s="61"/>
      <c r="K23" s="43" t="str">
        <f>IFERROR(INDEX('予選ヒート2nd-レース結果表・グリッド用（整列）'!$A:$Z,MATCH($G22,'予選ヒート2nd-レース結果表・グリッド用（整列）'!$A:$A,0),MATCH("Model/Engine",'予選ヒート2nd-レース結果表・グリッド用（整列）'!$1:$1,0)),"")</f>
        <v>REDSPEED/YAMAHA</v>
      </c>
      <c r="L23" s="46"/>
      <c r="M23" s="13"/>
    </row>
    <row r="24" spans="1:13" ht="9.9499999999999993" customHeight="1">
      <c r="A24" s="27"/>
      <c r="B24" s="28"/>
      <c r="C24" s="62" t="str">
        <f>IFERROR(INDEX('予選ヒート2nd-レース結果表・グリッド用（整列）'!$A:$Z,MATCH($B22,'予選ヒート2nd-レース結果表・グリッド用（整列）'!$A:$A,0),MATCH("team",'予選ヒート2nd-レース結果表・グリッド用（整列）'!$1:$1,0)),"")</f>
        <v>ハラダカートクラブ</v>
      </c>
      <c r="D24" s="63"/>
      <c r="E24" s="62"/>
      <c r="F24" s="44"/>
      <c r="G24" s="28"/>
      <c r="H24" s="62" t="str">
        <f>IFERROR(INDEX('予選ヒート2nd-レース結果表・グリッド用（整列）'!$A:$Z,MATCH($G22,'予選ヒート2nd-レース結果表・グリッド用（整列）'!$A:$A,0),MATCH("team",'予選ヒート2nd-レース結果表・グリッド用（整列）'!$1:$1,0)),"")</f>
        <v>ハラダカートクラブ</v>
      </c>
      <c r="I24" s="63"/>
      <c r="J24" s="62"/>
      <c r="K24" s="44"/>
      <c r="L24" s="42"/>
      <c r="M24" s="13"/>
    </row>
    <row r="25" spans="1:13" ht="6" customHeight="1">
      <c r="A25" s="27"/>
      <c r="B25" s="28"/>
      <c r="C25" s="29"/>
      <c r="D25" s="30"/>
      <c r="E25" s="31"/>
      <c r="F25" s="35"/>
      <c r="G25" s="29"/>
      <c r="H25" s="34"/>
      <c r="I25" s="33"/>
      <c r="J25" s="33"/>
      <c r="K25" s="46"/>
      <c r="L25" s="43"/>
      <c r="M25" s="13"/>
    </row>
    <row r="26" spans="1:13" ht="15" customHeight="1">
      <c r="A26" s="27"/>
      <c r="B26">
        <f>IF(MAX('予選ヒート2nd-レース結果表・グリッド用（整列）'!A:A)&gt;G22,G22+1,"")</f>
        <v>7</v>
      </c>
      <c r="C26" s="60">
        <f>IFERROR(INDEX('予選ヒート2nd-レース結果表・グリッド用（整列）'!$A:$Z,MATCH($B26,'予選ヒート2nd-レース結果表・グリッド用（整列）'!$A:$A,0),MATCH("No.",'予選ヒート2nd-レース結果表・グリッド用（整列）'!$1:$1,0)),"")</f>
        <v>39</v>
      </c>
      <c r="D26" s="321" t="str">
        <f>IFERROR(INDEX('予選ヒート2nd-レース結果表・グリッド用（整列）'!$A:$Z,MATCH($B26,'予選ヒート2nd-レース結果表・グリッド用（整列）'!$A:$A,0),MATCH("名前",'予選ヒート2nd-レース結果表・グリッド用（整列）'!$1:$1,0)),"")</f>
        <v>松井 孝允</v>
      </c>
      <c r="E26" s="321"/>
      <c r="F26" s="73"/>
      <c r="G26">
        <f>IF(MAX('予選ヒート2nd-レース結果表・グリッド用（整列）'!A:A)&gt;B26,B26+1,"")</f>
        <v>8</v>
      </c>
      <c r="H26" s="60">
        <f>IFERROR(INDEX('予選ヒート2nd-レース結果表・グリッド用（整列）'!$A:$Z,MATCH($G26,'予選ヒート2nd-レース結果表・グリッド用（整列）'!$A:$A,0),MATCH("No.",'予選ヒート2nd-レース結果表・グリッド用（整列）'!$1:$1,0)),"")</f>
        <v>16</v>
      </c>
      <c r="I26" s="321" t="str">
        <f>IFERROR(INDEX('予選ヒート2nd-レース結果表・グリッド用（整列）'!$A:$Z,MATCH($G26,'予選ヒート2nd-レース結果表・グリッド用（整列）'!$A:$A,0),MATCH("名前",'予選ヒート2nd-レース結果表・グリッド用（整列）'!$1:$1,0)),"")</f>
        <v>小辻 隼人</v>
      </c>
      <c r="J26" s="321"/>
      <c r="K26" s="73"/>
      <c r="L26" s="44"/>
      <c r="M26" s="13"/>
    </row>
    <row r="27" spans="1:13" ht="6" customHeight="1">
      <c r="A27" s="27"/>
      <c r="B27" s="28"/>
      <c r="C27" s="38"/>
      <c r="D27" s="36"/>
      <c r="E27" s="61"/>
      <c r="F27" s="43" t="str">
        <f>IFERROR(INDEX('予選ヒート2nd-レース結果表・グリッド用（整列）'!$A:$Z,MATCH($B26,'予選ヒート2nd-レース結果表・グリッド用（整列）'!$A:$A,0),MATCH("Model/Engine",'予選ヒート2nd-レース結果表・グリッド用（整列）'!$1:$1,0)),"")</f>
        <v>SWF/YAMAHA</v>
      </c>
      <c r="G27" s="28"/>
      <c r="H27" s="38"/>
      <c r="I27" s="36"/>
      <c r="J27" s="61"/>
      <c r="K27" s="43" t="str">
        <f>IFERROR(INDEX('予選ヒート2nd-レース結果表・グリッド用（整列）'!$A:$Z,MATCH($G26,'予選ヒート2nd-レース結果表・グリッド用（整列）'!$A:$A,0),MATCH("Model/Engine",'予選ヒート2nd-レース結果表・グリッド用（整列）'!$1:$1,0)),"")</f>
        <v>CL/YAMAHA</v>
      </c>
      <c r="L27" s="46"/>
      <c r="M27" s="13"/>
    </row>
    <row r="28" spans="1:13" ht="9.9499999999999993" customHeight="1">
      <c r="A28" s="27"/>
      <c r="B28" s="28"/>
      <c r="C28" s="62" t="str">
        <f>IFERROR(INDEX('予選ヒート2nd-レース結果表・グリッド用（整列）'!$A:$Z,MATCH($B26,'予選ヒート2nd-レース結果表・グリッド用（整列）'!$A:$A,0),MATCH("team",'予選ヒート2nd-レース結果表・グリッド用（整列）'!$1:$1,0)),"")</f>
        <v>のりものクラブTIGRE</v>
      </c>
      <c r="D28" s="63"/>
      <c r="E28" s="62"/>
      <c r="F28" s="44"/>
      <c r="G28" s="28"/>
      <c r="H28" s="62" t="str">
        <f>IFERROR(INDEX('予選ヒート2nd-レース結果表・グリッド用（整列）'!$A:$Z,MATCH($G26,'予選ヒート2nd-レース結果表・グリッド用（整列）'!$A:$A,0),MATCH("team",'予選ヒート2nd-レース結果表・グリッド用（整列）'!$1:$1,0)),"")</f>
        <v>TIGRE</v>
      </c>
      <c r="I28" s="63"/>
      <c r="J28" s="62"/>
      <c r="K28" s="44"/>
      <c r="L28" s="42"/>
      <c r="M28" s="13"/>
    </row>
    <row r="29" spans="1:13" ht="6" customHeight="1">
      <c r="A29" s="27"/>
      <c r="B29" s="28"/>
      <c r="C29" s="29"/>
      <c r="D29" s="30"/>
      <c r="E29" s="31"/>
      <c r="F29" s="35"/>
      <c r="G29" s="29"/>
      <c r="H29" s="34"/>
      <c r="I29" s="33"/>
      <c r="J29" s="33"/>
      <c r="K29" s="46"/>
      <c r="L29" s="43"/>
      <c r="M29" s="13"/>
    </row>
    <row r="30" spans="1:13" ht="15" customHeight="1">
      <c r="A30" s="27"/>
      <c r="B30">
        <f>IF(MAX('予選ヒート2nd-レース結果表・グリッド用（整列）'!A:A)&gt;G26,G26+1,"")</f>
        <v>9</v>
      </c>
      <c r="C30" s="60">
        <f>IFERROR(INDEX('予選ヒート2nd-レース結果表・グリッド用（整列）'!$A:$Z,MATCH($B30,'予選ヒート2nd-レース結果表・グリッド用（整列）'!$A:$A,0),MATCH("No.",'予選ヒート2nd-レース結果表・グリッド用（整列）'!$1:$1,0)),"")</f>
        <v>99</v>
      </c>
      <c r="D30" s="321" t="str">
        <f>IFERROR(INDEX('予選ヒート2nd-レース結果表・グリッド用（整列）'!$A:$Z,MATCH($B30,'予選ヒート2nd-レース結果表・グリッド用（整列）'!$A:$A,0),MATCH("名前",'予選ヒート2nd-レース結果表・グリッド用（整列）'!$1:$1,0)),"")</f>
        <v>近藤 雄一朗</v>
      </c>
      <c r="E30" s="321"/>
      <c r="F30" s="73"/>
      <c r="G30">
        <f>IF(MAX('予選ヒート2nd-レース結果表・グリッド用（整列）'!A:A)&gt;B30,B30+1,"")</f>
        <v>10</v>
      </c>
      <c r="H30" s="60">
        <f>IFERROR(INDEX('予選ヒート2nd-レース結果表・グリッド用（整列）'!$A:$Z,MATCH($G30,'予選ヒート2nd-レース結果表・グリッド用（整列）'!$A:$A,0),MATCH("No.",'予選ヒート2nd-レース結果表・グリッド用（整列）'!$1:$1,0)),"")</f>
        <v>55</v>
      </c>
      <c r="I30" s="321" t="str">
        <f>IFERROR(INDEX('予選ヒート2nd-レース結果表・グリッド用（整列）'!$A:$Z,MATCH($G30,'予選ヒート2nd-レース結果表・グリッド用（整列）'!$A:$A,0),MATCH("名前",'予選ヒート2nd-レース結果表・グリッド用（整列）'!$1:$1,0)),"")</f>
        <v>三船 祐一</v>
      </c>
      <c r="J30" s="321"/>
      <c r="K30" s="73"/>
      <c r="L30" s="44"/>
      <c r="M30" s="13"/>
    </row>
    <row r="31" spans="1:13" ht="6" customHeight="1">
      <c r="A31" s="27"/>
      <c r="B31" s="28"/>
      <c r="C31" s="38"/>
      <c r="D31" s="36"/>
      <c r="E31" s="61"/>
      <c r="F31" s="43" t="str">
        <f>IFERROR(INDEX('予選ヒート2nd-レース結果表・グリッド用（整列）'!$A:$Z,MATCH($B30,'予選ヒート2nd-レース結果表・グリッド用（整列）'!$A:$A,0),MATCH("Model/Engine",'予選ヒート2nd-レース結果表・グリッド用（整列）'!$1:$1,0)),"")</f>
        <v>ドラゴコルセ/YAMAHA</v>
      </c>
      <c r="G31" s="28"/>
      <c r="H31" s="38"/>
      <c r="I31" s="36"/>
      <c r="J31" s="61"/>
      <c r="K31" s="43" t="str">
        <f>IFERROR(INDEX('予選ヒート2nd-レース結果表・グリッド用（整列）'!$A:$Z,MATCH($G30,'予選ヒート2nd-レース結果表・グリッド用（整列）'!$A:$A,0),MATCH("Model/Engine",'予選ヒート2nd-レース結果表・グリッド用（整列）'!$1:$1,0)),"")</f>
        <v>crocpromotion/YAMAHA</v>
      </c>
      <c r="L31" s="46"/>
      <c r="M31" s="13"/>
    </row>
    <row r="32" spans="1:13" ht="9.9499999999999993" customHeight="1">
      <c r="A32" s="27"/>
      <c r="B32" s="28"/>
      <c r="C32" s="62" t="str">
        <f>IFERROR(INDEX('予選ヒート2nd-レース結果表・グリッド用（整列）'!$A:$Z,MATCH($B30,'予選ヒート2nd-レース結果表・グリッド用（整列）'!$A:$A,0),MATCH("team",'予選ヒート2nd-レース結果表・グリッド用（整列）'!$1:$1,0)),"")</f>
        <v>モアコラージュTQS</v>
      </c>
      <c r="D32" s="63"/>
      <c r="E32" s="62"/>
      <c r="F32" s="44"/>
      <c r="G32" s="28"/>
      <c r="H32" s="62" t="str">
        <f>IFERROR(INDEX('予選ヒート2nd-レース結果表・グリッド用（整列）'!$A:$Z,MATCH($G30,'予選ヒート2nd-レース結果表・グリッド用（整列）'!$A:$A,0),MATCH("team",'予選ヒート2nd-レース結果表・グリッド用（整列）'!$1:$1,0)),"")</f>
        <v>Gren Blue RT</v>
      </c>
      <c r="I32" s="63"/>
      <c r="J32" s="62"/>
      <c r="K32" s="44"/>
      <c r="L32" s="42"/>
      <c r="M32" s="13"/>
    </row>
    <row r="33" spans="1:13" ht="6" customHeight="1">
      <c r="A33" s="7"/>
      <c r="B33" s="7"/>
      <c r="C33" s="7"/>
      <c r="D33" s="7"/>
      <c r="E33" s="7"/>
      <c r="F33" s="45"/>
      <c r="G33" s="7"/>
      <c r="H33" s="7"/>
      <c r="I33" s="7"/>
      <c r="J33" s="7"/>
      <c r="K33" s="45"/>
      <c r="L33" s="43"/>
      <c r="M33" s="7"/>
    </row>
    <row r="34" spans="1:13" ht="15" customHeight="1">
      <c r="A34" s="17"/>
      <c r="B34">
        <f>IF(MAX('予選ヒート2nd-レース結果表・グリッド用（整列）'!A:A)&gt;G30,G30+1,"")</f>
        <v>11</v>
      </c>
      <c r="C34" s="60">
        <f>IFERROR(INDEX('予選ヒート2nd-レース結果表・グリッド用（整列）'!$A:$Z,MATCH($B34,'予選ヒート2nd-レース結果表・グリッド用（整列）'!$A:$A,0),MATCH("No.",'予選ヒート2nd-レース結果表・グリッド用（整列）'!$1:$1,0)),"")</f>
        <v>57</v>
      </c>
      <c r="D34" s="321" t="str">
        <f>IFERROR(INDEX('予選ヒート2nd-レース結果表・グリッド用（整列）'!$A:$Z,MATCH($B34,'予選ヒート2nd-レース結果表・グリッド用（整列）'!$A:$A,0),MATCH("名前",'予選ヒート2nd-レース結果表・グリッド用（整列）'!$1:$1,0)),"")</f>
        <v>江崎 昭彦</v>
      </c>
      <c r="E34" s="321"/>
      <c r="F34" s="73"/>
      <c r="G34">
        <f>IF(MAX('予選ヒート2nd-レース結果表・グリッド用（整列）'!A:A)&gt;B34,B34+1,"")</f>
        <v>12</v>
      </c>
      <c r="H34" s="60">
        <f>IFERROR(INDEX('予選ヒート2nd-レース結果表・グリッド用（整列）'!$A:$Z,MATCH($G34,'予選ヒート2nd-レース結果表・グリッド用（整列）'!$A:$A,0),MATCH("No.",'予選ヒート2nd-レース結果表・グリッド用（整列）'!$1:$1,0)),"")</f>
        <v>13</v>
      </c>
      <c r="I34" s="321" t="str">
        <f>IFERROR(INDEX('予選ヒート2nd-レース結果表・グリッド用（整列）'!$A:$Z,MATCH($G34,'予選ヒート2nd-レース結果表・グリッド用（整列）'!$A:$A,0),MATCH("名前",'予選ヒート2nd-レース結果表・グリッド用（整列）'!$1:$1,0)),"")</f>
        <v>松村 元晃</v>
      </c>
      <c r="J34" s="321"/>
      <c r="K34" s="73"/>
      <c r="L34" s="44"/>
      <c r="M34" s="7"/>
    </row>
    <row r="35" spans="1:13" ht="6" customHeight="1">
      <c r="A35" s="17"/>
      <c r="B35" s="28"/>
      <c r="C35" s="38"/>
      <c r="D35" s="36"/>
      <c r="E35" s="61"/>
      <c r="F35" s="43" t="str">
        <f>IFERROR(INDEX('予選ヒート2nd-レース結果表・グリッド用（整列）'!$A:$Z,MATCH($B34,'予選ヒート2nd-レース結果表・グリッド用（整列）'!$A:$A,0),MATCH("Model/Engine",'予選ヒート2nd-レース結果表・グリッド用（整列）'!$1:$1,0)),"")</f>
        <v>KOSMIC/YAMAHA</v>
      </c>
      <c r="G35" s="28"/>
      <c r="H35" s="38"/>
      <c r="I35" s="36"/>
      <c r="J35" s="61"/>
      <c r="K35" s="43" t="str">
        <f>IFERROR(INDEX('予選ヒート2nd-レース結果表・グリッド用（整列）'!$A:$Z,MATCH($G34,'予選ヒート2nd-レース結果表・グリッド用（整列）'!$A:$A,0),MATCH("Model/Engine",'予選ヒート2nd-レース結果表・グリッド用（整列）'!$1:$1,0)),"")</f>
        <v>KOMIC/YAMAHA</v>
      </c>
      <c r="L35" s="45"/>
      <c r="M35" s="7"/>
    </row>
    <row r="36" spans="1:13" ht="9.9499999999999993" customHeight="1">
      <c r="A36" s="17"/>
      <c r="B36" s="28"/>
      <c r="C36" s="62" t="str">
        <f>IFERROR(INDEX('予選ヒート2nd-レース結果表・グリッド用（整列）'!$A:$Z,MATCH($B34,'予選ヒート2nd-レース結果表・グリッド用（整列）'!$A:$A,0),MATCH("team",'予選ヒート2nd-レース結果表・グリッド用（整列）'!$1:$1,0)),"")</f>
        <v>Ash</v>
      </c>
      <c r="D36" s="63"/>
      <c r="E36" s="62"/>
      <c r="F36" s="44"/>
      <c r="G36" s="28"/>
      <c r="H36" s="62" t="str">
        <f>IFERROR(INDEX('予選ヒート2nd-レース結果表・グリッド用（整列）'!$A:$Z,MATCH($G34,'予選ヒート2nd-レース結果表・グリッド用（整列）'!$A:$A,0),MATCH("team",'予選ヒート2nd-レース結果表・グリッド用（整列）'!$1:$1,0)),"")</f>
        <v>ハラダカートクラブwith上村工房</v>
      </c>
      <c r="I36" s="63"/>
      <c r="J36" s="62"/>
      <c r="K36" s="44"/>
      <c r="L36" s="42"/>
      <c r="M36" s="7"/>
    </row>
    <row r="37" spans="1:13" ht="6" customHeight="1">
      <c r="A37" s="17"/>
      <c r="B37" s="7"/>
      <c r="C37" s="7"/>
      <c r="D37" s="7"/>
      <c r="E37" s="7"/>
      <c r="F37" s="45"/>
      <c r="G37" s="7"/>
      <c r="H37" s="7"/>
      <c r="I37" s="7"/>
      <c r="J37" s="7"/>
      <c r="K37" s="45"/>
      <c r="L37" s="43"/>
      <c r="M37" s="7"/>
    </row>
    <row r="38" spans="1:13" ht="15" customHeight="1">
      <c r="A38" s="17"/>
      <c r="B38">
        <f>IF(MAX('予選ヒート2nd-レース結果表・グリッド用（整列）'!A:A)&gt;G34,G34+1,"")</f>
        <v>13</v>
      </c>
      <c r="C38" s="60">
        <f>IFERROR(INDEX('予選ヒート2nd-レース結果表・グリッド用（整列）'!$A:$Z,MATCH($B38,'予選ヒート2nd-レース結果表・グリッド用（整列）'!$A:$A,0),MATCH("No.",'予選ヒート2nd-レース結果表・グリッド用（整列）'!$1:$1,0)),"")</f>
        <v>90</v>
      </c>
      <c r="D38" s="321" t="str">
        <f>IFERROR(INDEX('予選ヒート2nd-レース結果表・グリッド用（整列）'!$A:$Z,MATCH($B38,'予選ヒート2nd-レース結果表・グリッド用（整列）'!$A:$A,0),MATCH("名前",'予選ヒート2nd-レース結果表・グリッド用（整列）'!$1:$1,0)),"")</f>
        <v>竹中 敬之</v>
      </c>
      <c r="E38" s="321"/>
      <c r="F38" s="73"/>
      <c r="G38">
        <f>IF(MAX('予選ヒート2nd-レース結果表・グリッド用（整列）'!A:A)&gt;B38,B38+1,"")</f>
        <v>14</v>
      </c>
      <c r="H38" s="60">
        <f>IFERROR(INDEX('予選ヒート2nd-レース結果表・グリッド用（整列）'!$A:$Z,MATCH($G38,'予選ヒート2nd-レース結果表・グリッド用（整列）'!$A:$A,0),MATCH("No.",'予選ヒート2nd-レース結果表・グリッド用（整列）'!$1:$1,0)),"")</f>
        <v>97</v>
      </c>
      <c r="I38" s="321" t="str">
        <f>IFERROR(INDEX('予選ヒート2nd-レース結果表・グリッド用（整列）'!$A:$Z,MATCH($G38,'予選ヒート2nd-レース結果表・グリッド用（整列）'!$A:$A,0),MATCH("名前",'予選ヒート2nd-レース結果表・グリッド用（整列）'!$1:$1,0)),"")</f>
        <v>喜多 佑気</v>
      </c>
      <c r="J38" s="321"/>
      <c r="K38" s="73"/>
      <c r="L38" s="44"/>
      <c r="M38" s="7"/>
    </row>
    <row r="39" spans="1:13" ht="6" customHeight="1">
      <c r="A39" s="7"/>
      <c r="B39" s="28"/>
      <c r="C39" s="38"/>
      <c r="D39" s="36"/>
      <c r="E39" s="61"/>
      <c r="F39" s="43" t="str">
        <f>IFERROR(INDEX('予選ヒート2nd-レース結果表・グリッド用（整列）'!$A:$Z,MATCH($B38,'予選ヒート2nd-レース結果表・グリッド用（整列）'!$A:$A,0),MATCH("Model/Engine",'予選ヒート2nd-レース結果表・グリッド用（整列）'!$1:$1,0)),"")</f>
        <v>マッハワン/YAMAHA</v>
      </c>
      <c r="G39" s="28"/>
      <c r="H39" s="38"/>
      <c r="I39" s="36"/>
      <c r="J39" s="61"/>
      <c r="K39" s="43" t="str">
        <f>IFERROR(INDEX('予選ヒート2nd-レース結果表・グリッド用（整列）'!$A:$Z,MATCH($G38,'予選ヒート2nd-レース結果表・グリッド用（整列）'!$A:$A,0),MATCH("Model/Engine",'予選ヒート2nd-レース結果表・グリッド用（整列）'!$1:$1,0)),"")</f>
        <v>mach1/YAMAHA</v>
      </c>
      <c r="L39" s="45"/>
      <c r="M39" s="7"/>
    </row>
    <row r="40" spans="1:13" ht="9.9499999999999993" customHeight="1">
      <c r="A40" s="7"/>
      <c r="B40" s="28"/>
      <c r="C40" s="62" t="str">
        <f>IFERROR(INDEX('予選ヒート2nd-レース結果表・グリッド用（整列）'!$A:$Z,MATCH($B38,'予選ヒート2nd-レース結果表・グリッド用（整列）'!$A:$A,0),MATCH("team",'予選ヒート2nd-レース結果表・グリッド用（整列）'!$1:$1,0)),"")</f>
        <v>サーティーズレーシング</v>
      </c>
      <c r="D40" s="63"/>
      <c r="E40" s="62"/>
      <c r="F40" s="44"/>
      <c r="G40" s="28"/>
      <c r="H40" s="62" t="str">
        <f>IFERROR(INDEX('予選ヒート2nd-レース結果表・グリッド用（整列）'!$A:$Z,MATCH($G38,'予選ヒート2nd-レース結果表・グリッド用（整列）'!$A:$A,0),MATCH("team",'予選ヒート2nd-レース結果表・グリッド用（整列）'!$1:$1,0)),"")</f>
        <v>サーティーズレーシング</v>
      </c>
      <c r="I40" s="63"/>
      <c r="J40" s="62"/>
      <c r="K40" s="44"/>
      <c r="L40" s="42"/>
      <c r="M40" s="7"/>
    </row>
    <row r="41" spans="1:13" ht="6" customHeight="1">
      <c r="A41" s="7"/>
      <c r="C41" s="7"/>
      <c r="D41" s="7"/>
      <c r="E41" s="7"/>
      <c r="F41" s="45"/>
      <c r="G41" s="7"/>
      <c r="H41" s="7"/>
      <c r="I41" s="7"/>
      <c r="J41" s="7"/>
      <c r="K41" s="45"/>
      <c r="L41" s="43"/>
      <c r="M41" s="7"/>
    </row>
    <row r="42" spans="1:13" ht="15" customHeight="1">
      <c r="A42" s="7"/>
      <c r="B42">
        <f>IF(MAX('予選ヒート2nd-レース結果表・グリッド用（整列）'!A:A)&gt;G38,G38+1,"")</f>
        <v>15</v>
      </c>
      <c r="C42" s="60">
        <f>IFERROR(INDEX('予選ヒート2nd-レース結果表・グリッド用（整列）'!$A:$Z,MATCH($B42,'予選ヒート2nd-レース結果表・グリッド用（整列）'!$A:$A,0),MATCH("No.",'予選ヒート2nd-レース結果表・グリッド用（整列）'!$1:$1,0)),"")</f>
        <v>68</v>
      </c>
      <c r="D42" s="321" t="str">
        <f>IFERROR(INDEX('予選ヒート2nd-レース結果表・グリッド用（整列）'!$A:$Z,MATCH($B42,'予選ヒート2nd-レース結果表・グリッド用（整列）'!$A:$A,0),MATCH("名前",'予選ヒート2nd-レース結果表・グリッド用（整列）'!$1:$1,0)),"")</f>
        <v>安藤 直仁</v>
      </c>
      <c r="E42" s="321"/>
      <c r="F42" s="73"/>
      <c r="G42">
        <f>IF(MAX('予選ヒート2nd-レース結果表・グリッド用（整列）'!A:A)&gt;B42,B42+1,"")</f>
        <v>16</v>
      </c>
      <c r="H42" s="60">
        <f>IFERROR(INDEX('予選ヒート2nd-レース結果表・グリッド用（整列）'!$A:$Z,MATCH($G42,'予選ヒート2nd-レース結果表・グリッド用（整列）'!$A:$A,0),MATCH("No.",'予選ヒート2nd-レース結果表・グリッド用（整列）'!$1:$1,0)),"")</f>
        <v>26</v>
      </c>
      <c r="I42" s="321" t="str">
        <f>IFERROR(INDEX('予選ヒート2nd-レース結果表・グリッド用（整列）'!$A:$Z,MATCH($G42,'予選ヒート2nd-レース結果表・グリッド用（整列）'!$A:$A,0),MATCH("名前",'予選ヒート2nd-レース結果表・グリッド用（整列）'!$1:$1,0)),"")</f>
        <v>橋本 協一</v>
      </c>
      <c r="J42" s="321"/>
      <c r="K42" s="73"/>
      <c r="L42" s="44"/>
      <c r="M42" s="7"/>
    </row>
    <row r="43" spans="1:13" ht="6" customHeight="1">
      <c r="A43" s="7"/>
      <c r="B43" s="28"/>
      <c r="C43" s="38"/>
      <c r="D43" s="36"/>
      <c r="E43" s="61"/>
      <c r="F43" s="43" t="str">
        <f>IFERROR(INDEX('予選ヒート2nd-レース結果表・グリッド用（整列）'!$A:$Z,MATCH($B42,'予選ヒート2nd-レース結果表・グリッド用（整列）'!$A:$A,0),MATCH("Model/Engine",'予選ヒート2nd-レース結果表・グリッド用（整列）'!$1:$1,0)),"")</f>
        <v>KOSMIC/YAMAHA</v>
      </c>
      <c r="G43" s="28"/>
      <c r="H43" s="38"/>
      <c r="I43" s="36"/>
      <c r="J43" s="61"/>
      <c r="K43" s="43" t="str">
        <f>IFERROR(INDEX('予選ヒート2nd-レース結果表・グリッド用（整列）'!$A:$Z,MATCH($G42,'予選ヒート2nd-レース結果表・グリッド用（整列）'!$A:$A,0),MATCH("Model/Engine",'予選ヒート2nd-レース結果表・グリッド用（整列）'!$1:$1,0)),"")</f>
        <v>TECNO/YAMAHA</v>
      </c>
      <c r="L43" s="45"/>
      <c r="M43" s="7"/>
    </row>
    <row r="44" spans="1:13" ht="9.9499999999999993" customHeight="1">
      <c r="A44" s="7"/>
      <c r="B44" s="28"/>
      <c r="C44" s="62" t="str">
        <f>IFERROR(INDEX('予選ヒート2nd-レース結果表・グリッド用（整列）'!$A:$Z,MATCH($B42,'予選ヒート2nd-レース結果表・グリッド用（整列）'!$A:$A,0),MATCH("team",'予選ヒート2nd-レース結果表・グリッド用（整列）'!$1:$1,0)),"")</f>
        <v>Gren Blue RT</v>
      </c>
      <c r="D44" s="63"/>
      <c r="E44" s="62"/>
      <c r="F44" s="44"/>
      <c r="G44" s="28"/>
      <c r="H44" s="62" t="str">
        <f>IFERROR(INDEX('予選ヒート2nd-レース結果表・グリッド用（整列）'!$A:$Z,MATCH($G42,'予選ヒート2nd-レース結果表・グリッド用（整列）'!$A:$A,0),MATCH("team",'予選ヒート2nd-レース結果表・グリッド用（整列）'!$1:$1,0)),"")</f>
        <v>サーティーズレーシング</v>
      </c>
      <c r="I44" s="63"/>
      <c r="J44" s="62"/>
      <c r="K44" s="44"/>
      <c r="L44" s="42"/>
      <c r="M44" s="7"/>
    </row>
    <row r="45" spans="1:13" ht="6" customHeight="1">
      <c r="A45" s="7"/>
      <c r="B45" s="7"/>
      <c r="C45" s="7"/>
      <c r="D45" s="7"/>
      <c r="E45" s="7"/>
      <c r="F45" s="45"/>
      <c r="G45" s="7"/>
      <c r="H45" s="7"/>
      <c r="I45" s="7"/>
      <c r="J45" s="7"/>
      <c r="K45" s="45"/>
      <c r="L45" s="43"/>
      <c r="M45" s="7"/>
    </row>
    <row r="46" spans="1:13" ht="15" customHeight="1">
      <c r="A46" s="7"/>
      <c r="B46">
        <f>IF(MAX('予選ヒート2nd-レース結果表・グリッド用（整列）'!A:A)&gt;G42,G42+1,"")</f>
        <v>17</v>
      </c>
      <c r="C46" s="60">
        <f>IFERROR(INDEX('予選ヒート2nd-レース結果表・グリッド用（整列）'!$A:$Z,MATCH($B46,'予選ヒート2nd-レース結果表・グリッド用（整列）'!$A:$A,0),MATCH("No.",'予選ヒート2nd-レース結果表・グリッド用（整列）'!$1:$1,0)),"")</f>
        <v>56</v>
      </c>
      <c r="D46" s="321" t="str">
        <f>IFERROR(INDEX('予選ヒート2nd-レース結果表・グリッド用（整列）'!$A:$Z,MATCH($B46,'予選ヒート2nd-レース結果表・グリッド用（整列）'!$A:$A,0),MATCH("名前",'予選ヒート2nd-レース結果表・グリッド用（整列）'!$1:$1,0)),"")</f>
        <v>米倉 隆幸</v>
      </c>
      <c r="E46" s="321"/>
      <c r="F46" s="73"/>
      <c r="G46">
        <f>IF(MAX('予選ヒート2nd-レース結果表・グリッド用（整列）'!A:A)&gt;B46,B46+1,"")</f>
        <v>18</v>
      </c>
      <c r="H46" s="60">
        <f>IFERROR(INDEX('予選ヒート2nd-レース結果表・グリッド用（整列）'!$A:$Z,MATCH($G46,'予選ヒート2nd-レース結果表・グリッド用（整列）'!$A:$A,0),MATCH("No.",'予選ヒート2nd-レース結果表・グリッド用（整列）'!$1:$1,0)),"")</f>
        <v>8</v>
      </c>
      <c r="I46" s="321" t="str">
        <f>IFERROR(INDEX('予選ヒート2nd-レース結果表・グリッド用（整列）'!$A:$Z,MATCH($G46,'予選ヒート2nd-レース結果表・グリッド用（整列）'!$A:$A,0),MATCH("名前",'予選ヒート2nd-レース結果表・グリッド用（整列）'!$1:$1,0)),"")</f>
        <v>長谷川 敬</v>
      </c>
      <c r="J46" s="321"/>
      <c r="K46" s="73"/>
      <c r="L46" s="44"/>
      <c r="M46" s="7"/>
    </row>
    <row r="47" spans="1:13" ht="6" customHeight="1">
      <c r="A47" s="7"/>
      <c r="B47" s="28"/>
      <c r="C47" s="38"/>
      <c r="D47" s="36"/>
      <c r="E47" s="61"/>
      <c r="F47" s="43" t="str">
        <f>IFERROR(INDEX('予選ヒート2nd-レース結果表・グリッド用（整列）'!$A:$Z,MATCH($B46,'予選ヒート2nd-レース結果表・グリッド用（整列）'!$A:$A,0),MATCH("Model/Engine",'予選ヒート2nd-レース結果表・グリッド用（整列）'!$1:$1,0)),"")</f>
        <v>TONY KART/YAMAHA</v>
      </c>
      <c r="G47" s="28"/>
      <c r="H47" s="38"/>
      <c r="I47" s="36"/>
      <c r="J47" s="61"/>
      <c r="K47" s="43" t="str">
        <f>IFERROR(INDEX('予選ヒート2nd-レース結果表・グリッド用（整列）'!$A:$Z,MATCH($G46,'予選ヒート2nd-レース結果表・グリッド用（整列）'!$A:$A,0),MATCH("Model/Engine",'予選ヒート2nd-レース結果表・グリッド用（整列）'!$1:$1,0)),"")</f>
        <v>RED SPEED/YAMAHA</v>
      </c>
      <c r="L47" s="45"/>
      <c r="M47" s="7"/>
    </row>
    <row r="48" spans="1:13" ht="9.9499999999999993" customHeight="1">
      <c r="A48" s="7"/>
      <c r="B48" s="28"/>
      <c r="C48" s="62" t="str">
        <f>IFERROR(INDEX('予選ヒート2nd-レース結果表・グリッド用（整列）'!$A:$Z,MATCH($B46,'予選ヒート2nd-レース結果表・グリッド用（整列）'!$A:$A,0),MATCH("team",'予選ヒート2nd-レース結果表・グリッド用（整列）'!$1:$1,0)),"")</f>
        <v>T-WEST-RS</v>
      </c>
      <c r="D48" s="63"/>
      <c r="E48" s="62"/>
      <c r="F48" s="44"/>
      <c r="G48" s="28"/>
      <c r="H48" s="62" t="str">
        <f>IFERROR(INDEX('予選ヒート2nd-レース結果表・グリッド用（整列）'!$A:$Z,MATCH($G46,'予選ヒート2nd-レース結果表・グリッド用（整列）'!$A:$A,0),MATCH("team",'予選ヒート2nd-レース結果表・グリッド用（整列）'!$1:$1,0)),"")</f>
        <v>ハラダカートクラブ</v>
      </c>
      <c r="I48" s="63"/>
      <c r="J48" s="62"/>
      <c r="K48" s="44"/>
      <c r="L48" s="42"/>
      <c r="M48" s="7"/>
    </row>
    <row r="49" spans="1:13" ht="6" customHeight="1">
      <c r="A49" s="7"/>
      <c r="B49" s="7"/>
      <c r="C49" s="7"/>
      <c r="D49" s="7"/>
      <c r="E49" s="7"/>
      <c r="F49" s="45"/>
      <c r="G49" s="7"/>
      <c r="H49" s="7"/>
      <c r="I49" s="7"/>
      <c r="J49" s="7"/>
      <c r="K49" s="45"/>
      <c r="L49" s="43"/>
      <c r="M49" s="7"/>
    </row>
    <row r="50" spans="1:13" ht="15" customHeight="1">
      <c r="A50" s="7"/>
      <c r="B50">
        <f>IF(MAX('予選ヒート2nd-レース結果表・グリッド用（整列）'!A:A)&gt;G46,G46+1,"")</f>
        <v>19</v>
      </c>
      <c r="C50" s="167">
        <f>IFERROR(INDEX('予選ヒート2nd-レース結果表・グリッド用（整列）'!$A:$Z,MATCH($B50,'予選ヒート2nd-レース結果表・グリッド用（整列）'!$A:$A,0),MATCH("No.",'予選ヒート2nd-レース結果表・グリッド用（整列）'!$1:$1,0)),"")</f>
        <v>29</v>
      </c>
      <c r="D50" s="321" t="str">
        <f>IFERROR(INDEX('予選ヒート2nd-レース結果表・グリッド用（整列）'!$A:$Z,MATCH($B50,'予選ヒート2nd-レース結果表・グリッド用（整列）'!$A:$A,0),MATCH("名前",'予選ヒート2nd-レース結果表・グリッド用（整列）'!$1:$1,0)),"")</f>
        <v>平田 研二</v>
      </c>
      <c r="E50" s="321"/>
      <c r="F50" s="73"/>
      <c r="G50">
        <f>IF(MAX('予選ヒート2nd-レース結果表・グリッド用（整列）'!A:A)&gt;B50,B50+1,"")</f>
        <v>20</v>
      </c>
      <c r="H50" s="60">
        <f>IFERROR(INDEX('予選ヒート2nd-レース結果表・グリッド用（整列）'!$A:$Z,MATCH($G50,'予選ヒート2nd-レース結果表・グリッド用（整列）'!$A:$A,0),MATCH("No.",'予選ヒート2nd-レース結果表・グリッド用（整列）'!$1:$1,0)),"")</f>
        <v>66</v>
      </c>
      <c r="I50" s="321" t="str">
        <f>IFERROR(INDEX('予選ヒート2nd-レース結果表・グリッド用（整列）'!$A:$Z,MATCH($G50,'予選ヒート2nd-レース結果表・グリッド用（整列）'!$A:$A,0),MATCH("名前",'予選ヒート2nd-レース結果表・グリッド用（整列）'!$1:$1,0)),"")</f>
        <v>山本 勝之</v>
      </c>
      <c r="J50" s="321"/>
      <c r="K50" s="73"/>
      <c r="L50" s="44"/>
      <c r="M50" s="7"/>
    </row>
    <row r="51" spans="1:13" ht="6" customHeight="1">
      <c r="A51" s="7"/>
      <c r="B51" s="28"/>
      <c r="C51" s="166"/>
      <c r="D51" s="165"/>
      <c r="E51" s="168"/>
      <c r="F51" s="43" t="str">
        <f>IFERROR(INDEX('予選ヒート2nd-レース結果表・グリッド用（整列）'!$A:$Z,MATCH($B50,'予選ヒート2nd-レース結果表・グリッド用（整列）'!$A:$A,0),MATCH("Model/Engine",'予選ヒート2nd-レース結果表・グリッド用（整列）'!$1:$1,0)),"")</f>
        <v>CROC Promotion/YAMAHA</v>
      </c>
      <c r="G51" s="28"/>
      <c r="H51" s="38"/>
      <c r="I51" s="36"/>
      <c r="J51" s="61"/>
      <c r="K51" s="43" t="str">
        <f>IFERROR(INDEX('予選ヒート2nd-レース結果表・グリッド用（整列）'!$A:$Z,MATCH($G50,'予選ヒート2nd-レース結果表・グリッド用（整列）'!$A:$A,0),MATCH("Model/Engine",'予選ヒート2nd-レース結果表・グリッド用（整列）'!$1:$1,0)),"")</f>
        <v>ドラゴコルセ/YAMAHA</v>
      </c>
      <c r="L51" s="45"/>
      <c r="M51" s="7"/>
    </row>
    <row r="52" spans="1:13" ht="9.9499999999999993" customHeight="1">
      <c r="A52" s="7"/>
      <c r="B52" s="28"/>
      <c r="C52" s="169" t="str">
        <f>IFERROR(INDEX('予選ヒート2nd-レース結果表・グリッド用（整列）'!$A:$Z,MATCH($B50,'予選ヒート2nd-レース結果表・グリッド用（整列）'!$A:$A,0),MATCH("team",'予選ヒート2nd-レース結果表・グリッド用（整列）'!$1:$1,0)),"")</f>
        <v>RS nakatsuchi</v>
      </c>
      <c r="D52" s="170"/>
      <c r="E52" s="169"/>
      <c r="F52" s="44"/>
      <c r="G52" s="28"/>
      <c r="H52" s="62" t="str">
        <f>IFERROR(INDEX('予選ヒート2nd-レース結果表・グリッド用（整列）'!$A:$Z,MATCH($G50,'予選ヒート2nd-レース結果表・グリッド用（整列）'!$A:$A,0),MATCH("team",'予選ヒート2nd-レース結果表・グリッド用（整列）'!$1:$1,0)),"")</f>
        <v>ラムレーシングWITHモンキーレンチ</v>
      </c>
      <c r="I52" s="63"/>
      <c r="J52" s="62"/>
      <c r="K52" s="44"/>
      <c r="L52" s="42"/>
      <c r="M52" s="7"/>
    </row>
    <row r="53" spans="1:13" ht="6" customHeight="1">
      <c r="A53" s="7"/>
      <c r="B53" s="7"/>
      <c r="C53" s="7"/>
      <c r="D53" s="7"/>
      <c r="E53" s="7"/>
      <c r="F53" s="45"/>
      <c r="G53" s="7"/>
      <c r="H53" s="7"/>
      <c r="I53" s="7"/>
      <c r="J53" s="7"/>
      <c r="K53" s="45"/>
      <c r="L53" s="43"/>
      <c r="M53" s="7"/>
    </row>
    <row r="54" spans="1:13" ht="15" customHeight="1">
      <c r="A54" s="7"/>
      <c r="B54">
        <f>IF(MAX('予選ヒート2nd-レース結果表・グリッド用（整列）'!A:A)&gt;G50,G50+1,"")</f>
        <v>21</v>
      </c>
      <c r="C54" s="60">
        <f>IFERROR(INDEX('予選ヒート2nd-レース結果表・グリッド用（整列）'!$A:$Z,MATCH($B54,'予選ヒート2nd-レース結果表・グリッド用（整列）'!$A:$A,0),MATCH("No.",'予選ヒート2nd-レース結果表・グリッド用（整列）'!$1:$1,0)),"")</f>
        <v>44</v>
      </c>
      <c r="D54" s="321" t="str">
        <f>IFERROR(INDEX('予選ヒート2nd-レース結果表・グリッド用（整列）'!$A:$Z,MATCH($B54,'予選ヒート2nd-レース結果表・グリッド用（整列）'!$A:$A,0),MATCH("名前",'予選ヒート2nd-レース結果表・グリッド用（整列）'!$1:$1,0)),"")</f>
        <v>今井 紀夫</v>
      </c>
      <c r="E54" s="321"/>
      <c r="F54" s="73"/>
      <c r="G54">
        <f>IF(MAX('予選ヒート2nd-レース結果表・グリッド用（整列）'!A:A)&gt;B54,B54+1,"")</f>
        <v>22</v>
      </c>
      <c r="H54" s="60">
        <f>IFERROR(INDEX('予選ヒート2nd-レース結果表・グリッド用（整列）'!$A:$Z,MATCH($G54,'予選ヒート2nd-レース結果表・グリッド用（整列）'!$A:$A,0),MATCH("No.",'予選ヒート2nd-レース結果表・グリッド用（整列）'!$1:$1,0)),"")</f>
        <v>49</v>
      </c>
      <c r="I54" s="321" t="str">
        <f>IFERROR(INDEX('予選ヒート2nd-レース結果表・グリッド用（整列）'!$A:$Z,MATCH($G54,'予選ヒート2nd-レース結果表・グリッド用（整列）'!$A:$A,0),MATCH("名前",'予選ヒート2nd-レース結果表・グリッド用（整列）'!$1:$1,0)),"")</f>
        <v>北野 伸孝</v>
      </c>
      <c r="J54" s="321"/>
      <c r="K54" s="73"/>
      <c r="L54" s="44"/>
      <c r="M54" s="7"/>
    </row>
    <row r="55" spans="1:13" ht="6" customHeight="1">
      <c r="A55" s="7"/>
      <c r="B55" s="28"/>
      <c r="C55" s="38"/>
      <c r="D55" s="36"/>
      <c r="E55" s="61"/>
      <c r="F55" s="43" t="str">
        <f>IFERROR(INDEX('予選ヒート2nd-レース結果表・グリッド用（整列）'!$A:$Z,MATCH($B54,'予選ヒート2nd-レース結果表・グリッド用（整列）'!$A:$A,0),MATCH("Model/Engine",'予選ヒート2nd-レース結果表・グリッド用（整列）'!$1:$1,0)),"")</f>
        <v>ビレル/YAMAHA</v>
      </c>
      <c r="G55" s="28"/>
      <c r="H55" s="38"/>
      <c r="I55" s="36"/>
      <c r="J55" s="61"/>
      <c r="K55" s="43" t="str">
        <f>IFERROR(INDEX('予選ヒート2nd-レース結果表・グリッド用（整列）'!$A:$Z,MATCH($G54,'予選ヒート2nd-レース結果表・グリッド用（整列）'!$A:$A,0),MATCH("Model/Engine",'予選ヒート2nd-レース結果表・グリッド用（整列）'!$1:$1,0)),"")</f>
        <v>ＥＩＫＯ/YAMAHA</v>
      </c>
      <c r="L55" s="45"/>
      <c r="M55" s="7"/>
    </row>
    <row r="56" spans="1:13" ht="9.9499999999999993" customHeight="1">
      <c r="A56" s="7"/>
      <c r="B56" s="28"/>
      <c r="C56" s="62" t="str">
        <f>IFERROR(INDEX('予選ヒート2nd-レース結果表・グリッド用（整列）'!$A:$Z,MATCH($B54,'予選ヒート2nd-レース結果表・グリッド用（整列）'!$A:$A,0),MATCH("team",'予選ヒート2nd-レース結果表・グリッド用（整列）'!$1:$1,0)),"")</f>
        <v>アフェクションTIGRE</v>
      </c>
      <c r="D56" s="63"/>
      <c r="E56" s="62"/>
      <c r="F56" s="44"/>
      <c r="G56" s="28"/>
      <c r="H56" s="62" t="str">
        <f>IFERROR(INDEX('予選ヒート2nd-レース結果表・グリッド用（整列）'!$A:$Z,MATCH($G54,'予選ヒート2nd-レース結果表・グリッド用（整列）'!$A:$A,0),MATCH("team",'予選ヒート2nd-レース結果表・グリッド用（整列）'!$1:$1,0)),"")</f>
        <v>hirai project with ASH</v>
      </c>
      <c r="I56" s="63"/>
      <c r="J56" s="62"/>
      <c r="K56" s="44"/>
      <c r="L56" s="42"/>
      <c r="M56" s="7"/>
    </row>
    <row r="57" spans="1:13" ht="6" customHeight="1">
      <c r="A57" s="7"/>
      <c r="B57" s="7"/>
      <c r="C57" s="7"/>
      <c r="D57" s="7"/>
      <c r="E57" s="7"/>
      <c r="F57" s="45"/>
      <c r="G57" s="7"/>
      <c r="H57" s="7"/>
      <c r="I57" s="7"/>
      <c r="J57" s="7"/>
      <c r="K57" s="45"/>
      <c r="L57" s="43"/>
      <c r="M57" s="7"/>
    </row>
    <row r="58" spans="1:13" ht="15" customHeight="1">
      <c r="A58" s="7"/>
      <c r="B58">
        <f>IF(MAX('予選ヒート2nd-レース結果表・グリッド用（整列）'!A:A)&gt;G54,G54+1,"")</f>
        <v>23</v>
      </c>
      <c r="C58" s="60">
        <f>IFERROR(INDEX('予選ヒート2nd-レース結果表・グリッド用（整列）'!$A:$Z,MATCH($B58,'予選ヒート2nd-レース結果表・グリッド用（整列）'!$A:$A,0),MATCH("No.",'予選ヒート2nd-レース結果表・グリッド用（整列）'!$1:$1,0)),"")</f>
        <v>61</v>
      </c>
      <c r="D58" s="321" t="str">
        <f>IFERROR(INDEX('予選ヒート2nd-レース結果表・グリッド用（整列）'!$A:$Z,MATCH($B58,'予選ヒート2nd-レース結果表・グリッド用（整列）'!$A:$A,0),MATCH("名前",'予選ヒート2nd-レース結果表・グリッド用（整列）'!$1:$1,0)),"")</f>
        <v>曽我部 崇</v>
      </c>
      <c r="E58" s="321"/>
      <c r="F58" s="73"/>
      <c r="G58">
        <f>IF(MAX('予選ヒート2nd-レース結果表・グリッド用（整列）'!A:A)&gt;B58,B58+1,"")</f>
        <v>24</v>
      </c>
      <c r="H58" s="60" t="str">
        <f>IFERROR(INDEX('予選ヒート2nd-レース結果表・グリッド用（整列）'!$A:$Z,MATCH($G58,'予選ヒート2nd-レース結果表・グリッド用（整列）'!$A:$A,0),MATCH("No.",'予選ヒート2nd-レース結果表・グリッド用（整列）'!$1:$1,0)),"")</f>
        <v/>
      </c>
      <c r="I58" s="321" t="str">
        <f>IFERROR(INDEX('予選ヒート2nd-レース結果表・グリッド用（整列）'!$A:$Z,MATCH($G58,'予選ヒート2nd-レース結果表・グリッド用（整列）'!$A:$A,0),MATCH("名前",'予選ヒート2nd-レース結果表・グリッド用（整列）'!$1:$1,0)),"")</f>
        <v/>
      </c>
      <c r="J58" s="321"/>
      <c r="K58" s="73"/>
      <c r="L58" s="44"/>
      <c r="M58" s="7"/>
    </row>
    <row r="59" spans="1:13" ht="6" customHeight="1">
      <c r="A59" s="7"/>
      <c r="B59" s="28"/>
      <c r="C59" s="38"/>
      <c r="D59" s="36"/>
      <c r="E59" s="61"/>
      <c r="F59" s="43" t="str">
        <f>IFERROR(INDEX('予選ヒート2nd-レース結果表・グリッド用（整列）'!$A:$Z,MATCH($B58,'予選ヒート2nd-レース結果表・グリッド用（整列）'!$A:$A,0),MATCH("Model/Engine",'予選ヒート2nd-レース結果表・グリッド用（整列）'!$1:$1,0)),"")</f>
        <v>MACH1/YAMAHA</v>
      </c>
      <c r="G59" s="28"/>
      <c r="H59" s="38"/>
      <c r="I59" s="36"/>
      <c r="J59" s="61"/>
      <c r="K59" s="43" t="str">
        <f>IFERROR(INDEX('予選ヒート2nd-レース結果表・グリッド用（整列）'!$A:$Z,MATCH($G58,'予選ヒート2nd-レース結果表・グリッド用（整列）'!$A:$A,0),MATCH("Model/Engine",'予選ヒート2nd-レース結果表・グリッド用（整列）'!$1:$1,0)),"")</f>
        <v/>
      </c>
      <c r="L59" s="45"/>
      <c r="M59" s="7"/>
    </row>
    <row r="60" spans="1:13" ht="9.9499999999999993" customHeight="1">
      <c r="A60" s="7"/>
      <c r="B60" s="28"/>
      <c r="C60" s="62" t="str">
        <f>IFERROR(INDEX('予選ヒート2nd-レース結果表・グリッド用（整列）'!$A:$Z,MATCH($B58,'予選ヒート2nd-レース結果表・グリッド用（整列）'!$A:$A,0),MATCH("team",'予選ヒート2nd-レース結果表・グリッド用（整列）'!$1:$1,0)),"")</f>
        <v>F's CLUB</v>
      </c>
      <c r="D60" s="63"/>
      <c r="E60" s="62"/>
      <c r="F60" s="44"/>
      <c r="G60" s="28"/>
      <c r="H60" s="62" t="str">
        <f>IFERROR(INDEX('予選ヒート2nd-レース結果表・グリッド用（整列）'!$A:$Z,MATCH($G58,'予選ヒート2nd-レース結果表・グリッド用（整列）'!$A:$A,0),MATCH("team",'予選ヒート2nd-レース結果表・グリッド用（整列）'!$1:$1,0)),"")</f>
        <v/>
      </c>
      <c r="I60" s="63"/>
      <c r="J60" s="62"/>
      <c r="K60" s="44"/>
      <c r="L60" s="42"/>
      <c r="M60" s="7"/>
    </row>
    <row r="61" spans="1:13" ht="6" customHeight="1">
      <c r="A61" s="7"/>
      <c r="B61" s="7"/>
      <c r="C61" s="7"/>
      <c r="D61" s="7"/>
      <c r="E61" s="7"/>
      <c r="F61" s="45"/>
      <c r="G61" s="7"/>
      <c r="H61" s="7"/>
      <c r="I61" s="7"/>
      <c r="J61" s="7"/>
      <c r="K61" s="45"/>
      <c r="L61" s="43"/>
      <c r="M61" s="7"/>
    </row>
    <row r="62" spans="1:13" ht="15" customHeight="1">
      <c r="A62" s="7"/>
      <c r="B62">
        <f>IF(MAX('予選ヒート2nd-レース結果表・グリッド用（整列）'!A:A)&gt;G58,G58+1,"")</f>
        <v>25</v>
      </c>
      <c r="C62" s="60" t="str">
        <f>IFERROR(INDEX('予選ヒート2nd-レース結果表・グリッド用（整列）'!$A:$Z,MATCH($B62,'予選ヒート2nd-レース結果表・グリッド用（整列）'!$A:$A,0),MATCH("No.",'予選ヒート2nd-レース結果表・グリッド用（整列）'!$1:$1,0)),"")</f>
        <v/>
      </c>
      <c r="D62" s="321" t="str">
        <f>IFERROR(INDEX('予選ヒート2nd-レース結果表・グリッド用（整列）'!$A:$Z,MATCH($B62,'予選ヒート2nd-レース結果表・グリッド用（整列）'!$A:$A,0),MATCH("名前",'予選ヒート2nd-レース結果表・グリッド用（整列）'!$1:$1,0)),"")</f>
        <v/>
      </c>
      <c r="E62" s="321"/>
      <c r="F62" s="73"/>
      <c r="G62">
        <f>IF(MAX('予選ヒート2nd-レース結果表・グリッド用（整列）'!A:A)&gt;B62,B62+1,"")</f>
        <v>26</v>
      </c>
      <c r="H62" s="167" t="str">
        <f>IFERROR(INDEX('予選ヒート2nd-レース結果表・グリッド用（整列）'!$A:$Z,MATCH($B62,'予選ヒート2nd-レース結果表・グリッド用（整列）'!$A:$A,0),MATCH("No.",'予選ヒート2nd-レース結果表・グリッド用（整列）'!$1:$1,0)),"")</f>
        <v/>
      </c>
      <c r="I62" s="321" t="str">
        <f>IFERROR(INDEX('予選ヒート2nd-レース結果表・グリッド用（整列）'!$A:$Z,MATCH($B62,'予選ヒート2nd-レース結果表・グリッド用（整列）'!$A:$A,0),MATCH("名前",'予選ヒート2nd-レース結果表・グリッド用（整列）'!$1:$1,0)),"")</f>
        <v/>
      </c>
      <c r="J62" s="321"/>
      <c r="K62" s="73"/>
      <c r="L62" s="44"/>
      <c r="M62" s="7"/>
    </row>
    <row r="63" spans="1:13" ht="6" customHeight="1">
      <c r="A63" s="7"/>
      <c r="B63" s="28"/>
      <c r="C63" s="38"/>
      <c r="D63" s="36"/>
      <c r="E63" s="61"/>
      <c r="F63" s="43" t="str">
        <f>IFERROR(INDEX('予選ヒート2nd-レース結果表・グリッド用（整列）'!$A:$Z,MATCH($B62,'予選ヒート2nd-レース結果表・グリッド用（整列）'!$A:$A,0),MATCH("Model/Engine",'予選ヒート2nd-レース結果表・グリッド用（整列）'!$1:$1,0)),"")</f>
        <v/>
      </c>
      <c r="G63" s="28"/>
      <c r="H63" s="166"/>
      <c r="I63" s="165"/>
      <c r="J63" s="168"/>
      <c r="K63" s="43" t="str">
        <f>IFERROR(INDEX('予選ヒート2nd-レース結果表・グリッド用（整列）'!$A:$Z,MATCH($B62,'予選ヒート2nd-レース結果表・グリッド用（整列）'!$A:$A,0),MATCH("Model/Engine",'予選ヒート2nd-レース結果表・グリッド用（整列）'!$1:$1,0)),"")</f>
        <v/>
      </c>
      <c r="L63" s="45"/>
      <c r="M63" s="7"/>
    </row>
    <row r="64" spans="1:13" ht="9.9499999999999993" customHeight="1">
      <c r="A64" s="7"/>
      <c r="B64" s="28"/>
      <c r="C64" s="62" t="str">
        <f>IFERROR(INDEX('予選ヒート2nd-レース結果表・グリッド用（整列）'!$A:$Z,MATCH($B62,'予選ヒート2nd-レース結果表・グリッド用（整列）'!$A:$A,0),MATCH("team",'予選ヒート2nd-レース結果表・グリッド用（整列）'!$1:$1,0)),"")</f>
        <v/>
      </c>
      <c r="D64" s="63"/>
      <c r="E64" s="62"/>
      <c r="F64" s="44"/>
      <c r="G64" s="28"/>
      <c r="H64" s="169" t="str">
        <f>IFERROR(INDEX('予選ヒート2nd-レース結果表・グリッド用（整列）'!$A:$Z,MATCH($B62,'予選ヒート2nd-レース結果表・グリッド用（整列）'!$A:$A,0),MATCH("team",'予選ヒート2nd-レース結果表・グリッド用（整列）'!$1:$1,0)),"")</f>
        <v/>
      </c>
      <c r="I64" s="170"/>
      <c r="J64" s="169"/>
      <c r="K64" s="44"/>
      <c r="L64" s="42"/>
      <c r="M64" s="7"/>
    </row>
    <row r="65" spans="1:13" ht="6" customHeight="1">
      <c r="A65" s="7"/>
      <c r="B65" s="7"/>
      <c r="C65" s="7"/>
      <c r="D65" s="7"/>
      <c r="E65" s="7"/>
      <c r="F65" s="45"/>
      <c r="G65" s="7"/>
      <c r="H65" s="7"/>
      <c r="I65" s="7"/>
      <c r="J65" s="7"/>
      <c r="K65" s="45"/>
      <c r="L65" s="43"/>
      <c r="M65" s="7"/>
    </row>
    <row r="66" spans="1:13" ht="15" customHeight="1">
      <c r="A66" s="7"/>
      <c r="B66">
        <f>IF(MAX('予選ヒート2nd-レース結果表・グリッド用（整列）'!A:A)&gt;G62,G62+1,"")</f>
        <v>27</v>
      </c>
      <c r="C66" s="60" t="str">
        <f>IFERROR(INDEX('予選ヒート2nd-レース結果表・グリッド用（整列）'!$A:$Z,MATCH($B66,'予選ヒート2nd-レース結果表・グリッド用（整列）'!$A:$A,0),MATCH("No.",'予選ヒート2nd-レース結果表・グリッド用（整列）'!$1:$1,0)),"")</f>
        <v/>
      </c>
      <c r="D66" s="321" t="str">
        <f>IFERROR(INDEX('予選ヒート2nd-レース結果表・グリッド用（整列）'!$A:$Z,MATCH($B66,'予選ヒート2nd-レース結果表・グリッド用（整列）'!$A:$A,0),MATCH("名前",'予選ヒート2nd-レース結果表・グリッド用（整列）'!$1:$1,0)),"")</f>
        <v/>
      </c>
      <c r="E66" s="321"/>
      <c r="F66" s="73"/>
      <c r="G66">
        <f>IF(MAX('予選ヒート2nd-レース結果表・グリッド用（整列）'!A:A)&gt;B66,B66+1,"")</f>
        <v>28</v>
      </c>
      <c r="H66" s="60" t="str">
        <f>IFERROR(INDEX('予選ヒート2nd-レース結果表・グリッド用（整列）'!$A:$Z,MATCH($G66,'予選ヒート2nd-レース結果表・グリッド用（整列）'!$A:$A,0),MATCH("No.",'予選ヒート2nd-レース結果表・グリッド用（整列）'!$1:$1,0)),"")</f>
        <v/>
      </c>
      <c r="I66" s="321" t="str">
        <f>IFERROR(INDEX('予選ヒート2nd-レース結果表・グリッド用（整列）'!$A:$Z,MATCH($G66,'予選ヒート2nd-レース結果表・グリッド用（整列）'!$A:$A,0),MATCH("名前",'予選ヒート2nd-レース結果表・グリッド用（整列）'!$1:$1,0)),"")</f>
        <v/>
      </c>
      <c r="J66" s="321"/>
      <c r="K66" s="73"/>
      <c r="L66" s="44"/>
      <c r="M66" s="7"/>
    </row>
    <row r="67" spans="1:13" ht="6" customHeight="1">
      <c r="A67" s="7"/>
      <c r="B67" s="28"/>
      <c r="C67" s="38"/>
      <c r="D67" s="36"/>
      <c r="E67" s="61"/>
      <c r="F67" s="43" t="str">
        <f>IFERROR(INDEX('予選ヒート2nd-レース結果表・グリッド用（整列）'!$A:$Z,MATCH($B66,'予選ヒート2nd-レース結果表・グリッド用（整列）'!$A:$A,0),MATCH("Model/Engine",'予選ヒート2nd-レース結果表・グリッド用（整列）'!$1:$1,0)),"")</f>
        <v/>
      </c>
      <c r="G67" s="28"/>
      <c r="H67" s="38"/>
      <c r="I67" s="36"/>
      <c r="J67" s="61"/>
      <c r="K67" s="43" t="str">
        <f>IFERROR(INDEX('予選ヒート2nd-レース結果表・グリッド用（整列）'!$A:$Z,MATCH($G66,'予選ヒート2nd-レース結果表・グリッド用（整列）'!$A:$A,0),MATCH("Model/Engine",'予選ヒート2nd-レース結果表・グリッド用（整列）'!$1:$1,0)),"")</f>
        <v/>
      </c>
      <c r="L67" s="45"/>
      <c r="M67" s="7"/>
    </row>
    <row r="68" spans="1:13" ht="9.9499999999999993" customHeight="1">
      <c r="A68" s="7"/>
      <c r="B68" s="28"/>
      <c r="C68" s="62" t="str">
        <f>IFERROR(INDEX('予選ヒート2nd-レース結果表・グリッド用（整列）'!$A:$Z,MATCH($B66,'予選ヒート2nd-レース結果表・グリッド用（整列）'!$A:$A,0),MATCH("team",'予選ヒート2nd-レース結果表・グリッド用（整列）'!$1:$1,0)),"")</f>
        <v/>
      </c>
      <c r="D68" s="63"/>
      <c r="E68" s="62"/>
      <c r="F68" s="44"/>
      <c r="G68" s="28"/>
      <c r="H68" s="62" t="str">
        <f>IFERROR(INDEX('予選ヒート2nd-レース結果表・グリッド用（整列）'!$A:$Z,MATCH($G66,'予選ヒート2nd-レース結果表・グリッド用（整列）'!$A:$A,0),MATCH("team",'予選ヒート2nd-レース結果表・グリッド用（整列）'!$1:$1,0)),"")</f>
        <v/>
      </c>
      <c r="I68" s="63"/>
      <c r="J68" s="62"/>
      <c r="K68" s="44"/>
      <c r="L68" s="42"/>
      <c r="M68" s="7"/>
    </row>
    <row r="69" spans="1:13" ht="6" customHeight="1">
      <c r="A69" s="7"/>
      <c r="B69" s="7"/>
      <c r="C69" s="7"/>
      <c r="D69" s="7"/>
      <c r="E69" s="7"/>
      <c r="F69" s="45"/>
      <c r="G69" s="7"/>
      <c r="H69" s="7"/>
      <c r="I69" s="7"/>
      <c r="J69" s="7"/>
      <c r="K69" s="45"/>
      <c r="L69" s="43"/>
      <c r="M69" s="7"/>
    </row>
    <row r="70" spans="1:13" ht="15" customHeight="1">
      <c r="A70" s="7"/>
      <c r="B70">
        <f>IF(MAX('予選ヒート2nd-レース結果表・グリッド用（整列）'!A:A)&gt;G66,G66+1,"")</f>
        <v>29</v>
      </c>
      <c r="C70" s="60" t="str">
        <f>IFERROR(INDEX('予選ヒート2nd-レース結果表・グリッド用（整列）'!$A:$Z,MATCH($B70,'予選ヒート2nd-レース結果表・グリッド用（整列）'!$A:$A,0),MATCH("No.",'予選ヒート2nd-レース結果表・グリッド用（整列）'!$1:$1,0)),"")</f>
        <v/>
      </c>
      <c r="D70" s="321" t="str">
        <f>IFERROR(INDEX('予選ヒート2nd-レース結果表・グリッド用（整列）'!$A:$Z,MATCH($B70,'予選ヒート2nd-レース結果表・グリッド用（整列）'!$A:$A,0),MATCH("名前",'予選ヒート2nd-レース結果表・グリッド用（整列）'!$1:$1,0)),"")</f>
        <v/>
      </c>
      <c r="E70" s="321"/>
      <c r="F70" s="73"/>
      <c r="G70">
        <f>IF(MAX('予選ヒート2nd-レース結果表・グリッド用（整列）'!A:A)&gt;B70,B70+1,"")</f>
        <v>30</v>
      </c>
      <c r="H70" s="60" t="str">
        <f>IFERROR(INDEX('予選ヒート2nd-レース結果表・グリッド用（整列）'!$A:$Z,MATCH($G70,'予選ヒート2nd-レース結果表・グリッド用（整列）'!$A:$A,0),MATCH("No.",'予選ヒート2nd-レース結果表・グリッド用（整列）'!$1:$1,0)),"")</f>
        <v/>
      </c>
      <c r="I70" s="321" t="str">
        <f>IFERROR(INDEX('予選ヒート2nd-レース結果表・グリッド用（整列）'!$A:$Z,MATCH($G70,'予選ヒート2nd-レース結果表・グリッド用（整列）'!$A:$A,0),MATCH("名前",'予選ヒート2nd-レース結果表・グリッド用（整列）'!$1:$1,0)),"")</f>
        <v/>
      </c>
      <c r="J70" s="321"/>
      <c r="K70" s="73"/>
      <c r="L70" s="44"/>
      <c r="M70" s="7"/>
    </row>
    <row r="71" spans="1:13" ht="6" customHeight="1">
      <c r="A71" s="7"/>
      <c r="B71" s="28"/>
      <c r="C71" s="38"/>
      <c r="D71" s="36"/>
      <c r="E71" s="61"/>
      <c r="F71" s="43" t="str">
        <f>IFERROR(INDEX('予選ヒート2nd-レース結果表・グリッド用（整列）'!$A:$Z,MATCH($B70,'予選ヒート2nd-レース結果表・グリッド用（整列）'!$A:$A,0),MATCH("Model/Engine",'予選ヒート2nd-レース結果表・グリッド用（整列）'!$1:$1,0)),"")</f>
        <v/>
      </c>
      <c r="G71" s="28"/>
      <c r="H71" s="38"/>
      <c r="I71" s="36"/>
      <c r="J71" s="61"/>
      <c r="K71" s="43" t="str">
        <f>IFERROR(INDEX('予選ヒート2nd-レース結果表・グリッド用（整列）'!$A:$Z,MATCH($G70,'予選ヒート2nd-レース結果表・グリッド用（整列）'!$A:$A,0),MATCH("Model/Engine",'予選ヒート2nd-レース結果表・グリッド用（整列）'!$1:$1,0)),"")</f>
        <v/>
      </c>
      <c r="L71" s="45"/>
      <c r="M71" s="7"/>
    </row>
    <row r="72" spans="1:13" ht="9.9499999999999993" customHeight="1">
      <c r="A72" s="7"/>
      <c r="B72" s="28"/>
      <c r="C72" s="62" t="str">
        <f>IFERROR(INDEX('予選ヒート2nd-レース結果表・グリッド用（整列）'!$A:$Z,MATCH($B70,'予選ヒート2nd-レース結果表・グリッド用（整列）'!$A:$A,0),MATCH("team",'予選ヒート2nd-レース結果表・グリッド用（整列）'!$1:$1,0)),"")</f>
        <v/>
      </c>
      <c r="D72" s="63"/>
      <c r="E72" s="62"/>
      <c r="F72" s="44"/>
      <c r="G72" s="28"/>
      <c r="H72" s="62" t="str">
        <f>IFERROR(INDEX('予選ヒート2nd-レース結果表・グリッド用（整列）'!$A:$Z,MATCH($G70,'予選ヒート2nd-レース結果表・グリッド用（整列）'!$A:$A,0),MATCH("team",'予選ヒート2nd-レース結果表・グリッド用（整列）'!$1:$1,0)),"")</f>
        <v/>
      </c>
      <c r="I72" s="63"/>
      <c r="J72" s="62"/>
      <c r="K72" s="44"/>
      <c r="L72" s="42"/>
      <c r="M72" s="7"/>
    </row>
    <row r="73" spans="1:13" ht="6" customHeight="1">
      <c r="A73" s="7"/>
      <c r="B73" s="7"/>
      <c r="C73" s="7"/>
      <c r="D73" s="7"/>
      <c r="E73" s="7"/>
      <c r="F73" s="45"/>
      <c r="G73" s="7"/>
      <c r="H73" s="7"/>
      <c r="I73" s="7"/>
      <c r="J73" s="7"/>
      <c r="K73" s="45"/>
      <c r="L73" s="43"/>
      <c r="M73" s="7"/>
    </row>
    <row r="74" spans="1:13" ht="15" customHeight="1">
      <c r="A74" s="7"/>
      <c r="B74">
        <f>IF(MAX('予選ヒート2nd-レース結果表・グリッド用（整列）'!A:A)&gt;G70,G70+1,"")</f>
        <v>31</v>
      </c>
      <c r="C74" s="60" t="str">
        <f>IFERROR(INDEX('予選ヒート2nd-レース結果表・グリッド用（整列）'!$A:$Z,MATCH($B74,'予選ヒート2nd-レース結果表・グリッド用（整列）'!$A:$A,0),MATCH("No.",'予選ヒート2nd-レース結果表・グリッド用（整列）'!$1:$1,0)),"")</f>
        <v/>
      </c>
      <c r="D74" s="321" t="str">
        <f>IFERROR(INDEX('予選ヒート2nd-レース結果表・グリッド用（整列）'!$A:$Z,MATCH($B74,'予選ヒート2nd-レース結果表・グリッド用（整列）'!$A:$A,0),MATCH("名前",'予選ヒート2nd-レース結果表・グリッド用（整列）'!$1:$1,0)),"")</f>
        <v/>
      </c>
      <c r="E74" s="321"/>
      <c r="F74" s="73"/>
      <c r="G74">
        <f>IF(MAX('予選ヒート2nd-レース結果表・グリッド用（整列）'!A:A)&gt;B74,B74+1,"")</f>
        <v>32</v>
      </c>
      <c r="H74" s="60" t="str">
        <f>IFERROR(INDEX('予選ヒート2nd-レース結果表・グリッド用（整列）'!$A:$Z,MATCH($G74,'予選ヒート2nd-レース結果表・グリッド用（整列）'!$A:$A,0),MATCH("No.",'予選ヒート2nd-レース結果表・グリッド用（整列）'!$1:$1,0)),"")</f>
        <v/>
      </c>
      <c r="I74" s="321" t="str">
        <f>IFERROR(INDEX('予選ヒート2nd-レース結果表・グリッド用（整列）'!$A:$Z,MATCH($G74,'予選ヒート2nd-レース結果表・グリッド用（整列）'!$A:$A,0),MATCH("名前",'予選ヒート2nd-レース結果表・グリッド用（整列）'!$1:$1,0)),"")</f>
        <v/>
      </c>
      <c r="J74" s="321"/>
      <c r="K74" s="73"/>
      <c r="L74" s="44"/>
      <c r="M74" s="7"/>
    </row>
    <row r="75" spans="1:13" ht="6" customHeight="1">
      <c r="A75" s="7"/>
      <c r="B75" s="28"/>
      <c r="C75" s="38"/>
      <c r="D75" s="36"/>
      <c r="E75" s="61"/>
      <c r="F75" s="43" t="str">
        <f>IFERROR(INDEX('予選ヒート2nd-レース結果表・グリッド用（整列）'!$A:$Z,MATCH($B74,'予選ヒート2nd-レース結果表・グリッド用（整列）'!$A:$A,0),MATCH("Model/Engine",'予選ヒート2nd-レース結果表・グリッド用（整列）'!$1:$1,0)),"")</f>
        <v/>
      </c>
      <c r="G75" s="28"/>
      <c r="H75" s="38"/>
      <c r="I75" s="36"/>
      <c r="J75" s="61"/>
      <c r="K75" s="43" t="str">
        <f>IFERROR(INDEX('予選ヒート2nd-レース結果表・グリッド用（整列）'!$A:$Z,MATCH($G74,'予選ヒート2nd-レース結果表・グリッド用（整列）'!$A:$A,0),MATCH("Model/Engine",'予選ヒート2nd-レース結果表・グリッド用（整列）'!$1:$1,0)),"")</f>
        <v/>
      </c>
      <c r="L75" s="45"/>
      <c r="M75" s="7"/>
    </row>
    <row r="76" spans="1:13" ht="9.9499999999999993" customHeight="1">
      <c r="A76" s="7"/>
      <c r="B76" s="28"/>
      <c r="C76" s="62" t="str">
        <f>IFERROR(INDEX('予選ヒート2nd-レース結果表・グリッド用（整列）'!$A:$Z,MATCH($B74,'予選ヒート2nd-レース結果表・グリッド用（整列）'!$A:$A,0),MATCH("team",'予選ヒート2nd-レース結果表・グリッド用（整列）'!$1:$1,0)),"")</f>
        <v/>
      </c>
      <c r="D76" s="63"/>
      <c r="E76" s="62"/>
      <c r="F76" s="44"/>
      <c r="G76" s="28"/>
      <c r="H76" s="62" t="str">
        <f>IFERROR(INDEX('予選ヒート2nd-レース結果表・グリッド用（整列）'!$A:$Z,MATCH($G74,'予選ヒート2nd-レース結果表・グリッド用（整列）'!$A:$A,0),MATCH("team",'予選ヒート2nd-レース結果表・グリッド用（整列）'!$1:$1,0)),"")</f>
        <v/>
      </c>
      <c r="I76" s="63"/>
      <c r="J76" s="62"/>
      <c r="K76" s="44"/>
      <c r="L76" s="42"/>
      <c r="M76" s="7"/>
    </row>
    <row r="77" spans="1:13" ht="6" customHeight="1">
      <c r="A77" s="7"/>
      <c r="B77" s="7"/>
      <c r="C77" s="7"/>
      <c r="D77" s="7"/>
      <c r="E77" s="7"/>
      <c r="F77" s="45"/>
      <c r="G77" s="7"/>
      <c r="H77" s="7"/>
      <c r="I77" s="7"/>
      <c r="J77" s="7"/>
      <c r="K77" s="45"/>
      <c r="L77" s="43"/>
      <c r="M77" s="7"/>
    </row>
    <row r="78" spans="1:13" ht="15" customHeight="1">
      <c r="A78" s="7"/>
      <c r="B78">
        <f>IF(MAX('予選ヒート2nd-レース結果表・グリッド用（整列）'!A:A)&gt;G74,G74+1,"")</f>
        <v>33</v>
      </c>
      <c r="C78" s="60" t="str">
        <f>IFERROR(INDEX('予選ヒート2nd-レース結果表・グリッド用（整列）'!$A:$Z,MATCH($B78,'予選ヒート2nd-レース結果表・グリッド用（整列）'!$A:$A,0),MATCH("No.",'予選ヒート2nd-レース結果表・グリッド用（整列）'!$1:$1,0)),"")</f>
        <v/>
      </c>
      <c r="D78" s="321" t="str">
        <f>IFERROR(INDEX('予選ヒート2nd-レース結果表・グリッド用（整列）'!$A:$Z,MATCH($B78,'予選ヒート2nd-レース結果表・グリッド用（整列）'!$A:$A,0),MATCH("名前",'予選ヒート2nd-レース結果表・グリッド用（整列）'!$1:$1,0)),"")</f>
        <v/>
      </c>
      <c r="E78" s="321"/>
      <c r="F78" s="73"/>
      <c r="G78">
        <f>IF(MAX('予選ヒート2nd-レース結果表・グリッド用（整列）'!A:A)&gt;B78,B78+1,"")</f>
        <v>34</v>
      </c>
      <c r="H78" s="60" t="str">
        <f>IFERROR(INDEX('予選ヒート2nd-レース結果表・グリッド用（整列）'!$A:$Z,MATCH($G78,'予選ヒート2nd-レース結果表・グリッド用（整列）'!$A:$A,0),MATCH("No.",'予選ヒート2nd-レース結果表・グリッド用（整列）'!$1:$1,0)),"")</f>
        <v/>
      </c>
      <c r="I78" s="321" t="str">
        <f>IFERROR(INDEX('予選ヒート2nd-レース結果表・グリッド用（整列）'!$A:$Z,MATCH($G78,'予選ヒート2nd-レース結果表・グリッド用（整列）'!$A:$A,0),MATCH("名前",'予選ヒート2nd-レース結果表・グリッド用（整列）'!$1:$1,0)),"")</f>
        <v/>
      </c>
      <c r="J78" s="321"/>
      <c r="K78" s="73"/>
      <c r="L78" s="44"/>
      <c r="M78" s="7"/>
    </row>
    <row r="79" spans="1:13" ht="6" customHeight="1">
      <c r="A79" s="7"/>
      <c r="B79" s="28"/>
      <c r="C79" s="38"/>
      <c r="D79" s="36"/>
      <c r="E79" s="61"/>
      <c r="F79" s="43" t="str">
        <f>IFERROR(INDEX('予選ヒート2nd-レース結果表・グリッド用（整列）'!$A:$Z,MATCH($B78,'予選ヒート2nd-レース結果表・グリッド用（整列）'!$A:$A,0),MATCH("Model/Engine",'予選ヒート2nd-レース結果表・グリッド用（整列）'!$1:$1,0)),"")</f>
        <v/>
      </c>
      <c r="G79" s="28"/>
      <c r="H79" s="38"/>
      <c r="I79" s="36"/>
      <c r="J79" s="61"/>
      <c r="K79" s="43" t="str">
        <f>IFERROR(INDEX('予選ヒート2nd-レース結果表・グリッド用（整列）'!$A:$Z,MATCH($G78,'予選ヒート2nd-レース結果表・グリッド用（整列）'!$A:$A,0),MATCH("Model/Engine",'予選ヒート2nd-レース結果表・グリッド用（整列）'!$1:$1,0)),"")</f>
        <v/>
      </c>
      <c r="L79" s="45"/>
      <c r="M79" s="7"/>
    </row>
    <row r="80" spans="1:13" ht="9.9499999999999993" customHeight="1">
      <c r="A80" s="7"/>
      <c r="B80" s="28"/>
      <c r="C80" s="62" t="str">
        <f>IFERROR(INDEX('予選ヒート2nd-レース結果表・グリッド用（整列）'!$A:$Z,MATCH($B78,'予選ヒート2nd-レース結果表・グリッド用（整列）'!$A:$A,0),MATCH("team",'予選ヒート2nd-レース結果表・グリッド用（整列）'!$1:$1,0)),"")</f>
        <v/>
      </c>
      <c r="D80" s="63"/>
      <c r="E80" s="62"/>
      <c r="F80" s="44"/>
      <c r="G80" s="28"/>
      <c r="H80" s="62" t="str">
        <f>IFERROR(INDEX('予選ヒート2nd-レース結果表・グリッド用（整列）'!$A:$Z,MATCH($G78,'予選ヒート2nd-レース結果表・グリッド用（整列）'!$A:$A,0),MATCH("team",'予選ヒート2nd-レース結果表・グリッド用（整列）'!$1:$1,0)),"")</f>
        <v/>
      </c>
      <c r="I80" s="63"/>
      <c r="J80" s="62"/>
      <c r="K80" s="44"/>
      <c r="L80" s="42"/>
      <c r="M80" s="7"/>
    </row>
    <row r="81" spans="1:13" ht="6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45"/>
      <c r="L81" s="43"/>
      <c r="M81" s="7"/>
    </row>
    <row r="82" spans="1:13">
      <c r="A82" s="7"/>
      <c r="B82" s="7"/>
      <c r="C82" s="7"/>
      <c r="D82" s="7"/>
      <c r="E82" s="7"/>
      <c r="F82" s="7"/>
      <c r="L82" s="44"/>
      <c r="M82" s="7"/>
    </row>
    <row r="83" spans="1:13">
      <c r="A83" s="7"/>
      <c r="B83" s="7"/>
      <c r="C83" s="7" t="s">
        <v>444</v>
      </c>
      <c r="D83" s="7"/>
      <c r="E83" s="7"/>
      <c r="F83" s="7"/>
      <c r="L83" s="45"/>
      <c r="M83" s="7"/>
    </row>
    <row r="89" spans="1:13">
      <c r="B89" s="7" t="str">
        <f>"審査委員長 ："&amp;" "&amp;各種設定!$D$20</f>
        <v xml:space="preserve">審査委員長 ： </v>
      </c>
    </row>
    <row r="95" spans="1:13">
      <c r="A95" s="176"/>
      <c r="B95" s="176"/>
      <c r="C95" s="176"/>
      <c r="D95" s="176"/>
      <c r="E95" s="176"/>
      <c r="F95" s="176"/>
      <c r="G95" s="176"/>
      <c r="H95" s="176"/>
      <c r="I95" s="176"/>
      <c r="J95" s="176"/>
      <c r="K95" s="176"/>
      <c r="L95" s="176"/>
    </row>
  </sheetData>
  <mergeCells count="34">
    <mergeCell ref="D78:E78"/>
    <mergeCell ref="I78:J78"/>
    <mergeCell ref="D70:E70"/>
    <mergeCell ref="I70:J70"/>
    <mergeCell ref="D50:E50"/>
    <mergeCell ref="I50:J50"/>
    <mergeCell ref="D54:E54"/>
    <mergeCell ref="I54:J54"/>
    <mergeCell ref="D74:E74"/>
    <mergeCell ref="I74:J74"/>
    <mergeCell ref="D58:E58"/>
    <mergeCell ref="I58:J58"/>
    <mergeCell ref="D62:E62"/>
    <mergeCell ref="I62:J62"/>
    <mergeCell ref="D66:E66"/>
    <mergeCell ref="I66:J66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16"/>
  <conditionalFormatting sqref="H20">
    <cfRule type="expression" dxfId="261" priority="171" stopIfTrue="1">
      <formula>H18&lt;&gt;""</formula>
    </cfRule>
  </conditionalFormatting>
  <conditionalFormatting sqref="I20">
    <cfRule type="expression" dxfId="260" priority="170" stopIfTrue="1">
      <formula>H18&lt;&gt;""</formula>
    </cfRule>
  </conditionalFormatting>
  <conditionalFormatting sqref="J20">
    <cfRule type="expression" dxfId="259" priority="169" stopIfTrue="1">
      <formula>H18&lt;&gt;""</formula>
    </cfRule>
  </conditionalFormatting>
  <conditionalFormatting sqref="J19">
    <cfRule type="expression" dxfId="258" priority="168" stopIfTrue="1">
      <formula>H18&lt;&gt;""</formula>
    </cfRule>
  </conditionalFormatting>
  <conditionalFormatting sqref="I18:J18">
    <cfRule type="expression" dxfId="257" priority="167" stopIfTrue="1">
      <formula>H18&lt;&gt;""</formula>
    </cfRule>
  </conditionalFormatting>
  <conditionalFormatting sqref="C18">
    <cfRule type="expression" dxfId="256" priority="166" stopIfTrue="1">
      <formula>C18&lt;&gt;""</formula>
    </cfRule>
  </conditionalFormatting>
  <conditionalFormatting sqref="C20">
    <cfRule type="expression" dxfId="255" priority="165" stopIfTrue="1">
      <formula>C18&lt;&gt;""</formula>
    </cfRule>
  </conditionalFormatting>
  <conditionalFormatting sqref="D20">
    <cfRule type="expression" dxfId="254" priority="164" stopIfTrue="1">
      <formula>C18&lt;&gt;""</formula>
    </cfRule>
  </conditionalFormatting>
  <conditionalFormatting sqref="E20">
    <cfRule type="expression" dxfId="253" priority="163" stopIfTrue="1">
      <formula>C18&lt;&gt;""</formula>
    </cfRule>
  </conditionalFormatting>
  <conditionalFormatting sqref="E19">
    <cfRule type="expression" dxfId="252" priority="162" stopIfTrue="1">
      <formula>C18&lt;&gt;""</formula>
    </cfRule>
  </conditionalFormatting>
  <conditionalFormatting sqref="D18:E18">
    <cfRule type="expression" dxfId="251" priority="161" stopIfTrue="1">
      <formula>C18&lt;&gt;""</formula>
    </cfRule>
  </conditionalFormatting>
  <conditionalFormatting sqref="H80 H76 H72 H68 H60 H56 H52 H48 H44 H40 H36 H32 H28 H24">
    <cfRule type="expression" dxfId="250" priority="69" stopIfTrue="1">
      <formula>H22&lt;&gt;""</formula>
    </cfRule>
  </conditionalFormatting>
  <conditionalFormatting sqref="I80 I76 I72 I68 I60 I56 I52 I48 I44 I40 I36 I32 I28 I24">
    <cfRule type="expression" dxfId="249" priority="68" stopIfTrue="1">
      <formula>H22&lt;&gt;""</formula>
    </cfRule>
  </conditionalFormatting>
  <conditionalFormatting sqref="J80 J76 J72 J68 J60 J56 J52 J48 J44 J40 J36 J32 J28 J24">
    <cfRule type="expression" dxfId="248" priority="67" stopIfTrue="1">
      <formula>H22&lt;&gt;""</formula>
    </cfRule>
  </conditionalFormatting>
  <conditionalFormatting sqref="J79 J75 J71 J67 J59 J55 J51 J47 J43 J39 J35 J31 J27 J23">
    <cfRule type="expression" dxfId="247" priority="66" stopIfTrue="1">
      <formula>H22&lt;&gt;""</formula>
    </cfRule>
  </conditionalFormatting>
  <conditionalFormatting sqref="I78:J78 I74:J74 I70:J70 I66:J66 I58:J58 I54:J54 I50:J50 I46:J46 I42:J42 I38:J38 I34:J34 I30:J30 I26:J26 I22:J22">
    <cfRule type="expression" dxfId="246" priority="65" stopIfTrue="1">
      <formula>H22&lt;&gt;""</formula>
    </cfRule>
  </conditionalFormatting>
  <conditionalFormatting sqref="C80 C76 C72 C68 C64 C60 C56 C48 C44 C40 C36 C32 C28 C24">
    <cfRule type="expression" dxfId="245" priority="63" stopIfTrue="1">
      <formula>C22&lt;&gt;""</formula>
    </cfRule>
  </conditionalFormatting>
  <conditionalFormatting sqref="D80 D76 D72 D68 D64 D60 D56 D48 D44 D40 D36 D32 D28 D24">
    <cfRule type="expression" dxfId="244" priority="62" stopIfTrue="1">
      <formula>C22&lt;&gt;""</formula>
    </cfRule>
  </conditionalFormatting>
  <conditionalFormatting sqref="E80 E76 E72 E68 E64 E60 E56 E48 E44 E40 E36 E32 E28 E24">
    <cfRule type="expression" dxfId="243" priority="61" stopIfTrue="1">
      <formula>C22&lt;&gt;""</formula>
    </cfRule>
  </conditionalFormatting>
  <conditionalFormatting sqref="E79 E75 E71 E67 E63 E59 E55 E47 E43 E39 E35 E31 E27 E23">
    <cfRule type="expression" dxfId="242" priority="60" stopIfTrue="1">
      <formula>C22&lt;&gt;""</formula>
    </cfRule>
  </conditionalFormatting>
  <conditionalFormatting sqref="D78:E78 D74:E74 D70:E70 D66:E66 D62:E62 D58:E58 D54:E54 D46:E46 D42:E42 D38:E38 D34:E34 D30:E30 D26:E26 D22:E22">
    <cfRule type="expression" dxfId="241" priority="59" stopIfTrue="1">
      <formula>C22&lt;&gt;""</formula>
    </cfRule>
  </conditionalFormatting>
  <conditionalFormatting sqref="C66">
    <cfRule type="expression" dxfId="240" priority="57" stopIfTrue="1">
      <formula>C66&lt;&gt;""</formula>
    </cfRule>
  </conditionalFormatting>
  <conditionalFormatting sqref="C22">
    <cfRule type="expression" dxfId="239" priority="56" stopIfTrue="1">
      <formula>C22&lt;&gt;""</formula>
    </cfRule>
  </conditionalFormatting>
  <conditionalFormatting sqref="C26">
    <cfRule type="expression" dxfId="238" priority="55" stopIfTrue="1">
      <formula>C26&lt;&gt;""</formula>
    </cfRule>
  </conditionalFormatting>
  <conditionalFormatting sqref="C30">
    <cfRule type="expression" dxfId="237" priority="54" stopIfTrue="1">
      <formula>C30&lt;&gt;""</formula>
    </cfRule>
  </conditionalFormatting>
  <conditionalFormatting sqref="C34">
    <cfRule type="expression" dxfId="236" priority="53" stopIfTrue="1">
      <formula>C34&lt;&gt;""</formula>
    </cfRule>
  </conditionalFormatting>
  <conditionalFormatting sqref="C38">
    <cfRule type="expression" dxfId="235" priority="52" stopIfTrue="1">
      <formula>C38&lt;&gt;""</formula>
    </cfRule>
  </conditionalFormatting>
  <conditionalFormatting sqref="C42">
    <cfRule type="expression" dxfId="234" priority="51" stopIfTrue="1">
      <formula>C42&lt;&gt;""</formula>
    </cfRule>
  </conditionalFormatting>
  <conditionalFormatting sqref="C46">
    <cfRule type="expression" dxfId="233" priority="50" stopIfTrue="1">
      <formula>C46&lt;&gt;""</formula>
    </cfRule>
  </conditionalFormatting>
  <conditionalFormatting sqref="C54">
    <cfRule type="expression" dxfId="232" priority="48" stopIfTrue="1">
      <formula>C54&lt;&gt;""</formula>
    </cfRule>
  </conditionalFormatting>
  <conditionalFormatting sqref="C58">
    <cfRule type="expression" dxfId="231" priority="47" stopIfTrue="1">
      <formula>C58&lt;&gt;""</formula>
    </cfRule>
  </conditionalFormatting>
  <conditionalFormatting sqref="C62">
    <cfRule type="expression" dxfId="230" priority="46" stopIfTrue="1">
      <formula>C62&lt;&gt;""</formula>
    </cfRule>
  </conditionalFormatting>
  <conditionalFormatting sqref="C70">
    <cfRule type="expression" dxfId="229" priority="45" stopIfTrue="1">
      <formula>C70&lt;&gt;""</formula>
    </cfRule>
  </conditionalFormatting>
  <conditionalFormatting sqref="C74">
    <cfRule type="expression" dxfId="228" priority="44" stopIfTrue="1">
      <formula>C74&lt;&gt;""</formula>
    </cfRule>
  </conditionalFormatting>
  <conditionalFormatting sqref="C78">
    <cfRule type="expression" dxfId="227" priority="43" stopIfTrue="1">
      <formula>C78&lt;&gt;""</formula>
    </cfRule>
  </conditionalFormatting>
  <conditionalFormatting sqref="H18">
    <cfRule type="expression" dxfId="226" priority="42" stopIfTrue="1">
      <formula>H18&lt;&gt;""</formula>
    </cfRule>
  </conditionalFormatting>
  <conditionalFormatting sqref="H22">
    <cfRule type="expression" dxfId="225" priority="41" stopIfTrue="1">
      <formula>H22&lt;&gt;""</formula>
    </cfRule>
  </conditionalFormatting>
  <conditionalFormatting sqref="H26">
    <cfRule type="expression" dxfId="224" priority="40" stopIfTrue="1">
      <formula>H26&lt;&gt;""</formula>
    </cfRule>
  </conditionalFormatting>
  <conditionalFormatting sqref="H30">
    <cfRule type="expression" dxfId="223" priority="39" stopIfTrue="1">
      <formula>H30&lt;&gt;""</formula>
    </cfRule>
  </conditionalFormatting>
  <conditionalFormatting sqref="H34">
    <cfRule type="expression" dxfId="222" priority="38" stopIfTrue="1">
      <formula>H34&lt;&gt;""</formula>
    </cfRule>
  </conditionalFormatting>
  <conditionalFormatting sqref="H38">
    <cfRule type="expression" dxfId="221" priority="37" stopIfTrue="1">
      <formula>H38&lt;&gt;""</formula>
    </cfRule>
  </conditionalFormatting>
  <conditionalFormatting sqref="H42">
    <cfRule type="expression" dxfId="220" priority="36" stopIfTrue="1">
      <formula>H42&lt;&gt;""</formula>
    </cfRule>
  </conditionalFormatting>
  <conditionalFormatting sqref="H46">
    <cfRule type="expression" dxfId="219" priority="35" stopIfTrue="1">
      <formula>H46&lt;&gt;""</formula>
    </cfRule>
  </conditionalFormatting>
  <conditionalFormatting sqref="H50">
    <cfRule type="expression" dxfId="218" priority="34" stopIfTrue="1">
      <formula>H50&lt;&gt;""</formula>
    </cfRule>
  </conditionalFormatting>
  <conditionalFormatting sqref="H54">
    <cfRule type="expression" dxfId="217" priority="33" stopIfTrue="1">
      <formula>H54&lt;&gt;""</formula>
    </cfRule>
  </conditionalFormatting>
  <conditionalFormatting sqref="H58">
    <cfRule type="expression" dxfId="216" priority="32" stopIfTrue="1">
      <formula>H58&lt;&gt;""</formula>
    </cfRule>
  </conditionalFormatting>
  <conditionalFormatting sqref="H66">
    <cfRule type="expression" dxfId="215" priority="30" stopIfTrue="1">
      <formula>H66&lt;&gt;""</formula>
    </cfRule>
  </conditionalFormatting>
  <conditionalFormatting sqref="H70">
    <cfRule type="expression" dxfId="214" priority="29" stopIfTrue="1">
      <formula>H70&lt;&gt;""</formula>
    </cfRule>
  </conditionalFormatting>
  <conditionalFormatting sqref="H74">
    <cfRule type="expression" dxfId="213" priority="28" stopIfTrue="1">
      <formula>H74&lt;&gt;""</formula>
    </cfRule>
  </conditionalFormatting>
  <conditionalFormatting sqref="H78">
    <cfRule type="expression" dxfId="212" priority="27" stopIfTrue="1">
      <formula>H78&lt;&gt;""</formula>
    </cfRule>
  </conditionalFormatting>
  <conditionalFormatting sqref="C52">
    <cfRule type="expression" dxfId="211" priority="14" stopIfTrue="1">
      <formula>C50&lt;&gt;""</formula>
    </cfRule>
  </conditionalFormatting>
  <conditionalFormatting sqref="D52">
    <cfRule type="expression" dxfId="210" priority="13" stopIfTrue="1">
      <formula>C50&lt;&gt;""</formula>
    </cfRule>
  </conditionalFormatting>
  <conditionalFormatting sqref="E52">
    <cfRule type="expression" dxfId="209" priority="12" stopIfTrue="1">
      <formula>C50&lt;&gt;""</formula>
    </cfRule>
  </conditionalFormatting>
  <conditionalFormatting sqref="E51">
    <cfRule type="expression" dxfId="208" priority="11" stopIfTrue="1">
      <formula>C50&lt;&gt;""</formula>
    </cfRule>
  </conditionalFormatting>
  <conditionalFormatting sqref="D50:E50">
    <cfRule type="expression" dxfId="207" priority="10" stopIfTrue="1">
      <formula>C50&lt;&gt;""</formula>
    </cfRule>
  </conditionalFormatting>
  <conditionalFormatting sqref="C50">
    <cfRule type="expression" dxfId="206" priority="9" stopIfTrue="1">
      <formula>C50&lt;&gt;""</formula>
    </cfRule>
  </conditionalFormatting>
  <conditionalFormatting sqref="B50">
    <cfRule type="expression" dxfId="205" priority="8">
      <formula>C50=""</formula>
    </cfRule>
  </conditionalFormatting>
  <conditionalFormatting sqref="B18 B22 B26 B30 B34 B38 B41:B42 B46 G50 G46 G42 G38 G34 G30 G26 G22 G18 G14 G54 G58 G62 G66 G70 G74 G78 B78 B74 B70 B66 B62 B58 B54">
    <cfRule type="expression" dxfId="204" priority="7">
      <formula>C14=""</formula>
    </cfRule>
  </conditionalFormatting>
  <conditionalFormatting sqref="H64">
    <cfRule type="expression" dxfId="203" priority="6" stopIfTrue="1">
      <formula>H62&lt;&gt;""</formula>
    </cfRule>
  </conditionalFormatting>
  <conditionalFormatting sqref="I64">
    <cfRule type="expression" dxfId="202" priority="5" stopIfTrue="1">
      <formula>H62&lt;&gt;""</formula>
    </cfRule>
  </conditionalFormatting>
  <conditionalFormatting sqref="J64">
    <cfRule type="expression" dxfId="201" priority="4" stopIfTrue="1">
      <formula>H62&lt;&gt;""</formula>
    </cfRule>
  </conditionalFormatting>
  <conditionalFormatting sqref="J63">
    <cfRule type="expression" dxfId="200" priority="3" stopIfTrue="1">
      <formula>H62&lt;&gt;""</formula>
    </cfRule>
  </conditionalFormatting>
  <conditionalFormatting sqref="I62:J62">
    <cfRule type="expression" dxfId="199" priority="2" stopIfTrue="1">
      <formula>H62&lt;&gt;""</formula>
    </cfRule>
  </conditionalFormatting>
  <conditionalFormatting sqref="H62">
    <cfRule type="expression" dxfId="198" priority="1" stopIfTrue="1">
      <formula>H62&lt;&gt;""</formula>
    </cfRule>
  </conditionalFormatting>
  <printOptions horizontalCentered="1"/>
  <pageMargins left="0.15748031496062992" right="0.15748031496062992" top="0" bottom="0" header="0.15748031496062992" footer="0.15748031496062992"/>
  <pageSetup paperSize="9" scale="8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L7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35"/>
  <sheetViews>
    <sheetView workbookViewId="0">
      <selection activeCell="I28" sqref="I28"/>
    </sheetView>
  </sheetViews>
  <sheetFormatPr defaultRowHeight="11.25"/>
  <cols>
    <col min="1" max="9" width="9.33203125" style="18"/>
    <col min="10" max="10" width="34" style="18" bestFit="1" customWidth="1"/>
    <col min="11" max="16384" width="9.33203125" style="18"/>
  </cols>
  <sheetData>
    <row r="1" spans="1:22">
      <c r="A1" s="18" t="s">
        <v>1</v>
      </c>
      <c r="B1" s="18" t="s">
        <v>2</v>
      </c>
      <c r="C1" s="18" t="s">
        <v>15</v>
      </c>
      <c r="D1" s="18" t="s">
        <v>16</v>
      </c>
      <c r="E1" s="18" t="s">
        <v>7</v>
      </c>
      <c r="F1" s="18" t="s">
        <v>8</v>
      </c>
      <c r="G1" s="18" t="s">
        <v>17</v>
      </c>
      <c r="H1" s="18" t="s">
        <v>18</v>
      </c>
      <c r="I1" s="18" t="s">
        <v>21</v>
      </c>
      <c r="J1" s="18" t="s">
        <v>256</v>
      </c>
      <c r="K1" s="18" t="s">
        <v>257</v>
      </c>
      <c r="L1" s="18" t="s">
        <v>24</v>
      </c>
      <c r="M1" s="18" t="s">
        <v>258</v>
      </c>
      <c r="N1" s="18" t="s">
        <v>20</v>
      </c>
      <c r="O1" s="18" t="s">
        <v>19</v>
      </c>
      <c r="P1" s="18" t="s">
        <v>6</v>
      </c>
      <c r="Q1" s="18" t="s">
        <v>259</v>
      </c>
      <c r="R1" s="18" t="s">
        <v>263</v>
      </c>
      <c r="S1" s="18" t="s">
        <v>264</v>
      </c>
      <c r="T1" s="18" t="s">
        <v>261</v>
      </c>
      <c r="U1" s="18" t="s">
        <v>260</v>
      </c>
      <c r="V1" s="18" t="s">
        <v>25</v>
      </c>
    </row>
    <row r="2" spans="1:22">
      <c r="A2" s="18">
        <v>1</v>
      </c>
      <c r="B2" s="18">
        <v>31</v>
      </c>
      <c r="C2" s="18" t="s">
        <v>400</v>
      </c>
      <c r="D2" s="18" t="s">
        <v>215</v>
      </c>
      <c r="E2" s="18">
        <v>6</v>
      </c>
      <c r="F2" s="19">
        <v>4.0137384259259258E-3</v>
      </c>
      <c r="I2" s="18">
        <v>56.378</v>
      </c>
      <c r="J2" s="18">
        <v>5</v>
      </c>
      <c r="K2" s="18">
        <v>56.381</v>
      </c>
      <c r="M2" s="18">
        <v>716</v>
      </c>
      <c r="N2" s="19" t="s">
        <v>265</v>
      </c>
      <c r="O2" s="18" t="s">
        <v>401</v>
      </c>
      <c r="P2" s="18" t="s">
        <v>381</v>
      </c>
      <c r="Q2" s="19" t="s">
        <v>402</v>
      </c>
      <c r="R2" s="18">
        <v>28.353000000000002</v>
      </c>
      <c r="S2" s="18">
        <v>28.027999999999999</v>
      </c>
      <c r="V2" s="18">
        <v>80.712000000000003</v>
      </c>
    </row>
    <row r="3" spans="1:22">
      <c r="A3" s="18">
        <v>2</v>
      </c>
      <c r="B3" s="18">
        <v>16</v>
      </c>
      <c r="C3" s="18" t="s">
        <v>412</v>
      </c>
      <c r="D3" s="18" t="s">
        <v>215</v>
      </c>
      <c r="E3" s="18">
        <v>6</v>
      </c>
      <c r="F3" s="19">
        <v>4.0179745370370369E-3</v>
      </c>
      <c r="G3" s="18">
        <v>0.36599999999999999</v>
      </c>
      <c r="H3" s="18">
        <v>0.36599999999999999</v>
      </c>
      <c r="I3" s="18">
        <v>56.289000000000001</v>
      </c>
      <c r="J3" s="18">
        <v>5</v>
      </c>
      <c r="K3" s="18">
        <v>56.375</v>
      </c>
      <c r="M3" s="18">
        <v>709</v>
      </c>
      <c r="N3" s="18" t="s">
        <v>265</v>
      </c>
      <c r="O3" s="18" t="s">
        <v>413</v>
      </c>
      <c r="P3" s="18" t="s">
        <v>414</v>
      </c>
      <c r="Q3" s="19" t="s">
        <v>415</v>
      </c>
      <c r="R3" s="18">
        <v>28.204000000000001</v>
      </c>
      <c r="S3" s="18">
        <v>28.170999999999999</v>
      </c>
      <c r="V3" s="18">
        <v>80.84</v>
      </c>
    </row>
    <row r="4" spans="1:22">
      <c r="A4" s="18">
        <v>3</v>
      </c>
      <c r="B4" s="18">
        <v>9</v>
      </c>
      <c r="C4" s="18" t="s">
        <v>425</v>
      </c>
      <c r="D4" s="18" t="s">
        <v>215</v>
      </c>
      <c r="E4" s="18">
        <v>6</v>
      </c>
      <c r="F4" s="19">
        <v>4.0203587962962962E-3</v>
      </c>
      <c r="G4" s="18">
        <v>0.57199999999999995</v>
      </c>
      <c r="H4" s="18">
        <v>0.20599999999999999</v>
      </c>
      <c r="I4" s="18">
        <v>56.351999999999997</v>
      </c>
      <c r="J4" s="18">
        <v>5</v>
      </c>
      <c r="K4" s="18">
        <v>56.643000000000001</v>
      </c>
      <c r="M4" s="18">
        <v>704</v>
      </c>
      <c r="N4" s="18" t="s">
        <v>265</v>
      </c>
      <c r="O4" s="18" t="s">
        <v>426</v>
      </c>
      <c r="P4" s="18" t="s">
        <v>336</v>
      </c>
      <c r="Q4" s="19" t="s">
        <v>427</v>
      </c>
      <c r="R4" s="18">
        <v>28.256</v>
      </c>
      <c r="S4" s="18">
        <v>28.46</v>
      </c>
      <c r="V4" s="18">
        <v>80.75</v>
      </c>
    </row>
    <row r="5" spans="1:22">
      <c r="A5" s="18">
        <v>4</v>
      </c>
      <c r="B5" s="18">
        <v>71</v>
      </c>
      <c r="C5" s="18" t="s">
        <v>389</v>
      </c>
      <c r="D5" s="18" t="s">
        <v>215</v>
      </c>
      <c r="E5" s="18">
        <v>6</v>
      </c>
      <c r="F5" s="19">
        <v>4.0228124999999995E-3</v>
      </c>
      <c r="G5" s="18">
        <v>0.78400000000000003</v>
      </c>
      <c r="H5" s="18">
        <v>0.21199999999999999</v>
      </c>
      <c r="I5" s="18">
        <v>56.500999999999998</v>
      </c>
      <c r="J5" s="18">
        <v>5</v>
      </c>
      <c r="K5" s="18">
        <v>56.597000000000001</v>
      </c>
      <c r="M5" s="18">
        <v>733</v>
      </c>
      <c r="N5" s="18" t="s">
        <v>265</v>
      </c>
      <c r="O5" s="18" t="s">
        <v>22</v>
      </c>
      <c r="P5" s="18" t="s">
        <v>390</v>
      </c>
      <c r="Q5" s="18" t="s">
        <v>391</v>
      </c>
      <c r="R5" s="18">
        <v>28.225999999999999</v>
      </c>
      <c r="S5" s="18">
        <v>28.433</v>
      </c>
      <c r="V5" s="18">
        <v>80.537000000000006</v>
      </c>
    </row>
    <row r="6" spans="1:22">
      <c r="A6" s="18">
        <v>5</v>
      </c>
      <c r="B6" s="18">
        <v>12</v>
      </c>
      <c r="C6" s="18" t="s">
        <v>312</v>
      </c>
      <c r="D6" s="18" t="s">
        <v>215</v>
      </c>
      <c r="E6" s="18">
        <v>6</v>
      </c>
      <c r="F6" s="19">
        <v>4.0322337962962959E-3</v>
      </c>
      <c r="G6" s="18">
        <v>1.5980000000000001</v>
      </c>
      <c r="H6" s="18">
        <v>0.70299999999999996</v>
      </c>
      <c r="I6" s="18">
        <v>56.176000000000002</v>
      </c>
      <c r="J6" s="18">
        <v>5</v>
      </c>
      <c r="K6" s="18">
        <v>56.195999999999998</v>
      </c>
      <c r="M6" s="18">
        <v>706</v>
      </c>
      <c r="N6" s="18" t="s">
        <v>265</v>
      </c>
      <c r="O6" s="18" t="s">
        <v>284</v>
      </c>
      <c r="P6" s="18" t="s">
        <v>313</v>
      </c>
      <c r="Q6" s="19" t="s">
        <v>314</v>
      </c>
      <c r="R6" s="18">
        <v>28.344999999999999</v>
      </c>
      <c r="S6" s="18">
        <v>27.850999999999999</v>
      </c>
      <c r="V6" s="18">
        <v>81.003</v>
      </c>
    </row>
    <row r="7" spans="1:22">
      <c r="A7" s="18">
        <v>6</v>
      </c>
      <c r="B7" s="18">
        <v>55</v>
      </c>
      <c r="C7" s="18" t="s">
        <v>416</v>
      </c>
      <c r="D7" s="18" t="s">
        <v>215</v>
      </c>
      <c r="E7" s="18">
        <v>6</v>
      </c>
      <c r="F7" s="19">
        <v>4.034826388888889E-3</v>
      </c>
      <c r="G7" s="18">
        <v>1.8220000000000001</v>
      </c>
      <c r="H7" s="18">
        <v>0.224</v>
      </c>
      <c r="I7" s="18">
        <v>56.030999999999999</v>
      </c>
      <c r="J7" s="18">
        <v>5</v>
      </c>
      <c r="K7" s="18">
        <v>56.180999999999997</v>
      </c>
      <c r="M7" s="18">
        <v>727</v>
      </c>
      <c r="N7" s="19" t="s">
        <v>265</v>
      </c>
      <c r="O7" s="18" t="s">
        <v>362</v>
      </c>
      <c r="P7" s="18" t="s">
        <v>332</v>
      </c>
      <c r="Q7" s="19" t="s">
        <v>417</v>
      </c>
      <c r="R7" s="18">
        <v>28.222000000000001</v>
      </c>
      <c r="S7" s="18">
        <v>27.959</v>
      </c>
      <c r="V7" s="18">
        <v>81.212000000000003</v>
      </c>
    </row>
    <row r="8" spans="1:22">
      <c r="A8" s="18">
        <v>7</v>
      </c>
      <c r="B8" s="18">
        <v>8</v>
      </c>
      <c r="C8" s="18" t="s">
        <v>422</v>
      </c>
      <c r="D8" s="18" t="s">
        <v>215</v>
      </c>
      <c r="E8" s="18">
        <v>6</v>
      </c>
      <c r="F8" s="19">
        <v>4.0370254629629636E-3</v>
      </c>
      <c r="G8" s="18">
        <v>2.012</v>
      </c>
      <c r="H8" s="18">
        <v>0.19</v>
      </c>
      <c r="I8" s="18">
        <v>56.03</v>
      </c>
      <c r="J8" s="18">
        <v>6</v>
      </c>
      <c r="K8" s="18">
        <v>56.05</v>
      </c>
      <c r="M8" s="18">
        <v>703</v>
      </c>
      <c r="N8" s="19" t="s">
        <v>265</v>
      </c>
      <c r="O8" s="18" t="s">
        <v>423</v>
      </c>
      <c r="P8" s="18" t="s">
        <v>336</v>
      </c>
      <c r="Q8" s="19" t="s">
        <v>424</v>
      </c>
      <c r="R8" s="18">
        <v>28.169</v>
      </c>
      <c r="S8" s="18">
        <v>27.861000000000001</v>
      </c>
      <c r="V8" s="18">
        <v>81.213999999999999</v>
      </c>
    </row>
    <row r="9" spans="1:22">
      <c r="A9" s="18">
        <v>8</v>
      </c>
      <c r="B9" s="18">
        <v>14</v>
      </c>
      <c r="C9" s="18" t="s">
        <v>325</v>
      </c>
      <c r="D9" s="18" t="s">
        <v>215</v>
      </c>
      <c r="E9" s="18">
        <v>6</v>
      </c>
      <c r="F9" s="19">
        <v>4.0240972222222223E-3</v>
      </c>
      <c r="G9" s="18">
        <v>0.89500000000000002</v>
      </c>
      <c r="H9" s="18">
        <v>0.111</v>
      </c>
      <c r="I9" s="18">
        <v>56.006999999999998</v>
      </c>
      <c r="J9" s="18">
        <v>5</v>
      </c>
      <c r="K9" s="18">
        <v>56.127000000000002</v>
      </c>
      <c r="L9" s="18" t="s">
        <v>447</v>
      </c>
      <c r="M9" s="18">
        <v>14620682</v>
      </c>
      <c r="N9" s="19" t="s">
        <v>265</v>
      </c>
      <c r="O9" s="18" t="s">
        <v>326</v>
      </c>
      <c r="P9" s="18" t="s">
        <v>274</v>
      </c>
      <c r="Q9" s="19" t="s">
        <v>327</v>
      </c>
      <c r="R9" s="18">
        <v>28.257999999999999</v>
      </c>
      <c r="S9" s="18">
        <v>28.303000000000001</v>
      </c>
      <c r="V9" s="18">
        <v>81.247</v>
      </c>
    </row>
    <row r="10" spans="1:22">
      <c r="A10" s="18">
        <v>9</v>
      </c>
      <c r="B10" s="18">
        <v>39</v>
      </c>
      <c r="C10" s="18" t="s">
        <v>319</v>
      </c>
      <c r="D10" s="18" t="s">
        <v>215</v>
      </c>
      <c r="E10" s="18">
        <v>6</v>
      </c>
      <c r="F10" s="19">
        <v>4.0398263888888888E-3</v>
      </c>
      <c r="G10" s="18">
        <v>2.254</v>
      </c>
      <c r="H10" s="18">
        <v>0.24199999999999999</v>
      </c>
      <c r="I10" s="18">
        <v>56.058</v>
      </c>
      <c r="J10" s="18">
        <v>6</v>
      </c>
      <c r="K10" s="18">
        <v>56.113</v>
      </c>
      <c r="M10" s="18">
        <v>720</v>
      </c>
      <c r="N10" s="19" t="s">
        <v>265</v>
      </c>
      <c r="O10" s="18" t="s">
        <v>23</v>
      </c>
      <c r="P10" s="18" t="s">
        <v>270</v>
      </c>
      <c r="Q10" s="19" t="s">
        <v>320</v>
      </c>
      <c r="R10" s="18">
        <v>28.157</v>
      </c>
      <c r="S10" s="18">
        <v>27.901</v>
      </c>
      <c r="V10" s="18">
        <v>81.173000000000002</v>
      </c>
    </row>
    <row r="11" spans="1:22">
      <c r="A11" s="18">
        <v>10</v>
      </c>
      <c r="B11" s="18">
        <v>13</v>
      </c>
      <c r="C11" s="18" t="s">
        <v>428</v>
      </c>
      <c r="D11" s="18" t="s">
        <v>215</v>
      </c>
      <c r="E11" s="18">
        <v>6</v>
      </c>
      <c r="F11" s="19">
        <v>4.0413657407407403E-3</v>
      </c>
      <c r="G11" s="18">
        <v>2.387</v>
      </c>
      <c r="H11" s="18">
        <v>0.13300000000000001</v>
      </c>
      <c r="I11" s="18">
        <v>56.039000000000001</v>
      </c>
      <c r="J11" s="18">
        <v>5</v>
      </c>
      <c r="K11" s="18">
        <v>56.066000000000003</v>
      </c>
      <c r="M11" s="18">
        <v>707</v>
      </c>
      <c r="N11" s="18" t="s">
        <v>265</v>
      </c>
      <c r="O11" s="18" t="s">
        <v>429</v>
      </c>
      <c r="P11" s="18" t="s">
        <v>430</v>
      </c>
      <c r="Q11" s="19" t="s">
        <v>431</v>
      </c>
      <c r="R11" s="18">
        <v>28.157</v>
      </c>
      <c r="S11" s="18">
        <v>27.908999999999999</v>
      </c>
      <c r="V11" s="18">
        <v>81.200999999999993</v>
      </c>
    </row>
    <row r="12" spans="1:22">
      <c r="A12" s="18">
        <v>11</v>
      </c>
      <c r="B12" s="18">
        <v>27</v>
      </c>
      <c r="C12" s="18" t="s">
        <v>334</v>
      </c>
      <c r="D12" s="18" t="s">
        <v>215</v>
      </c>
      <c r="E12" s="18">
        <v>6</v>
      </c>
      <c r="F12" s="19">
        <v>4.0438078703703704E-3</v>
      </c>
      <c r="G12" s="18">
        <v>2.5979999999999999</v>
      </c>
      <c r="H12" s="18">
        <v>0.21099999999999999</v>
      </c>
      <c r="I12" s="18">
        <v>55.972000000000001</v>
      </c>
      <c r="J12" s="18">
        <v>6</v>
      </c>
      <c r="K12" s="18">
        <v>56.241</v>
      </c>
      <c r="M12" s="18">
        <v>8111339</v>
      </c>
      <c r="N12" s="19" t="s">
        <v>265</v>
      </c>
      <c r="O12" s="18" t="s">
        <v>335</v>
      </c>
      <c r="P12" s="18" t="s">
        <v>336</v>
      </c>
      <c r="Q12" s="19" t="s">
        <v>337</v>
      </c>
      <c r="R12" s="18">
        <v>28.193999999999999</v>
      </c>
      <c r="S12" s="18">
        <v>27.777999999999999</v>
      </c>
      <c r="V12" s="18">
        <v>81.298000000000002</v>
      </c>
    </row>
    <row r="13" spans="1:22">
      <c r="A13" s="18">
        <v>12</v>
      </c>
      <c r="B13" s="18">
        <v>68</v>
      </c>
      <c r="C13" s="18" t="s">
        <v>331</v>
      </c>
      <c r="D13" s="18" t="s">
        <v>215</v>
      </c>
      <c r="E13" s="18">
        <v>6</v>
      </c>
      <c r="F13" s="19">
        <v>4.0475694444444448E-3</v>
      </c>
      <c r="G13" s="18">
        <v>2.923</v>
      </c>
      <c r="H13" s="18">
        <v>0.32500000000000001</v>
      </c>
      <c r="I13" s="18">
        <v>55.887999999999998</v>
      </c>
      <c r="J13" s="18">
        <v>4</v>
      </c>
      <c r="K13" s="18">
        <v>56.005000000000003</v>
      </c>
      <c r="M13" s="18">
        <v>731</v>
      </c>
      <c r="N13" s="18" t="s">
        <v>265</v>
      </c>
      <c r="O13" s="18" t="s">
        <v>284</v>
      </c>
      <c r="P13" s="18" t="s">
        <v>332</v>
      </c>
      <c r="Q13" s="19" t="s">
        <v>333</v>
      </c>
      <c r="R13" s="18">
        <v>28.395</v>
      </c>
      <c r="S13" s="18">
        <v>27.721</v>
      </c>
      <c r="V13" s="18">
        <v>81.42</v>
      </c>
    </row>
    <row r="14" spans="1:22">
      <c r="A14" s="18">
        <v>13</v>
      </c>
      <c r="B14" s="18">
        <v>66</v>
      </c>
      <c r="C14" s="18" t="s">
        <v>435</v>
      </c>
      <c r="D14" s="18" t="s">
        <v>215</v>
      </c>
      <c r="E14" s="18">
        <v>6</v>
      </c>
      <c r="F14" s="19">
        <v>4.0920601851851856E-3</v>
      </c>
      <c r="G14" s="18">
        <v>6.7670000000000003</v>
      </c>
      <c r="H14" s="18">
        <v>3.8439999999999999</v>
      </c>
      <c r="I14" s="18">
        <v>57.143000000000001</v>
      </c>
      <c r="J14" s="18">
        <v>4</v>
      </c>
      <c r="K14" s="18">
        <v>57.423999999999999</v>
      </c>
      <c r="M14" s="18">
        <v>730</v>
      </c>
      <c r="N14" s="19" t="s">
        <v>265</v>
      </c>
      <c r="O14" s="18" t="s">
        <v>348</v>
      </c>
      <c r="P14" s="18" t="s">
        <v>436</v>
      </c>
      <c r="Q14" s="19" t="s">
        <v>437</v>
      </c>
      <c r="R14" s="18">
        <v>28.952999999999999</v>
      </c>
      <c r="S14" s="18">
        <v>28.515999999999998</v>
      </c>
      <c r="V14" s="18">
        <v>79.632000000000005</v>
      </c>
    </row>
    <row r="15" spans="1:22">
      <c r="A15" s="18">
        <v>14</v>
      </c>
      <c r="B15" s="18">
        <v>61</v>
      </c>
      <c r="C15" s="18" t="s">
        <v>341</v>
      </c>
      <c r="D15" s="18" t="s">
        <v>215</v>
      </c>
      <c r="E15" s="18">
        <v>6</v>
      </c>
      <c r="F15" s="19">
        <v>4.1089236111111109E-3</v>
      </c>
      <c r="G15" s="18">
        <v>8.2240000000000002</v>
      </c>
      <c r="H15" s="18">
        <v>1.4570000000000001</v>
      </c>
      <c r="I15" s="18">
        <v>56.761000000000003</v>
      </c>
      <c r="J15" s="18">
        <v>5</v>
      </c>
      <c r="K15" s="18">
        <v>56.877000000000002</v>
      </c>
      <c r="M15" s="18">
        <v>10308234</v>
      </c>
      <c r="N15" s="18" t="s">
        <v>265</v>
      </c>
      <c r="O15" s="18" t="s">
        <v>316</v>
      </c>
      <c r="P15" s="18" t="s">
        <v>317</v>
      </c>
      <c r="Q15" s="19" t="s">
        <v>342</v>
      </c>
      <c r="R15" s="18">
        <v>28.609000000000002</v>
      </c>
      <c r="S15" s="18">
        <v>28.37</v>
      </c>
      <c r="V15" s="18">
        <v>80.168000000000006</v>
      </c>
    </row>
    <row r="16" spans="1:22">
      <c r="A16" s="18">
        <v>15</v>
      </c>
      <c r="B16" s="18">
        <v>49</v>
      </c>
      <c r="C16" s="18" t="s">
        <v>418</v>
      </c>
      <c r="D16" s="18" t="s">
        <v>215</v>
      </c>
      <c r="E16" s="18">
        <v>6</v>
      </c>
      <c r="F16" s="19">
        <v>4.1315856481481481E-3</v>
      </c>
      <c r="G16" s="18">
        <v>10.182</v>
      </c>
      <c r="H16" s="18">
        <v>1.958</v>
      </c>
      <c r="I16" s="18">
        <v>56.314999999999998</v>
      </c>
      <c r="J16" s="18">
        <v>6</v>
      </c>
      <c r="K16" s="18">
        <v>56.322000000000003</v>
      </c>
      <c r="M16" s="18">
        <v>2253882</v>
      </c>
      <c r="N16" s="19" t="s">
        <v>265</v>
      </c>
      <c r="O16" s="18" t="s">
        <v>419</v>
      </c>
      <c r="P16" s="18" t="s">
        <v>420</v>
      </c>
      <c r="Q16" s="19" t="s">
        <v>421</v>
      </c>
      <c r="R16" s="18">
        <v>28.43</v>
      </c>
      <c r="S16" s="18">
        <v>27.885000000000002</v>
      </c>
      <c r="V16" s="18">
        <v>80.802999999999997</v>
      </c>
    </row>
    <row r="17" spans="1:22">
      <c r="A17" s="18">
        <v>16</v>
      </c>
      <c r="B17" s="18">
        <v>57</v>
      </c>
      <c r="C17" s="18" t="s">
        <v>283</v>
      </c>
      <c r="D17" s="18" t="s">
        <v>215</v>
      </c>
      <c r="E17" s="18">
        <v>6</v>
      </c>
      <c r="F17" s="19">
        <v>4.1397222222222226E-3</v>
      </c>
      <c r="G17" s="18">
        <v>10.885</v>
      </c>
      <c r="H17" s="18">
        <v>0.70299999999999996</v>
      </c>
      <c r="I17" s="18">
        <v>56.332999999999998</v>
      </c>
      <c r="J17" s="18">
        <v>6</v>
      </c>
      <c r="K17" s="18">
        <v>56.411000000000001</v>
      </c>
      <c r="M17" s="18">
        <v>8170816</v>
      </c>
      <c r="N17" s="18" t="s">
        <v>265</v>
      </c>
      <c r="O17" s="18" t="s">
        <v>284</v>
      </c>
      <c r="P17" s="18" t="s">
        <v>285</v>
      </c>
      <c r="Q17" s="19" t="s">
        <v>286</v>
      </c>
      <c r="R17" s="18">
        <v>28.436</v>
      </c>
      <c r="S17" s="18">
        <v>27.896999999999998</v>
      </c>
      <c r="V17" s="18">
        <v>80.777000000000001</v>
      </c>
    </row>
    <row r="18" spans="1:22">
      <c r="A18" s="18">
        <v>17</v>
      </c>
      <c r="B18" s="18">
        <v>44</v>
      </c>
      <c r="C18" s="18" t="s">
        <v>321</v>
      </c>
      <c r="D18" s="18" t="s">
        <v>215</v>
      </c>
      <c r="E18" s="18">
        <v>6</v>
      </c>
      <c r="F18" s="19">
        <v>4.1553587962962968E-3</v>
      </c>
      <c r="G18" s="18">
        <v>12.236000000000001</v>
      </c>
      <c r="H18" s="18">
        <v>1.351</v>
      </c>
      <c r="I18" s="18">
        <v>56.725000000000001</v>
      </c>
      <c r="J18" s="18">
        <v>4</v>
      </c>
      <c r="K18" s="18">
        <v>56.960999999999999</v>
      </c>
      <c r="M18" s="18">
        <v>722</v>
      </c>
      <c r="N18" s="18" t="s">
        <v>265</v>
      </c>
      <c r="O18" s="18" t="s">
        <v>322</v>
      </c>
      <c r="P18" s="18" t="s">
        <v>323</v>
      </c>
      <c r="Q18" s="19" t="s">
        <v>324</v>
      </c>
      <c r="R18" s="18">
        <v>28.527000000000001</v>
      </c>
      <c r="S18" s="18">
        <v>29.111999999999998</v>
      </c>
      <c r="V18" s="18">
        <v>80.218999999999994</v>
      </c>
    </row>
    <row r="19" spans="1:22">
      <c r="A19" s="18">
        <v>18</v>
      </c>
      <c r="B19" s="18">
        <v>97</v>
      </c>
      <c r="C19" s="18" t="s">
        <v>410</v>
      </c>
      <c r="D19" s="18" t="s">
        <v>215</v>
      </c>
      <c r="E19" s="18">
        <v>6</v>
      </c>
      <c r="F19" s="19">
        <v>4.1705439814814808E-3</v>
      </c>
      <c r="G19" s="18">
        <v>13.548</v>
      </c>
      <c r="H19" s="18">
        <v>1.02</v>
      </c>
      <c r="I19" s="18">
        <v>56.496000000000002</v>
      </c>
      <c r="J19" s="18">
        <v>6</v>
      </c>
      <c r="K19" s="18">
        <v>56.523000000000003</v>
      </c>
      <c r="M19" s="18">
        <v>738</v>
      </c>
      <c r="N19" s="18" t="s">
        <v>265</v>
      </c>
      <c r="O19" s="18" t="s">
        <v>273</v>
      </c>
      <c r="P19" s="18" t="s">
        <v>274</v>
      </c>
      <c r="Q19" s="19" t="s">
        <v>411</v>
      </c>
      <c r="R19" s="18">
        <v>28.460999999999999</v>
      </c>
      <c r="S19" s="18">
        <v>28.035</v>
      </c>
      <c r="V19" s="18">
        <v>80.543999999999997</v>
      </c>
    </row>
    <row r="20" spans="1:22">
      <c r="A20" s="18">
        <v>19</v>
      </c>
      <c r="B20" s="18">
        <v>99</v>
      </c>
      <c r="C20" s="18" t="s">
        <v>347</v>
      </c>
      <c r="D20" s="18" t="s">
        <v>215</v>
      </c>
      <c r="E20" s="18">
        <v>6</v>
      </c>
      <c r="F20" s="19">
        <v>4.2971412037037041E-3</v>
      </c>
      <c r="G20" s="18">
        <v>24.486000000000001</v>
      </c>
      <c r="H20" s="18">
        <v>10.938000000000001</v>
      </c>
      <c r="I20" s="18">
        <v>56.862000000000002</v>
      </c>
      <c r="J20" s="18">
        <v>2</v>
      </c>
      <c r="K20" s="18">
        <v>57.286999999999999</v>
      </c>
      <c r="L20" s="18" t="s">
        <v>441</v>
      </c>
      <c r="M20" s="18">
        <v>740</v>
      </c>
      <c r="N20" s="18" t="s">
        <v>265</v>
      </c>
      <c r="O20" s="18" t="s">
        <v>348</v>
      </c>
      <c r="P20" s="18" t="s">
        <v>349</v>
      </c>
      <c r="Q20" s="19" t="s">
        <v>350</v>
      </c>
      <c r="R20" s="18">
        <v>28.763999999999999</v>
      </c>
      <c r="S20" s="18">
        <v>28.888000000000002</v>
      </c>
      <c r="V20" s="18">
        <v>80.025000000000006</v>
      </c>
    </row>
    <row r="21" spans="1:22">
      <c r="A21" s="18">
        <v>20</v>
      </c>
      <c r="B21" s="18">
        <v>90</v>
      </c>
      <c r="C21" s="18" t="s">
        <v>338</v>
      </c>
      <c r="D21" s="18" t="s">
        <v>215</v>
      </c>
      <c r="F21" s="19">
        <v>5.2859999999999996</v>
      </c>
      <c r="G21" s="18" t="s">
        <v>445</v>
      </c>
      <c r="H21" s="18" t="s">
        <v>445</v>
      </c>
      <c r="J21" s="18">
        <v>0</v>
      </c>
      <c r="M21" s="18">
        <v>14281735</v>
      </c>
      <c r="N21" s="19" t="s">
        <v>265</v>
      </c>
      <c r="O21" s="18" t="s">
        <v>339</v>
      </c>
      <c r="P21" s="18" t="s">
        <v>274</v>
      </c>
      <c r="Q21" s="19" t="s">
        <v>340</v>
      </c>
      <c r="V21" s="18" t="s">
        <v>446</v>
      </c>
    </row>
    <row r="22" spans="1:22">
      <c r="A22" s="18">
        <v>21</v>
      </c>
      <c r="B22" s="18">
        <v>56</v>
      </c>
      <c r="C22" s="18" t="s">
        <v>351</v>
      </c>
      <c r="D22" s="18" t="s">
        <v>215</v>
      </c>
      <c r="E22" s="18">
        <v>6</v>
      </c>
      <c r="F22" s="19">
        <v>4.158738425925926E-3</v>
      </c>
      <c r="G22" s="18">
        <v>12.528</v>
      </c>
      <c r="H22" s="18">
        <v>0.29199999999999998</v>
      </c>
      <c r="I22" s="18">
        <v>56.805</v>
      </c>
      <c r="J22" s="18">
        <v>5</v>
      </c>
      <c r="K22" s="18">
        <v>57.094999999999999</v>
      </c>
      <c r="L22" s="18" t="s">
        <v>235</v>
      </c>
      <c r="M22" s="18">
        <v>728</v>
      </c>
      <c r="N22" s="19" t="s">
        <v>265</v>
      </c>
      <c r="O22" s="18" t="s">
        <v>160</v>
      </c>
      <c r="P22" s="18" t="s">
        <v>352</v>
      </c>
      <c r="Q22" s="19" t="s">
        <v>353</v>
      </c>
      <c r="R22" s="18">
        <v>28.552</v>
      </c>
      <c r="S22" s="18">
        <v>28.542999999999999</v>
      </c>
      <c r="V22" s="18">
        <v>80.105999999999995</v>
      </c>
    </row>
    <row r="23" spans="1:22">
      <c r="A23" s="18">
        <v>22</v>
      </c>
      <c r="B23" s="18">
        <v>26</v>
      </c>
      <c r="C23" s="18" t="s">
        <v>432</v>
      </c>
      <c r="D23" s="18" t="s">
        <v>215</v>
      </c>
      <c r="F23" s="19">
        <v>5.5819999999999999</v>
      </c>
      <c r="G23" s="18" t="s">
        <v>445</v>
      </c>
      <c r="H23" s="18">
        <v>0.29599999999999999</v>
      </c>
      <c r="J23" s="18">
        <v>0</v>
      </c>
      <c r="M23" s="18">
        <v>713</v>
      </c>
      <c r="N23" s="18" t="s">
        <v>265</v>
      </c>
      <c r="O23" s="18" t="s">
        <v>433</v>
      </c>
      <c r="P23" s="18" t="s">
        <v>274</v>
      </c>
      <c r="Q23" s="18" t="s">
        <v>434</v>
      </c>
      <c r="V23" s="18" t="s">
        <v>446</v>
      </c>
    </row>
    <row r="24" spans="1:22">
      <c r="A24" s="18">
        <v>23</v>
      </c>
      <c r="B24" s="18">
        <v>29</v>
      </c>
      <c r="C24" s="18" t="s">
        <v>343</v>
      </c>
      <c r="D24" s="18" t="s">
        <v>215</v>
      </c>
      <c r="F24" s="19">
        <v>5.9</v>
      </c>
      <c r="G24" s="18" t="s">
        <v>445</v>
      </c>
      <c r="H24" s="18">
        <v>0.318</v>
      </c>
      <c r="J24" s="18">
        <v>0</v>
      </c>
      <c r="M24" s="18">
        <v>715</v>
      </c>
      <c r="N24" s="19" t="s">
        <v>265</v>
      </c>
      <c r="O24" s="18" t="s">
        <v>344</v>
      </c>
      <c r="P24" s="18" t="s">
        <v>345</v>
      </c>
      <c r="Q24" s="19" t="s">
        <v>346</v>
      </c>
      <c r="V24" s="18" t="s">
        <v>446</v>
      </c>
    </row>
    <row r="25" spans="1:22">
      <c r="F25" s="19"/>
      <c r="N25" s="19"/>
      <c r="Q25" s="19"/>
    </row>
    <row r="26" spans="1:22">
      <c r="F26" s="19"/>
      <c r="Q26" s="19"/>
    </row>
    <row r="27" spans="1:22">
      <c r="F27" s="19"/>
      <c r="Q27" s="19"/>
    </row>
    <row r="28" spans="1:22">
      <c r="F28" s="19"/>
    </row>
    <row r="29" spans="1:22">
      <c r="F29" s="19"/>
      <c r="N29" s="19"/>
      <c r="Q29" s="19"/>
    </row>
    <row r="30" spans="1:22">
      <c r="F30" s="19"/>
      <c r="Q30" s="19"/>
    </row>
    <row r="31" spans="1:22">
      <c r="F31" s="19"/>
    </row>
    <row r="32" spans="1:22">
      <c r="F32" s="19"/>
    </row>
    <row r="33" spans="6:18">
      <c r="F33" s="19"/>
      <c r="N33" s="19"/>
      <c r="Q33" s="19"/>
    </row>
    <row r="34" spans="6:18">
      <c r="F34" s="19"/>
      <c r="N34" s="19"/>
      <c r="Q34" s="19"/>
    </row>
    <row r="35" spans="6:18">
      <c r="R35" s="19"/>
    </row>
  </sheetData>
  <phoneticPr fontId="16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workbookViewId="0">
      <selection activeCell="A10" sqref="A10"/>
    </sheetView>
  </sheetViews>
  <sheetFormatPr defaultColWidth="13.33203125" defaultRowHeight="15" customHeight="1"/>
  <cols>
    <col min="1" max="1" width="5.83203125" customWidth="1"/>
    <col min="2" max="2" width="6.83203125" customWidth="1"/>
    <col min="3" max="3" width="2.83203125" customWidth="1"/>
    <col min="4" max="4" width="21" customWidth="1"/>
    <col min="5" max="5" width="16.83203125" customWidth="1"/>
    <col min="6" max="6" width="28.83203125" customWidth="1"/>
    <col min="7" max="7" width="4.6640625" customWidth="1"/>
    <col min="8" max="8" width="5.5" customWidth="1"/>
    <col min="9" max="9" width="13.1640625" bestFit="1" customWidth="1"/>
    <col min="10" max="10" width="10.83203125" customWidth="1"/>
    <col min="11" max="11" width="7.83203125" customWidth="1"/>
    <col min="12" max="12" width="7.83203125" style="67" customWidth="1"/>
    <col min="13" max="13" width="1.83203125" style="218" customWidth="1"/>
    <col min="14" max="14" width="0.5" customWidth="1"/>
    <col min="15" max="15" width="13.33203125" style="180"/>
    <col min="16" max="20" width="13.33203125" style="180" customWidth="1"/>
    <col min="21" max="21" width="13.33203125" style="180"/>
  </cols>
  <sheetData>
    <row r="1" spans="1:21" s="23" customFormat="1" ht="15" customHeight="1">
      <c r="A1"/>
      <c r="B1"/>
      <c r="C1"/>
      <c r="D1"/>
      <c r="E1"/>
      <c r="F1"/>
      <c r="G1"/>
      <c r="H1"/>
      <c r="I1"/>
      <c r="J1"/>
      <c r="K1"/>
      <c r="L1" s="67"/>
      <c r="M1" s="218"/>
      <c r="N1"/>
      <c r="O1" s="226"/>
      <c r="P1" s="226"/>
      <c r="Q1" s="226"/>
      <c r="R1" s="226"/>
      <c r="S1" s="226"/>
      <c r="T1" s="226"/>
      <c r="U1" s="226"/>
    </row>
    <row r="2" spans="1:21" s="23" customFormat="1" ht="15" customHeight="1">
      <c r="A2"/>
      <c r="B2"/>
      <c r="C2"/>
      <c r="D2"/>
      <c r="E2"/>
      <c r="F2"/>
      <c r="G2"/>
      <c r="H2"/>
      <c r="I2"/>
      <c r="J2"/>
      <c r="K2"/>
      <c r="L2" s="67"/>
      <c r="M2" s="218"/>
      <c r="N2"/>
      <c r="O2" s="226"/>
      <c r="P2" s="226"/>
      <c r="Q2" s="226"/>
      <c r="R2" s="226"/>
      <c r="S2" s="226"/>
      <c r="T2" s="226"/>
      <c r="U2" s="226"/>
    </row>
    <row r="3" spans="1:21" s="23" customFormat="1" ht="15" customHeight="1">
      <c r="A3"/>
      <c r="B3"/>
      <c r="C3"/>
      <c r="D3"/>
      <c r="E3"/>
      <c r="F3"/>
      <c r="G3"/>
      <c r="H3"/>
      <c r="I3"/>
      <c r="J3"/>
      <c r="K3"/>
      <c r="L3" s="67"/>
      <c r="M3" s="218"/>
      <c r="N3"/>
      <c r="O3" s="226"/>
      <c r="P3" s="226"/>
      <c r="Q3" s="226"/>
      <c r="R3" s="226"/>
      <c r="S3" s="226"/>
      <c r="T3" s="226"/>
      <c r="U3" s="226"/>
    </row>
    <row r="4" spans="1:21" s="23" customFormat="1" ht="15" customHeight="1">
      <c r="A4"/>
      <c r="B4"/>
      <c r="C4"/>
      <c r="D4"/>
      <c r="E4"/>
      <c r="F4"/>
      <c r="G4"/>
      <c r="H4"/>
      <c r="I4"/>
      <c r="J4"/>
      <c r="K4"/>
      <c r="L4" s="67"/>
      <c r="M4" s="218"/>
      <c r="N4"/>
      <c r="O4" s="226"/>
      <c r="P4" s="226"/>
      <c r="Q4" s="226"/>
      <c r="R4" s="226"/>
      <c r="S4" s="226"/>
      <c r="T4" s="226"/>
      <c r="U4" s="226"/>
    </row>
    <row r="5" spans="1:21" s="23" customFormat="1" ht="15" customHeight="1">
      <c r="A5"/>
      <c r="B5"/>
      <c r="C5"/>
      <c r="D5"/>
      <c r="E5"/>
      <c r="F5"/>
      <c r="G5"/>
      <c r="H5"/>
      <c r="I5"/>
      <c r="J5"/>
      <c r="K5"/>
      <c r="L5" s="67"/>
      <c r="M5" s="218"/>
      <c r="N5"/>
      <c r="O5" s="226"/>
      <c r="P5" s="226"/>
      <c r="Q5" s="226"/>
      <c r="R5" s="226"/>
      <c r="S5" s="226"/>
      <c r="T5" s="226"/>
      <c r="U5" s="226"/>
    </row>
    <row r="6" spans="1:21" s="23" customFormat="1" ht="12">
      <c r="A6" s="6"/>
      <c r="B6" s="7"/>
      <c r="C6" s="7"/>
      <c r="D6" s="7"/>
      <c r="E6" s="7"/>
      <c r="F6" s="7"/>
      <c r="G6" s="7"/>
      <c r="H6" s="7"/>
      <c r="J6" s="229">
        <v>44906</v>
      </c>
      <c r="K6" s="80" t="s">
        <v>56</v>
      </c>
      <c r="L6" s="8"/>
      <c r="M6" s="87"/>
      <c r="N6" s="7"/>
      <c r="O6" s="226"/>
      <c r="P6" s="226"/>
      <c r="Q6" s="226"/>
      <c r="R6" s="226"/>
      <c r="S6" s="226"/>
      <c r="T6" s="226"/>
      <c r="U6" s="226"/>
    </row>
    <row r="7" spans="1:21" s="23" customFormat="1" ht="19.5" customHeight="1">
      <c r="A7" s="9" t="s">
        <v>448</v>
      </c>
      <c r="B7" s="7"/>
      <c r="C7" s="7"/>
      <c r="D7" s="7"/>
      <c r="E7" s="7"/>
      <c r="F7" s="7"/>
      <c r="G7" s="7"/>
      <c r="H7" s="7"/>
      <c r="I7" s="7"/>
      <c r="J7" s="215" t="s">
        <v>52</v>
      </c>
      <c r="K7" s="81" t="s">
        <v>53</v>
      </c>
      <c r="L7" s="8"/>
      <c r="M7" s="215"/>
      <c r="N7" s="7"/>
      <c r="O7" s="226"/>
      <c r="P7" s="226"/>
      <c r="Q7" s="226"/>
      <c r="R7" s="226"/>
      <c r="S7" s="226"/>
      <c r="T7" s="226"/>
      <c r="U7" s="226"/>
    </row>
    <row r="8" spans="1:21" s="23" customFormat="1" ht="17.25">
      <c r="A8" s="7"/>
      <c r="B8" s="7"/>
      <c r="C8" s="7"/>
      <c r="D8" s="234" t="s">
        <v>255</v>
      </c>
      <c r="E8" s="235"/>
      <c r="F8" s="7"/>
      <c r="G8" s="7"/>
      <c r="H8" s="7"/>
      <c r="I8" s="7"/>
      <c r="J8" s="215" t="s">
        <v>54</v>
      </c>
      <c r="K8" s="58" t="s">
        <v>55</v>
      </c>
      <c r="L8" s="8"/>
      <c r="M8" s="216"/>
      <c r="N8" s="7"/>
      <c r="O8" s="226"/>
      <c r="P8" s="226"/>
      <c r="Q8" s="226"/>
      <c r="R8" s="226"/>
      <c r="S8" s="226"/>
      <c r="T8" s="226"/>
      <c r="U8" s="226"/>
    </row>
    <row r="9" spans="1:21" s="23" customFormat="1">
      <c r="A9" s="10" t="s">
        <v>215</v>
      </c>
      <c r="B9" s="7"/>
      <c r="C9" s="7"/>
      <c r="D9" s="7"/>
      <c r="E9" s="7"/>
      <c r="F9" s="7"/>
      <c r="G9" s="7"/>
      <c r="H9" s="7"/>
      <c r="I9" s="7"/>
      <c r="J9" s="230" t="s">
        <v>250</v>
      </c>
      <c r="K9" s="7"/>
      <c r="M9" s="204"/>
      <c r="N9" s="7"/>
      <c r="O9" s="226"/>
      <c r="P9" s="226"/>
      <c r="Q9" s="226"/>
      <c r="R9" s="226"/>
      <c r="S9" s="226"/>
      <c r="T9" s="226"/>
      <c r="U9" s="226"/>
    </row>
    <row r="10" spans="1:21" s="23" customFormat="1" ht="19.5" customHeight="1">
      <c r="A10" s="64" t="s">
        <v>210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7"/>
      <c r="O10" s="226"/>
      <c r="P10" s="226"/>
      <c r="Q10" s="226"/>
      <c r="R10" s="226"/>
      <c r="S10" s="226"/>
      <c r="T10" s="226"/>
      <c r="U10" s="226"/>
    </row>
    <row r="11" spans="1:21" s="23" customFormat="1" ht="11.25">
      <c r="A11" s="22"/>
      <c r="B11" s="22" t="s">
        <v>2</v>
      </c>
      <c r="C11" s="22" t="s">
        <v>107</v>
      </c>
      <c r="D11" s="22" t="s">
        <v>15</v>
      </c>
      <c r="E11" s="23" t="s">
        <v>19</v>
      </c>
      <c r="F11" s="22" t="s">
        <v>6</v>
      </c>
      <c r="G11" s="22" t="s">
        <v>20</v>
      </c>
      <c r="H11" s="22" t="s">
        <v>7</v>
      </c>
      <c r="I11" s="22" t="s">
        <v>8</v>
      </c>
      <c r="J11" s="22" t="s">
        <v>17</v>
      </c>
      <c r="K11" s="22" t="s">
        <v>18</v>
      </c>
      <c r="L11" s="22" t="s">
        <v>21</v>
      </c>
      <c r="M11" s="205">
        <v>54.706000000000003</v>
      </c>
      <c r="N11" s="7"/>
      <c r="O11" s="226"/>
      <c r="P11" s="226" t="s">
        <v>24</v>
      </c>
      <c r="Q11" s="226"/>
      <c r="R11" s="226" t="s">
        <v>121</v>
      </c>
      <c r="S11" s="226" t="s">
        <v>26</v>
      </c>
      <c r="T11" s="226"/>
      <c r="U11" s="226" t="s">
        <v>25</v>
      </c>
    </row>
    <row r="12" spans="1:21" s="23" customFormat="1" ht="12.75">
      <c r="A12" s="95" t="s">
        <v>1</v>
      </c>
      <c r="B12" s="95" t="s">
        <v>2</v>
      </c>
      <c r="C12" s="95"/>
      <c r="D12" s="96" t="s">
        <v>3</v>
      </c>
      <c r="E12" s="96" t="s">
        <v>4</v>
      </c>
      <c r="F12" s="95" t="s">
        <v>6</v>
      </c>
      <c r="G12" s="97" t="s">
        <v>5</v>
      </c>
      <c r="H12" s="95" t="s">
        <v>7</v>
      </c>
      <c r="I12" s="95" t="s">
        <v>8</v>
      </c>
      <c r="J12" s="95" t="s">
        <v>9</v>
      </c>
      <c r="K12" s="95" t="s">
        <v>10</v>
      </c>
      <c r="L12" s="95" t="s">
        <v>11</v>
      </c>
      <c r="M12" s="96"/>
      <c r="N12" s="12"/>
      <c r="O12" s="226"/>
      <c r="P12" s="226"/>
      <c r="Q12" s="226"/>
      <c r="R12" s="226"/>
      <c r="S12" s="226"/>
      <c r="T12" s="226"/>
      <c r="U12" s="226"/>
    </row>
    <row r="13" spans="1:21" s="23" customFormat="1" ht="12.75">
      <c r="A13" s="14">
        <v>1</v>
      </c>
      <c r="B13" s="15">
        <v>31</v>
      </c>
      <c r="C13" s="177"/>
      <c r="D13" s="20" t="s">
        <v>400</v>
      </c>
      <c r="E13" s="86" t="s">
        <v>401</v>
      </c>
      <c r="F13" s="85" t="s">
        <v>381</v>
      </c>
      <c r="G13" s="84" t="s">
        <v>265</v>
      </c>
      <c r="H13" s="24">
        <v>6</v>
      </c>
      <c r="I13" s="82">
        <v>4.0137384259259258E-3</v>
      </c>
      <c r="J13" s="25" t="s">
        <v>449</v>
      </c>
      <c r="K13" s="25"/>
      <c r="L13" s="83">
        <v>56.378</v>
      </c>
      <c r="M13" s="219" t="s">
        <v>73</v>
      </c>
      <c r="N13" s="16"/>
      <c r="O13" s="226"/>
      <c r="P13" s="226" t="s">
        <v>73</v>
      </c>
      <c r="Q13" s="226" t="s">
        <v>73</v>
      </c>
      <c r="R13" s="226" t="s">
        <v>73</v>
      </c>
      <c r="S13" s="226" t="s">
        <v>73</v>
      </c>
      <c r="T13" s="226"/>
      <c r="U13" s="226">
        <v>80.712000000000003</v>
      </c>
    </row>
    <row r="14" spans="1:21" s="23" customFormat="1" ht="12.75">
      <c r="A14" s="14">
        <v>2</v>
      </c>
      <c r="B14" s="15">
        <v>16</v>
      </c>
      <c r="C14" s="177"/>
      <c r="D14" s="20" t="s">
        <v>412</v>
      </c>
      <c r="E14" s="86" t="s">
        <v>413</v>
      </c>
      <c r="F14" s="85" t="s">
        <v>414</v>
      </c>
      <c r="G14" s="84" t="s">
        <v>265</v>
      </c>
      <c r="H14" s="24">
        <v>6</v>
      </c>
      <c r="I14" s="82">
        <v>4.0179745370370369E-3</v>
      </c>
      <c r="J14" s="26">
        <v>0.36599999999999999</v>
      </c>
      <c r="K14" s="26">
        <v>0.36599999999999999</v>
      </c>
      <c r="L14" s="83">
        <v>56.289000000000001</v>
      </c>
      <c r="M14" s="219" t="s">
        <v>73</v>
      </c>
      <c r="N14" s="16"/>
      <c r="O14" s="226"/>
      <c r="P14" s="226" t="s">
        <v>73</v>
      </c>
      <c r="Q14" s="226" t="s">
        <v>73</v>
      </c>
      <c r="R14" s="226" t="s">
        <v>73</v>
      </c>
      <c r="S14" s="226" t="s">
        <v>73</v>
      </c>
      <c r="T14" s="226"/>
      <c r="U14" s="226">
        <v>80.84</v>
      </c>
    </row>
    <row r="15" spans="1:21" s="23" customFormat="1" ht="12.75">
      <c r="A15" s="14">
        <v>3</v>
      </c>
      <c r="B15" s="15">
        <v>9</v>
      </c>
      <c r="C15" s="177"/>
      <c r="D15" s="20" t="s">
        <v>425</v>
      </c>
      <c r="E15" s="86" t="s">
        <v>426</v>
      </c>
      <c r="F15" s="85" t="s">
        <v>336</v>
      </c>
      <c r="G15" s="84" t="s">
        <v>265</v>
      </c>
      <c r="H15" s="24">
        <v>6</v>
      </c>
      <c r="I15" s="82">
        <v>4.0203587962962962E-3</v>
      </c>
      <c r="J15" s="26">
        <v>0.57199999999999995</v>
      </c>
      <c r="K15" s="26">
        <v>0.20599999999999999</v>
      </c>
      <c r="L15" s="83">
        <v>56.351999999999997</v>
      </c>
      <c r="M15" s="219" t="s">
        <v>73</v>
      </c>
      <c r="N15" s="16"/>
      <c r="O15" s="226"/>
      <c r="P15" s="226" t="s">
        <v>73</v>
      </c>
      <c r="Q15" s="226" t="s">
        <v>73</v>
      </c>
      <c r="R15" s="226" t="s">
        <v>73</v>
      </c>
      <c r="S15" s="226" t="s">
        <v>73</v>
      </c>
      <c r="T15" s="226"/>
      <c r="U15" s="226">
        <v>80.75</v>
      </c>
    </row>
    <row r="16" spans="1:21" s="23" customFormat="1" ht="12.75">
      <c r="A16" s="14">
        <v>4</v>
      </c>
      <c r="B16" s="15">
        <v>71</v>
      </c>
      <c r="C16" s="177"/>
      <c r="D16" s="20" t="s">
        <v>389</v>
      </c>
      <c r="E16" s="86" t="s">
        <v>22</v>
      </c>
      <c r="F16" s="85" t="s">
        <v>390</v>
      </c>
      <c r="G16" s="84" t="s">
        <v>265</v>
      </c>
      <c r="H16" s="24">
        <v>6</v>
      </c>
      <c r="I16" s="82">
        <v>4.0228124999999995E-3</v>
      </c>
      <c r="J16" s="26">
        <v>0.78400000000000003</v>
      </c>
      <c r="K16" s="26">
        <v>0.21199999999999999</v>
      </c>
      <c r="L16" s="83">
        <v>56.500999999999998</v>
      </c>
      <c r="M16" s="219" t="s">
        <v>73</v>
      </c>
      <c r="N16" s="16"/>
      <c r="O16" s="226"/>
      <c r="P16" s="226" t="s">
        <v>73</v>
      </c>
      <c r="Q16" s="226" t="s">
        <v>73</v>
      </c>
      <c r="R16" s="226" t="s">
        <v>73</v>
      </c>
      <c r="S16" s="226" t="s">
        <v>73</v>
      </c>
      <c r="T16" s="226"/>
      <c r="U16" s="226">
        <v>80.537000000000006</v>
      </c>
    </row>
    <row r="17" spans="1:21" s="23" customFormat="1" ht="12.75">
      <c r="A17" s="14">
        <v>5</v>
      </c>
      <c r="B17" s="15">
        <v>12</v>
      </c>
      <c r="C17" s="177"/>
      <c r="D17" s="20" t="s">
        <v>312</v>
      </c>
      <c r="E17" s="86" t="s">
        <v>284</v>
      </c>
      <c r="F17" s="85" t="s">
        <v>313</v>
      </c>
      <c r="G17" s="84" t="s">
        <v>265</v>
      </c>
      <c r="H17" s="24">
        <v>6</v>
      </c>
      <c r="I17" s="82">
        <v>4.0322337962962959E-3</v>
      </c>
      <c r="J17" s="26">
        <v>1.5980000000000001</v>
      </c>
      <c r="K17" s="26">
        <v>0.70299999999999996</v>
      </c>
      <c r="L17" s="83">
        <v>56.176000000000002</v>
      </c>
      <c r="M17" s="219" t="s">
        <v>73</v>
      </c>
      <c r="N17" s="16"/>
      <c r="O17" s="226"/>
      <c r="P17" s="226" t="s">
        <v>73</v>
      </c>
      <c r="Q17" s="226" t="s">
        <v>73</v>
      </c>
      <c r="R17" s="226" t="s">
        <v>73</v>
      </c>
      <c r="S17" s="226" t="s">
        <v>73</v>
      </c>
      <c r="T17" s="226"/>
      <c r="U17" s="226">
        <v>81.003</v>
      </c>
    </row>
    <row r="18" spans="1:21" s="23" customFormat="1" ht="12.75">
      <c r="A18" s="14">
        <v>6</v>
      </c>
      <c r="B18" s="15">
        <v>55</v>
      </c>
      <c r="C18" s="177"/>
      <c r="D18" s="20" t="s">
        <v>416</v>
      </c>
      <c r="E18" s="86" t="s">
        <v>362</v>
      </c>
      <c r="F18" s="85" t="s">
        <v>332</v>
      </c>
      <c r="G18" s="84" t="s">
        <v>265</v>
      </c>
      <c r="H18" s="24">
        <v>6</v>
      </c>
      <c r="I18" s="82">
        <v>4.034826388888889E-3</v>
      </c>
      <c r="J18" s="26">
        <v>1.8220000000000001</v>
      </c>
      <c r="K18" s="26">
        <v>0.224</v>
      </c>
      <c r="L18" s="83">
        <v>56.030999999999999</v>
      </c>
      <c r="M18" s="219" t="s">
        <v>73</v>
      </c>
      <c r="N18" s="16"/>
      <c r="O18" s="226"/>
      <c r="P18" s="226" t="s">
        <v>73</v>
      </c>
      <c r="Q18" s="226" t="s">
        <v>73</v>
      </c>
      <c r="R18" s="226" t="s">
        <v>73</v>
      </c>
      <c r="S18" s="226" t="s">
        <v>73</v>
      </c>
      <c r="T18" s="226"/>
      <c r="U18" s="226">
        <v>81.212000000000003</v>
      </c>
    </row>
    <row r="19" spans="1:21" s="23" customFormat="1" ht="2.1" customHeight="1">
      <c r="A19" s="14"/>
      <c r="B19" s="15"/>
      <c r="C19" s="177"/>
      <c r="D19" s="20"/>
      <c r="E19" s="86"/>
      <c r="F19" s="85"/>
      <c r="G19" s="84"/>
      <c r="H19" s="24"/>
      <c r="I19" s="82"/>
      <c r="J19" s="26"/>
      <c r="K19" s="26"/>
      <c r="L19" s="83"/>
      <c r="M19" s="219"/>
      <c r="N19" s="16"/>
      <c r="O19" s="226"/>
      <c r="P19" s="226"/>
      <c r="Q19" s="226"/>
      <c r="R19" s="226"/>
      <c r="S19" s="226"/>
      <c r="T19" s="226"/>
      <c r="U19" s="226" t="s">
        <v>73</v>
      </c>
    </row>
    <row r="20" spans="1:21" s="23" customFormat="1" ht="12.75">
      <c r="A20" s="223" t="s">
        <v>211</v>
      </c>
      <c r="B20" s="15"/>
      <c r="C20" s="177"/>
      <c r="D20" s="20"/>
      <c r="E20" s="86"/>
      <c r="F20" s="85"/>
      <c r="G20" s="84"/>
      <c r="H20" s="24"/>
      <c r="I20" s="82"/>
      <c r="J20" s="26"/>
      <c r="K20" s="26"/>
      <c r="L20" s="83"/>
      <c r="M20" s="219"/>
      <c r="N20" s="16"/>
      <c r="O20" s="226"/>
      <c r="P20" s="226"/>
      <c r="Q20" s="226"/>
      <c r="R20" s="226"/>
      <c r="S20" s="226"/>
      <c r="T20" s="226"/>
      <c r="U20" s="226" t="s">
        <v>73</v>
      </c>
    </row>
    <row r="21" spans="1:21" s="23" customFormat="1" ht="2.1" customHeight="1">
      <c r="A21" s="14"/>
      <c r="B21" s="15"/>
      <c r="C21" s="177"/>
      <c r="D21" s="20"/>
      <c r="E21" s="86"/>
      <c r="F21" s="85"/>
      <c r="G21" s="84"/>
      <c r="H21" s="24"/>
      <c r="I21" s="82"/>
      <c r="J21" s="26"/>
      <c r="K21" s="26"/>
      <c r="L21" s="83"/>
      <c r="M21" s="219"/>
      <c r="N21" s="16"/>
      <c r="O21" s="226"/>
      <c r="P21" s="226"/>
      <c r="Q21" s="226"/>
      <c r="R21" s="226"/>
      <c r="S21" s="226"/>
      <c r="T21" s="226"/>
      <c r="U21" s="226" t="s">
        <v>73</v>
      </c>
    </row>
    <row r="22" spans="1:21" s="23" customFormat="1" ht="12.75">
      <c r="A22" s="14">
        <v>7</v>
      </c>
      <c r="B22" s="15">
        <v>8</v>
      </c>
      <c r="C22" s="177"/>
      <c r="D22" s="20" t="s">
        <v>422</v>
      </c>
      <c r="E22" s="86" t="s">
        <v>423</v>
      </c>
      <c r="F22" s="85" t="s">
        <v>336</v>
      </c>
      <c r="G22" s="84" t="s">
        <v>265</v>
      </c>
      <c r="H22" s="24">
        <v>6</v>
      </c>
      <c r="I22" s="82">
        <v>4.0370254629629636E-3</v>
      </c>
      <c r="J22" s="26">
        <v>2.012</v>
      </c>
      <c r="K22" s="26">
        <v>0.19</v>
      </c>
      <c r="L22" s="83">
        <v>56.03</v>
      </c>
      <c r="M22" s="219" t="s">
        <v>73</v>
      </c>
      <c r="N22" s="16"/>
      <c r="O22" s="226"/>
      <c r="P22" s="226" t="s">
        <v>73</v>
      </c>
      <c r="Q22" s="226" t="s">
        <v>73</v>
      </c>
      <c r="R22" s="226" t="s">
        <v>73</v>
      </c>
      <c r="S22" s="226" t="s">
        <v>73</v>
      </c>
      <c r="T22" s="226"/>
      <c r="U22" s="226">
        <v>81.213999999999999</v>
      </c>
    </row>
    <row r="23" spans="1:21" s="23" customFormat="1" ht="12.75">
      <c r="A23" s="14">
        <v>8</v>
      </c>
      <c r="B23" s="15">
        <v>14</v>
      </c>
      <c r="C23" s="177"/>
      <c r="D23" s="20" t="s">
        <v>325</v>
      </c>
      <c r="E23" s="86" t="s">
        <v>326</v>
      </c>
      <c r="F23" s="85" t="s">
        <v>274</v>
      </c>
      <c r="G23" s="84" t="s">
        <v>265</v>
      </c>
      <c r="H23" s="24">
        <v>6</v>
      </c>
      <c r="I23" s="82">
        <v>4.0240972222222223E-3</v>
      </c>
      <c r="J23" s="26">
        <v>0.89500000000000002</v>
      </c>
      <c r="K23" s="26">
        <v>0.111</v>
      </c>
      <c r="L23" s="83">
        <v>56.006999999999998</v>
      </c>
      <c r="M23" s="219" t="s">
        <v>73</v>
      </c>
      <c r="N23" s="16"/>
      <c r="O23" s="226"/>
      <c r="P23" s="226" t="s">
        <v>447</v>
      </c>
      <c r="Q23" s="226">
        <v>8</v>
      </c>
      <c r="R23" s="226">
        <v>1</v>
      </c>
      <c r="S23" s="226" t="s">
        <v>73</v>
      </c>
      <c r="T23" s="226"/>
      <c r="U23" s="226">
        <v>81.247</v>
      </c>
    </row>
    <row r="24" spans="1:21" s="23" customFormat="1" ht="12.75">
      <c r="A24" s="14">
        <v>9</v>
      </c>
      <c r="B24" s="15">
        <v>39</v>
      </c>
      <c r="C24" s="177"/>
      <c r="D24" s="20" t="s">
        <v>319</v>
      </c>
      <c r="E24" s="86" t="s">
        <v>23</v>
      </c>
      <c r="F24" s="85" t="s">
        <v>270</v>
      </c>
      <c r="G24" s="84" t="s">
        <v>265</v>
      </c>
      <c r="H24" s="24">
        <v>6</v>
      </c>
      <c r="I24" s="82">
        <v>4.0398263888888888E-3</v>
      </c>
      <c r="J24" s="26">
        <v>2.254</v>
      </c>
      <c r="K24" s="26">
        <v>0.24199999999999999</v>
      </c>
      <c r="L24" s="83">
        <v>56.058</v>
      </c>
      <c r="M24" s="219" t="s">
        <v>73</v>
      </c>
      <c r="N24" s="16"/>
      <c r="O24" s="226"/>
      <c r="P24" s="226" t="s">
        <v>73</v>
      </c>
      <c r="Q24" s="226" t="s">
        <v>73</v>
      </c>
      <c r="R24" s="226" t="s">
        <v>73</v>
      </c>
      <c r="S24" s="226" t="s">
        <v>73</v>
      </c>
      <c r="T24" s="226"/>
      <c r="U24" s="226">
        <v>81.173000000000002</v>
      </c>
    </row>
    <row r="25" spans="1:21" s="23" customFormat="1" ht="12.75">
      <c r="A25" s="14">
        <v>10</v>
      </c>
      <c r="B25" s="15">
        <v>13</v>
      </c>
      <c r="C25" s="177"/>
      <c r="D25" s="20" t="s">
        <v>428</v>
      </c>
      <c r="E25" s="86" t="s">
        <v>429</v>
      </c>
      <c r="F25" s="85" t="s">
        <v>430</v>
      </c>
      <c r="G25" s="84" t="s">
        <v>265</v>
      </c>
      <c r="H25" s="24">
        <v>6</v>
      </c>
      <c r="I25" s="82">
        <v>4.0413657407407403E-3</v>
      </c>
      <c r="J25" s="26">
        <v>2.387</v>
      </c>
      <c r="K25" s="26">
        <v>0.13300000000000001</v>
      </c>
      <c r="L25" s="83">
        <v>56.039000000000001</v>
      </c>
      <c r="M25" s="219" t="s">
        <v>73</v>
      </c>
      <c r="N25" s="16"/>
      <c r="O25" s="226"/>
      <c r="P25" s="226" t="s">
        <v>73</v>
      </c>
      <c r="Q25" s="226" t="s">
        <v>73</v>
      </c>
      <c r="R25" s="226" t="s">
        <v>73</v>
      </c>
      <c r="S25" s="226" t="s">
        <v>73</v>
      </c>
      <c r="T25" s="226"/>
      <c r="U25" s="226">
        <v>81.200999999999993</v>
      </c>
    </row>
    <row r="26" spans="1:21" s="23" customFormat="1" ht="12.75">
      <c r="A26" s="14">
        <v>11</v>
      </c>
      <c r="B26" s="15">
        <v>27</v>
      </c>
      <c r="C26" s="177"/>
      <c r="D26" s="20" t="s">
        <v>334</v>
      </c>
      <c r="E26" s="86" t="s">
        <v>335</v>
      </c>
      <c r="F26" s="85" t="s">
        <v>336</v>
      </c>
      <c r="G26" s="84" t="s">
        <v>265</v>
      </c>
      <c r="H26" s="24">
        <v>6</v>
      </c>
      <c r="I26" s="82">
        <v>4.0438078703703704E-3</v>
      </c>
      <c r="J26" s="26">
        <v>2.5979999999999999</v>
      </c>
      <c r="K26" s="26">
        <v>0.21099999999999999</v>
      </c>
      <c r="L26" s="83">
        <v>55.972000000000001</v>
      </c>
      <c r="M26" s="219" t="s">
        <v>73</v>
      </c>
      <c r="N26" s="16"/>
      <c r="O26" s="226"/>
      <c r="P26" s="226" t="s">
        <v>73</v>
      </c>
      <c r="Q26" s="226" t="s">
        <v>73</v>
      </c>
      <c r="R26" s="226" t="s">
        <v>73</v>
      </c>
      <c r="S26" s="226" t="s">
        <v>73</v>
      </c>
      <c r="T26" s="226"/>
      <c r="U26" s="226">
        <v>81.298000000000002</v>
      </c>
    </row>
    <row r="27" spans="1:21" s="23" customFormat="1" ht="12.75">
      <c r="A27" s="14">
        <v>12</v>
      </c>
      <c r="B27" s="15">
        <v>68</v>
      </c>
      <c r="C27" s="177"/>
      <c r="D27" s="20" t="s">
        <v>331</v>
      </c>
      <c r="E27" s="86" t="s">
        <v>284</v>
      </c>
      <c r="F27" s="85" t="s">
        <v>332</v>
      </c>
      <c r="G27" s="84" t="s">
        <v>265</v>
      </c>
      <c r="H27" s="24">
        <v>6</v>
      </c>
      <c r="I27" s="82">
        <v>4.0475694444444448E-3</v>
      </c>
      <c r="J27" s="26">
        <v>2.923</v>
      </c>
      <c r="K27" s="26">
        <v>0.32500000000000001</v>
      </c>
      <c r="L27" s="83">
        <v>55.887999999999998</v>
      </c>
      <c r="M27" s="219" t="s">
        <v>73</v>
      </c>
      <c r="N27" s="16"/>
      <c r="O27" s="226"/>
      <c r="P27" s="226" t="s">
        <v>73</v>
      </c>
      <c r="Q27" s="226" t="s">
        <v>73</v>
      </c>
      <c r="R27" s="226" t="s">
        <v>73</v>
      </c>
      <c r="S27" s="226" t="s">
        <v>73</v>
      </c>
      <c r="T27" s="226"/>
      <c r="U27" s="226">
        <v>81.42</v>
      </c>
    </row>
    <row r="28" spans="1:21" s="23" customFormat="1" ht="12.75">
      <c r="A28" s="14">
        <v>13</v>
      </c>
      <c r="B28" s="15">
        <v>66</v>
      </c>
      <c r="C28" s="177"/>
      <c r="D28" s="20" t="s">
        <v>435</v>
      </c>
      <c r="E28" s="86" t="s">
        <v>348</v>
      </c>
      <c r="F28" s="85" t="s">
        <v>436</v>
      </c>
      <c r="G28" s="84" t="s">
        <v>265</v>
      </c>
      <c r="H28" s="24">
        <v>6</v>
      </c>
      <c r="I28" s="82">
        <v>4.0920601851851856E-3</v>
      </c>
      <c r="J28" s="26">
        <v>6.7670000000000003</v>
      </c>
      <c r="K28" s="26">
        <v>3.8439999999999999</v>
      </c>
      <c r="L28" s="83">
        <v>57.143000000000001</v>
      </c>
      <c r="M28" s="219" t="s">
        <v>73</v>
      </c>
      <c r="N28" s="16"/>
      <c r="O28" s="226"/>
      <c r="P28" s="226" t="s">
        <v>73</v>
      </c>
      <c r="Q28" s="226" t="s">
        <v>73</v>
      </c>
      <c r="R28" s="226" t="s">
        <v>73</v>
      </c>
      <c r="S28" s="226" t="s">
        <v>73</v>
      </c>
      <c r="T28" s="226"/>
      <c r="U28" s="226">
        <v>79.632000000000005</v>
      </c>
    </row>
    <row r="29" spans="1:21" s="23" customFormat="1" ht="12.75">
      <c r="A29" s="14">
        <v>14</v>
      </c>
      <c r="B29" s="15">
        <v>61</v>
      </c>
      <c r="C29" s="177"/>
      <c r="D29" s="20" t="s">
        <v>341</v>
      </c>
      <c r="E29" s="86" t="s">
        <v>316</v>
      </c>
      <c r="F29" s="85" t="s">
        <v>317</v>
      </c>
      <c r="G29" s="84" t="s">
        <v>265</v>
      </c>
      <c r="H29" s="24">
        <v>6</v>
      </c>
      <c r="I29" s="82">
        <v>4.1089236111111109E-3</v>
      </c>
      <c r="J29" s="26">
        <v>8.2240000000000002</v>
      </c>
      <c r="K29" s="26">
        <v>1.4570000000000001</v>
      </c>
      <c r="L29" s="83">
        <v>56.761000000000003</v>
      </c>
      <c r="M29" s="219" t="s">
        <v>73</v>
      </c>
      <c r="N29" s="16"/>
      <c r="O29" s="226"/>
      <c r="P29" s="226" t="s">
        <v>73</v>
      </c>
      <c r="Q29" s="226" t="s">
        <v>73</v>
      </c>
      <c r="R29" s="226" t="s">
        <v>73</v>
      </c>
      <c r="S29" s="226" t="s">
        <v>73</v>
      </c>
      <c r="T29" s="226"/>
      <c r="U29" s="226">
        <v>80.168000000000006</v>
      </c>
    </row>
    <row r="30" spans="1:21" s="23" customFormat="1" ht="12.75">
      <c r="A30" s="14">
        <v>15</v>
      </c>
      <c r="B30" s="15">
        <v>49</v>
      </c>
      <c r="C30" s="177"/>
      <c r="D30" s="20" t="s">
        <v>418</v>
      </c>
      <c r="E30" s="86" t="s">
        <v>419</v>
      </c>
      <c r="F30" s="85" t="s">
        <v>420</v>
      </c>
      <c r="G30" s="84" t="s">
        <v>265</v>
      </c>
      <c r="H30" s="24">
        <v>6</v>
      </c>
      <c r="I30" s="82">
        <v>4.1315856481481481E-3</v>
      </c>
      <c r="J30" s="26">
        <v>10.182</v>
      </c>
      <c r="K30" s="26">
        <v>1.958</v>
      </c>
      <c r="L30" s="83">
        <v>56.314999999999998</v>
      </c>
      <c r="M30" s="219" t="s">
        <v>73</v>
      </c>
      <c r="N30" s="16"/>
      <c r="O30" s="226"/>
      <c r="P30" s="226" t="s">
        <v>73</v>
      </c>
      <c r="Q30" s="226" t="s">
        <v>73</v>
      </c>
      <c r="R30" s="226" t="s">
        <v>73</v>
      </c>
      <c r="S30" s="226" t="s">
        <v>73</v>
      </c>
      <c r="T30" s="226"/>
      <c r="U30" s="226">
        <v>80.802999999999997</v>
      </c>
    </row>
    <row r="31" spans="1:21" s="23" customFormat="1" ht="12.75">
      <c r="A31" s="14">
        <v>16</v>
      </c>
      <c r="B31" s="15">
        <v>57</v>
      </c>
      <c r="C31" s="177"/>
      <c r="D31" s="20" t="s">
        <v>283</v>
      </c>
      <c r="E31" s="86" t="s">
        <v>284</v>
      </c>
      <c r="F31" s="85" t="s">
        <v>285</v>
      </c>
      <c r="G31" s="84" t="s">
        <v>265</v>
      </c>
      <c r="H31" s="24">
        <v>6</v>
      </c>
      <c r="I31" s="82">
        <v>4.1397222222222226E-3</v>
      </c>
      <c r="J31" s="26">
        <v>10.885</v>
      </c>
      <c r="K31" s="26">
        <v>0.70299999999999996</v>
      </c>
      <c r="L31" s="83">
        <v>56.332999999999998</v>
      </c>
      <c r="M31" s="219" t="s">
        <v>73</v>
      </c>
      <c r="N31" s="16"/>
      <c r="O31" s="226"/>
      <c r="P31" s="226" t="s">
        <v>73</v>
      </c>
      <c r="Q31" s="226" t="s">
        <v>73</v>
      </c>
      <c r="R31" s="226" t="s">
        <v>73</v>
      </c>
      <c r="S31" s="226" t="s">
        <v>73</v>
      </c>
      <c r="T31" s="226"/>
      <c r="U31" s="226">
        <v>80.777000000000001</v>
      </c>
    </row>
    <row r="32" spans="1:21" s="23" customFormat="1" ht="12.75">
      <c r="A32" s="14">
        <v>17</v>
      </c>
      <c r="B32" s="15">
        <v>44</v>
      </c>
      <c r="C32" s="177"/>
      <c r="D32" s="20" t="s">
        <v>321</v>
      </c>
      <c r="E32" s="86" t="s">
        <v>322</v>
      </c>
      <c r="F32" s="85" t="s">
        <v>323</v>
      </c>
      <c r="G32" s="84" t="s">
        <v>265</v>
      </c>
      <c r="H32" s="24">
        <v>6</v>
      </c>
      <c r="I32" s="82">
        <v>4.1553587962962968E-3</v>
      </c>
      <c r="J32" s="26">
        <v>12.236000000000001</v>
      </c>
      <c r="K32" s="26">
        <v>1.351</v>
      </c>
      <c r="L32" s="83">
        <v>56.725000000000001</v>
      </c>
      <c r="M32" s="219" t="s">
        <v>73</v>
      </c>
      <c r="N32" s="16"/>
      <c r="O32" s="226"/>
      <c r="P32" s="226" t="s">
        <v>73</v>
      </c>
      <c r="Q32" s="226" t="s">
        <v>73</v>
      </c>
      <c r="R32" s="226" t="s">
        <v>73</v>
      </c>
      <c r="S32" s="226" t="s">
        <v>73</v>
      </c>
      <c r="T32" s="226"/>
      <c r="U32" s="226">
        <v>80.218999999999994</v>
      </c>
    </row>
    <row r="33" spans="1:21" s="23" customFormat="1" ht="12.75">
      <c r="A33" s="14">
        <v>18</v>
      </c>
      <c r="B33" s="15">
        <v>97</v>
      </c>
      <c r="C33" s="177"/>
      <c r="D33" s="20" t="s">
        <v>410</v>
      </c>
      <c r="E33" s="86" t="s">
        <v>273</v>
      </c>
      <c r="F33" s="85" t="s">
        <v>274</v>
      </c>
      <c r="G33" s="84" t="s">
        <v>265</v>
      </c>
      <c r="H33" s="24">
        <v>6</v>
      </c>
      <c r="I33" s="82">
        <v>4.1705439814814808E-3</v>
      </c>
      <c r="J33" s="26">
        <v>13.548</v>
      </c>
      <c r="K33" s="26">
        <v>1.02</v>
      </c>
      <c r="L33" s="83">
        <v>56.496000000000002</v>
      </c>
      <c r="M33" s="219" t="s">
        <v>73</v>
      </c>
      <c r="N33" s="16"/>
      <c r="O33" s="226"/>
      <c r="P33" s="226" t="s">
        <v>73</v>
      </c>
      <c r="Q33" s="226" t="s">
        <v>73</v>
      </c>
      <c r="R33" s="226" t="s">
        <v>73</v>
      </c>
      <c r="S33" s="226" t="s">
        <v>73</v>
      </c>
      <c r="T33" s="226"/>
      <c r="U33" s="226">
        <v>80.543999999999997</v>
      </c>
    </row>
    <row r="34" spans="1:21" s="23" customFormat="1" ht="12.75">
      <c r="A34" s="14">
        <v>19</v>
      </c>
      <c r="B34" s="15">
        <v>99</v>
      </c>
      <c r="C34" s="177"/>
      <c r="D34" s="20" t="s">
        <v>347</v>
      </c>
      <c r="E34" s="86" t="s">
        <v>348</v>
      </c>
      <c r="F34" s="85" t="s">
        <v>349</v>
      </c>
      <c r="G34" s="84" t="s">
        <v>265</v>
      </c>
      <c r="H34" s="24">
        <v>6</v>
      </c>
      <c r="I34" s="82">
        <v>4.2971412037037041E-3</v>
      </c>
      <c r="J34" s="26">
        <v>24.486000000000001</v>
      </c>
      <c r="K34" s="26">
        <v>10.938000000000001</v>
      </c>
      <c r="L34" s="83">
        <v>56.862000000000002</v>
      </c>
      <c r="M34" s="219" t="s">
        <v>73</v>
      </c>
      <c r="N34" s="16"/>
      <c r="O34" s="226"/>
      <c r="P34" s="226" t="s">
        <v>441</v>
      </c>
      <c r="Q34" s="226">
        <v>19</v>
      </c>
      <c r="R34" s="226">
        <v>2</v>
      </c>
      <c r="S34" s="226" t="s">
        <v>73</v>
      </c>
      <c r="T34" s="226"/>
      <c r="U34" s="226">
        <v>80.025000000000006</v>
      </c>
    </row>
    <row r="35" spans="1:21" s="23" customFormat="1" ht="12.75">
      <c r="A35" s="14">
        <v>20</v>
      </c>
      <c r="B35" s="15">
        <v>90</v>
      </c>
      <c r="C35" s="177"/>
      <c r="D35" s="20" t="s">
        <v>338</v>
      </c>
      <c r="E35" s="86" t="s">
        <v>339</v>
      </c>
      <c r="F35" s="85" t="s">
        <v>274</v>
      </c>
      <c r="G35" s="84" t="s">
        <v>265</v>
      </c>
      <c r="H35" s="24">
        <v>0</v>
      </c>
      <c r="I35" s="237">
        <v>5.2859999999999996</v>
      </c>
      <c r="J35" s="238" t="s">
        <v>445</v>
      </c>
      <c r="K35" s="238" t="s">
        <v>445</v>
      </c>
      <c r="L35" s="239">
        <v>0</v>
      </c>
      <c r="M35" s="219" t="s">
        <v>73</v>
      </c>
      <c r="N35" s="16"/>
      <c r="O35" s="226"/>
      <c r="P35" s="226" t="s">
        <v>73</v>
      </c>
      <c r="Q35" s="226" t="s">
        <v>73</v>
      </c>
      <c r="R35" s="226" t="s">
        <v>73</v>
      </c>
      <c r="S35" s="226" t="s">
        <v>73</v>
      </c>
      <c r="T35" s="226"/>
      <c r="U35" s="226" t="s">
        <v>446</v>
      </c>
    </row>
    <row r="36" spans="1:21" s="23" customFormat="1" ht="12.75">
      <c r="A36" s="14">
        <v>21</v>
      </c>
      <c r="B36" s="15">
        <v>56</v>
      </c>
      <c r="C36" s="177"/>
      <c r="D36" s="20" t="s">
        <v>351</v>
      </c>
      <c r="E36" s="86" t="s">
        <v>160</v>
      </c>
      <c r="F36" s="85" t="s">
        <v>352</v>
      </c>
      <c r="G36" s="84" t="s">
        <v>265</v>
      </c>
      <c r="H36" s="24">
        <v>6</v>
      </c>
      <c r="I36" s="82">
        <v>4.158738425925926E-3</v>
      </c>
      <c r="J36" s="26">
        <v>12.528</v>
      </c>
      <c r="K36" s="26">
        <v>0.29199999999999998</v>
      </c>
      <c r="L36" s="83">
        <v>56.805</v>
      </c>
      <c r="M36" s="219" t="s">
        <v>73</v>
      </c>
      <c r="N36" s="16"/>
      <c r="O36" s="226"/>
      <c r="P36" s="226" t="s">
        <v>235</v>
      </c>
      <c r="Q36" s="226">
        <v>21</v>
      </c>
      <c r="R36" s="226">
        <v>3</v>
      </c>
      <c r="S36" s="226" t="s">
        <v>73</v>
      </c>
      <c r="T36" s="226"/>
      <c r="U36" s="226">
        <v>80.105999999999995</v>
      </c>
    </row>
    <row r="37" spans="1:21" s="23" customFormat="1" ht="12.75">
      <c r="A37" s="14">
        <v>22</v>
      </c>
      <c r="B37" s="15">
        <v>26</v>
      </c>
      <c r="C37" s="177"/>
      <c r="D37" s="20" t="s">
        <v>432</v>
      </c>
      <c r="E37" s="86" t="s">
        <v>433</v>
      </c>
      <c r="F37" s="85" t="s">
        <v>274</v>
      </c>
      <c r="G37" s="84" t="s">
        <v>265</v>
      </c>
      <c r="H37" s="24">
        <v>0</v>
      </c>
      <c r="I37" s="237">
        <v>5.5819999999999999</v>
      </c>
      <c r="J37" s="238" t="s">
        <v>445</v>
      </c>
      <c r="K37" s="238">
        <v>0.29599999999999999</v>
      </c>
      <c r="L37" s="239">
        <v>0</v>
      </c>
      <c r="M37" s="219" t="s">
        <v>73</v>
      </c>
      <c r="N37" s="16"/>
      <c r="O37" s="226"/>
      <c r="P37" s="226" t="s">
        <v>73</v>
      </c>
      <c r="Q37" s="226" t="s">
        <v>73</v>
      </c>
      <c r="R37" s="226" t="s">
        <v>73</v>
      </c>
      <c r="S37" s="226" t="s">
        <v>73</v>
      </c>
      <c r="T37" s="226"/>
      <c r="U37" s="226" t="s">
        <v>446</v>
      </c>
    </row>
    <row r="38" spans="1:21" s="23" customFormat="1" ht="12.75">
      <c r="A38" s="14">
        <v>23</v>
      </c>
      <c r="B38" s="15">
        <v>29</v>
      </c>
      <c r="C38" s="177"/>
      <c r="D38" s="20" t="s">
        <v>343</v>
      </c>
      <c r="E38" s="86" t="s">
        <v>344</v>
      </c>
      <c r="F38" s="85" t="s">
        <v>345</v>
      </c>
      <c r="G38" s="84" t="s">
        <v>265</v>
      </c>
      <c r="H38" s="24">
        <v>0</v>
      </c>
      <c r="I38" s="237">
        <v>5.9</v>
      </c>
      <c r="J38" s="238" t="s">
        <v>445</v>
      </c>
      <c r="K38" s="238">
        <v>0.318</v>
      </c>
      <c r="L38" s="239">
        <v>0</v>
      </c>
      <c r="M38" s="219" t="s">
        <v>73</v>
      </c>
      <c r="N38" s="16"/>
      <c r="O38" s="226"/>
      <c r="P38" s="226" t="s">
        <v>73</v>
      </c>
      <c r="Q38" s="226" t="s">
        <v>73</v>
      </c>
      <c r="R38" s="226" t="s">
        <v>73</v>
      </c>
      <c r="S38" s="226" t="s">
        <v>73</v>
      </c>
      <c r="T38" s="226"/>
      <c r="U38" s="226" t="s">
        <v>446</v>
      </c>
    </row>
    <row r="39" spans="1:21" s="23" customFormat="1" ht="12.75">
      <c r="A39" s="14" t="s">
        <v>73</v>
      </c>
      <c r="B39" s="15" t="s">
        <v>73</v>
      </c>
      <c r="C39" s="177"/>
      <c r="D39" s="20" t="s">
        <v>73</v>
      </c>
      <c r="E39" s="86" t="s">
        <v>73</v>
      </c>
      <c r="F39" s="85" t="s">
        <v>73</v>
      </c>
      <c r="G39" s="84" t="s">
        <v>73</v>
      </c>
      <c r="H39" s="24" t="s">
        <v>73</v>
      </c>
      <c r="I39" s="82" t="s">
        <v>73</v>
      </c>
      <c r="J39" s="26" t="s">
        <v>73</v>
      </c>
      <c r="K39" s="26" t="s">
        <v>73</v>
      </c>
      <c r="L39" s="83" t="s">
        <v>73</v>
      </c>
      <c r="M39" s="219" t="s">
        <v>73</v>
      </c>
      <c r="N39" s="16"/>
      <c r="O39" s="226"/>
      <c r="P39" s="226" t="s">
        <v>73</v>
      </c>
      <c r="Q39" s="226" t="s">
        <v>73</v>
      </c>
      <c r="R39" s="226" t="s">
        <v>73</v>
      </c>
      <c r="S39" s="226" t="s">
        <v>73</v>
      </c>
      <c r="T39" s="226"/>
      <c r="U39" s="226" t="s">
        <v>73</v>
      </c>
    </row>
    <row r="40" spans="1:21" s="23" customFormat="1" ht="12.75">
      <c r="A40" s="14" t="s">
        <v>73</v>
      </c>
      <c r="B40" s="15" t="s">
        <v>73</v>
      </c>
      <c r="C40" s="177"/>
      <c r="D40" s="20" t="s">
        <v>73</v>
      </c>
      <c r="E40" s="86" t="s">
        <v>73</v>
      </c>
      <c r="F40" s="85" t="s">
        <v>73</v>
      </c>
      <c r="G40" s="84" t="s">
        <v>73</v>
      </c>
      <c r="H40" s="24" t="s">
        <v>73</v>
      </c>
      <c r="I40" s="82" t="s">
        <v>73</v>
      </c>
      <c r="J40" s="26" t="s">
        <v>73</v>
      </c>
      <c r="K40" s="26" t="s">
        <v>73</v>
      </c>
      <c r="L40" s="83" t="s">
        <v>73</v>
      </c>
      <c r="M40" s="219" t="s">
        <v>73</v>
      </c>
      <c r="N40" s="16"/>
      <c r="O40" s="226"/>
      <c r="P40" s="226" t="s">
        <v>73</v>
      </c>
      <c r="Q40" s="226" t="s">
        <v>73</v>
      </c>
      <c r="R40" s="226" t="s">
        <v>73</v>
      </c>
      <c r="S40" s="226" t="s">
        <v>73</v>
      </c>
      <c r="T40" s="226"/>
      <c r="U40" s="226" t="s">
        <v>73</v>
      </c>
    </row>
    <row r="41" spans="1:21" s="23" customFormat="1" ht="12.75">
      <c r="A41" s="14" t="s">
        <v>73</v>
      </c>
      <c r="B41" s="15" t="s">
        <v>73</v>
      </c>
      <c r="C41" s="177"/>
      <c r="D41" s="20" t="s">
        <v>73</v>
      </c>
      <c r="E41" s="86" t="s">
        <v>73</v>
      </c>
      <c r="F41" s="85" t="s">
        <v>73</v>
      </c>
      <c r="G41" s="84" t="s">
        <v>73</v>
      </c>
      <c r="H41" s="24" t="s">
        <v>73</v>
      </c>
      <c r="I41" s="82" t="s">
        <v>73</v>
      </c>
      <c r="J41" s="26" t="s">
        <v>73</v>
      </c>
      <c r="K41" s="26" t="s">
        <v>73</v>
      </c>
      <c r="L41" s="83" t="s">
        <v>73</v>
      </c>
      <c r="M41" s="219" t="s">
        <v>73</v>
      </c>
      <c r="N41" s="16"/>
      <c r="O41" s="226"/>
      <c r="P41" s="226" t="s">
        <v>73</v>
      </c>
      <c r="Q41" s="226" t="s">
        <v>73</v>
      </c>
      <c r="R41" s="226" t="s">
        <v>73</v>
      </c>
      <c r="S41" s="226" t="s">
        <v>73</v>
      </c>
      <c r="T41" s="226"/>
      <c r="U41" s="226" t="s">
        <v>73</v>
      </c>
    </row>
    <row r="42" spans="1:21" s="23" customFormat="1" ht="12.75">
      <c r="A42" s="14" t="s">
        <v>73</v>
      </c>
      <c r="B42" s="15" t="s">
        <v>73</v>
      </c>
      <c r="C42" s="177"/>
      <c r="D42" s="20" t="s">
        <v>73</v>
      </c>
      <c r="E42" s="86" t="s">
        <v>73</v>
      </c>
      <c r="F42" s="85" t="s">
        <v>73</v>
      </c>
      <c r="G42" s="84" t="s">
        <v>73</v>
      </c>
      <c r="H42" s="24" t="s">
        <v>73</v>
      </c>
      <c r="I42" s="82" t="s">
        <v>73</v>
      </c>
      <c r="J42" s="26" t="s">
        <v>73</v>
      </c>
      <c r="K42" s="26" t="s">
        <v>73</v>
      </c>
      <c r="L42" s="83" t="s">
        <v>73</v>
      </c>
      <c r="M42" s="219" t="s">
        <v>73</v>
      </c>
      <c r="N42" s="16"/>
      <c r="O42" s="226"/>
      <c r="P42" s="226" t="s">
        <v>73</v>
      </c>
      <c r="Q42" s="226" t="s">
        <v>73</v>
      </c>
      <c r="R42" s="226" t="s">
        <v>73</v>
      </c>
      <c r="S42" s="226" t="s">
        <v>73</v>
      </c>
      <c r="T42" s="226"/>
      <c r="U42" s="226" t="s">
        <v>73</v>
      </c>
    </row>
    <row r="43" spans="1:21" s="23" customFormat="1" ht="12.75">
      <c r="A43" s="14" t="s">
        <v>73</v>
      </c>
      <c r="B43" s="15" t="s">
        <v>73</v>
      </c>
      <c r="C43" s="177"/>
      <c r="D43" s="20" t="s">
        <v>73</v>
      </c>
      <c r="E43" s="86" t="s">
        <v>73</v>
      </c>
      <c r="F43" s="85" t="s">
        <v>73</v>
      </c>
      <c r="G43" s="84" t="s">
        <v>73</v>
      </c>
      <c r="H43" s="24" t="s">
        <v>73</v>
      </c>
      <c r="I43" s="82" t="s">
        <v>73</v>
      </c>
      <c r="J43" s="26" t="s">
        <v>73</v>
      </c>
      <c r="K43" s="26" t="s">
        <v>73</v>
      </c>
      <c r="L43" s="83" t="s">
        <v>73</v>
      </c>
      <c r="M43" s="219" t="s">
        <v>73</v>
      </c>
      <c r="N43" s="16"/>
      <c r="O43" s="226"/>
      <c r="P43" s="226" t="s">
        <v>73</v>
      </c>
      <c r="Q43" s="226" t="s">
        <v>73</v>
      </c>
      <c r="R43" s="226" t="s">
        <v>73</v>
      </c>
      <c r="S43" s="226" t="s">
        <v>73</v>
      </c>
      <c r="T43" s="226"/>
      <c r="U43" s="226" t="s">
        <v>73</v>
      </c>
    </row>
    <row r="44" spans="1:21" s="23" customFormat="1" ht="12.75">
      <c r="A44" s="14" t="s">
        <v>73</v>
      </c>
      <c r="B44" s="15" t="s">
        <v>73</v>
      </c>
      <c r="C44" s="177"/>
      <c r="D44" s="20" t="s">
        <v>73</v>
      </c>
      <c r="E44" s="86" t="s">
        <v>73</v>
      </c>
      <c r="F44" s="85" t="s">
        <v>73</v>
      </c>
      <c r="G44" s="84" t="s">
        <v>73</v>
      </c>
      <c r="H44" s="24" t="s">
        <v>73</v>
      </c>
      <c r="I44" s="82" t="s">
        <v>73</v>
      </c>
      <c r="J44" s="26" t="s">
        <v>73</v>
      </c>
      <c r="K44" s="26" t="s">
        <v>73</v>
      </c>
      <c r="L44" s="83" t="s">
        <v>73</v>
      </c>
      <c r="M44" s="219" t="s">
        <v>73</v>
      </c>
      <c r="N44" s="16"/>
      <c r="O44" s="226"/>
      <c r="P44" s="226" t="s">
        <v>73</v>
      </c>
      <c r="Q44" s="226" t="s">
        <v>73</v>
      </c>
      <c r="R44" s="226" t="s">
        <v>73</v>
      </c>
      <c r="S44" s="226" t="s">
        <v>73</v>
      </c>
      <c r="T44" s="226"/>
      <c r="U44" s="226" t="s">
        <v>73</v>
      </c>
    </row>
    <row r="45" spans="1:21" s="23" customFormat="1" ht="12.75">
      <c r="A45" s="14" t="s">
        <v>73</v>
      </c>
      <c r="B45" s="15" t="s">
        <v>73</v>
      </c>
      <c r="C45" s="177"/>
      <c r="D45" s="20" t="s">
        <v>73</v>
      </c>
      <c r="E45" s="86" t="s">
        <v>73</v>
      </c>
      <c r="F45" s="85" t="s">
        <v>73</v>
      </c>
      <c r="G45" s="84" t="s">
        <v>73</v>
      </c>
      <c r="H45" s="24" t="s">
        <v>73</v>
      </c>
      <c r="I45" s="82" t="s">
        <v>73</v>
      </c>
      <c r="J45" s="26" t="s">
        <v>73</v>
      </c>
      <c r="K45" s="26" t="s">
        <v>73</v>
      </c>
      <c r="L45" s="83" t="s">
        <v>73</v>
      </c>
      <c r="M45" s="219" t="s">
        <v>73</v>
      </c>
      <c r="N45" s="16"/>
      <c r="O45" s="226"/>
      <c r="P45" s="226" t="s">
        <v>73</v>
      </c>
      <c r="Q45" s="226" t="s">
        <v>73</v>
      </c>
      <c r="R45" s="226" t="s">
        <v>73</v>
      </c>
      <c r="S45" s="226" t="s">
        <v>73</v>
      </c>
      <c r="T45" s="226"/>
      <c r="U45" s="226" t="s">
        <v>73</v>
      </c>
    </row>
    <row r="46" spans="1:21" s="23" customFormat="1" ht="12.75">
      <c r="A46" s="14" t="s">
        <v>73</v>
      </c>
      <c r="B46" s="15" t="s">
        <v>73</v>
      </c>
      <c r="C46" s="177"/>
      <c r="D46" s="20" t="s">
        <v>73</v>
      </c>
      <c r="E46" s="86" t="s">
        <v>73</v>
      </c>
      <c r="F46" s="85" t="s">
        <v>73</v>
      </c>
      <c r="G46" s="84" t="s">
        <v>73</v>
      </c>
      <c r="H46" s="24" t="s">
        <v>73</v>
      </c>
      <c r="I46" s="82" t="s">
        <v>73</v>
      </c>
      <c r="J46" s="26" t="s">
        <v>73</v>
      </c>
      <c r="K46" s="26" t="s">
        <v>73</v>
      </c>
      <c r="L46" s="83" t="s">
        <v>73</v>
      </c>
      <c r="M46" s="219" t="s">
        <v>73</v>
      </c>
      <c r="N46" s="16"/>
      <c r="O46" s="226"/>
      <c r="P46" s="226" t="s">
        <v>73</v>
      </c>
      <c r="Q46" s="226" t="s">
        <v>73</v>
      </c>
      <c r="R46" s="226" t="s">
        <v>73</v>
      </c>
      <c r="S46" s="226" t="s">
        <v>73</v>
      </c>
      <c r="T46" s="226"/>
      <c r="U46" s="226" t="s">
        <v>73</v>
      </c>
    </row>
    <row r="47" spans="1:21" s="23" customFormat="1" ht="12.75">
      <c r="A47" s="14" t="s">
        <v>73</v>
      </c>
      <c r="B47" s="15" t="s">
        <v>73</v>
      </c>
      <c r="C47" s="177"/>
      <c r="D47" s="20" t="s">
        <v>73</v>
      </c>
      <c r="E47" s="86" t="s">
        <v>73</v>
      </c>
      <c r="F47" s="85" t="s">
        <v>73</v>
      </c>
      <c r="G47" s="84" t="s">
        <v>73</v>
      </c>
      <c r="H47" s="24" t="s">
        <v>73</v>
      </c>
      <c r="I47" s="82" t="s">
        <v>73</v>
      </c>
      <c r="J47" s="26" t="s">
        <v>73</v>
      </c>
      <c r="K47" s="26" t="s">
        <v>73</v>
      </c>
      <c r="L47" s="83" t="s">
        <v>73</v>
      </c>
      <c r="M47" s="219" t="s">
        <v>73</v>
      </c>
      <c r="N47" s="16"/>
      <c r="O47" s="226"/>
      <c r="P47" s="226" t="s">
        <v>73</v>
      </c>
      <c r="Q47" s="226" t="s">
        <v>73</v>
      </c>
      <c r="R47" s="226" t="s">
        <v>73</v>
      </c>
      <c r="S47" s="226" t="s">
        <v>73</v>
      </c>
      <c r="T47" s="226"/>
      <c r="U47" s="226" t="s">
        <v>73</v>
      </c>
    </row>
    <row r="48" spans="1:21" s="23" customFormat="1" ht="12.75">
      <c r="A48" s="14" t="s">
        <v>73</v>
      </c>
      <c r="B48" s="15" t="s">
        <v>73</v>
      </c>
      <c r="C48" s="177"/>
      <c r="D48" s="20" t="s">
        <v>73</v>
      </c>
      <c r="E48" s="86" t="s">
        <v>73</v>
      </c>
      <c r="F48" s="85" t="s">
        <v>73</v>
      </c>
      <c r="G48" s="84" t="s">
        <v>73</v>
      </c>
      <c r="H48" s="24" t="s">
        <v>73</v>
      </c>
      <c r="I48" s="82" t="s">
        <v>73</v>
      </c>
      <c r="J48" s="26" t="s">
        <v>73</v>
      </c>
      <c r="K48" s="26" t="s">
        <v>73</v>
      </c>
      <c r="L48" s="83" t="s">
        <v>73</v>
      </c>
      <c r="M48" s="219" t="s">
        <v>73</v>
      </c>
      <c r="N48" s="16"/>
      <c r="O48" s="226"/>
      <c r="P48" s="226" t="s">
        <v>73</v>
      </c>
      <c r="Q48" s="226" t="s">
        <v>73</v>
      </c>
      <c r="R48" s="226" t="s">
        <v>73</v>
      </c>
      <c r="S48" s="226" t="s">
        <v>73</v>
      </c>
      <c r="T48" s="226"/>
      <c r="U48" s="226" t="s">
        <v>73</v>
      </c>
    </row>
    <row r="49" spans="1:21" s="23" customFormat="1" ht="12.75">
      <c r="A49" s="14" t="s">
        <v>73</v>
      </c>
      <c r="B49" s="15" t="s">
        <v>73</v>
      </c>
      <c r="C49" s="177"/>
      <c r="D49" s="20" t="s">
        <v>73</v>
      </c>
      <c r="E49" s="86" t="s">
        <v>73</v>
      </c>
      <c r="F49" s="85" t="s">
        <v>73</v>
      </c>
      <c r="G49" s="84" t="s">
        <v>73</v>
      </c>
      <c r="H49" s="24" t="s">
        <v>73</v>
      </c>
      <c r="I49" s="82" t="s">
        <v>73</v>
      </c>
      <c r="J49" s="26" t="s">
        <v>73</v>
      </c>
      <c r="K49" s="26" t="s">
        <v>73</v>
      </c>
      <c r="L49" s="83" t="s">
        <v>73</v>
      </c>
      <c r="M49" s="219" t="s">
        <v>73</v>
      </c>
      <c r="N49" s="16"/>
      <c r="O49" s="226"/>
      <c r="P49" s="226" t="s">
        <v>73</v>
      </c>
      <c r="Q49" s="226" t="s">
        <v>73</v>
      </c>
      <c r="R49" s="226" t="s">
        <v>73</v>
      </c>
      <c r="S49" s="226" t="s">
        <v>73</v>
      </c>
      <c r="T49" s="226"/>
      <c r="U49" s="226" t="s">
        <v>73</v>
      </c>
    </row>
    <row r="50" spans="1:21" s="23" customFormat="1" ht="12.75" customHeight="1">
      <c r="A50" s="7"/>
      <c r="B50" s="15"/>
      <c r="C50" s="7"/>
      <c r="D50" s="7"/>
      <c r="E50" s="7"/>
      <c r="F50" s="7"/>
      <c r="G50" s="7"/>
      <c r="H50" s="7"/>
      <c r="I50" s="7"/>
      <c r="J50" s="7"/>
      <c r="K50" s="7"/>
      <c r="L50" s="66"/>
      <c r="M50" s="204"/>
      <c r="N50" s="7"/>
      <c r="O50" s="226"/>
      <c r="P50" s="226"/>
      <c r="Q50" s="226"/>
      <c r="R50" s="226"/>
      <c r="S50" s="226"/>
      <c r="T50" s="226"/>
      <c r="U50" s="226" t="s">
        <v>73</v>
      </c>
    </row>
    <row r="51" spans="1:21" s="23" customFormat="1" ht="12.75" customHeight="1">
      <c r="A51" s="17" t="s">
        <v>14</v>
      </c>
      <c r="B51" s="7"/>
      <c r="C51" s="7"/>
      <c r="D51" s="224" t="s">
        <v>450</v>
      </c>
      <c r="E51" s="69" t="s">
        <v>332</v>
      </c>
      <c r="F51" s="70">
        <v>55.887988209285183</v>
      </c>
      <c r="G51"/>
      <c r="H51" s="69" t="s">
        <v>451</v>
      </c>
      <c r="I51" s="71">
        <v>81.42</v>
      </c>
      <c r="J51" s="72" t="s">
        <v>37</v>
      </c>
      <c r="K51" s="7"/>
      <c r="L51" s="66"/>
      <c r="M51" s="204"/>
      <c r="N51" s="7"/>
      <c r="O51" s="226"/>
      <c r="P51" s="226"/>
      <c r="Q51" s="226"/>
      <c r="R51" s="226"/>
      <c r="S51" s="226"/>
      <c r="T51" s="226"/>
      <c r="U51" s="226"/>
    </row>
    <row r="52" spans="1:21" s="23" customFormat="1" ht="2.1" customHeight="1">
      <c r="A52" s="17"/>
      <c r="B52" s="7"/>
      <c r="C52" s="7"/>
      <c r="D52" s="68"/>
      <c r="E52" s="69"/>
      <c r="F52" s="70"/>
      <c r="G52"/>
      <c r="H52" s="69"/>
      <c r="I52" s="71"/>
      <c r="J52" s="72"/>
      <c r="K52" s="7"/>
      <c r="L52" s="66"/>
      <c r="M52" s="204"/>
      <c r="N52" s="7"/>
      <c r="O52" s="226"/>
      <c r="P52" s="226"/>
      <c r="Q52" s="226"/>
      <c r="R52" s="226"/>
      <c r="S52" s="226"/>
      <c r="T52" s="226"/>
      <c r="U52" s="226"/>
    </row>
    <row r="53" spans="1:21" s="23" customFormat="1" ht="12.75" customHeight="1">
      <c r="A53" s="17" t="s">
        <v>73</v>
      </c>
      <c r="B53" s="7"/>
      <c r="C53" s="7"/>
      <c r="D53" s="68"/>
      <c r="E53" s="69"/>
      <c r="F53" s="70"/>
      <c r="G53"/>
      <c r="H53" s="69"/>
      <c r="I53" s="71"/>
      <c r="J53" s="72"/>
      <c r="K53" s="7"/>
      <c r="L53" s="66"/>
      <c r="M53" s="204"/>
      <c r="N53" s="7"/>
      <c r="O53" s="226"/>
      <c r="P53" s="226"/>
      <c r="Q53" s="226"/>
      <c r="R53" s="226"/>
      <c r="S53" s="226"/>
      <c r="T53" s="226"/>
      <c r="U53" s="226"/>
    </row>
    <row r="54" spans="1:21" ht="2.1" customHeight="1">
      <c r="A54" s="17"/>
      <c r="B54" s="7"/>
      <c r="C54" s="7"/>
      <c r="D54" s="68"/>
      <c r="E54" s="69"/>
      <c r="F54" s="70"/>
      <c r="H54" s="69"/>
      <c r="I54" s="71"/>
      <c r="J54" s="72"/>
      <c r="K54" s="7"/>
      <c r="L54" s="66"/>
      <c r="M54" s="204"/>
      <c r="N54" s="7"/>
    </row>
    <row r="55" spans="1:21" ht="12.75" customHeight="1">
      <c r="A55" s="17" t="s">
        <v>452</v>
      </c>
      <c r="B55" s="18"/>
      <c r="C55" s="18"/>
      <c r="D55" s="7"/>
      <c r="E55" s="7"/>
      <c r="F55" s="7"/>
      <c r="G55" s="7"/>
      <c r="H55" s="7"/>
      <c r="I55" s="7"/>
      <c r="J55" s="7"/>
      <c r="K55" s="7"/>
      <c r="L55" s="66"/>
      <c r="M55" s="204"/>
      <c r="N55" s="7"/>
      <c r="P55" s="185" t="s">
        <v>135</v>
      </c>
      <c r="Q55" s="185">
        <v>3</v>
      </c>
    </row>
    <row r="56" spans="1:21" ht="12.75" customHeight="1">
      <c r="A56" s="178">
        <v>1</v>
      </c>
      <c r="B56" t="s">
        <v>453</v>
      </c>
      <c r="C56" t="s">
        <v>447</v>
      </c>
      <c r="D56" s="7"/>
      <c r="E56" s="7"/>
      <c r="F56" s="7"/>
      <c r="G56" s="7"/>
      <c r="H56" s="7"/>
      <c r="I56" s="7"/>
      <c r="J56" s="7"/>
      <c r="K56" s="7"/>
      <c r="L56" s="66"/>
      <c r="M56" s="204"/>
      <c r="N56" s="7"/>
    </row>
    <row r="57" spans="1:21" ht="12.75" customHeight="1">
      <c r="A57" s="179">
        <v>2</v>
      </c>
      <c r="B57" t="s">
        <v>454</v>
      </c>
      <c r="C57" t="s">
        <v>441</v>
      </c>
      <c r="D57" s="7"/>
      <c r="E57" s="7"/>
      <c r="F57" s="7"/>
      <c r="G57" s="7"/>
      <c r="H57" s="7"/>
      <c r="I57" s="7"/>
      <c r="J57" s="7"/>
      <c r="K57" s="7"/>
      <c r="L57" s="66"/>
      <c r="M57" s="204"/>
      <c r="N57" s="7"/>
      <c r="P57" s="183" t="s">
        <v>126</v>
      </c>
    </row>
    <row r="58" spans="1:21" ht="12.75" customHeight="1">
      <c r="A58" s="179">
        <v>3</v>
      </c>
      <c r="B58" t="s">
        <v>455</v>
      </c>
      <c r="C58" t="s">
        <v>235</v>
      </c>
      <c r="D58" s="7"/>
      <c r="E58" s="7"/>
      <c r="F58" s="7"/>
      <c r="G58" s="7"/>
      <c r="H58" s="7"/>
      <c r="I58" s="7"/>
      <c r="J58" s="7"/>
      <c r="K58" s="7"/>
      <c r="L58" s="66"/>
      <c r="M58" s="204"/>
      <c r="N58" s="7"/>
      <c r="P58" s="183" t="s">
        <v>127</v>
      </c>
    </row>
    <row r="59" spans="1:21" ht="12.75" customHeight="1">
      <c r="A59" s="179" t="s">
        <v>73</v>
      </c>
      <c r="B59" t="s">
        <v>73</v>
      </c>
      <c r="C59" t="s">
        <v>73</v>
      </c>
      <c r="D59" s="7"/>
      <c r="E59" s="7"/>
      <c r="F59" s="7"/>
      <c r="G59" s="7"/>
      <c r="H59" s="7"/>
      <c r="I59" s="7"/>
      <c r="J59" s="7"/>
      <c r="K59" s="7"/>
      <c r="L59" s="66"/>
      <c r="M59" s="204"/>
      <c r="N59" s="7"/>
    </row>
    <row r="60" spans="1:21" ht="12.75" customHeight="1">
      <c r="A60" s="179" t="s">
        <v>73</v>
      </c>
      <c r="B60" t="s">
        <v>73</v>
      </c>
      <c r="C60" t="s">
        <v>73</v>
      </c>
      <c r="D60" s="7"/>
      <c r="E60" s="7"/>
      <c r="F60" s="7"/>
      <c r="G60" s="7"/>
      <c r="H60" s="7"/>
      <c r="I60" s="7"/>
      <c r="J60" s="7"/>
      <c r="K60" s="7"/>
      <c r="L60" s="66"/>
      <c r="M60" s="204"/>
      <c r="N60" s="7"/>
    </row>
    <row r="61" spans="1:21" ht="12.75" customHeight="1">
      <c r="A61" s="179" t="s">
        <v>73</v>
      </c>
      <c r="B61" t="s">
        <v>73</v>
      </c>
      <c r="C61" t="s">
        <v>73</v>
      </c>
      <c r="D61" s="7"/>
      <c r="E61" s="7"/>
      <c r="F61" s="7"/>
      <c r="G61" s="7"/>
      <c r="H61" s="7"/>
      <c r="I61" s="7"/>
      <c r="J61" s="7"/>
      <c r="K61" s="7"/>
      <c r="L61" s="66"/>
      <c r="M61" s="204"/>
      <c r="N61" s="7"/>
    </row>
    <row r="62" spans="1:21" ht="12.75" customHeight="1">
      <c r="A62" s="179" t="s">
        <v>73</v>
      </c>
      <c r="B62" t="s">
        <v>73</v>
      </c>
      <c r="C62" t="s">
        <v>73</v>
      </c>
      <c r="D62" s="7"/>
      <c r="E62" s="7"/>
      <c r="F62" s="7"/>
      <c r="G62" s="7"/>
      <c r="H62" s="7"/>
      <c r="I62" s="7"/>
      <c r="J62" s="7"/>
      <c r="K62" s="7"/>
      <c r="L62" s="66"/>
      <c r="M62" s="204"/>
      <c r="N62" s="7"/>
    </row>
    <row r="63" spans="1:21" ht="12.75" customHeight="1">
      <c r="A63" s="179" t="s">
        <v>73</v>
      </c>
      <c r="B63" t="s">
        <v>73</v>
      </c>
      <c r="C63" t="s">
        <v>73</v>
      </c>
      <c r="D63" s="7"/>
      <c r="E63" s="7"/>
      <c r="F63" s="7"/>
      <c r="G63" s="7"/>
      <c r="H63" s="7"/>
      <c r="I63" s="7"/>
      <c r="J63" s="7"/>
      <c r="K63" s="7"/>
      <c r="L63" s="66"/>
      <c r="M63" s="204"/>
      <c r="N63" s="7"/>
    </row>
    <row r="64" spans="1:21" ht="12.75" customHeight="1">
      <c r="A64" s="179" t="s">
        <v>73</v>
      </c>
      <c r="B64" t="s">
        <v>73</v>
      </c>
      <c r="C64" t="s">
        <v>73</v>
      </c>
      <c r="D64" s="7"/>
      <c r="E64" s="7"/>
      <c r="F64" s="7"/>
      <c r="G64" s="7"/>
      <c r="H64" s="7"/>
      <c r="I64" s="7"/>
      <c r="J64" s="7"/>
      <c r="K64" s="7"/>
      <c r="L64" s="66"/>
      <c r="M64" s="204"/>
      <c r="N64" s="7"/>
    </row>
    <row r="65" spans="1:14" ht="12.75" customHeight="1">
      <c r="A65" s="179" t="s">
        <v>73</v>
      </c>
      <c r="B65" t="s">
        <v>73</v>
      </c>
      <c r="C65" t="s">
        <v>73</v>
      </c>
      <c r="D65" s="7"/>
      <c r="E65" s="7"/>
      <c r="F65" s="7"/>
      <c r="G65" s="7"/>
      <c r="H65" s="7"/>
      <c r="I65" s="7"/>
      <c r="J65" s="7"/>
      <c r="K65" s="7"/>
      <c r="L65" s="66"/>
      <c r="M65" s="204"/>
      <c r="N65" s="7"/>
    </row>
    <row r="66" spans="1:14" ht="12.75" customHeight="1">
      <c r="A66" s="179" t="s">
        <v>73</v>
      </c>
      <c r="B66" t="s">
        <v>73</v>
      </c>
      <c r="C66" t="s">
        <v>73</v>
      </c>
      <c r="D66" s="7"/>
      <c r="E66" s="7"/>
      <c r="F66" s="7"/>
      <c r="G66" s="7"/>
      <c r="H66" s="7"/>
      <c r="I66" s="7"/>
      <c r="J66" s="7"/>
      <c r="K66" s="7"/>
      <c r="L66" s="66"/>
      <c r="M66" s="204"/>
      <c r="N66" s="7"/>
    </row>
    <row r="67" spans="1:14" ht="12.75" customHeight="1">
      <c r="A67" s="179"/>
      <c r="B67" s="7"/>
      <c r="C67" s="7"/>
      <c r="D67" s="7"/>
      <c r="E67" s="7"/>
      <c r="F67" s="7"/>
      <c r="G67" s="7"/>
      <c r="H67" s="7"/>
      <c r="I67" s="7"/>
      <c r="J67" s="7"/>
      <c r="K67" s="7"/>
      <c r="L67" s="66"/>
      <c r="M67" s="204"/>
      <c r="N67" s="7"/>
    </row>
    <row r="68" spans="1:14" ht="12.75" customHeight="1">
      <c r="A68" s="17"/>
      <c r="B68" s="7" t="s">
        <v>456</v>
      </c>
      <c r="C68" s="7"/>
      <c r="D68" s="7"/>
      <c r="E68" s="7"/>
      <c r="F68" s="7"/>
      <c r="G68" s="7"/>
      <c r="H68" s="7"/>
      <c r="I68" s="7"/>
      <c r="J68" s="7"/>
      <c r="K68" s="7"/>
      <c r="L68" s="66"/>
      <c r="M68" s="204"/>
      <c r="N68" s="7"/>
    </row>
    <row r="69" spans="1:14" ht="12.75" customHeight="1">
      <c r="B69" s="7"/>
      <c r="C69" s="7"/>
      <c r="D69" s="7"/>
      <c r="E69" s="7"/>
      <c r="F69" s="7"/>
      <c r="G69" s="7"/>
      <c r="H69" s="7"/>
      <c r="I69" s="7"/>
      <c r="J69" s="7"/>
      <c r="K69" s="7"/>
      <c r="L69" s="66"/>
      <c r="M69" s="204"/>
      <c r="N69" s="7"/>
    </row>
    <row r="70" spans="1:14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66"/>
      <c r="M70" s="204"/>
      <c r="N70" s="7"/>
    </row>
    <row r="71" spans="1:14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66"/>
      <c r="M71" s="204"/>
      <c r="N71" s="7"/>
    </row>
    <row r="72" spans="1:14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66"/>
      <c r="M72" s="204"/>
      <c r="N72" s="7"/>
    </row>
    <row r="73" spans="1:14" ht="12.75" customHeight="1">
      <c r="A73" s="172"/>
      <c r="B73" s="172"/>
      <c r="C73" s="172"/>
      <c r="D73" s="172"/>
      <c r="E73" s="172"/>
      <c r="F73" s="172"/>
      <c r="G73" s="172"/>
      <c r="H73" s="172"/>
      <c r="I73" s="172"/>
      <c r="J73" s="172"/>
      <c r="K73" s="172"/>
      <c r="L73" s="173"/>
      <c r="M73" s="207"/>
      <c r="N73" s="7"/>
    </row>
    <row r="74" spans="1:14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66"/>
      <c r="M74" s="204"/>
      <c r="N74" s="7"/>
    </row>
    <row r="75" spans="1:14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66"/>
      <c r="M75" s="204"/>
      <c r="N75" s="7"/>
    </row>
    <row r="76" spans="1:14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66"/>
      <c r="M76" s="204"/>
      <c r="N76" s="7"/>
    </row>
    <row r="77" spans="1:14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66"/>
      <c r="M77" s="204"/>
      <c r="N77" s="7"/>
    </row>
    <row r="78" spans="1:14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66"/>
      <c r="M78" s="204"/>
      <c r="N78" s="7"/>
    </row>
    <row r="79" spans="1:14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66"/>
      <c r="M79" s="204"/>
      <c r="N79" s="7"/>
    </row>
    <row r="80" spans="1:14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66"/>
      <c r="M80" s="204"/>
      <c r="N80" s="7"/>
    </row>
    <row r="81" spans="1:14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66"/>
      <c r="M81" s="204"/>
      <c r="N81" s="7"/>
    </row>
    <row r="82" spans="1:14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66"/>
      <c r="M82" s="204"/>
      <c r="N82" s="7"/>
    </row>
    <row r="83" spans="1:14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66"/>
      <c r="M83" s="204"/>
      <c r="N83" s="7"/>
    </row>
    <row r="84" spans="1:14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66"/>
      <c r="M84" s="204"/>
      <c r="N84" s="7"/>
    </row>
    <row r="85" spans="1:14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66"/>
      <c r="M85" s="204"/>
      <c r="N85" s="7"/>
    </row>
    <row r="86" spans="1:14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66"/>
      <c r="M86" s="204"/>
      <c r="N86" s="7"/>
    </row>
    <row r="87" spans="1:14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66"/>
      <c r="M87" s="204"/>
      <c r="N87" s="7"/>
    </row>
    <row r="88" spans="1:14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66"/>
      <c r="M88" s="204"/>
      <c r="N88" s="7"/>
    </row>
    <row r="89" spans="1:14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66"/>
      <c r="M89" s="204"/>
      <c r="N89" s="7"/>
    </row>
    <row r="90" spans="1:14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66"/>
      <c r="M90" s="204"/>
      <c r="N90" s="7"/>
    </row>
    <row r="91" spans="1:14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66"/>
      <c r="M91" s="204"/>
      <c r="N91" s="7"/>
    </row>
    <row r="92" spans="1:14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66"/>
      <c r="M92" s="204"/>
      <c r="N92" s="7"/>
    </row>
    <row r="93" spans="1:14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66"/>
      <c r="M93" s="204"/>
      <c r="N93" s="7"/>
    </row>
    <row r="94" spans="1:14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66"/>
      <c r="M94" s="204"/>
      <c r="N94" s="7"/>
    </row>
    <row r="95" spans="1:14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66"/>
      <c r="M95" s="204"/>
      <c r="N95" s="7"/>
    </row>
    <row r="96" spans="1:14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66"/>
      <c r="M96" s="204"/>
      <c r="N96" s="7"/>
    </row>
    <row r="97" spans="1:14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66"/>
      <c r="M97" s="204"/>
      <c r="N97" s="7"/>
    </row>
    <row r="98" spans="1:14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66"/>
      <c r="M98" s="204"/>
      <c r="N98" s="7"/>
    </row>
    <row r="99" spans="1:14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66"/>
      <c r="M99" s="204"/>
      <c r="N99" s="7"/>
    </row>
    <row r="100" spans="1:14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66"/>
      <c r="M100" s="204"/>
      <c r="N100" s="7"/>
    </row>
    <row r="101" spans="1:14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66"/>
      <c r="M101" s="204"/>
      <c r="N101" s="7"/>
    </row>
    <row r="102" spans="1:14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66"/>
      <c r="M102" s="204"/>
      <c r="N102" s="7"/>
    </row>
    <row r="103" spans="1:14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66"/>
      <c r="M103" s="204"/>
      <c r="N103" s="7"/>
    </row>
    <row r="104" spans="1:14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66"/>
      <c r="M104" s="204"/>
      <c r="N104" s="7"/>
    </row>
    <row r="105" spans="1:14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66"/>
      <c r="M105" s="204"/>
      <c r="N105" s="7"/>
    </row>
    <row r="106" spans="1:14" ht="11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66"/>
      <c r="M106" s="204"/>
      <c r="N106" s="7"/>
    </row>
    <row r="107" spans="1:14" ht="11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66"/>
      <c r="M107" s="204"/>
      <c r="N107" s="7"/>
    </row>
    <row r="108" spans="1:14" ht="11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66"/>
      <c r="M108" s="204"/>
      <c r="N108" s="7"/>
    </row>
    <row r="109" spans="1:14" ht="11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66"/>
      <c r="M109" s="204"/>
      <c r="N109" s="7"/>
    </row>
    <row r="110" spans="1:14" ht="11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66"/>
      <c r="M110" s="204"/>
      <c r="N110" s="7"/>
    </row>
    <row r="111" spans="1:14" ht="11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66"/>
      <c r="M111" s="204"/>
      <c r="N111" s="7"/>
    </row>
    <row r="112" spans="1:14" ht="11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66"/>
      <c r="M112" s="204"/>
      <c r="N112" s="7"/>
    </row>
    <row r="113" spans="1:14" ht="11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66"/>
      <c r="M113" s="204"/>
      <c r="N113" s="7"/>
    </row>
    <row r="114" spans="1:14" ht="11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66"/>
      <c r="M114" s="204"/>
      <c r="N114" s="7"/>
    </row>
    <row r="115" spans="1:14" ht="11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66"/>
      <c r="M115" s="204"/>
      <c r="N115" s="7"/>
    </row>
    <row r="116" spans="1:14" ht="11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66"/>
      <c r="M116" s="204"/>
      <c r="N116" s="7"/>
    </row>
    <row r="117" spans="1:14" ht="11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66"/>
      <c r="M117" s="204"/>
      <c r="N117" s="7"/>
    </row>
    <row r="118" spans="1:14" ht="11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66"/>
      <c r="M118" s="204"/>
      <c r="N118" s="7"/>
    </row>
    <row r="119" spans="1:14" ht="11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66"/>
      <c r="M119" s="204"/>
      <c r="N119" s="7"/>
    </row>
    <row r="120" spans="1:14" ht="11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66"/>
      <c r="M120" s="204"/>
      <c r="N120" s="7"/>
    </row>
    <row r="121" spans="1:14" ht="11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66"/>
      <c r="M121" s="204"/>
      <c r="N121" s="7"/>
    </row>
    <row r="122" spans="1:14" ht="11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66"/>
      <c r="M122" s="204"/>
      <c r="N122" s="7"/>
    </row>
    <row r="123" spans="1:14" ht="11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66"/>
      <c r="M123" s="204"/>
      <c r="N123" s="7"/>
    </row>
    <row r="124" spans="1:14" ht="11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66"/>
      <c r="M124" s="204"/>
      <c r="N124" s="7"/>
    </row>
    <row r="125" spans="1:14" ht="11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66"/>
      <c r="M125" s="204"/>
      <c r="N125" s="7"/>
    </row>
    <row r="126" spans="1:14" ht="11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66"/>
      <c r="M126" s="204"/>
      <c r="N126" s="7"/>
    </row>
    <row r="127" spans="1:14" ht="11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66"/>
      <c r="M127" s="204"/>
      <c r="N127" s="7"/>
    </row>
    <row r="128" spans="1:14" ht="11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66"/>
      <c r="M128" s="204"/>
      <c r="N128" s="7"/>
    </row>
    <row r="129" spans="1:14" ht="11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66"/>
      <c r="M129" s="204"/>
      <c r="N129" s="7"/>
    </row>
    <row r="130" spans="1:14" ht="11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66"/>
      <c r="M130" s="204"/>
      <c r="N130" s="7"/>
    </row>
    <row r="131" spans="1:14" ht="11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66"/>
      <c r="M131" s="204"/>
      <c r="N131" s="7"/>
    </row>
    <row r="132" spans="1:14" ht="11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66"/>
      <c r="M132" s="204"/>
      <c r="N132" s="7"/>
    </row>
    <row r="133" spans="1:14" ht="11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66"/>
      <c r="M133" s="204"/>
      <c r="N133" s="7"/>
    </row>
    <row r="134" spans="1:14" ht="11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66"/>
      <c r="M134" s="204"/>
      <c r="N134" s="7"/>
    </row>
    <row r="135" spans="1:14" ht="11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66"/>
      <c r="M135" s="204"/>
      <c r="N135" s="7"/>
    </row>
    <row r="136" spans="1:14" ht="11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66"/>
      <c r="M136" s="204"/>
      <c r="N136" s="7"/>
    </row>
    <row r="137" spans="1:14" ht="11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66"/>
      <c r="M137" s="204"/>
      <c r="N137" s="7"/>
    </row>
    <row r="138" spans="1:14" ht="11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66"/>
      <c r="M138" s="204"/>
      <c r="N138" s="7"/>
    </row>
    <row r="139" spans="1:14" ht="11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66"/>
      <c r="M139" s="204"/>
      <c r="N139" s="7"/>
    </row>
    <row r="140" spans="1:14" ht="11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66"/>
      <c r="M140" s="204"/>
      <c r="N140" s="7"/>
    </row>
    <row r="141" spans="1:14" ht="11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66"/>
      <c r="M141" s="204"/>
      <c r="N141" s="7"/>
    </row>
    <row r="142" spans="1:14" ht="11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66"/>
      <c r="M142" s="204"/>
      <c r="N142" s="7"/>
    </row>
    <row r="143" spans="1:14" ht="11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66"/>
      <c r="M143" s="204"/>
      <c r="N143" s="7"/>
    </row>
    <row r="144" spans="1:14" ht="11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66"/>
      <c r="M144" s="204"/>
      <c r="N144" s="7"/>
    </row>
    <row r="145" spans="1:14" ht="11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66"/>
      <c r="M145" s="204"/>
      <c r="N145" s="7"/>
    </row>
    <row r="146" spans="1:14" ht="11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66"/>
      <c r="M146" s="204"/>
      <c r="N146" s="7"/>
    </row>
    <row r="147" spans="1:14" ht="11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66"/>
      <c r="M147" s="204"/>
      <c r="N147" s="7"/>
    </row>
    <row r="148" spans="1:14" ht="11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66"/>
      <c r="M148" s="204"/>
      <c r="N148" s="7"/>
    </row>
    <row r="149" spans="1:14" ht="11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66"/>
      <c r="M149" s="204"/>
      <c r="N149" s="7"/>
    </row>
    <row r="150" spans="1:14" ht="11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66"/>
      <c r="M150" s="204"/>
      <c r="N150" s="7"/>
    </row>
    <row r="151" spans="1:14" ht="11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66"/>
      <c r="M151" s="204"/>
      <c r="N151" s="7"/>
    </row>
    <row r="152" spans="1:14" ht="11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66"/>
      <c r="M152" s="204"/>
      <c r="N152" s="7"/>
    </row>
    <row r="153" spans="1:14" ht="11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66"/>
      <c r="M153" s="204"/>
      <c r="N153" s="7"/>
    </row>
    <row r="154" spans="1:14" ht="11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66"/>
      <c r="M154" s="204"/>
      <c r="N154" s="7"/>
    </row>
    <row r="155" spans="1:14" ht="11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66"/>
      <c r="M155" s="204"/>
      <c r="N155" s="7"/>
    </row>
    <row r="156" spans="1:14" ht="11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66"/>
      <c r="M156" s="204"/>
      <c r="N156" s="7"/>
    </row>
    <row r="157" spans="1:14" ht="11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66"/>
      <c r="M157" s="204"/>
      <c r="N157" s="7"/>
    </row>
    <row r="158" spans="1:14" ht="11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66"/>
      <c r="M158" s="204"/>
      <c r="N158" s="7"/>
    </row>
    <row r="159" spans="1:14" ht="11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66"/>
      <c r="M159" s="204"/>
      <c r="N159" s="7"/>
    </row>
    <row r="160" spans="1:14" ht="11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66"/>
      <c r="M160" s="204"/>
      <c r="N160" s="7"/>
    </row>
    <row r="161" spans="1:14" ht="11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66"/>
      <c r="M161" s="204"/>
      <c r="N161" s="7"/>
    </row>
    <row r="162" spans="1:14" ht="11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66"/>
      <c r="M162" s="204"/>
      <c r="N162" s="7"/>
    </row>
    <row r="163" spans="1:14" ht="11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66"/>
      <c r="M163" s="204"/>
      <c r="N163" s="7"/>
    </row>
    <row r="164" spans="1:14" ht="11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66"/>
      <c r="M164" s="204"/>
      <c r="N164" s="7"/>
    </row>
    <row r="165" spans="1:14" ht="11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66"/>
      <c r="M165" s="204"/>
      <c r="N165" s="7"/>
    </row>
    <row r="166" spans="1:14" ht="11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66"/>
      <c r="M166" s="204"/>
      <c r="N166" s="7"/>
    </row>
    <row r="167" spans="1:14" ht="11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66"/>
      <c r="M167" s="204"/>
      <c r="N167" s="7"/>
    </row>
    <row r="168" spans="1:14" ht="11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66"/>
      <c r="M168" s="204"/>
      <c r="N168" s="7"/>
    </row>
    <row r="169" spans="1:14" ht="11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66"/>
      <c r="M169" s="204"/>
      <c r="N169" s="7"/>
    </row>
    <row r="170" spans="1:14" ht="11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66"/>
      <c r="M170" s="204"/>
      <c r="N170" s="7"/>
    </row>
    <row r="171" spans="1:14" ht="11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66"/>
      <c r="M171" s="204"/>
      <c r="N171" s="7"/>
    </row>
    <row r="172" spans="1:14" ht="11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66"/>
      <c r="M172" s="204"/>
      <c r="N172" s="7"/>
    </row>
    <row r="173" spans="1:14" ht="11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66"/>
      <c r="M173" s="204"/>
      <c r="N173" s="7"/>
    </row>
    <row r="174" spans="1:14" ht="11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66"/>
      <c r="M174" s="204"/>
      <c r="N174" s="7"/>
    </row>
    <row r="175" spans="1:14" ht="11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66"/>
      <c r="M175" s="204"/>
      <c r="N175" s="7"/>
    </row>
    <row r="176" spans="1:14" ht="11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66"/>
      <c r="M176" s="204"/>
      <c r="N176" s="7"/>
    </row>
    <row r="177" spans="1:14" ht="11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66"/>
      <c r="M177" s="204"/>
      <c r="N177" s="7"/>
    </row>
    <row r="178" spans="1:14" ht="11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66"/>
      <c r="M178" s="204"/>
      <c r="N178" s="7"/>
    </row>
    <row r="179" spans="1:14" ht="11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66"/>
      <c r="M179" s="204"/>
      <c r="N179" s="7"/>
    </row>
    <row r="180" spans="1:14" ht="11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66"/>
      <c r="M180" s="204"/>
      <c r="N180" s="7"/>
    </row>
    <row r="181" spans="1:14" ht="11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66"/>
      <c r="M181" s="204"/>
      <c r="N181" s="7"/>
    </row>
    <row r="182" spans="1:14" ht="11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66"/>
      <c r="M182" s="204"/>
      <c r="N182" s="7"/>
    </row>
    <row r="183" spans="1:14" ht="11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66"/>
      <c r="M183" s="204"/>
      <c r="N183" s="7"/>
    </row>
    <row r="184" spans="1:14" ht="11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66"/>
      <c r="M184" s="204"/>
      <c r="N184" s="7"/>
    </row>
    <row r="185" spans="1:14" ht="11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66"/>
      <c r="M185" s="204"/>
      <c r="N185" s="7"/>
    </row>
    <row r="186" spans="1:14" ht="11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66"/>
      <c r="M186" s="204"/>
      <c r="N186" s="7"/>
    </row>
    <row r="187" spans="1:14" ht="11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66"/>
      <c r="M187" s="204"/>
      <c r="N187" s="7"/>
    </row>
    <row r="188" spans="1:14" ht="11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66"/>
      <c r="M188" s="204"/>
      <c r="N188" s="7"/>
    </row>
    <row r="189" spans="1:14" ht="11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66"/>
      <c r="M189" s="204"/>
      <c r="N189" s="7"/>
    </row>
    <row r="190" spans="1:14" ht="11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66"/>
      <c r="M190" s="204"/>
      <c r="N190" s="7"/>
    </row>
    <row r="191" spans="1:14" ht="11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66"/>
      <c r="M191" s="204"/>
      <c r="N191" s="7"/>
    </row>
    <row r="192" spans="1:14" ht="11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66"/>
      <c r="M192" s="204"/>
      <c r="N192" s="7"/>
    </row>
    <row r="193" spans="1:14" ht="11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66"/>
      <c r="M193" s="204"/>
      <c r="N193" s="7"/>
    </row>
    <row r="194" spans="1:14" ht="11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66"/>
      <c r="M194" s="204"/>
      <c r="N194" s="7"/>
    </row>
    <row r="195" spans="1:14" ht="11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66"/>
      <c r="M195" s="204"/>
      <c r="N195" s="7"/>
    </row>
    <row r="196" spans="1:14" ht="11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66"/>
      <c r="M196" s="204"/>
      <c r="N196" s="7"/>
    </row>
    <row r="197" spans="1:14" ht="11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66"/>
      <c r="M197" s="204"/>
      <c r="N197" s="7"/>
    </row>
    <row r="198" spans="1:14" ht="11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66"/>
      <c r="M198" s="204"/>
      <c r="N198" s="7"/>
    </row>
    <row r="199" spans="1:14" ht="11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66"/>
      <c r="M199" s="204"/>
      <c r="N199" s="7"/>
    </row>
    <row r="200" spans="1:14" ht="11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66"/>
      <c r="M200" s="204"/>
      <c r="N200" s="7"/>
    </row>
    <row r="201" spans="1:14" ht="11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66"/>
      <c r="M201" s="204"/>
      <c r="N201" s="7"/>
    </row>
    <row r="202" spans="1:14" ht="11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66"/>
      <c r="M202" s="204"/>
      <c r="N202" s="7"/>
    </row>
    <row r="203" spans="1:14" ht="11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66"/>
      <c r="M203" s="204"/>
      <c r="N203" s="7"/>
    </row>
    <row r="204" spans="1:14" ht="11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66"/>
      <c r="M204" s="204"/>
      <c r="N204" s="7"/>
    </row>
    <row r="205" spans="1:14" ht="11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66"/>
      <c r="M205" s="204"/>
      <c r="N205" s="7"/>
    </row>
    <row r="206" spans="1:14" ht="11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66"/>
      <c r="M206" s="204"/>
      <c r="N206" s="7"/>
    </row>
    <row r="207" spans="1:14" ht="11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66"/>
      <c r="M207" s="204"/>
      <c r="N207" s="7"/>
    </row>
    <row r="208" spans="1:14" ht="11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66"/>
      <c r="M208" s="204"/>
      <c r="N208" s="7"/>
    </row>
    <row r="209" spans="1:14" ht="11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66"/>
      <c r="M209" s="204"/>
      <c r="N209" s="7"/>
    </row>
    <row r="210" spans="1:14" ht="11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66"/>
      <c r="M210" s="204"/>
      <c r="N210" s="7"/>
    </row>
    <row r="211" spans="1:14" ht="11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66"/>
      <c r="M211" s="204"/>
      <c r="N211" s="7"/>
    </row>
    <row r="212" spans="1:14" ht="11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66"/>
      <c r="M212" s="204"/>
      <c r="N212" s="7"/>
    </row>
    <row r="213" spans="1:14" ht="11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66"/>
      <c r="M213" s="204"/>
      <c r="N213" s="7"/>
    </row>
    <row r="214" spans="1:14" ht="11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66"/>
      <c r="M214" s="204"/>
      <c r="N214" s="7"/>
    </row>
    <row r="215" spans="1:14" ht="11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66"/>
      <c r="M215" s="204"/>
      <c r="N215" s="7"/>
    </row>
    <row r="216" spans="1:14" ht="11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66"/>
      <c r="M216" s="204"/>
      <c r="N216" s="7"/>
    </row>
    <row r="217" spans="1:14" ht="11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66"/>
      <c r="M217" s="204"/>
      <c r="N217" s="7"/>
    </row>
    <row r="218" spans="1:14" ht="11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66"/>
      <c r="M218" s="204"/>
      <c r="N218" s="7"/>
    </row>
    <row r="219" spans="1:14" ht="11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66"/>
      <c r="M219" s="204"/>
      <c r="N219" s="7"/>
    </row>
    <row r="220" spans="1:14" ht="11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66"/>
      <c r="M220" s="204"/>
      <c r="N220" s="7"/>
    </row>
    <row r="221" spans="1:14" ht="11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66"/>
      <c r="M221" s="204"/>
      <c r="N221" s="7"/>
    </row>
    <row r="222" spans="1:14" ht="11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66"/>
      <c r="M222" s="204"/>
      <c r="N222" s="7"/>
    </row>
    <row r="223" spans="1:14" ht="11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66"/>
      <c r="M223" s="204"/>
      <c r="N223" s="7"/>
    </row>
    <row r="224" spans="1:14" ht="11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66"/>
      <c r="M224" s="204"/>
      <c r="N224" s="7"/>
    </row>
    <row r="225" spans="1:14" ht="11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66"/>
      <c r="M225" s="204"/>
      <c r="N225" s="7"/>
    </row>
    <row r="226" spans="1:14" ht="11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66"/>
      <c r="M226" s="204"/>
      <c r="N226" s="7"/>
    </row>
    <row r="227" spans="1:14" ht="11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66"/>
      <c r="M227" s="204"/>
      <c r="N227" s="7"/>
    </row>
    <row r="228" spans="1:14" ht="11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66"/>
      <c r="M228" s="204"/>
      <c r="N228" s="7"/>
    </row>
    <row r="229" spans="1:14" ht="11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66"/>
      <c r="M229" s="204"/>
      <c r="N229" s="7"/>
    </row>
    <row r="230" spans="1:14" ht="11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66"/>
      <c r="M230" s="204"/>
      <c r="N230" s="7"/>
    </row>
    <row r="231" spans="1:14" ht="11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66"/>
      <c r="M231" s="204"/>
      <c r="N231" s="7"/>
    </row>
    <row r="232" spans="1:14" ht="11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66"/>
      <c r="M232" s="204"/>
      <c r="N232" s="7"/>
    </row>
    <row r="233" spans="1:14" ht="11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66"/>
      <c r="M233" s="204"/>
      <c r="N233" s="7"/>
    </row>
    <row r="234" spans="1:14" ht="11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66"/>
      <c r="M234" s="204"/>
      <c r="N234" s="7"/>
    </row>
    <row r="235" spans="1:14" ht="11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66"/>
      <c r="M235" s="204"/>
      <c r="N235" s="7"/>
    </row>
    <row r="236" spans="1:14" ht="11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66"/>
      <c r="M236" s="204"/>
      <c r="N236" s="7"/>
    </row>
    <row r="237" spans="1:14" ht="11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66"/>
      <c r="M237" s="204"/>
      <c r="N237" s="7"/>
    </row>
    <row r="238" spans="1:14" ht="11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66"/>
      <c r="M238" s="204"/>
      <c r="N238" s="7"/>
    </row>
    <row r="239" spans="1:14" ht="11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66"/>
      <c r="M239" s="204"/>
      <c r="N239" s="7"/>
    </row>
    <row r="240" spans="1:14" ht="11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66"/>
      <c r="M240" s="204"/>
      <c r="N240" s="7"/>
    </row>
    <row r="241" spans="1:14" ht="11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66"/>
      <c r="M241" s="204"/>
      <c r="N241" s="7"/>
    </row>
    <row r="242" spans="1:14" ht="11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66"/>
      <c r="M242" s="204"/>
      <c r="N242" s="7"/>
    </row>
    <row r="243" spans="1:14" ht="11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66"/>
      <c r="M243" s="204"/>
      <c r="N243" s="7"/>
    </row>
    <row r="244" spans="1:14" ht="11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66"/>
      <c r="M244" s="204"/>
      <c r="N244" s="7"/>
    </row>
    <row r="245" spans="1:14" ht="11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66"/>
      <c r="M245" s="204"/>
      <c r="N245" s="7"/>
    </row>
    <row r="246" spans="1:14" ht="11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66"/>
      <c r="M246" s="204"/>
      <c r="N246" s="7"/>
    </row>
    <row r="247" spans="1:14" ht="11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66"/>
      <c r="M247" s="204"/>
      <c r="N247" s="7"/>
    </row>
    <row r="248" spans="1:14" ht="11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66"/>
      <c r="M248" s="204"/>
      <c r="N248" s="7"/>
    </row>
    <row r="249" spans="1:14" ht="11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66"/>
      <c r="M249" s="204"/>
      <c r="N249" s="7"/>
    </row>
    <row r="250" spans="1:14" ht="11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66"/>
      <c r="M250" s="204"/>
      <c r="N250" s="7"/>
    </row>
    <row r="251" spans="1:14" ht="11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66"/>
      <c r="M251" s="204"/>
      <c r="N251" s="7"/>
    </row>
    <row r="252" spans="1:14" ht="11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66"/>
      <c r="M252" s="204"/>
      <c r="N252" s="7"/>
    </row>
    <row r="253" spans="1:14" ht="11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66"/>
      <c r="M253" s="204"/>
      <c r="N253" s="7"/>
    </row>
    <row r="254" spans="1:14" ht="11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66"/>
      <c r="M254" s="204"/>
      <c r="N254" s="7"/>
    </row>
    <row r="255" spans="1:14" ht="11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66"/>
      <c r="M255" s="204"/>
      <c r="N255" s="7"/>
    </row>
    <row r="256" spans="1:14" ht="11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66"/>
      <c r="M256" s="204"/>
      <c r="N256" s="7"/>
    </row>
    <row r="257" spans="1:14" ht="11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66"/>
      <c r="M257" s="204"/>
      <c r="N257" s="7"/>
    </row>
    <row r="258" spans="1:14" ht="11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66"/>
      <c r="M258" s="204"/>
      <c r="N258" s="7"/>
    </row>
    <row r="259" spans="1:14" ht="11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66"/>
      <c r="M259" s="204"/>
      <c r="N259" s="7"/>
    </row>
    <row r="260" spans="1:14" ht="11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66"/>
      <c r="M260" s="204"/>
      <c r="N260" s="7"/>
    </row>
    <row r="261" spans="1:14" ht="11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66"/>
      <c r="M261" s="204"/>
      <c r="N261" s="7"/>
    </row>
    <row r="262" spans="1:14" ht="11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66"/>
      <c r="M262" s="204"/>
      <c r="N262" s="7"/>
    </row>
    <row r="263" spans="1:14" ht="11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66"/>
      <c r="M263" s="204"/>
      <c r="N263" s="7"/>
    </row>
    <row r="264" spans="1:14" ht="11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66"/>
      <c r="M264" s="204"/>
      <c r="N264" s="7"/>
    </row>
    <row r="265" spans="1:14" ht="11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66"/>
      <c r="M265" s="204"/>
      <c r="N265" s="7"/>
    </row>
    <row r="266" spans="1:14" ht="11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66"/>
      <c r="M266" s="204"/>
      <c r="N266" s="7"/>
    </row>
    <row r="267" spans="1:14" ht="11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66"/>
      <c r="M267" s="204"/>
      <c r="N267" s="7"/>
    </row>
    <row r="268" spans="1:14" ht="11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66"/>
      <c r="M268" s="204"/>
      <c r="N268" s="7"/>
    </row>
    <row r="269" spans="1:14" ht="11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66"/>
      <c r="M269" s="204"/>
      <c r="N269" s="7"/>
    </row>
    <row r="270" spans="1:14" ht="11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66"/>
      <c r="M270" s="204"/>
      <c r="N270" s="7"/>
    </row>
    <row r="271" spans="1:14" ht="11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66"/>
      <c r="M271" s="204"/>
      <c r="N271" s="7"/>
    </row>
    <row r="272" spans="1:14" ht="11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66"/>
      <c r="M272" s="204"/>
      <c r="N272" s="7"/>
    </row>
    <row r="273" spans="1:14" ht="11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66"/>
      <c r="M273" s="204"/>
      <c r="N273" s="7"/>
    </row>
    <row r="274" spans="1:14" ht="11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66"/>
      <c r="M274" s="204"/>
      <c r="N274" s="7"/>
    </row>
    <row r="275" spans="1:14" ht="11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66"/>
      <c r="M275" s="204"/>
      <c r="N275" s="7"/>
    </row>
    <row r="276" spans="1:14" ht="11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66"/>
      <c r="M276" s="204"/>
      <c r="N276" s="7"/>
    </row>
    <row r="277" spans="1:14" ht="11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66"/>
      <c r="M277" s="204"/>
      <c r="N277" s="7"/>
    </row>
    <row r="278" spans="1:14" ht="11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66"/>
      <c r="M278" s="204"/>
      <c r="N278" s="7"/>
    </row>
    <row r="279" spans="1:14" ht="11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66"/>
      <c r="M279" s="204"/>
      <c r="N279" s="7"/>
    </row>
    <row r="280" spans="1:14" ht="11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66"/>
      <c r="M280" s="204"/>
      <c r="N280" s="7"/>
    </row>
    <row r="281" spans="1:14" ht="11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66"/>
      <c r="M281" s="204"/>
      <c r="N281" s="7"/>
    </row>
    <row r="282" spans="1:14" ht="11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66"/>
      <c r="M282" s="204"/>
      <c r="N282" s="7"/>
    </row>
    <row r="283" spans="1:14" ht="11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66"/>
      <c r="M283" s="204"/>
      <c r="N283" s="7"/>
    </row>
    <row r="284" spans="1:14" ht="11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66"/>
      <c r="M284" s="204"/>
      <c r="N284" s="7"/>
    </row>
    <row r="285" spans="1:14" ht="11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66"/>
      <c r="M285" s="204"/>
      <c r="N285" s="7"/>
    </row>
    <row r="286" spans="1:14" ht="11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66"/>
      <c r="M286" s="204"/>
      <c r="N286" s="7"/>
    </row>
    <row r="287" spans="1:14" ht="11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66"/>
      <c r="M287" s="204"/>
      <c r="N287" s="7"/>
    </row>
    <row r="288" spans="1:14" ht="11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66"/>
      <c r="M288" s="204"/>
      <c r="N288" s="7"/>
    </row>
    <row r="289" spans="1:14" ht="11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66"/>
      <c r="M289" s="204"/>
      <c r="N289" s="7"/>
    </row>
    <row r="290" spans="1:14" ht="11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66"/>
      <c r="M290" s="204"/>
      <c r="N290" s="7"/>
    </row>
    <row r="291" spans="1:14" ht="11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66"/>
      <c r="M291" s="204"/>
      <c r="N291" s="7"/>
    </row>
    <row r="292" spans="1:14" ht="11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66"/>
      <c r="M292" s="204"/>
      <c r="N292" s="7"/>
    </row>
    <row r="293" spans="1:14" ht="11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66"/>
      <c r="M293" s="204"/>
      <c r="N293" s="7"/>
    </row>
    <row r="294" spans="1:14" ht="11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66"/>
      <c r="M294" s="204"/>
      <c r="N294" s="7"/>
    </row>
    <row r="295" spans="1:14" ht="11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66"/>
      <c r="M295" s="204"/>
      <c r="N295" s="7"/>
    </row>
    <row r="296" spans="1:14" ht="11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66"/>
      <c r="M296" s="204"/>
      <c r="N296" s="7"/>
    </row>
    <row r="297" spans="1:14" ht="11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66"/>
      <c r="M297" s="204"/>
      <c r="N297" s="7"/>
    </row>
    <row r="298" spans="1:14" ht="11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66"/>
      <c r="M298" s="204"/>
      <c r="N298" s="7"/>
    </row>
    <row r="299" spans="1:14" ht="11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66"/>
      <c r="M299" s="204"/>
      <c r="N299" s="7"/>
    </row>
    <row r="300" spans="1:14" ht="11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66"/>
      <c r="M300" s="204"/>
      <c r="N300" s="7"/>
    </row>
    <row r="301" spans="1:14" ht="11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66"/>
      <c r="M301" s="204"/>
      <c r="N301" s="7"/>
    </row>
    <row r="302" spans="1:14" ht="11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66"/>
      <c r="M302" s="204"/>
      <c r="N302" s="7"/>
    </row>
    <row r="303" spans="1:14" ht="11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66"/>
      <c r="M303" s="204"/>
      <c r="N303" s="7"/>
    </row>
    <row r="304" spans="1:14" ht="11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66"/>
      <c r="M304" s="204"/>
      <c r="N304" s="7"/>
    </row>
    <row r="305" spans="1:14" ht="11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66"/>
      <c r="M305" s="204"/>
      <c r="N305" s="7"/>
    </row>
    <row r="306" spans="1:14" ht="11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66"/>
      <c r="M306" s="204"/>
      <c r="N306" s="7"/>
    </row>
    <row r="307" spans="1:14" ht="11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66"/>
      <c r="M307" s="204"/>
      <c r="N307" s="7"/>
    </row>
    <row r="308" spans="1:14" ht="11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66"/>
      <c r="M308" s="204"/>
      <c r="N308" s="7"/>
    </row>
    <row r="309" spans="1:14" ht="11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66"/>
      <c r="M309" s="204"/>
      <c r="N309" s="7"/>
    </row>
    <row r="310" spans="1:14" ht="11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66"/>
      <c r="M310" s="204"/>
      <c r="N310" s="7"/>
    </row>
    <row r="311" spans="1:14" ht="11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66"/>
      <c r="M311" s="204"/>
      <c r="N311" s="7"/>
    </row>
    <row r="312" spans="1:14" ht="11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66"/>
      <c r="M312" s="204"/>
      <c r="N312" s="7"/>
    </row>
    <row r="313" spans="1:14" ht="11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66"/>
      <c r="M313" s="204"/>
      <c r="N313" s="7"/>
    </row>
    <row r="314" spans="1:14" ht="11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66"/>
      <c r="M314" s="204"/>
      <c r="N314" s="7"/>
    </row>
    <row r="315" spans="1:14" ht="11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66"/>
      <c r="M315" s="204"/>
      <c r="N315" s="7"/>
    </row>
    <row r="316" spans="1:14" ht="11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66"/>
      <c r="M316" s="204"/>
      <c r="N316" s="7"/>
    </row>
    <row r="317" spans="1:14" ht="11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66"/>
      <c r="M317" s="204"/>
      <c r="N317" s="7"/>
    </row>
    <row r="318" spans="1:14" ht="11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66"/>
      <c r="M318" s="204"/>
      <c r="N318" s="7"/>
    </row>
    <row r="319" spans="1:14" ht="11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66"/>
      <c r="M319" s="204"/>
      <c r="N319" s="7"/>
    </row>
    <row r="320" spans="1:14" ht="11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66"/>
      <c r="M320" s="204"/>
      <c r="N320" s="7"/>
    </row>
    <row r="321" spans="1:14" ht="11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66"/>
      <c r="M321" s="204"/>
      <c r="N321" s="7"/>
    </row>
    <row r="322" spans="1:14" ht="11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66"/>
      <c r="M322" s="204"/>
      <c r="N322" s="7"/>
    </row>
    <row r="323" spans="1:14" ht="11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66"/>
      <c r="M323" s="204"/>
      <c r="N323" s="7"/>
    </row>
    <row r="324" spans="1:14" ht="11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66"/>
      <c r="M324" s="204"/>
      <c r="N324" s="7"/>
    </row>
    <row r="325" spans="1:14" ht="11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66"/>
      <c r="M325" s="204"/>
      <c r="N325" s="7"/>
    </row>
    <row r="326" spans="1:14" ht="11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66"/>
      <c r="M326" s="204"/>
      <c r="N326" s="7"/>
    </row>
    <row r="327" spans="1:14" ht="11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66"/>
      <c r="M327" s="204"/>
      <c r="N327" s="7"/>
    </row>
    <row r="328" spans="1:14" ht="11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66"/>
      <c r="M328" s="204"/>
      <c r="N328" s="7"/>
    </row>
    <row r="329" spans="1:14" ht="11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66"/>
      <c r="M329" s="204"/>
      <c r="N329" s="7"/>
    </row>
    <row r="330" spans="1:14" ht="11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66"/>
      <c r="M330" s="204"/>
      <c r="N330" s="7"/>
    </row>
    <row r="331" spans="1:14" ht="11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66"/>
      <c r="M331" s="204"/>
      <c r="N331" s="7"/>
    </row>
    <row r="332" spans="1:14" ht="11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66"/>
      <c r="M332" s="204"/>
      <c r="N332" s="7"/>
    </row>
    <row r="333" spans="1:14" ht="11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66"/>
      <c r="M333" s="204"/>
      <c r="N333" s="7"/>
    </row>
    <row r="334" spans="1:14" ht="11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66"/>
      <c r="M334" s="204"/>
      <c r="N334" s="7"/>
    </row>
    <row r="335" spans="1:14" ht="11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66"/>
      <c r="M335" s="204"/>
      <c r="N335" s="7"/>
    </row>
    <row r="336" spans="1:14" ht="11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66"/>
      <c r="M336" s="204"/>
      <c r="N336" s="7"/>
    </row>
    <row r="337" spans="1:14" ht="11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66"/>
      <c r="M337" s="204"/>
      <c r="N337" s="7"/>
    </row>
    <row r="338" spans="1:14" ht="11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66"/>
      <c r="M338" s="204"/>
      <c r="N338" s="7"/>
    </row>
    <row r="339" spans="1:14" ht="11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66"/>
      <c r="M339" s="204"/>
      <c r="N339" s="7"/>
    </row>
    <row r="340" spans="1:14" ht="11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66"/>
      <c r="M340" s="204"/>
      <c r="N340" s="7"/>
    </row>
    <row r="341" spans="1:14" ht="11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66"/>
      <c r="M341" s="204"/>
      <c r="N341" s="7"/>
    </row>
    <row r="342" spans="1:14" ht="11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66"/>
      <c r="M342" s="204"/>
      <c r="N342" s="7"/>
    </row>
    <row r="343" spans="1:14" ht="11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66"/>
      <c r="M343" s="204"/>
      <c r="N343" s="7"/>
    </row>
    <row r="344" spans="1:14" ht="11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66"/>
      <c r="M344" s="204"/>
      <c r="N344" s="7"/>
    </row>
    <row r="345" spans="1:14" ht="11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66"/>
      <c r="M345" s="204"/>
      <c r="N345" s="7"/>
    </row>
    <row r="346" spans="1:14" ht="11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66"/>
      <c r="M346" s="204"/>
      <c r="N346" s="7"/>
    </row>
    <row r="347" spans="1:14" ht="11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66"/>
      <c r="M347" s="204"/>
      <c r="N347" s="7"/>
    </row>
    <row r="348" spans="1:14" ht="11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66"/>
      <c r="M348" s="204"/>
      <c r="N348" s="7"/>
    </row>
    <row r="349" spans="1:14" ht="11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66"/>
      <c r="M349" s="204"/>
      <c r="N349" s="7"/>
    </row>
    <row r="350" spans="1:14" ht="11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66"/>
      <c r="M350" s="204"/>
      <c r="N350" s="7"/>
    </row>
    <row r="351" spans="1:14" ht="11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66"/>
      <c r="M351" s="204"/>
      <c r="N351" s="7"/>
    </row>
    <row r="352" spans="1:14" ht="11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66"/>
      <c r="M352" s="204"/>
      <c r="N352" s="7"/>
    </row>
    <row r="353" spans="1:14" ht="11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66"/>
      <c r="M353" s="204"/>
      <c r="N353" s="7"/>
    </row>
    <row r="354" spans="1:14" ht="11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66"/>
      <c r="M354" s="204"/>
      <c r="N354" s="7"/>
    </row>
    <row r="355" spans="1:14" ht="11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66"/>
      <c r="M355" s="204"/>
      <c r="N355" s="7"/>
    </row>
    <row r="356" spans="1:14" ht="11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66"/>
      <c r="M356" s="204"/>
      <c r="N356" s="7"/>
    </row>
    <row r="357" spans="1:14" ht="11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66"/>
      <c r="M357" s="204"/>
      <c r="N357" s="7"/>
    </row>
    <row r="358" spans="1:14" ht="11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66"/>
      <c r="M358" s="204"/>
      <c r="N358" s="7"/>
    </row>
    <row r="359" spans="1:14" ht="11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66"/>
      <c r="M359" s="204"/>
      <c r="N359" s="7"/>
    </row>
    <row r="360" spans="1:14" ht="11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66"/>
      <c r="M360" s="204"/>
      <c r="N360" s="7"/>
    </row>
    <row r="361" spans="1:14" ht="11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66"/>
      <c r="M361" s="204"/>
      <c r="N361" s="7"/>
    </row>
    <row r="362" spans="1:14" ht="11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66"/>
      <c r="M362" s="204"/>
      <c r="N362" s="7"/>
    </row>
    <row r="363" spans="1:14" ht="11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66"/>
      <c r="M363" s="204"/>
      <c r="N363" s="7"/>
    </row>
    <row r="364" spans="1:14" ht="11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66"/>
      <c r="M364" s="204"/>
      <c r="N364" s="7"/>
    </row>
    <row r="365" spans="1:14" ht="11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66"/>
      <c r="M365" s="204"/>
      <c r="N365" s="7"/>
    </row>
    <row r="366" spans="1:14" ht="11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66"/>
      <c r="M366" s="204"/>
      <c r="N366" s="7"/>
    </row>
    <row r="367" spans="1:14" ht="11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66"/>
      <c r="M367" s="204"/>
      <c r="N367" s="7"/>
    </row>
    <row r="368" spans="1:14" ht="11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66"/>
      <c r="M368" s="204"/>
      <c r="N368" s="7"/>
    </row>
    <row r="369" spans="1:14" ht="11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66"/>
      <c r="M369" s="204"/>
      <c r="N369" s="7"/>
    </row>
    <row r="370" spans="1:14" ht="11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66"/>
      <c r="M370" s="204"/>
      <c r="N370" s="7"/>
    </row>
    <row r="371" spans="1:14" ht="11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66"/>
      <c r="M371" s="204"/>
      <c r="N371" s="7"/>
    </row>
    <row r="372" spans="1:14" ht="11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66"/>
      <c r="M372" s="204"/>
      <c r="N372" s="7"/>
    </row>
    <row r="373" spans="1:14" ht="11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66"/>
      <c r="M373" s="204"/>
      <c r="N373" s="7"/>
    </row>
    <row r="374" spans="1:14" ht="11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66"/>
      <c r="M374" s="204"/>
      <c r="N374" s="7"/>
    </row>
    <row r="375" spans="1:14" ht="11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66"/>
      <c r="M375" s="204"/>
      <c r="N375" s="7"/>
    </row>
    <row r="376" spans="1:14" ht="11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66"/>
      <c r="M376" s="204"/>
      <c r="N376" s="7"/>
    </row>
    <row r="377" spans="1:14" ht="11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66"/>
      <c r="M377" s="204"/>
      <c r="N377" s="7"/>
    </row>
    <row r="378" spans="1:14" ht="11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66"/>
      <c r="M378" s="204"/>
      <c r="N378" s="7"/>
    </row>
    <row r="379" spans="1:14" ht="11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66"/>
      <c r="M379" s="204"/>
      <c r="N379" s="7"/>
    </row>
    <row r="380" spans="1:14" ht="11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66"/>
      <c r="M380" s="204"/>
      <c r="N380" s="7"/>
    </row>
    <row r="381" spans="1:14" ht="11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66"/>
      <c r="M381" s="204"/>
      <c r="N381" s="7"/>
    </row>
    <row r="382" spans="1:14" ht="11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66"/>
      <c r="M382" s="204"/>
      <c r="N382" s="7"/>
    </row>
    <row r="383" spans="1:14" ht="11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66"/>
      <c r="M383" s="204"/>
      <c r="N383" s="7"/>
    </row>
    <row r="384" spans="1:14" ht="11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66"/>
      <c r="M384" s="204"/>
      <c r="N384" s="7"/>
    </row>
    <row r="385" spans="1:14" ht="11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66"/>
      <c r="M385" s="204"/>
      <c r="N385" s="7"/>
    </row>
    <row r="386" spans="1:14" ht="11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66"/>
      <c r="M386" s="204"/>
      <c r="N386" s="7"/>
    </row>
    <row r="387" spans="1:14" ht="11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66"/>
      <c r="M387" s="204"/>
      <c r="N387" s="7"/>
    </row>
    <row r="388" spans="1:14" ht="11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66"/>
      <c r="M388" s="204"/>
      <c r="N388" s="7"/>
    </row>
    <row r="389" spans="1:14" ht="11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66"/>
      <c r="M389" s="204"/>
      <c r="N389" s="7"/>
    </row>
    <row r="390" spans="1:14" ht="11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66"/>
      <c r="M390" s="204"/>
      <c r="N390" s="7"/>
    </row>
    <row r="391" spans="1:14" ht="11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66"/>
      <c r="M391" s="204"/>
      <c r="N391" s="7"/>
    </row>
    <row r="392" spans="1:14" ht="11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66"/>
      <c r="M392" s="204"/>
      <c r="N392" s="7"/>
    </row>
    <row r="393" spans="1:14" ht="11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66"/>
      <c r="M393" s="204"/>
      <c r="N393" s="7"/>
    </row>
    <row r="394" spans="1:14" ht="11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66"/>
      <c r="M394" s="204"/>
      <c r="N394" s="7"/>
    </row>
    <row r="395" spans="1:14" ht="11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66"/>
      <c r="M395" s="204"/>
      <c r="N395" s="7"/>
    </row>
    <row r="396" spans="1:14" ht="11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66"/>
      <c r="M396" s="204"/>
      <c r="N396" s="7"/>
    </row>
    <row r="397" spans="1:14" ht="11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66"/>
      <c r="M397" s="204"/>
      <c r="N397" s="7"/>
    </row>
    <row r="398" spans="1:14" ht="11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66"/>
      <c r="M398" s="204"/>
      <c r="N398" s="7"/>
    </row>
    <row r="399" spans="1:14" ht="11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66"/>
      <c r="M399" s="204"/>
      <c r="N399" s="7"/>
    </row>
    <row r="400" spans="1:14" ht="11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66"/>
      <c r="M400" s="204"/>
      <c r="N400" s="7"/>
    </row>
    <row r="401" spans="1:14" ht="11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66"/>
      <c r="M401" s="204"/>
      <c r="N401" s="7"/>
    </row>
    <row r="402" spans="1:14" ht="11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66"/>
      <c r="M402" s="204"/>
      <c r="N402" s="7"/>
    </row>
    <row r="403" spans="1:14" ht="11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66"/>
      <c r="M403" s="204"/>
      <c r="N403" s="7"/>
    </row>
    <row r="404" spans="1:14" ht="11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66"/>
      <c r="M404" s="204"/>
      <c r="N404" s="7"/>
    </row>
    <row r="405" spans="1:14" ht="11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66"/>
      <c r="M405" s="204"/>
      <c r="N405" s="7"/>
    </row>
    <row r="406" spans="1:14" ht="11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66"/>
      <c r="M406" s="204"/>
      <c r="N406" s="7"/>
    </row>
    <row r="407" spans="1:14" ht="11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66"/>
      <c r="M407" s="204"/>
      <c r="N407" s="7"/>
    </row>
    <row r="408" spans="1:14" ht="11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66"/>
      <c r="M408" s="204"/>
      <c r="N408" s="7"/>
    </row>
    <row r="409" spans="1:14" ht="11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66"/>
      <c r="M409" s="204"/>
      <c r="N409" s="7"/>
    </row>
    <row r="410" spans="1:14" ht="11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66"/>
      <c r="M410" s="204"/>
      <c r="N410" s="7"/>
    </row>
    <row r="411" spans="1:14" ht="11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66"/>
      <c r="M411" s="204"/>
      <c r="N411" s="7"/>
    </row>
    <row r="412" spans="1:14" ht="11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66"/>
      <c r="M412" s="204"/>
      <c r="N412" s="7"/>
    </row>
    <row r="413" spans="1:14" ht="11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66"/>
      <c r="M413" s="204"/>
      <c r="N413" s="7"/>
    </row>
    <row r="414" spans="1:14" ht="11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66"/>
      <c r="M414" s="204"/>
      <c r="N414" s="7"/>
    </row>
    <row r="415" spans="1:14" ht="11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66"/>
      <c r="M415" s="204"/>
      <c r="N415" s="7"/>
    </row>
    <row r="416" spans="1:14" ht="11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66"/>
      <c r="M416" s="204"/>
      <c r="N416" s="7"/>
    </row>
    <row r="417" spans="1:14" ht="11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66"/>
      <c r="M417" s="204"/>
      <c r="N417" s="7"/>
    </row>
    <row r="418" spans="1:14" ht="11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66"/>
      <c r="M418" s="204"/>
      <c r="N418" s="7"/>
    </row>
    <row r="419" spans="1:14" ht="11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66"/>
      <c r="M419" s="204"/>
      <c r="N419" s="7"/>
    </row>
    <row r="420" spans="1:14" ht="11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66"/>
      <c r="M420" s="204"/>
      <c r="N420" s="7"/>
    </row>
    <row r="421" spans="1:14" ht="11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66"/>
      <c r="M421" s="204"/>
      <c r="N421" s="7"/>
    </row>
    <row r="422" spans="1:14" ht="11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66"/>
      <c r="M422" s="204"/>
      <c r="N422" s="7"/>
    </row>
    <row r="423" spans="1:14" ht="11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66"/>
      <c r="M423" s="204"/>
      <c r="N423" s="7"/>
    </row>
    <row r="424" spans="1:14" ht="11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66"/>
      <c r="M424" s="204"/>
      <c r="N424" s="7"/>
    </row>
    <row r="425" spans="1:14" ht="11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66"/>
      <c r="M425" s="204"/>
      <c r="N425" s="7"/>
    </row>
    <row r="426" spans="1:14" ht="11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66"/>
      <c r="M426" s="204"/>
      <c r="N426" s="7"/>
    </row>
    <row r="427" spans="1:14" ht="11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66"/>
      <c r="M427" s="204"/>
      <c r="N427" s="7"/>
    </row>
    <row r="428" spans="1:14" ht="11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66"/>
      <c r="M428" s="204"/>
      <c r="N428" s="7"/>
    </row>
    <row r="429" spans="1:14" ht="11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66"/>
      <c r="M429" s="204"/>
      <c r="N429" s="7"/>
    </row>
    <row r="430" spans="1:14" ht="11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66"/>
      <c r="M430" s="204"/>
      <c r="N430" s="7"/>
    </row>
    <row r="431" spans="1:14" ht="11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66"/>
      <c r="M431" s="204"/>
      <c r="N431" s="7"/>
    </row>
    <row r="432" spans="1:14" ht="11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66"/>
      <c r="M432" s="204"/>
      <c r="N432" s="7"/>
    </row>
    <row r="433" spans="1:14" ht="11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66"/>
      <c r="M433" s="204"/>
      <c r="N433" s="7"/>
    </row>
    <row r="434" spans="1:14" ht="11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66"/>
      <c r="M434" s="204"/>
      <c r="N434" s="7"/>
    </row>
    <row r="435" spans="1:14" ht="11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66"/>
      <c r="M435" s="204"/>
      <c r="N435" s="7"/>
    </row>
    <row r="436" spans="1:14" ht="11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66"/>
      <c r="M436" s="204"/>
      <c r="N436" s="7"/>
    </row>
    <row r="437" spans="1:14" ht="11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66"/>
      <c r="M437" s="204"/>
      <c r="N437" s="7"/>
    </row>
    <row r="438" spans="1:14" ht="11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66"/>
      <c r="M438" s="204"/>
      <c r="N438" s="7"/>
    </row>
    <row r="439" spans="1:14" ht="11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66"/>
      <c r="M439" s="204"/>
      <c r="N439" s="7"/>
    </row>
    <row r="440" spans="1:14" ht="11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66"/>
      <c r="M440" s="204"/>
      <c r="N440" s="7"/>
    </row>
    <row r="441" spans="1:14" ht="11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66"/>
      <c r="M441" s="204"/>
      <c r="N441" s="7"/>
    </row>
    <row r="442" spans="1:14" ht="11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66"/>
      <c r="M442" s="204"/>
      <c r="N442" s="7"/>
    </row>
    <row r="443" spans="1:14" ht="11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66"/>
      <c r="M443" s="204"/>
      <c r="N443" s="7"/>
    </row>
    <row r="444" spans="1:14" ht="11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66"/>
      <c r="M444" s="204"/>
      <c r="N444" s="7"/>
    </row>
    <row r="445" spans="1:14" ht="11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66"/>
      <c r="M445" s="204"/>
      <c r="N445" s="7"/>
    </row>
    <row r="446" spans="1:14" ht="11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66"/>
      <c r="M446" s="204"/>
      <c r="N446" s="7"/>
    </row>
    <row r="447" spans="1:14" ht="11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66"/>
      <c r="M447" s="204"/>
      <c r="N447" s="7"/>
    </row>
    <row r="448" spans="1:14" ht="11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66"/>
      <c r="M448" s="204"/>
      <c r="N448" s="7"/>
    </row>
    <row r="449" spans="1:14" ht="11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66"/>
      <c r="M449" s="204"/>
      <c r="N449" s="7"/>
    </row>
    <row r="450" spans="1:14" ht="11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66"/>
      <c r="M450" s="204"/>
      <c r="N450" s="7"/>
    </row>
    <row r="451" spans="1:14" ht="11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66"/>
      <c r="M451" s="204"/>
      <c r="N451" s="7"/>
    </row>
    <row r="452" spans="1:14" ht="11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66"/>
      <c r="M452" s="204"/>
      <c r="N452" s="7"/>
    </row>
    <row r="453" spans="1:14" ht="11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66"/>
      <c r="M453" s="204"/>
      <c r="N453" s="7"/>
    </row>
    <row r="454" spans="1:14" ht="11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66"/>
      <c r="M454" s="204"/>
      <c r="N454" s="7"/>
    </row>
    <row r="455" spans="1:14" ht="11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66"/>
      <c r="M455" s="204"/>
      <c r="N455" s="7"/>
    </row>
    <row r="456" spans="1:14" ht="11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66"/>
      <c r="M456" s="204"/>
      <c r="N456" s="7"/>
    </row>
    <row r="457" spans="1:14" ht="11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66"/>
      <c r="M457" s="204"/>
      <c r="N457" s="7"/>
    </row>
    <row r="458" spans="1:14" ht="11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66"/>
      <c r="M458" s="204"/>
      <c r="N458" s="7"/>
    </row>
    <row r="459" spans="1:14" ht="11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66"/>
      <c r="M459" s="204"/>
      <c r="N459" s="7"/>
    </row>
    <row r="460" spans="1:14" ht="11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66"/>
      <c r="M460" s="204"/>
      <c r="N460" s="7"/>
    </row>
    <row r="461" spans="1:14" ht="11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66"/>
      <c r="M461" s="204"/>
      <c r="N461" s="7"/>
    </row>
    <row r="462" spans="1:14" ht="11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66"/>
      <c r="M462" s="204"/>
      <c r="N462" s="7"/>
    </row>
    <row r="463" spans="1:14" ht="11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66"/>
      <c r="M463" s="204"/>
      <c r="N463" s="7"/>
    </row>
    <row r="464" spans="1:14" ht="11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66"/>
      <c r="M464" s="204"/>
      <c r="N464" s="7"/>
    </row>
    <row r="465" spans="1:14" ht="11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66"/>
      <c r="M465" s="204"/>
      <c r="N465" s="7"/>
    </row>
    <row r="466" spans="1:14" ht="11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66"/>
      <c r="M466" s="204"/>
      <c r="N466" s="7"/>
    </row>
    <row r="467" spans="1:14" ht="11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66"/>
      <c r="M467" s="204"/>
      <c r="N467" s="7"/>
    </row>
    <row r="468" spans="1:14" ht="11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66"/>
      <c r="M468" s="204"/>
      <c r="N468" s="7"/>
    </row>
    <row r="469" spans="1:14" ht="11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66"/>
      <c r="M469" s="204"/>
      <c r="N469" s="7"/>
    </row>
    <row r="470" spans="1:14" ht="11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66"/>
      <c r="M470" s="204"/>
      <c r="N470" s="7"/>
    </row>
    <row r="471" spans="1:14" ht="11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66"/>
      <c r="M471" s="204"/>
      <c r="N471" s="7"/>
    </row>
    <row r="472" spans="1:14" ht="11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66"/>
      <c r="M472" s="204"/>
      <c r="N472" s="7"/>
    </row>
    <row r="473" spans="1:14" ht="11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66"/>
      <c r="M473" s="204"/>
      <c r="N473" s="7"/>
    </row>
    <row r="474" spans="1:14" ht="11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66"/>
      <c r="M474" s="204"/>
      <c r="N474" s="7"/>
    </row>
    <row r="475" spans="1:14" ht="11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66"/>
      <c r="M475" s="204"/>
      <c r="N475" s="7"/>
    </row>
    <row r="476" spans="1:14" ht="11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66"/>
      <c r="M476" s="204"/>
      <c r="N476" s="7"/>
    </row>
    <row r="477" spans="1:14" ht="11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66"/>
      <c r="M477" s="204"/>
      <c r="N477" s="7"/>
    </row>
    <row r="478" spans="1:14" ht="11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66"/>
      <c r="M478" s="204"/>
      <c r="N478" s="7"/>
    </row>
    <row r="479" spans="1:14" ht="11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66"/>
      <c r="M479" s="204"/>
      <c r="N479" s="7"/>
    </row>
    <row r="480" spans="1:14" ht="11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66"/>
      <c r="M480" s="204"/>
      <c r="N480" s="7"/>
    </row>
    <row r="481" spans="1:14" ht="11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66"/>
      <c r="M481" s="204"/>
      <c r="N481" s="7"/>
    </row>
    <row r="482" spans="1:14" ht="11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66"/>
      <c r="M482" s="204"/>
      <c r="N482" s="7"/>
    </row>
    <row r="483" spans="1:14" ht="11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66"/>
      <c r="M483" s="204"/>
      <c r="N483" s="7"/>
    </row>
    <row r="484" spans="1:14" ht="11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66"/>
      <c r="M484" s="204"/>
      <c r="N484" s="7"/>
    </row>
    <row r="485" spans="1:14" ht="11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66"/>
      <c r="M485" s="204"/>
      <c r="N485" s="7"/>
    </row>
    <row r="486" spans="1:14" ht="11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66"/>
      <c r="M486" s="204"/>
      <c r="N486" s="7"/>
    </row>
    <row r="487" spans="1:14" ht="11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66"/>
      <c r="M487" s="204"/>
      <c r="N487" s="7"/>
    </row>
    <row r="488" spans="1:14" ht="11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66"/>
      <c r="M488" s="204"/>
      <c r="N488" s="7"/>
    </row>
    <row r="489" spans="1:14" ht="11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66"/>
      <c r="M489" s="204"/>
      <c r="N489" s="7"/>
    </row>
    <row r="490" spans="1:14" ht="11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66"/>
      <c r="M490" s="204"/>
      <c r="N490" s="7"/>
    </row>
    <row r="491" spans="1:14" ht="11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66"/>
      <c r="M491" s="204"/>
      <c r="N491" s="7"/>
    </row>
    <row r="492" spans="1:14" ht="11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66"/>
      <c r="M492" s="204"/>
      <c r="N492" s="7"/>
    </row>
    <row r="493" spans="1:14" ht="11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66"/>
      <c r="M493" s="204"/>
      <c r="N493" s="7"/>
    </row>
    <row r="494" spans="1:14" ht="11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66"/>
      <c r="M494" s="204"/>
      <c r="N494" s="7"/>
    </row>
    <row r="495" spans="1:14" ht="11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66"/>
      <c r="M495" s="204"/>
      <c r="N495" s="7"/>
    </row>
    <row r="496" spans="1:14" ht="11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66"/>
      <c r="M496" s="204"/>
      <c r="N496" s="7"/>
    </row>
    <row r="497" spans="1:14" ht="11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66"/>
      <c r="M497" s="204"/>
      <c r="N497" s="7"/>
    </row>
    <row r="498" spans="1:14" ht="11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66"/>
      <c r="M498" s="204"/>
      <c r="N498" s="7"/>
    </row>
    <row r="499" spans="1:14" ht="11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66"/>
      <c r="M499" s="204"/>
      <c r="N499" s="7"/>
    </row>
    <row r="500" spans="1:14" ht="11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66"/>
      <c r="M500" s="204"/>
      <c r="N500" s="7"/>
    </row>
    <row r="501" spans="1:14" ht="11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66"/>
      <c r="M501" s="204"/>
      <c r="N501" s="7"/>
    </row>
    <row r="502" spans="1:14" ht="11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66"/>
      <c r="M502" s="204"/>
      <c r="N502" s="7"/>
    </row>
    <row r="503" spans="1:14" ht="11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66"/>
      <c r="M503" s="204"/>
      <c r="N503" s="7"/>
    </row>
    <row r="504" spans="1:14" ht="11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66"/>
      <c r="M504" s="204"/>
      <c r="N504" s="7"/>
    </row>
    <row r="505" spans="1:14" ht="11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66"/>
      <c r="M505" s="204"/>
      <c r="N505" s="7"/>
    </row>
  </sheetData>
  <phoneticPr fontId="16"/>
  <conditionalFormatting sqref="A14:A19 A21:A49">
    <cfRule type="expression" dxfId="197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88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各種設定!$D$6:$D$10</xm:f>
          </x14:formula1>
          <xm:sqref>K7</xm:sqref>
        </x14:dataValidation>
        <x14:dataValidation type="list" allowBlank="1" showInputMessage="1" showErrorMessage="1">
          <x14:formula1>
            <xm:f>各種設定!$D$11:$D$16</xm:f>
          </x14:formula1>
          <xm:sqref>K8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104"/>
  <sheetViews>
    <sheetView workbookViewId="0">
      <selection activeCell="N15" sqref="N15"/>
    </sheetView>
  </sheetViews>
  <sheetFormatPr defaultRowHeight="11.25"/>
  <cols>
    <col min="1" max="1" width="13.83203125" customWidth="1"/>
    <col min="2" max="2" width="4" customWidth="1"/>
    <col min="3" max="3" width="6.83203125" customWidth="1"/>
    <col min="4" max="7" width="13.83203125" customWidth="1"/>
    <col min="8" max="8" width="6.83203125" customWidth="1"/>
    <col min="9" max="12" width="13.83203125" customWidth="1"/>
    <col min="13" max="13" width="0.5" customWidth="1"/>
  </cols>
  <sheetData>
    <row r="1" spans="1:13" ht="15" customHeight="1"/>
    <row r="2" spans="1:13" ht="15" customHeight="1"/>
    <row r="3" spans="1:13" ht="15" customHeight="1"/>
    <row r="4" spans="1:13" ht="15" customHeight="1"/>
    <row r="5" spans="1:13" ht="15" customHeight="1"/>
    <row r="6" spans="1:13" ht="15" customHeight="1">
      <c r="A6" s="1"/>
      <c r="B6" s="2"/>
      <c r="C6" s="2"/>
      <c r="D6" s="2"/>
      <c r="E6" s="2"/>
      <c r="F6" s="2"/>
      <c r="G6" s="2"/>
      <c r="H6" s="2"/>
      <c r="I6" s="2"/>
      <c r="K6" s="79">
        <f>+各種設定!D18</f>
        <v>44906</v>
      </c>
      <c r="L6" s="233" t="s">
        <v>56</v>
      </c>
      <c r="M6" s="8"/>
    </row>
    <row r="7" spans="1:13" ht="19.5" customHeight="1">
      <c r="A7" s="3" t="str">
        <f>+各種設定!D2</f>
        <v>2022 鈴鹿選手権シリーズ第7戦 ｶｰﾄﾚｰｽ IN SUZUKA</v>
      </c>
      <c r="B7" s="2"/>
      <c r="C7" s="2"/>
      <c r="D7" s="2"/>
      <c r="E7" s="2"/>
      <c r="F7" s="2"/>
      <c r="G7" s="2"/>
      <c r="H7" s="2"/>
      <c r="I7" s="2"/>
      <c r="J7" s="7"/>
      <c r="L7" s="81"/>
      <c r="M7" s="8"/>
    </row>
    <row r="8" spans="1:13" ht="17.25">
      <c r="A8" s="7"/>
      <c r="B8" s="7"/>
      <c r="C8" s="7"/>
      <c r="D8" s="234" t="s">
        <v>255</v>
      </c>
      <c r="E8" s="235"/>
      <c r="F8" s="7"/>
      <c r="G8" s="7"/>
      <c r="H8" s="7"/>
      <c r="I8" s="2"/>
      <c r="J8" s="7"/>
      <c r="K8" s="81"/>
      <c r="L8" s="58"/>
      <c r="M8" s="8"/>
    </row>
    <row r="9" spans="1:13" ht="17.25" customHeight="1">
      <c r="A9" s="4" t="str">
        <f>+各種設定!D4</f>
        <v>SUPER SS</v>
      </c>
      <c r="B9" s="2"/>
      <c r="C9" s="2"/>
      <c r="D9" s="2"/>
      <c r="E9" s="2"/>
      <c r="F9" s="2"/>
      <c r="G9" s="2"/>
      <c r="H9" s="2"/>
      <c r="I9" s="2"/>
      <c r="J9" s="2"/>
      <c r="K9" s="5" t="s">
        <v>252</v>
      </c>
      <c r="M9" s="2"/>
    </row>
    <row r="10" spans="1:13" ht="19.5" customHeight="1">
      <c r="A10" s="74" t="s">
        <v>60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2"/>
    </row>
    <row r="11" spans="1:13">
      <c r="A11" s="22"/>
      <c r="B11" s="7"/>
      <c r="D11" s="22">
        <f>IFERROR(INDEX('予選ヒート1Gr-レース結果表（貼付）'!$A$1:$Z$35,MATCH(1,'予選ヒート1Gr-レース結果表（貼付）'!$A:$A,0),MATCH("Total Time",'予選ヒート1Gr-レース結果表（貼付）'!$1:$1,0)),"")</f>
        <v>6.5703356481481489E-3</v>
      </c>
      <c r="E11" s="7"/>
      <c r="F11" s="7"/>
      <c r="G11" s="7"/>
      <c r="H11" s="7"/>
      <c r="I11" s="22">
        <f>IFERROR(INDEX('予選ヒート2Gr-レース結果表（貼付）'!$A$1:$Z$35,MATCH(1,'予選ヒート2Gr-レース結果表（貼付）'!$A:$A,0),MATCH("Total Time",'予選ヒート2Gr-レース結果表（貼付）'!$1:$1,0)),"")</f>
        <v>6.6047569444444435E-3</v>
      </c>
      <c r="J11" s="7"/>
      <c r="K11" s="7"/>
      <c r="L11" s="7"/>
      <c r="M11" s="7"/>
    </row>
    <row r="12" spans="1:13" ht="12.75">
      <c r="A12" s="187"/>
      <c r="B12" s="11"/>
      <c r="C12" s="11"/>
      <c r="D12" s="12"/>
      <c r="E12" s="12"/>
      <c r="F12" s="13"/>
      <c r="G12" s="11"/>
      <c r="H12" s="11"/>
      <c r="I12" s="11"/>
      <c r="J12" s="11"/>
      <c r="K12" s="11"/>
      <c r="L12" s="11"/>
      <c r="M12" s="12"/>
    </row>
    <row r="13" spans="1:13" ht="15" customHeight="1">
      <c r="A13" s="188"/>
      <c r="B13" s="28"/>
      <c r="C13" s="29"/>
      <c r="D13" s="30"/>
      <c r="E13" s="31"/>
      <c r="F13" s="31"/>
      <c r="G13" s="29"/>
      <c r="H13" s="32"/>
      <c r="I13" s="33"/>
      <c r="J13" s="33"/>
      <c r="K13" s="33"/>
      <c r="L13" s="33"/>
      <c r="M13" s="13"/>
    </row>
    <row r="14" spans="1:13" ht="15" customHeight="1">
      <c r="A14" s="188">
        <v>1</v>
      </c>
      <c r="B14" s="48" t="s">
        <v>13</v>
      </c>
      <c r="C14" s="47">
        <f>IF($D$11&lt;$I$11,IFERROR(INDEX('予選ヒート1Gr-レース結果表（貼付）'!$A:$Z,MATCH($A14,'予選ヒート1Gr-レース結果表（貼付）'!$A:$A,0),MATCH("No.",'予選ヒート1Gr-レース結果表（貼付）'!$1:$1,0)),""),IFERROR(INDEX('予選ヒート2Gr-レース結果表（貼付）'!$A:$Z,MATCH($A14,'予選ヒート2Gr-レース結果表（貼付）'!$A:$A,0),MATCH("No.",'予選ヒート2Gr-レース結果表（貼付）'!$1:$1,0)),""))</f>
        <v>51</v>
      </c>
      <c r="D14" s="321" t="str">
        <f>IF($D$11&lt;$I$11,IFERROR(INDEX('予選ヒート1Gr-レース結果表（貼付）'!$A:$Z,MATCH($A14,'予選ヒート1Gr-レース結果表（貼付）'!$A:$A,0),MATCH("名前",'予選ヒート1Gr-レース結果表（貼付）'!$1:$1,0)),""),IFERROR(INDEX('予選ヒート2Gr-レース結果表（貼付）'!$A:$Z,MATCH($A14,'予選ヒート2Gr-レース結果表（貼付）'!$A:$A,0),MATCH("名前",'予選ヒート2Gr-レース結果表（貼付）'!$1:$1,0)),""))</f>
        <v>佐々木 克行</v>
      </c>
      <c r="E14" s="322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14" s="73"/>
      <c r="G14">
        <v>2</v>
      </c>
      <c r="H14" s="47">
        <f>IF($D$11&gt;$I$11,IFERROR(INDEX('予選ヒート1Gr-レース結果表（貼付）'!$A:$Z,MATCH($A14,'予選ヒート1Gr-レース結果表（貼付）'!$A:$A,0),MATCH("No.",'予選ヒート1Gr-レース結果表（貼付）'!$1:$1,0)),""),IFERROR(INDEX('予選ヒート2Gr-レース結果表（貼付）'!$A:$Z,MATCH($A14,'予選ヒート2Gr-レース結果表（貼付）'!$A:$A,0),MATCH("No.",'予選ヒート2Gr-レース結果表（貼付）'!$1:$1,0)),""))</f>
        <v>43</v>
      </c>
      <c r="I14" s="321" t="str">
        <f>IF($D$11&gt;$I$11,IFERROR(INDEX('予選ヒート1Gr-レース結果表（貼付）'!$A:$Z,MATCH($A14,'予選ヒート1Gr-レース結果表（貼付）'!$A:$A,0),MATCH("名前",'予選ヒート1Gr-レース結果表（貼付）'!$1:$1,0)),""),IFERROR(INDEX('予選ヒート2Gr-レース結果表（貼付）'!$A:$Z,MATCH($A14,'予選ヒート2Gr-レース結果表（貼付）'!$A:$A,0),MATCH("名前",'予選ヒート2Gr-レース結果表（貼付）'!$1:$1,0)),""))</f>
        <v>大見 幸正</v>
      </c>
      <c r="J14" s="322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K14" s="73"/>
      <c r="L14" s="46"/>
      <c r="M14" s="13"/>
    </row>
    <row r="15" spans="1:13" ht="6" customHeight="1">
      <c r="A15" s="188"/>
      <c r="B15" s="28"/>
      <c r="C15" s="166"/>
      <c r="D15" s="165"/>
      <c r="E15" s="37"/>
      <c r="F15" s="43" t="str">
        <f>IF($D$11&lt;$I$11,IFERROR(INDEX('予選ヒート1Gr-レース結果表（貼付）'!$A:$Z,MATCH($A14,'予選ヒート1Gr-レース結果表（貼付）'!$A:$A,0),MATCH("Model/Engine",'予選ヒート1Gr-レース結果表（貼付）'!$1:$1,0)),""),IFERROR(INDEX('予選ヒート2Gr-レース結果表（貼付）'!$A:$Z,MATCH($A14,'予選ヒート2Gr-レース結果表（貼付）'!$A:$A,0),MATCH("Model/Engine",'予選ヒート2Gr-レース結果表（貼付）'!$1:$1,0)),""))</f>
        <v>DreamQuest/YAMAHA</v>
      </c>
      <c r="G15" s="28"/>
      <c r="H15" s="166"/>
      <c r="I15" s="165"/>
      <c r="J15" s="37"/>
      <c r="K15" s="43" t="str">
        <f>IF($D$11&gt;$I$11,IFERROR(INDEX('予選ヒート1Gr-レース結果表（貼付）'!$A:$Z,MATCH($A14,'予選ヒート1Gr-レース結果表（貼付）'!$A:$A,0),MATCH("Model/Engine",'予選ヒート1Gr-レース結果表（貼付）'!$1:$1,0)),""),IFERROR(INDEX('予選ヒート2Gr-レース結果表（貼付）'!$A:$Z,MATCH($A14,'予選ヒート2Gr-レース結果表（貼付）'!$A:$A,0),MATCH("Model/Engine",'予選ヒート2Gr-レース結果表（貼付）'!$1:$1,0)),""))</f>
        <v>TONY/YAMAHA</v>
      </c>
      <c r="L15" s="46"/>
      <c r="M15" s="13"/>
    </row>
    <row r="16" spans="1:13" ht="9.9499999999999993" customHeight="1">
      <c r="A16" s="188"/>
      <c r="B16" s="28"/>
      <c r="C16" s="189" t="str">
        <f>IF($D$11&lt;$I$11,IFERROR(INDEX('予選ヒート1Gr-レース結果表（貼付）'!$A:$Z,MATCH($A14,'予選ヒート1Gr-レース結果表（貼付）'!$A:$A,0),MATCH("team",'予選ヒート1Gr-レース結果表（貼付）'!$1:$1,0)),""),IFERROR(INDEX('予選ヒート2Gr-レース結果表（貼付）'!$A:$Z,MATCH($A14,'予選ヒート2Gr-レース結果表（貼付）'!$A:$A,0),MATCH("team",'予選ヒート2Gr-レース結果表（貼付）'!$1:$1,0)),""))</f>
        <v>RT.HISTRY</v>
      </c>
      <c r="D16" s="190"/>
      <c r="E16" s="191"/>
      <c r="F16" s="192"/>
      <c r="G16" s="28"/>
      <c r="H16" s="189" t="str">
        <f>IF($D$11&gt;$I$11,IFERROR(INDEX('予選ヒート1Gr-レース結果表（貼付）'!$A:$Z,MATCH($A14,'予選ヒート1Gr-レース結果表（貼付）'!$A:$A,0),MATCH("team",'予選ヒート1Gr-レース結果表（貼付）'!$1:$1,0)),""),IFERROR(INDEX('予選ヒート2Gr-レース結果表（貼付）'!$A:$Z,MATCH($A14,'予選ヒート2Gr-レース結果表（貼付）'!$A:$A,0),MATCH("team",'予選ヒート2Gr-レース結果表（貼付）'!$1:$1,0)),""))</f>
        <v>T WEST RS</v>
      </c>
      <c r="I16" s="190"/>
      <c r="J16" s="191"/>
      <c r="K16" s="192"/>
      <c r="L16" s="192"/>
      <c r="M16" s="13"/>
    </row>
    <row r="17" spans="1:13" ht="6" customHeight="1">
      <c r="A17" s="188"/>
      <c r="B17" s="28"/>
      <c r="C17" s="29"/>
      <c r="D17" s="30"/>
      <c r="E17" s="31"/>
      <c r="F17" s="44"/>
      <c r="G17" s="29"/>
      <c r="H17" s="29"/>
      <c r="I17" s="30"/>
      <c r="J17" s="31"/>
      <c r="K17" s="44"/>
      <c r="L17" s="43"/>
      <c r="M17" s="13"/>
    </row>
    <row r="18" spans="1:13" ht="15" customHeight="1">
      <c r="A18" s="188">
        <v>2</v>
      </c>
      <c r="B18">
        <f>IF(MAX('予選ヒート1Gr-レース結果表（貼付）'!A:A)&gt;G14,G14+1,"")</f>
        <v>3</v>
      </c>
      <c r="C18" s="167">
        <f>IF($D$11&lt;$I$11,IFERROR(INDEX('予選ヒート1Gr-レース結果表（貼付）'!$A:$Z,MATCH($A18,'予選ヒート1Gr-レース結果表（貼付）'!$A:$A,0),MATCH("No.",'予選ヒート1Gr-レース結果表（貼付）'!$1:$1,0)),""),IFERROR(INDEX('予選ヒート2Gr-レース結果表（貼付）'!$A:$Z,MATCH($A18,'予選ヒート2Gr-レース結果表（貼付）'!$A:$A,0),MATCH("No.",'予選ヒート2Gr-レース結果表（貼付）'!$1:$1,0)),""))</f>
        <v>2</v>
      </c>
      <c r="D18" s="321" t="str">
        <f>IF($D$11&lt;$I$11,IFERROR(INDEX('予選ヒート1Gr-レース結果表（貼付）'!$A:$Z,MATCH($A18,'予選ヒート1Gr-レース結果表（貼付）'!$A:$A,0),MATCH("名前",'予選ヒート1Gr-レース結果表（貼付）'!$1:$1,0)),""),IFERROR(INDEX('予選ヒート2Gr-レース結果表（貼付）'!$A:$Z,MATCH($A18,'予選ヒート2Gr-レース結果表（貼付）'!$A:$A,0),MATCH("名前",'予選ヒート2Gr-レース結果表（貼付）'!$1:$1,0)),""))</f>
        <v>坂 裕之</v>
      </c>
      <c r="E18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18" s="73"/>
      <c r="G18">
        <v>4</v>
      </c>
      <c r="H18" s="167">
        <f>IF($D$11&gt;$I$11,IFERROR(INDEX('予選ヒート1Gr-レース結果表（貼付）'!$A:$Z,MATCH($A18,'予選ヒート1Gr-レース結果表（貼付）'!$A:$A,0),MATCH("No.",'予選ヒート1Gr-レース結果表（貼付）'!$1:$1,0)),""),IFERROR(INDEX('予選ヒート2Gr-レース結果表（貼付）'!$A:$Z,MATCH($A18,'予選ヒート2Gr-レース結果表（貼付）'!$A:$A,0),MATCH("No.",'予選ヒート2Gr-レース結果表（貼付）'!$1:$1,0)),""))</f>
        <v>22</v>
      </c>
      <c r="I18" s="321" t="str">
        <f>IF($D$11&gt;$I$11,IFERROR(INDEX('予選ヒート1Gr-レース結果表（貼付）'!$A:$Z,MATCH($A18,'予選ヒート1Gr-レース結果表（貼付）'!$A:$A,0),MATCH("名前",'予選ヒート1Gr-レース結果表（貼付）'!$1:$1,0)),""),IFERROR(INDEX('予選ヒート2Gr-レース結果表（貼付）'!$A:$Z,MATCH($A18,'予選ヒート2Gr-レース結果表（貼付）'!$A:$A,0),MATCH("名前",'予選ヒート2Gr-レース結果表（貼付）'!$1:$1,0)),""))</f>
        <v>清川 善文</v>
      </c>
      <c r="J18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K18" s="73"/>
      <c r="L18" s="44"/>
      <c r="M18" s="13"/>
    </row>
    <row r="19" spans="1:13" ht="6" customHeight="1">
      <c r="A19" s="188"/>
      <c r="B19" s="28"/>
      <c r="C19" s="166"/>
      <c r="D19" s="165"/>
      <c r="E19" s="168"/>
      <c r="F19" s="43" t="str">
        <f>IF($D$11&lt;$I$11,IFERROR(INDEX('予選ヒート1Gr-レース結果表（貼付）'!$A:$Z,MATCH($A18,'予選ヒート1Gr-レース結果表（貼付）'!$A:$A,0),MATCH("Model/Engine",'予選ヒート1Gr-レース結果表（貼付）'!$1:$1,0)),""),IFERROR(INDEX('予選ヒート2Gr-レース結果表（貼付）'!$A:$Z,MATCH($A18,'予選ヒート2Gr-レース結果表（貼付）'!$A:$A,0),MATCH("Model/Engine",'予選ヒート2Gr-レース結果表（貼付）'!$1:$1,0)),""))</f>
        <v>SWF/YAMAHA</v>
      </c>
      <c r="G19" s="28"/>
      <c r="H19" s="166"/>
      <c r="I19" s="165"/>
      <c r="J19" s="168"/>
      <c r="K19" s="43" t="str">
        <f>IF($D$11&gt;$I$11,IFERROR(INDEX('予選ヒート1Gr-レース結果表（貼付）'!$A:$Z,MATCH($A18,'予選ヒート1Gr-レース結果表（貼付）'!$A:$A,0),MATCH("Model/Engine",'予選ヒート1Gr-レース結果表（貼付）'!$1:$1,0)),""),IFERROR(INDEX('予選ヒート2Gr-レース結果表（貼付）'!$A:$Z,MATCH($A18,'予選ヒート2Gr-レース結果表（貼付）'!$A:$A,0),MATCH("Model/Engine",'予選ヒート2Gr-レース結果表（貼付）'!$1:$1,0)),""))</f>
        <v>ＦＡ/YAMAHA</v>
      </c>
      <c r="L19" s="46"/>
      <c r="M19" s="13"/>
    </row>
    <row r="20" spans="1:13" ht="9.9499999999999993" customHeight="1">
      <c r="A20" s="188"/>
      <c r="B20" s="28"/>
      <c r="C20" s="193" t="str">
        <f>IF($D$11&lt;$I$11,IFERROR(INDEX('予選ヒート1Gr-レース結果表（貼付）'!$A:$Z,MATCH($A18,'予選ヒート1Gr-レース結果表（貼付）'!$A:$A,0),MATCH("team",'予選ヒート1Gr-レース結果表（貼付）'!$1:$1,0)),""),IFERROR(INDEX('予選ヒート2Gr-レース結果表（貼付）'!$A:$Z,MATCH($A18,'予選ヒート2Gr-レース結果表（貼付）'!$A:$A,0),MATCH("team",'予選ヒート2Gr-レース結果表（貼付）'!$1:$1,0)),""))</f>
        <v>のりものクラブTIGRE</v>
      </c>
      <c r="D20" s="194"/>
      <c r="E20" s="193"/>
      <c r="F20" s="192"/>
      <c r="G20" s="28"/>
      <c r="H20" s="193" t="str">
        <f>IF($D$11&gt;$I$11,IFERROR(INDEX('予選ヒート1Gr-レース結果表（貼付）'!$A:$Z,MATCH($A18,'予選ヒート1Gr-レース結果表（貼付）'!$A:$A,0),MATCH("team",'予選ヒート1Gr-レース結果表（貼付）'!$1:$1,0)),""),IFERROR(INDEX('予選ヒート2Gr-レース結果表（貼付）'!$A:$Z,MATCH($A18,'予選ヒート2Gr-レース結果表（貼付）'!$A:$A,0),MATCH("team",'予選ヒート2Gr-レース結果表（貼付）'!$1:$1,0)),""))</f>
        <v>クリーンリバーMS with ＨＫＣ</v>
      </c>
      <c r="I20" s="194"/>
      <c r="J20" s="193"/>
      <c r="K20" s="192"/>
      <c r="L20" s="192"/>
      <c r="M20" s="13"/>
    </row>
    <row r="21" spans="1:13" ht="6" customHeight="1">
      <c r="A21" s="188"/>
      <c r="B21" s="28"/>
      <c r="C21" s="29"/>
      <c r="D21" s="30"/>
      <c r="E21" s="31"/>
      <c r="F21" s="44"/>
      <c r="G21" s="29"/>
      <c r="H21" s="34"/>
      <c r="I21" s="33"/>
      <c r="J21" s="33"/>
      <c r="K21" s="46"/>
      <c r="L21" s="43"/>
      <c r="M21" s="13"/>
    </row>
    <row r="22" spans="1:13" ht="15" customHeight="1">
      <c r="A22" s="188">
        <v>3</v>
      </c>
      <c r="B22">
        <v>5</v>
      </c>
      <c r="C22" s="167">
        <f>IF($D$11&lt;$I$11,IFERROR(INDEX('予選ヒート1Gr-レース結果表（貼付）'!$A:$Z,MATCH($A22,'予選ヒート1Gr-レース結果表（貼付）'!$A:$A,0),MATCH("No.",'予選ヒート1Gr-レース結果表（貼付）'!$1:$1,0)),""),IFERROR(INDEX('予選ヒート2Gr-レース結果表（貼付）'!$A:$Z,MATCH($A22,'予選ヒート2Gr-レース結果表（貼付）'!$A:$A,0),MATCH("No.",'予選ヒート2Gr-レース結果表（貼付）'!$1:$1,0)),""))</f>
        <v>7</v>
      </c>
      <c r="D22" s="321" t="str">
        <f>IF($D$11&lt;$I$11,IFERROR(INDEX('予選ヒート1Gr-レース結果表（貼付）'!$A:$Z,MATCH($A22,'予選ヒート1Gr-レース結果表（貼付）'!$A:$A,0),MATCH("名前",'予選ヒート1Gr-レース結果表（貼付）'!$1:$1,0)),""),IFERROR(INDEX('予選ヒート2Gr-レース結果表（貼付）'!$A:$Z,MATCH($A22,'予選ヒート2Gr-レース結果表（貼付）'!$A:$A,0),MATCH("名前",'予選ヒート2Gr-レース結果表（貼付）'!$1:$1,0)),""))</f>
        <v>光田 拓</v>
      </c>
      <c r="E22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22" s="73"/>
      <c r="G22">
        <v>6</v>
      </c>
      <c r="H22" s="167">
        <f>IF($D$11&gt;$I$11,IFERROR(INDEX('予選ヒート1Gr-レース結果表（貼付）'!$A:$Z,MATCH($A22,'予選ヒート1Gr-レース結果表（貼付）'!$A:$A,0),MATCH("No.",'予選ヒート1Gr-レース結果表（貼付）'!$1:$1,0)),""),IFERROR(INDEX('予選ヒート2Gr-レース結果表（貼付）'!$A:$Z,MATCH($A22,'予選ヒート2Gr-レース結果表（貼付）'!$A:$A,0),MATCH("No.",'予選ヒート2Gr-レース結果表（貼付）'!$1:$1,0)),""))</f>
        <v>59</v>
      </c>
      <c r="I22" s="321" t="str">
        <f>IF($D$11&gt;$I$11,IFERROR(INDEX('予選ヒート1Gr-レース結果表（貼付）'!$A:$Z,MATCH($A22,'予選ヒート1Gr-レース結果表（貼付）'!$A:$A,0),MATCH("名前",'予選ヒート1Gr-レース結果表（貼付）'!$1:$1,0)),""),IFERROR(INDEX('予選ヒート2Gr-レース結果表（貼付）'!$A:$Z,MATCH($A22,'予選ヒート2Gr-レース結果表（貼付）'!$A:$A,0),MATCH("名前",'予選ヒート2Gr-レース結果表（貼付）'!$1:$1,0)),""))</f>
        <v>諸井 亮介</v>
      </c>
      <c r="J22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K22" s="73"/>
      <c r="L22" s="44"/>
      <c r="M22" s="13"/>
    </row>
    <row r="23" spans="1:13" ht="6" customHeight="1">
      <c r="A23" s="188"/>
      <c r="B23" s="28"/>
      <c r="C23" s="166"/>
      <c r="D23" s="165"/>
      <c r="E23" s="168"/>
      <c r="F23" s="43" t="str">
        <f>IF($D$11&lt;$I$11,IFERROR(INDEX('予選ヒート1Gr-レース結果表（貼付）'!$A:$Z,MATCH($A22,'予選ヒート1Gr-レース結果表（貼付）'!$A:$A,0),MATCH("Model/Engine",'予選ヒート1Gr-レース結果表（貼付）'!$1:$1,0)),""),IFERROR(INDEX('予選ヒート2Gr-レース結果表（貼付）'!$A:$Z,MATCH($A22,'予選ヒート2Gr-レース結果表（貼付）'!$A:$A,0),MATCH("Model/Engine",'予選ヒート2Gr-レース結果表（貼付）'!$1:$1,0)),""))</f>
        <v>TONYKART/YAMAHA</v>
      </c>
      <c r="G23" s="28"/>
      <c r="H23" s="166"/>
      <c r="I23" s="165"/>
      <c r="J23" s="168"/>
      <c r="K23" s="43" t="str">
        <f>IF($D$11&gt;$I$11,IFERROR(INDEX('予選ヒート1Gr-レース結果表（貼付）'!$A:$Z,MATCH($A22,'予選ヒート1Gr-レース結果表（貼付）'!$A:$A,0),MATCH("Model/Engine",'予選ヒート1Gr-レース結果表（貼付）'!$1:$1,0)),""),IFERROR(INDEX('予選ヒート2Gr-レース結果表（貼付）'!$A:$Z,MATCH($A22,'予選ヒート2Gr-レース結果表（貼付）'!$A:$A,0),MATCH("Model/Engine",'予選ヒート2Gr-レース結果表（貼付）'!$1:$1,0)),""))</f>
        <v>KOSMIC/YAMAHA</v>
      </c>
      <c r="L23" s="46"/>
      <c r="M23" s="13"/>
    </row>
    <row r="24" spans="1:13" ht="9.9499999999999993" customHeight="1">
      <c r="A24" s="188"/>
      <c r="B24" s="28"/>
      <c r="C24" s="193" t="str">
        <f>IF($D$11&lt;$I$11,IFERROR(INDEX('予選ヒート1Gr-レース結果表（貼付）'!$A:$Z,MATCH($A22,'予選ヒート1Gr-レース結果表（貼付）'!$A:$A,0),MATCH("team",'予選ヒート1Gr-レース結果表（貼付）'!$1:$1,0)),""),IFERROR(INDEX('予選ヒート2Gr-レース結果表（貼付）'!$A:$Z,MATCH($A22,'予選ヒート2Gr-レース結果表（貼付）'!$A:$A,0),MATCH("team",'予選ヒート2Gr-レース結果表（貼付）'!$1:$1,0)),""))</f>
        <v>M sistem</v>
      </c>
      <c r="D24" s="194"/>
      <c r="E24" s="193"/>
      <c r="F24" s="192"/>
      <c r="G24" s="28"/>
      <c r="H24" s="193" t="str">
        <f>IF($D$11&gt;$I$11,IFERROR(INDEX('予選ヒート1Gr-レース結果表（貼付）'!$A:$Z,MATCH($A22,'予選ヒート1Gr-レース結果表（貼付）'!$A:$A,0),MATCH("team",'予選ヒート1Gr-レース結果表（貼付）'!$1:$1,0)),""),IFERROR(INDEX('予選ヒート2Gr-レース結果表（貼付）'!$A:$Z,MATCH($A22,'予選ヒート2Gr-レース結果表（貼付）'!$A:$A,0),MATCH("team",'予選ヒート2Gr-レース結果表（貼付）'!$1:$1,0)),""))</f>
        <v>Moty's RSGEN</v>
      </c>
      <c r="I24" s="194"/>
      <c r="J24" s="193"/>
      <c r="K24" s="192"/>
      <c r="L24" s="192"/>
      <c r="M24" s="13"/>
    </row>
    <row r="25" spans="1:13" ht="6" customHeight="1">
      <c r="A25" s="188"/>
      <c r="B25" s="28"/>
      <c r="C25" s="29"/>
      <c r="D25" s="30"/>
      <c r="E25" s="31"/>
      <c r="F25" s="44"/>
      <c r="G25" s="29"/>
      <c r="H25" s="34"/>
      <c r="I25" s="33"/>
      <c r="J25" s="33"/>
      <c r="K25" s="46"/>
      <c r="L25" s="43"/>
      <c r="M25" s="13"/>
    </row>
    <row r="26" spans="1:13" ht="15" customHeight="1">
      <c r="A26" s="188">
        <v>4</v>
      </c>
      <c r="B26">
        <v>7</v>
      </c>
      <c r="C26" s="167">
        <f>IF($D$11&lt;$I$11,IFERROR(INDEX('予選ヒート1Gr-レース結果表（貼付）'!$A:$Z,MATCH($A26,'予選ヒート1Gr-レース結果表（貼付）'!$A:$A,0),MATCH("No.",'予選ヒート1Gr-レース結果表（貼付）'!$1:$1,0)),""),IFERROR(INDEX('予選ヒート2Gr-レース結果表（貼付）'!$A:$Z,MATCH($A26,'予選ヒート2Gr-レース結果表（貼付）'!$A:$A,0),MATCH("No.",'予選ヒート2Gr-レース結果表（貼付）'!$1:$1,0)),""))</f>
        <v>73</v>
      </c>
      <c r="D26" s="321" t="str">
        <f>IF($D$11&lt;$I$11,IFERROR(INDEX('予選ヒート1Gr-レース結果表（貼付）'!$A:$Z,MATCH($A26,'予選ヒート1Gr-レース結果表（貼付）'!$A:$A,0),MATCH("名前",'予選ヒート1Gr-レース結果表（貼付）'!$1:$1,0)),""),IFERROR(INDEX('予選ヒート2Gr-レース結果表（貼付）'!$A:$Z,MATCH($A26,'予選ヒート2Gr-レース結果表（貼付）'!$A:$A,0),MATCH("名前",'予選ヒート2Gr-レース結果表（貼付）'!$1:$1,0)),""))</f>
        <v>高野 貴志</v>
      </c>
      <c r="E26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26" s="73"/>
      <c r="G26">
        <v>8</v>
      </c>
      <c r="H26" s="167">
        <f>IF($D$11&gt;$I$11,IFERROR(INDEX('予選ヒート1Gr-レース結果表（貼付）'!$A:$Z,MATCH($A26,'予選ヒート1Gr-レース結果表（貼付）'!$A:$A,0),MATCH("No.",'予選ヒート1Gr-レース結果表（貼付）'!$1:$1,0)),""),IFERROR(INDEX('予選ヒート2Gr-レース結果表（貼付）'!$A:$Z,MATCH($A26,'予選ヒート2Gr-レース結果表（貼付）'!$A:$A,0),MATCH("No.",'予選ヒート2Gr-レース結果表（貼付）'!$1:$1,0)),""))</f>
        <v>40</v>
      </c>
      <c r="I26" s="321" t="str">
        <f>IF($D$11&gt;$I$11,IFERROR(INDEX('予選ヒート1Gr-レース結果表（貼付）'!$A:$Z,MATCH($A26,'予選ヒート1Gr-レース結果表（貼付）'!$A:$A,0),MATCH("名前",'予選ヒート1Gr-レース結果表（貼付）'!$1:$1,0)),""),IFERROR(INDEX('予選ヒート2Gr-レース結果表（貼付）'!$A:$Z,MATCH($A26,'予選ヒート2Gr-レース結果表（貼付）'!$A:$A,0),MATCH("名前",'予選ヒート2Gr-レース結果表（貼付）'!$1:$1,0)),""))</f>
        <v>植田 春樹</v>
      </c>
      <c r="J26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K26" s="73"/>
      <c r="L26" s="44"/>
      <c r="M26" s="13"/>
    </row>
    <row r="27" spans="1:13" ht="6" customHeight="1">
      <c r="A27" s="188"/>
      <c r="B27" s="28"/>
      <c r="C27" s="166"/>
      <c r="D27" s="165"/>
      <c r="E27" s="168"/>
      <c r="F27" s="43" t="str">
        <f>IF($D$11&lt;$I$11,IFERROR(INDEX('予選ヒート1Gr-レース結果表（貼付）'!$A:$Z,MATCH($A26,'予選ヒート1Gr-レース結果表（貼付）'!$A:$A,0),MATCH("Model/Engine",'予選ヒート1Gr-レース結果表（貼付）'!$1:$1,0)),""),IFERROR(INDEX('予選ヒート2Gr-レース結果表（貼付）'!$A:$Z,MATCH($A26,'予選ヒート2Gr-レース結果表（貼付）'!$A:$A,0),MATCH("Model/Engine",'予選ヒート2Gr-レース結果表（貼付）'!$1:$1,0)),""))</f>
        <v>INTREPID/YAMAHA</v>
      </c>
      <c r="G27" s="28"/>
      <c r="H27" s="166"/>
      <c r="I27" s="165"/>
      <c r="J27" s="168"/>
      <c r="K27" s="43" t="str">
        <f>IF($D$11&gt;$I$11,IFERROR(INDEX('予選ヒート1Gr-レース結果表（貼付）'!$A:$Z,MATCH($A26,'予選ヒート1Gr-レース結果表（貼付）'!$A:$A,0),MATCH("Model/Engine",'予選ヒート1Gr-レース結果表（貼付）'!$1:$1,0)),""),IFERROR(INDEX('予選ヒート2Gr-レース結果表（貼付）'!$A:$Z,MATCH($A26,'予選ヒート2Gr-レース結果表（貼付）'!$A:$A,0),MATCH("Model/Engine",'予選ヒート2Gr-レース結果表（貼付）'!$1:$1,0)),""))</f>
        <v>TONYKART/YAMAHA</v>
      </c>
      <c r="L27" s="46"/>
      <c r="M27" s="13"/>
    </row>
    <row r="28" spans="1:13" ht="9.9499999999999993" customHeight="1">
      <c r="A28" s="188"/>
      <c r="B28" s="28"/>
      <c r="C28" s="193" t="str">
        <f>IF($D$11&lt;$I$11,IFERROR(INDEX('予選ヒート1Gr-レース結果表（貼付）'!$A:$Z,MATCH($A26,'予選ヒート1Gr-レース結果表（貼付）'!$A:$A,0),MATCH("team",'予選ヒート1Gr-レース結果表（貼付）'!$1:$1,0)),""),IFERROR(INDEX('予選ヒート2Gr-レース結果表（貼付）'!$A:$Z,MATCH($A26,'予選ヒート2Gr-レース結果表（貼付）'!$A:$A,0),MATCH("team",'予選ヒート2Gr-レース結果表（貼付）'!$1:$1,0)),""))</f>
        <v>FIORE Motor Sports</v>
      </c>
      <c r="D28" s="194"/>
      <c r="E28" s="193"/>
      <c r="F28" s="192"/>
      <c r="G28" s="28"/>
      <c r="H28" s="193" t="str">
        <f>IF($D$11&gt;$I$11,IFERROR(INDEX('予選ヒート1Gr-レース結果表（貼付）'!$A:$Z,MATCH($A26,'予選ヒート1Gr-レース結果表（貼付）'!$A:$A,0),MATCH("team",'予選ヒート1Gr-レース結果表（貼付）'!$1:$1,0)),""),IFERROR(INDEX('予選ヒート2Gr-レース結果表（貼付）'!$A:$Z,MATCH($A26,'予選ヒート2Gr-レース結果表（貼付）'!$A:$A,0),MATCH("team",'予選ヒート2Gr-レース結果表（貼付）'!$1:$1,0)),""))</f>
        <v>Msistem</v>
      </c>
      <c r="I28" s="194"/>
      <c r="J28" s="193"/>
      <c r="K28" s="192"/>
      <c r="L28" s="192"/>
      <c r="M28" s="13"/>
    </row>
    <row r="29" spans="1:13" ht="6" customHeight="1">
      <c r="A29" s="188"/>
      <c r="B29" s="28"/>
      <c r="C29" s="29"/>
      <c r="D29" s="30"/>
      <c r="E29" s="31"/>
      <c r="F29" s="44"/>
      <c r="G29" s="29"/>
      <c r="H29" s="34"/>
      <c r="I29" s="33"/>
      <c r="J29" s="33"/>
      <c r="K29" s="46"/>
      <c r="L29" s="43"/>
      <c r="M29" s="13"/>
    </row>
    <row r="30" spans="1:13" ht="15" customHeight="1">
      <c r="A30" s="188">
        <v>5</v>
      </c>
      <c r="B30">
        <v>9</v>
      </c>
      <c r="C30" s="167">
        <f>IF($D$11&lt;$I$11,IFERROR(INDEX('予選ヒート1Gr-レース結果表（貼付）'!$A:$Z,MATCH($A30,'予選ヒート1Gr-レース結果表（貼付）'!$A:$A,0),MATCH("No.",'予選ヒート1Gr-レース結果表（貼付）'!$1:$1,0)),""),IFERROR(INDEX('予選ヒート2Gr-レース結果表（貼付）'!$A:$Z,MATCH($A30,'予選ヒート2Gr-レース結果表（貼付）'!$A:$A,0),MATCH("No.",'予選ヒート2Gr-レース結果表（貼付）'!$1:$1,0)),""))</f>
        <v>30</v>
      </c>
      <c r="D30" s="321" t="str">
        <f>IF($D$11&lt;$I$11,IFERROR(INDEX('予選ヒート1Gr-レース結果表（貼付）'!$A:$Z,MATCH($A30,'予選ヒート1Gr-レース結果表（貼付）'!$A:$A,0),MATCH("名前",'予選ヒート1Gr-レース結果表（貼付）'!$1:$1,0)),""),IFERROR(INDEX('予選ヒート2Gr-レース結果表（貼付）'!$A:$Z,MATCH($A30,'予選ヒート2Gr-レース結果表（貼付）'!$A:$A,0),MATCH("名前",'予選ヒート2Gr-レース結果表（貼付）'!$1:$1,0)),""))</f>
        <v>平野 伸一</v>
      </c>
      <c r="E30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30" s="73"/>
      <c r="G30">
        <v>10</v>
      </c>
      <c r="H30" s="167">
        <f>IF($D$11&gt;$I$11,IFERROR(INDEX('予選ヒート1Gr-レース結果表（貼付）'!$A:$Z,MATCH($A30,'予選ヒート1Gr-レース結果表（貼付）'!$A:$A,0),MATCH("No.",'予選ヒート1Gr-レース結果表（貼付）'!$1:$1,0)),""),IFERROR(INDEX('予選ヒート2Gr-レース結果表（貼付）'!$A:$Z,MATCH($A30,'予選ヒート2Gr-レース結果表（貼付）'!$A:$A,0),MATCH("No.",'予選ヒート2Gr-レース結果表（貼付）'!$1:$1,0)),""))</f>
        <v>1</v>
      </c>
      <c r="I30" s="321" t="str">
        <f>IF($D$11&gt;$I$11,IFERROR(INDEX('予選ヒート1Gr-レース結果表（貼付）'!$A:$Z,MATCH($A30,'予選ヒート1Gr-レース結果表（貼付）'!$A:$A,0),MATCH("名前",'予選ヒート1Gr-レース結果表（貼付）'!$1:$1,0)),""),IFERROR(INDEX('予選ヒート2Gr-レース結果表（貼付）'!$A:$Z,MATCH($A30,'予選ヒート2Gr-レース結果表（貼付）'!$A:$A,0),MATCH("名前",'予選ヒート2Gr-レース結果表（貼付）'!$1:$1,0)),""))</f>
        <v>野嵜 弘樹</v>
      </c>
      <c r="J30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K30" s="73"/>
      <c r="L30" s="44"/>
      <c r="M30" s="13"/>
    </row>
    <row r="31" spans="1:13" ht="6" customHeight="1">
      <c r="A31" s="188"/>
      <c r="B31" s="28"/>
      <c r="C31" s="166"/>
      <c r="D31" s="165"/>
      <c r="E31" s="168"/>
      <c r="F31" s="43" t="str">
        <f>IF($D$11&lt;$I$11,IFERROR(INDEX('予選ヒート1Gr-レース結果表（貼付）'!$A:$Z,MATCH($A30,'予選ヒート1Gr-レース結果表（貼付）'!$A:$A,0),MATCH("Model/Engine",'予選ヒート1Gr-レース結果表（貼付）'!$1:$1,0)),""),IFERROR(INDEX('予選ヒート2Gr-レース結果表（貼付）'!$A:$Z,MATCH($A30,'予選ヒート2Gr-レース結果表（貼付）'!$A:$A,0),MATCH("Model/Engine",'予選ヒート2Gr-レース結果表（貼付）'!$1:$1,0)),""))</f>
        <v>mach1/YAMAHA</v>
      </c>
      <c r="G31" s="28"/>
      <c r="H31" s="166"/>
      <c r="I31" s="165"/>
      <c r="J31" s="168"/>
      <c r="K31" s="43" t="str">
        <f>IF($D$11&gt;$I$11,IFERROR(INDEX('予選ヒート1Gr-レース結果表（貼付）'!$A:$Z,MATCH($A30,'予選ヒート1Gr-レース結果表（貼付）'!$A:$A,0),MATCH("Model/Engine",'予選ヒート1Gr-レース結果表（貼付）'!$1:$1,0)),""),IFERROR(INDEX('予選ヒート2Gr-レース結果表（貼付）'!$A:$Z,MATCH($A30,'予選ヒート2Gr-レース結果表（貼付）'!$A:$A,0),MATCH("Model/Engine",'予選ヒート2Gr-レース結果表（貼付）'!$1:$1,0)),""))</f>
        <v>crocpromotion/YAMAHA</v>
      </c>
      <c r="L31" s="46"/>
      <c r="M31" s="13"/>
    </row>
    <row r="32" spans="1:13" ht="9.9499999999999993" customHeight="1">
      <c r="A32" s="188"/>
      <c r="B32" s="28"/>
      <c r="C32" s="193" t="str">
        <f>IF($D$11&lt;$I$11,IFERROR(INDEX('予選ヒート1Gr-レース結果表（貼付）'!$A:$Z,MATCH($A30,'予選ヒート1Gr-レース結果表（貼付）'!$A:$A,0),MATCH("team",'予選ヒート1Gr-レース結果表（貼付）'!$1:$1,0)),""),IFERROR(INDEX('予選ヒート2Gr-レース結果表（貼付）'!$A:$Z,MATCH($A30,'予選ヒート2Gr-レース結果表（貼付）'!$A:$A,0),MATCH("team",'予選ヒート2Gr-レース結果表（貼付）'!$1:$1,0)),""))</f>
        <v>サーティーズレーシング</v>
      </c>
      <c r="D32" s="194"/>
      <c r="E32" s="193"/>
      <c r="F32" s="192"/>
      <c r="G32" s="28"/>
      <c r="H32" s="193" t="str">
        <f>IF($D$11&gt;$I$11,IFERROR(INDEX('予選ヒート1Gr-レース結果表（貼付）'!$A:$Z,MATCH($A30,'予選ヒート1Gr-レース結果表（貼付）'!$A:$A,0),MATCH("team",'予選ヒート1Gr-レース結果表（貼付）'!$1:$1,0)),""),IFERROR(INDEX('予選ヒート2Gr-レース結果表（貼付）'!$A:$Z,MATCH($A30,'予選ヒート2Gr-レース結果表（貼付）'!$A:$A,0),MATCH("team",'予選ヒート2Gr-レース結果表（貼付）'!$1:$1,0)),""))</f>
        <v>モアコラージュ　ＴＱＳ</v>
      </c>
      <c r="I32" s="194"/>
      <c r="J32" s="193"/>
      <c r="K32" s="192"/>
      <c r="L32" s="192"/>
      <c r="M32" s="13"/>
    </row>
    <row r="33" spans="1:13" ht="6" customHeight="1">
      <c r="A33" s="22"/>
      <c r="B33" s="28"/>
      <c r="C33" s="29"/>
      <c r="D33" s="30"/>
      <c r="E33" s="31"/>
      <c r="F33" s="44"/>
      <c r="G33" s="7"/>
      <c r="H33" s="7"/>
      <c r="I33" s="7"/>
      <c r="J33" s="7"/>
      <c r="K33" s="45"/>
      <c r="L33" s="43"/>
      <c r="M33" s="7"/>
    </row>
    <row r="34" spans="1:13" ht="15" customHeight="1">
      <c r="A34" s="179">
        <v>6</v>
      </c>
      <c r="B34">
        <v>11</v>
      </c>
      <c r="C34" s="167">
        <f>IF($D$11&lt;$I$11,IFERROR(INDEX('予選ヒート1Gr-レース結果表（貼付）'!$A:$Z,MATCH($A34,'予選ヒート1Gr-レース結果表（貼付）'!$A:$A,0),MATCH("No.",'予選ヒート1Gr-レース結果表（貼付）'!$1:$1,0)),""),IFERROR(INDEX('予選ヒート2Gr-レース結果表（貼付）'!$A:$Z,MATCH($A34,'予選ヒート2Gr-レース結果表（貼付）'!$A:$A,0),MATCH("No.",'予選ヒート2Gr-レース結果表（貼付）'!$1:$1,0)),""))</f>
        <v>77</v>
      </c>
      <c r="D34" s="321" t="str">
        <f>IF($D$11&lt;$I$11,IFERROR(INDEX('予選ヒート1Gr-レース結果表（貼付）'!$A:$Z,MATCH($A34,'予選ヒート1Gr-レース結果表（貼付）'!$A:$A,0),MATCH("名前",'予選ヒート1Gr-レース結果表（貼付）'!$1:$1,0)),""),IFERROR(INDEX('予選ヒート2Gr-レース結果表（貼付）'!$A:$Z,MATCH($A34,'予選ヒート2Gr-レース結果表（貼付）'!$A:$A,0),MATCH("名前",'予選ヒート2Gr-レース結果表（貼付）'!$1:$1,0)),""))</f>
        <v>永川 悠太</v>
      </c>
      <c r="E34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34" s="73"/>
      <c r="G34">
        <v>12</v>
      </c>
      <c r="H34" s="167">
        <f>IF($D$11&gt;$I$11,IFERROR(INDEX('予選ヒート1Gr-レース結果表（貼付）'!$A:$Z,MATCH($A34,'予選ヒート1Gr-レース結果表（貼付）'!$A:$A,0),MATCH("No.",'予選ヒート1Gr-レース結果表（貼付）'!$1:$1,0)),""),IFERROR(INDEX('予選ヒート2Gr-レース結果表（貼付）'!$A:$Z,MATCH($A34,'予選ヒート2Gr-レース結果表（貼付）'!$A:$A,0),MATCH("No.",'予選ヒート2Gr-レース結果表（貼付）'!$1:$1,0)),""))</f>
        <v>96</v>
      </c>
      <c r="I34" s="321" t="str">
        <f>IF($D$11&gt;$I$11,IFERROR(INDEX('予選ヒート1Gr-レース結果表（貼付）'!$A:$Z,MATCH($A34,'予選ヒート1Gr-レース結果表（貼付）'!$A:$A,0),MATCH("名前",'予選ヒート1Gr-レース結果表（貼付）'!$1:$1,0)),""),IFERROR(INDEX('予選ヒート2Gr-レース結果表（貼付）'!$A:$Z,MATCH($A34,'予選ヒート2Gr-レース結果表（貼付）'!$A:$A,0),MATCH("名前",'予選ヒート2Gr-レース結果表（貼付）'!$1:$1,0)),""))</f>
        <v>大野 弘志</v>
      </c>
      <c r="J34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K34" s="73"/>
      <c r="L34" s="44"/>
      <c r="M34" s="7"/>
    </row>
    <row r="35" spans="1:13" ht="6" customHeight="1">
      <c r="A35" s="179"/>
      <c r="B35" s="28"/>
      <c r="C35" s="166"/>
      <c r="D35" s="165"/>
      <c r="E35" s="168"/>
      <c r="F35" s="43" t="str">
        <f>IF($D$11&lt;$I$11,IFERROR(INDEX('予選ヒート1Gr-レース結果表（貼付）'!$A:$Z,MATCH($A34,'予選ヒート1Gr-レース結果表（貼付）'!$A:$A,0),MATCH("Model/Engine",'予選ヒート1Gr-レース結果表（貼付）'!$1:$1,0)),""),IFERROR(INDEX('予選ヒート2Gr-レース結果表（貼付）'!$A:$Z,MATCH($A34,'予選ヒート2Gr-レース結果表（貼付）'!$A:$A,0),MATCH("Model/Engine",'予選ヒート2Gr-レース結果表（貼付）'!$1:$1,0)),""))</f>
        <v>DRAGO CORSE/YAMAHA</v>
      </c>
      <c r="G35" s="28"/>
      <c r="H35" s="166"/>
      <c r="I35" s="165"/>
      <c r="J35" s="168"/>
      <c r="K35" s="43" t="str">
        <f>IF($D$11&gt;$I$11,IFERROR(INDEX('予選ヒート1Gr-レース結果表（貼付）'!$A:$Z,MATCH($A34,'予選ヒート1Gr-レース結果表（貼付）'!$A:$A,0),MATCH("Model/Engine",'予選ヒート1Gr-レース結果表（貼付）'!$1:$1,0)),""),IFERROR(INDEX('予選ヒート2Gr-レース結果表（貼付）'!$A:$Z,MATCH($A34,'予選ヒート2Gr-レース結果表（貼付）'!$A:$A,0),MATCH("Model/Engine",'予選ヒート2Gr-レース結果表（貼付）'!$1:$1,0)),""))</f>
        <v>EXPRIT/YAMAHA</v>
      </c>
      <c r="L35" s="45"/>
      <c r="M35" s="7"/>
    </row>
    <row r="36" spans="1:13" ht="9.9499999999999993" customHeight="1">
      <c r="A36" s="179"/>
      <c r="B36" s="28"/>
      <c r="C36" s="193" t="str">
        <f>IF($D$11&lt;$I$11,IFERROR(INDEX('予選ヒート1Gr-レース結果表（貼付）'!$A:$Z,MATCH($A34,'予選ヒート1Gr-レース結果表（貼付）'!$A:$A,0),MATCH("team",'予選ヒート1Gr-レース結果表（貼付）'!$1:$1,0)),""),IFERROR(INDEX('予選ヒート2Gr-レース結果表（貼付）'!$A:$Z,MATCH($A34,'予選ヒート2Gr-レース結果表（貼付）'!$A:$A,0),MATCH("team",'予選ヒート2Gr-レース結果表（貼付）'!$1:$1,0)),""))</f>
        <v>のりものクラブ EGazooRacing with WEST</v>
      </c>
      <c r="D36" s="194"/>
      <c r="E36" s="193"/>
      <c r="F36" s="192"/>
      <c r="G36" s="28"/>
      <c r="H36" s="193" t="str">
        <f>IF($D$11&gt;$I$11,IFERROR(INDEX('予選ヒート1Gr-レース結果表（貼付）'!$A:$Z,MATCH($A34,'予選ヒート1Gr-レース結果表（貼付）'!$A:$A,0),MATCH("team",'予選ヒート1Gr-レース結果表（貼付）'!$1:$1,0)),""),IFERROR(INDEX('予選ヒート2Gr-レース結果表（貼付）'!$A:$Z,MATCH($A34,'予選ヒート2Gr-レース結果表（貼付）'!$A:$A,0),MATCH("team",'予選ヒート2Gr-レース結果表（貼付）'!$1:$1,0)),""))</f>
        <v>SLT.RT/TeamBONJIN</v>
      </c>
      <c r="I36" s="194"/>
      <c r="J36" s="193"/>
      <c r="K36" s="192"/>
      <c r="L36" s="192"/>
      <c r="M36" s="7"/>
    </row>
    <row r="37" spans="1:13" ht="6" customHeight="1">
      <c r="A37" s="179"/>
      <c r="B37" s="28"/>
      <c r="C37" s="29"/>
      <c r="D37" s="30"/>
      <c r="E37" s="31"/>
      <c r="F37" s="44"/>
      <c r="G37" s="7"/>
      <c r="H37" s="7"/>
      <c r="I37" s="7"/>
      <c r="J37" s="7"/>
      <c r="K37" s="45"/>
      <c r="L37" s="43"/>
      <c r="M37" s="7"/>
    </row>
    <row r="38" spans="1:13" ht="15" customHeight="1">
      <c r="A38" s="179">
        <v>7</v>
      </c>
      <c r="B38">
        <v>13</v>
      </c>
      <c r="C38" s="167">
        <f>IF($D$11&lt;$I$11,IFERROR(INDEX('予選ヒート1Gr-レース結果表（貼付）'!$A:$Z,MATCH($A38,'予選ヒート1Gr-レース結果表（貼付）'!$A:$A,0),MATCH("No.",'予選ヒート1Gr-レース結果表（貼付）'!$1:$1,0)),""),IFERROR(INDEX('予選ヒート2Gr-レース結果表（貼付）'!$A:$Z,MATCH($A38,'予選ヒート2Gr-レース結果表（貼付）'!$A:$A,0),MATCH("No.",'予選ヒート2Gr-レース結果表（貼付）'!$1:$1,0)),""))</f>
        <v>10</v>
      </c>
      <c r="D38" s="321" t="str">
        <f>IF($D$11&lt;$I$11,IFERROR(INDEX('予選ヒート1Gr-レース結果表（貼付）'!$A:$Z,MATCH($A38,'予選ヒート1Gr-レース結果表（貼付）'!$A:$A,0),MATCH("名前",'予選ヒート1Gr-レース結果表（貼付）'!$1:$1,0)),""),IFERROR(INDEX('予選ヒート2Gr-レース結果表（貼付）'!$A:$Z,MATCH($A38,'予選ヒート2Gr-レース結果表（貼付）'!$A:$A,0),MATCH("名前",'予選ヒート2Gr-レース結果表（貼付）'!$1:$1,0)),""))</f>
        <v>布目 敬詞</v>
      </c>
      <c r="E38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38" s="73"/>
      <c r="G38">
        <v>14</v>
      </c>
      <c r="H38" s="167">
        <f>IF($D$11&gt;$I$11,IFERROR(INDEX('予選ヒート1Gr-レース結果表（貼付）'!$A:$Z,MATCH($A38,'予選ヒート1Gr-レース結果表（貼付）'!$A:$A,0),MATCH("No.",'予選ヒート1Gr-レース結果表（貼付）'!$1:$1,0)),""),IFERROR(INDEX('予選ヒート2Gr-レース結果表（貼付）'!$A:$Z,MATCH($A38,'予選ヒート2Gr-レース結果表（貼付）'!$A:$A,0),MATCH("No.",'予選ヒート2Gr-レース結果表（貼付）'!$1:$1,0)),""))</f>
        <v>35</v>
      </c>
      <c r="I38" s="321" t="str">
        <f>IF($D$11&gt;$I$11,IFERROR(INDEX('予選ヒート1Gr-レース結果表（貼付）'!$A:$Z,MATCH($A38,'予選ヒート1Gr-レース結果表（貼付）'!$A:$A,0),MATCH("名前",'予選ヒート1Gr-レース結果表（貼付）'!$1:$1,0)),""),IFERROR(INDEX('予選ヒート2Gr-レース結果表（貼付）'!$A:$Z,MATCH($A38,'予選ヒート2Gr-レース結果表（貼付）'!$A:$A,0),MATCH("名前",'予選ヒート2Gr-レース結果表（貼付）'!$1:$1,0)),""))</f>
        <v>友村 慎太郎</v>
      </c>
      <c r="J38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K38" s="73"/>
      <c r="L38" s="44"/>
      <c r="M38" s="7"/>
    </row>
    <row r="39" spans="1:13" ht="6" customHeight="1">
      <c r="A39" s="22"/>
      <c r="B39" s="28"/>
      <c r="C39" s="166"/>
      <c r="D39" s="165"/>
      <c r="E39" s="168"/>
      <c r="F39" s="43" t="str">
        <f>IF($D$11&lt;$I$11,IFERROR(INDEX('予選ヒート1Gr-レース結果表（貼付）'!$A:$Z,MATCH($A38,'予選ヒート1Gr-レース結果表（貼付）'!$A:$A,0),MATCH("Model/Engine",'予選ヒート1Gr-レース結果表（貼付）'!$1:$1,0)),""),IFERROR(INDEX('予選ヒート2Gr-レース結果表（貼付）'!$A:$Z,MATCH($A38,'予選ヒート2Gr-レース結果表（貼付）'!$A:$A,0),MATCH("Model/Engine",'予選ヒート2Gr-レース結果表（貼付）'!$1:$1,0)),""))</f>
        <v>TONY KART/YAMAHA</v>
      </c>
      <c r="G39" s="28"/>
      <c r="H39" s="166"/>
      <c r="I39" s="165"/>
      <c r="J39" s="168"/>
      <c r="K39" s="43" t="str">
        <f>IF($D$11&gt;$I$11,IFERROR(INDEX('予選ヒート1Gr-レース結果表（貼付）'!$A:$Z,MATCH($A38,'予選ヒート1Gr-レース結果表（貼付）'!$A:$A,0),MATCH("Model/Engine",'予選ヒート1Gr-レース結果表（貼付）'!$1:$1,0)),""),IFERROR(INDEX('予選ヒート2Gr-レース結果表（貼付）'!$A:$Z,MATCH($A38,'予選ヒート2Gr-レース結果表（貼付）'!$A:$A,0),MATCH("Model/Engine",'予選ヒート2Gr-レース結果表（貼付）'!$1:$1,0)),""))</f>
        <v>TONYKART/YAMAHA</v>
      </c>
      <c r="L39" s="45"/>
      <c r="M39" s="7"/>
    </row>
    <row r="40" spans="1:13" ht="9.9499999999999993" customHeight="1">
      <c r="A40" s="22"/>
      <c r="B40" s="28"/>
      <c r="C40" s="193" t="str">
        <f>IF($D$11&lt;$I$11,IFERROR(INDEX('予選ヒート1Gr-レース結果表（貼付）'!$A:$Z,MATCH($A38,'予選ヒート1Gr-レース結果表（貼付）'!$A:$A,0),MATCH("team",'予選ヒート1Gr-レース結果表（貼付）'!$1:$1,0)),""),IFERROR(INDEX('予選ヒート2Gr-レース結果表（貼付）'!$A:$Z,MATCH($A38,'予選ヒート2Gr-レース結果表（貼付）'!$A:$A,0),MATCH("team",'予選ヒート2Gr-レース結果表（貼付）'!$1:$1,0)),""))</f>
        <v>Higuchi Racing Team</v>
      </c>
      <c r="D40" s="194"/>
      <c r="E40" s="193"/>
      <c r="F40" s="192"/>
      <c r="G40" s="28"/>
      <c r="H40" s="193" t="str">
        <f>IF($D$11&gt;$I$11,IFERROR(INDEX('予選ヒート1Gr-レース結果表（貼付）'!$A:$Z,MATCH($A38,'予選ヒート1Gr-レース結果表（貼付）'!$A:$A,0),MATCH("team",'予選ヒート1Gr-レース結果表（貼付）'!$1:$1,0)),""),IFERROR(INDEX('予選ヒート2Gr-レース結果表（貼付）'!$A:$Z,MATCH($A38,'予選ヒート2Gr-レース結果表（貼付）'!$A:$A,0),MATCH("team",'予選ヒート2Gr-レース結果表（貼付）'!$1:$1,0)),""))</f>
        <v>FIORE Motor Sports</v>
      </c>
      <c r="I40" s="194"/>
      <c r="J40" s="193"/>
      <c r="K40" s="192"/>
      <c r="L40" s="192"/>
      <c r="M40" s="7"/>
    </row>
    <row r="41" spans="1:13" ht="6" customHeight="1">
      <c r="A41" s="22"/>
      <c r="B41" s="28"/>
      <c r="C41" s="29"/>
      <c r="D41" s="30"/>
      <c r="E41" s="31"/>
      <c r="F41" s="44"/>
      <c r="G41" s="7"/>
      <c r="H41" s="7"/>
      <c r="I41" s="7"/>
      <c r="J41" s="7"/>
      <c r="K41" s="45"/>
      <c r="L41" s="43"/>
      <c r="M41" s="7"/>
    </row>
    <row r="42" spans="1:13" ht="15" customHeight="1">
      <c r="A42" s="22">
        <v>8</v>
      </c>
      <c r="B42">
        <v>15</v>
      </c>
      <c r="C42" s="167">
        <f>IF($D$11&lt;$I$11,IFERROR(INDEX('予選ヒート1Gr-レース結果表（貼付）'!$A:$Z,MATCH($A42,'予選ヒート1Gr-レース結果表（貼付）'!$A:$A,0),MATCH("No.",'予選ヒート1Gr-レース結果表（貼付）'!$1:$1,0)),""),IFERROR(INDEX('予選ヒート2Gr-レース結果表（貼付）'!$A:$Z,MATCH($A42,'予選ヒート2Gr-レース結果表（貼付）'!$A:$A,0),MATCH("No.",'予選ヒート2Gr-レース結果表（貼付）'!$1:$1,0)),""))</f>
        <v>25</v>
      </c>
      <c r="D42" s="321" t="str">
        <f>IF($D$11&lt;$I$11,IFERROR(INDEX('予選ヒート1Gr-レース結果表（貼付）'!$A:$Z,MATCH($A42,'予選ヒート1Gr-レース結果表（貼付）'!$A:$A,0),MATCH("名前",'予選ヒート1Gr-レース結果表（貼付）'!$1:$1,0)),""),IFERROR(INDEX('予選ヒート2Gr-レース結果表（貼付）'!$A:$Z,MATCH($A42,'予選ヒート2Gr-レース結果表（貼付）'!$A:$A,0),MATCH("名前",'予選ヒート2Gr-レース結果表（貼付）'!$1:$1,0)),""))</f>
        <v>平井 秀樹</v>
      </c>
      <c r="E42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42" s="73"/>
      <c r="G42">
        <v>16</v>
      </c>
      <c r="H42" s="167">
        <f>IF($D$11&gt;$I$11,IFERROR(INDEX('予選ヒート1Gr-レース結果表（貼付）'!$A:$Z,MATCH($A42,'予選ヒート1Gr-レース結果表（貼付）'!$A:$A,0),MATCH("No.",'予選ヒート1Gr-レース結果表（貼付）'!$1:$1,0)),""),IFERROR(INDEX('予選ヒート2Gr-レース結果表（貼付）'!$A:$Z,MATCH($A42,'予選ヒート2Gr-レース結果表（貼付）'!$A:$A,0),MATCH("No.",'予選ヒート2Gr-レース結果表（貼付）'!$1:$1,0)),""))</f>
        <v>98</v>
      </c>
      <c r="I42" s="321" t="str">
        <f>IF($D$11&gt;$I$11,IFERROR(INDEX('予選ヒート1Gr-レース結果表（貼付）'!$A:$Z,MATCH($A42,'予選ヒート1Gr-レース結果表（貼付）'!$A:$A,0),MATCH("名前",'予選ヒート1Gr-レース結果表（貼付）'!$1:$1,0)),""),IFERROR(INDEX('予選ヒート2Gr-レース結果表（貼付）'!$A:$Z,MATCH($A42,'予選ヒート2Gr-レース結果表（貼付）'!$A:$A,0),MATCH("名前",'予選ヒート2Gr-レース結果表（貼付）'!$1:$1,0)),""))</f>
        <v>村瀬 裕太郎</v>
      </c>
      <c r="J42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K42" s="73"/>
      <c r="L42" s="44"/>
      <c r="M42" s="7"/>
    </row>
    <row r="43" spans="1:13" ht="6" customHeight="1">
      <c r="A43" s="22"/>
      <c r="B43" s="28"/>
      <c r="C43" s="166"/>
      <c r="D43" s="165"/>
      <c r="E43" s="168"/>
      <c r="F43" s="43" t="str">
        <f>IF($D$11&lt;$I$11,IFERROR(INDEX('予選ヒート1Gr-レース結果表（貼付）'!$A:$Z,MATCH($A42,'予選ヒート1Gr-レース結果表（貼付）'!$A:$A,0),MATCH("Model/Engine",'予選ヒート1Gr-レース結果表（貼付）'!$1:$1,0)),""),IFERROR(INDEX('予選ヒート2Gr-レース結果表（貼付）'!$A:$Z,MATCH($A42,'予選ヒート2Gr-レース結果表（貼付）'!$A:$A,0),MATCH("Model/Engine",'予選ヒート2Gr-レース結果表（貼付）'!$1:$1,0)),""))</f>
        <v>コスミック/YAMAHA</v>
      </c>
      <c r="G43" s="28"/>
      <c r="H43" s="166"/>
      <c r="I43" s="165"/>
      <c r="J43" s="168"/>
      <c r="K43" s="43" t="str">
        <f>IF($D$11&gt;$I$11,IFERROR(INDEX('予選ヒート1Gr-レース結果表（貼付）'!$A:$Z,MATCH($A42,'予選ヒート1Gr-レース結果表（貼付）'!$A:$A,0),MATCH("Model/Engine",'予選ヒート1Gr-レース結果表（貼付）'!$1:$1,0)),""),IFERROR(INDEX('予選ヒート2Gr-レース結果表（貼付）'!$A:$Z,MATCH($A42,'予選ヒート2Gr-レース結果表（貼付）'!$A:$A,0),MATCH("Model/Engine",'予選ヒート2Gr-レース結果表（貼付）'!$1:$1,0)),""))</f>
        <v>エクスプリット/YAMAHA</v>
      </c>
      <c r="L43" s="45"/>
      <c r="M43" s="7"/>
    </row>
    <row r="44" spans="1:13" ht="9.9499999999999993" customHeight="1">
      <c r="A44" s="22"/>
      <c r="B44" s="28"/>
      <c r="C44" s="193" t="str">
        <f>IF($D$11&lt;$I$11,IFERROR(INDEX('予選ヒート1Gr-レース結果表（貼付）'!$A:$Z,MATCH($A42,'予選ヒート1Gr-レース結果表（貼付）'!$A:$A,0),MATCH("team",'予選ヒート1Gr-レース結果表（貼付）'!$1:$1,0)),""),IFERROR(INDEX('予選ヒート2Gr-レース結果表（貼付）'!$A:$Z,MATCH($A42,'予選ヒート2Gr-レース結果表（貼付）'!$A:$A,0),MATCH("team",'予選ヒート2Gr-レース結果表（貼付）'!$1:$1,0)),""))</f>
        <v>K-TECK with ぴぃたぁぱん</v>
      </c>
      <c r="D44" s="194"/>
      <c r="E44" s="193"/>
      <c r="F44" s="192"/>
      <c r="G44" s="28"/>
      <c r="H44" s="193" t="str">
        <f>IF($D$11&gt;$I$11,IFERROR(INDEX('予選ヒート1Gr-レース結果表（貼付）'!$A:$Z,MATCH($A42,'予選ヒート1Gr-レース結果表（貼付）'!$A:$A,0),MATCH("team",'予選ヒート1Gr-レース結果表（貼付）'!$1:$1,0)),""),IFERROR(INDEX('予選ヒート2Gr-レース結果表（貼付）'!$A:$Z,MATCH($A42,'予選ヒート2Gr-レース結果表（貼付）'!$A:$A,0),MATCH("team",'予選ヒート2Gr-レース結果表（貼付）'!$1:$1,0)),""))</f>
        <v>モアコラージュ　TQS</v>
      </c>
      <c r="I44" s="194"/>
      <c r="J44" s="193"/>
      <c r="K44" s="192"/>
      <c r="L44" s="192"/>
      <c r="M44" s="7"/>
    </row>
    <row r="45" spans="1:13" ht="6" customHeight="1">
      <c r="A45" s="22"/>
      <c r="B45" s="28"/>
      <c r="C45" s="29"/>
      <c r="D45" s="30"/>
      <c r="E45" s="31"/>
      <c r="F45" s="44"/>
      <c r="G45" s="7"/>
      <c r="H45" s="7"/>
      <c r="I45" s="7"/>
      <c r="J45" s="7"/>
      <c r="K45" s="45"/>
      <c r="L45" s="43"/>
      <c r="M45" s="7"/>
    </row>
    <row r="46" spans="1:13" ht="15" customHeight="1">
      <c r="A46" s="22">
        <v>9</v>
      </c>
      <c r="B46">
        <v>17</v>
      </c>
      <c r="C46" s="167">
        <f>IF($D$11&lt;$I$11,IFERROR(INDEX('予選ヒート1Gr-レース結果表（貼付）'!$A:$Z,MATCH($A46,'予選ヒート1Gr-レース結果表（貼付）'!$A:$A,0),MATCH("No.",'予選ヒート1Gr-レース結果表（貼付）'!$1:$1,0)),""),IFERROR(INDEX('予選ヒート2Gr-レース結果表（貼付）'!$A:$Z,MATCH($A46,'予選ヒート2Gr-レース結果表（貼付）'!$A:$A,0),MATCH("No.",'予選ヒート2Gr-レース結果表（貼付）'!$1:$1,0)),""))</f>
        <v>19</v>
      </c>
      <c r="D46" s="321" t="str">
        <f>IF($D$11&lt;$I$11,IFERROR(INDEX('予選ヒート1Gr-レース結果表（貼付）'!$A:$Z,MATCH($A46,'予選ヒート1Gr-レース結果表（貼付）'!$A:$A,0),MATCH("名前",'予選ヒート1Gr-レース結果表（貼付）'!$1:$1,0)),""),IFERROR(INDEX('予選ヒート2Gr-レース結果表（貼付）'!$A:$Z,MATCH($A46,'予選ヒート2Gr-レース結果表（貼付）'!$A:$A,0),MATCH("名前",'予選ヒート2Gr-レース結果表（貼付）'!$1:$1,0)),""))</f>
        <v>岸 秀行</v>
      </c>
      <c r="E46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46" s="73"/>
      <c r="G46">
        <v>18</v>
      </c>
      <c r="H46" s="167">
        <f>IF($D$11&gt;$I$11,IFERROR(INDEX('予選ヒート1Gr-レース結果表（貼付）'!$A:$Z,MATCH($A46,'予選ヒート1Gr-レース結果表（貼付）'!$A:$A,0),MATCH("No.",'予選ヒート1Gr-レース結果表（貼付）'!$1:$1,0)),""),IFERROR(INDEX('予選ヒート2Gr-レース結果表（貼付）'!$A:$Z,MATCH($A46,'予選ヒート2Gr-レース結果表（貼付）'!$A:$A,0),MATCH("No.",'予選ヒート2Gr-レース結果表（貼付）'!$1:$1,0)),""))</f>
        <v>15</v>
      </c>
      <c r="I46" s="321" t="str">
        <f>IF($D$11&gt;$I$11,IFERROR(INDEX('予選ヒート1Gr-レース結果表（貼付）'!$A:$Z,MATCH($A46,'予選ヒート1Gr-レース結果表（貼付）'!$A:$A,0),MATCH("名前",'予選ヒート1Gr-レース結果表（貼付）'!$1:$1,0)),""),IFERROR(INDEX('予選ヒート2Gr-レース結果表（貼付）'!$A:$Z,MATCH($A46,'予選ヒート2Gr-レース結果表（貼付）'!$A:$A,0),MATCH("名前",'予選ヒート2Gr-レース結果表（貼付）'!$1:$1,0)),""))</f>
        <v>田中 哲</v>
      </c>
      <c r="J46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K46" s="73"/>
      <c r="L46" s="44"/>
      <c r="M46" s="7"/>
    </row>
    <row r="47" spans="1:13" ht="6" customHeight="1">
      <c r="A47" s="22"/>
      <c r="B47" s="28"/>
      <c r="C47" s="166"/>
      <c r="D47" s="165"/>
      <c r="E47" s="168"/>
      <c r="F47" s="43" t="str">
        <f>IF($D$11&lt;$I$11,IFERROR(INDEX('予選ヒート1Gr-レース結果表（貼付）'!$A:$Z,MATCH($A46,'予選ヒート1Gr-レース結果表（貼付）'!$A:$A,0),MATCH("Model/Engine",'予選ヒート1Gr-レース結果表（貼付）'!$1:$1,0)),""),IFERROR(INDEX('予選ヒート2Gr-レース結果表（貼付）'!$A:$Z,MATCH($A46,'予選ヒート2Gr-レース結果表（貼付）'!$A:$A,0),MATCH("Model/Engine",'予選ヒート2Gr-レース結果表（貼付）'!$1:$1,0)),""))</f>
        <v>コスミック/YAMAHA</v>
      </c>
      <c r="G47" s="28"/>
      <c r="H47" s="166"/>
      <c r="I47" s="165"/>
      <c r="J47" s="168"/>
      <c r="K47" s="43" t="str">
        <f>IF($D$11&gt;$I$11,IFERROR(INDEX('予選ヒート1Gr-レース結果表（貼付）'!$A:$Z,MATCH($A46,'予選ヒート1Gr-レース結果表（貼付）'!$A:$A,0),MATCH("Model/Engine",'予選ヒート1Gr-レース結果表（貼付）'!$1:$1,0)),""),IFERROR(INDEX('予選ヒート2Gr-レース結果表（貼付）'!$A:$Z,MATCH($A46,'予選ヒート2Gr-レース結果表（貼付）'!$A:$A,0),MATCH("Model/Engine",'予選ヒート2Gr-レース結果表（貼付）'!$1:$1,0)),""))</f>
        <v>birelART/YAMAHA</v>
      </c>
      <c r="L47" s="45"/>
      <c r="M47" s="7"/>
    </row>
    <row r="48" spans="1:13" ht="9.9499999999999993" customHeight="1">
      <c r="A48" s="22"/>
      <c r="B48" s="28"/>
      <c r="C48" s="193" t="str">
        <f>IF($D$11&lt;$I$11,IFERROR(INDEX('予選ヒート1Gr-レース結果表（貼付）'!$A:$Z,MATCH($A46,'予選ヒート1Gr-レース結果表（貼付）'!$A:$A,0),MATCH("team",'予選ヒート1Gr-レース結果表（貼付）'!$1:$1,0)),""),IFERROR(INDEX('予選ヒート2Gr-レース結果表（貼付）'!$A:$Z,MATCH($A46,'予選ヒート2Gr-レース結果表（貼付）'!$A:$A,0),MATCH("team",'予選ヒート2Gr-レース結果表（貼付）'!$1:$1,0)),""))</f>
        <v>チームナガオ・大阪鶴見法律事務所</v>
      </c>
      <c r="D48" s="194"/>
      <c r="E48" s="193"/>
      <c r="F48" s="192"/>
      <c r="G48" s="28"/>
      <c r="H48" s="193" t="str">
        <f>IF($D$11&gt;$I$11,IFERROR(INDEX('予選ヒート1Gr-レース結果表（貼付）'!$A:$Z,MATCH($A46,'予選ヒート1Gr-レース結果表（貼付）'!$A:$A,0),MATCH("team",'予選ヒート1Gr-レース結果表（貼付）'!$1:$1,0)),""),IFERROR(INDEX('予選ヒート2Gr-レース結果表（貼付）'!$A:$Z,MATCH($A46,'予選ヒート2Gr-レース結果表（貼付）'!$A:$A,0),MATCH("team",'予選ヒート2Gr-レース結果表（貼付）'!$1:$1,0)),""))</f>
        <v>RL astech</v>
      </c>
      <c r="I48" s="194"/>
      <c r="J48" s="193"/>
      <c r="K48" s="192"/>
      <c r="L48" s="192"/>
      <c r="M48" s="7"/>
    </row>
    <row r="49" spans="1:13" ht="6" customHeight="1">
      <c r="A49" s="22"/>
      <c r="B49" s="28"/>
      <c r="C49" s="29"/>
      <c r="D49" s="30"/>
      <c r="E49" s="31"/>
      <c r="F49" s="44"/>
      <c r="G49" s="7"/>
      <c r="H49" s="7"/>
      <c r="I49" s="7"/>
      <c r="J49" s="7"/>
      <c r="K49" s="45"/>
      <c r="L49" s="43"/>
      <c r="M49" s="7"/>
    </row>
    <row r="50" spans="1:13" ht="15" customHeight="1">
      <c r="A50" s="22">
        <v>10</v>
      </c>
      <c r="B50">
        <v>19</v>
      </c>
      <c r="C50" s="167">
        <f>IF($D$11&lt;$I$11,IFERROR(INDEX('予選ヒート1Gr-レース結果表（貼付）'!$A:$Z,MATCH($A50,'予選ヒート1Gr-レース結果表（貼付）'!$A:$A,0),MATCH("No.",'予選ヒート1Gr-レース結果表（貼付）'!$1:$1,0)),""),IFERROR(INDEX('予選ヒート2Gr-レース結果表（貼付）'!$A:$Z,MATCH($A50,'予選ヒート2Gr-レース結果表（貼付）'!$A:$A,0),MATCH("No.",'予選ヒート2Gr-レース結果表（貼付）'!$1:$1,0)),""))</f>
        <v>32</v>
      </c>
      <c r="D50" s="321" t="str">
        <f>IF($D$11&lt;$I$11,IFERROR(INDEX('予選ヒート1Gr-レース結果表（貼付）'!$A:$Z,MATCH($A50,'予選ヒート1Gr-レース結果表（貼付）'!$A:$A,0),MATCH("名前",'予選ヒート1Gr-レース結果表（貼付）'!$1:$1,0)),""),IFERROR(INDEX('予選ヒート2Gr-レース結果表（貼付）'!$A:$Z,MATCH($A50,'予選ヒート2Gr-レース結果表（貼付）'!$A:$A,0),MATCH("名前",'予選ヒート2Gr-レース結果表（貼付）'!$1:$1,0)),""))</f>
        <v>林 三貴彦</v>
      </c>
      <c r="E50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50" s="73"/>
      <c r="G50">
        <v>20</v>
      </c>
      <c r="H50" s="167">
        <f>IF($D$11&gt;$I$11,IFERROR(INDEX('予選ヒート1Gr-レース結果表（貼付）'!$A:$Z,MATCH($A50,'予選ヒート1Gr-レース結果表（貼付）'!$A:$A,0),MATCH("No.",'予選ヒート1Gr-レース結果表（貼付）'!$1:$1,0)),""),IFERROR(INDEX('予選ヒート2Gr-レース結果表（貼付）'!$A:$Z,MATCH($A50,'予選ヒート2Gr-レース結果表（貼付）'!$A:$A,0),MATCH("No.",'予選ヒート2Gr-レース結果表（貼付）'!$1:$1,0)),""))</f>
        <v>88</v>
      </c>
      <c r="I50" s="321" t="str">
        <f>IF($D$11&gt;$I$11,IFERROR(INDEX('予選ヒート1Gr-レース結果表（貼付）'!$A:$Z,MATCH($A50,'予選ヒート1Gr-レース結果表（貼付）'!$A:$A,0),MATCH("名前",'予選ヒート1Gr-レース結果表（貼付）'!$1:$1,0)),""),IFERROR(INDEX('予選ヒート2Gr-レース結果表（貼付）'!$A:$Z,MATCH($A50,'予選ヒート2Gr-レース結果表（貼付）'!$A:$A,0),MATCH("名前",'予選ヒート2Gr-レース結果表（貼付）'!$1:$1,0)),""))</f>
        <v>渡邉 晃平</v>
      </c>
      <c r="J50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K50" s="73"/>
      <c r="L50" s="44"/>
      <c r="M50" s="7"/>
    </row>
    <row r="51" spans="1:13" ht="6" customHeight="1">
      <c r="A51" s="22"/>
      <c r="B51" s="28"/>
      <c r="C51" s="166"/>
      <c r="D51" s="165"/>
      <c r="E51" s="168"/>
      <c r="F51" s="43" t="str">
        <f>IF($D$11&lt;$I$11,IFERROR(INDEX('予選ヒート1Gr-レース結果表（貼付）'!$A:$Z,MATCH($A50,'予選ヒート1Gr-レース結果表（貼付）'!$A:$A,0),MATCH("Model/Engine",'予選ヒート1Gr-レース結果表（貼付）'!$1:$1,0)),""),IFERROR(INDEX('予選ヒート2Gr-レース結果表（貼付）'!$A:$Z,MATCH($A50,'予選ヒート2Gr-レース結果表（貼付）'!$A:$A,0),MATCH("Model/Engine",'予選ヒート2Gr-レース結果表（貼付）'!$1:$1,0)),""))</f>
        <v>トニーカート/YAMAHA</v>
      </c>
      <c r="G51" s="28"/>
      <c r="H51" s="166"/>
      <c r="I51" s="165"/>
      <c r="J51" s="168"/>
      <c r="K51" s="43" t="str">
        <f>IF($D$11&gt;$I$11,IFERROR(INDEX('予選ヒート1Gr-レース結果表（貼付）'!$A:$Z,MATCH($A50,'予選ヒート1Gr-レース結果表（貼付）'!$A:$A,0),MATCH("Model/Engine",'予選ヒート1Gr-レース結果表（貼付）'!$1:$1,0)),""),IFERROR(INDEX('予選ヒート2Gr-レース結果表（貼付）'!$A:$Z,MATCH($A50,'予選ヒート2Gr-レース結果表（貼付）'!$A:$A,0),MATCH("Model/Engine",'予選ヒート2Gr-レース結果表（貼付）'!$1:$1,0)),""))</f>
        <v>プラガ/YAMAHA</v>
      </c>
      <c r="L51" s="45"/>
      <c r="M51" s="7"/>
    </row>
    <row r="52" spans="1:13" ht="9.9499999999999993" customHeight="1">
      <c r="A52" s="22"/>
      <c r="B52" s="28"/>
      <c r="C52" s="193" t="str">
        <f>IF($D$11&lt;$I$11,IFERROR(INDEX('予選ヒート1Gr-レース結果表（貼付）'!$A:$Z,MATCH($A50,'予選ヒート1Gr-レース結果表（貼付）'!$A:$A,0),MATCH("team",'予選ヒート1Gr-レース結果表（貼付）'!$1:$1,0)),""),IFERROR(INDEX('予選ヒート2Gr-レース結果表（貼付）'!$A:$Z,MATCH($A50,'予選ヒート2Gr-レース結果表（貼付）'!$A:$A,0),MATCH("team",'予選ヒート2Gr-レース結果表（貼付）'!$1:$1,0)),""))</f>
        <v>ASH</v>
      </c>
      <c r="D52" s="194"/>
      <c r="E52" s="193"/>
      <c r="F52" s="192"/>
      <c r="G52" s="28"/>
      <c r="H52" s="193" t="str">
        <f>IF($D$11&gt;$I$11,IFERROR(INDEX('予選ヒート1Gr-レース結果表（貼付）'!$A:$Z,MATCH($A50,'予選ヒート1Gr-レース結果表（貼付）'!$A:$A,0),MATCH("team",'予選ヒート1Gr-レース結果表（貼付）'!$1:$1,0)),""),IFERROR(INDEX('予選ヒート2Gr-レース結果表（貼付）'!$A:$Z,MATCH($A50,'予選ヒート2Gr-レース結果表（貼付）'!$A:$A,0),MATCH("team",'予選ヒート2Gr-レース結果表（貼付）'!$1:$1,0)),""))</f>
        <v>ガレージC</v>
      </c>
      <c r="I52" s="194"/>
      <c r="J52" s="193"/>
      <c r="K52" s="192"/>
      <c r="L52" s="192"/>
      <c r="M52" s="7"/>
    </row>
    <row r="53" spans="1:13" ht="6" customHeight="1">
      <c r="A53" s="22"/>
      <c r="B53" s="28"/>
      <c r="C53" s="29"/>
      <c r="D53" s="30"/>
      <c r="E53" s="31"/>
      <c r="F53" s="44"/>
      <c r="G53" s="7"/>
      <c r="H53" s="7"/>
      <c r="I53" s="7"/>
      <c r="J53" s="7"/>
      <c r="K53" s="45"/>
      <c r="L53" s="43"/>
      <c r="M53" s="7"/>
    </row>
    <row r="54" spans="1:13" ht="15" customHeight="1">
      <c r="A54" s="22">
        <v>11</v>
      </c>
      <c r="B54">
        <v>21</v>
      </c>
      <c r="C54" s="167">
        <f>IF($D$11&lt;$I$11,IFERROR(INDEX('予選ヒート1Gr-レース結果表（貼付）'!$A:$Z,MATCH($A54,'予選ヒート1Gr-レース結果表（貼付）'!$A:$A,0),MATCH("No.",'予選ヒート1Gr-レース結果表（貼付）'!$1:$1,0)),""),IFERROR(INDEX('予選ヒート2Gr-レース結果表（貼付）'!$A:$Z,MATCH($A54,'予選ヒート2Gr-レース結果表（貼付）'!$A:$A,0),MATCH("No.",'予選ヒート2Gr-レース結果表（貼付）'!$1:$1,0)),""))</f>
        <v>45</v>
      </c>
      <c r="D54" s="321" t="str">
        <f>IF($D$11&lt;$I$11,IFERROR(INDEX('予選ヒート1Gr-レース結果表（貼付）'!$A:$Z,MATCH($A54,'予選ヒート1Gr-レース結果表（貼付）'!$A:$A,0),MATCH("名前",'予選ヒート1Gr-レース結果表（貼付）'!$1:$1,0)),""),IFERROR(INDEX('予選ヒート2Gr-レース結果表（貼付）'!$A:$Z,MATCH($A54,'予選ヒート2Gr-レース結果表（貼付）'!$A:$A,0),MATCH("名前",'予選ヒート2Gr-レース結果表（貼付）'!$1:$1,0)),""))</f>
        <v>三浦 淳</v>
      </c>
      <c r="E54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54" s="73"/>
      <c r="G54">
        <v>22</v>
      </c>
      <c r="H54" s="167">
        <f>IF($D$11&gt;$I$11,IFERROR(INDEX('予選ヒート1Gr-レース結果表（貼付）'!$A:$Z,MATCH($A54,'予選ヒート1Gr-レース結果表（貼付）'!$A:$A,0),MATCH("No.",'予選ヒート1Gr-レース結果表（貼付）'!$1:$1,0)),""),IFERROR(INDEX('予選ヒート2Gr-レース結果表（貼付）'!$A:$Z,MATCH($A54,'予選ヒート2Gr-レース結果表（貼付）'!$A:$A,0),MATCH("No.",'予選ヒート2Gr-レース結果表（貼付）'!$1:$1,0)),""))</f>
        <v>28</v>
      </c>
      <c r="I54" s="321" t="str">
        <f>IF($D$11&gt;$I$11,IFERROR(INDEX('予選ヒート1Gr-レース結果表（貼付）'!$A:$Z,MATCH($A54,'予選ヒート1Gr-レース結果表（貼付）'!$A:$A,0),MATCH("名前",'予選ヒート1Gr-レース結果表（貼付）'!$1:$1,0)),""),IFERROR(INDEX('予選ヒート2Gr-レース結果表（貼付）'!$A:$Z,MATCH($A54,'予選ヒート2Gr-レース結果表（貼付）'!$A:$A,0),MATCH("名前",'予選ヒート2Gr-レース結果表（貼付）'!$1:$1,0)),""))</f>
        <v>山東 功佳</v>
      </c>
      <c r="J54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K54" s="73"/>
      <c r="L54" s="44"/>
      <c r="M54" s="7"/>
    </row>
    <row r="55" spans="1:13" ht="6" customHeight="1">
      <c r="A55" s="22"/>
      <c r="B55" s="28"/>
      <c r="C55" s="166"/>
      <c r="D55" s="165"/>
      <c r="E55" s="168"/>
      <c r="F55" s="43" t="str">
        <f>IF($D$11&lt;$I$11,IFERROR(INDEX('予選ヒート1Gr-レース結果表（貼付）'!$A:$Z,MATCH($A54,'予選ヒート1Gr-レース結果表（貼付）'!$A:$A,0),MATCH("Model/Engine",'予選ヒート1Gr-レース結果表（貼付）'!$1:$1,0)),""),IFERROR(INDEX('予選ヒート2Gr-レース結果表（貼付）'!$A:$Z,MATCH($A54,'予選ヒート2Gr-レース結果表（貼付）'!$A:$A,0),MATCH("Model/Engine",'予選ヒート2Gr-レース結果表（貼付）'!$1:$1,0)),""))</f>
        <v>SWF/YAMAHA</v>
      </c>
      <c r="G55" s="28"/>
      <c r="H55" s="166"/>
      <c r="I55" s="165"/>
      <c r="J55" s="168"/>
      <c r="K55" s="43" t="str">
        <f>IF($D$11&gt;$I$11,IFERROR(INDEX('予選ヒート1Gr-レース結果表（貼付）'!$A:$Z,MATCH($A54,'予選ヒート1Gr-レース結果表（貼付）'!$A:$A,0),MATCH("Model/Engine",'予選ヒート1Gr-レース結果表（貼付）'!$1:$1,0)),""),IFERROR(INDEX('予選ヒート2Gr-レース結果表（貼付）'!$A:$Z,MATCH($A54,'予選ヒート2Gr-レース結果表（貼付）'!$A:$A,0),MATCH("Model/Engine",'予選ヒート2Gr-レース結果表（貼付）'!$1:$1,0)),""))</f>
        <v>KOSMIC/YAMAHA</v>
      </c>
      <c r="L55" s="45"/>
      <c r="M55" s="7"/>
    </row>
    <row r="56" spans="1:13" ht="9.9499999999999993" customHeight="1">
      <c r="A56" s="22"/>
      <c r="B56" s="28"/>
      <c r="C56" s="193" t="str">
        <f>IF($D$11&lt;$I$11,IFERROR(INDEX('予選ヒート1Gr-レース結果表（貼付）'!$A:$Z,MATCH($A54,'予選ヒート1Gr-レース結果表（貼付）'!$A:$A,0),MATCH("team",'予選ヒート1Gr-レース結果表（貼付）'!$1:$1,0)),""),IFERROR(INDEX('予選ヒート2Gr-レース結果表（貼付）'!$A:$Z,MATCH($A54,'予選ヒート2Gr-レース結果表（貼付）'!$A:$A,0),MATCH("team",'予選ヒート2Gr-レース結果表（貼付）'!$1:$1,0)),""))</f>
        <v>堺レーシング</v>
      </c>
      <c r="D56" s="194"/>
      <c r="E56" s="193"/>
      <c r="F56" s="192"/>
      <c r="G56" s="28"/>
      <c r="H56" s="193" t="str">
        <f>IF($D$11&gt;$I$11,IFERROR(INDEX('予選ヒート1Gr-レース結果表（貼付）'!$A:$Z,MATCH($A54,'予選ヒート1Gr-レース結果表（貼付）'!$A:$A,0),MATCH("team",'予選ヒート1Gr-レース結果表（貼付）'!$1:$1,0)),""),IFERROR(INDEX('予選ヒート2Gr-レース結果表（貼付）'!$A:$Z,MATCH($A54,'予選ヒート2Gr-レース結果表（貼付）'!$A:$A,0),MATCH("team",'予選ヒート2Gr-レース結果表（貼付）'!$1:$1,0)),""))</f>
        <v>BRAVO-RACING</v>
      </c>
      <c r="I56" s="194"/>
      <c r="J56" s="193"/>
      <c r="K56" s="192"/>
      <c r="L56" s="192"/>
      <c r="M56" s="7"/>
    </row>
    <row r="57" spans="1:13" ht="6" customHeight="1">
      <c r="A57" s="22"/>
      <c r="B57" s="28"/>
      <c r="C57" s="29"/>
      <c r="D57" s="30"/>
      <c r="E57" s="31"/>
      <c r="F57" s="44"/>
      <c r="G57" s="7"/>
      <c r="H57" s="7"/>
      <c r="I57" s="7"/>
      <c r="J57" s="7"/>
      <c r="K57" s="45"/>
      <c r="L57" s="43"/>
      <c r="M57" s="7"/>
    </row>
    <row r="58" spans="1:13" ht="15" customHeight="1">
      <c r="A58" s="22">
        <v>12</v>
      </c>
      <c r="B58">
        <v>23</v>
      </c>
      <c r="C58" s="167">
        <f>IF($D$11&lt;$I$11,IFERROR(INDEX('予選ヒート1Gr-レース結果表（貼付）'!$A:$Z,MATCH($A58,'予選ヒート1Gr-レース結果表（貼付）'!$A:$A,0),MATCH("No.",'予選ヒート1Gr-レース結果表（貼付）'!$1:$1,0)),""),IFERROR(INDEX('予選ヒート2Gr-レース結果表（貼付）'!$A:$Z,MATCH($A58,'予選ヒート2Gr-レース結果表（貼付）'!$A:$A,0),MATCH("No.",'予選ヒート2Gr-レース結果表（貼付）'!$1:$1,0)),""))</f>
        <v>52</v>
      </c>
      <c r="D58" s="321" t="str">
        <f>IF($D$11&lt;$I$11,IFERROR(INDEX('予選ヒート1Gr-レース結果表（貼付）'!$A:$Z,MATCH($A58,'予選ヒート1Gr-レース結果表（貼付）'!$A:$A,0),MATCH("名前",'予選ヒート1Gr-レース結果表（貼付）'!$1:$1,0)),""),IFERROR(INDEX('予選ヒート2Gr-レース結果表（貼付）'!$A:$Z,MATCH($A58,'予選ヒート2Gr-レース結果表（貼付）'!$A:$A,0),MATCH("名前",'予選ヒート2Gr-レース結果表（貼付）'!$1:$1,0)),""))</f>
        <v>佐藤 正規</v>
      </c>
      <c r="E58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58" s="73"/>
      <c r="G58">
        <v>24</v>
      </c>
      <c r="H58" s="167">
        <f>IF($D$11&gt;$I$11,IFERROR(INDEX('予選ヒート1Gr-レース結果表（貼付）'!$A:$Z,MATCH($A58,'予選ヒート1Gr-レース結果表（貼付）'!$A:$A,0),MATCH("No.",'予選ヒート1Gr-レース結果表（貼付）'!$1:$1,0)),""),IFERROR(INDEX('予選ヒート2Gr-レース結果表（貼付）'!$A:$Z,MATCH($A58,'予選ヒート2Gr-レース結果表（貼付）'!$A:$A,0),MATCH("No.",'予選ヒート2Gr-レース結果表（貼付）'!$1:$1,0)),""))</f>
        <v>17</v>
      </c>
      <c r="I58" s="321" t="str">
        <f>IF($D$11&gt;$I$11,IFERROR(INDEX('予選ヒート1Gr-レース結果表（貼付）'!$A:$Z,MATCH($A58,'予選ヒート1Gr-レース結果表（貼付）'!$A:$A,0),MATCH("名前",'予選ヒート1Gr-レース結果表（貼付）'!$1:$1,0)),""),IFERROR(INDEX('予選ヒート2Gr-レース結果表（貼付）'!$A:$Z,MATCH($A58,'予選ヒート2Gr-レース結果表（貼付）'!$A:$A,0),MATCH("名前",'予選ヒート2Gr-レース結果表（貼付）'!$1:$1,0)),""))</f>
        <v>田代 吉彦</v>
      </c>
      <c r="J58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K58" s="73"/>
      <c r="L58" s="44"/>
      <c r="M58" s="7"/>
    </row>
    <row r="59" spans="1:13" ht="6" customHeight="1">
      <c r="A59" s="22"/>
      <c r="B59" s="28"/>
      <c r="C59" s="166"/>
      <c r="D59" s="165"/>
      <c r="E59" s="168"/>
      <c r="F59" s="43" t="str">
        <f>IF($D$11&lt;$I$11,IFERROR(INDEX('予選ヒート1Gr-レース結果表（貼付）'!$A:$Z,MATCH($A58,'予選ヒート1Gr-レース結果表（貼付）'!$A:$A,0),MATCH("Model/Engine",'予選ヒート1Gr-レース結果表（貼付）'!$1:$1,0)),""),IFERROR(INDEX('予選ヒート2Gr-レース結果表（貼付）'!$A:$Z,MATCH($A58,'予選ヒート2Gr-レース結果表（貼付）'!$A:$A,0),MATCH("Model/Engine",'予選ヒート2Gr-レース結果表（貼付）'!$1:$1,0)),""))</f>
        <v>birel ART/YAMAHA</v>
      </c>
      <c r="G59" s="28"/>
      <c r="H59" s="166"/>
      <c r="I59" s="165"/>
      <c r="J59" s="168"/>
      <c r="K59" s="43" t="str">
        <f>IF($D$11&gt;$I$11,IFERROR(INDEX('予選ヒート1Gr-レース結果表（貼付）'!$A:$Z,MATCH($A58,'予選ヒート1Gr-レース結果表（貼付）'!$A:$A,0),MATCH("Model/Engine",'予選ヒート1Gr-レース結果表（貼付）'!$1:$1,0)),""),IFERROR(INDEX('予選ヒート2Gr-レース結果表（貼付）'!$A:$Z,MATCH($A58,'予選ヒート2Gr-レース結果表（貼付）'!$A:$A,0),MATCH("Model/Engine",'予選ヒート2Gr-レース結果表（貼付）'!$1:$1,0)),""))</f>
        <v>TONY KART/YAMAHA</v>
      </c>
      <c r="L59" s="45"/>
      <c r="M59" s="7"/>
    </row>
    <row r="60" spans="1:13" ht="9.9499999999999993" customHeight="1">
      <c r="A60" s="22"/>
      <c r="B60" s="28"/>
      <c r="C60" s="193" t="str">
        <f>IF($D$11&lt;$I$11,IFERROR(INDEX('予選ヒート1Gr-レース結果表（貼付）'!$A:$Z,MATCH($A58,'予選ヒート1Gr-レース結果表（貼付）'!$A:$A,0),MATCH("team",'予選ヒート1Gr-レース結果表（貼付）'!$1:$1,0)),""),IFERROR(INDEX('予選ヒート2Gr-レース結果表（貼付）'!$A:$Z,MATCH($A58,'予選ヒート2Gr-レース結果表（貼付）'!$A:$A,0),MATCH("team",'予選ヒート2Gr-レース結果表（貼付）'!$1:$1,0)),""))</f>
        <v>FSN  union</v>
      </c>
      <c r="D60" s="194"/>
      <c r="E60" s="193"/>
      <c r="F60" s="192"/>
      <c r="G60" s="28"/>
      <c r="H60" s="193" t="str">
        <f>IF($D$11&gt;$I$11,IFERROR(INDEX('予選ヒート1Gr-レース結果表（貼付）'!$A:$Z,MATCH($A58,'予選ヒート1Gr-レース結果表（貼付）'!$A:$A,0),MATCH("team",'予選ヒート1Gr-レース結果表（貼付）'!$1:$1,0)),""),IFERROR(INDEX('予選ヒート2Gr-レース結果表（貼付）'!$A:$Z,MATCH($A58,'予選ヒート2Gr-レース結果表（貼付）'!$A:$A,0),MATCH("team",'予選ヒート2Gr-レース結果表（貼付）'!$1:$1,0)),""))</f>
        <v>HKC with CA YOSHIDA</v>
      </c>
      <c r="I60" s="194"/>
      <c r="J60" s="193"/>
      <c r="K60" s="192"/>
      <c r="L60" s="192"/>
      <c r="M60" s="7"/>
    </row>
    <row r="61" spans="1:13" ht="6" customHeight="1">
      <c r="A61" s="22"/>
      <c r="B61" s="28"/>
      <c r="C61" s="29"/>
      <c r="D61" s="30"/>
      <c r="E61" s="31"/>
      <c r="F61" s="44"/>
      <c r="G61" s="7"/>
      <c r="H61" s="7"/>
      <c r="I61" s="7"/>
      <c r="J61" s="7"/>
      <c r="K61" s="45"/>
      <c r="L61" s="43"/>
      <c r="M61" s="7"/>
    </row>
    <row r="62" spans="1:13" ht="15" customHeight="1">
      <c r="A62" s="22">
        <v>13</v>
      </c>
      <c r="B62">
        <v>25</v>
      </c>
      <c r="C62" s="167">
        <f>IF($D$11&lt;$I$11,IFERROR(INDEX('予選ヒート1Gr-レース結果表（貼付）'!$A:$Z,MATCH($A62,'予選ヒート1Gr-レース結果表（貼付）'!$A:$A,0),MATCH("No.",'予選ヒート1Gr-レース結果表（貼付）'!$1:$1,0)),""),IFERROR(INDEX('予選ヒート2Gr-レース結果表（貼付）'!$A:$Z,MATCH($A62,'予選ヒート2Gr-レース結果表（貼付）'!$A:$A,0),MATCH("No.",'予選ヒート2Gr-レース結果表（貼付）'!$1:$1,0)),""))</f>
        <v>3</v>
      </c>
      <c r="D62" s="321" t="str">
        <f>IF($D$11&lt;$I$11,IFERROR(INDEX('予選ヒート1Gr-レース結果表（貼付）'!$A:$Z,MATCH($A62,'予選ヒート1Gr-レース結果表（貼付）'!$A:$A,0),MATCH("名前",'予選ヒート1Gr-レース結果表（貼付）'!$1:$1,0)),""),IFERROR(INDEX('予選ヒート2Gr-レース結果表（貼付）'!$A:$Z,MATCH($A62,'予選ヒート2Gr-レース結果表（貼付）'!$A:$A,0),MATCH("名前",'予選ヒート2Gr-レース結果表（貼付）'!$1:$1,0)),""))</f>
        <v>奥野 安眞</v>
      </c>
      <c r="E62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62" s="73"/>
      <c r="G62">
        <v>26</v>
      </c>
      <c r="H62" s="167">
        <f>IF($D$11&gt;$I$11,IFERROR(INDEX('予選ヒート1Gr-レース結果表（貼付）'!$A:$Z,MATCH($A62,'予選ヒート1Gr-レース結果表（貼付）'!$A:$A,0),MATCH("No.",'予選ヒート1Gr-レース結果表（貼付）'!$1:$1,0)),""),IFERROR(INDEX('予選ヒート2Gr-レース結果表（貼付）'!$A:$Z,MATCH($A62,'予選ヒート2Gr-レース結果表（貼付）'!$A:$A,0),MATCH("No.",'予選ヒート2Gr-レース結果表（貼付）'!$1:$1,0)),""))</f>
        <v>33</v>
      </c>
      <c r="I62" s="321" t="str">
        <f>IF($D$11&gt;$I$11,IFERROR(INDEX('予選ヒート1Gr-レース結果表（貼付）'!$A:$Z,MATCH($A62,'予選ヒート1Gr-レース結果表（貼付）'!$A:$A,0),MATCH("名前",'予選ヒート1Gr-レース結果表（貼付）'!$1:$1,0)),""),IFERROR(INDEX('予選ヒート2Gr-レース結果表（貼付）'!$A:$Z,MATCH($A62,'予選ヒート2Gr-レース結果表（貼付）'!$A:$A,0),MATCH("名前",'予選ヒート2Gr-レース結果表（貼付）'!$1:$1,0)),""))</f>
        <v>増田 貴久</v>
      </c>
      <c r="J62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K62" s="73"/>
      <c r="L62" s="44"/>
      <c r="M62" s="7"/>
    </row>
    <row r="63" spans="1:13" ht="6" customHeight="1">
      <c r="A63" s="22"/>
      <c r="B63" s="28"/>
      <c r="C63" s="166"/>
      <c r="D63" s="165"/>
      <c r="E63" s="168"/>
      <c r="F63" s="43" t="str">
        <f>IF($D$11&lt;$I$11,IFERROR(INDEX('予選ヒート1Gr-レース結果表（貼付）'!$A:$Z,MATCH($A62,'予選ヒート1Gr-レース結果表（貼付）'!$A:$A,0),MATCH("Model/Engine",'予選ヒート1Gr-レース結果表（貼付）'!$1:$1,0)),""),IFERROR(INDEX('予選ヒート2Gr-レース結果表（貼付）'!$A:$Z,MATCH($A62,'予選ヒート2Gr-レース結果表（貼付）'!$A:$A,0),MATCH("Model/Engine",'予選ヒート2Gr-レース結果表（貼付）'!$1:$1,0)),""))</f>
        <v>MACH1/YAMAHA</v>
      </c>
      <c r="G63" s="28"/>
      <c r="H63" s="166"/>
      <c r="I63" s="165"/>
      <c r="J63" s="168"/>
      <c r="K63" s="43" t="str">
        <f>IF($D$11&gt;$I$11,IFERROR(INDEX('予選ヒート1Gr-レース結果表（貼付）'!$A:$Z,MATCH($A62,'予選ヒート1Gr-レース結果表（貼付）'!$A:$A,0),MATCH("Model/Engine",'予選ヒート1Gr-レース結果表（貼付）'!$1:$1,0)),""),IFERROR(INDEX('予選ヒート2Gr-レース結果表（貼付）'!$A:$Z,MATCH($A62,'予選ヒート2Gr-レース結果表（貼付）'!$A:$A,0),MATCH("Model/Engine",'予選ヒート2Gr-レース結果表（貼付）'!$1:$1,0)),""))</f>
        <v>EIKO-Drago/YAMAHA</v>
      </c>
      <c r="L63" s="45"/>
      <c r="M63" s="7"/>
    </row>
    <row r="64" spans="1:13" ht="9.9499999999999993" customHeight="1">
      <c r="A64" s="22"/>
      <c r="B64" s="28"/>
      <c r="C64" s="193" t="str">
        <f>IF($D$11&lt;$I$11,IFERROR(INDEX('予選ヒート1Gr-レース結果表（貼付）'!$A:$Z,MATCH($A62,'予選ヒート1Gr-レース結果表（貼付）'!$A:$A,0),MATCH("team",'予選ヒート1Gr-レース結果表（貼付）'!$1:$1,0)),""),IFERROR(INDEX('予選ヒート2Gr-レース結果表（貼付）'!$A:$Z,MATCH($A62,'予選ヒート2Gr-レース結果表（貼付）'!$A:$A,0),MATCH("team",'予選ヒート2Gr-レース結果表（貼付）'!$1:$1,0)),""))</f>
        <v>F's CLUB</v>
      </c>
      <c r="D64" s="194"/>
      <c r="E64" s="193"/>
      <c r="F64" s="192"/>
      <c r="G64" s="28"/>
      <c r="H64" s="193" t="str">
        <f>IF($D$11&gt;$I$11,IFERROR(INDEX('予選ヒート1Gr-レース結果表（貼付）'!$A:$Z,MATCH($A62,'予選ヒート1Gr-レース結果表（貼付）'!$A:$A,0),MATCH("team",'予選ヒート1Gr-レース結果表（貼付）'!$1:$1,0)),""),IFERROR(INDEX('予選ヒート2Gr-レース結果表（貼付）'!$A:$Z,MATCH($A62,'予選ヒート2Gr-レース結果表（貼付）'!$A:$A,0),MATCH("team",'予選ヒート2Gr-レース結果表（貼付）'!$1:$1,0)),""))</f>
        <v>ますかけ</v>
      </c>
      <c r="I64" s="194"/>
      <c r="J64" s="193"/>
      <c r="K64" s="192"/>
      <c r="L64" s="192"/>
      <c r="M64" s="7"/>
    </row>
    <row r="65" spans="1:13" ht="6" customHeight="1">
      <c r="A65" s="22"/>
      <c r="B65" s="28"/>
      <c r="C65" s="29"/>
      <c r="D65" s="30"/>
      <c r="E65" s="31"/>
      <c r="F65" s="44"/>
      <c r="G65" s="7"/>
      <c r="H65" s="7"/>
      <c r="I65" s="7"/>
      <c r="J65" s="7"/>
      <c r="K65" s="45"/>
      <c r="L65" s="43"/>
      <c r="M65" s="7"/>
    </row>
    <row r="66" spans="1:13" ht="15" customHeight="1">
      <c r="A66" s="22">
        <v>14</v>
      </c>
      <c r="B66">
        <v>27</v>
      </c>
      <c r="C66" s="167">
        <f>IF($D$11&lt;$I$11,IFERROR(INDEX('予選ヒート1Gr-レース結果表（貼付）'!$A:$Z,MATCH($A66,'予選ヒート1Gr-レース結果表（貼付）'!$A:$A,0),MATCH("No.",'予選ヒート1Gr-レース結果表（貼付）'!$1:$1,0)),""),IFERROR(INDEX('予選ヒート2Gr-レース結果表（貼付）'!$A:$Z,MATCH($A66,'予選ヒート2Gr-レース結果表（貼付）'!$A:$A,0),MATCH("No.",'予選ヒート2Gr-レース結果表（貼付）'!$1:$1,0)),""))</f>
        <v>53</v>
      </c>
      <c r="D66" s="321" t="str">
        <f>IF($D$11&lt;$I$11,IFERROR(INDEX('予選ヒート1Gr-レース結果表（貼付）'!$A:$Z,MATCH($A66,'予選ヒート1Gr-レース結果表（貼付）'!$A:$A,0),MATCH("名前",'予選ヒート1Gr-レース結果表（貼付）'!$1:$1,0)),""),IFERROR(INDEX('予選ヒート2Gr-レース結果表（貼付）'!$A:$Z,MATCH($A66,'予選ヒート2Gr-レース結果表（貼付）'!$A:$A,0),MATCH("名前",'予選ヒート2Gr-レース結果表（貼付）'!$1:$1,0)),""))</f>
        <v>宮崎 知巳</v>
      </c>
      <c r="E66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66" s="73"/>
      <c r="G66">
        <v>28</v>
      </c>
      <c r="H66" s="167">
        <f>IF($D$11&gt;$I$11,IFERROR(INDEX('予選ヒート1Gr-レース結果表（貼付）'!$A:$Z,MATCH($A66,'予選ヒート1Gr-レース結果表（貼付）'!$A:$A,0),MATCH("No.",'予選ヒート1Gr-レース結果表（貼付）'!$1:$1,0)),""),IFERROR(INDEX('予選ヒート2Gr-レース結果表（貼付）'!$A:$Z,MATCH($A66,'予選ヒート2Gr-レース結果表（貼付）'!$A:$A,0),MATCH("No.",'予選ヒート2Gr-レース結果表（貼付）'!$1:$1,0)),""))</f>
        <v>79</v>
      </c>
      <c r="I66" s="321" t="str">
        <f>IF($D$11&gt;$I$11,IFERROR(INDEX('予選ヒート1Gr-レース結果表（貼付）'!$A:$Z,MATCH($A66,'予選ヒート1Gr-レース結果表（貼付）'!$A:$A,0),MATCH("名前",'予選ヒート1Gr-レース結果表（貼付）'!$1:$1,0)),""),IFERROR(INDEX('予選ヒート2Gr-レース結果表（貼付）'!$A:$Z,MATCH($A66,'予選ヒート2Gr-レース結果表（貼付）'!$A:$A,0),MATCH("名前",'予選ヒート2Gr-レース結果表（貼付）'!$1:$1,0)),""))</f>
        <v>網野 麻衣子</v>
      </c>
      <c r="J66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K66" s="73"/>
      <c r="L66" s="44"/>
      <c r="M66" s="7"/>
    </row>
    <row r="67" spans="1:13" ht="6" customHeight="1">
      <c r="A67" s="22"/>
      <c r="B67" s="28"/>
      <c r="C67" s="166"/>
      <c r="D67" s="165"/>
      <c r="E67" s="168"/>
      <c r="F67" s="43" t="str">
        <f>IF($D$11&lt;$I$11,IFERROR(INDEX('予選ヒート1Gr-レース結果表（貼付）'!$A:$Z,MATCH($A66,'予選ヒート1Gr-レース結果表（貼付）'!$A:$A,0),MATCH("Model/Engine",'予選ヒート1Gr-レース結果表（貼付）'!$1:$1,0)),""),IFERROR(INDEX('予選ヒート2Gr-レース結果表（貼付）'!$A:$Z,MATCH($A66,'予選ヒート2Gr-レース結果表（貼付）'!$A:$A,0),MATCH("Model/Engine",'予選ヒート2Gr-レース結果表（貼付）'!$1:$1,0)),""))</f>
        <v>トニーカート/YAMAHA</v>
      </c>
      <c r="G67" s="28"/>
      <c r="H67" s="166"/>
      <c r="I67" s="165"/>
      <c r="J67" s="168"/>
      <c r="K67" s="43" t="str">
        <f>IF($D$11&gt;$I$11,IFERROR(INDEX('予選ヒート1Gr-レース結果表（貼付）'!$A:$Z,MATCH($A66,'予選ヒート1Gr-レース結果表（貼付）'!$A:$A,0),MATCH("Model/Engine",'予選ヒート1Gr-レース結果表（貼付）'!$1:$1,0)),""),IFERROR(INDEX('予選ヒート2Gr-レース結果表（貼付）'!$A:$Z,MATCH($A66,'予選ヒート2Gr-レース結果表（貼付）'!$A:$A,0),MATCH("Model/Engine",'予選ヒート2Gr-レース結果表（貼付）'!$1:$1,0)),""))</f>
        <v>Birel/YAMAHA</v>
      </c>
      <c r="L67" s="45"/>
      <c r="M67" s="7"/>
    </row>
    <row r="68" spans="1:13" ht="9.9499999999999993" customHeight="1">
      <c r="A68" s="22"/>
      <c r="B68" s="28"/>
      <c r="C68" s="193" t="str">
        <f>IF($D$11&lt;$I$11,IFERROR(INDEX('予選ヒート1Gr-レース結果表（貼付）'!$A:$Z,MATCH($A66,'予選ヒート1Gr-レース結果表（貼付）'!$A:$A,0),MATCH("team",'予選ヒート1Gr-レース結果表（貼付）'!$1:$1,0)),""),IFERROR(INDEX('予選ヒート2Gr-レース結果表（貼付）'!$A:$Z,MATCH($A66,'予選ヒート2Gr-レース結果表（貼付）'!$A:$A,0),MATCH("team",'予選ヒート2Gr-レース結果表（貼付）'!$1:$1,0)),""))</f>
        <v>JACKAL HKC</v>
      </c>
      <c r="D68" s="194"/>
      <c r="E68" s="193"/>
      <c r="F68" s="192"/>
      <c r="G68" s="28"/>
      <c r="H68" s="193" t="str">
        <f>IF($D$11&gt;$I$11,IFERROR(INDEX('予選ヒート1Gr-レース結果表（貼付）'!$A:$Z,MATCH($A66,'予選ヒート1Gr-レース結果表（貼付）'!$A:$A,0),MATCH("team",'予選ヒート1Gr-レース結果表（貼付）'!$1:$1,0)),""),IFERROR(INDEX('予選ヒート2Gr-レース結果表（貼付）'!$A:$Z,MATCH($A66,'予選ヒート2Gr-レース結果表（貼付）'!$A:$A,0),MATCH("team",'予選ヒート2Gr-レース結果表（貼付）'!$1:$1,0)),""))</f>
        <v>アステック</v>
      </c>
      <c r="I68" s="194"/>
      <c r="J68" s="193"/>
      <c r="K68" s="192"/>
      <c r="L68" s="192"/>
      <c r="M68" s="7"/>
    </row>
    <row r="69" spans="1:13" ht="6" customHeight="1">
      <c r="A69" s="22"/>
      <c r="B69" s="28"/>
      <c r="C69" s="29"/>
      <c r="D69" s="30"/>
      <c r="E69" s="31"/>
      <c r="F69" s="44"/>
      <c r="G69" s="7"/>
      <c r="H69" s="7"/>
      <c r="I69" s="7"/>
      <c r="J69" s="7"/>
      <c r="K69" s="45"/>
      <c r="L69" s="43"/>
      <c r="M69" s="7"/>
    </row>
    <row r="70" spans="1:13" ht="15" customHeight="1">
      <c r="A70" s="22">
        <v>1</v>
      </c>
      <c r="B70">
        <v>29</v>
      </c>
      <c r="C70" s="167">
        <f>IFERROR(INDEX('2ndヒート - レース結果（貼付）'!$A:$Z,MATCH($A70,'2ndヒート - レース結果（貼付）'!$A:$A,0),MATCH("No.",'2ndヒート - レース結果（貼付）'!$1:$1,0)),"")</f>
        <v>31</v>
      </c>
      <c r="D70" s="321" t="str">
        <f>IFERROR(INDEX('2ndヒート - レース結果（貼付）'!$A:$Z,MATCH($A70,'2ndヒート - レース結果（貼付）'!$A:$A,0),MATCH("名前",'2ndヒート - レース結果（貼付）'!$1:$1,0)),"")</f>
        <v>金澤 正博</v>
      </c>
      <c r="E70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70" s="73"/>
      <c r="G70">
        <v>30</v>
      </c>
      <c r="H70" s="167">
        <f>IFERROR(INDEX('2ndヒート - レース結果（貼付）'!$A:$Z,MATCH($A70+1,'2ndヒート - レース結果（貼付）'!$A:$A,0),MATCH("No.",'2ndヒート - レース結果（貼付）'!$1:$1,0)),"")</f>
        <v>16</v>
      </c>
      <c r="I70" s="321" t="str">
        <f>IFERROR(INDEX('2ndヒート - レース結果（貼付）'!$A:$Z,MATCH($A70+1,'2ndヒート - レース結果（貼付）'!$A:$A,0),MATCH("名前",'2ndヒート - レース結果（貼付）'!$1:$1,0)),"")</f>
        <v>小辻 隼人</v>
      </c>
      <c r="J70" s="321"/>
      <c r="K70" s="73"/>
      <c r="L70" s="44"/>
      <c r="M70" s="7"/>
    </row>
    <row r="71" spans="1:13" ht="6" customHeight="1">
      <c r="A71" s="22"/>
      <c r="B71" s="28"/>
      <c r="C71" s="166"/>
      <c r="D71" s="165"/>
      <c r="E71" s="168"/>
      <c r="F71" s="43" t="str">
        <f>IFERROR(INDEX('2ndヒート - レース結果（貼付）'!$A:$Z,MATCH($A70,'2ndヒート - レース結果（貼付）'!$A:$A,0),MATCH("Model/Engine",'2ndヒート - レース結果（貼付）'!$1:$1,0)),"")</f>
        <v>RICCIARDO/YAMAHA</v>
      </c>
      <c r="G71" s="28"/>
      <c r="H71" s="166"/>
      <c r="I71" s="165"/>
      <c r="J71" s="168"/>
      <c r="K71" s="43" t="str">
        <f>IFERROR(INDEX('2ndヒート - レース結果（貼付）'!$A:$Z,MATCH($A70+1,'2ndヒート - レース結果（貼付）'!$A:$A,0),MATCH("Model/Engine",'2ndヒート - レース結果（貼付）'!$1:$1,0)),"")</f>
        <v>CL/YAMAHA</v>
      </c>
      <c r="L71" s="45"/>
      <c r="M71" s="7"/>
    </row>
    <row r="72" spans="1:13" ht="9.9499999999999993" customHeight="1">
      <c r="A72" s="22"/>
      <c r="B72" s="28"/>
      <c r="C72" s="193" t="str">
        <f>IFERROR(INDEX('2ndヒート - レース結果（貼付）'!$A:$Z,MATCH($A70,'2ndヒート - レース結果（貼付）'!$A:$A,0),MATCH("team",'2ndヒート - レース結果（貼付）'!$1:$1,0)),"")</f>
        <v>ガレージC</v>
      </c>
      <c r="D72" s="194"/>
      <c r="E72" s="193"/>
      <c r="F72" s="192"/>
      <c r="G72" s="28"/>
      <c r="H72" s="193" t="str">
        <f>IFERROR(INDEX('2ndヒート - レース結果（貼付）'!$A:$Z,MATCH($A70+1,'2ndヒート - レース結果（貼付）'!$A:$A,0),MATCH("team",'2ndヒート - レース結果（貼付）'!$1:$1,0)),"")</f>
        <v>TIGRE</v>
      </c>
      <c r="I72" s="194"/>
      <c r="J72" s="193"/>
      <c r="K72" s="192"/>
      <c r="L72" s="192"/>
      <c r="M72" s="7"/>
    </row>
    <row r="73" spans="1:13" ht="6" customHeight="1">
      <c r="A73" s="22"/>
      <c r="B73" s="28"/>
      <c r="C73" s="29"/>
      <c r="D73" s="30"/>
      <c r="E73" s="31"/>
      <c r="F73" s="35"/>
      <c r="G73" s="7"/>
      <c r="H73" s="7"/>
      <c r="I73" s="7"/>
      <c r="J73" s="7"/>
      <c r="K73" s="45"/>
      <c r="L73" s="43"/>
      <c r="M73" s="7"/>
    </row>
    <row r="74" spans="1:13" ht="15" customHeight="1">
      <c r="A74" s="22">
        <v>3</v>
      </c>
      <c r="B74">
        <v>31</v>
      </c>
      <c r="C74" s="167">
        <f>IFERROR(INDEX('2ndヒート - レース結果（貼付）'!$A:$Z,MATCH($A74,'2ndヒート - レース結果（貼付）'!$A:$A,0),MATCH("No.",'2ndヒート - レース結果（貼付）'!$1:$1,0)),"")</f>
        <v>9</v>
      </c>
      <c r="D74" s="321" t="str">
        <f>IFERROR(INDEX('2ndヒート - レース結果（貼付）'!$A:$Z,MATCH($A74,'2ndヒート - レース結果（貼付）'!$A:$A,0),MATCH("名前",'2ndヒート - レース結果（貼付）'!$1:$1,0)),"")</f>
        <v>澤口 宙征</v>
      </c>
      <c r="E74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74" s="73"/>
      <c r="G74">
        <v>32</v>
      </c>
      <c r="H74" s="167">
        <f>IFERROR(INDEX('2ndヒート - レース結果（貼付）'!$A:$Z,MATCH($A74+1,'2ndヒート - レース結果（貼付）'!$A:$A,0),MATCH("No.",'2ndヒート - レース結果（貼付）'!$1:$1,0)),"")</f>
        <v>71</v>
      </c>
      <c r="I74" s="321" t="str">
        <f>IFERROR(INDEX('2ndヒート - レース結果（貼付）'!$A:$Z,MATCH($A74+1,'2ndヒート - レース結果（貼付）'!$A:$A,0),MATCH("名前",'2ndヒート - レース結果（貼付）'!$1:$1,0)),"")</f>
        <v>棚橋 信之</v>
      </c>
      <c r="J74" s="321"/>
      <c r="K74" s="73"/>
      <c r="L74" s="44"/>
      <c r="M74" s="7"/>
    </row>
    <row r="75" spans="1:13" ht="6" customHeight="1">
      <c r="A75" s="22"/>
      <c r="B75" s="28"/>
      <c r="C75" s="166"/>
      <c r="D75" s="165"/>
      <c r="E75" s="168"/>
      <c r="F75" s="43" t="str">
        <f>IFERROR(INDEX('2ndヒート - レース結果（貼付）'!$A:$Z,MATCH($A74,'2ndヒート - レース結果（貼付）'!$A:$A,0),MATCH("Model/Engine",'2ndヒート - レース結果（貼付）'!$1:$1,0)),"")</f>
        <v>REDSPEED/YAMAHA</v>
      </c>
      <c r="G75" s="28"/>
      <c r="H75" s="166"/>
      <c r="I75" s="165"/>
      <c r="J75" s="168"/>
      <c r="K75" s="43" t="str">
        <f>IFERROR(INDEX('2ndヒート - レース結果（貼付）'!$A:$Z,MATCH($A74+1,'2ndヒート - レース結果（貼付）'!$A:$A,0),MATCH("Model/Engine",'2ndヒート - レース結果（貼付）'!$1:$1,0)),"")</f>
        <v>TONYKART/YAMAHA</v>
      </c>
      <c r="L75" s="45"/>
      <c r="M75" s="7"/>
    </row>
    <row r="76" spans="1:13" ht="9.9499999999999993" customHeight="1">
      <c r="A76" s="22"/>
      <c r="B76" s="28"/>
      <c r="C76" s="193" t="str">
        <f>IFERROR(INDEX('2ndヒート - レース結果（貼付）'!$A:$Z,MATCH($A74,'2ndヒート - レース結果（貼付）'!$A:$A,0),MATCH("team",'2ndヒート - レース結果（貼付）'!$1:$1,0)),"")</f>
        <v>ハラダカートクラブ</v>
      </c>
      <c r="D76" s="194"/>
      <c r="E76" s="193"/>
      <c r="F76" s="192"/>
      <c r="G76" s="28"/>
      <c r="H76" s="193" t="str">
        <f>IFERROR(INDEX('2ndヒート - レース結果（貼付）'!$A:$Z,MATCH($A74+1,'2ndヒート - レース結果（貼付）'!$A:$A,0),MATCH("team",'2ndヒート - レース結果（貼付）'!$1:$1,0)),"")</f>
        <v>RT熊+AshマルシンHSC</v>
      </c>
      <c r="I76" s="194"/>
      <c r="J76" s="193"/>
      <c r="K76" s="192"/>
      <c r="L76" s="192"/>
      <c r="M76" s="7"/>
    </row>
    <row r="77" spans="1:13" ht="6" customHeight="1">
      <c r="A77" s="22"/>
      <c r="B77" s="28"/>
      <c r="C77" s="29"/>
      <c r="D77" s="30"/>
      <c r="E77" s="31"/>
      <c r="F77" s="35"/>
      <c r="G77" s="7"/>
      <c r="H77" s="7"/>
      <c r="I77" s="7"/>
      <c r="J77" s="7"/>
      <c r="K77" s="45"/>
      <c r="L77" s="43"/>
      <c r="M77" s="7"/>
    </row>
    <row r="78" spans="1:13" ht="15" customHeight="1">
      <c r="A78" s="22">
        <v>5</v>
      </c>
      <c r="B78">
        <v>33</v>
      </c>
      <c r="C78" s="167">
        <f>IFERROR(INDEX('2ndヒート - レース結果（貼付）'!$A:$Z,MATCH($A78,'2ndヒート - レース結果（貼付）'!$A:$A,0),MATCH("No.",'2ndヒート - レース結果（貼付）'!$1:$1,0)),"")</f>
        <v>12</v>
      </c>
      <c r="D78" s="321" t="str">
        <f>IFERROR(INDEX('2ndヒート - レース結果（貼付）'!$A:$Z,MATCH($A78,'2ndヒート - レース結果（貼付）'!$A:$A,0),MATCH("名前",'2ndヒート - レース結果（貼付）'!$1:$1,0)),"")</f>
        <v>辻井 啓貴</v>
      </c>
      <c r="E78" s="321">
        <f>IF($D$11&lt;$I$11,IFERROR(INDEX('予選ヒート1Gr-レース結果表（貼付）'!$A:$Z,MATCH(1,'予選ヒート1Gr-レース結果表（貼付）'!$A:$A,0),MATCH("No.",'予選ヒート1Gr-レース結果表（貼付）'!$1:$1,0)),""),IFERROR(INDEX('予選ヒート2Gr-レース結果表（貼付）'!$A:$Z,MATCH(1,'予選ヒート2Gr-レース結果表（貼付）'!$A:$A,0),MATCH("No.",'予選ヒート2Gr-レース結果表（貼付）'!$1:$1,0)),""))</f>
        <v>51</v>
      </c>
      <c r="F78" s="73"/>
      <c r="G78">
        <v>34</v>
      </c>
      <c r="H78" s="167">
        <f>IFERROR(INDEX('2ndヒート - レース結果（貼付）'!$A:$Z,MATCH($A78+1,'2ndヒート - レース結果（貼付）'!$A:$A,0),MATCH("No.",'2ndヒート - レース結果（貼付）'!$1:$1,0)),"")</f>
        <v>55</v>
      </c>
      <c r="I78" s="321" t="str">
        <f>IFERROR(INDEX('2ndヒート - レース結果（貼付）'!$A:$Z,MATCH($A78+1,'2ndヒート - レース結果（貼付）'!$A:$A,0),MATCH("名前",'2ndヒート - レース結果（貼付）'!$1:$1,0)),"")</f>
        <v>三船 祐一</v>
      </c>
      <c r="J78" s="321"/>
      <c r="K78" s="73"/>
      <c r="L78" s="44"/>
      <c r="M78" s="7"/>
    </row>
    <row r="79" spans="1:13" ht="6" customHeight="1">
      <c r="A79" s="22"/>
      <c r="B79" s="28"/>
      <c r="C79" s="166"/>
      <c r="D79" s="165"/>
      <c r="E79" s="168"/>
      <c r="F79" s="43" t="str">
        <f>IFERROR(INDEX('2ndヒート - レース結果（貼付）'!$A:$Z,MATCH($A78,'2ndヒート - レース結果（貼付）'!$A:$A,0),MATCH("Model/Engine",'2ndヒート - レース結果（貼付）'!$1:$1,0)),"")</f>
        <v>KOSMIC/YAMAHA</v>
      </c>
      <c r="G79" s="28"/>
      <c r="H79" s="166"/>
      <c r="I79" s="165"/>
      <c r="J79" s="168"/>
      <c r="K79" s="43" t="str">
        <f>IFERROR(INDEX('2ndヒート - レース結果（貼付）'!$A:$Z,MATCH($A78+1,'2ndヒート - レース結果（貼付）'!$A:$A,0),MATCH("Model/Engine",'2ndヒート - レース結果（貼付）'!$1:$1,0)),"")</f>
        <v>crocpromotion/YAMAHA</v>
      </c>
      <c r="L79" s="45"/>
      <c r="M79" s="7"/>
    </row>
    <row r="80" spans="1:13" ht="9.9499999999999993" customHeight="1">
      <c r="A80" s="22"/>
      <c r="B80" s="28"/>
      <c r="C80" s="193" t="str">
        <f>IFERROR(INDEX('2ndヒート - レース結果（貼付）'!$A:$Z,MATCH($A78,'2ndヒート - レース結果（貼付）'!$A:$A,0),MATCH("team",'2ndヒート - レース結果（貼付）'!$1:$1,0)),"")</f>
        <v>EHRE motorsport</v>
      </c>
      <c r="D80" s="194"/>
      <c r="E80" s="193"/>
      <c r="F80" s="192"/>
      <c r="G80" s="28"/>
      <c r="H80" s="193" t="str">
        <f>IFERROR(INDEX('2ndヒート - レース結果（貼付）'!$A:$Z,MATCH($A78+1,'2ndヒート - レース結果（貼付）'!$A:$A,0),MATCH("team",'2ndヒート - レース結果（貼付）'!$1:$1,0)),"")</f>
        <v>Gren Blue RT</v>
      </c>
      <c r="I80" s="194"/>
      <c r="J80" s="193"/>
      <c r="K80" s="192"/>
      <c r="L80" s="192"/>
      <c r="M80" s="7"/>
    </row>
    <row r="81" spans="1:13" ht="6" customHeight="1">
      <c r="A81" s="7"/>
      <c r="B81" s="28"/>
      <c r="C81" s="29"/>
      <c r="D81" s="30"/>
      <c r="E81" s="31"/>
      <c r="F81" s="35"/>
      <c r="G81" s="7"/>
      <c r="H81" s="7"/>
      <c r="I81" s="7"/>
      <c r="J81" s="7"/>
      <c r="K81" s="45"/>
      <c r="L81" s="43"/>
      <c r="M81" s="7"/>
    </row>
    <row r="82" spans="1:13" ht="11.25" customHeight="1">
      <c r="A82" s="7"/>
      <c r="B82" s="7"/>
      <c r="C82" s="7"/>
      <c r="D82" s="7"/>
      <c r="E82" s="7"/>
      <c r="F82" s="7"/>
      <c r="L82" s="44"/>
      <c r="M82" s="7"/>
    </row>
    <row r="83" spans="1:13" ht="11.25" customHeight="1">
      <c r="A83" s="7"/>
      <c r="B83" s="7"/>
      <c r="C83" s="7"/>
      <c r="D83" s="7"/>
      <c r="E83" s="7"/>
      <c r="F83" s="7"/>
      <c r="L83" s="44"/>
      <c r="M83" s="7"/>
    </row>
    <row r="84" spans="1:13" ht="11.25" customHeight="1">
      <c r="A84" s="7"/>
      <c r="B84" s="7"/>
      <c r="C84" s="7"/>
      <c r="D84" s="7"/>
      <c r="E84" s="7"/>
      <c r="F84" s="7"/>
      <c r="L84" s="44"/>
      <c r="M84" s="7"/>
    </row>
    <row r="85" spans="1:13" ht="11.25" customHeight="1">
      <c r="A85" s="7"/>
      <c r="B85" s="7"/>
      <c r="C85" s="7"/>
      <c r="D85" s="7"/>
      <c r="E85" s="7"/>
      <c r="F85" s="7"/>
      <c r="L85" s="44"/>
      <c r="M85" s="7"/>
    </row>
    <row r="86" spans="1:13" ht="11.25" customHeight="1">
      <c r="A86" s="7"/>
      <c r="B86" s="7"/>
      <c r="C86" s="7"/>
      <c r="D86" s="7"/>
      <c r="E86" s="7"/>
      <c r="F86" s="7"/>
      <c r="L86" s="44"/>
      <c r="M86" s="7"/>
    </row>
    <row r="87" spans="1:13" ht="11.25" customHeight="1"/>
    <row r="88" spans="1:13" ht="11.25" customHeight="1"/>
    <row r="89" spans="1:13" ht="11.25" customHeight="1"/>
    <row r="90" spans="1:13" ht="11.25" customHeight="1">
      <c r="B90" s="7" t="str">
        <f>"審査委員長 ："&amp;" "&amp;各種設定!$D$20</f>
        <v xml:space="preserve">審査委員長 ： </v>
      </c>
    </row>
    <row r="91" spans="1:13" ht="11.25" customHeight="1"/>
    <row r="92" spans="1:13" ht="11.25" customHeight="1"/>
    <row r="93" spans="1:13" ht="11.25" customHeight="1"/>
    <row r="94" spans="1:13" ht="11.25" customHeight="1"/>
    <row r="95" spans="1:13" ht="11.25" customHeight="1"/>
    <row r="96" spans="1:13" ht="11.25" customHeight="1">
      <c r="A96" s="176"/>
      <c r="B96" s="176"/>
      <c r="C96" s="176"/>
      <c r="D96" s="176"/>
      <c r="E96" s="176"/>
      <c r="F96" s="176"/>
      <c r="G96" s="176"/>
      <c r="H96" s="176"/>
      <c r="I96" s="176"/>
      <c r="J96" s="176"/>
      <c r="K96" s="176"/>
      <c r="L96" s="176"/>
    </row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</sheetData>
  <mergeCells count="34">
    <mergeCell ref="I74:J74"/>
    <mergeCell ref="I78:J78"/>
    <mergeCell ref="D62:E62"/>
    <mergeCell ref="I62:J62"/>
    <mergeCell ref="D66:E66"/>
    <mergeCell ref="I66:J66"/>
    <mergeCell ref="I70:J70"/>
    <mergeCell ref="D70:E70"/>
    <mergeCell ref="D74:E74"/>
    <mergeCell ref="D78:E78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16"/>
  <conditionalFormatting sqref="H72">
    <cfRule type="expression" dxfId="196" priority="413" stopIfTrue="1">
      <formula>H70&lt;&gt;""</formula>
    </cfRule>
  </conditionalFormatting>
  <conditionalFormatting sqref="I72">
    <cfRule type="expression" dxfId="195" priority="412" stopIfTrue="1">
      <formula>H70&lt;&gt;""</formula>
    </cfRule>
  </conditionalFormatting>
  <conditionalFormatting sqref="J72">
    <cfRule type="expression" dxfId="194" priority="411" stopIfTrue="1">
      <formula>H70&lt;&gt;""</formula>
    </cfRule>
  </conditionalFormatting>
  <conditionalFormatting sqref="J71">
    <cfRule type="expression" dxfId="193" priority="410" stopIfTrue="1">
      <formula>H70&lt;&gt;""</formula>
    </cfRule>
  </conditionalFormatting>
  <conditionalFormatting sqref="I70:J70">
    <cfRule type="expression" dxfId="192" priority="409" stopIfTrue="1">
      <formula>H70&lt;&gt;""</formula>
    </cfRule>
  </conditionalFormatting>
  <conditionalFormatting sqref="H70">
    <cfRule type="expression" dxfId="191" priority="375" stopIfTrue="1">
      <formula>H70&lt;&gt;""</formula>
    </cfRule>
  </conditionalFormatting>
  <conditionalFormatting sqref="H80">
    <cfRule type="expression" dxfId="190" priority="180" stopIfTrue="1">
      <formula>H78&lt;&gt;""</formula>
    </cfRule>
  </conditionalFormatting>
  <conditionalFormatting sqref="I80">
    <cfRule type="expression" dxfId="189" priority="179" stopIfTrue="1">
      <formula>H78&lt;&gt;""</formula>
    </cfRule>
  </conditionalFormatting>
  <conditionalFormatting sqref="J80">
    <cfRule type="expression" dxfId="188" priority="178" stopIfTrue="1">
      <formula>H78&lt;&gt;""</formula>
    </cfRule>
  </conditionalFormatting>
  <conditionalFormatting sqref="J79">
    <cfRule type="expression" dxfId="187" priority="177" stopIfTrue="1">
      <formula>H78&lt;&gt;""</formula>
    </cfRule>
  </conditionalFormatting>
  <conditionalFormatting sqref="I78:J78">
    <cfRule type="expression" dxfId="186" priority="176" stopIfTrue="1">
      <formula>H78&lt;&gt;""</formula>
    </cfRule>
  </conditionalFormatting>
  <conditionalFormatting sqref="H78">
    <cfRule type="expression" dxfId="185" priority="175" stopIfTrue="1">
      <formula>H78&lt;&gt;""</formula>
    </cfRule>
  </conditionalFormatting>
  <conditionalFormatting sqref="H76">
    <cfRule type="expression" dxfId="184" priority="186" stopIfTrue="1">
      <formula>H74&lt;&gt;""</formula>
    </cfRule>
  </conditionalFormatting>
  <conditionalFormatting sqref="I76">
    <cfRule type="expression" dxfId="183" priority="185" stopIfTrue="1">
      <formula>H74&lt;&gt;""</formula>
    </cfRule>
  </conditionalFormatting>
  <conditionalFormatting sqref="J76">
    <cfRule type="expression" dxfId="182" priority="184" stopIfTrue="1">
      <formula>H74&lt;&gt;""</formula>
    </cfRule>
  </conditionalFormatting>
  <conditionalFormatting sqref="J75">
    <cfRule type="expression" dxfId="181" priority="183" stopIfTrue="1">
      <formula>H74&lt;&gt;""</formula>
    </cfRule>
  </conditionalFormatting>
  <conditionalFormatting sqref="I74:J74">
    <cfRule type="expression" dxfId="180" priority="182" stopIfTrue="1">
      <formula>H74&lt;&gt;""</formula>
    </cfRule>
  </conditionalFormatting>
  <conditionalFormatting sqref="H74">
    <cfRule type="expression" dxfId="179" priority="181" stopIfTrue="1">
      <formula>H74&lt;&gt;""</formula>
    </cfRule>
  </conditionalFormatting>
  <conditionalFormatting sqref="H68">
    <cfRule type="expression" dxfId="178" priority="174" stopIfTrue="1">
      <formula>H66&lt;&gt;""</formula>
    </cfRule>
  </conditionalFormatting>
  <conditionalFormatting sqref="I68">
    <cfRule type="expression" dxfId="177" priority="173" stopIfTrue="1">
      <formula>H66&lt;&gt;""</formula>
    </cfRule>
  </conditionalFormatting>
  <conditionalFormatting sqref="J68">
    <cfRule type="expression" dxfId="176" priority="172" stopIfTrue="1">
      <formula>H66&lt;&gt;""</formula>
    </cfRule>
  </conditionalFormatting>
  <conditionalFormatting sqref="J67">
    <cfRule type="expression" dxfId="175" priority="171" stopIfTrue="1">
      <formula>H66&lt;&gt;""</formula>
    </cfRule>
  </conditionalFormatting>
  <conditionalFormatting sqref="I66:J66">
    <cfRule type="expression" dxfId="174" priority="170" stopIfTrue="1">
      <formula>H66&lt;&gt;""</formula>
    </cfRule>
  </conditionalFormatting>
  <conditionalFormatting sqref="H66">
    <cfRule type="expression" dxfId="173" priority="169" stopIfTrue="1">
      <formula>H66&lt;&gt;""</formula>
    </cfRule>
  </conditionalFormatting>
  <conditionalFormatting sqref="H64">
    <cfRule type="expression" dxfId="172" priority="168" stopIfTrue="1">
      <formula>H62&lt;&gt;""</formula>
    </cfRule>
  </conditionalFormatting>
  <conditionalFormatting sqref="I64">
    <cfRule type="expression" dxfId="171" priority="167" stopIfTrue="1">
      <formula>H62&lt;&gt;""</formula>
    </cfRule>
  </conditionalFormatting>
  <conditionalFormatting sqref="J64">
    <cfRule type="expression" dxfId="170" priority="166" stopIfTrue="1">
      <formula>H62&lt;&gt;""</formula>
    </cfRule>
  </conditionalFormatting>
  <conditionalFormatting sqref="J63">
    <cfRule type="expression" dxfId="169" priority="165" stopIfTrue="1">
      <formula>H62&lt;&gt;""</formula>
    </cfRule>
  </conditionalFormatting>
  <conditionalFormatting sqref="I62:J62">
    <cfRule type="expression" dxfId="168" priority="164" stopIfTrue="1">
      <formula>H62&lt;&gt;""</formula>
    </cfRule>
  </conditionalFormatting>
  <conditionalFormatting sqref="H62">
    <cfRule type="expression" dxfId="167" priority="163" stopIfTrue="1">
      <formula>H62&lt;&gt;""</formula>
    </cfRule>
  </conditionalFormatting>
  <conditionalFormatting sqref="H60">
    <cfRule type="expression" dxfId="166" priority="162" stopIfTrue="1">
      <formula>H58&lt;&gt;""</formula>
    </cfRule>
  </conditionalFormatting>
  <conditionalFormatting sqref="I60">
    <cfRule type="expression" dxfId="165" priority="161" stopIfTrue="1">
      <formula>H58&lt;&gt;""</formula>
    </cfRule>
  </conditionalFormatting>
  <conditionalFormatting sqref="J60">
    <cfRule type="expression" dxfId="164" priority="160" stopIfTrue="1">
      <formula>H58&lt;&gt;""</formula>
    </cfRule>
  </conditionalFormatting>
  <conditionalFormatting sqref="J59">
    <cfRule type="expression" dxfId="163" priority="159" stopIfTrue="1">
      <formula>H58&lt;&gt;""</formula>
    </cfRule>
  </conditionalFormatting>
  <conditionalFormatting sqref="I58:J58">
    <cfRule type="expression" dxfId="162" priority="158" stopIfTrue="1">
      <formula>H58&lt;&gt;""</formula>
    </cfRule>
  </conditionalFormatting>
  <conditionalFormatting sqref="H58">
    <cfRule type="expression" dxfId="161" priority="157" stopIfTrue="1">
      <formula>H58&lt;&gt;""</formula>
    </cfRule>
  </conditionalFormatting>
  <conditionalFormatting sqref="H56">
    <cfRule type="expression" dxfId="160" priority="156" stopIfTrue="1">
      <formula>H54&lt;&gt;""</formula>
    </cfRule>
  </conditionalFormatting>
  <conditionalFormatting sqref="I56">
    <cfRule type="expression" dxfId="159" priority="155" stopIfTrue="1">
      <formula>H54&lt;&gt;""</formula>
    </cfRule>
  </conditionalFormatting>
  <conditionalFormatting sqref="J56">
    <cfRule type="expression" dxfId="158" priority="154" stopIfTrue="1">
      <formula>H54&lt;&gt;""</formula>
    </cfRule>
  </conditionalFormatting>
  <conditionalFormatting sqref="J55">
    <cfRule type="expression" dxfId="157" priority="153" stopIfTrue="1">
      <formula>H54&lt;&gt;""</formula>
    </cfRule>
  </conditionalFormatting>
  <conditionalFormatting sqref="I54:J54">
    <cfRule type="expression" dxfId="156" priority="152" stopIfTrue="1">
      <formula>H54&lt;&gt;""</formula>
    </cfRule>
  </conditionalFormatting>
  <conditionalFormatting sqref="H54">
    <cfRule type="expression" dxfId="155" priority="151" stopIfTrue="1">
      <formula>H54&lt;&gt;""</formula>
    </cfRule>
  </conditionalFormatting>
  <conditionalFormatting sqref="H52">
    <cfRule type="expression" dxfId="154" priority="150" stopIfTrue="1">
      <formula>H50&lt;&gt;""</formula>
    </cfRule>
  </conditionalFormatting>
  <conditionalFormatting sqref="I52">
    <cfRule type="expression" dxfId="153" priority="149" stopIfTrue="1">
      <formula>H50&lt;&gt;""</formula>
    </cfRule>
  </conditionalFormatting>
  <conditionalFormatting sqref="J52">
    <cfRule type="expression" dxfId="152" priority="148" stopIfTrue="1">
      <formula>H50&lt;&gt;""</formula>
    </cfRule>
  </conditionalFormatting>
  <conditionalFormatting sqref="J51">
    <cfRule type="expression" dxfId="151" priority="147" stopIfTrue="1">
      <formula>H50&lt;&gt;""</formula>
    </cfRule>
  </conditionalFormatting>
  <conditionalFormatting sqref="I50:J50">
    <cfRule type="expression" dxfId="150" priority="146" stopIfTrue="1">
      <formula>H50&lt;&gt;""</formula>
    </cfRule>
  </conditionalFormatting>
  <conditionalFormatting sqref="H50">
    <cfRule type="expression" dxfId="149" priority="145" stopIfTrue="1">
      <formula>H50&lt;&gt;""</formula>
    </cfRule>
  </conditionalFormatting>
  <conditionalFormatting sqref="H48">
    <cfRule type="expression" dxfId="148" priority="144" stopIfTrue="1">
      <formula>H46&lt;&gt;""</formula>
    </cfRule>
  </conditionalFormatting>
  <conditionalFormatting sqref="I48">
    <cfRule type="expression" dxfId="147" priority="143" stopIfTrue="1">
      <formula>H46&lt;&gt;""</formula>
    </cfRule>
  </conditionalFormatting>
  <conditionalFormatting sqref="J48">
    <cfRule type="expression" dxfId="146" priority="142" stopIfTrue="1">
      <formula>H46&lt;&gt;""</formula>
    </cfRule>
  </conditionalFormatting>
  <conditionalFormatting sqref="J47">
    <cfRule type="expression" dxfId="145" priority="141" stopIfTrue="1">
      <formula>H46&lt;&gt;""</formula>
    </cfRule>
  </conditionalFormatting>
  <conditionalFormatting sqref="I46:J46">
    <cfRule type="expression" dxfId="144" priority="140" stopIfTrue="1">
      <formula>H46&lt;&gt;""</formula>
    </cfRule>
  </conditionalFormatting>
  <conditionalFormatting sqref="H46">
    <cfRule type="expression" dxfId="143" priority="139" stopIfTrue="1">
      <formula>H46&lt;&gt;""</formula>
    </cfRule>
  </conditionalFormatting>
  <conditionalFormatting sqref="H44">
    <cfRule type="expression" dxfId="142" priority="138" stopIfTrue="1">
      <formula>H42&lt;&gt;""</formula>
    </cfRule>
  </conditionalFormatting>
  <conditionalFormatting sqref="I44">
    <cfRule type="expression" dxfId="141" priority="137" stopIfTrue="1">
      <formula>H42&lt;&gt;""</formula>
    </cfRule>
  </conditionalFormatting>
  <conditionalFormatting sqref="J44">
    <cfRule type="expression" dxfId="140" priority="136" stopIfTrue="1">
      <formula>H42&lt;&gt;""</formula>
    </cfRule>
  </conditionalFormatting>
  <conditionalFormatting sqref="J43">
    <cfRule type="expression" dxfId="139" priority="135" stopIfTrue="1">
      <formula>H42&lt;&gt;""</formula>
    </cfRule>
  </conditionalFormatting>
  <conditionalFormatting sqref="I42:J42">
    <cfRule type="expression" dxfId="138" priority="134" stopIfTrue="1">
      <formula>H42&lt;&gt;""</formula>
    </cfRule>
  </conditionalFormatting>
  <conditionalFormatting sqref="H42">
    <cfRule type="expression" dxfId="137" priority="133" stopIfTrue="1">
      <formula>H42&lt;&gt;""</formula>
    </cfRule>
  </conditionalFormatting>
  <conditionalFormatting sqref="H40">
    <cfRule type="expression" dxfId="136" priority="132" stopIfTrue="1">
      <formula>H38&lt;&gt;""</formula>
    </cfRule>
  </conditionalFormatting>
  <conditionalFormatting sqref="I40">
    <cfRule type="expression" dxfId="135" priority="131" stopIfTrue="1">
      <formula>H38&lt;&gt;""</formula>
    </cfRule>
  </conditionalFormatting>
  <conditionalFormatting sqref="J40">
    <cfRule type="expression" dxfId="134" priority="130" stopIfTrue="1">
      <formula>H38&lt;&gt;""</formula>
    </cfRule>
  </conditionalFormatting>
  <conditionalFormatting sqref="J39">
    <cfRule type="expression" dxfId="133" priority="129" stopIfTrue="1">
      <formula>H38&lt;&gt;""</formula>
    </cfRule>
  </conditionalFormatting>
  <conditionalFormatting sqref="I38:J38">
    <cfRule type="expression" dxfId="132" priority="128" stopIfTrue="1">
      <formula>H38&lt;&gt;""</formula>
    </cfRule>
  </conditionalFormatting>
  <conditionalFormatting sqref="H38">
    <cfRule type="expression" dxfId="131" priority="127" stopIfTrue="1">
      <formula>H38&lt;&gt;""</formula>
    </cfRule>
  </conditionalFormatting>
  <conditionalFormatting sqref="H36">
    <cfRule type="expression" dxfId="130" priority="126" stopIfTrue="1">
      <formula>H34&lt;&gt;""</formula>
    </cfRule>
  </conditionalFormatting>
  <conditionalFormatting sqref="I36">
    <cfRule type="expression" dxfId="129" priority="125" stopIfTrue="1">
      <formula>H34&lt;&gt;""</formula>
    </cfRule>
  </conditionalFormatting>
  <conditionalFormatting sqref="J36">
    <cfRule type="expression" dxfId="128" priority="124" stopIfTrue="1">
      <formula>H34&lt;&gt;""</formula>
    </cfRule>
  </conditionalFormatting>
  <conditionalFormatting sqref="J35">
    <cfRule type="expression" dxfId="127" priority="123" stopIfTrue="1">
      <formula>H34&lt;&gt;""</formula>
    </cfRule>
  </conditionalFormatting>
  <conditionalFormatting sqref="I34:J34">
    <cfRule type="expression" dxfId="126" priority="122" stopIfTrue="1">
      <formula>H34&lt;&gt;""</formula>
    </cfRule>
  </conditionalFormatting>
  <conditionalFormatting sqref="H34">
    <cfRule type="expression" dxfId="125" priority="121" stopIfTrue="1">
      <formula>H34&lt;&gt;""</formula>
    </cfRule>
  </conditionalFormatting>
  <conditionalFormatting sqref="H32">
    <cfRule type="expression" dxfId="124" priority="120" stopIfTrue="1">
      <formula>H30&lt;&gt;""</formula>
    </cfRule>
  </conditionalFormatting>
  <conditionalFormatting sqref="I32">
    <cfRule type="expression" dxfId="123" priority="119" stopIfTrue="1">
      <formula>H30&lt;&gt;""</formula>
    </cfRule>
  </conditionalFormatting>
  <conditionalFormatting sqref="J32">
    <cfRule type="expression" dxfId="122" priority="118" stopIfTrue="1">
      <formula>H30&lt;&gt;""</formula>
    </cfRule>
  </conditionalFormatting>
  <conditionalFormatting sqref="J31">
    <cfRule type="expression" dxfId="121" priority="117" stopIfTrue="1">
      <formula>H30&lt;&gt;""</formula>
    </cfRule>
  </conditionalFormatting>
  <conditionalFormatting sqref="I30:J30">
    <cfRule type="expression" dxfId="120" priority="116" stopIfTrue="1">
      <formula>H30&lt;&gt;""</formula>
    </cfRule>
  </conditionalFormatting>
  <conditionalFormatting sqref="H30">
    <cfRule type="expression" dxfId="119" priority="115" stopIfTrue="1">
      <formula>H30&lt;&gt;""</formula>
    </cfRule>
  </conditionalFormatting>
  <conditionalFormatting sqref="H28">
    <cfRule type="expression" dxfId="118" priority="114" stopIfTrue="1">
      <formula>H26&lt;&gt;""</formula>
    </cfRule>
  </conditionalFormatting>
  <conditionalFormatting sqref="I28">
    <cfRule type="expression" dxfId="117" priority="113" stopIfTrue="1">
      <formula>H26&lt;&gt;""</formula>
    </cfRule>
  </conditionalFormatting>
  <conditionalFormatting sqref="J28">
    <cfRule type="expression" dxfId="116" priority="112" stopIfTrue="1">
      <formula>H26&lt;&gt;""</formula>
    </cfRule>
  </conditionalFormatting>
  <conditionalFormatting sqref="J27">
    <cfRule type="expression" dxfId="115" priority="111" stopIfTrue="1">
      <formula>H26&lt;&gt;""</formula>
    </cfRule>
  </conditionalFormatting>
  <conditionalFormatting sqref="I26:J26">
    <cfRule type="expression" dxfId="114" priority="110" stopIfTrue="1">
      <formula>H26&lt;&gt;""</formula>
    </cfRule>
  </conditionalFormatting>
  <conditionalFormatting sqref="H26">
    <cfRule type="expression" dxfId="113" priority="109" stopIfTrue="1">
      <formula>H26&lt;&gt;""</formula>
    </cfRule>
  </conditionalFormatting>
  <conditionalFormatting sqref="H24">
    <cfRule type="expression" dxfId="112" priority="108" stopIfTrue="1">
      <formula>H22&lt;&gt;""</formula>
    </cfRule>
  </conditionalFormatting>
  <conditionalFormatting sqref="I24">
    <cfRule type="expression" dxfId="111" priority="107" stopIfTrue="1">
      <formula>H22&lt;&gt;""</formula>
    </cfRule>
  </conditionalFormatting>
  <conditionalFormatting sqref="J24">
    <cfRule type="expression" dxfId="110" priority="106" stopIfTrue="1">
      <formula>H22&lt;&gt;""</formula>
    </cfRule>
  </conditionalFormatting>
  <conditionalFormatting sqref="J23">
    <cfRule type="expression" dxfId="109" priority="105" stopIfTrue="1">
      <formula>H22&lt;&gt;""</formula>
    </cfRule>
  </conditionalFormatting>
  <conditionalFormatting sqref="I22:J22">
    <cfRule type="expression" dxfId="108" priority="104" stopIfTrue="1">
      <formula>H22&lt;&gt;""</formula>
    </cfRule>
  </conditionalFormatting>
  <conditionalFormatting sqref="H22">
    <cfRule type="expression" dxfId="107" priority="103" stopIfTrue="1">
      <formula>H22&lt;&gt;""</formula>
    </cfRule>
  </conditionalFormatting>
  <conditionalFormatting sqref="H20">
    <cfRule type="expression" dxfId="106" priority="102" stopIfTrue="1">
      <formula>H18&lt;&gt;""</formula>
    </cfRule>
  </conditionalFormatting>
  <conditionalFormatting sqref="I20">
    <cfRule type="expression" dxfId="105" priority="101" stopIfTrue="1">
      <formula>H18&lt;&gt;""</formula>
    </cfRule>
  </conditionalFormatting>
  <conditionalFormatting sqref="J20">
    <cfRule type="expression" dxfId="104" priority="100" stopIfTrue="1">
      <formula>H18&lt;&gt;""</formula>
    </cfRule>
  </conditionalFormatting>
  <conditionalFormatting sqref="J19">
    <cfRule type="expression" dxfId="103" priority="99" stopIfTrue="1">
      <formula>H18&lt;&gt;""</formula>
    </cfRule>
  </conditionalFormatting>
  <conditionalFormatting sqref="I18:J18">
    <cfRule type="expression" dxfId="102" priority="98" stopIfTrue="1">
      <formula>H18&lt;&gt;""</formula>
    </cfRule>
  </conditionalFormatting>
  <conditionalFormatting sqref="H18">
    <cfRule type="expression" dxfId="101" priority="97" stopIfTrue="1">
      <formula>H18&lt;&gt;""</formula>
    </cfRule>
  </conditionalFormatting>
  <conditionalFormatting sqref="C80">
    <cfRule type="expression" dxfId="100" priority="96" stopIfTrue="1">
      <formula>C78&lt;&gt;""</formula>
    </cfRule>
  </conditionalFormatting>
  <conditionalFormatting sqref="D80">
    <cfRule type="expression" dxfId="99" priority="95" stopIfTrue="1">
      <formula>C78&lt;&gt;""</formula>
    </cfRule>
  </conditionalFormatting>
  <conditionalFormatting sqref="E80">
    <cfRule type="expression" dxfId="98" priority="94" stopIfTrue="1">
      <formula>C78&lt;&gt;""</formula>
    </cfRule>
  </conditionalFormatting>
  <conditionalFormatting sqref="E79">
    <cfRule type="expression" dxfId="97" priority="93" stopIfTrue="1">
      <formula>C78&lt;&gt;""</formula>
    </cfRule>
  </conditionalFormatting>
  <conditionalFormatting sqref="D78:E78">
    <cfRule type="expression" dxfId="96" priority="92" stopIfTrue="1">
      <formula>C78&lt;&gt;""</formula>
    </cfRule>
  </conditionalFormatting>
  <conditionalFormatting sqref="C78">
    <cfRule type="expression" dxfId="95" priority="91" stopIfTrue="1">
      <formula>C78&lt;&gt;""</formula>
    </cfRule>
  </conditionalFormatting>
  <conditionalFormatting sqref="C76">
    <cfRule type="expression" dxfId="94" priority="90" stopIfTrue="1">
      <formula>C74&lt;&gt;""</formula>
    </cfRule>
  </conditionalFormatting>
  <conditionalFormatting sqref="D76">
    <cfRule type="expression" dxfId="93" priority="89" stopIfTrue="1">
      <formula>C74&lt;&gt;""</formula>
    </cfRule>
  </conditionalFormatting>
  <conditionalFormatting sqref="E76">
    <cfRule type="expression" dxfId="92" priority="88" stopIfTrue="1">
      <formula>C74&lt;&gt;""</formula>
    </cfRule>
  </conditionalFormatting>
  <conditionalFormatting sqref="E75">
    <cfRule type="expression" dxfId="91" priority="87" stopIfTrue="1">
      <formula>C74&lt;&gt;""</formula>
    </cfRule>
  </conditionalFormatting>
  <conditionalFormatting sqref="D74:E74">
    <cfRule type="expression" dxfId="90" priority="86" stopIfTrue="1">
      <formula>C74&lt;&gt;""</formula>
    </cfRule>
  </conditionalFormatting>
  <conditionalFormatting sqref="C74">
    <cfRule type="expression" dxfId="89" priority="85" stopIfTrue="1">
      <formula>C74&lt;&gt;""</formula>
    </cfRule>
  </conditionalFormatting>
  <conditionalFormatting sqref="C72">
    <cfRule type="expression" dxfId="88" priority="84" stopIfTrue="1">
      <formula>C70&lt;&gt;""</formula>
    </cfRule>
  </conditionalFormatting>
  <conditionalFormatting sqref="D72">
    <cfRule type="expression" dxfId="87" priority="83" stopIfTrue="1">
      <formula>C70&lt;&gt;""</formula>
    </cfRule>
  </conditionalFormatting>
  <conditionalFormatting sqref="E72">
    <cfRule type="expression" dxfId="86" priority="82" stopIfTrue="1">
      <formula>C70&lt;&gt;""</formula>
    </cfRule>
  </conditionalFormatting>
  <conditionalFormatting sqref="E71">
    <cfRule type="expression" dxfId="85" priority="81" stopIfTrue="1">
      <formula>C70&lt;&gt;""</formula>
    </cfRule>
  </conditionalFormatting>
  <conditionalFormatting sqref="D70:E70">
    <cfRule type="expression" dxfId="84" priority="80" stopIfTrue="1">
      <formula>C70&lt;&gt;""</formula>
    </cfRule>
  </conditionalFormatting>
  <conditionalFormatting sqref="C70">
    <cfRule type="expression" dxfId="83" priority="79" stopIfTrue="1">
      <formula>C70&lt;&gt;""</formula>
    </cfRule>
  </conditionalFormatting>
  <conditionalFormatting sqref="C68">
    <cfRule type="expression" dxfId="82" priority="78" stopIfTrue="1">
      <formula>C66&lt;&gt;""</formula>
    </cfRule>
  </conditionalFormatting>
  <conditionalFormatting sqref="D68">
    <cfRule type="expression" dxfId="81" priority="77" stopIfTrue="1">
      <formula>C66&lt;&gt;""</formula>
    </cfRule>
  </conditionalFormatting>
  <conditionalFormatting sqref="E68">
    <cfRule type="expression" dxfId="80" priority="76" stopIfTrue="1">
      <formula>C66&lt;&gt;""</formula>
    </cfRule>
  </conditionalFormatting>
  <conditionalFormatting sqref="E67">
    <cfRule type="expression" dxfId="79" priority="75" stopIfTrue="1">
      <formula>C66&lt;&gt;""</formula>
    </cfRule>
  </conditionalFormatting>
  <conditionalFormatting sqref="D66:E66">
    <cfRule type="expression" dxfId="78" priority="74" stopIfTrue="1">
      <formula>C66&lt;&gt;""</formula>
    </cfRule>
  </conditionalFormatting>
  <conditionalFormatting sqref="C66">
    <cfRule type="expression" dxfId="77" priority="73" stopIfTrue="1">
      <formula>C66&lt;&gt;""</formula>
    </cfRule>
  </conditionalFormatting>
  <conditionalFormatting sqref="C64">
    <cfRule type="expression" dxfId="76" priority="72" stopIfTrue="1">
      <formula>C62&lt;&gt;""</formula>
    </cfRule>
  </conditionalFormatting>
  <conditionalFormatting sqref="D64">
    <cfRule type="expression" dxfId="75" priority="71" stopIfTrue="1">
      <formula>C62&lt;&gt;""</formula>
    </cfRule>
  </conditionalFormatting>
  <conditionalFormatting sqref="E64">
    <cfRule type="expression" dxfId="74" priority="70" stopIfTrue="1">
      <formula>C62&lt;&gt;""</formula>
    </cfRule>
  </conditionalFormatting>
  <conditionalFormatting sqref="E63">
    <cfRule type="expression" dxfId="73" priority="69" stopIfTrue="1">
      <formula>C62&lt;&gt;""</formula>
    </cfRule>
  </conditionalFormatting>
  <conditionalFormatting sqref="D62:E62">
    <cfRule type="expression" dxfId="72" priority="68" stopIfTrue="1">
      <formula>C62&lt;&gt;""</formula>
    </cfRule>
  </conditionalFormatting>
  <conditionalFormatting sqref="C62">
    <cfRule type="expression" dxfId="71" priority="67" stopIfTrue="1">
      <formula>C62&lt;&gt;""</formula>
    </cfRule>
  </conditionalFormatting>
  <conditionalFormatting sqref="C60">
    <cfRule type="expression" dxfId="70" priority="66" stopIfTrue="1">
      <formula>C58&lt;&gt;""</formula>
    </cfRule>
  </conditionalFormatting>
  <conditionalFormatting sqref="D60">
    <cfRule type="expression" dxfId="69" priority="65" stopIfTrue="1">
      <formula>C58&lt;&gt;""</formula>
    </cfRule>
  </conditionalFormatting>
  <conditionalFormatting sqref="E60">
    <cfRule type="expression" dxfId="68" priority="64" stopIfTrue="1">
      <formula>C58&lt;&gt;""</formula>
    </cfRule>
  </conditionalFormatting>
  <conditionalFormatting sqref="E59">
    <cfRule type="expression" dxfId="67" priority="63" stopIfTrue="1">
      <formula>C58&lt;&gt;""</formula>
    </cfRule>
  </conditionalFormatting>
  <conditionalFormatting sqref="D58:E58">
    <cfRule type="expression" dxfId="66" priority="62" stopIfTrue="1">
      <formula>C58&lt;&gt;""</formula>
    </cfRule>
  </conditionalFormatting>
  <conditionalFormatting sqref="C58">
    <cfRule type="expression" dxfId="65" priority="61" stopIfTrue="1">
      <formula>C58&lt;&gt;""</formula>
    </cfRule>
  </conditionalFormatting>
  <conditionalFormatting sqref="C56">
    <cfRule type="expression" dxfId="64" priority="60" stopIfTrue="1">
      <formula>C54&lt;&gt;""</formula>
    </cfRule>
  </conditionalFormatting>
  <conditionalFormatting sqref="D56">
    <cfRule type="expression" dxfId="63" priority="59" stopIfTrue="1">
      <formula>C54&lt;&gt;""</formula>
    </cfRule>
  </conditionalFormatting>
  <conditionalFormatting sqref="E56">
    <cfRule type="expression" dxfId="62" priority="58" stopIfTrue="1">
      <formula>C54&lt;&gt;""</formula>
    </cfRule>
  </conditionalFormatting>
  <conditionalFormatting sqref="E55">
    <cfRule type="expression" dxfId="61" priority="57" stopIfTrue="1">
      <formula>C54&lt;&gt;""</formula>
    </cfRule>
  </conditionalFormatting>
  <conditionalFormatting sqref="D54:E54">
    <cfRule type="expression" dxfId="60" priority="56" stopIfTrue="1">
      <formula>C54&lt;&gt;""</formula>
    </cfRule>
  </conditionalFormatting>
  <conditionalFormatting sqref="C54">
    <cfRule type="expression" dxfId="59" priority="55" stopIfTrue="1">
      <formula>C54&lt;&gt;""</formula>
    </cfRule>
  </conditionalFormatting>
  <conditionalFormatting sqref="C52">
    <cfRule type="expression" dxfId="58" priority="54" stopIfTrue="1">
      <formula>C50&lt;&gt;""</formula>
    </cfRule>
  </conditionalFormatting>
  <conditionalFormatting sqref="D52">
    <cfRule type="expression" dxfId="57" priority="53" stopIfTrue="1">
      <formula>C50&lt;&gt;""</formula>
    </cfRule>
  </conditionalFormatting>
  <conditionalFormatting sqref="E52">
    <cfRule type="expression" dxfId="56" priority="52" stopIfTrue="1">
      <formula>C50&lt;&gt;""</formula>
    </cfRule>
  </conditionalFormatting>
  <conditionalFormatting sqref="E51">
    <cfRule type="expression" dxfId="55" priority="51" stopIfTrue="1">
      <formula>C50&lt;&gt;""</formula>
    </cfRule>
  </conditionalFormatting>
  <conditionalFormatting sqref="D50:E50">
    <cfRule type="expression" dxfId="54" priority="50" stopIfTrue="1">
      <formula>C50&lt;&gt;""</formula>
    </cfRule>
  </conditionalFormatting>
  <conditionalFormatting sqref="C50">
    <cfRule type="expression" dxfId="53" priority="49" stopIfTrue="1">
      <formula>C50&lt;&gt;""</formula>
    </cfRule>
  </conditionalFormatting>
  <conditionalFormatting sqref="C48">
    <cfRule type="expression" dxfId="52" priority="48" stopIfTrue="1">
      <formula>C46&lt;&gt;""</formula>
    </cfRule>
  </conditionalFormatting>
  <conditionalFormatting sqref="D48">
    <cfRule type="expression" dxfId="51" priority="47" stopIfTrue="1">
      <formula>C46&lt;&gt;""</formula>
    </cfRule>
  </conditionalFormatting>
  <conditionalFormatting sqref="E48">
    <cfRule type="expression" dxfId="50" priority="46" stopIfTrue="1">
      <formula>C46&lt;&gt;""</formula>
    </cfRule>
  </conditionalFormatting>
  <conditionalFormatting sqref="E47">
    <cfRule type="expression" dxfId="49" priority="45" stopIfTrue="1">
      <formula>C46&lt;&gt;""</formula>
    </cfRule>
  </conditionalFormatting>
  <conditionalFormatting sqref="D46:E46">
    <cfRule type="expression" dxfId="48" priority="44" stopIfTrue="1">
      <formula>C46&lt;&gt;""</formula>
    </cfRule>
  </conditionalFormatting>
  <conditionalFormatting sqref="C46">
    <cfRule type="expression" dxfId="47" priority="43" stopIfTrue="1">
      <formula>C46&lt;&gt;""</formula>
    </cfRule>
  </conditionalFormatting>
  <conditionalFormatting sqref="C44">
    <cfRule type="expression" dxfId="46" priority="42" stopIfTrue="1">
      <formula>C42&lt;&gt;""</formula>
    </cfRule>
  </conditionalFormatting>
  <conditionalFormatting sqref="D44">
    <cfRule type="expression" dxfId="45" priority="41" stopIfTrue="1">
      <formula>C42&lt;&gt;""</formula>
    </cfRule>
  </conditionalFormatting>
  <conditionalFormatting sqref="E44">
    <cfRule type="expression" dxfId="44" priority="40" stopIfTrue="1">
      <formula>C42&lt;&gt;""</formula>
    </cfRule>
  </conditionalFormatting>
  <conditionalFormatting sqref="E43">
    <cfRule type="expression" dxfId="43" priority="39" stopIfTrue="1">
      <formula>C42&lt;&gt;""</formula>
    </cfRule>
  </conditionalFormatting>
  <conditionalFormatting sqref="D42:E42">
    <cfRule type="expression" dxfId="42" priority="38" stopIfTrue="1">
      <formula>C42&lt;&gt;""</formula>
    </cfRule>
  </conditionalFormatting>
  <conditionalFormatting sqref="C42">
    <cfRule type="expression" dxfId="41" priority="37" stopIfTrue="1">
      <formula>C42&lt;&gt;""</formula>
    </cfRule>
  </conditionalFormatting>
  <conditionalFormatting sqref="C40">
    <cfRule type="expression" dxfId="40" priority="36" stopIfTrue="1">
      <formula>C38&lt;&gt;""</formula>
    </cfRule>
  </conditionalFormatting>
  <conditionalFormatting sqref="D40">
    <cfRule type="expression" dxfId="39" priority="35" stopIfTrue="1">
      <formula>C38&lt;&gt;""</formula>
    </cfRule>
  </conditionalFormatting>
  <conditionalFormatting sqref="E40">
    <cfRule type="expression" dxfId="38" priority="34" stopIfTrue="1">
      <formula>C38&lt;&gt;""</formula>
    </cfRule>
  </conditionalFormatting>
  <conditionalFormatting sqref="E39">
    <cfRule type="expression" dxfId="37" priority="33" stopIfTrue="1">
      <formula>C38&lt;&gt;""</formula>
    </cfRule>
  </conditionalFormatting>
  <conditionalFormatting sqref="D38:E38">
    <cfRule type="expression" dxfId="36" priority="32" stopIfTrue="1">
      <formula>C38&lt;&gt;""</formula>
    </cfRule>
  </conditionalFormatting>
  <conditionalFormatting sqref="C38">
    <cfRule type="expression" dxfId="35" priority="31" stopIfTrue="1">
      <formula>C38&lt;&gt;""</formula>
    </cfRule>
  </conditionalFormatting>
  <conditionalFormatting sqref="C36">
    <cfRule type="expression" dxfId="34" priority="30" stopIfTrue="1">
      <formula>C34&lt;&gt;""</formula>
    </cfRule>
  </conditionalFormatting>
  <conditionalFormatting sqref="D36">
    <cfRule type="expression" dxfId="33" priority="29" stopIfTrue="1">
      <formula>C34&lt;&gt;""</formula>
    </cfRule>
  </conditionalFormatting>
  <conditionalFormatting sqref="E36">
    <cfRule type="expression" dxfId="32" priority="28" stopIfTrue="1">
      <formula>C34&lt;&gt;""</formula>
    </cfRule>
  </conditionalFormatting>
  <conditionalFormatting sqref="E35">
    <cfRule type="expression" dxfId="31" priority="27" stopIfTrue="1">
      <formula>C34&lt;&gt;""</formula>
    </cfRule>
  </conditionalFormatting>
  <conditionalFormatting sqref="D34:E34">
    <cfRule type="expression" dxfId="30" priority="26" stopIfTrue="1">
      <formula>C34&lt;&gt;""</formula>
    </cfRule>
  </conditionalFormatting>
  <conditionalFormatting sqref="C34">
    <cfRule type="expression" dxfId="29" priority="25" stopIfTrue="1">
      <formula>C34&lt;&gt;""</formula>
    </cfRule>
  </conditionalFormatting>
  <conditionalFormatting sqref="C32">
    <cfRule type="expression" dxfId="28" priority="24" stopIfTrue="1">
      <formula>C30&lt;&gt;""</formula>
    </cfRule>
  </conditionalFormatting>
  <conditionalFormatting sqref="D32">
    <cfRule type="expression" dxfId="27" priority="23" stopIfTrue="1">
      <formula>C30&lt;&gt;""</formula>
    </cfRule>
  </conditionalFormatting>
  <conditionalFormatting sqref="E32">
    <cfRule type="expression" dxfId="26" priority="22" stopIfTrue="1">
      <formula>C30&lt;&gt;""</formula>
    </cfRule>
  </conditionalFormatting>
  <conditionalFormatting sqref="E31">
    <cfRule type="expression" dxfId="25" priority="21" stopIfTrue="1">
      <formula>C30&lt;&gt;""</formula>
    </cfRule>
  </conditionalFormatting>
  <conditionalFormatting sqref="D30:E30">
    <cfRule type="expression" dxfId="24" priority="20" stopIfTrue="1">
      <formula>C30&lt;&gt;""</formula>
    </cfRule>
  </conditionalFormatting>
  <conditionalFormatting sqref="C30">
    <cfRule type="expression" dxfId="23" priority="19" stopIfTrue="1">
      <formula>C30&lt;&gt;""</formula>
    </cfRule>
  </conditionalFormatting>
  <conditionalFormatting sqref="C28">
    <cfRule type="expression" dxfId="22" priority="18" stopIfTrue="1">
      <formula>C26&lt;&gt;""</formula>
    </cfRule>
  </conditionalFormatting>
  <conditionalFormatting sqref="D28">
    <cfRule type="expression" dxfId="21" priority="17" stopIfTrue="1">
      <formula>C26&lt;&gt;""</formula>
    </cfRule>
  </conditionalFormatting>
  <conditionalFormatting sqref="E28">
    <cfRule type="expression" dxfId="20" priority="16" stopIfTrue="1">
      <formula>C26&lt;&gt;""</formula>
    </cfRule>
  </conditionalFormatting>
  <conditionalFormatting sqref="E27">
    <cfRule type="expression" dxfId="19" priority="15" stopIfTrue="1">
      <formula>C26&lt;&gt;""</formula>
    </cfRule>
  </conditionalFormatting>
  <conditionalFormatting sqref="D26:E26">
    <cfRule type="expression" dxfId="18" priority="14" stopIfTrue="1">
      <formula>C26&lt;&gt;""</formula>
    </cfRule>
  </conditionalFormatting>
  <conditionalFormatting sqref="C26">
    <cfRule type="expression" dxfId="17" priority="13" stopIfTrue="1">
      <formula>C26&lt;&gt;""</formula>
    </cfRule>
  </conditionalFormatting>
  <conditionalFormatting sqref="C24">
    <cfRule type="expression" dxfId="16" priority="12" stopIfTrue="1">
      <formula>C22&lt;&gt;""</formula>
    </cfRule>
  </conditionalFormatting>
  <conditionalFormatting sqref="D24">
    <cfRule type="expression" dxfId="15" priority="11" stopIfTrue="1">
      <formula>C22&lt;&gt;""</formula>
    </cfRule>
  </conditionalFormatting>
  <conditionalFormatting sqref="E24">
    <cfRule type="expression" dxfId="14" priority="10" stopIfTrue="1">
      <formula>C22&lt;&gt;""</formula>
    </cfRule>
  </conditionalFormatting>
  <conditionalFormatting sqref="E23">
    <cfRule type="expression" dxfId="13" priority="9" stopIfTrue="1">
      <formula>C22&lt;&gt;""</formula>
    </cfRule>
  </conditionalFormatting>
  <conditionalFormatting sqref="D22:E22">
    <cfRule type="expression" dxfId="12" priority="8" stopIfTrue="1">
      <formula>C22&lt;&gt;""</formula>
    </cfRule>
  </conditionalFormatting>
  <conditionalFormatting sqref="C22">
    <cfRule type="expression" dxfId="11" priority="7" stopIfTrue="1">
      <formula>C22&lt;&gt;""</formula>
    </cfRule>
  </conditionalFormatting>
  <conditionalFormatting sqref="C20">
    <cfRule type="expression" dxfId="10" priority="6" stopIfTrue="1">
      <formula>C18&lt;&gt;""</formula>
    </cfRule>
  </conditionalFormatting>
  <conditionalFormatting sqref="D20">
    <cfRule type="expression" dxfId="9" priority="5" stopIfTrue="1">
      <formula>C18&lt;&gt;""</formula>
    </cfRule>
  </conditionalFormatting>
  <conditionalFormatting sqref="E20">
    <cfRule type="expression" dxfId="8" priority="4" stopIfTrue="1">
      <formula>C18&lt;&gt;""</formula>
    </cfRule>
  </conditionalFormatting>
  <conditionalFormatting sqref="E19">
    <cfRule type="expression" dxfId="7" priority="3" stopIfTrue="1">
      <formula>C18&lt;&gt;""</formula>
    </cfRule>
  </conditionalFormatting>
  <conditionalFormatting sqref="D18:E18">
    <cfRule type="expression" dxfId="6" priority="2" stopIfTrue="1">
      <formula>C18&lt;&gt;""</formula>
    </cfRule>
  </conditionalFormatting>
  <conditionalFormatting sqref="C18">
    <cfRule type="expression" dxfId="5" priority="1" stopIfTrue="1">
      <formula>C18&lt;&gt;""</formula>
    </cfRule>
  </conditionalFormatting>
  <printOptions horizontalCentered="1"/>
  <pageMargins left="0.15748031496062992" right="0.15748031496062992" top="0" bottom="0" header="0.15748031496062992" footer="0.15748031496062992"/>
  <pageSetup paperSize="9" scale="8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F2:R35"/>
  <sheetViews>
    <sheetView workbookViewId="0">
      <selection sqref="A1:XFD1048576"/>
    </sheetView>
  </sheetViews>
  <sheetFormatPr defaultRowHeight="11.25"/>
  <cols>
    <col min="1" max="9" width="9.33203125" style="18"/>
    <col min="10" max="10" width="34" style="18" bestFit="1" customWidth="1"/>
    <col min="11" max="16384" width="9.33203125" style="18"/>
  </cols>
  <sheetData>
    <row r="2" spans="6:17">
      <c r="F2" s="19"/>
      <c r="N2" s="19"/>
      <c r="Q2" s="19"/>
    </row>
    <row r="3" spans="6:17">
      <c r="F3" s="19"/>
      <c r="Q3" s="19"/>
    </row>
    <row r="4" spans="6:17">
      <c r="F4" s="19"/>
      <c r="Q4" s="19"/>
    </row>
    <row r="5" spans="6:17">
      <c r="F5" s="19"/>
    </row>
    <row r="6" spans="6:17">
      <c r="F6" s="19"/>
      <c r="Q6" s="19"/>
    </row>
    <row r="7" spans="6:17">
      <c r="F7" s="19"/>
      <c r="N7" s="19"/>
      <c r="Q7" s="19"/>
    </row>
    <row r="8" spans="6:17">
      <c r="F8" s="19"/>
      <c r="N8" s="19"/>
      <c r="Q8" s="19"/>
    </row>
    <row r="9" spans="6:17">
      <c r="F9" s="19"/>
      <c r="N9" s="19"/>
      <c r="Q9" s="19"/>
    </row>
    <row r="10" spans="6:17">
      <c r="F10" s="19"/>
      <c r="N10" s="19"/>
      <c r="Q10" s="19"/>
    </row>
    <row r="11" spans="6:17">
      <c r="F11" s="19"/>
      <c r="Q11" s="19"/>
    </row>
    <row r="12" spans="6:17">
      <c r="F12" s="19"/>
      <c r="N12" s="19"/>
      <c r="Q12" s="19"/>
    </row>
    <row r="13" spans="6:17">
      <c r="F13" s="19"/>
      <c r="Q13" s="19"/>
    </row>
    <row r="14" spans="6:17">
      <c r="F14" s="19"/>
      <c r="N14" s="19"/>
      <c r="Q14" s="19"/>
    </row>
    <row r="15" spans="6:17">
      <c r="F15" s="19"/>
      <c r="Q15" s="19"/>
    </row>
    <row r="16" spans="6:17">
      <c r="F16" s="19"/>
      <c r="N16" s="19"/>
      <c r="Q16" s="19"/>
    </row>
    <row r="17" spans="6:17">
      <c r="F17" s="19"/>
      <c r="Q17" s="19"/>
    </row>
    <row r="18" spans="6:17">
      <c r="F18" s="19"/>
      <c r="Q18" s="19"/>
    </row>
    <row r="19" spans="6:17">
      <c r="F19" s="19"/>
      <c r="Q19" s="19"/>
    </row>
    <row r="20" spans="6:17">
      <c r="F20" s="19"/>
      <c r="Q20" s="19"/>
    </row>
    <row r="21" spans="6:17">
      <c r="F21" s="19"/>
      <c r="N21" s="19"/>
      <c r="Q21" s="19"/>
    </row>
    <row r="22" spans="6:17">
      <c r="F22" s="19"/>
      <c r="N22" s="19"/>
      <c r="Q22" s="19"/>
    </row>
    <row r="23" spans="6:17">
      <c r="F23" s="19"/>
    </row>
    <row r="24" spans="6:17">
      <c r="F24" s="19"/>
      <c r="N24" s="19"/>
      <c r="Q24" s="19"/>
    </row>
    <row r="25" spans="6:17">
      <c r="F25" s="19"/>
      <c r="N25" s="19"/>
      <c r="Q25" s="19"/>
    </row>
    <row r="26" spans="6:17">
      <c r="F26" s="19"/>
      <c r="Q26" s="19"/>
    </row>
    <row r="27" spans="6:17">
      <c r="F27" s="19"/>
      <c r="Q27" s="19"/>
    </row>
    <row r="28" spans="6:17">
      <c r="F28" s="19"/>
    </row>
    <row r="29" spans="6:17">
      <c r="F29" s="19"/>
      <c r="N29" s="19"/>
      <c r="Q29" s="19"/>
    </row>
    <row r="30" spans="6:17">
      <c r="F30" s="19"/>
      <c r="Q30" s="19"/>
    </row>
    <row r="31" spans="6:17">
      <c r="F31" s="19"/>
    </row>
    <row r="32" spans="6:17">
      <c r="F32" s="19"/>
    </row>
    <row r="33" spans="6:18">
      <c r="F33" s="19"/>
      <c r="N33" s="19"/>
      <c r="Q33" s="19"/>
    </row>
    <row r="34" spans="6:18">
      <c r="F34" s="19"/>
      <c r="N34" s="19"/>
      <c r="Q34" s="19"/>
    </row>
    <row r="35" spans="6:18">
      <c r="R35" s="19"/>
    </row>
  </sheetData>
  <phoneticPr fontId="16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workbookViewId="0">
      <selection activeCell="A8" sqref="A8:H8"/>
    </sheetView>
  </sheetViews>
  <sheetFormatPr defaultColWidth="13.33203125" defaultRowHeight="15" customHeight="1"/>
  <cols>
    <col min="1" max="1" width="5.83203125" customWidth="1"/>
    <col min="2" max="2" width="6.83203125" customWidth="1"/>
    <col min="3" max="3" width="2.83203125" customWidth="1"/>
    <col min="4" max="4" width="21" customWidth="1"/>
    <col min="5" max="5" width="16.83203125" customWidth="1"/>
    <col min="6" max="6" width="28.83203125" customWidth="1"/>
    <col min="7" max="7" width="4.6640625" customWidth="1"/>
    <col min="8" max="8" width="5.5" customWidth="1"/>
    <col min="9" max="9" width="13.1640625" bestFit="1" customWidth="1"/>
    <col min="10" max="10" width="10.83203125" customWidth="1"/>
    <col min="11" max="11" width="7.83203125" customWidth="1"/>
    <col min="12" max="12" width="7.83203125" style="67" customWidth="1"/>
    <col min="13" max="13" width="1.83203125" style="218" customWidth="1"/>
    <col min="14" max="14" width="0.5" customWidth="1"/>
    <col min="15" max="15" width="13.33203125" style="180"/>
    <col min="16" max="20" width="13.33203125" style="180" customWidth="1"/>
    <col min="21" max="21" width="13.33203125" style="180"/>
  </cols>
  <sheetData>
    <row r="1" spans="1:21" s="23" customFormat="1" ht="15" customHeight="1">
      <c r="A1"/>
      <c r="B1"/>
      <c r="C1"/>
      <c r="D1"/>
      <c r="E1"/>
      <c r="F1"/>
      <c r="G1"/>
      <c r="H1"/>
      <c r="I1"/>
      <c r="J1"/>
      <c r="K1"/>
      <c r="L1" s="67"/>
      <c r="M1" s="218"/>
      <c r="N1"/>
      <c r="O1" s="226"/>
      <c r="P1" s="226"/>
      <c r="Q1" s="226"/>
      <c r="R1" s="226"/>
      <c r="S1" s="226"/>
      <c r="T1" s="226"/>
      <c r="U1" s="226"/>
    </row>
    <row r="2" spans="1:21" s="23" customFormat="1" ht="15" customHeight="1">
      <c r="A2"/>
      <c r="B2"/>
      <c r="C2"/>
      <c r="D2"/>
      <c r="E2"/>
      <c r="F2"/>
      <c r="G2"/>
      <c r="H2"/>
      <c r="I2"/>
      <c r="J2"/>
      <c r="K2"/>
      <c r="L2" s="67"/>
      <c r="M2" s="218"/>
      <c r="N2"/>
      <c r="O2" s="226"/>
      <c r="P2" s="226"/>
      <c r="Q2" s="226"/>
      <c r="R2" s="226"/>
      <c r="S2" s="226"/>
      <c r="T2" s="226"/>
      <c r="U2" s="226"/>
    </row>
    <row r="3" spans="1:21" s="23" customFormat="1" ht="15" customHeight="1">
      <c r="A3"/>
      <c r="B3"/>
      <c r="C3"/>
      <c r="D3"/>
      <c r="E3"/>
      <c r="F3"/>
      <c r="G3"/>
      <c r="H3"/>
      <c r="I3"/>
      <c r="J3"/>
      <c r="K3"/>
      <c r="L3" s="67"/>
      <c r="M3" s="218"/>
      <c r="N3"/>
      <c r="O3" s="226"/>
      <c r="P3" s="226"/>
      <c r="Q3" s="226"/>
      <c r="R3" s="226"/>
      <c r="S3" s="226"/>
      <c r="T3" s="226"/>
      <c r="U3" s="226"/>
    </row>
    <row r="4" spans="1:21" s="23" customFormat="1" ht="15" customHeight="1">
      <c r="A4"/>
      <c r="B4"/>
      <c r="C4"/>
      <c r="D4"/>
      <c r="E4"/>
      <c r="F4"/>
      <c r="G4"/>
      <c r="H4"/>
      <c r="I4"/>
      <c r="J4"/>
      <c r="K4"/>
      <c r="L4" s="67"/>
      <c r="M4" s="218"/>
      <c r="N4"/>
      <c r="O4" s="226"/>
      <c r="P4" s="226"/>
      <c r="Q4" s="226"/>
      <c r="R4" s="226"/>
      <c r="S4" s="226"/>
      <c r="T4" s="226"/>
      <c r="U4" s="226"/>
    </row>
    <row r="5" spans="1:21" s="23" customFormat="1" ht="15" customHeight="1">
      <c r="A5"/>
      <c r="B5"/>
      <c r="C5"/>
      <c r="D5"/>
      <c r="E5"/>
      <c r="F5"/>
      <c r="G5"/>
      <c r="H5"/>
      <c r="I5"/>
      <c r="J5"/>
      <c r="K5"/>
      <c r="L5" s="67"/>
      <c r="M5" s="218"/>
      <c r="N5"/>
      <c r="O5" s="226"/>
      <c r="P5" s="226"/>
      <c r="Q5" s="226"/>
      <c r="R5" s="226"/>
      <c r="S5" s="226"/>
      <c r="T5" s="226"/>
      <c r="U5" s="226"/>
    </row>
    <row r="6" spans="1:21" s="23" customFormat="1" ht="12">
      <c r="A6" s="6"/>
      <c r="B6" s="7"/>
      <c r="C6" s="7"/>
      <c r="D6" s="7"/>
      <c r="E6" s="7"/>
      <c r="F6" s="7"/>
      <c r="G6" s="7"/>
      <c r="H6" s="7"/>
      <c r="J6" s="79">
        <f>+各種設定!D18</f>
        <v>44906</v>
      </c>
      <c r="K6" s="80" t="s">
        <v>58</v>
      </c>
      <c r="L6" s="8"/>
      <c r="M6" s="87"/>
      <c r="N6" s="7"/>
      <c r="O6" s="226"/>
      <c r="P6" s="226"/>
      <c r="Q6" s="226"/>
      <c r="R6" s="226"/>
      <c r="S6" s="226"/>
      <c r="T6" s="226"/>
      <c r="U6" s="226"/>
    </row>
    <row r="7" spans="1:21" s="23" customFormat="1" ht="19.5" customHeight="1">
      <c r="A7" s="9" t="str">
        <f>+各種設定!D2</f>
        <v>2022 鈴鹿選手権シリーズ第7戦 ｶｰﾄﾚｰｽ IN SUZUKA</v>
      </c>
      <c r="B7" s="7"/>
      <c r="C7" s="7"/>
      <c r="D7" s="7"/>
      <c r="E7" s="7"/>
      <c r="F7" s="7"/>
      <c r="G7" s="7"/>
      <c r="H7" s="7"/>
      <c r="I7" s="7"/>
      <c r="J7" s="81" t="s">
        <v>52</v>
      </c>
      <c r="K7" s="81" t="s">
        <v>53</v>
      </c>
      <c r="L7" s="8"/>
      <c r="M7" s="215"/>
      <c r="N7" s="7"/>
      <c r="O7" s="226"/>
      <c r="P7" s="226"/>
      <c r="Q7" s="226"/>
      <c r="R7" s="226"/>
      <c r="S7" s="226"/>
      <c r="T7" s="226"/>
      <c r="U7" s="226"/>
    </row>
    <row r="8" spans="1:21" s="23" customFormat="1" ht="17.25">
      <c r="A8" s="7"/>
      <c r="B8" s="7"/>
      <c r="C8" s="7"/>
      <c r="D8" s="234" t="s">
        <v>255</v>
      </c>
      <c r="E8" s="235"/>
      <c r="F8" s="7"/>
      <c r="G8" s="7"/>
      <c r="H8" s="7"/>
      <c r="I8" s="7"/>
      <c r="J8" s="81" t="s">
        <v>54</v>
      </c>
      <c r="K8" s="58" t="s">
        <v>55</v>
      </c>
      <c r="L8" s="8"/>
      <c r="M8" s="216"/>
      <c r="N8" s="7"/>
      <c r="O8" s="226"/>
      <c r="P8" s="226"/>
      <c r="Q8" s="226"/>
      <c r="R8" s="226"/>
      <c r="S8" s="226"/>
      <c r="T8" s="226"/>
      <c r="U8" s="226"/>
    </row>
    <row r="9" spans="1:21" s="23" customFormat="1">
      <c r="A9" s="10" t="str">
        <f>+各種設定!D4</f>
        <v>SUPER SS</v>
      </c>
      <c r="B9" s="7"/>
      <c r="C9" s="7"/>
      <c r="D9" s="7"/>
      <c r="E9" s="7"/>
      <c r="F9" s="7"/>
      <c r="G9" s="7"/>
      <c r="H9" s="7"/>
      <c r="I9" s="7"/>
      <c r="J9" s="230" t="s">
        <v>250</v>
      </c>
      <c r="K9" s="7"/>
      <c r="M9" s="204"/>
      <c r="N9" s="7"/>
      <c r="O9" s="226"/>
      <c r="P9" s="226"/>
      <c r="Q9" s="226"/>
      <c r="R9" s="226"/>
      <c r="S9" s="226"/>
      <c r="T9" s="226"/>
      <c r="U9" s="226"/>
    </row>
    <row r="10" spans="1:21" s="23" customFormat="1" ht="19.5" customHeight="1">
      <c r="A10" s="64" t="s">
        <v>125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7"/>
      <c r="O10" s="226"/>
      <c r="P10" s="226"/>
      <c r="Q10" s="226"/>
      <c r="R10" s="226"/>
      <c r="S10" s="226"/>
      <c r="T10" s="226"/>
      <c r="U10" s="226"/>
    </row>
    <row r="11" spans="1:21" s="23" customFormat="1" ht="11.25">
      <c r="A11" s="22"/>
      <c r="B11" s="22" t="s">
        <v>2</v>
      </c>
      <c r="C11" s="22" t="s">
        <v>120</v>
      </c>
      <c r="D11" s="22" t="s">
        <v>15</v>
      </c>
      <c r="E11" s="23" t="s">
        <v>19</v>
      </c>
      <c r="F11" s="22" t="s">
        <v>6</v>
      </c>
      <c r="G11" s="22" t="s">
        <v>20</v>
      </c>
      <c r="H11" s="22" t="s">
        <v>7</v>
      </c>
      <c r="I11" s="22" t="s">
        <v>8</v>
      </c>
      <c r="J11" s="22" t="s">
        <v>17</v>
      </c>
      <c r="K11" s="22" t="s">
        <v>18</v>
      </c>
      <c r="L11" s="22" t="s">
        <v>21</v>
      </c>
      <c r="M11" s="205">
        <f>VLOOKUP(A9,コースレコード!$A:$G,3,FALSE)</f>
        <v>54.706000000000003</v>
      </c>
      <c r="N11" s="7"/>
      <c r="O11" s="226"/>
      <c r="P11" s="226" t="s">
        <v>24</v>
      </c>
      <c r="Q11" s="226"/>
      <c r="R11" s="226" t="s">
        <v>121</v>
      </c>
      <c r="S11" s="226" t="s">
        <v>26</v>
      </c>
      <c r="T11" s="226"/>
      <c r="U11" s="226" t="s">
        <v>25</v>
      </c>
    </row>
    <row r="12" spans="1:21" s="23" customFormat="1" ht="12.75">
      <c r="A12" s="95" t="s">
        <v>1</v>
      </c>
      <c r="B12" s="95" t="s">
        <v>2</v>
      </c>
      <c r="C12" s="95"/>
      <c r="D12" s="96" t="s">
        <v>3</v>
      </c>
      <c r="E12" s="96" t="s">
        <v>4</v>
      </c>
      <c r="F12" s="95" t="s">
        <v>6</v>
      </c>
      <c r="G12" s="97" t="s">
        <v>5</v>
      </c>
      <c r="H12" s="95" t="s">
        <v>7</v>
      </c>
      <c r="I12" s="95" t="s">
        <v>8</v>
      </c>
      <c r="J12" s="95" t="s">
        <v>9</v>
      </c>
      <c r="K12" s="95" t="s">
        <v>10</v>
      </c>
      <c r="L12" s="95" t="s">
        <v>11</v>
      </c>
      <c r="M12" s="96"/>
      <c r="N12" s="12"/>
      <c r="O12" s="226"/>
      <c r="P12" s="226"/>
      <c r="Q12" s="226"/>
      <c r="R12" s="226"/>
      <c r="S12" s="226"/>
      <c r="T12" s="226"/>
      <c r="U12" s="226"/>
    </row>
    <row r="13" spans="1:21" s="23" customFormat="1" ht="12.75">
      <c r="A13" s="14">
        <v>1</v>
      </c>
      <c r="B13" s="15" t="str">
        <f>IFERROR(INDEX('決勝ヒート - レース結果（貼付）'!A2:$Z$50,MATCH($A13,'決勝ヒート - レース結果（貼付）'!A2:$A$50,0),MATCH('決勝ヒート - レース暫定結果表（印刷）'!B$11,'決勝ヒート - レース結果（貼付）'!$1:$1,0)),"")</f>
        <v/>
      </c>
      <c r="C13" s="177"/>
      <c r="D13" s="20" t="str">
        <f>IFERROR(INDEX('決勝ヒート - レース結果（貼付）'!$A:$Z,MATCH($B13,'決勝ヒート - レース結果（貼付）'!$B:$B,0),MATCH('決勝ヒート - レース暫定結果表（印刷）'!D$11,'決勝ヒート - レース結果（貼付）'!$1:$1,0)),"")</f>
        <v/>
      </c>
      <c r="E13" s="86" t="str">
        <f>IFERROR(INDEX('決勝ヒート - レース結果（貼付）'!$A:$Z,MATCH($B13,'決勝ヒート - レース結果（貼付）'!$B:$B,0),MATCH('決勝ヒート - レース暫定結果表（印刷）'!E$11,'決勝ヒート - レース結果（貼付）'!$1:$1,0)),"")</f>
        <v/>
      </c>
      <c r="F13" s="85" t="str">
        <f>IFERROR(INDEX('決勝ヒート - レース結果（貼付）'!$A:$Z,MATCH($B13,'決勝ヒート - レース結果（貼付）'!$B:$B,0),MATCH('決勝ヒート - レース暫定結果表（印刷）'!F$11,'決勝ヒート - レース結果（貼付）'!$1:$1,0)),"")</f>
        <v/>
      </c>
      <c r="G13" s="84" t="str">
        <f>IFERROR(INDEX('決勝ヒート - レース結果（貼付）'!$A:$Z,MATCH($B13,'決勝ヒート - レース結果（貼付）'!$B:$B,0),MATCH('決勝ヒート - レース暫定結果表（印刷）'!G$11,'決勝ヒート - レース結果（貼付）'!$1:$1,0)),"")</f>
        <v/>
      </c>
      <c r="H13" s="24" t="str">
        <f>IFERROR(INDEX('決勝ヒート - レース結果（貼付）'!$A:$Z,MATCH($B13,'決勝ヒート - レース結果（貼付）'!$B:$B,0),MATCH('決勝ヒート - レース暫定結果表（印刷）'!H$11,'決勝ヒート - レース結果（貼付）'!$1:$1,0)),"")</f>
        <v/>
      </c>
      <c r="I13" s="82" t="str">
        <f>IFERROR(INDEX('決勝ヒート - レース結果（貼付）'!$A:$Z,MATCH($B13,'決勝ヒート - レース結果（貼付）'!$B:$B,0),MATCH('決勝ヒート - レース暫定結果表（印刷）'!I$11,'決勝ヒート - レース結果（貼付）'!$1:$1,0)),"")</f>
        <v/>
      </c>
      <c r="J13" s="25" t="e">
        <f>ROUND((1.264*H13)/(I13*24),2)&amp;"km/h"</f>
        <v>#VALUE!</v>
      </c>
      <c r="K13" s="25"/>
      <c r="L13" s="83" t="str">
        <f>IFERROR(INDEX('決勝ヒート - レース結果（貼付）'!$A:$Z,MATCH($B13,'決勝ヒート - レース結果（貼付）'!$B:$B,0),MATCH('決勝ヒート - レース暫定結果表（印刷）'!L$11,'決勝ヒート - レース結果（貼付）'!$1:$1,0)),"")</f>
        <v/>
      </c>
      <c r="M13" s="219" t="str">
        <f t="shared" ref="M13:M46" si="0">IF(L13&lt;1,"",IF($M$11&gt;L13,"R",""))</f>
        <v/>
      </c>
      <c r="N13" s="16"/>
      <c r="O13" s="226"/>
      <c r="P13" s="226" t="str">
        <f>IF(IFERROR(INDEX('決勝ヒート - レース結果（貼付）'!$A:$Z,MATCH($B13,'決勝ヒート - レース結果（貼付）'!$B:$B,0),MATCH('決勝ヒート - レース暫定結果表（印刷）'!P$11,'決勝ヒート - レース結果（貼付）'!$1:$1,0)),"")=0,"",IFERROR(INDEX('決勝ヒート - レース結果（貼付）'!$A:$Z,MATCH($B13,'決勝ヒート - レース結果（貼付）'!$B:$B,0),MATCH('決勝ヒート - レース暫定結果表（印刷）'!P$11,'決勝ヒート - レース結果（貼付）'!$1:$1,0)),""))</f>
        <v/>
      </c>
      <c r="Q13" s="226" t="str">
        <f>IF(P13="","",COUNTIF($P$13:P13,"&lt;&gt;"&amp;""))</f>
        <v/>
      </c>
      <c r="R13" s="226" t="str">
        <f t="shared" ref="R13:R46" si="1">IFERROR(RANK(Q13,$Q$13:$Q$46,1),"")</f>
        <v/>
      </c>
      <c r="S13" s="226" t="str">
        <f>IF(IFERROR(INDEX('決勝ヒート - レース結果（貼付）'!$A:$Z,MATCH($A13,'決勝ヒート - レース結果（貼付）'!$A:$A,0),MATCH('決勝ヒート - レース暫定結果表（印刷）'!S$11,'決勝ヒート - レース結果（貼付）'!$1:$1,0)),"")=0,"",IFERROR(INDEX('決勝ヒート - レース結果（貼付）'!$A:$Z,MATCH($A13,'決勝ヒート - レース結果（貼付）'!$A:$A,0),MATCH('決勝ヒート - レース暫定結果表（印刷）'!S$11,'決勝ヒート - レース結果（貼付）'!$1:$1,0)),""))</f>
        <v/>
      </c>
      <c r="T13" s="226"/>
      <c r="U13" s="226" t="str">
        <f>IF(IFERROR(INDEX('決勝ヒート - レース結果（貼付）'!$A:$Z,MATCH($B13,'決勝ヒート - レース結果（貼付）'!$B:$B,0),MATCH('決勝ヒート - レース暫定結果表（印刷）'!U$11,'決勝ヒート - レース結果（貼付）'!$1:$1,0)),"")=0,"",IFERROR(INDEX('決勝ヒート - レース結果（貼付）'!$A:$Z,MATCH($B13,'決勝ヒート - レース結果（貼付）'!$B:$B,0),MATCH('決勝ヒート - レース暫定結果表（印刷）'!U$11,'決勝ヒート - レース結果（貼付）'!$1:$1,0)),""))</f>
        <v/>
      </c>
    </row>
    <row r="14" spans="1:21" s="23" customFormat="1" ht="12.75">
      <c r="A14" s="14" t="str">
        <f>IF(OR('決勝ヒート - レース結果（貼付）'!A3="DNF",'決勝ヒート - レース結果（貼付）'!A3="DNS",'決勝ヒート - レース結果（貼付）'!A3="DQ"),'決勝ヒート - レース結果（貼付）'!A3,IF(MAX('決勝ヒート - レース結果（貼付）'!A:A)&gt;A13,A13+1,""))</f>
        <v/>
      </c>
      <c r="B14" s="15" t="str">
        <f>IFERROR(INDEX('決勝ヒート - レース結果（貼付）'!A3:$Z$50,MATCH($A14,'決勝ヒート - レース結果（貼付）'!A3:$A$50,0),MATCH('決勝ヒート - レース暫定結果表（印刷）'!B$11,'決勝ヒート - レース結果（貼付）'!$1:$1,0)),"")</f>
        <v/>
      </c>
      <c r="C14" s="177"/>
      <c r="D14" s="20" t="str">
        <f>IFERROR(INDEX('決勝ヒート - レース結果（貼付）'!$A:$Z,MATCH($B14,'決勝ヒート - レース結果（貼付）'!$B:$B,0),MATCH('決勝ヒート - レース暫定結果表（印刷）'!D$11,'決勝ヒート - レース結果（貼付）'!$1:$1,0)),"")</f>
        <v/>
      </c>
      <c r="E14" s="86" t="str">
        <f>IFERROR(INDEX('決勝ヒート - レース結果（貼付）'!$A:$Z,MATCH($B14,'決勝ヒート - レース結果（貼付）'!$B:$B,0),MATCH('決勝ヒート - レース暫定結果表（印刷）'!E$11,'決勝ヒート - レース結果（貼付）'!$1:$1,0)),"")</f>
        <v/>
      </c>
      <c r="F14" s="85" t="str">
        <f>IFERROR(INDEX('決勝ヒート - レース結果（貼付）'!$A:$Z,MATCH($B14,'決勝ヒート - レース結果（貼付）'!$B:$B,0),MATCH('決勝ヒート - レース暫定結果表（印刷）'!F$11,'決勝ヒート - レース結果（貼付）'!$1:$1,0)),"")</f>
        <v/>
      </c>
      <c r="G14" s="84" t="str">
        <f>IFERROR(INDEX('決勝ヒート - レース結果（貼付）'!$A:$Z,MATCH($B14,'決勝ヒート - レース結果（貼付）'!$B:$B,0),MATCH('決勝ヒート - レース暫定結果表（印刷）'!G$11,'決勝ヒート - レース結果（貼付）'!$1:$1,0)),"")</f>
        <v/>
      </c>
      <c r="H14" s="24" t="str">
        <f>IF(A14="DNS","",IF(A14="DQ","",IFERROR(INDEX('決勝ヒート - レース結果（貼付）'!$A:$Z,MATCH($B14,'決勝ヒート - レース結果（貼付）'!$B:$B,0),MATCH('決勝ヒート - レース暫定結果表（印刷）'!H$11,'決勝ヒート - レース結果（貼付）'!$1:$1,0)),"")))</f>
        <v/>
      </c>
      <c r="I14" s="82" t="str">
        <f>IF(A14="DNS","ｽﾀｰﾄ出来ず",IF(A14="DQ","失　格",IFERROR(INDEX('決勝ヒート - レース結果（貼付）'!$A:$Z,MATCH($B14,'決勝ヒート - レース結果（貼付）'!$B:$B,0),MATCH('決勝ヒート - レース暫定結果表（印刷）'!I$11,'決勝ヒート - レース結果（貼付）'!$1:$1,0)),"")))</f>
        <v/>
      </c>
      <c r="J14" s="26" t="str">
        <f>IF(A14="DNS","",IF(A14="DQ","",IFERROR(INDEX('決勝ヒート - レース結果（貼付）'!$A:$Z,MATCH($B14,'決勝ヒート - レース結果（貼付）'!$B:$B,0),MATCH('決勝ヒート - レース暫定結果表（印刷）'!J$11,'決勝ヒート - レース結果（貼付）'!$1:$1,0)),"")))</f>
        <v/>
      </c>
      <c r="K14" s="26" t="str">
        <f>IF(A14="DNS","",IF(A14="DQ","",IFERROR(INDEX('決勝ヒート - レース結果（貼付）'!$A:$Z,MATCH($B14,'決勝ヒート - レース結果（貼付）'!$B:$B,0),MATCH('決勝ヒート - レース暫定結果表（印刷）'!K$11,'決勝ヒート - レース結果（貼付）'!$1:$1,0)),"")))</f>
        <v/>
      </c>
      <c r="L14" s="83" t="str">
        <f>IF(A14="DNS","",IF(A14="DQ","",IFERROR(INDEX('決勝ヒート - レース結果（貼付）'!$A:$Z,MATCH($B14,'決勝ヒート - レース結果（貼付）'!$B:$B,0),MATCH('決勝ヒート - レース暫定結果表（印刷）'!L$11,'決勝ヒート - レース結果（貼付）'!$1:$1,0)),"")))</f>
        <v/>
      </c>
      <c r="M14" s="219" t="str">
        <f t="shared" si="0"/>
        <v/>
      </c>
      <c r="N14" s="16"/>
      <c r="O14" s="226"/>
      <c r="P14" s="226" t="str">
        <f>IF(IFERROR(INDEX('決勝ヒート - レース結果（貼付）'!$A:$Z,MATCH($A14,'決勝ヒート - レース結果（貼付）'!$A:$A,0),MATCH('決勝ヒート - レース暫定結果表（印刷）'!P$11,'決勝ヒート - レース結果（貼付）'!$1:$1,0)),"")=0,"",IFERROR(INDEX('決勝ヒート - レース結果（貼付）'!$A:$Z,MATCH($A14,'決勝ヒート - レース結果（貼付）'!$A:$A,0),MATCH('決勝ヒート - レース暫定結果表（印刷）'!P$11,'決勝ヒート - レース結果（貼付）'!$1:$1,0)),""))</f>
        <v/>
      </c>
      <c r="Q14" s="226" t="str">
        <f>IF(P14="","",COUNTIF($P$13:P14,"&lt;&gt;"&amp;""))</f>
        <v/>
      </c>
      <c r="R14" s="226" t="str">
        <f t="shared" si="1"/>
        <v/>
      </c>
      <c r="S14" s="226" t="str">
        <f>IF(IFERROR(INDEX('決勝ヒート - レース結果（貼付）'!$A:$Z,MATCH($A14,'決勝ヒート - レース結果（貼付）'!$A:$A,0),MATCH('決勝ヒート - レース暫定結果表（印刷）'!S$11,'決勝ヒート - レース結果（貼付）'!$1:$1,0)),"")=0,"",IFERROR(INDEX('決勝ヒート - レース結果（貼付）'!$A:$Z,MATCH($A14,'決勝ヒート - レース結果（貼付）'!$A:$A,0),MATCH('決勝ヒート - レース暫定結果表（印刷）'!S$11,'決勝ヒート - レース結果（貼付）'!$1:$1,0)),""))</f>
        <v/>
      </c>
      <c r="T14" s="226"/>
      <c r="U14" s="226" t="str">
        <f>IF(IFERROR(INDEX('決勝ヒート - レース結果（貼付）'!$A:$Z,MATCH($B14,'決勝ヒート - レース結果（貼付）'!$B:$B,0),MATCH('決勝ヒート - レース暫定結果表（印刷）'!U$11,'決勝ヒート - レース結果（貼付）'!$1:$1,0)),"")=0,"",IFERROR(INDEX('決勝ヒート - レース結果（貼付）'!$A:$Z,MATCH($B14,'決勝ヒート - レース結果（貼付）'!$B:$B,0),MATCH('決勝ヒート - レース暫定結果表（印刷）'!U$11,'決勝ヒート - レース結果（貼付）'!$1:$1,0)),""))</f>
        <v/>
      </c>
    </row>
    <row r="15" spans="1:21" s="23" customFormat="1" ht="12.75">
      <c r="A15" s="14" t="str">
        <f>IF(OR('決勝ヒート - レース結果（貼付）'!A4="DNF",'決勝ヒート - レース結果（貼付）'!A4="DNS",'決勝ヒート - レース結果（貼付）'!A4="DQ"),'決勝ヒート - レース結果（貼付）'!A4,IF(MAX('決勝ヒート - レース結果（貼付）'!A:A)&gt;A14,A14+1,""))</f>
        <v/>
      </c>
      <c r="B15" s="15" t="str">
        <f>IFERROR(INDEX('決勝ヒート - レース結果（貼付）'!A4:$Z$50,MATCH($A15,'決勝ヒート - レース結果（貼付）'!A4:$A$50,0),MATCH('決勝ヒート - レース暫定結果表（印刷）'!B$11,'決勝ヒート - レース結果（貼付）'!$1:$1,0)),"")</f>
        <v/>
      </c>
      <c r="C15" s="177"/>
      <c r="D15" s="20" t="str">
        <f>IFERROR(INDEX('決勝ヒート - レース結果（貼付）'!$A:$Z,MATCH($B15,'決勝ヒート - レース結果（貼付）'!$B:$B,0),MATCH('決勝ヒート - レース暫定結果表（印刷）'!D$11,'決勝ヒート - レース結果（貼付）'!$1:$1,0)),"")</f>
        <v/>
      </c>
      <c r="E15" s="86" t="str">
        <f>IFERROR(INDEX('決勝ヒート - レース結果（貼付）'!$A:$Z,MATCH($B15,'決勝ヒート - レース結果（貼付）'!$B:$B,0),MATCH('決勝ヒート - レース暫定結果表（印刷）'!E$11,'決勝ヒート - レース結果（貼付）'!$1:$1,0)),"")</f>
        <v/>
      </c>
      <c r="F15" s="85" t="str">
        <f>IFERROR(INDEX('決勝ヒート - レース結果（貼付）'!$A:$Z,MATCH($B15,'決勝ヒート - レース結果（貼付）'!$B:$B,0),MATCH('決勝ヒート - レース暫定結果表（印刷）'!F$11,'決勝ヒート - レース結果（貼付）'!$1:$1,0)),"")</f>
        <v/>
      </c>
      <c r="G15" s="84" t="str">
        <f>IFERROR(INDEX('決勝ヒート - レース結果（貼付）'!$A:$Z,MATCH($B15,'決勝ヒート - レース結果（貼付）'!$B:$B,0),MATCH('決勝ヒート - レース暫定結果表（印刷）'!G$11,'決勝ヒート - レース結果（貼付）'!$1:$1,0)),"")</f>
        <v/>
      </c>
      <c r="H15" s="24" t="str">
        <f>IF(A15="DNS","",IF(A15="DQ","",IFERROR(INDEX('決勝ヒート - レース結果（貼付）'!$A:$Z,MATCH($B15,'決勝ヒート - レース結果（貼付）'!$B:$B,0),MATCH('決勝ヒート - レース暫定結果表（印刷）'!H$11,'決勝ヒート - レース結果（貼付）'!$1:$1,0)),"")))</f>
        <v/>
      </c>
      <c r="I15" s="82" t="str">
        <f>IF(A15="DNS","ｽﾀｰﾄ出来ず",IF(A15="DQ","失　格",IFERROR(INDEX('決勝ヒート - レース結果（貼付）'!$A:$Z,MATCH($B15,'決勝ヒート - レース結果（貼付）'!$B:$B,0),MATCH('決勝ヒート - レース暫定結果表（印刷）'!I$11,'決勝ヒート - レース結果（貼付）'!$1:$1,0)),"")))</f>
        <v/>
      </c>
      <c r="J15" s="26" t="str">
        <f>IF(A15="DNS","",IF(A15="DQ","",IFERROR(INDEX('決勝ヒート - レース結果（貼付）'!$A:$Z,MATCH($B15,'決勝ヒート - レース結果（貼付）'!$B:$B,0),MATCH('決勝ヒート - レース暫定結果表（印刷）'!J$11,'決勝ヒート - レース結果（貼付）'!$1:$1,0)),"")))</f>
        <v/>
      </c>
      <c r="K15" s="26" t="str">
        <f>IF(A15="DNS","",IF(A15="DQ","",IFERROR(INDEX('決勝ヒート - レース結果（貼付）'!$A:$Z,MATCH($B15,'決勝ヒート - レース結果（貼付）'!$B:$B,0),MATCH('決勝ヒート - レース暫定結果表（印刷）'!K$11,'決勝ヒート - レース結果（貼付）'!$1:$1,0)),"")))</f>
        <v/>
      </c>
      <c r="L15" s="83" t="str">
        <f>IF(A15="DNS","",IF(A15="DQ","",IFERROR(INDEX('決勝ヒート - レース結果（貼付）'!$A:$Z,MATCH($B15,'決勝ヒート - レース結果（貼付）'!$B:$B,0),MATCH('決勝ヒート - レース暫定結果表（印刷）'!L$11,'決勝ヒート - レース結果（貼付）'!$1:$1,0)),"")))</f>
        <v/>
      </c>
      <c r="M15" s="219" t="str">
        <f t="shared" si="0"/>
        <v/>
      </c>
      <c r="N15" s="16"/>
      <c r="O15" s="226"/>
      <c r="P15" s="226" t="str">
        <f>IF(IFERROR(INDEX('決勝ヒート - レース結果（貼付）'!$A:$Z,MATCH($A15,'決勝ヒート - レース結果（貼付）'!$A:$A,0),MATCH('決勝ヒート - レース暫定結果表（印刷）'!P$11,'決勝ヒート - レース結果（貼付）'!$1:$1,0)),"")=0,"",IFERROR(INDEX('決勝ヒート - レース結果（貼付）'!$A:$Z,MATCH($A15,'決勝ヒート - レース結果（貼付）'!$A:$A,0),MATCH('決勝ヒート - レース暫定結果表（印刷）'!P$11,'決勝ヒート - レース結果（貼付）'!$1:$1,0)),""))</f>
        <v/>
      </c>
      <c r="Q15" s="226" t="str">
        <f>IF(P15="","",COUNTIF($P$13:P15,"&lt;&gt;"&amp;""))</f>
        <v/>
      </c>
      <c r="R15" s="226" t="str">
        <f t="shared" si="1"/>
        <v/>
      </c>
      <c r="S15" s="226" t="str">
        <f>IF(IFERROR(INDEX('決勝ヒート - レース結果（貼付）'!$A:$Z,MATCH($A15,'決勝ヒート - レース結果（貼付）'!$A:$A,0),MATCH('決勝ヒート - レース暫定結果表（印刷）'!S$11,'決勝ヒート - レース結果（貼付）'!$1:$1,0)),"")=0,"",IFERROR(INDEX('決勝ヒート - レース結果（貼付）'!$A:$Z,MATCH($A15,'決勝ヒート - レース結果（貼付）'!$A:$A,0),MATCH('決勝ヒート - レース暫定結果表（印刷）'!S$11,'決勝ヒート - レース結果（貼付）'!$1:$1,0)),""))</f>
        <v/>
      </c>
      <c r="T15" s="226"/>
      <c r="U15" s="226" t="str">
        <f>IF(IFERROR(INDEX('決勝ヒート - レース結果（貼付）'!$A:$Z,MATCH($B15,'決勝ヒート - レース結果（貼付）'!$B:$B,0),MATCH('決勝ヒート - レース暫定結果表（印刷）'!U$11,'決勝ヒート - レース結果（貼付）'!$1:$1,0)),"")=0,"",IFERROR(INDEX('決勝ヒート - レース結果（貼付）'!$A:$Z,MATCH($B15,'決勝ヒート - レース結果（貼付）'!$B:$B,0),MATCH('決勝ヒート - レース暫定結果表（印刷）'!U$11,'決勝ヒート - レース結果（貼付）'!$1:$1,0)),""))</f>
        <v/>
      </c>
    </row>
    <row r="16" spans="1:21" s="23" customFormat="1" ht="12.75">
      <c r="A16" s="14" t="str">
        <f>IF(OR('決勝ヒート - レース結果（貼付）'!A5="DNF",'決勝ヒート - レース結果（貼付）'!A5="DNS",'決勝ヒート - レース結果（貼付）'!A5="DQ"),'決勝ヒート - レース結果（貼付）'!A5,IF(MAX('決勝ヒート - レース結果（貼付）'!A:A)&gt;A15,A15+1,""))</f>
        <v/>
      </c>
      <c r="B16" s="15" t="str">
        <f>IFERROR(INDEX('決勝ヒート - レース結果（貼付）'!A5:$Z$50,MATCH($A16,'決勝ヒート - レース結果（貼付）'!A5:$A$50,0),MATCH('決勝ヒート - レース暫定結果表（印刷）'!B$11,'決勝ヒート - レース結果（貼付）'!$1:$1,0)),"")</f>
        <v/>
      </c>
      <c r="C16" s="177"/>
      <c r="D16" s="20" t="str">
        <f>IFERROR(INDEX('決勝ヒート - レース結果（貼付）'!$A:$Z,MATCH($B16,'決勝ヒート - レース結果（貼付）'!$B:$B,0),MATCH('決勝ヒート - レース暫定結果表（印刷）'!D$11,'決勝ヒート - レース結果（貼付）'!$1:$1,0)),"")</f>
        <v/>
      </c>
      <c r="E16" s="86" t="str">
        <f>IFERROR(INDEX('決勝ヒート - レース結果（貼付）'!$A:$Z,MATCH($B16,'決勝ヒート - レース結果（貼付）'!$B:$B,0),MATCH('決勝ヒート - レース暫定結果表（印刷）'!E$11,'決勝ヒート - レース結果（貼付）'!$1:$1,0)),"")</f>
        <v/>
      </c>
      <c r="F16" s="85" t="str">
        <f>IFERROR(INDEX('決勝ヒート - レース結果（貼付）'!$A:$Z,MATCH($B16,'決勝ヒート - レース結果（貼付）'!$B:$B,0),MATCH('決勝ヒート - レース暫定結果表（印刷）'!F$11,'決勝ヒート - レース結果（貼付）'!$1:$1,0)),"")</f>
        <v/>
      </c>
      <c r="G16" s="84" t="str">
        <f>IFERROR(INDEX('決勝ヒート - レース結果（貼付）'!$A:$Z,MATCH($B16,'決勝ヒート - レース結果（貼付）'!$B:$B,0),MATCH('決勝ヒート - レース暫定結果表（印刷）'!G$11,'決勝ヒート - レース結果（貼付）'!$1:$1,0)),"")</f>
        <v/>
      </c>
      <c r="H16" s="24" t="str">
        <f>IF(A16="DNS","",IF(A16="DQ","",IFERROR(INDEX('決勝ヒート - レース結果（貼付）'!$A:$Z,MATCH($B16,'決勝ヒート - レース結果（貼付）'!$B:$B,0),MATCH('決勝ヒート - レース暫定結果表（印刷）'!H$11,'決勝ヒート - レース結果（貼付）'!$1:$1,0)),"")))</f>
        <v/>
      </c>
      <c r="I16" s="82" t="str">
        <f>IF(A16="DNS","ｽﾀｰﾄ出来ず",IF(A16="DQ","失　格",IFERROR(INDEX('決勝ヒート - レース結果（貼付）'!$A:$Z,MATCH($B16,'決勝ヒート - レース結果（貼付）'!$B:$B,0),MATCH('決勝ヒート - レース暫定結果表（印刷）'!I$11,'決勝ヒート - レース結果（貼付）'!$1:$1,0)),"")))</f>
        <v/>
      </c>
      <c r="J16" s="26" t="str">
        <f>IF(A16="DNS","",IF(A16="DQ","",IFERROR(INDEX('決勝ヒート - レース結果（貼付）'!$A:$Z,MATCH($B16,'決勝ヒート - レース結果（貼付）'!$B:$B,0),MATCH('決勝ヒート - レース暫定結果表（印刷）'!J$11,'決勝ヒート - レース結果（貼付）'!$1:$1,0)),"")))</f>
        <v/>
      </c>
      <c r="K16" s="26" t="str">
        <f>IF(A16="DNS","",IF(A16="DQ","",IFERROR(INDEX('決勝ヒート - レース結果（貼付）'!$A:$Z,MATCH($B16,'決勝ヒート - レース結果（貼付）'!$B:$B,0),MATCH('決勝ヒート - レース暫定結果表（印刷）'!K$11,'決勝ヒート - レース結果（貼付）'!$1:$1,0)),"")))</f>
        <v/>
      </c>
      <c r="L16" s="83" t="str">
        <f>IF(A16="DNS","",IF(A16="DQ","",IFERROR(INDEX('決勝ヒート - レース結果（貼付）'!$A:$Z,MATCH($B16,'決勝ヒート - レース結果（貼付）'!$B:$B,0),MATCH('決勝ヒート - レース暫定結果表（印刷）'!L$11,'決勝ヒート - レース結果（貼付）'!$1:$1,0)),"")))</f>
        <v/>
      </c>
      <c r="M16" s="219" t="str">
        <f t="shared" si="0"/>
        <v/>
      </c>
      <c r="N16" s="16"/>
      <c r="O16" s="226"/>
      <c r="P16" s="226" t="str">
        <f>IF(IFERROR(INDEX('決勝ヒート - レース結果（貼付）'!$A:$Z,MATCH($A16,'決勝ヒート - レース結果（貼付）'!$A:$A,0),MATCH('決勝ヒート - レース暫定結果表（印刷）'!P$11,'決勝ヒート - レース結果（貼付）'!$1:$1,0)),"")=0,"",IFERROR(INDEX('決勝ヒート - レース結果（貼付）'!$A:$Z,MATCH($A16,'決勝ヒート - レース結果（貼付）'!$A:$A,0),MATCH('決勝ヒート - レース暫定結果表（印刷）'!P$11,'決勝ヒート - レース結果（貼付）'!$1:$1,0)),""))</f>
        <v/>
      </c>
      <c r="Q16" s="226" t="str">
        <f>IF(P16="","",COUNTIF($P$13:P16,"&lt;&gt;"&amp;""))</f>
        <v/>
      </c>
      <c r="R16" s="226" t="str">
        <f t="shared" si="1"/>
        <v/>
      </c>
      <c r="S16" s="226" t="str">
        <f>IF(IFERROR(INDEX('決勝ヒート - レース結果（貼付）'!$A:$Z,MATCH($A16,'決勝ヒート - レース結果（貼付）'!$A:$A,0),MATCH('決勝ヒート - レース暫定結果表（印刷）'!S$11,'決勝ヒート - レース結果（貼付）'!$1:$1,0)),"")=0,"",IFERROR(INDEX('決勝ヒート - レース結果（貼付）'!$A:$Z,MATCH($A16,'決勝ヒート - レース結果（貼付）'!$A:$A,0),MATCH('決勝ヒート - レース暫定結果表（印刷）'!S$11,'決勝ヒート - レース結果（貼付）'!$1:$1,0)),""))</f>
        <v/>
      </c>
      <c r="T16" s="226"/>
      <c r="U16" s="226" t="str">
        <f>IF(IFERROR(INDEX('決勝ヒート - レース結果（貼付）'!$A:$Z,MATCH($B16,'決勝ヒート - レース結果（貼付）'!$B:$B,0),MATCH('決勝ヒート - レース暫定結果表（印刷）'!U$11,'決勝ヒート - レース結果（貼付）'!$1:$1,0)),"")=0,"",IFERROR(INDEX('決勝ヒート - レース結果（貼付）'!$A:$Z,MATCH($B16,'決勝ヒート - レース結果（貼付）'!$B:$B,0),MATCH('決勝ヒート - レース暫定結果表（印刷）'!U$11,'決勝ヒート - レース結果（貼付）'!$1:$1,0)),""))</f>
        <v/>
      </c>
    </row>
    <row r="17" spans="1:21" s="23" customFormat="1" ht="12.75">
      <c r="A17" s="14" t="str">
        <f>IF(OR('決勝ヒート - レース結果（貼付）'!A6="DNF",'決勝ヒート - レース結果（貼付）'!A6="DNS",'決勝ヒート - レース結果（貼付）'!A6="DQ"),'決勝ヒート - レース結果（貼付）'!A6,IF(MAX('決勝ヒート - レース結果（貼付）'!A:A)&gt;A16,A16+1,""))</f>
        <v/>
      </c>
      <c r="B17" s="15" t="str">
        <f>IFERROR(INDEX('決勝ヒート - レース結果（貼付）'!A6:$Z$50,MATCH($A17,'決勝ヒート - レース結果（貼付）'!A6:$A$50,0),MATCH('決勝ヒート - レース暫定結果表（印刷）'!B$11,'決勝ヒート - レース結果（貼付）'!$1:$1,0)),"")</f>
        <v/>
      </c>
      <c r="C17" s="177"/>
      <c r="D17" s="20" t="str">
        <f>IFERROR(INDEX('決勝ヒート - レース結果（貼付）'!$A:$Z,MATCH($B17,'決勝ヒート - レース結果（貼付）'!$B:$B,0),MATCH('決勝ヒート - レース暫定結果表（印刷）'!D$11,'決勝ヒート - レース結果（貼付）'!$1:$1,0)),"")</f>
        <v/>
      </c>
      <c r="E17" s="86" t="str">
        <f>IFERROR(INDEX('決勝ヒート - レース結果（貼付）'!$A:$Z,MATCH($B17,'決勝ヒート - レース結果（貼付）'!$B:$B,0),MATCH('決勝ヒート - レース暫定結果表（印刷）'!E$11,'決勝ヒート - レース結果（貼付）'!$1:$1,0)),"")</f>
        <v/>
      </c>
      <c r="F17" s="85" t="str">
        <f>IFERROR(INDEX('決勝ヒート - レース結果（貼付）'!$A:$Z,MATCH($B17,'決勝ヒート - レース結果（貼付）'!$B:$B,0),MATCH('決勝ヒート - レース暫定結果表（印刷）'!F$11,'決勝ヒート - レース結果（貼付）'!$1:$1,0)),"")</f>
        <v/>
      </c>
      <c r="G17" s="84" t="str">
        <f>IFERROR(INDEX('決勝ヒート - レース結果（貼付）'!$A:$Z,MATCH($B17,'決勝ヒート - レース結果（貼付）'!$B:$B,0),MATCH('決勝ヒート - レース暫定結果表（印刷）'!G$11,'決勝ヒート - レース結果（貼付）'!$1:$1,0)),"")</f>
        <v/>
      </c>
      <c r="H17" s="24" t="str">
        <f>IF(A17="DNS","",IF(A17="DQ","",IFERROR(INDEX('決勝ヒート - レース結果（貼付）'!$A:$Z,MATCH($B17,'決勝ヒート - レース結果（貼付）'!$B:$B,0),MATCH('決勝ヒート - レース暫定結果表（印刷）'!H$11,'決勝ヒート - レース結果（貼付）'!$1:$1,0)),"")))</f>
        <v/>
      </c>
      <c r="I17" s="82" t="str">
        <f>IF(A17="DNS","ｽﾀｰﾄ出来ず",IF(A17="DQ","失　格",IFERROR(INDEX('決勝ヒート - レース結果（貼付）'!$A:$Z,MATCH($B17,'決勝ヒート - レース結果（貼付）'!$B:$B,0),MATCH('決勝ヒート - レース暫定結果表（印刷）'!I$11,'決勝ヒート - レース結果（貼付）'!$1:$1,0)),"")))</f>
        <v/>
      </c>
      <c r="J17" s="26" t="str">
        <f>IF(A17="DNS","",IF(A17="DQ","",IFERROR(INDEX('決勝ヒート - レース結果（貼付）'!$A:$Z,MATCH($B17,'決勝ヒート - レース結果（貼付）'!$B:$B,0),MATCH('決勝ヒート - レース暫定結果表（印刷）'!J$11,'決勝ヒート - レース結果（貼付）'!$1:$1,0)),"")))</f>
        <v/>
      </c>
      <c r="K17" s="26" t="str">
        <f>IF(A17="DNS","",IF(A17="DQ","",IFERROR(INDEX('決勝ヒート - レース結果（貼付）'!$A:$Z,MATCH($B17,'決勝ヒート - レース結果（貼付）'!$B:$B,0),MATCH('決勝ヒート - レース暫定結果表（印刷）'!K$11,'決勝ヒート - レース結果（貼付）'!$1:$1,0)),"")))</f>
        <v/>
      </c>
      <c r="L17" s="83" t="str">
        <f>IF(A17="DNS","",IF(A17="DQ","",IFERROR(INDEX('決勝ヒート - レース結果（貼付）'!$A:$Z,MATCH($B17,'決勝ヒート - レース結果（貼付）'!$B:$B,0),MATCH('決勝ヒート - レース暫定結果表（印刷）'!L$11,'決勝ヒート - レース結果（貼付）'!$1:$1,0)),"")))</f>
        <v/>
      </c>
      <c r="M17" s="219" t="str">
        <f t="shared" si="0"/>
        <v/>
      </c>
      <c r="N17" s="16"/>
      <c r="O17" s="226"/>
      <c r="P17" s="226" t="str">
        <f>IF(IFERROR(INDEX('決勝ヒート - レース結果（貼付）'!$A:$Z,MATCH($A17,'決勝ヒート - レース結果（貼付）'!$A:$A,0),MATCH('決勝ヒート - レース暫定結果表（印刷）'!P$11,'決勝ヒート - レース結果（貼付）'!$1:$1,0)),"")=0,"",IFERROR(INDEX('決勝ヒート - レース結果（貼付）'!$A:$Z,MATCH($A17,'決勝ヒート - レース結果（貼付）'!$A:$A,0),MATCH('決勝ヒート - レース暫定結果表（印刷）'!P$11,'決勝ヒート - レース結果（貼付）'!$1:$1,0)),""))</f>
        <v/>
      </c>
      <c r="Q17" s="226" t="str">
        <f>IF(P17="","",COUNTIF($P$13:P17,"&lt;&gt;"&amp;""))</f>
        <v/>
      </c>
      <c r="R17" s="226" t="str">
        <f t="shared" si="1"/>
        <v/>
      </c>
      <c r="S17" s="226" t="str">
        <f>IF(IFERROR(INDEX('決勝ヒート - レース結果（貼付）'!$A:$Z,MATCH($A17,'決勝ヒート - レース結果（貼付）'!$A:$A,0),MATCH('決勝ヒート - レース暫定結果表（印刷）'!S$11,'決勝ヒート - レース結果（貼付）'!$1:$1,0)),"")=0,"",IFERROR(INDEX('決勝ヒート - レース結果（貼付）'!$A:$Z,MATCH($A17,'決勝ヒート - レース結果（貼付）'!$A:$A,0),MATCH('決勝ヒート - レース暫定結果表（印刷）'!S$11,'決勝ヒート - レース結果（貼付）'!$1:$1,0)),""))</f>
        <v/>
      </c>
      <c r="T17" s="226"/>
      <c r="U17" s="226" t="str">
        <f>IF(IFERROR(INDEX('決勝ヒート - レース結果（貼付）'!$A:$Z,MATCH($B17,'決勝ヒート - レース結果（貼付）'!$B:$B,0),MATCH('決勝ヒート - レース暫定結果表（印刷）'!U$11,'決勝ヒート - レース結果（貼付）'!$1:$1,0)),"")=0,"",IFERROR(INDEX('決勝ヒート - レース結果（貼付）'!$A:$Z,MATCH($B17,'決勝ヒート - レース結果（貼付）'!$B:$B,0),MATCH('決勝ヒート - レース暫定結果表（印刷）'!U$11,'決勝ヒート - レース結果（貼付）'!$1:$1,0)),""))</f>
        <v/>
      </c>
    </row>
    <row r="18" spans="1:21" s="23" customFormat="1" ht="12.75">
      <c r="A18" s="14" t="str">
        <f>IF(OR('決勝ヒート - レース結果（貼付）'!A7="DNF",'決勝ヒート - レース結果（貼付）'!A7="DNS",'決勝ヒート - レース結果（貼付）'!A7="DQ"),'決勝ヒート - レース結果（貼付）'!A7,IF(MAX('決勝ヒート - レース結果（貼付）'!A:A)&gt;A17,A17+1,""))</f>
        <v/>
      </c>
      <c r="B18" s="15" t="str">
        <f>IFERROR(INDEX('決勝ヒート - レース結果（貼付）'!A7:$Z$50,MATCH($A18,'決勝ヒート - レース結果（貼付）'!A7:$A$50,0),MATCH('決勝ヒート - レース暫定結果表（印刷）'!B$11,'決勝ヒート - レース結果（貼付）'!$1:$1,0)),"")</f>
        <v/>
      </c>
      <c r="C18" s="177"/>
      <c r="D18" s="20" t="str">
        <f>IFERROR(INDEX('決勝ヒート - レース結果（貼付）'!$A:$Z,MATCH($B18,'決勝ヒート - レース結果（貼付）'!$B:$B,0),MATCH('決勝ヒート - レース暫定結果表（印刷）'!D$11,'決勝ヒート - レース結果（貼付）'!$1:$1,0)),"")</f>
        <v/>
      </c>
      <c r="E18" s="86" t="str">
        <f>IFERROR(INDEX('決勝ヒート - レース結果（貼付）'!$A:$Z,MATCH($B18,'決勝ヒート - レース結果（貼付）'!$B:$B,0),MATCH('決勝ヒート - レース暫定結果表（印刷）'!E$11,'決勝ヒート - レース結果（貼付）'!$1:$1,0)),"")</f>
        <v/>
      </c>
      <c r="F18" s="85" t="str">
        <f>IFERROR(INDEX('決勝ヒート - レース結果（貼付）'!$A:$Z,MATCH($B18,'決勝ヒート - レース結果（貼付）'!$B:$B,0),MATCH('決勝ヒート - レース暫定結果表（印刷）'!F$11,'決勝ヒート - レース結果（貼付）'!$1:$1,0)),"")</f>
        <v/>
      </c>
      <c r="G18" s="84" t="str">
        <f>IFERROR(INDEX('決勝ヒート - レース結果（貼付）'!$A:$Z,MATCH($B18,'決勝ヒート - レース結果（貼付）'!$B:$B,0),MATCH('決勝ヒート - レース暫定結果表（印刷）'!G$11,'決勝ヒート - レース結果（貼付）'!$1:$1,0)),"")</f>
        <v/>
      </c>
      <c r="H18" s="24" t="str">
        <f>IF(A18="DNS","",IF(A18="DQ","",IFERROR(INDEX('決勝ヒート - レース結果（貼付）'!$A:$Z,MATCH($B18,'決勝ヒート - レース結果（貼付）'!$B:$B,0),MATCH('決勝ヒート - レース暫定結果表（印刷）'!H$11,'決勝ヒート - レース結果（貼付）'!$1:$1,0)),"")))</f>
        <v/>
      </c>
      <c r="I18" s="82" t="str">
        <f>IF(A18="DNS","ｽﾀｰﾄ出来ず",IF(A18="DQ","失　格",IFERROR(INDEX('決勝ヒート - レース結果（貼付）'!$A:$Z,MATCH($B18,'決勝ヒート - レース結果（貼付）'!$B:$B,0),MATCH('決勝ヒート - レース暫定結果表（印刷）'!I$11,'決勝ヒート - レース結果（貼付）'!$1:$1,0)),"")))</f>
        <v/>
      </c>
      <c r="J18" s="26" t="str">
        <f>IF(A18="DNS","",IF(A18="DQ","",IFERROR(INDEX('決勝ヒート - レース結果（貼付）'!$A:$Z,MATCH($B18,'決勝ヒート - レース結果（貼付）'!$B:$B,0),MATCH('決勝ヒート - レース暫定結果表（印刷）'!J$11,'決勝ヒート - レース結果（貼付）'!$1:$1,0)),"")))</f>
        <v/>
      </c>
      <c r="K18" s="26" t="str">
        <f>IF(A18="DNS","",IF(A18="DQ","",IFERROR(INDEX('決勝ヒート - レース結果（貼付）'!$A:$Z,MATCH($B18,'決勝ヒート - レース結果（貼付）'!$B:$B,0),MATCH('決勝ヒート - レース暫定結果表（印刷）'!K$11,'決勝ヒート - レース結果（貼付）'!$1:$1,0)),"")))</f>
        <v/>
      </c>
      <c r="L18" s="83" t="str">
        <f>IF(A18="DNS","",IF(A18="DQ","",IFERROR(INDEX('決勝ヒート - レース結果（貼付）'!$A:$Z,MATCH($B18,'決勝ヒート - レース結果（貼付）'!$B:$B,0),MATCH('決勝ヒート - レース暫定結果表（印刷）'!L$11,'決勝ヒート - レース結果（貼付）'!$1:$1,0)),"")))</f>
        <v/>
      </c>
      <c r="M18" s="219" t="str">
        <f t="shared" si="0"/>
        <v/>
      </c>
      <c r="N18" s="16"/>
      <c r="O18" s="226"/>
      <c r="P18" s="226" t="str">
        <f>IF(IFERROR(INDEX('決勝ヒート - レース結果（貼付）'!$A:$Z,MATCH($A18,'決勝ヒート - レース結果（貼付）'!$A:$A,0),MATCH('決勝ヒート - レース暫定結果表（印刷）'!P$11,'決勝ヒート - レース結果（貼付）'!$1:$1,0)),"")=0,"",IFERROR(INDEX('決勝ヒート - レース結果（貼付）'!$A:$Z,MATCH($A18,'決勝ヒート - レース結果（貼付）'!$A:$A,0),MATCH('決勝ヒート - レース暫定結果表（印刷）'!P$11,'決勝ヒート - レース結果（貼付）'!$1:$1,0)),""))</f>
        <v/>
      </c>
      <c r="Q18" s="226" t="str">
        <f>IF(P18="","",COUNTIF($P$13:P18,"&lt;&gt;"&amp;""))</f>
        <v/>
      </c>
      <c r="R18" s="226" t="str">
        <f t="shared" si="1"/>
        <v/>
      </c>
      <c r="S18" s="226" t="str">
        <f>IF(IFERROR(INDEX('決勝ヒート - レース結果（貼付）'!$A:$Z,MATCH($A18,'決勝ヒート - レース結果（貼付）'!$A:$A,0),MATCH('決勝ヒート - レース暫定結果表（印刷）'!S$11,'決勝ヒート - レース結果（貼付）'!$1:$1,0)),"")=0,"",IFERROR(INDEX('決勝ヒート - レース結果（貼付）'!$A:$Z,MATCH($A18,'決勝ヒート - レース結果（貼付）'!$A:$A,0),MATCH('決勝ヒート - レース暫定結果表（印刷）'!S$11,'決勝ヒート - レース結果（貼付）'!$1:$1,0)),""))</f>
        <v/>
      </c>
      <c r="T18" s="226"/>
      <c r="U18" s="226" t="str">
        <f>IF(IFERROR(INDEX('決勝ヒート - レース結果（貼付）'!$A:$Z,MATCH($B18,'決勝ヒート - レース結果（貼付）'!$B:$B,0),MATCH('決勝ヒート - レース暫定結果表（印刷）'!U$11,'決勝ヒート - レース結果（貼付）'!$1:$1,0)),"")=0,"",IFERROR(INDEX('決勝ヒート - レース結果（貼付）'!$A:$Z,MATCH($B18,'決勝ヒート - レース結果（貼付）'!$B:$B,0),MATCH('決勝ヒート - レース暫定結果表（印刷）'!U$11,'決勝ヒート - レース結果（貼付）'!$1:$1,0)),""))</f>
        <v/>
      </c>
    </row>
    <row r="19" spans="1:21" s="23" customFormat="1" ht="12.75">
      <c r="A19" s="14" t="str">
        <f>IF(OR('決勝ヒート - レース結果（貼付）'!A8="DNF",'決勝ヒート - レース結果（貼付）'!A8="DNS",'決勝ヒート - レース結果（貼付）'!A8="DQ"),'決勝ヒート - レース結果（貼付）'!A8,IF(MAX('決勝ヒート - レース結果（貼付）'!A:A)&gt;A18,A18+1,""))</f>
        <v/>
      </c>
      <c r="B19" s="15" t="str">
        <f>IFERROR(INDEX('決勝ヒート - レース結果（貼付）'!A8:$Z$50,MATCH($A19,'決勝ヒート - レース結果（貼付）'!A8:$A$50,0),MATCH('決勝ヒート - レース暫定結果表（印刷）'!B$11,'決勝ヒート - レース結果（貼付）'!$1:$1,0)),"")</f>
        <v/>
      </c>
      <c r="C19" s="177"/>
      <c r="D19" s="20" t="str">
        <f>IFERROR(INDEX('決勝ヒート - レース結果（貼付）'!$A:$Z,MATCH($B19,'決勝ヒート - レース結果（貼付）'!$B:$B,0),MATCH('決勝ヒート - レース暫定結果表（印刷）'!D$11,'決勝ヒート - レース結果（貼付）'!$1:$1,0)),"")</f>
        <v/>
      </c>
      <c r="E19" s="86" t="str">
        <f>IFERROR(INDEX('決勝ヒート - レース結果（貼付）'!$A:$Z,MATCH($B19,'決勝ヒート - レース結果（貼付）'!$B:$B,0),MATCH('決勝ヒート - レース暫定結果表（印刷）'!E$11,'決勝ヒート - レース結果（貼付）'!$1:$1,0)),"")</f>
        <v/>
      </c>
      <c r="F19" s="85" t="str">
        <f>IFERROR(INDEX('決勝ヒート - レース結果（貼付）'!$A:$Z,MATCH($B19,'決勝ヒート - レース結果（貼付）'!$B:$B,0),MATCH('決勝ヒート - レース暫定結果表（印刷）'!F$11,'決勝ヒート - レース結果（貼付）'!$1:$1,0)),"")</f>
        <v/>
      </c>
      <c r="G19" s="84" t="str">
        <f>IFERROR(INDEX('決勝ヒート - レース結果（貼付）'!$A:$Z,MATCH($B19,'決勝ヒート - レース結果（貼付）'!$B:$B,0),MATCH('決勝ヒート - レース暫定結果表（印刷）'!G$11,'決勝ヒート - レース結果（貼付）'!$1:$1,0)),"")</f>
        <v/>
      </c>
      <c r="H19" s="24" t="str">
        <f>IF(A19="DNS","",IF(A19="DQ","",IFERROR(INDEX('決勝ヒート - レース結果（貼付）'!$A:$Z,MATCH($B19,'決勝ヒート - レース結果（貼付）'!$B:$B,0),MATCH('決勝ヒート - レース暫定結果表（印刷）'!H$11,'決勝ヒート - レース結果（貼付）'!$1:$1,0)),"")))</f>
        <v/>
      </c>
      <c r="I19" s="82" t="str">
        <f>IF(A19="DNS","ｽﾀｰﾄ出来ず",IF(A19="DQ","失　格",IFERROR(INDEX('決勝ヒート - レース結果（貼付）'!$A:$Z,MATCH($B19,'決勝ヒート - レース結果（貼付）'!$B:$B,0),MATCH('決勝ヒート - レース暫定結果表（印刷）'!I$11,'決勝ヒート - レース結果（貼付）'!$1:$1,0)),"")))</f>
        <v/>
      </c>
      <c r="J19" s="26" t="str">
        <f>IF(A19="DNS","",IF(A19="DQ","",IFERROR(INDEX('決勝ヒート - レース結果（貼付）'!$A:$Z,MATCH($B19,'決勝ヒート - レース結果（貼付）'!$B:$B,0),MATCH('決勝ヒート - レース暫定結果表（印刷）'!J$11,'決勝ヒート - レース結果（貼付）'!$1:$1,0)),"")))</f>
        <v/>
      </c>
      <c r="K19" s="26" t="str">
        <f>IF(A19="DNS","",IF(A19="DQ","",IFERROR(INDEX('決勝ヒート - レース結果（貼付）'!$A:$Z,MATCH($B19,'決勝ヒート - レース結果（貼付）'!$B:$B,0),MATCH('決勝ヒート - レース暫定結果表（印刷）'!K$11,'決勝ヒート - レース結果（貼付）'!$1:$1,0)),"")))</f>
        <v/>
      </c>
      <c r="L19" s="83" t="str">
        <f>IF(A19="DNS","",IF(A19="DQ","",IFERROR(INDEX('決勝ヒート - レース結果（貼付）'!$A:$Z,MATCH($B19,'決勝ヒート - レース結果（貼付）'!$B:$B,0),MATCH('決勝ヒート - レース暫定結果表（印刷）'!L$11,'決勝ヒート - レース結果（貼付）'!$1:$1,0)),"")))</f>
        <v/>
      </c>
      <c r="M19" s="219" t="str">
        <f t="shared" si="0"/>
        <v/>
      </c>
      <c r="N19" s="16"/>
      <c r="O19" s="226"/>
      <c r="P19" s="226" t="str">
        <f>IF(IFERROR(INDEX('決勝ヒート - レース結果（貼付）'!$A:$Z,MATCH($A19,'決勝ヒート - レース結果（貼付）'!$A:$A,0),MATCH('決勝ヒート - レース暫定結果表（印刷）'!P$11,'決勝ヒート - レース結果（貼付）'!$1:$1,0)),"")=0,"",IFERROR(INDEX('決勝ヒート - レース結果（貼付）'!$A:$Z,MATCH($A19,'決勝ヒート - レース結果（貼付）'!$A:$A,0),MATCH('決勝ヒート - レース暫定結果表（印刷）'!P$11,'決勝ヒート - レース結果（貼付）'!$1:$1,0)),""))</f>
        <v/>
      </c>
      <c r="Q19" s="226" t="str">
        <f>IF(P19="","",COUNTIF($P$13:P19,"&lt;&gt;"&amp;""))</f>
        <v/>
      </c>
      <c r="R19" s="226" t="str">
        <f t="shared" si="1"/>
        <v/>
      </c>
      <c r="S19" s="226" t="str">
        <f>IF(IFERROR(INDEX('決勝ヒート - レース結果（貼付）'!$A:$Z,MATCH($A19,'決勝ヒート - レース結果（貼付）'!$A:$A,0),MATCH('決勝ヒート - レース暫定結果表（印刷）'!S$11,'決勝ヒート - レース結果（貼付）'!$1:$1,0)),"")=0,"",IFERROR(INDEX('決勝ヒート - レース結果（貼付）'!$A:$Z,MATCH($A19,'決勝ヒート - レース結果（貼付）'!$A:$A,0),MATCH('決勝ヒート - レース暫定結果表（印刷）'!S$11,'決勝ヒート - レース結果（貼付）'!$1:$1,0)),""))</f>
        <v/>
      </c>
      <c r="T19" s="226"/>
      <c r="U19" s="226" t="str">
        <f>IF(IFERROR(INDEX('決勝ヒート - レース結果（貼付）'!$A:$Z,MATCH($B19,'決勝ヒート - レース結果（貼付）'!$B:$B,0),MATCH('決勝ヒート - レース暫定結果表（印刷）'!U$11,'決勝ヒート - レース結果（貼付）'!$1:$1,0)),"")=0,"",IFERROR(INDEX('決勝ヒート - レース結果（貼付）'!$A:$Z,MATCH($B19,'決勝ヒート - レース結果（貼付）'!$B:$B,0),MATCH('決勝ヒート - レース暫定結果表（印刷）'!U$11,'決勝ヒート - レース結果（貼付）'!$1:$1,0)),""))</f>
        <v/>
      </c>
    </row>
    <row r="20" spans="1:21" s="23" customFormat="1" ht="12.75">
      <c r="A20" s="14" t="str">
        <f>IF(OR('決勝ヒート - レース結果（貼付）'!A9="DNF",'決勝ヒート - レース結果（貼付）'!A9="DNS",'決勝ヒート - レース結果（貼付）'!A9="DQ"),'決勝ヒート - レース結果（貼付）'!A9,IF(MAX('決勝ヒート - レース結果（貼付）'!A:A)&gt;A19,A19+1,""))</f>
        <v/>
      </c>
      <c r="B20" s="15" t="str">
        <f>IFERROR(INDEX('決勝ヒート - レース結果（貼付）'!A9:$Z$50,MATCH($A20,'決勝ヒート - レース結果（貼付）'!A9:$A$50,0),MATCH('決勝ヒート - レース暫定結果表（印刷）'!B$11,'決勝ヒート - レース結果（貼付）'!$1:$1,0)),"")</f>
        <v/>
      </c>
      <c r="C20" s="177"/>
      <c r="D20" s="20" t="str">
        <f>IFERROR(INDEX('決勝ヒート - レース結果（貼付）'!$A:$Z,MATCH($B20,'決勝ヒート - レース結果（貼付）'!$B:$B,0),MATCH('決勝ヒート - レース暫定結果表（印刷）'!D$11,'決勝ヒート - レース結果（貼付）'!$1:$1,0)),"")</f>
        <v/>
      </c>
      <c r="E20" s="86" t="str">
        <f>IFERROR(INDEX('決勝ヒート - レース結果（貼付）'!$A:$Z,MATCH($B20,'決勝ヒート - レース結果（貼付）'!$B:$B,0),MATCH('決勝ヒート - レース暫定結果表（印刷）'!E$11,'決勝ヒート - レース結果（貼付）'!$1:$1,0)),"")</f>
        <v/>
      </c>
      <c r="F20" s="85" t="str">
        <f>IFERROR(INDEX('決勝ヒート - レース結果（貼付）'!$A:$Z,MATCH($B20,'決勝ヒート - レース結果（貼付）'!$B:$B,0),MATCH('決勝ヒート - レース暫定結果表（印刷）'!F$11,'決勝ヒート - レース結果（貼付）'!$1:$1,0)),"")</f>
        <v/>
      </c>
      <c r="G20" s="84" t="str">
        <f>IFERROR(INDEX('決勝ヒート - レース結果（貼付）'!$A:$Z,MATCH($B20,'決勝ヒート - レース結果（貼付）'!$B:$B,0),MATCH('決勝ヒート - レース暫定結果表（印刷）'!G$11,'決勝ヒート - レース結果（貼付）'!$1:$1,0)),"")</f>
        <v/>
      </c>
      <c r="H20" s="24" t="str">
        <f>IF(A20="DNS","",IF(A20="DQ","",IFERROR(INDEX('決勝ヒート - レース結果（貼付）'!$A:$Z,MATCH($B20,'決勝ヒート - レース結果（貼付）'!$B:$B,0),MATCH('決勝ヒート - レース暫定結果表（印刷）'!H$11,'決勝ヒート - レース結果（貼付）'!$1:$1,0)),"")))</f>
        <v/>
      </c>
      <c r="I20" s="82" t="str">
        <f>IF(A20="DNS","ｽﾀｰﾄ出来ず",IF(A20="DQ","失　格",IFERROR(INDEX('決勝ヒート - レース結果（貼付）'!$A:$Z,MATCH($B20,'決勝ヒート - レース結果（貼付）'!$B:$B,0),MATCH('決勝ヒート - レース暫定結果表（印刷）'!I$11,'決勝ヒート - レース結果（貼付）'!$1:$1,0)),"")))</f>
        <v/>
      </c>
      <c r="J20" s="26" t="str">
        <f>IF(A20="DNS","",IF(A20="DQ","",IFERROR(INDEX('決勝ヒート - レース結果（貼付）'!$A:$Z,MATCH($B20,'決勝ヒート - レース結果（貼付）'!$B:$B,0),MATCH('決勝ヒート - レース暫定結果表（印刷）'!J$11,'決勝ヒート - レース結果（貼付）'!$1:$1,0)),"")))</f>
        <v/>
      </c>
      <c r="K20" s="26" t="str">
        <f>IF(A20="DNS","",IF(A20="DQ","",IFERROR(INDEX('決勝ヒート - レース結果（貼付）'!$A:$Z,MATCH($B20,'決勝ヒート - レース結果（貼付）'!$B:$B,0),MATCH('決勝ヒート - レース暫定結果表（印刷）'!K$11,'決勝ヒート - レース結果（貼付）'!$1:$1,0)),"")))</f>
        <v/>
      </c>
      <c r="L20" s="83" t="str">
        <f>IF(A20="DNS","",IF(A20="DQ","",IFERROR(INDEX('決勝ヒート - レース結果（貼付）'!$A:$Z,MATCH($B20,'決勝ヒート - レース結果（貼付）'!$B:$B,0),MATCH('決勝ヒート - レース暫定結果表（印刷）'!L$11,'決勝ヒート - レース結果（貼付）'!$1:$1,0)),"")))</f>
        <v/>
      </c>
      <c r="M20" s="219" t="str">
        <f t="shared" si="0"/>
        <v/>
      </c>
      <c r="N20" s="16"/>
      <c r="O20" s="226"/>
      <c r="P20" s="226" t="str">
        <f>IF(IFERROR(INDEX('決勝ヒート - レース結果（貼付）'!$A:$Z,MATCH($A20,'決勝ヒート - レース結果（貼付）'!$A:$A,0),MATCH('決勝ヒート - レース暫定結果表（印刷）'!P$11,'決勝ヒート - レース結果（貼付）'!$1:$1,0)),"")=0,"",IFERROR(INDEX('決勝ヒート - レース結果（貼付）'!$A:$Z,MATCH($A20,'決勝ヒート - レース結果（貼付）'!$A:$A,0),MATCH('決勝ヒート - レース暫定結果表（印刷）'!P$11,'決勝ヒート - レース結果（貼付）'!$1:$1,0)),""))</f>
        <v/>
      </c>
      <c r="Q20" s="226" t="str">
        <f>IF(P20="","",COUNTIF($P$13:P20,"&lt;&gt;"&amp;""))</f>
        <v/>
      </c>
      <c r="R20" s="226" t="str">
        <f t="shared" si="1"/>
        <v/>
      </c>
      <c r="S20" s="226" t="str">
        <f>IF(IFERROR(INDEX('決勝ヒート - レース結果（貼付）'!$A:$Z,MATCH($A20,'決勝ヒート - レース結果（貼付）'!$A:$A,0),MATCH('決勝ヒート - レース暫定結果表（印刷）'!S$11,'決勝ヒート - レース結果（貼付）'!$1:$1,0)),"")=0,"",IFERROR(INDEX('決勝ヒート - レース結果（貼付）'!$A:$Z,MATCH($A20,'決勝ヒート - レース結果（貼付）'!$A:$A,0),MATCH('決勝ヒート - レース暫定結果表（印刷）'!S$11,'決勝ヒート - レース結果（貼付）'!$1:$1,0)),""))</f>
        <v/>
      </c>
      <c r="T20" s="226"/>
      <c r="U20" s="226" t="str">
        <f>IF(IFERROR(INDEX('決勝ヒート - レース結果（貼付）'!$A:$Z,MATCH($B20,'決勝ヒート - レース結果（貼付）'!$B:$B,0),MATCH('決勝ヒート - レース暫定結果表（印刷）'!U$11,'決勝ヒート - レース結果（貼付）'!$1:$1,0)),"")=0,"",IFERROR(INDEX('決勝ヒート - レース結果（貼付）'!$A:$Z,MATCH($B20,'決勝ヒート - レース結果（貼付）'!$B:$B,0),MATCH('決勝ヒート - レース暫定結果表（印刷）'!U$11,'決勝ヒート - レース結果（貼付）'!$1:$1,0)),""))</f>
        <v/>
      </c>
    </row>
    <row r="21" spans="1:21" s="23" customFormat="1" ht="12.75">
      <c r="A21" s="14" t="str">
        <f>IF(OR('決勝ヒート - レース結果（貼付）'!A10="DNF",'決勝ヒート - レース結果（貼付）'!A10="DNS",'決勝ヒート - レース結果（貼付）'!A10="DQ"),'決勝ヒート - レース結果（貼付）'!A10,IF(MAX('決勝ヒート - レース結果（貼付）'!A:A)&gt;A20,A20+1,""))</f>
        <v/>
      </c>
      <c r="B21" s="15" t="str">
        <f>IFERROR(INDEX('決勝ヒート - レース結果（貼付）'!A10:$Z$50,MATCH($A21,'決勝ヒート - レース結果（貼付）'!A10:$A$50,0),MATCH('決勝ヒート - レース暫定結果表（印刷）'!B$11,'決勝ヒート - レース結果（貼付）'!$1:$1,0)),"")</f>
        <v/>
      </c>
      <c r="C21" s="177"/>
      <c r="D21" s="20" t="str">
        <f>IFERROR(INDEX('決勝ヒート - レース結果（貼付）'!$A:$Z,MATCH($B21,'決勝ヒート - レース結果（貼付）'!$B:$B,0),MATCH('決勝ヒート - レース暫定結果表（印刷）'!D$11,'決勝ヒート - レース結果（貼付）'!$1:$1,0)),"")</f>
        <v/>
      </c>
      <c r="E21" s="86" t="str">
        <f>IFERROR(INDEX('決勝ヒート - レース結果（貼付）'!$A:$Z,MATCH($B21,'決勝ヒート - レース結果（貼付）'!$B:$B,0),MATCH('決勝ヒート - レース暫定結果表（印刷）'!E$11,'決勝ヒート - レース結果（貼付）'!$1:$1,0)),"")</f>
        <v/>
      </c>
      <c r="F21" s="85" t="str">
        <f>IFERROR(INDEX('決勝ヒート - レース結果（貼付）'!$A:$Z,MATCH($B21,'決勝ヒート - レース結果（貼付）'!$B:$B,0),MATCH('決勝ヒート - レース暫定結果表（印刷）'!F$11,'決勝ヒート - レース結果（貼付）'!$1:$1,0)),"")</f>
        <v/>
      </c>
      <c r="G21" s="84" t="str">
        <f>IFERROR(INDEX('決勝ヒート - レース結果（貼付）'!$A:$Z,MATCH($B21,'決勝ヒート - レース結果（貼付）'!$B:$B,0),MATCH('決勝ヒート - レース暫定結果表（印刷）'!G$11,'決勝ヒート - レース結果（貼付）'!$1:$1,0)),"")</f>
        <v/>
      </c>
      <c r="H21" s="24" t="str">
        <f>IF(A21="DNS","",IF(A21="DQ","",IFERROR(INDEX('決勝ヒート - レース結果（貼付）'!$A:$Z,MATCH($B21,'決勝ヒート - レース結果（貼付）'!$B:$B,0),MATCH('決勝ヒート - レース暫定結果表（印刷）'!H$11,'決勝ヒート - レース結果（貼付）'!$1:$1,0)),"")))</f>
        <v/>
      </c>
      <c r="I21" s="82" t="str">
        <f>IF(A21="DNS","ｽﾀｰﾄ出来ず",IF(A21="DQ","失　格",IFERROR(INDEX('決勝ヒート - レース結果（貼付）'!$A:$Z,MATCH($B21,'決勝ヒート - レース結果（貼付）'!$B:$B,0),MATCH('決勝ヒート - レース暫定結果表（印刷）'!I$11,'決勝ヒート - レース結果（貼付）'!$1:$1,0)),"")))</f>
        <v/>
      </c>
      <c r="J21" s="26" t="str">
        <f>IF(A21="DNS","",IF(A21="DQ","",IFERROR(INDEX('決勝ヒート - レース結果（貼付）'!$A:$Z,MATCH($B21,'決勝ヒート - レース結果（貼付）'!$B:$B,0),MATCH('決勝ヒート - レース暫定結果表（印刷）'!J$11,'決勝ヒート - レース結果（貼付）'!$1:$1,0)),"")))</f>
        <v/>
      </c>
      <c r="K21" s="26" t="str">
        <f>IF(A21="DNS","",IF(A21="DQ","",IFERROR(INDEX('決勝ヒート - レース結果（貼付）'!$A:$Z,MATCH($B21,'決勝ヒート - レース結果（貼付）'!$B:$B,0),MATCH('決勝ヒート - レース暫定結果表（印刷）'!K$11,'決勝ヒート - レース結果（貼付）'!$1:$1,0)),"")))</f>
        <v/>
      </c>
      <c r="L21" s="83" t="str">
        <f>IF(A21="DNS","",IF(A21="DQ","",IFERROR(INDEX('決勝ヒート - レース結果（貼付）'!$A:$Z,MATCH($B21,'決勝ヒート - レース結果（貼付）'!$B:$B,0),MATCH('決勝ヒート - レース暫定結果表（印刷）'!L$11,'決勝ヒート - レース結果（貼付）'!$1:$1,0)),"")))</f>
        <v/>
      </c>
      <c r="M21" s="219" t="str">
        <f t="shared" si="0"/>
        <v/>
      </c>
      <c r="N21" s="16"/>
      <c r="O21" s="226"/>
      <c r="P21" s="226" t="str">
        <f>IF(IFERROR(INDEX('決勝ヒート - レース結果（貼付）'!$A:$Z,MATCH($A21,'決勝ヒート - レース結果（貼付）'!$A:$A,0),MATCH('決勝ヒート - レース暫定結果表（印刷）'!P$11,'決勝ヒート - レース結果（貼付）'!$1:$1,0)),"")=0,"",IFERROR(INDEX('決勝ヒート - レース結果（貼付）'!$A:$Z,MATCH($A21,'決勝ヒート - レース結果（貼付）'!$A:$A,0),MATCH('決勝ヒート - レース暫定結果表（印刷）'!P$11,'決勝ヒート - レース結果（貼付）'!$1:$1,0)),""))</f>
        <v/>
      </c>
      <c r="Q21" s="226" t="str">
        <f>IF(P21="","",COUNTIF($P$13:P21,"&lt;&gt;"&amp;""))</f>
        <v/>
      </c>
      <c r="R21" s="226" t="str">
        <f t="shared" si="1"/>
        <v/>
      </c>
      <c r="S21" s="226" t="str">
        <f>IF(IFERROR(INDEX('決勝ヒート - レース結果（貼付）'!$A:$Z,MATCH($A21,'決勝ヒート - レース結果（貼付）'!$A:$A,0),MATCH('決勝ヒート - レース暫定結果表（印刷）'!S$11,'決勝ヒート - レース結果（貼付）'!$1:$1,0)),"")=0,"",IFERROR(INDEX('決勝ヒート - レース結果（貼付）'!$A:$Z,MATCH($A21,'決勝ヒート - レース結果（貼付）'!$A:$A,0),MATCH('決勝ヒート - レース暫定結果表（印刷）'!S$11,'決勝ヒート - レース結果（貼付）'!$1:$1,0)),""))</f>
        <v/>
      </c>
      <c r="T21" s="226"/>
      <c r="U21" s="226" t="str">
        <f>IF(IFERROR(INDEX('決勝ヒート - レース結果（貼付）'!$A:$Z,MATCH($B21,'決勝ヒート - レース結果（貼付）'!$B:$B,0),MATCH('決勝ヒート - レース暫定結果表（印刷）'!U$11,'決勝ヒート - レース結果（貼付）'!$1:$1,0)),"")=0,"",IFERROR(INDEX('決勝ヒート - レース結果（貼付）'!$A:$Z,MATCH($B21,'決勝ヒート - レース結果（貼付）'!$B:$B,0),MATCH('決勝ヒート - レース暫定結果表（印刷）'!U$11,'決勝ヒート - レース結果（貼付）'!$1:$1,0)),""))</f>
        <v/>
      </c>
    </row>
    <row r="22" spans="1:21" s="23" customFormat="1" ht="12.75">
      <c r="A22" s="14" t="str">
        <f>IF(OR('決勝ヒート - レース結果（貼付）'!A11="DNF",'決勝ヒート - レース結果（貼付）'!A11="DNS",'決勝ヒート - レース結果（貼付）'!A11="DQ"),'決勝ヒート - レース結果（貼付）'!A11,IF(MAX('決勝ヒート - レース結果（貼付）'!A:A)&gt;A21,A21+1,""))</f>
        <v/>
      </c>
      <c r="B22" s="15" t="str">
        <f>IFERROR(INDEX('決勝ヒート - レース結果（貼付）'!A11:$Z$50,MATCH($A22,'決勝ヒート - レース結果（貼付）'!A11:$A$50,0),MATCH('決勝ヒート - レース暫定結果表（印刷）'!B$11,'決勝ヒート - レース結果（貼付）'!$1:$1,0)),"")</f>
        <v/>
      </c>
      <c r="C22" s="177"/>
      <c r="D22" s="20" t="str">
        <f>IFERROR(INDEX('決勝ヒート - レース結果（貼付）'!$A:$Z,MATCH($B22,'決勝ヒート - レース結果（貼付）'!$B:$B,0),MATCH('決勝ヒート - レース暫定結果表（印刷）'!D$11,'決勝ヒート - レース結果（貼付）'!$1:$1,0)),"")</f>
        <v/>
      </c>
      <c r="E22" s="86" t="str">
        <f>IFERROR(INDEX('決勝ヒート - レース結果（貼付）'!$A:$Z,MATCH($B22,'決勝ヒート - レース結果（貼付）'!$B:$B,0),MATCH('決勝ヒート - レース暫定結果表（印刷）'!E$11,'決勝ヒート - レース結果（貼付）'!$1:$1,0)),"")</f>
        <v/>
      </c>
      <c r="F22" s="85" t="str">
        <f>IFERROR(INDEX('決勝ヒート - レース結果（貼付）'!$A:$Z,MATCH($B22,'決勝ヒート - レース結果（貼付）'!$B:$B,0),MATCH('決勝ヒート - レース暫定結果表（印刷）'!F$11,'決勝ヒート - レース結果（貼付）'!$1:$1,0)),"")</f>
        <v/>
      </c>
      <c r="G22" s="84" t="str">
        <f>IFERROR(INDEX('決勝ヒート - レース結果（貼付）'!$A:$Z,MATCH($B22,'決勝ヒート - レース結果（貼付）'!$B:$B,0),MATCH('決勝ヒート - レース暫定結果表（印刷）'!G$11,'決勝ヒート - レース結果（貼付）'!$1:$1,0)),"")</f>
        <v/>
      </c>
      <c r="H22" s="24" t="str">
        <f>IF(A22="DNS","",IF(A22="DQ","",IFERROR(INDEX('決勝ヒート - レース結果（貼付）'!$A:$Z,MATCH($B22,'決勝ヒート - レース結果（貼付）'!$B:$B,0),MATCH('決勝ヒート - レース暫定結果表（印刷）'!H$11,'決勝ヒート - レース結果（貼付）'!$1:$1,0)),"")))</f>
        <v/>
      </c>
      <c r="I22" s="82" t="str">
        <f>IF(A22="DNS","ｽﾀｰﾄ出来ず",IF(A22="DQ","失　格",IFERROR(INDEX('決勝ヒート - レース結果（貼付）'!$A:$Z,MATCH($B22,'決勝ヒート - レース結果（貼付）'!$B:$B,0),MATCH('決勝ヒート - レース暫定結果表（印刷）'!I$11,'決勝ヒート - レース結果（貼付）'!$1:$1,0)),"")))</f>
        <v/>
      </c>
      <c r="J22" s="26" t="str">
        <f>IF(A22="DNS","",IF(A22="DQ","",IFERROR(INDEX('決勝ヒート - レース結果（貼付）'!$A:$Z,MATCH($B22,'決勝ヒート - レース結果（貼付）'!$B:$B,0),MATCH('決勝ヒート - レース暫定結果表（印刷）'!J$11,'決勝ヒート - レース結果（貼付）'!$1:$1,0)),"")))</f>
        <v/>
      </c>
      <c r="K22" s="26" t="str">
        <f>IF(A22="DNS","",IF(A22="DQ","",IFERROR(INDEX('決勝ヒート - レース結果（貼付）'!$A:$Z,MATCH($B22,'決勝ヒート - レース結果（貼付）'!$B:$B,0),MATCH('決勝ヒート - レース暫定結果表（印刷）'!K$11,'決勝ヒート - レース結果（貼付）'!$1:$1,0)),"")))</f>
        <v/>
      </c>
      <c r="L22" s="83" t="str">
        <f>IF(A22="DNS","",IF(A22="DQ","",IFERROR(INDEX('決勝ヒート - レース結果（貼付）'!$A:$Z,MATCH($B22,'決勝ヒート - レース結果（貼付）'!$B:$B,0),MATCH('決勝ヒート - レース暫定結果表（印刷）'!L$11,'決勝ヒート - レース結果（貼付）'!$1:$1,0)),"")))</f>
        <v/>
      </c>
      <c r="M22" s="219" t="str">
        <f t="shared" si="0"/>
        <v/>
      </c>
      <c r="N22" s="16"/>
      <c r="O22" s="226"/>
      <c r="P22" s="226" t="str">
        <f>IF(IFERROR(INDEX('決勝ヒート - レース結果（貼付）'!$A:$Z,MATCH($A22,'決勝ヒート - レース結果（貼付）'!$A:$A,0),MATCH('決勝ヒート - レース暫定結果表（印刷）'!P$11,'決勝ヒート - レース結果（貼付）'!$1:$1,0)),"")=0,"",IFERROR(INDEX('決勝ヒート - レース結果（貼付）'!$A:$Z,MATCH($A22,'決勝ヒート - レース結果（貼付）'!$A:$A,0),MATCH('決勝ヒート - レース暫定結果表（印刷）'!P$11,'決勝ヒート - レース結果（貼付）'!$1:$1,0)),""))</f>
        <v/>
      </c>
      <c r="Q22" s="226" t="str">
        <f>IF(P22="","",COUNTIF($P$13:P22,"&lt;&gt;"&amp;""))</f>
        <v/>
      </c>
      <c r="R22" s="226" t="str">
        <f t="shared" si="1"/>
        <v/>
      </c>
      <c r="S22" s="226" t="str">
        <f>IF(IFERROR(INDEX('決勝ヒート - レース結果（貼付）'!$A:$Z,MATCH($A22,'決勝ヒート - レース結果（貼付）'!$A:$A,0),MATCH('決勝ヒート - レース暫定結果表（印刷）'!S$11,'決勝ヒート - レース結果（貼付）'!$1:$1,0)),"")=0,"",IFERROR(INDEX('決勝ヒート - レース結果（貼付）'!$A:$Z,MATCH($A22,'決勝ヒート - レース結果（貼付）'!$A:$A,0),MATCH('決勝ヒート - レース暫定結果表（印刷）'!S$11,'決勝ヒート - レース結果（貼付）'!$1:$1,0)),""))</f>
        <v/>
      </c>
      <c r="T22" s="226"/>
      <c r="U22" s="226" t="str">
        <f>IF(IFERROR(INDEX('決勝ヒート - レース結果（貼付）'!$A:$Z,MATCH($B22,'決勝ヒート - レース結果（貼付）'!$B:$B,0),MATCH('決勝ヒート - レース暫定結果表（印刷）'!U$11,'決勝ヒート - レース結果（貼付）'!$1:$1,0)),"")=0,"",IFERROR(INDEX('決勝ヒート - レース結果（貼付）'!$A:$Z,MATCH($B22,'決勝ヒート - レース結果（貼付）'!$B:$B,0),MATCH('決勝ヒート - レース暫定結果表（印刷）'!U$11,'決勝ヒート - レース結果（貼付）'!$1:$1,0)),""))</f>
        <v/>
      </c>
    </row>
    <row r="23" spans="1:21" s="23" customFormat="1" ht="12.75">
      <c r="A23" s="14" t="str">
        <f>IF(OR('決勝ヒート - レース結果（貼付）'!A12="DNF",'決勝ヒート - レース結果（貼付）'!A12="DNS",'決勝ヒート - レース結果（貼付）'!A12="DQ"),'決勝ヒート - レース結果（貼付）'!A12,IF(MAX('決勝ヒート - レース結果（貼付）'!A:A)&gt;A22,A22+1,""))</f>
        <v/>
      </c>
      <c r="B23" s="15" t="str">
        <f>IFERROR(INDEX('決勝ヒート - レース結果（貼付）'!A12:$Z$50,MATCH($A23,'決勝ヒート - レース結果（貼付）'!A12:$A$50,0),MATCH('決勝ヒート - レース暫定結果表（印刷）'!B$11,'決勝ヒート - レース結果（貼付）'!$1:$1,0)),"")</f>
        <v/>
      </c>
      <c r="C23" s="177"/>
      <c r="D23" s="20" t="str">
        <f>IFERROR(INDEX('決勝ヒート - レース結果（貼付）'!$A:$Z,MATCH($B23,'決勝ヒート - レース結果（貼付）'!$B:$B,0),MATCH('決勝ヒート - レース暫定結果表（印刷）'!D$11,'決勝ヒート - レース結果（貼付）'!$1:$1,0)),"")</f>
        <v/>
      </c>
      <c r="E23" s="86" t="str">
        <f>IFERROR(INDEX('決勝ヒート - レース結果（貼付）'!$A:$Z,MATCH($B23,'決勝ヒート - レース結果（貼付）'!$B:$B,0),MATCH('決勝ヒート - レース暫定結果表（印刷）'!E$11,'決勝ヒート - レース結果（貼付）'!$1:$1,0)),"")</f>
        <v/>
      </c>
      <c r="F23" s="85" t="str">
        <f>IFERROR(INDEX('決勝ヒート - レース結果（貼付）'!$A:$Z,MATCH($B23,'決勝ヒート - レース結果（貼付）'!$B:$B,0),MATCH('決勝ヒート - レース暫定結果表（印刷）'!F$11,'決勝ヒート - レース結果（貼付）'!$1:$1,0)),"")</f>
        <v/>
      </c>
      <c r="G23" s="84" t="str">
        <f>IFERROR(INDEX('決勝ヒート - レース結果（貼付）'!$A:$Z,MATCH($B23,'決勝ヒート - レース結果（貼付）'!$B:$B,0),MATCH('決勝ヒート - レース暫定結果表（印刷）'!G$11,'決勝ヒート - レース結果（貼付）'!$1:$1,0)),"")</f>
        <v/>
      </c>
      <c r="H23" s="24" t="str">
        <f>IF(A23="DNS","",IF(A23="DQ","",IFERROR(INDEX('決勝ヒート - レース結果（貼付）'!$A:$Z,MATCH($B23,'決勝ヒート - レース結果（貼付）'!$B:$B,0),MATCH('決勝ヒート - レース暫定結果表（印刷）'!H$11,'決勝ヒート - レース結果（貼付）'!$1:$1,0)),"")))</f>
        <v/>
      </c>
      <c r="I23" s="82" t="str">
        <f>IF(A23="DNS","ｽﾀｰﾄ出来ず",IF(A23="DQ","失　格",IFERROR(INDEX('決勝ヒート - レース結果（貼付）'!$A:$Z,MATCH($B23,'決勝ヒート - レース結果（貼付）'!$B:$B,0),MATCH('決勝ヒート - レース暫定結果表（印刷）'!I$11,'決勝ヒート - レース結果（貼付）'!$1:$1,0)),"")))</f>
        <v/>
      </c>
      <c r="J23" s="26" t="str">
        <f>IF(A23="DNS","",IF(A23="DQ","",IFERROR(INDEX('決勝ヒート - レース結果（貼付）'!$A:$Z,MATCH($B23,'決勝ヒート - レース結果（貼付）'!$B:$B,0),MATCH('決勝ヒート - レース暫定結果表（印刷）'!J$11,'決勝ヒート - レース結果（貼付）'!$1:$1,0)),"")))</f>
        <v/>
      </c>
      <c r="K23" s="26" t="str">
        <f>IF(A23="DNS","",IF(A23="DQ","",IFERROR(INDEX('決勝ヒート - レース結果（貼付）'!$A:$Z,MATCH($B23,'決勝ヒート - レース結果（貼付）'!$B:$B,0),MATCH('決勝ヒート - レース暫定結果表（印刷）'!K$11,'決勝ヒート - レース結果（貼付）'!$1:$1,0)),"")))</f>
        <v/>
      </c>
      <c r="L23" s="83" t="str">
        <f>IF(A23="DNS","",IF(A23="DQ","",IFERROR(INDEX('決勝ヒート - レース結果（貼付）'!$A:$Z,MATCH($B23,'決勝ヒート - レース結果（貼付）'!$B:$B,0),MATCH('決勝ヒート - レース暫定結果表（印刷）'!L$11,'決勝ヒート - レース結果（貼付）'!$1:$1,0)),"")))</f>
        <v/>
      </c>
      <c r="M23" s="219" t="str">
        <f t="shared" si="0"/>
        <v/>
      </c>
      <c r="N23" s="16"/>
      <c r="O23" s="226"/>
      <c r="P23" s="226" t="str">
        <f>IF(IFERROR(INDEX('決勝ヒート - レース結果（貼付）'!$A:$Z,MATCH($A23,'決勝ヒート - レース結果（貼付）'!$A:$A,0),MATCH('決勝ヒート - レース暫定結果表（印刷）'!P$11,'決勝ヒート - レース結果（貼付）'!$1:$1,0)),"")=0,"",IFERROR(INDEX('決勝ヒート - レース結果（貼付）'!$A:$Z,MATCH($A23,'決勝ヒート - レース結果（貼付）'!$A:$A,0),MATCH('決勝ヒート - レース暫定結果表（印刷）'!P$11,'決勝ヒート - レース結果（貼付）'!$1:$1,0)),""))</f>
        <v/>
      </c>
      <c r="Q23" s="226" t="str">
        <f>IF(P23="","",COUNTIF($P$13:P23,"&lt;&gt;"&amp;""))</f>
        <v/>
      </c>
      <c r="R23" s="226" t="str">
        <f t="shared" si="1"/>
        <v/>
      </c>
      <c r="S23" s="226" t="str">
        <f>IF(IFERROR(INDEX('決勝ヒート - レース結果（貼付）'!$A:$Z,MATCH($A23,'決勝ヒート - レース結果（貼付）'!$A:$A,0),MATCH('決勝ヒート - レース暫定結果表（印刷）'!S$11,'決勝ヒート - レース結果（貼付）'!$1:$1,0)),"")=0,"",IFERROR(INDEX('決勝ヒート - レース結果（貼付）'!$A:$Z,MATCH($A23,'決勝ヒート - レース結果（貼付）'!$A:$A,0),MATCH('決勝ヒート - レース暫定結果表（印刷）'!S$11,'決勝ヒート - レース結果（貼付）'!$1:$1,0)),""))</f>
        <v/>
      </c>
      <c r="T23" s="226"/>
      <c r="U23" s="226" t="str">
        <f>IF(IFERROR(INDEX('決勝ヒート - レース結果（貼付）'!$A:$Z,MATCH($B23,'決勝ヒート - レース結果（貼付）'!$B:$B,0),MATCH('決勝ヒート - レース暫定結果表（印刷）'!U$11,'決勝ヒート - レース結果（貼付）'!$1:$1,0)),"")=0,"",IFERROR(INDEX('決勝ヒート - レース結果（貼付）'!$A:$Z,MATCH($B23,'決勝ヒート - レース結果（貼付）'!$B:$B,0),MATCH('決勝ヒート - レース暫定結果表（印刷）'!U$11,'決勝ヒート - レース結果（貼付）'!$1:$1,0)),""))</f>
        <v/>
      </c>
    </row>
    <row r="24" spans="1:21" s="23" customFormat="1" ht="12.75">
      <c r="A24" s="14" t="str">
        <f>IF(OR('決勝ヒート - レース結果（貼付）'!A13="DNF",'決勝ヒート - レース結果（貼付）'!A13="DNS",'決勝ヒート - レース結果（貼付）'!A13="DQ"),'決勝ヒート - レース結果（貼付）'!A13,IF(MAX('決勝ヒート - レース結果（貼付）'!A:A)&gt;A23,A23+1,""))</f>
        <v/>
      </c>
      <c r="B24" s="15" t="str">
        <f>IFERROR(INDEX('決勝ヒート - レース結果（貼付）'!A13:$Z$50,MATCH($A24,'決勝ヒート - レース結果（貼付）'!A13:$A$50,0),MATCH('決勝ヒート - レース暫定結果表（印刷）'!B$11,'決勝ヒート - レース結果（貼付）'!$1:$1,0)),"")</f>
        <v/>
      </c>
      <c r="C24" s="177"/>
      <c r="D24" s="20" t="str">
        <f>IFERROR(INDEX('決勝ヒート - レース結果（貼付）'!$A:$Z,MATCH($B24,'決勝ヒート - レース結果（貼付）'!$B:$B,0),MATCH('決勝ヒート - レース暫定結果表（印刷）'!D$11,'決勝ヒート - レース結果（貼付）'!$1:$1,0)),"")</f>
        <v/>
      </c>
      <c r="E24" s="86" t="str">
        <f>IFERROR(INDEX('決勝ヒート - レース結果（貼付）'!$A:$Z,MATCH($B24,'決勝ヒート - レース結果（貼付）'!$B:$B,0),MATCH('決勝ヒート - レース暫定結果表（印刷）'!E$11,'決勝ヒート - レース結果（貼付）'!$1:$1,0)),"")</f>
        <v/>
      </c>
      <c r="F24" s="85" t="str">
        <f>IFERROR(INDEX('決勝ヒート - レース結果（貼付）'!$A:$Z,MATCH($B24,'決勝ヒート - レース結果（貼付）'!$B:$B,0),MATCH('決勝ヒート - レース暫定結果表（印刷）'!F$11,'決勝ヒート - レース結果（貼付）'!$1:$1,0)),"")</f>
        <v/>
      </c>
      <c r="G24" s="84" t="str">
        <f>IFERROR(INDEX('決勝ヒート - レース結果（貼付）'!$A:$Z,MATCH($B24,'決勝ヒート - レース結果（貼付）'!$B:$B,0),MATCH('決勝ヒート - レース暫定結果表（印刷）'!G$11,'決勝ヒート - レース結果（貼付）'!$1:$1,0)),"")</f>
        <v/>
      </c>
      <c r="H24" s="24" t="str">
        <f>IF(A24="DNS","",IF(A24="DQ","",IFERROR(INDEX('決勝ヒート - レース結果（貼付）'!$A:$Z,MATCH($B24,'決勝ヒート - レース結果（貼付）'!$B:$B,0),MATCH('決勝ヒート - レース暫定結果表（印刷）'!H$11,'決勝ヒート - レース結果（貼付）'!$1:$1,0)),"")))</f>
        <v/>
      </c>
      <c r="I24" s="82" t="str">
        <f>IF(A24="DNS","ｽﾀｰﾄ出来ず",IF(A24="DQ","失　格",IFERROR(INDEX('決勝ヒート - レース結果（貼付）'!$A:$Z,MATCH($B24,'決勝ヒート - レース結果（貼付）'!$B:$B,0),MATCH('決勝ヒート - レース暫定結果表（印刷）'!I$11,'決勝ヒート - レース結果（貼付）'!$1:$1,0)),"")))</f>
        <v/>
      </c>
      <c r="J24" s="26" t="str">
        <f>IF(A24="DNS","",IF(A24="DQ","",IFERROR(INDEX('決勝ヒート - レース結果（貼付）'!$A:$Z,MATCH($B24,'決勝ヒート - レース結果（貼付）'!$B:$B,0),MATCH('決勝ヒート - レース暫定結果表（印刷）'!J$11,'決勝ヒート - レース結果（貼付）'!$1:$1,0)),"")))</f>
        <v/>
      </c>
      <c r="K24" s="26" t="str">
        <f>IF(A24="DNS","",IF(A24="DQ","",IFERROR(INDEX('決勝ヒート - レース結果（貼付）'!$A:$Z,MATCH($B24,'決勝ヒート - レース結果（貼付）'!$B:$B,0),MATCH('決勝ヒート - レース暫定結果表（印刷）'!K$11,'決勝ヒート - レース結果（貼付）'!$1:$1,0)),"")))</f>
        <v/>
      </c>
      <c r="L24" s="83" t="str">
        <f>IF(A24="DNS","",IF(A24="DQ","",IFERROR(INDEX('決勝ヒート - レース結果（貼付）'!$A:$Z,MATCH($B24,'決勝ヒート - レース結果（貼付）'!$B:$B,0),MATCH('決勝ヒート - レース暫定結果表（印刷）'!L$11,'決勝ヒート - レース結果（貼付）'!$1:$1,0)),"")))</f>
        <v/>
      </c>
      <c r="M24" s="219" t="str">
        <f t="shared" si="0"/>
        <v/>
      </c>
      <c r="N24" s="16"/>
      <c r="O24" s="226"/>
      <c r="P24" s="226" t="str">
        <f>IF(IFERROR(INDEX('決勝ヒート - レース結果（貼付）'!$A:$Z,MATCH($A24,'決勝ヒート - レース結果（貼付）'!$A:$A,0),MATCH('決勝ヒート - レース暫定結果表（印刷）'!P$11,'決勝ヒート - レース結果（貼付）'!$1:$1,0)),"")=0,"",IFERROR(INDEX('決勝ヒート - レース結果（貼付）'!$A:$Z,MATCH($A24,'決勝ヒート - レース結果（貼付）'!$A:$A,0),MATCH('決勝ヒート - レース暫定結果表（印刷）'!P$11,'決勝ヒート - レース結果（貼付）'!$1:$1,0)),""))</f>
        <v/>
      </c>
      <c r="Q24" s="226" t="str">
        <f>IF(P24="","",COUNTIF($P$13:P24,"&lt;&gt;"&amp;""))</f>
        <v/>
      </c>
      <c r="R24" s="226" t="str">
        <f t="shared" si="1"/>
        <v/>
      </c>
      <c r="S24" s="226" t="str">
        <f>IF(IFERROR(INDEX('決勝ヒート - レース結果（貼付）'!$A:$Z,MATCH($A24,'決勝ヒート - レース結果（貼付）'!$A:$A,0),MATCH('決勝ヒート - レース暫定結果表（印刷）'!S$11,'決勝ヒート - レース結果（貼付）'!$1:$1,0)),"")=0,"",IFERROR(INDEX('決勝ヒート - レース結果（貼付）'!$A:$Z,MATCH($A24,'決勝ヒート - レース結果（貼付）'!$A:$A,0),MATCH('決勝ヒート - レース暫定結果表（印刷）'!S$11,'決勝ヒート - レース結果（貼付）'!$1:$1,0)),""))</f>
        <v/>
      </c>
      <c r="T24" s="226"/>
      <c r="U24" s="226" t="str">
        <f>IF(IFERROR(INDEX('決勝ヒート - レース結果（貼付）'!$A:$Z,MATCH($B24,'決勝ヒート - レース結果（貼付）'!$B:$B,0),MATCH('決勝ヒート - レース暫定結果表（印刷）'!U$11,'決勝ヒート - レース結果（貼付）'!$1:$1,0)),"")=0,"",IFERROR(INDEX('決勝ヒート - レース結果（貼付）'!$A:$Z,MATCH($B24,'決勝ヒート - レース結果（貼付）'!$B:$B,0),MATCH('決勝ヒート - レース暫定結果表（印刷）'!U$11,'決勝ヒート - レース結果（貼付）'!$1:$1,0)),""))</f>
        <v/>
      </c>
    </row>
    <row r="25" spans="1:21" s="23" customFormat="1" ht="12.75">
      <c r="A25" s="14" t="str">
        <f>IF(OR('決勝ヒート - レース結果（貼付）'!A14="DNF",'決勝ヒート - レース結果（貼付）'!A14="DNS",'決勝ヒート - レース結果（貼付）'!A14="DQ"),'決勝ヒート - レース結果（貼付）'!A14,IF(MAX('決勝ヒート - レース結果（貼付）'!A:A)&gt;A24,A24+1,""))</f>
        <v/>
      </c>
      <c r="B25" s="15" t="str">
        <f>IFERROR(INDEX('決勝ヒート - レース結果（貼付）'!A14:$Z$50,MATCH($A25,'決勝ヒート - レース結果（貼付）'!A14:$A$50,0),MATCH('決勝ヒート - レース暫定結果表（印刷）'!B$11,'決勝ヒート - レース結果（貼付）'!$1:$1,0)),"")</f>
        <v/>
      </c>
      <c r="C25" s="177"/>
      <c r="D25" s="20" t="str">
        <f>IFERROR(INDEX('決勝ヒート - レース結果（貼付）'!$A:$Z,MATCH($B25,'決勝ヒート - レース結果（貼付）'!$B:$B,0),MATCH('決勝ヒート - レース暫定結果表（印刷）'!D$11,'決勝ヒート - レース結果（貼付）'!$1:$1,0)),"")</f>
        <v/>
      </c>
      <c r="E25" s="86" t="str">
        <f>IFERROR(INDEX('決勝ヒート - レース結果（貼付）'!$A:$Z,MATCH($B25,'決勝ヒート - レース結果（貼付）'!$B:$B,0),MATCH('決勝ヒート - レース暫定結果表（印刷）'!E$11,'決勝ヒート - レース結果（貼付）'!$1:$1,0)),"")</f>
        <v/>
      </c>
      <c r="F25" s="85" t="str">
        <f>IFERROR(INDEX('決勝ヒート - レース結果（貼付）'!$A:$Z,MATCH($B25,'決勝ヒート - レース結果（貼付）'!$B:$B,0),MATCH('決勝ヒート - レース暫定結果表（印刷）'!F$11,'決勝ヒート - レース結果（貼付）'!$1:$1,0)),"")</f>
        <v/>
      </c>
      <c r="G25" s="84" t="str">
        <f>IFERROR(INDEX('決勝ヒート - レース結果（貼付）'!$A:$Z,MATCH($B25,'決勝ヒート - レース結果（貼付）'!$B:$B,0),MATCH('決勝ヒート - レース暫定結果表（印刷）'!G$11,'決勝ヒート - レース結果（貼付）'!$1:$1,0)),"")</f>
        <v/>
      </c>
      <c r="H25" s="24" t="str">
        <f>IF(A25="DNS","",IF(A25="DQ","",IFERROR(INDEX('決勝ヒート - レース結果（貼付）'!$A:$Z,MATCH($B25,'決勝ヒート - レース結果（貼付）'!$B:$B,0),MATCH('決勝ヒート - レース暫定結果表（印刷）'!H$11,'決勝ヒート - レース結果（貼付）'!$1:$1,0)),"")))</f>
        <v/>
      </c>
      <c r="I25" s="82" t="str">
        <f>IF(A25="DNS","ｽﾀｰﾄ出来ず",IF(A25="DQ","失　格",IFERROR(INDEX('決勝ヒート - レース結果（貼付）'!$A:$Z,MATCH($B25,'決勝ヒート - レース結果（貼付）'!$B:$B,0),MATCH('決勝ヒート - レース暫定結果表（印刷）'!I$11,'決勝ヒート - レース結果（貼付）'!$1:$1,0)),"")))</f>
        <v/>
      </c>
      <c r="J25" s="26" t="str">
        <f>IF(A25="DNS","",IF(A25="DQ","",IFERROR(INDEX('決勝ヒート - レース結果（貼付）'!$A:$Z,MATCH($B25,'決勝ヒート - レース結果（貼付）'!$B:$B,0),MATCH('決勝ヒート - レース暫定結果表（印刷）'!J$11,'決勝ヒート - レース結果（貼付）'!$1:$1,0)),"")))</f>
        <v/>
      </c>
      <c r="K25" s="26" t="str">
        <f>IF(A25="DNS","",IF(A25="DQ","",IFERROR(INDEX('決勝ヒート - レース結果（貼付）'!$A:$Z,MATCH($B25,'決勝ヒート - レース結果（貼付）'!$B:$B,0),MATCH('決勝ヒート - レース暫定結果表（印刷）'!K$11,'決勝ヒート - レース結果（貼付）'!$1:$1,0)),"")))</f>
        <v/>
      </c>
      <c r="L25" s="83" t="str">
        <f>IF(A25="DNS","",IF(A25="DQ","",IFERROR(INDEX('決勝ヒート - レース結果（貼付）'!$A:$Z,MATCH($B25,'決勝ヒート - レース結果（貼付）'!$B:$B,0),MATCH('決勝ヒート - レース暫定結果表（印刷）'!L$11,'決勝ヒート - レース結果（貼付）'!$1:$1,0)),"")))</f>
        <v/>
      </c>
      <c r="M25" s="219" t="str">
        <f t="shared" si="0"/>
        <v/>
      </c>
      <c r="N25" s="16"/>
      <c r="O25" s="226"/>
      <c r="P25" s="226" t="str">
        <f>IF(IFERROR(INDEX('決勝ヒート - レース結果（貼付）'!$A:$Z,MATCH($A25,'決勝ヒート - レース結果（貼付）'!$A:$A,0),MATCH('決勝ヒート - レース暫定結果表（印刷）'!P$11,'決勝ヒート - レース結果（貼付）'!$1:$1,0)),"")=0,"",IFERROR(INDEX('決勝ヒート - レース結果（貼付）'!$A:$Z,MATCH($A25,'決勝ヒート - レース結果（貼付）'!$A:$A,0),MATCH('決勝ヒート - レース暫定結果表（印刷）'!P$11,'決勝ヒート - レース結果（貼付）'!$1:$1,0)),""))</f>
        <v/>
      </c>
      <c r="Q25" s="226" t="str">
        <f>IF(P25="","",COUNTIF($P$13:P25,"&lt;&gt;"&amp;""))</f>
        <v/>
      </c>
      <c r="R25" s="226" t="str">
        <f t="shared" si="1"/>
        <v/>
      </c>
      <c r="S25" s="226" t="str">
        <f>IF(IFERROR(INDEX('決勝ヒート - レース結果（貼付）'!$A:$Z,MATCH($A25,'決勝ヒート - レース結果（貼付）'!$A:$A,0),MATCH('決勝ヒート - レース暫定結果表（印刷）'!S$11,'決勝ヒート - レース結果（貼付）'!$1:$1,0)),"")=0,"",IFERROR(INDEX('決勝ヒート - レース結果（貼付）'!$A:$Z,MATCH($A25,'決勝ヒート - レース結果（貼付）'!$A:$A,0),MATCH('決勝ヒート - レース暫定結果表（印刷）'!S$11,'決勝ヒート - レース結果（貼付）'!$1:$1,0)),""))</f>
        <v/>
      </c>
      <c r="T25" s="226"/>
      <c r="U25" s="226" t="str">
        <f>IF(IFERROR(INDEX('決勝ヒート - レース結果（貼付）'!$A:$Z,MATCH($B25,'決勝ヒート - レース結果（貼付）'!$B:$B,0),MATCH('決勝ヒート - レース暫定結果表（印刷）'!U$11,'決勝ヒート - レース結果（貼付）'!$1:$1,0)),"")=0,"",IFERROR(INDEX('決勝ヒート - レース結果（貼付）'!$A:$Z,MATCH($B25,'決勝ヒート - レース結果（貼付）'!$B:$B,0),MATCH('決勝ヒート - レース暫定結果表（印刷）'!U$11,'決勝ヒート - レース結果（貼付）'!$1:$1,0)),""))</f>
        <v/>
      </c>
    </row>
    <row r="26" spans="1:21" s="23" customFormat="1" ht="12.75">
      <c r="A26" s="14" t="str">
        <f>IF(OR('決勝ヒート - レース結果（貼付）'!A15="DNF",'決勝ヒート - レース結果（貼付）'!A15="DNS",'決勝ヒート - レース結果（貼付）'!A15="DQ"),'決勝ヒート - レース結果（貼付）'!A15,IF(MAX('決勝ヒート - レース結果（貼付）'!A:A)&gt;A25,A25+1,""))</f>
        <v/>
      </c>
      <c r="B26" s="15" t="str">
        <f>IFERROR(INDEX('決勝ヒート - レース結果（貼付）'!A15:$Z$50,MATCH($A26,'決勝ヒート - レース結果（貼付）'!A15:$A$50,0),MATCH('決勝ヒート - レース暫定結果表（印刷）'!B$11,'決勝ヒート - レース結果（貼付）'!$1:$1,0)),"")</f>
        <v/>
      </c>
      <c r="C26" s="177"/>
      <c r="D26" s="20" t="str">
        <f>IFERROR(INDEX('決勝ヒート - レース結果（貼付）'!$A:$Z,MATCH($B26,'決勝ヒート - レース結果（貼付）'!$B:$B,0),MATCH('決勝ヒート - レース暫定結果表（印刷）'!D$11,'決勝ヒート - レース結果（貼付）'!$1:$1,0)),"")</f>
        <v/>
      </c>
      <c r="E26" s="86" t="str">
        <f>IFERROR(INDEX('決勝ヒート - レース結果（貼付）'!$A:$Z,MATCH($B26,'決勝ヒート - レース結果（貼付）'!$B:$B,0),MATCH('決勝ヒート - レース暫定結果表（印刷）'!E$11,'決勝ヒート - レース結果（貼付）'!$1:$1,0)),"")</f>
        <v/>
      </c>
      <c r="F26" s="85" t="str">
        <f>IFERROR(INDEX('決勝ヒート - レース結果（貼付）'!$A:$Z,MATCH($B26,'決勝ヒート - レース結果（貼付）'!$B:$B,0),MATCH('決勝ヒート - レース暫定結果表（印刷）'!F$11,'決勝ヒート - レース結果（貼付）'!$1:$1,0)),"")</f>
        <v/>
      </c>
      <c r="G26" s="84" t="str">
        <f>IFERROR(INDEX('決勝ヒート - レース結果（貼付）'!$A:$Z,MATCH($B26,'決勝ヒート - レース結果（貼付）'!$B:$B,0),MATCH('決勝ヒート - レース暫定結果表（印刷）'!G$11,'決勝ヒート - レース結果（貼付）'!$1:$1,0)),"")</f>
        <v/>
      </c>
      <c r="H26" s="24" t="str">
        <f>IF(A26="DNS","",IF(A26="DQ","",IFERROR(INDEX('決勝ヒート - レース結果（貼付）'!$A:$Z,MATCH($B26,'決勝ヒート - レース結果（貼付）'!$B:$B,0),MATCH('決勝ヒート - レース暫定結果表（印刷）'!H$11,'決勝ヒート - レース結果（貼付）'!$1:$1,0)),"")))</f>
        <v/>
      </c>
      <c r="I26" s="82" t="str">
        <f>IF(A26="DNS","ｽﾀｰﾄ出来ず",IF(A26="DQ","失　格",IFERROR(INDEX('決勝ヒート - レース結果（貼付）'!$A:$Z,MATCH($B26,'決勝ヒート - レース結果（貼付）'!$B:$B,0),MATCH('決勝ヒート - レース暫定結果表（印刷）'!I$11,'決勝ヒート - レース結果（貼付）'!$1:$1,0)),"")))</f>
        <v/>
      </c>
      <c r="J26" s="26" t="str">
        <f>IF(A26="DNS","",IF(A26="DQ","",IFERROR(INDEX('決勝ヒート - レース結果（貼付）'!$A:$Z,MATCH($B26,'決勝ヒート - レース結果（貼付）'!$B:$B,0),MATCH('決勝ヒート - レース暫定結果表（印刷）'!J$11,'決勝ヒート - レース結果（貼付）'!$1:$1,0)),"")))</f>
        <v/>
      </c>
      <c r="K26" s="26" t="str">
        <f>IF(A26="DNS","",IF(A26="DQ","",IFERROR(INDEX('決勝ヒート - レース結果（貼付）'!$A:$Z,MATCH($B26,'決勝ヒート - レース結果（貼付）'!$B:$B,0),MATCH('決勝ヒート - レース暫定結果表（印刷）'!K$11,'決勝ヒート - レース結果（貼付）'!$1:$1,0)),"")))</f>
        <v/>
      </c>
      <c r="L26" s="83" t="str">
        <f>IF(A26="DNS","",IF(A26="DQ","",IFERROR(INDEX('決勝ヒート - レース結果（貼付）'!$A:$Z,MATCH($B26,'決勝ヒート - レース結果（貼付）'!$B:$B,0),MATCH('決勝ヒート - レース暫定結果表（印刷）'!L$11,'決勝ヒート - レース結果（貼付）'!$1:$1,0)),"")))</f>
        <v/>
      </c>
      <c r="M26" s="219" t="str">
        <f t="shared" si="0"/>
        <v/>
      </c>
      <c r="N26" s="16"/>
      <c r="O26" s="226"/>
      <c r="P26" s="226" t="str">
        <f>IF(IFERROR(INDEX('決勝ヒート - レース結果（貼付）'!$A:$Z,MATCH($A26,'決勝ヒート - レース結果（貼付）'!$A:$A,0),MATCH('決勝ヒート - レース暫定結果表（印刷）'!P$11,'決勝ヒート - レース結果（貼付）'!$1:$1,0)),"")=0,"",IFERROR(INDEX('決勝ヒート - レース結果（貼付）'!$A:$Z,MATCH($A26,'決勝ヒート - レース結果（貼付）'!$A:$A,0),MATCH('決勝ヒート - レース暫定結果表（印刷）'!P$11,'決勝ヒート - レース結果（貼付）'!$1:$1,0)),""))</f>
        <v/>
      </c>
      <c r="Q26" s="226" t="str">
        <f>IF(P26="","",COUNTIF($P$13:P26,"&lt;&gt;"&amp;""))</f>
        <v/>
      </c>
      <c r="R26" s="226" t="str">
        <f t="shared" si="1"/>
        <v/>
      </c>
      <c r="S26" s="226" t="str">
        <f>IF(IFERROR(INDEX('決勝ヒート - レース結果（貼付）'!$A:$Z,MATCH($A26,'決勝ヒート - レース結果（貼付）'!$A:$A,0),MATCH('決勝ヒート - レース暫定結果表（印刷）'!S$11,'決勝ヒート - レース結果（貼付）'!$1:$1,0)),"")=0,"",IFERROR(INDEX('決勝ヒート - レース結果（貼付）'!$A:$Z,MATCH($A26,'決勝ヒート - レース結果（貼付）'!$A:$A,0),MATCH('決勝ヒート - レース暫定結果表（印刷）'!S$11,'決勝ヒート - レース結果（貼付）'!$1:$1,0)),""))</f>
        <v/>
      </c>
      <c r="T26" s="226"/>
      <c r="U26" s="226" t="str">
        <f>IF(IFERROR(INDEX('決勝ヒート - レース結果（貼付）'!$A:$Z,MATCH($B26,'決勝ヒート - レース結果（貼付）'!$B:$B,0),MATCH('決勝ヒート - レース暫定結果表（印刷）'!U$11,'決勝ヒート - レース結果（貼付）'!$1:$1,0)),"")=0,"",IFERROR(INDEX('決勝ヒート - レース結果（貼付）'!$A:$Z,MATCH($B26,'決勝ヒート - レース結果（貼付）'!$B:$B,0),MATCH('決勝ヒート - レース暫定結果表（印刷）'!U$11,'決勝ヒート - レース結果（貼付）'!$1:$1,0)),""))</f>
        <v/>
      </c>
    </row>
    <row r="27" spans="1:21" s="23" customFormat="1" ht="12.75">
      <c r="A27" s="14" t="str">
        <f>IF(OR('決勝ヒート - レース結果（貼付）'!A16="DNF",'決勝ヒート - レース結果（貼付）'!A16="DNS",'決勝ヒート - レース結果（貼付）'!A16="DQ"),'決勝ヒート - レース結果（貼付）'!A16,IF(MAX('決勝ヒート - レース結果（貼付）'!A:A)&gt;A26,A26+1,""))</f>
        <v/>
      </c>
      <c r="B27" s="15" t="str">
        <f>IFERROR(INDEX('決勝ヒート - レース結果（貼付）'!A16:$Z$50,MATCH($A27,'決勝ヒート - レース結果（貼付）'!A16:$A$50,0),MATCH('決勝ヒート - レース暫定結果表（印刷）'!B$11,'決勝ヒート - レース結果（貼付）'!$1:$1,0)),"")</f>
        <v/>
      </c>
      <c r="C27" s="177"/>
      <c r="D27" s="20" t="str">
        <f>IFERROR(INDEX('決勝ヒート - レース結果（貼付）'!$A:$Z,MATCH($B27,'決勝ヒート - レース結果（貼付）'!$B:$B,0),MATCH('決勝ヒート - レース暫定結果表（印刷）'!D$11,'決勝ヒート - レース結果（貼付）'!$1:$1,0)),"")</f>
        <v/>
      </c>
      <c r="E27" s="86" t="str">
        <f>IFERROR(INDEX('決勝ヒート - レース結果（貼付）'!$A:$Z,MATCH($B27,'決勝ヒート - レース結果（貼付）'!$B:$B,0),MATCH('決勝ヒート - レース暫定結果表（印刷）'!E$11,'決勝ヒート - レース結果（貼付）'!$1:$1,0)),"")</f>
        <v/>
      </c>
      <c r="F27" s="85" t="str">
        <f>IFERROR(INDEX('決勝ヒート - レース結果（貼付）'!$A:$Z,MATCH($B27,'決勝ヒート - レース結果（貼付）'!$B:$B,0),MATCH('決勝ヒート - レース暫定結果表（印刷）'!F$11,'決勝ヒート - レース結果（貼付）'!$1:$1,0)),"")</f>
        <v/>
      </c>
      <c r="G27" s="84" t="str">
        <f>IFERROR(INDEX('決勝ヒート - レース結果（貼付）'!$A:$Z,MATCH($B27,'決勝ヒート - レース結果（貼付）'!$B:$B,0),MATCH('決勝ヒート - レース暫定結果表（印刷）'!G$11,'決勝ヒート - レース結果（貼付）'!$1:$1,0)),"")</f>
        <v/>
      </c>
      <c r="H27" s="24" t="str">
        <f>IF(A27="DNS","",IF(A27="DQ","",IFERROR(INDEX('決勝ヒート - レース結果（貼付）'!$A:$Z,MATCH($B27,'決勝ヒート - レース結果（貼付）'!$B:$B,0),MATCH('決勝ヒート - レース暫定結果表（印刷）'!H$11,'決勝ヒート - レース結果（貼付）'!$1:$1,0)),"")))</f>
        <v/>
      </c>
      <c r="I27" s="82" t="str">
        <f>IF(A27="DNS","ｽﾀｰﾄ出来ず",IF(A27="DQ","失　格",IFERROR(INDEX('決勝ヒート - レース結果（貼付）'!$A:$Z,MATCH($B27,'決勝ヒート - レース結果（貼付）'!$B:$B,0),MATCH('決勝ヒート - レース暫定結果表（印刷）'!I$11,'決勝ヒート - レース結果（貼付）'!$1:$1,0)),"")))</f>
        <v/>
      </c>
      <c r="J27" s="26" t="str">
        <f>IF(A27="DNS","",IF(A27="DQ","",IFERROR(INDEX('決勝ヒート - レース結果（貼付）'!$A:$Z,MATCH($B27,'決勝ヒート - レース結果（貼付）'!$B:$B,0),MATCH('決勝ヒート - レース暫定結果表（印刷）'!J$11,'決勝ヒート - レース結果（貼付）'!$1:$1,0)),"")))</f>
        <v/>
      </c>
      <c r="K27" s="26" t="str">
        <f>IF(A27="DNS","",IF(A27="DQ","",IFERROR(INDEX('決勝ヒート - レース結果（貼付）'!$A:$Z,MATCH($B27,'決勝ヒート - レース結果（貼付）'!$B:$B,0),MATCH('決勝ヒート - レース暫定結果表（印刷）'!K$11,'決勝ヒート - レース結果（貼付）'!$1:$1,0)),"")))</f>
        <v/>
      </c>
      <c r="L27" s="83" t="str">
        <f>IF(A27="DNS","",IF(A27="DQ","",IFERROR(INDEX('決勝ヒート - レース結果（貼付）'!$A:$Z,MATCH($B27,'決勝ヒート - レース結果（貼付）'!$B:$B,0),MATCH('決勝ヒート - レース暫定結果表（印刷）'!L$11,'決勝ヒート - レース結果（貼付）'!$1:$1,0)),"")))</f>
        <v/>
      </c>
      <c r="M27" s="219" t="str">
        <f t="shared" si="0"/>
        <v/>
      </c>
      <c r="N27" s="16"/>
      <c r="O27" s="226"/>
      <c r="P27" s="226" t="str">
        <f>IF(IFERROR(INDEX('決勝ヒート - レース結果（貼付）'!$A:$Z,MATCH($A27,'決勝ヒート - レース結果（貼付）'!$A:$A,0),MATCH('決勝ヒート - レース暫定結果表（印刷）'!P$11,'決勝ヒート - レース結果（貼付）'!$1:$1,0)),"")=0,"",IFERROR(INDEX('決勝ヒート - レース結果（貼付）'!$A:$Z,MATCH($A27,'決勝ヒート - レース結果（貼付）'!$A:$A,0),MATCH('決勝ヒート - レース暫定結果表（印刷）'!P$11,'決勝ヒート - レース結果（貼付）'!$1:$1,0)),""))</f>
        <v/>
      </c>
      <c r="Q27" s="226" t="str">
        <f>IF(P27="","",COUNTIF($P$13:P27,"&lt;&gt;"&amp;""))</f>
        <v/>
      </c>
      <c r="R27" s="226" t="str">
        <f t="shared" si="1"/>
        <v/>
      </c>
      <c r="S27" s="226" t="str">
        <f>IF(IFERROR(INDEX('決勝ヒート - レース結果（貼付）'!$A:$Z,MATCH($A27,'決勝ヒート - レース結果（貼付）'!$A:$A,0),MATCH('決勝ヒート - レース暫定結果表（印刷）'!S$11,'決勝ヒート - レース結果（貼付）'!$1:$1,0)),"")=0,"",IFERROR(INDEX('決勝ヒート - レース結果（貼付）'!$A:$Z,MATCH($A27,'決勝ヒート - レース結果（貼付）'!$A:$A,0),MATCH('決勝ヒート - レース暫定結果表（印刷）'!S$11,'決勝ヒート - レース結果（貼付）'!$1:$1,0)),""))</f>
        <v/>
      </c>
      <c r="T27" s="226"/>
      <c r="U27" s="226" t="str">
        <f>IF(IFERROR(INDEX('決勝ヒート - レース結果（貼付）'!$A:$Z,MATCH($B27,'決勝ヒート - レース結果（貼付）'!$B:$B,0),MATCH('決勝ヒート - レース暫定結果表（印刷）'!U$11,'決勝ヒート - レース結果（貼付）'!$1:$1,0)),"")=0,"",IFERROR(INDEX('決勝ヒート - レース結果（貼付）'!$A:$Z,MATCH($B27,'決勝ヒート - レース結果（貼付）'!$B:$B,0),MATCH('決勝ヒート - レース暫定結果表（印刷）'!U$11,'決勝ヒート - レース結果（貼付）'!$1:$1,0)),""))</f>
        <v/>
      </c>
    </row>
    <row r="28" spans="1:21" s="23" customFormat="1" ht="12.75">
      <c r="A28" s="14" t="str">
        <f>IF(OR('決勝ヒート - レース結果（貼付）'!A17="DNF",'決勝ヒート - レース結果（貼付）'!A17="DNS",'決勝ヒート - レース結果（貼付）'!A17="DQ"),'決勝ヒート - レース結果（貼付）'!A17,IF(MAX('決勝ヒート - レース結果（貼付）'!A:A)&gt;A27,A27+1,""))</f>
        <v/>
      </c>
      <c r="B28" s="15" t="str">
        <f>IFERROR(INDEX('決勝ヒート - レース結果（貼付）'!A17:$Z$50,MATCH($A28,'決勝ヒート - レース結果（貼付）'!A17:$A$50,0),MATCH('決勝ヒート - レース暫定結果表（印刷）'!B$11,'決勝ヒート - レース結果（貼付）'!$1:$1,0)),"")</f>
        <v/>
      </c>
      <c r="C28" s="177"/>
      <c r="D28" s="20" t="str">
        <f>IFERROR(INDEX('決勝ヒート - レース結果（貼付）'!$A:$Z,MATCH($B28,'決勝ヒート - レース結果（貼付）'!$B:$B,0),MATCH('決勝ヒート - レース暫定結果表（印刷）'!D$11,'決勝ヒート - レース結果（貼付）'!$1:$1,0)),"")</f>
        <v/>
      </c>
      <c r="E28" s="86" t="str">
        <f>IFERROR(INDEX('決勝ヒート - レース結果（貼付）'!$A:$Z,MATCH($B28,'決勝ヒート - レース結果（貼付）'!$B:$B,0),MATCH('決勝ヒート - レース暫定結果表（印刷）'!E$11,'決勝ヒート - レース結果（貼付）'!$1:$1,0)),"")</f>
        <v/>
      </c>
      <c r="F28" s="85" t="str">
        <f>IFERROR(INDEX('決勝ヒート - レース結果（貼付）'!$A:$Z,MATCH($B28,'決勝ヒート - レース結果（貼付）'!$B:$B,0),MATCH('決勝ヒート - レース暫定結果表（印刷）'!F$11,'決勝ヒート - レース結果（貼付）'!$1:$1,0)),"")</f>
        <v/>
      </c>
      <c r="G28" s="84" t="str">
        <f>IFERROR(INDEX('決勝ヒート - レース結果（貼付）'!$A:$Z,MATCH($B28,'決勝ヒート - レース結果（貼付）'!$B:$B,0),MATCH('決勝ヒート - レース暫定結果表（印刷）'!G$11,'決勝ヒート - レース結果（貼付）'!$1:$1,0)),"")</f>
        <v/>
      </c>
      <c r="H28" s="24" t="str">
        <f>IF(A28="DNS","",IF(A28="DQ","",IFERROR(INDEX('決勝ヒート - レース結果（貼付）'!$A:$Z,MATCH($B28,'決勝ヒート - レース結果（貼付）'!$B:$B,0),MATCH('決勝ヒート - レース暫定結果表（印刷）'!H$11,'決勝ヒート - レース結果（貼付）'!$1:$1,0)),"")))</f>
        <v/>
      </c>
      <c r="I28" s="82" t="str">
        <f>IF(A28="DNS","ｽﾀｰﾄ出来ず",IF(A28="DQ","失　格",IFERROR(INDEX('決勝ヒート - レース結果（貼付）'!$A:$Z,MATCH($B28,'決勝ヒート - レース結果（貼付）'!$B:$B,0),MATCH('決勝ヒート - レース暫定結果表（印刷）'!I$11,'決勝ヒート - レース結果（貼付）'!$1:$1,0)),"")))</f>
        <v/>
      </c>
      <c r="J28" s="26" t="str">
        <f>IF(A28="DNS","",IF(A28="DQ","",IFERROR(INDEX('決勝ヒート - レース結果（貼付）'!$A:$Z,MATCH($B28,'決勝ヒート - レース結果（貼付）'!$B:$B,0),MATCH('決勝ヒート - レース暫定結果表（印刷）'!J$11,'決勝ヒート - レース結果（貼付）'!$1:$1,0)),"")))</f>
        <v/>
      </c>
      <c r="K28" s="26" t="str">
        <f>IF(A28="DNS","",IF(A28="DQ","",IFERROR(INDEX('決勝ヒート - レース結果（貼付）'!$A:$Z,MATCH($B28,'決勝ヒート - レース結果（貼付）'!$B:$B,0),MATCH('決勝ヒート - レース暫定結果表（印刷）'!K$11,'決勝ヒート - レース結果（貼付）'!$1:$1,0)),"")))</f>
        <v/>
      </c>
      <c r="L28" s="83" t="str">
        <f>IF(A28="DNS","",IF(A28="DQ","",IFERROR(INDEX('決勝ヒート - レース結果（貼付）'!$A:$Z,MATCH($B28,'決勝ヒート - レース結果（貼付）'!$B:$B,0),MATCH('決勝ヒート - レース暫定結果表（印刷）'!L$11,'決勝ヒート - レース結果（貼付）'!$1:$1,0)),"")))</f>
        <v/>
      </c>
      <c r="M28" s="219" t="str">
        <f t="shared" si="0"/>
        <v/>
      </c>
      <c r="N28" s="16"/>
      <c r="O28" s="226"/>
      <c r="P28" s="226" t="str">
        <f>IF(IFERROR(INDEX('決勝ヒート - レース結果（貼付）'!$A:$Z,MATCH($A28,'決勝ヒート - レース結果（貼付）'!$A:$A,0),MATCH('決勝ヒート - レース暫定結果表（印刷）'!P$11,'決勝ヒート - レース結果（貼付）'!$1:$1,0)),"")=0,"",IFERROR(INDEX('決勝ヒート - レース結果（貼付）'!$A:$Z,MATCH($A28,'決勝ヒート - レース結果（貼付）'!$A:$A,0),MATCH('決勝ヒート - レース暫定結果表（印刷）'!P$11,'決勝ヒート - レース結果（貼付）'!$1:$1,0)),""))</f>
        <v/>
      </c>
      <c r="Q28" s="226" t="str">
        <f>IF(P28="","",COUNTIF($P$13:P28,"&lt;&gt;"&amp;""))</f>
        <v/>
      </c>
      <c r="R28" s="226" t="str">
        <f t="shared" si="1"/>
        <v/>
      </c>
      <c r="S28" s="226" t="str">
        <f>IF(IFERROR(INDEX('決勝ヒート - レース結果（貼付）'!$A:$Z,MATCH($A28,'決勝ヒート - レース結果（貼付）'!$A:$A,0),MATCH('決勝ヒート - レース暫定結果表（印刷）'!S$11,'決勝ヒート - レース結果（貼付）'!$1:$1,0)),"")=0,"",IFERROR(INDEX('決勝ヒート - レース結果（貼付）'!$A:$Z,MATCH($A28,'決勝ヒート - レース結果（貼付）'!$A:$A,0),MATCH('決勝ヒート - レース暫定結果表（印刷）'!S$11,'決勝ヒート - レース結果（貼付）'!$1:$1,0)),""))</f>
        <v/>
      </c>
      <c r="T28" s="226"/>
      <c r="U28" s="226" t="str">
        <f>IF(IFERROR(INDEX('決勝ヒート - レース結果（貼付）'!$A:$Z,MATCH($B28,'決勝ヒート - レース結果（貼付）'!$B:$B,0),MATCH('決勝ヒート - レース暫定結果表（印刷）'!U$11,'決勝ヒート - レース結果（貼付）'!$1:$1,0)),"")=0,"",IFERROR(INDEX('決勝ヒート - レース結果（貼付）'!$A:$Z,MATCH($B28,'決勝ヒート - レース結果（貼付）'!$B:$B,0),MATCH('決勝ヒート - レース暫定結果表（印刷）'!U$11,'決勝ヒート - レース結果（貼付）'!$1:$1,0)),""))</f>
        <v/>
      </c>
    </row>
    <row r="29" spans="1:21" s="23" customFormat="1" ht="12.75">
      <c r="A29" s="14" t="str">
        <f>IF(OR('決勝ヒート - レース結果（貼付）'!A18="DNF",'決勝ヒート - レース結果（貼付）'!A18="DNS",'決勝ヒート - レース結果（貼付）'!A18="DQ"),'決勝ヒート - レース結果（貼付）'!A18,IF(MAX('決勝ヒート - レース結果（貼付）'!A:A)&gt;A28,A28+1,""))</f>
        <v/>
      </c>
      <c r="B29" s="15" t="str">
        <f>IFERROR(INDEX('決勝ヒート - レース結果（貼付）'!A18:$Z$50,MATCH($A29,'決勝ヒート - レース結果（貼付）'!A18:$A$50,0),MATCH('決勝ヒート - レース暫定結果表（印刷）'!B$11,'決勝ヒート - レース結果（貼付）'!$1:$1,0)),"")</f>
        <v/>
      </c>
      <c r="C29" s="177"/>
      <c r="D29" s="20" t="str">
        <f>IFERROR(INDEX('決勝ヒート - レース結果（貼付）'!$A:$Z,MATCH($B29,'決勝ヒート - レース結果（貼付）'!$B:$B,0),MATCH('決勝ヒート - レース暫定結果表（印刷）'!D$11,'決勝ヒート - レース結果（貼付）'!$1:$1,0)),"")</f>
        <v/>
      </c>
      <c r="E29" s="86" t="str">
        <f>IFERROR(INDEX('決勝ヒート - レース結果（貼付）'!$A:$Z,MATCH($B29,'決勝ヒート - レース結果（貼付）'!$B:$B,0),MATCH('決勝ヒート - レース暫定結果表（印刷）'!E$11,'決勝ヒート - レース結果（貼付）'!$1:$1,0)),"")</f>
        <v/>
      </c>
      <c r="F29" s="85" t="str">
        <f>IFERROR(INDEX('決勝ヒート - レース結果（貼付）'!$A:$Z,MATCH($B29,'決勝ヒート - レース結果（貼付）'!$B:$B,0),MATCH('決勝ヒート - レース暫定結果表（印刷）'!F$11,'決勝ヒート - レース結果（貼付）'!$1:$1,0)),"")</f>
        <v/>
      </c>
      <c r="G29" s="84" t="str">
        <f>IFERROR(INDEX('決勝ヒート - レース結果（貼付）'!$A:$Z,MATCH($B29,'決勝ヒート - レース結果（貼付）'!$B:$B,0),MATCH('決勝ヒート - レース暫定結果表（印刷）'!G$11,'決勝ヒート - レース結果（貼付）'!$1:$1,0)),"")</f>
        <v/>
      </c>
      <c r="H29" s="24" t="str">
        <f>IF(A29="DNS","",IF(A29="DQ","",IFERROR(INDEX('決勝ヒート - レース結果（貼付）'!$A:$Z,MATCH($B29,'決勝ヒート - レース結果（貼付）'!$B:$B,0),MATCH('決勝ヒート - レース暫定結果表（印刷）'!H$11,'決勝ヒート - レース結果（貼付）'!$1:$1,0)),"")))</f>
        <v/>
      </c>
      <c r="I29" s="82" t="str">
        <f>IF(A29="DNS","ｽﾀｰﾄ出来ず",IF(A29="DQ","失　格",IFERROR(INDEX('決勝ヒート - レース結果（貼付）'!$A:$Z,MATCH($B29,'決勝ヒート - レース結果（貼付）'!$B:$B,0),MATCH('決勝ヒート - レース暫定結果表（印刷）'!I$11,'決勝ヒート - レース結果（貼付）'!$1:$1,0)),"")))</f>
        <v/>
      </c>
      <c r="J29" s="26" t="str">
        <f>IF(A29="DNS","",IF(A29="DQ","",IFERROR(INDEX('決勝ヒート - レース結果（貼付）'!$A:$Z,MATCH($B29,'決勝ヒート - レース結果（貼付）'!$B:$B,0),MATCH('決勝ヒート - レース暫定結果表（印刷）'!J$11,'決勝ヒート - レース結果（貼付）'!$1:$1,0)),"")))</f>
        <v/>
      </c>
      <c r="K29" s="26" t="str">
        <f>IF(A29="DNS","",IF(A29="DQ","",IFERROR(INDEX('決勝ヒート - レース結果（貼付）'!$A:$Z,MATCH($B29,'決勝ヒート - レース結果（貼付）'!$B:$B,0),MATCH('決勝ヒート - レース暫定結果表（印刷）'!K$11,'決勝ヒート - レース結果（貼付）'!$1:$1,0)),"")))</f>
        <v/>
      </c>
      <c r="L29" s="83" t="str">
        <f>IF(A29="DNS","",IF(A29="DQ","",IFERROR(INDEX('決勝ヒート - レース結果（貼付）'!$A:$Z,MATCH($B29,'決勝ヒート - レース結果（貼付）'!$B:$B,0),MATCH('決勝ヒート - レース暫定結果表（印刷）'!L$11,'決勝ヒート - レース結果（貼付）'!$1:$1,0)),"")))</f>
        <v/>
      </c>
      <c r="M29" s="219" t="str">
        <f t="shared" si="0"/>
        <v/>
      </c>
      <c r="N29" s="16"/>
      <c r="O29" s="226"/>
      <c r="P29" s="226" t="str">
        <f>IF(IFERROR(INDEX('決勝ヒート - レース結果（貼付）'!$A:$Z,MATCH($A29,'決勝ヒート - レース結果（貼付）'!$A:$A,0),MATCH('決勝ヒート - レース暫定結果表（印刷）'!P$11,'決勝ヒート - レース結果（貼付）'!$1:$1,0)),"")=0,"",IFERROR(INDEX('決勝ヒート - レース結果（貼付）'!$A:$Z,MATCH($A29,'決勝ヒート - レース結果（貼付）'!$A:$A,0),MATCH('決勝ヒート - レース暫定結果表（印刷）'!P$11,'決勝ヒート - レース結果（貼付）'!$1:$1,0)),""))</f>
        <v/>
      </c>
      <c r="Q29" s="226" t="str">
        <f>IF(P29="","",COUNTIF($P$13:P29,"&lt;&gt;"&amp;""))</f>
        <v/>
      </c>
      <c r="R29" s="226" t="str">
        <f t="shared" si="1"/>
        <v/>
      </c>
      <c r="S29" s="226" t="str">
        <f>IF(IFERROR(INDEX('決勝ヒート - レース結果（貼付）'!$A:$Z,MATCH($A29,'決勝ヒート - レース結果（貼付）'!$A:$A,0),MATCH('決勝ヒート - レース暫定結果表（印刷）'!S$11,'決勝ヒート - レース結果（貼付）'!$1:$1,0)),"")=0,"",IFERROR(INDEX('決勝ヒート - レース結果（貼付）'!$A:$Z,MATCH($A29,'決勝ヒート - レース結果（貼付）'!$A:$A,0),MATCH('決勝ヒート - レース暫定結果表（印刷）'!S$11,'決勝ヒート - レース結果（貼付）'!$1:$1,0)),""))</f>
        <v/>
      </c>
      <c r="T29" s="226"/>
      <c r="U29" s="226" t="str">
        <f>IF(IFERROR(INDEX('決勝ヒート - レース結果（貼付）'!$A:$Z,MATCH($B29,'決勝ヒート - レース結果（貼付）'!$B:$B,0),MATCH('決勝ヒート - レース暫定結果表（印刷）'!U$11,'決勝ヒート - レース結果（貼付）'!$1:$1,0)),"")=0,"",IFERROR(INDEX('決勝ヒート - レース結果（貼付）'!$A:$Z,MATCH($B29,'決勝ヒート - レース結果（貼付）'!$B:$B,0),MATCH('決勝ヒート - レース暫定結果表（印刷）'!U$11,'決勝ヒート - レース結果（貼付）'!$1:$1,0)),""))</f>
        <v/>
      </c>
    </row>
    <row r="30" spans="1:21" s="23" customFormat="1" ht="12.75">
      <c r="A30" s="14" t="str">
        <f>IF(OR('決勝ヒート - レース結果（貼付）'!A19="DNF",'決勝ヒート - レース結果（貼付）'!A19="DNS",'決勝ヒート - レース結果（貼付）'!A19="DQ"),'決勝ヒート - レース結果（貼付）'!A19,IF(MAX('決勝ヒート - レース結果（貼付）'!A:A)&gt;A29,A29+1,""))</f>
        <v/>
      </c>
      <c r="B30" s="15" t="str">
        <f>IFERROR(INDEX('決勝ヒート - レース結果（貼付）'!A19:$Z$50,MATCH($A30,'決勝ヒート - レース結果（貼付）'!A19:$A$50,0),MATCH('決勝ヒート - レース暫定結果表（印刷）'!B$11,'決勝ヒート - レース結果（貼付）'!$1:$1,0)),"")</f>
        <v/>
      </c>
      <c r="C30" s="177"/>
      <c r="D30" s="20" t="str">
        <f>IFERROR(INDEX('決勝ヒート - レース結果（貼付）'!$A:$Z,MATCH($B30,'決勝ヒート - レース結果（貼付）'!$B:$B,0),MATCH('決勝ヒート - レース暫定結果表（印刷）'!D$11,'決勝ヒート - レース結果（貼付）'!$1:$1,0)),"")</f>
        <v/>
      </c>
      <c r="E30" s="86" t="str">
        <f>IFERROR(INDEX('決勝ヒート - レース結果（貼付）'!$A:$Z,MATCH($B30,'決勝ヒート - レース結果（貼付）'!$B:$B,0),MATCH('決勝ヒート - レース暫定結果表（印刷）'!E$11,'決勝ヒート - レース結果（貼付）'!$1:$1,0)),"")</f>
        <v/>
      </c>
      <c r="F30" s="85" t="str">
        <f>IFERROR(INDEX('決勝ヒート - レース結果（貼付）'!$A:$Z,MATCH($B30,'決勝ヒート - レース結果（貼付）'!$B:$B,0),MATCH('決勝ヒート - レース暫定結果表（印刷）'!F$11,'決勝ヒート - レース結果（貼付）'!$1:$1,0)),"")</f>
        <v/>
      </c>
      <c r="G30" s="84" t="str">
        <f>IFERROR(INDEX('決勝ヒート - レース結果（貼付）'!$A:$Z,MATCH($B30,'決勝ヒート - レース結果（貼付）'!$B:$B,0),MATCH('決勝ヒート - レース暫定結果表（印刷）'!G$11,'決勝ヒート - レース結果（貼付）'!$1:$1,0)),"")</f>
        <v/>
      </c>
      <c r="H30" s="24" t="str">
        <f>IF(A30="DNS","",IF(A30="DQ","",IFERROR(INDEX('決勝ヒート - レース結果（貼付）'!$A:$Z,MATCH($B30,'決勝ヒート - レース結果（貼付）'!$B:$B,0),MATCH('決勝ヒート - レース暫定結果表（印刷）'!H$11,'決勝ヒート - レース結果（貼付）'!$1:$1,0)),"")))</f>
        <v/>
      </c>
      <c r="I30" s="82" t="str">
        <f>IF(A30="DNS","ｽﾀｰﾄ出来ず",IF(A30="DQ","失　格",IFERROR(INDEX('決勝ヒート - レース結果（貼付）'!$A:$Z,MATCH($B30,'決勝ヒート - レース結果（貼付）'!$B:$B,0),MATCH('決勝ヒート - レース暫定結果表（印刷）'!I$11,'決勝ヒート - レース結果（貼付）'!$1:$1,0)),"")))</f>
        <v/>
      </c>
      <c r="J30" s="26" t="str">
        <f>IF(A30="DNS","",IF(A30="DQ","",IFERROR(INDEX('決勝ヒート - レース結果（貼付）'!$A:$Z,MATCH($B30,'決勝ヒート - レース結果（貼付）'!$B:$B,0),MATCH('決勝ヒート - レース暫定結果表（印刷）'!J$11,'決勝ヒート - レース結果（貼付）'!$1:$1,0)),"")))</f>
        <v/>
      </c>
      <c r="K30" s="26" t="str">
        <f>IF(A30="DNS","",IF(A30="DQ","",IFERROR(INDEX('決勝ヒート - レース結果（貼付）'!$A:$Z,MATCH($B30,'決勝ヒート - レース結果（貼付）'!$B:$B,0),MATCH('決勝ヒート - レース暫定結果表（印刷）'!K$11,'決勝ヒート - レース結果（貼付）'!$1:$1,0)),"")))</f>
        <v/>
      </c>
      <c r="L30" s="83" t="str">
        <f>IF(A30="DNS","",IF(A30="DQ","",IFERROR(INDEX('決勝ヒート - レース結果（貼付）'!$A:$Z,MATCH($B30,'決勝ヒート - レース結果（貼付）'!$B:$B,0),MATCH('決勝ヒート - レース暫定結果表（印刷）'!L$11,'決勝ヒート - レース結果（貼付）'!$1:$1,0)),"")))</f>
        <v/>
      </c>
      <c r="M30" s="219" t="str">
        <f t="shared" si="0"/>
        <v/>
      </c>
      <c r="N30" s="16"/>
      <c r="O30" s="226"/>
      <c r="P30" s="226" t="str">
        <f>IF(IFERROR(INDEX('決勝ヒート - レース結果（貼付）'!$A:$Z,MATCH($A30,'決勝ヒート - レース結果（貼付）'!$A:$A,0),MATCH('決勝ヒート - レース暫定結果表（印刷）'!P$11,'決勝ヒート - レース結果（貼付）'!$1:$1,0)),"")=0,"",IFERROR(INDEX('決勝ヒート - レース結果（貼付）'!$A:$Z,MATCH($A30,'決勝ヒート - レース結果（貼付）'!$A:$A,0),MATCH('決勝ヒート - レース暫定結果表（印刷）'!P$11,'決勝ヒート - レース結果（貼付）'!$1:$1,0)),""))</f>
        <v/>
      </c>
      <c r="Q30" s="226" t="str">
        <f>IF(P30="","",COUNTIF($P$13:P30,"&lt;&gt;"&amp;""))</f>
        <v/>
      </c>
      <c r="R30" s="226" t="str">
        <f t="shared" si="1"/>
        <v/>
      </c>
      <c r="S30" s="226" t="str">
        <f>IF(IFERROR(INDEX('決勝ヒート - レース結果（貼付）'!$A:$Z,MATCH($A30,'決勝ヒート - レース結果（貼付）'!$A:$A,0),MATCH('決勝ヒート - レース暫定結果表（印刷）'!S$11,'決勝ヒート - レース結果（貼付）'!$1:$1,0)),"")=0,"",IFERROR(INDEX('決勝ヒート - レース結果（貼付）'!$A:$Z,MATCH($A30,'決勝ヒート - レース結果（貼付）'!$A:$A,0),MATCH('決勝ヒート - レース暫定結果表（印刷）'!S$11,'決勝ヒート - レース結果（貼付）'!$1:$1,0)),""))</f>
        <v/>
      </c>
      <c r="T30" s="226"/>
      <c r="U30" s="226" t="str">
        <f>IF(IFERROR(INDEX('決勝ヒート - レース結果（貼付）'!$A:$Z,MATCH($B30,'決勝ヒート - レース結果（貼付）'!$B:$B,0),MATCH('決勝ヒート - レース暫定結果表（印刷）'!U$11,'決勝ヒート - レース結果（貼付）'!$1:$1,0)),"")=0,"",IFERROR(INDEX('決勝ヒート - レース結果（貼付）'!$A:$Z,MATCH($B30,'決勝ヒート - レース結果（貼付）'!$B:$B,0),MATCH('決勝ヒート - レース暫定結果表（印刷）'!U$11,'決勝ヒート - レース結果（貼付）'!$1:$1,0)),""))</f>
        <v/>
      </c>
    </row>
    <row r="31" spans="1:21" s="23" customFormat="1" ht="12.75">
      <c r="A31" s="14" t="str">
        <f>IF(OR('決勝ヒート - レース結果（貼付）'!A20="DNF",'決勝ヒート - レース結果（貼付）'!A20="DNS",'決勝ヒート - レース結果（貼付）'!A20="DQ"),'決勝ヒート - レース結果（貼付）'!A20,IF(MAX('決勝ヒート - レース結果（貼付）'!A:A)&gt;A30,A30+1,""))</f>
        <v/>
      </c>
      <c r="B31" s="15" t="str">
        <f>IFERROR(INDEX('決勝ヒート - レース結果（貼付）'!A20:$Z$50,MATCH($A31,'決勝ヒート - レース結果（貼付）'!A20:$A$50,0),MATCH('決勝ヒート - レース暫定結果表（印刷）'!B$11,'決勝ヒート - レース結果（貼付）'!$1:$1,0)),"")</f>
        <v/>
      </c>
      <c r="C31" s="177"/>
      <c r="D31" s="20" t="str">
        <f>IFERROR(INDEX('決勝ヒート - レース結果（貼付）'!$A:$Z,MATCH($B31,'決勝ヒート - レース結果（貼付）'!$B:$B,0),MATCH('決勝ヒート - レース暫定結果表（印刷）'!D$11,'決勝ヒート - レース結果（貼付）'!$1:$1,0)),"")</f>
        <v/>
      </c>
      <c r="E31" s="86" t="str">
        <f>IFERROR(INDEX('決勝ヒート - レース結果（貼付）'!$A:$Z,MATCH($B31,'決勝ヒート - レース結果（貼付）'!$B:$B,0),MATCH('決勝ヒート - レース暫定結果表（印刷）'!E$11,'決勝ヒート - レース結果（貼付）'!$1:$1,0)),"")</f>
        <v/>
      </c>
      <c r="F31" s="85" t="str">
        <f>IFERROR(INDEX('決勝ヒート - レース結果（貼付）'!$A:$Z,MATCH($B31,'決勝ヒート - レース結果（貼付）'!$B:$B,0),MATCH('決勝ヒート - レース暫定結果表（印刷）'!F$11,'決勝ヒート - レース結果（貼付）'!$1:$1,0)),"")</f>
        <v/>
      </c>
      <c r="G31" s="84" t="str">
        <f>IFERROR(INDEX('決勝ヒート - レース結果（貼付）'!$A:$Z,MATCH($B31,'決勝ヒート - レース結果（貼付）'!$B:$B,0),MATCH('決勝ヒート - レース暫定結果表（印刷）'!G$11,'決勝ヒート - レース結果（貼付）'!$1:$1,0)),"")</f>
        <v/>
      </c>
      <c r="H31" s="24" t="str">
        <f>IF(A31="DNS","",IF(A31="DQ","",IFERROR(INDEX('決勝ヒート - レース結果（貼付）'!$A:$Z,MATCH($B31,'決勝ヒート - レース結果（貼付）'!$B:$B,0),MATCH('決勝ヒート - レース暫定結果表（印刷）'!H$11,'決勝ヒート - レース結果（貼付）'!$1:$1,0)),"")))</f>
        <v/>
      </c>
      <c r="I31" s="82" t="str">
        <f>IF(A31="DNS","ｽﾀｰﾄ出来ず",IF(A31="DQ","失　格",IFERROR(INDEX('決勝ヒート - レース結果（貼付）'!$A:$Z,MATCH($B31,'決勝ヒート - レース結果（貼付）'!$B:$B,0),MATCH('決勝ヒート - レース暫定結果表（印刷）'!I$11,'決勝ヒート - レース結果（貼付）'!$1:$1,0)),"")))</f>
        <v/>
      </c>
      <c r="J31" s="26" t="str">
        <f>IF(A31="DNS","",IF(A31="DQ","",IFERROR(INDEX('決勝ヒート - レース結果（貼付）'!$A:$Z,MATCH($B31,'決勝ヒート - レース結果（貼付）'!$B:$B,0),MATCH('決勝ヒート - レース暫定結果表（印刷）'!J$11,'決勝ヒート - レース結果（貼付）'!$1:$1,0)),"")))</f>
        <v/>
      </c>
      <c r="K31" s="26" t="str">
        <f>IF(A31="DNS","",IF(A31="DQ","",IFERROR(INDEX('決勝ヒート - レース結果（貼付）'!$A:$Z,MATCH($B31,'決勝ヒート - レース結果（貼付）'!$B:$B,0),MATCH('決勝ヒート - レース暫定結果表（印刷）'!K$11,'決勝ヒート - レース結果（貼付）'!$1:$1,0)),"")))</f>
        <v/>
      </c>
      <c r="L31" s="83" t="str">
        <f>IF(A31="DNS","",IF(A31="DQ","",IFERROR(INDEX('決勝ヒート - レース結果（貼付）'!$A:$Z,MATCH($B31,'決勝ヒート - レース結果（貼付）'!$B:$B,0),MATCH('決勝ヒート - レース暫定結果表（印刷）'!L$11,'決勝ヒート - レース結果（貼付）'!$1:$1,0)),"")))</f>
        <v/>
      </c>
      <c r="M31" s="219" t="str">
        <f t="shared" si="0"/>
        <v/>
      </c>
      <c r="N31" s="16"/>
      <c r="O31" s="226"/>
      <c r="P31" s="226" t="str">
        <f>IF(IFERROR(INDEX('決勝ヒート - レース結果（貼付）'!$A:$Z,MATCH($A31,'決勝ヒート - レース結果（貼付）'!$A:$A,0),MATCH('決勝ヒート - レース暫定結果表（印刷）'!P$11,'決勝ヒート - レース結果（貼付）'!$1:$1,0)),"")=0,"",IFERROR(INDEX('決勝ヒート - レース結果（貼付）'!$A:$Z,MATCH($A31,'決勝ヒート - レース結果（貼付）'!$A:$A,0),MATCH('決勝ヒート - レース暫定結果表（印刷）'!P$11,'決勝ヒート - レース結果（貼付）'!$1:$1,0)),""))</f>
        <v/>
      </c>
      <c r="Q31" s="226" t="str">
        <f>IF(P31="","",COUNTIF($P$13:P31,"&lt;&gt;"&amp;""))</f>
        <v/>
      </c>
      <c r="R31" s="226" t="str">
        <f t="shared" si="1"/>
        <v/>
      </c>
      <c r="S31" s="226" t="str">
        <f>IF(IFERROR(INDEX('決勝ヒート - レース結果（貼付）'!$A:$Z,MATCH($A31,'決勝ヒート - レース結果（貼付）'!$A:$A,0),MATCH('決勝ヒート - レース暫定結果表（印刷）'!S$11,'決勝ヒート - レース結果（貼付）'!$1:$1,0)),"")=0,"",IFERROR(INDEX('決勝ヒート - レース結果（貼付）'!$A:$Z,MATCH($A31,'決勝ヒート - レース結果（貼付）'!$A:$A,0),MATCH('決勝ヒート - レース暫定結果表（印刷）'!S$11,'決勝ヒート - レース結果（貼付）'!$1:$1,0)),""))</f>
        <v/>
      </c>
      <c r="T31" s="226"/>
      <c r="U31" s="226" t="str">
        <f>IF(IFERROR(INDEX('決勝ヒート - レース結果（貼付）'!$A:$Z,MATCH($B31,'決勝ヒート - レース結果（貼付）'!$B:$B,0),MATCH('決勝ヒート - レース暫定結果表（印刷）'!U$11,'決勝ヒート - レース結果（貼付）'!$1:$1,0)),"")=0,"",IFERROR(INDEX('決勝ヒート - レース結果（貼付）'!$A:$Z,MATCH($B31,'決勝ヒート - レース結果（貼付）'!$B:$B,0),MATCH('決勝ヒート - レース暫定結果表（印刷）'!U$11,'決勝ヒート - レース結果（貼付）'!$1:$1,0)),""))</f>
        <v/>
      </c>
    </row>
    <row r="32" spans="1:21" s="23" customFormat="1" ht="12.75">
      <c r="A32" s="14" t="str">
        <f>IF(OR('決勝ヒート - レース結果（貼付）'!A21="DNF",'決勝ヒート - レース結果（貼付）'!A21="DNS",'決勝ヒート - レース結果（貼付）'!A21="DQ"),'決勝ヒート - レース結果（貼付）'!A21,IF(MAX('決勝ヒート - レース結果（貼付）'!A:A)&gt;A31,A31+1,""))</f>
        <v/>
      </c>
      <c r="B32" s="15" t="str">
        <f>IFERROR(INDEX('決勝ヒート - レース結果（貼付）'!A21:$Z$50,MATCH($A32,'決勝ヒート - レース結果（貼付）'!A21:$A$50,0),MATCH('決勝ヒート - レース暫定結果表（印刷）'!B$11,'決勝ヒート - レース結果（貼付）'!$1:$1,0)),"")</f>
        <v/>
      </c>
      <c r="C32" s="177"/>
      <c r="D32" s="20" t="str">
        <f>IFERROR(INDEX('決勝ヒート - レース結果（貼付）'!$A:$Z,MATCH($B32,'決勝ヒート - レース結果（貼付）'!$B:$B,0),MATCH('決勝ヒート - レース暫定結果表（印刷）'!D$11,'決勝ヒート - レース結果（貼付）'!$1:$1,0)),"")</f>
        <v/>
      </c>
      <c r="E32" s="86" t="str">
        <f>IFERROR(INDEX('決勝ヒート - レース結果（貼付）'!$A:$Z,MATCH($B32,'決勝ヒート - レース結果（貼付）'!$B:$B,0),MATCH('決勝ヒート - レース暫定結果表（印刷）'!E$11,'決勝ヒート - レース結果（貼付）'!$1:$1,0)),"")</f>
        <v/>
      </c>
      <c r="F32" s="85" t="str">
        <f>IFERROR(INDEX('決勝ヒート - レース結果（貼付）'!$A:$Z,MATCH($B32,'決勝ヒート - レース結果（貼付）'!$B:$B,0),MATCH('決勝ヒート - レース暫定結果表（印刷）'!F$11,'決勝ヒート - レース結果（貼付）'!$1:$1,0)),"")</f>
        <v/>
      </c>
      <c r="G32" s="84" t="str">
        <f>IFERROR(INDEX('決勝ヒート - レース結果（貼付）'!$A:$Z,MATCH($B32,'決勝ヒート - レース結果（貼付）'!$B:$B,0),MATCH('決勝ヒート - レース暫定結果表（印刷）'!G$11,'決勝ヒート - レース結果（貼付）'!$1:$1,0)),"")</f>
        <v/>
      </c>
      <c r="H32" s="24" t="str">
        <f>IF(A32="DNS","",IF(A32="DQ","",IFERROR(INDEX('決勝ヒート - レース結果（貼付）'!$A:$Z,MATCH($B32,'決勝ヒート - レース結果（貼付）'!$B:$B,0),MATCH('決勝ヒート - レース暫定結果表（印刷）'!H$11,'決勝ヒート - レース結果（貼付）'!$1:$1,0)),"")))</f>
        <v/>
      </c>
      <c r="I32" s="82" t="str">
        <f>IF(A32="DNS","ｽﾀｰﾄ出来ず",IF(A32="DQ","失　格",IFERROR(INDEX('決勝ヒート - レース結果（貼付）'!$A:$Z,MATCH($B32,'決勝ヒート - レース結果（貼付）'!$B:$B,0),MATCH('決勝ヒート - レース暫定結果表（印刷）'!I$11,'決勝ヒート - レース結果（貼付）'!$1:$1,0)),"")))</f>
        <v/>
      </c>
      <c r="J32" s="26" t="str">
        <f>IF(A32="DNS","",IF(A32="DQ","",IFERROR(INDEX('決勝ヒート - レース結果（貼付）'!$A:$Z,MATCH($B32,'決勝ヒート - レース結果（貼付）'!$B:$B,0),MATCH('決勝ヒート - レース暫定結果表（印刷）'!J$11,'決勝ヒート - レース結果（貼付）'!$1:$1,0)),"")))</f>
        <v/>
      </c>
      <c r="K32" s="26" t="str">
        <f>IF(A32="DNS","",IF(A32="DQ","",IFERROR(INDEX('決勝ヒート - レース結果（貼付）'!$A:$Z,MATCH($B32,'決勝ヒート - レース結果（貼付）'!$B:$B,0),MATCH('決勝ヒート - レース暫定結果表（印刷）'!K$11,'決勝ヒート - レース結果（貼付）'!$1:$1,0)),"")))</f>
        <v/>
      </c>
      <c r="L32" s="83" t="str">
        <f>IF(A32="DNS","",IF(A32="DQ","",IFERROR(INDEX('決勝ヒート - レース結果（貼付）'!$A:$Z,MATCH($B32,'決勝ヒート - レース結果（貼付）'!$B:$B,0),MATCH('決勝ヒート - レース暫定結果表（印刷）'!L$11,'決勝ヒート - レース結果（貼付）'!$1:$1,0)),"")))</f>
        <v/>
      </c>
      <c r="M32" s="219" t="str">
        <f t="shared" si="0"/>
        <v/>
      </c>
      <c r="N32" s="16"/>
      <c r="O32" s="226"/>
      <c r="P32" s="226" t="str">
        <f>IF(IFERROR(INDEX('決勝ヒート - レース結果（貼付）'!$A:$Z,MATCH($A32,'決勝ヒート - レース結果（貼付）'!$A:$A,0),MATCH('決勝ヒート - レース暫定結果表（印刷）'!P$11,'決勝ヒート - レース結果（貼付）'!$1:$1,0)),"")=0,"",IFERROR(INDEX('決勝ヒート - レース結果（貼付）'!$A:$Z,MATCH($A32,'決勝ヒート - レース結果（貼付）'!$A:$A,0),MATCH('決勝ヒート - レース暫定結果表（印刷）'!P$11,'決勝ヒート - レース結果（貼付）'!$1:$1,0)),""))</f>
        <v/>
      </c>
      <c r="Q32" s="226" t="str">
        <f>IF(P32="","",COUNTIF($P$13:P32,"&lt;&gt;"&amp;""))</f>
        <v/>
      </c>
      <c r="R32" s="226" t="str">
        <f t="shared" si="1"/>
        <v/>
      </c>
      <c r="S32" s="226" t="str">
        <f>IF(IFERROR(INDEX('決勝ヒート - レース結果（貼付）'!$A:$Z,MATCH($A32,'決勝ヒート - レース結果（貼付）'!$A:$A,0),MATCH('決勝ヒート - レース暫定結果表（印刷）'!S$11,'決勝ヒート - レース結果（貼付）'!$1:$1,0)),"")=0,"",IFERROR(INDEX('決勝ヒート - レース結果（貼付）'!$A:$Z,MATCH($A32,'決勝ヒート - レース結果（貼付）'!$A:$A,0),MATCH('決勝ヒート - レース暫定結果表（印刷）'!S$11,'決勝ヒート - レース結果（貼付）'!$1:$1,0)),""))</f>
        <v/>
      </c>
      <c r="T32" s="226"/>
      <c r="U32" s="226" t="str">
        <f>IF(IFERROR(INDEX('決勝ヒート - レース結果（貼付）'!$A:$Z,MATCH($B32,'決勝ヒート - レース結果（貼付）'!$B:$B,0),MATCH('決勝ヒート - レース暫定結果表（印刷）'!U$11,'決勝ヒート - レース結果（貼付）'!$1:$1,0)),"")=0,"",IFERROR(INDEX('決勝ヒート - レース結果（貼付）'!$A:$Z,MATCH($B32,'決勝ヒート - レース結果（貼付）'!$B:$B,0),MATCH('決勝ヒート - レース暫定結果表（印刷）'!U$11,'決勝ヒート - レース結果（貼付）'!$1:$1,0)),""))</f>
        <v/>
      </c>
    </row>
    <row r="33" spans="1:21" s="23" customFormat="1" ht="12.75">
      <c r="A33" s="14" t="str">
        <f>IF(OR('決勝ヒート - レース結果（貼付）'!A22="DNF",'決勝ヒート - レース結果（貼付）'!A22="DNS",'決勝ヒート - レース結果（貼付）'!A22="DQ"),'決勝ヒート - レース結果（貼付）'!A22,IF(MAX('決勝ヒート - レース結果（貼付）'!A:A)&gt;A32,A32+1,""))</f>
        <v/>
      </c>
      <c r="B33" s="15" t="str">
        <f>IFERROR(INDEX('決勝ヒート - レース結果（貼付）'!A22:$Z$50,MATCH($A33,'決勝ヒート - レース結果（貼付）'!A22:$A$50,0),MATCH('決勝ヒート - レース暫定結果表（印刷）'!B$11,'決勝ヒート - レース結果（貼付）'!$1:$1,0)),"")</f>
        <v/>
      </c>
      <c r="C33" s="177"/>
      <c r="D33" s="20" t="str">
        <f>IFERROR(INDEX('決勝ヒート - レース結果（貼付）'!$A:$Z,MATCH($B33,'決勝ヒート - レース結果（貼付）'!$B:$B,0),MATCH('決勝ヒート - レース暫定結果表（印刷）'!D$11,'決勝ヒート - レース結果（貼付）'!$1:$1,0)),"")</f>
        <v/>
      </c>
      <c r="E33" s="86" t="str">
        <f>IFERROR(INDEX('決勝ヒート - レース結果（貼付）'!$A:$Z,MATCH($B33,'決勝ヒート - レース結果（貼付）'!$B:$B,0),MATCH('決勝ヒート - レース暫定結果表（印刷）'!E$11,'決勝ヒート - レース結果（貼付）'!$1:$1,0)),"")</f>
        <v/>
      </c>
      <c r="F33" s="85" t="str">
        <f>IFERROR(INDEX('決勝ヒート - レース結果（貼付）'!$A:$Z,MATCH($B33,'決勝ヒート - レース結果（貼付）'!$B:$B,0),MATCH('決勝ヒート - レース暫定結果表（印刷）'!F$11,'決勝ヒート - レース結果（貼付）'!$1:$1,0)),"")</f>
        <v/>
      </c>
      <c r="G33" s="84" t="str">
        <f>IFERROR(INDEX('決勝ヒート - レース結果（貼付）'!$A:$Z,MATCH($B33,'決勝ヒート - レース結果（貼付）'!$B:$B,0),MATCH('決勝ヒート - レース暫定結果表（印刷）'!G$11,'決勝ヒート - レース結果（貼付）'!$1:$1,0)),"")</f>
        <v/>
      </c>
      <c r="H33" s="24" t="str">
        <f>IF(A33="DNS","",IF(A33="DQ","",IFERROR(INDEX('決勝ヒート - レース結果（貼付）'!$A:$Z,MATCH($B33,'決勝ヒート - レース結果（貼付）'!$B:$B,0),MATCH('決勝ヒート - レース暫定結果表（印刷）'!H$11,'決勝ヒート - レース結果（貼付）'!$1:$1,0)),"")))</f>
        <v/>
      </c>
      <c r="I33" s="82" t="str">
        <f>IF(A33="DNS","ｽﾀｰﾄ出来ず",IF(A33="DQ","失　格",IFERROR(INDEX('決勝ヒート - レース結果（貼付）'!$A:$Z,MATCH($B33,'決勝ヒート - レース結果（貼付）'!$B:$B,0),MATCH('決勝ヒート - レース暫定結果表（印刷）'!I$11,'決勝ヒート - レース結果（貼付）'!$1:$1,0)),"")))</f>
        <v/>
      </c>
      <c r="J33" s="26" t="str">
        <f>IF(A33="DNS","",IF(A33="DQ","",IFERROR(INDEX('決勝ヒート - レース結果（貼付）'!$A:$Z,MATCH($B33,'決勝ヒート - レース結果（貼付）'!$B:$B,0),MATCH('決勝ヒート - レース暫定結果表（印刷）'!J$11,'決勝ヒート - レース結果（貼付）'!$1:$1,0)),"")))</f>
        <v/>
      </c>
      <c r="K33" s="26" t="str">
        <f>IF(A33="DNS","",IF(A33="DQ","",IFERROR(INDEX('決勝ヒート - レース結果（貼付）'!$A:$Z,MATCH($B33,'決勝ヒート - レース結果（貼付）'!$B:$B,0),MATCH('決勝ヒート - レース暫定結果表（印刷）'!K$11,'決勝ヒート - レース結果（貼付）'!$1:$1,0)),"")))</f>
        <v/>
      </c>
      <c r="L33" s="83" t="str">
        <f>IF(A33="DNS","",IF(A33="DQ","",IFERROR(INDEX('決勝ヒート - レース結果（貼付）'!$A:$Z,MATCH($B33,'決勝ヒート - レース結果（貼付）'!$B:$B,0),MATCH('決勝ヒート - レース暫定結果表（印刷）'!L$11,'決勝ヒート - レース結果（貼付）'!$1:$1,0)),"")))</f>
        <v/>
      </c>
      <c r="M33" s="219" t="str">
        <f t="shared" si="0"/>
        <v/>
      </c>
      <c r="N33" s="16"/>
      <c r="O33" s="226"/>
      <c r="P33" s="226" t="str">
        <f>IF(IFERROR(INDEX('決勝ヒート - レース結果（貼付）'!$A:$Z,MATCH($A33,'決勝ヒート - レース結果（貼付）'!$A:$A,0),MATCH('決勝ヒート - レース暫定結果表（印刷）'!P$11,'決勝ヒート - レース結果（貼付）'!$1:$1,0)),"")=0,"",IFERROR(INDEX('決勝ヒート - レース結果（貼付）'!$A:$Z,MATCH($A33,'決勝ヒート - レース結果（貼付）'!$A:$A,0),MATCH('決勝ヒート - レース暫定結果表（印刷）'!P$11,'決勝ヒート - レース結果（貼付）'!$1:$1,0)),""))</f>
        <v/>
      </c>
      <c r="Q33" s="226" t="str">
        <f>IF(P33="","",COUNTIF($P$13:P33,"&lt;&gt;"&amp;""))</f>
        <v/>
      </c>
      <c r="R33" s="226" t="str">
        <f t="shared" si="1"/>
        <v/>
      </c>
      <c r="S33" s="226" t="str">
        <f>IF(IFERROR(INDEX('決勝ヒート - レース結果（貼付）'!$A:$Z,MATCH($A33,'決勝ヒート - レース結果（貼付）'!$A:$A,0),MATCH('決勝ヒート - レース暫定結果表（印刷）'!S$11,'決勝ヒート - レース結果（貼付）'!$1:$1,0)),"")=0,"",IFERROR(INDEX('決勝ヒート - レース結果（貼付）'!$A:$Z,MATCH($A33,'決勝ヒート - レース結果（貼付）'!$A:$A,0),MATCH('決勝ヒート - レース暫定結果表（印刷）'!S$11,'決勝ヒート - レース結果（貼付）'!$1:$1,0)),""))</f>
        <v/>
      </c>
      <c r="T33" s="226"/>
      <c r="U33" s="226" t="str">
        <f>IF(IFERROR(INDEX('決勝ヒート - レース結果（貼付）'!$A:$Z,MATCH($B33,'決勝ヒート - レース結果（貼付）'!$B:$B,0),MATCH('決勝ヒート - レース暫定結果表（印刷）'!U$11,'決勝ヒート - レース結果（貼付）'!$1:$1,0)),"")=0,"",IFERROR(INDEX('決勝ヒート - レース結果（貼付）'!$A:$Z,MATCH($B33,'決勝ヒート - レース結果（貼付）'!$B:$B,0),MATCH('決勝ヒート - レース暫定結果表（印刷）'!U$11,'決勝ヒート - レース結果（貼付）'!$1:$1,0)),""))</f>
        <v/>
      </c>
    </row>
    <row r="34" spans="1:21" s="23" customFormat="1" ht="12.75">
      <c r="A34" s="14" t="str">
        <f>IF(OR('決勝ヒート - レース結果（貼付）'!A23="DNF",'決勝ヒート - レース結果（貼付）'!A23="DNS",'決勝ヒート - レース結果（貼付）'!A23="DQ"),'決勝ヒート - レース結果（貼付）'!A23,IF(MAX('決勝ヒート - レース結果（貼付）'!A:A)&gt;A33,A33+1,""))</f>
        <v/>
      </c>
      <c r="B34" s="15" t="str">
        <f>IFERROR(INDEX('決勝ヒート - レース結果（貼付）'!A23:$Z$50,MATCH($A34,'決勝ヒート - レース結果（貼付）'!A23:$A$50,0),MATCH('決勝ヒート - レース暫定結果表（印刷）'!B$11,'決勝ヒート - レース結果（貼付）'!$1:$1,0)),"")</f>
        <v/>
      </c>
      <c r="C34" s="177"/>
      <c r="D34" s="20" t="str">
        <f>IFERROR(INDEX('決勝ヒート - レース結果（貼付）'!$A:$Z,MATCH($B34,'決勝ヒート - レース結果（貼付）'!$B:$B,0),MATCH('決勝ヒート - レース暫定結果表（印刷）'!D$11,'決勝ヒート - レース結果（貼付）'!$1:$1,0)),"")</f>
        <v/>
      </c>
      <c r="E34" s="86" t="str">
        <f>IFERROR(INDEX('決勝ヒート - レース結果（貼付）'!$A:$Z,MATCH($B34,'決勝ヒート - レース結果（貼付）'!$B:$B,0),MATCH('決勝ヒート - レース暫定結果表（印刷）'!E$11,'決勝ヒート - レース結果（貼付）'!$1:$1,0)),"")</f>
        <v/>
      </c>
      <c r="F34" s="85" t="str">
        <f>IFERROR(INDEX('決勝ヒート - レース結果（貼付）'!$A:$Z,MATCH($B34,'決勝ヒート - レース結果（貼付）'!$B:$B,0),MATCH('決勝ヒート - レース暫定結果表（印刷）'!F$11,'決勝ヒート - レース結果（貼付）'!$1:$1,0)),"")</f>
        <v/>
      </c>
      <c r="G34" s="84" t="str">
        <f>IFERROR(INDEX('決勝ヒート - レース結果（貼付）'!$A:$Z,MATCH($B34,'決勝ヒート - レース結果（貼付）'!$B:$B,0),MATCH('決勝ヒート - レース暫定結果表（印刷）'!G$11,'決勝ヒート - レース結果（貼付）'!$1:$1,0)),"")</f>
        <v/>
      </c>
      <c r="H34" s="24" t="str">
        <f>IF(A34="DNS","",IF(A34="DQ","",IFERROR(INDEX('決勝ヒート - レース結果（貼付）'!$A:$Z,MATCH($B34,'決勝ヒート - レース結果（貼付）'!$B:$B,0),MATCH('決勝ヒート - レース暫定結果表（印刷）'!H$11,'決勝ヒート - レース結果（貼付）'!$1:$1,0)),"")))</f>
        <v/>
      </c>
      <c r="I34" s="82" t="str">
        <f>IF(A34="DNS","ｽﾀｰﾄ出来ず",IF(A34="DQ","失　格",IFERROR(INDEX('決勝ヒート - レース結果（貼付）'!$A:$Z,MATCH($B34,'決勝ヒート - レース結果（貼付）'!$B:$B,0),MATCH('決勝ヒート - レース暫定結果表（印刷）'!I$11,'決勝ヒート - レース結果（貼付）'!$1:$1,0)),"")))</f>
        <v/>
      </c>
      <c r="J34" s="26" t="str">
        <f>IF(A34="DNS","",IF(A34="DQ","",IFERROR(INDEX('決勝ヒート - レース結果（貼付）'!$A:$Z,MATCH($B34,'決勝ヒート - レース結果（貼付）'!$B:$B,0),MATCH('決勝ヒート - レース暫定結果表（印刷）'!J$11,'決勝ヒート - レース結果（貼付）'!$1:$1,0)),"")))</f>
        <v/>
      </c>
      <c r="K34" s="26" t="str">
        <f>IF(A34="DNS","",IF(A34="DQ","",IFERROR(INDEX('決勝ヒート - レース結果（貼付）'!$A:$Z,MATCH($B34,'決勝ヒート - レース結果（貼付）'!$B:$B,0),MATCH('決勝ヒート - レース暫定結果表（印刷）'!K$11,'決勝ヒート - レース結果（貼付）'!$1:$1,0)),"")))</f>
        <v/>
      </c>
      <c r="L34" s="83" t="str">
        <f>IF(A34="DNS","",IF(A34="DQ","",IFERROR(INDEX('決勝ヒート - レース結果（貼付）'!$A:$Z,MATCH($B34,'決勝ヒート - レース結果（貼付）'!$B:$B,0),MATCH('決勝ヒート - レース暫定結果表（印刷）'!L$11,'決勝ヒート - レース結果（貼付）'!$1:$1,0)),"")))</f>
        <v/>
      </c>
      <c r="M34" s="219" t="str">
        <f t="shared" si="0"/>
        <v/>
      </c>
      <c r="N34" s="16"/>
      <c r="O34" s="226"/>
      <c r="P34" s="226" t="str">
        <f>IF(IFERROR(INDEX('決勝ヒート - レース結果（貼付）'!$A:$Z,MATCH($A34,'決勝ヒート - レース結果（貼付）'!$A:$A,0),MATCH('決勝ヒート - レース暫定結果表（印刷）'!P$11,'決勝ヒート - レース結果（貼付）'!$1:$1,0)),"")=0,"",IFERROR(INDEX('決勝ヒート - レース結果（貼付）'!$A:$Z,MATCH($A34,'決勝ヒート - レース結果（貼付）'!$A:$A,0),MATCH('決勝ヒート - レース暫定結果表（印刷）'!P$11,'決勝ヒート - レース結果（貼付）'!$1:$1,0)),""))</f>
        <v/>
      </c>
      <c r="Q34" s="226" t="str">
        <f>IF(P34="","",COUNTIF($P$13:P34,"&lt;&gt;"&amp;""))</f>
        <v/>
      </c>
      <c r="R34" s="226" t="str">
        <f t="shared" si="1"/>
        <v/>
      </c>
      <c r="S34" s="226" t="str">
        <f>IF(IFERROR(INDEX('決勝ヒート - レース結果（貼付）'!$A:$Z,MATCH($A34,'決勝ヒート - レース結果（貼付）'!$A:$A,0),MATCH('決勝ヒート - レース暫定結果表（印刷）'!S$11,'決勝ヒート - レース結果（貼付）'!$1:$1,0)),"")=0,"",IFERROR(INDEX('決勝ヒート - レース結果（貼付）'!$A:$Z,MATCH($A34,'決勝ヒート - レース結果（貼付）'!$A:$A,0),MATCH('決勝ヒート - レース暫定結果表（印刷）'!S$11,'決勝ヒート - レース結果（貼付）'!$1:$1,0)),""))</f>
        <v/>
      </c>
      <c r="T34" s="226"/>
      <c r="U34" s="226" t="str">
        <f>IF(IFERROR(INDEX('決勝ヒート - レース結果（貼付）'!$A:$Z,MATCH($B34,'決勝ヒート - レース結果（貼付）'!$B:$B,0),MATCH('決勝ヒート - レース暫定結果表（印刷）'!U$11,'決勝ヒート - レース結果（貼付）'!$1:$1,0)),"")=0,"",IFERROR(INDEX('決勝ヒート - レース結果（貼付）'!$A:$Z,MATCH($B34,'決勝ヒート - レース結果（貼付）'!$B:$B,0),MATCH('決勝ヒート - レース暫定結果表（印刷）'!U$11,'決勝ヒート - レース結果（貼付）'!$1:$1,0)),""))</f>
        <v/>
      </c>
    </row>
    <row r="35" spans="1:21" s="23" customFormat="1" ht="12.75">
      <c r="A35" s="14" t="str">
        <f>IF(OR('決勝ヒート - レース結果（貼付）'!A24="DNF",'決勝ヒート - レース結果（貼付）'!A24="DNS",'決勝ヒート - レース結果（貼付）'!A24="DQ"),'決勝ヒート - レース結果（貼付）'!A24,IF(MAX('決勝ヒート - レース結果（貼付）'!A:A)&gt;A34,A34+1,""))</f>
        <v/>
      </c>
      <c r="B35" s="15" t="str">
        <f>IFERROR(INDEX('決勝ヒート - レース結果（貼付）'!A24:$Z$50,MATCH($A35,'決勝ヒート - レース結果（貼付）'!A24:$A$50,0),MATCH('決勝ヒート - レース暫定結果表（印刷）'!B$11,'決勝ヒート - レース結果（貼付）'!$1:$1,0)),"")</f>
        <v/>
      </c>
      <c r="C35" s="177"/>
      <c r="D35" s="20" t="str">
        <f>IFERROR(INDEX('決勝ヒート - レース結果（貼付）'!$A:$Z,MATCH($B35,'決勝ヒート - レース結果（貼付）'!$B:$B,0),MATCH('決勝ヒート - レース暫定結果表（印刷）'!D$11,'決勝ヒート - レース結果（貼付）'!$1:$1,0)),"")</f>
        <v/>
      </c>
      <c r="E35" s="86" t="str">
        <f>IFERROR(INDEX('決勝ヒート - レース結果（貼付）'!$A:$Z,MATCH($B35,'決勝ヒート - レース結果（貼付）'!$B:$B,0),MATCH('決勝ヒート - レース暫定結果表（印刷）'!E$11,'決勝ヒート - レース結果（貼付）'!$1:$1,0)),"")</f>
        <v/>
      </c>
      <c r="F35" s="85" t="str">
        <f>IFERROR(INDEX('決勝ヒート - レース結果（貼付）'!$A:$Z,MATCH($B35,'決勝ヒート - レース結果（貼付）'!$B:$B,0),MATCH('決勝ヒート - レース暫定結果表（印刷）'!F$11,'決勝ヒート - レース結果（貼付）'!$1:$1,0)),"")</f>
        <v/>
      </c>
      <c r="G35" s="84" t="str">
        <f>IFERROR(INDEX('決勝ヒート - レース結果（貼付）'!$A:$Z,MATCH($B35,'決勝ヒート - レース結果（貼付）'!$B:$B,0),MATCH('決勝ヒート - レース暫定結果表（印刷）'!G$11,'決勝ヒート - レース結果（貼付）'!$1:$1,0)),"")</f>
        <v/>
      </c>
      <c r="H35" s="24" t="str">
        <f>IF(A35="DNS","",IF(A35="DQ","",IFERROR(INDEX('決勝ヒート - レース結果（貼付）'!$A:$Z,MATCH($B35,'決勝ヒート - レース結果（貼付）'!$B:$B,0),MATCH('決勝ヒート - レース暫定結果表（印刷）'!H$11,'決勝ヒート - レース結果（貼付）'!$1:$1,0)),"")))</f>
        <v/>
      </c>
      <c r="I35" s="82" t="str">
        <f>IF(A35="DNS","ｽﾀｰﾄ出来ず",IF(A35="DQ","失　格",IFERROR(INDEX('決勝ヒート - レース結果（貼付）'!$A:$Z,MATCH($B35,'決勝ヒート - レース結果（貼付）'!$B:$B,0),MATCH('決勝ヒート - レース暫定結果表（印刷）'!I$11,'決勝ヒート - レース結果（貼付）'!$1:$1,0)),"")))</f>
        <v/>
      </c>
      <c r="J35" s="26" t="str">
        <f>IF(A35="DNS","",IF(A35="DQ","",IFERROR(INDEX('決勝ヒート - レース結果（貼付）'!$A:$Z,MATCH($B35,'決勝ヒート - レース結果（貼付）'!$B:$B,0),MATCH('決勝ヒート - レース暫定結果表（印刷）'!J$11,'決勝ヒート - レース結果（貼付）'!$1:$1,0)),"")))</f>
        <v/>
      </c>
      <c r="K35" s="26" t="str">
        <f>IF(A35="DNS","",IF(A35="DQ","",IFERROR(INDEX('決勝ヒート - レース結果（貼付）'!$A:$Z,MATCH($B35,'決勝ヒート - レース結果（貼付）'!$B:$B,0),MATCH('決勝ヒート - レース暫定結果表（印刷）'!K$11,'決勝ヒート - レース結果（貼付）'!$1:$1,0)),"")))</f>
        <v/>
      </c>
      <c r="L35" s="83" t="str">
        <f>IF(A35="DNS","",IF(A35="DQ","",IFERROR(INDEX('決勝ヒート - レース結果（貼付）'!$A:$Z,MATCH($B35,'決勝ヒート - レース結果（貼付）'!$B:$B,0),MATCH('決勝ヒート - レース暫定結果表（印刷）'!L$11,'決勝ヒート - レース結果（貼付）'!$1:$1,0)),"")))</f>
        <v/>
      </c>
      <c r="M35" s="219" t="str">
        <f t="shared" si="0"/>
        <v/>
      </c>
      <c r="N35" s="16"/>
      <c r="O35" s="226"/>
      <c r="P35" s="226" t="str">
        <f>IF(IFERROR(INDEX('決勝ヒート - レース結果（貼付）'!$A:$Z,MATCH($A35,'決勝ヒート - レース結果（貼付）'!$A:$A,0),MATCH('決勝ヒート - レース暫定結果表（印刷）'!P$11,'決勝ヒート - レース結果（貼付）'!$1:$1,0)),"")=0,"",IFERROR(INDEX('決勝ヒート - レース結果（貼付）'!$A:$Z,MATCH($A35,'決勝ヒート - レース結果（貼付）'!$A:$A,0),MATCH('決勝ヒート - レース暫定結果表（印刷）'!P$11,'決勝ヒート - レース結果（貼付）'!$1:$1,0)),""))</f>
        <v/>
      </c>
      <c r="Q35" s="226" t="str">
        <f>IF(P35="","",COUNTIF($P$13:P35,"&lt;&gt;"&amp;""))</f>
        <v/>
      </c>
      <c r="R35" s="226" t="str">
        <f t="shared" si="1"/>
        <v/>
      </c>
      <c r="S35" s="226" t="str">
        <f>IF(IFERROR(INDEX('決勝ヒート - レース結果（貼付）'!$A:$Z,MATCH($A35,'決勝ヒート - レース結果（貼付）'!$A:$A,0),MATCH('決勝ヒート - レース暫定結果表（印刷）'!S$11,'決勝ヒート - レース結果（貼付）'!$1:$1,0)),"")=0,"",IFERROR(INDEX('決勝ヒート - レース結果（貼付）'!$A:$Z,MATCH($A35,'決勝ヒート - レース結果（貼付）'!$A:$A,0),MATCH('決勝ヒート - レース暫定結果表（印刷）'!S$11,'決勝ヒート - レース結果（貼付）'!$1:$1,0)),""))</f>
        <v/>
      </c>
      <c r="T35" s="226"/>
      <c r="U35" s="226" t="str">
        <f>IF(IFERROR(INDEX('決勝ヒート - レース結果（貼付）'!$A:$Z,MATCH($B35,'決勝ヒート - レース結果（貼付）'!$B:$B,0),MATCH('決勝ヒート - レース暫定結果表（印刷）'!U$11,'決勝ヒート - レース結果（貼付）'!$1:$1,0)),"")=0,"",IFERROR(INDEX('決勝ヒート - レース結果（貼付）'!$A:$Z,MATCH($B35,'決勝ヒート - レース結果（貼付）'!$B:$B,0),MATCH('決勝ヒート - レース暫定結果表（印刷）'!U$11,'決勝ヒート - レース結果（貼付）'!$1:$1,0)),""))</f>
        <v/>
      </c>
    </row>
    <row r="36" spans="1:21" s="23" customFormat="1" ht="12.75">
      <c r="A36" s="14" t="str">
        <f>IF(OR('決勝ヒート - レース結果（貼付）'!A25="DNF",'決勝ヒート - レース結果（貼付）'!A25="DNS",'決勝ヒート - レース結果（貼付）'!A25="DQ"),'決勝ヒート - レース結果（貼付）'!A25,IF(MAX('決勝ヒート - レース結果（貼付）'!A:A)&gt;A35,A35+1,""))</f>
        <v/>
      </c>
      <c r="B36" s="15" t="str">
        <f>IFERROR(INDEX('決勝ヒート - レース結果（貼付）'!A25:$Z$50,MATCH($A36,'決勝ヒート - レース結果（貼付）'!A25:$A$50,0),MATCH('決勝ヒート - レース暫定結果表（印刷）'!B$11,'決勝ヒート - レース結果（貼付）'!$1:$1,0)),"")</f>
        <v/>
      </c>
      <c r="C36" s="177"/>
      <c r="D36" s="20" t="str">
        <f>IFERROR(INDEX('決勝ヒート - レース結果（貼付）'!$A:$Z,MATCH($B36,'決勝ヒート - レース結果（貼付）'!$B:$B,0),MATCH('決勝ヒート - レース暫定結果表（印刷）'!D$11,'決勝ヒート - レース結果（貼付）'!$1:$1,0)),"")</f>
        <v/>
      </c>
      <c r="E36" s="86" t="str">
        <f>IFERROR(INDEX('決勝ヒート - レース結果（貼付）'!$A:$Z,MATCH($B36,'決勝ヒート - レース結果（貼付）'!$B:$B,0),MATCH('決勝ヒート - レース暫定結果表（印刷）'!E$11,'決勝ヒート - レース結果（貼付）'!$1:$1,0)),"")</f>
        <v/>
      </c>
      <c r="F36" s="85" t="str">
        <f>IFERROR(INDEX('決勝ヒート - レース結果（貼付）'!$A:$Z,MATCH($B36,'決勝ヒート - レース結果（貼付）'!$B:$B,0),MATCH('決勝ヒート - レース暫定結果表（印刷）'!F$11,'決勝ヒート - レース結果（貼付）'!$1:$1,0)),"")</f>
        <v/>
      </c>
      <c r="G36" s="84" t="str">
        <f>IFERROR(INDEX('決勝ヒート - レース結果（貼付）'!$A:$Z,MATCH($B36,'決勝ヒート - レース結果（貼付）'!$B:$B,0),MATCH('決勝ヒート - レース暫定結果表（印刷）'!G$11,'決勝ヒート - レース結果（貼付）'!$1:$1,0)),"")</f>
        <v/>
      </c>
      <c r="H36" s="24" t="str">
        <f>IF(A36="DNS","",IF(A36="DQ","",IFERROR(INDEX('決勝ヒート - レース結果（貼付）'!$A:$Z,MATCH($B36,'決勝ヒート - レース結果（貼付）'!$B:$B,0),MATCH('決勝ヒート - レース暫定結果表（印刷）'!H$11,'決勝ヒート - レース結果（貼付）'!$1:$1,0)),"")))</f>
        <v/>
      </c>
      <c r="I36" s="82" t="str">
        <f>IF(A36="DNS","ｽﾀｰﾄ出来ず",IF(A36="DQ","失　格",IFERROR(INDEX('決勝ヒート - レース結果（貼付）'!$A:$Z,MATCH($B36,'決勝ヒート - レース結果（貼付）'!$B:$B,0),MATCH('決勝ヒート - レース暫定結果表（印刷）'!I$11,'決勝ヒート - レース結果（貼付）'!$1:$1,0)),"")))</f>
        <v/>
      </c>
      <c r="J36" s="26" t="str">
        <f>IF(A36="DNS","",IF(A36="DQ","",IFERROR(INDEX('決勝ヒート - レース結果（貼付）'!$A:$Z,MATCH($B36,'決勝ヒート - レース結果（貼付）'!$B:$B,0),MATCH('決勝ヒート - レース暫定結果表（印刷）'!J$11,'決勝ヒート - レース結果（貼付）'!$1:$1,0)),"")))</f>
        <v/>
      </c>
      <c r="K36" s="26" t="str">
        <f>IF(A36="DNS","",IF(A36="DQ","",IFERROR(INDEX('決勝ヒート - レース結果（貼付）'!$A:$Z,MATCH($B36,'決勝ヒート - レース結果（貼付）'!$B:$B,0),MATCH('決勝ヒート - レース暫定結果表（印刷）'!K$11,'決勝ヒート - レース結果（貼付）'!$1:$1,0)),"")))</f>
        <v/>
      </c>
      <c r="L36" s="83" t="str">
        <f>IF(A36="DNS","",IF(A36="DQ","",IFERROR(INDEX('決勝ヒート - レース結果（貼付）'!$A:$Z,MATCH($B36,'決勝ヒート - レース結果（貼付）'!$B:$B,0),MATCH('決勝ヒート - レース暫定結果表（印刷）'!L$11,'決勝ヒート - レース結果（貼付）'!$1:$1,0)),"")))</f>
        <v/>
      </c>
      <c r="M36" s="219" t="str">
        <f t="shared" si="0"/>
        <v/>
      </c>
      <c r="N36" s="16"/>
      <c r="O36" s="226"/>
      <c r="P36" s="226" t="str">
        <f>IF(IFERROR(INDEX('決勝ヒート - レース結果（貼付）'!$A:$Z,MATCH($A36,'決勝ヒート - レース結果（貼付）'!$A:$A,0),MATCH('決勝ヒート - レース暫定結果表（印刷）'!P$11,'決勝ヒート - レース結果（貼付）'!$1:$1,0)),"")=0,"",IFERROR(INDEX('決勝ヒート - レース結果（貼付）'!$A:$Z,MATCH($A36,'決勝ヒート - レース結果（貼付）'!$A:$A,0),MATCH('決勝ヒート - レース暫定結果表（印刷）'!P$11,'決勝ヒート - レース結果（貼付）'!$1:$1,0)),""))</f>
        <v/>
      </c>
      <c r="Q36" s="226" t="str">
        <f>IF(P36="","",COUNTIF($P$13:P36,"&lt;&gt;"&amp;""))</f>
        <v/>
      </c>
      <c r="R36" s="226" t="str">
        <f t="shared" si="1"/>
        <v/>
      </c>
      <c r="S36" s="226" t="str">
        <f>IF(IFERROR(INDEX('決勝ヒート - レース結果（貼付）'!$A:$Z,MATCH($A36,'決勝ヒート - レース結果（貼付）'!$A:$A,0),MATCH('決勝ヒート - レース暫定結果表（印刷）'!S$11,'決勝ヒート - レース結果（貼付）'!$1:$1,0)),"")=0,"",IFERROR(INDEX('決勝ヒート - レース結果（貼付）'!$A:$Z,MATCH($A36,'決勝ヒート - レース結果（貼付）'!$A:$A,0),MATCH('決勝ヒート - レース暫定結果表（印刷）'!S$11,'決勝ヒート - レース結果（貼付）'!$1:$1,0)),""))</f>
        <v/>
      </c>
      <c r="T36" s="226"/>
      <c r="U36" s="226" t="str">
        <f>IF(IFERROR(INDEX('決勝ヒート - レース結果（貼付）'!$A:$Z,MATCH($B36,'決勝ヒート - レース結果（貼付）'!$B:$B,0),MATCH('決勝ヒート - レース暫定結果表（印刷）'!U$11,'決勝ヒート - レース結果（貼付）'!$1:$1,0)),"")=0,"",IFERROR(INDEX('決勝ヒート - レース結果（貼付）'!$A:$Z,MATCH($B36,'決勝ヒート - レース結果（貼付）'!$B:$B,0),MATCH('決勝ヒート - レース暫定結果表（印刷）'!U$11,'決勝ヒート - レース結果（貼付）'!$1:$1,0)),""))</f>
        <v/>
      </c>
    </row>
    <row r="37" spans="1:21" s="23" customFormat="1" ht="12.75">
      <c r="A37" s="14" t="str">
        <f>IF(OR('決勝ヒート - レース結果（貼付）'!A26="DNF",'決勝ヒート - レース結果（貼付）'!A26="DNS",'決勝ヒート - レース結果（貼付）'!A26="DQ"),'決勝ヒート - レース結果（貼付）'!A26,IF(MAX('決勝ヒート - レース結果（貼付）'!A:A)&gt;A36,A36+1,""))</f>
        <v/>
      </c>
      <c r="B37" s="15" t="str">
        <f>IFERROR(INDEX('決勝ヒート - レース結果（貼付）'!A26:$Z$50,MATCH($A37,'決勝ヒート - レース結果（貼付）'!A26:$A$50,0),MATCH('決勝ヒート - レース暫定結果表（印刷）'!B$11,'決勝ヒート - レース結果（貼付）'!$1:$1,0)),"")</f>
        <v/>
      </c>
      <c r="C37" s="177"/>
      <c r="D37" s="20" t="str">
        <f>IFERROR(INDEX('決勝ヒート - レース結果（貼付）'!$A:$Z,MATCH($B37,'決勝ヒート - レース結果（貼付）'!$B:$B,0),MATCH('決勝ヒート - レース暫定結果表（印刷）'!D$11,'決勝ヒート - レース結果（貼付）'!$1:$1,0)),"")</f>
        <v/>
      </c>
      <c r="E37" s="86" t="str">
        <f>IFERROR(INDEX('決勝ヒート - レース結果（貼付）'!$A:$Z,MATCH($B37,'決勝ヒート - レース結果（貼付）'!$B:$B,0),MATCH('決勝ヒート - レース暫定結果表（印刷）'!E$11,'決勝ヒート - レース結果（貼付）'!$1:$1,0)),"")</f>
        <v/>
      </c>
      <c r="F37" s="85" t="str">
        <f>IFERROR(INDEX('決勝ヒート - レース結果（貼付）'!$A:$Z,MATCH($B37,'決勝ヒート - レース結果（貼付）'!$B:$B,0),MATCH('決勝ヒート - レース暫定結果表（印刷）'!F$11,'決勝ヒート - レース結果（貼付）'!$1:$1,0)),"")</f>
        <v/>
      </c>
      <c r="G37" s="84" t="str">
        <f>IFERROR(INDEX('決勝ヒート - レース結果（貼付）'!$A:$Z,MATCH($B37,'決勝ヒート - レース結果（貼付）'!$B:$B,0),MATCH('決勝ヒート - レース暫定結果表（印刷）'!G$11,'決勝ヒート - レース結果（貼付）'!$1:$1,0)),"")</f>
        <v/>
      </c>
      <c r="H37" s="24" t="str">
        <f>IF(A37="DNS","",IF(A37="DQ","",IFERROR(INDEX('決勝ヒート - レース結果（貼付）'!$A:$Z,MATCH($B37,'決勝ヒート - レース結果（貼付）'!$B:$B,0),MATCH('決勝ヒート - レース暫定結果表（印刷）'!H$11,'決勝ヒート - レース結果（貼付）'!$1:$1,0)),"")))</f>
        <v/>
      </c>
      <c r="I37" s="82" t="str">
        <f>IF(A37="DNS","ｽﾀｰﾄ出来ず",IF(A37="DQ","失　格",IFERROR(INDEX('決勝ヒート - レース結果（貼付）'!$A:$Z,MATCH($B37,'決勝ヒート - レース結果（貼付）'!$B:$B,0),MATCH('決勝ヒート - レース暫定結果表（印刷）'!I$11,'決勝ヒート - レース結果（貼付）'!$1:$1,0)),"")))</f>
        <v/>
      </c>
      <c r="J37" s="26" t="str">
        <f>IF(A37="DNS","",IF(A37="DQ","",IFERROR(INDEX('決勝ヒート - レース結果（貼付）'!$A:$Z,MATCH($B37,'決勝ヒート - レース結果（貼付）'!$B:$B,0),MATCH('決勝ヒート - レース暫定結果表（印刷）'!J$11,'決勝ヒート - レース結果（貼付）'!$1:$1,0)),"")))</f>
        <v/>
      </c>
      <c r="K37" s="26" t="str">
        <f>IF(A37="DNS","",IF(A37="DQ","",IFERROR(INDEX('決勝ヒート - レース結果（貼付）'!$A:$Z,MATCH($B37,'決勝ヒート - レース結果（貼付）'!$B:$B,0),MATCH('決勝ヒート - レース暫定結果表（印刷）'!K$11,'決勝ヒート - レース結果（貼付）'!$1:$1,0)),"")))</f>
        <v/>
      </c>
      <c r="L37" s="83" t="str">
        <f>IF(A37="DNS","",IF(A37="DQ","",IFERROR(INDEX('決勝ヒート - レース結果（貼付）'!$A:$Z,MATCH($B37,'決勝ヒート - レース結果（貼付）'!$B:$B,0),MATCH('決勝ヒート - レース暫定結果表（印刷）'!L$11,'決勝ヒート - レース結果（貼付）'!$1:$1,0)),"")))</f>
        <v/>
      </c>
      <c r="M37" s="219" t="str">
        <f t="shared" si="0"/>
        <v/>
      </c>
      <c r="N37" s="16"/>
      <c r="O37" s="226"/>
      <c r="P37" s="226" t="str">
        <f>IF(IFERROR(INDEX('決勝ヒート - レース結果（貼付）'!$A:$Z,MATCH($A37,'決勝ヒート - レース結果（貼付）'!$A:$A,0),MATCH('決勝ヒート - レース暫定結果表（印刷）'!P$11,'決勝ヒート - レース結果（貼付）'!$1:$1,0)),"")=0,"",IFERROR(INDEX('決勝ヒート - レース結果（貼付）'!$A:$Z,MATCH($A37,'決勝ヒート - レース結果（貼付）'!$A:$A,0),MATCH('決勝ヒート - レース暫定結果表（印刷）'!P$11,'決勝ヒート - レース結果（貼付）'!$1:$1,0)),""))</f>
        <v/>
      </c>
      <c r="Q37" s="226" t="str">
        <f>IF(P37="","",COUNTIF($P$13:P37,"&lt;&gt;"&amp;""))</f>
        <v/>
      </c>
      <c r="R37" s="226" t="str">
        <f t="shared" si="1"/>
        <v/>
      </c>
      <c r="S37" s="226" t="str">
        <f>IF(IFERROR(INDEX('決勝ヒート - レース結果（貼付）'!$A:$Z,MATCH($A37,'決勝ヒート - レース結果（貼付）'!$A:$A,0),MATCH('決勝ヒート - レース暫定結果表（印刷）'!S$11,'決勝ヒート - レース結果（貼付）'!$1:$1,0)),"")=0,"",IFERROR(INDEX('決勝ヒート - レース結果（貼付）'!$A:$Z,MATCH($A37,'決勝ヒート - レース結果（貼付）'!$A:$A,0),MATCH('決勝ヒート - レース暫定結果表（印刷）'!S$11,'決勝ヒート - レース結果（貼付）'!$1:$1,0)),""))</f>
        <v/>
      </c>
      <c r="T37" s="226"/>
      <c r="U37" s="226" t="str">
        <f>IF(IFERROR(INDEX('決勝ヒート - レース結果（貼付）'!$A:$Z,MATCH($B37,'決勝ヒート - レース結果（貼付）'!$B:$B,0),MATCH('決勝ヒート - レース暫定結果表（印刷）'!U$11,'決勝ヒート - レース結果（貼付）'!$1:$1,0)),"")=0,"",IFERROR(INDEX('決勝ヒート - レース結果（貼付）'!$A:$Z,MATCH($B37,'決勝ヒート - レース結果（貼付）'!$B:$B,0),MATCH('決勝ヒート - レース暫定結果表（印刷）'!U$11,'決勝ヒート - レース結果（貼付）'!$1:$1,0)),""))</f>
        <v/>
      </c>
    </row>
    <row r="38" spans="1:21" s="23" customFormat="1" ht="12.75">
      <c r="A38" s="14" t="str">
        <f>IF(OR('決勝ヒート - レース結果（貼付）'!A27="DNF",'決勝ヒート - レース結果（貼付）'!A27="DNS",'決勝ヒート - レース結果（貼付）'!A27="DQ"),'決勝ヒート - レース結果（貼付）'!A27,IF(MAX('決勝ヒート - レース結果（貼付）'!A:A)&gt;A37,A37+1,""))</f>
        <v/>
      </c>
      <c r="B38" s="15" t="str">
        <f>IFERROR(INDEX('決勝ヒート - レース結果（貼付）'!A27:$Z$50,MATCH($A38,'決勝ヒート - レース結果（貼付）'!A27:$A$50,0),MATCH('決勝ヒート - レース暫定結果表（印刷）'!B$11,'決勝ヒート - レース結果（貼付）'!$1:$1,0)),"")</f>
        <v/>
      </c>
      <c r="C38" s="177"/>
      <c r="D38" s="20" t="str">
        <f>IFERROR(INDEX('決勝ヒート - レース結果（貼付）'!$A:$Z,MATCH($B38,'決勝ヒート - レース結果（貼付）'!$B:$B,0),MATCH('決勝ヒート - レース暫定結果表（印刷）'!D$11,'決勝ヒート - レース結果（貼付）'!$1:$1,0)),"")</f>
        <v/>
      </c>
      <c r="E38" s="86" t="str">
        <f>IFERROR(INDEX('決勝ヒート - レース結果（貼付）'!$A:$Z,MATCH($B38,'決勝ヒート - レース結果（貼付）'!$B:$B,0),MATCH('決勝ヒート - レース暫定結果表（印刷）'!E$11,'決勝ヒート - レース結果（貼付）'!$1:$1,0)),"")</f>
        <v/>
      </c>
      <c r="F38" s="85" t="str">
        <f>IFERROR(INDEX('決勝ヒート - レース結果（貼付）'!$A:$Z,MATCH($B38,'決勝ヒート - レース結果（貼付）'!$B:$B,0),MATCH('決勝ヒート - レース暫定結果表（印刷）'!F$11,'決勝ヒート - レース結果（貼付）'!$1:$1,0)),"")</f>
        <v/>
      </c>
      <c r="G38" s="84" t="str">
        <f>IFERROR(INDEX('決勝ヒート - レース結果（貼付）'!$A:$Z,MATCH($B38,'決勝ヒート - レース結果（貼付）'!$B:$B,0),MATCH('決勝ヒート - レース暫定結果表（印刷）'!G$11,'決勝ヒート - レース結果（貼付）'!$1:$1,0)),"")</f>
        <v/>
      </c>
      <c r="H38" s="24" t="str">
        <f>IF(A38="DNS","",IF(A38="DQ","",IFERROR(INDEX('決勝ヒート - レース結果（貼付）'!$A:$Z,MATCH($B38,'決勝ヒート - レース結果（貼付）'!$B:$B,0),MATCH('決勝ヒート - レース暫定結果表（印刷）'!H$11,'決勝ヒート - レース結果（貼付）'!$1:$1,0)),"")))</f>
        <v/>
      </c>
      <c r="I38" s="82" t="str">
        <f>IF(A38="DNS","ｽﾀｰﾄ出来ず",IF(A38="DQ","失　格",IFERROR(INDEX('決勝ヒート - レース結果（貼付）'!$A:$Z,MATCH($B38,'決勝ヒート - レース結果（貼付）'!$B:$B,0),MATCH('決勝ヒート - レース暫定結果表（印刷）'!I$11,'決勝ヒート - レース結果（貼付）'!$1:$1,0)),"")))</f>
        <v/>
      </c>
      <c r="J38" s="26" t="str">
        <f>IF(A38="DNS","",IF(A38="DQ","",IFERROR(INDEX('決勝ヒート - レース結果（貼付）'!$A:$Z,MATCH($B38,'決勝ヒート - レース結果（貼付）'!$B:$B,0),MATCH('決勝ヒート - レース暫定結果表（印刷）'!J$11,'決勝ヒート - レース結果（貼付）'!$1:$1,0)),"")))</f>
        <v/>
      </c>
      <c r="K38" s="26" t="str">
        <f>IF(A38="DNS","",IF(A38="DQ","",IFERROR(INDEX('決勝ヒート - レース結果（貼付）'!$A:$Z,MATCH($B38,'決勝ヒート - レース結果（貼付）'!$B:$B,0),MATCH('決勝ヒート - レース暫定結果表（印刷）'!K$11,'決勝ヒート - レース結果（貼付）'!$1:$1,0)),"")))</f>
        <v/>
      </c>
      <c r="L38" s="83" t="str">
        <f>IF(A38="DNS","",IF(A38="DQ","",IFERROR(INDEX('決勝ヒート - レース結果（貼付）'!$A:$Z,MATCH($B38,'決勝ヒート - レース結果（貼付）'!$B:$B,0),MATCH('決勝ヒート - レース暫定結果表（印刷）'!L$11,'決勝ヒート - レース結果（貼付）'!$1:$1,0)),"")))</f>
        <v/>
      </c>
      <c r="M38" s="219" t="str">
        <f t="shared" si="0"/>
        <v/>
      </c>
      <c r="N38" s="16"/>
      <c r="O38" s="226"/>
      <c r="P38" s="226" t="str">
        <f>IF(IFERROR(INDEX('決勝ヒート - レース結果（貼付）'!$A:$Z,MATCH($A38,'決勝ヒート - レース結果（貼付）'!$A:$A,0),MATCH('決勝ヒート - レース暫定結果表（印刷）'!P$11,'決勝ヒート - レース結果（貼付）'!$1:$1,0)),"")=0,"",IFERROR(INDEX('決勝ヒート - レース結果（貼付）'!$A:$Z,MATCH($A38,'決勝ヒート - レース結果（貼付）'!$A:$A,0),MATCH('決勝ヒート - レース暫定結果表（印刷）'!P$11,'決勝ヒート - レース結果（貼付）'!$1:$1,0)),""))</f>
        <v/>
      </c>
      <c r="Q38" s="226" t="str">
        <f>IF(P38="","",COUNTIF($P$13:P38,"&lt;&gt;"&amp;""))</f>
        <v/>
      </c>
      <c r="R38" s="226" t="str">
        <f t="shared" si="1"/>
        <v/>
      </c>
      <c r="S38" s="226" t="str">
        <f>IF(IFERROR(INDEX('決勝ヒート - レース結果（貼付）'!$A:$Z,MATCH($A38,'決勝ヒート - レース結果（貼付）'!$A:$A,0),MATCH('決勝ヒート - レース暫定結果表（印刷）'!S$11,'決勝ヒート - レース結果（貼付）'!$1:$1,0)),"")=0,"",IFERROR(INDEX('決勝ヒート - レース結果（貼付）'!$A:$Z,MATCH($A38,'決勝ヒート - レース結果（貼付）'!$A:$A,0),MATCH('決勝ヒート - レース暫定結果表（印刷）'!S$11,'決勝ヒート - レース結果（貼付）'!$1:$1,0)),""))</f>
        <v/>
      </c>
      <c r="T38" s="226"/>
      <c r="U38" s="226" t="str">
        <f>IF(IFERROR(INDEX('決勝ヒート - レース結果（貼付）'!$A:$Z,MATCH($B38,'決勝ヒート - レース結果（貼付）'!$B:$B,0),MATCH('決勝ヒート - レース暫定結果表（印刷）'!U$11,'決勝ヒート - レース結果（貼付）'!$1:$1,0)),"")=0,"",IFERROR(INDEX('決勝ヒート - レース結果（貼付）'!$A:$Z,MATCH($B38,'決勝ヒート - レース結果（貼付）'!$B:$B,0),MATCH('決勝ヒート - レース暫定結果表（印刷）'!U$11,'決勝ヒート - レース結果（貼付）'!$1:$1,0)),""))</f>
        <v/>
      </c>
    </row>
    <row r="39" spans="1:21" s="23" customFormat="1" ht="12.75">
      <c r="A39" s="14" t="str">
        <f>IF(OR('決勝ヒート - レース結果（貼付）'!A28="DNF",'決勝ヒート - レース結果（貼付）'!A28="DNS",'決勝ヒート - レース結果（貼付）'!A28="DQ"),'決勝ヒート - レース結果（貼付）'!A28,IF(MAX('決勝ヒート - レース結果（貼付）'!A:A)&gt;A38,A38+1,""))</f>
        <v/>
      </c>
      <c r="B39" s="15" t="str">
        <f>IFERROR(INDEX('決勝ヒート - レース結果（貼付）'!A28:$Z$50,MATCH($A39,'決勝ヒート - レース結果（貼付）'!A28:$A$50,0),MATCH('決勝ヒート - レース暫定結果表（印刷）'!B$11,'決勝ヒート - レース結果（貼付）'!$1:$1,0)),"")</f>
        <v/>
      </c>
      <c r="C39" s="177"/>
      <c r="D39" s="20" t="str">
        <f>IFERROR(INDEX('決勝ヒート - レース結果（貼付）'!$A:$Z,MATCH($B39,'決勝ヒート - レース結果（貼付）'!$B:$B,0),MATCH('決勝ヒート - レース暫定結果表（印刷）'!D$11,'決勝ヒート - レース結果（貼付）'!$1:$1,0)),"")</f>
        <v/>
      </c>
      <c r="E39" s="86" t="str">
        <f>IFERROR(INDEX('決勝ヒート - レース結果（貼付）'!$A:$Z,MATCH($B39,'決勝ヒート - レース結果（貼付）'!$B:$B,0),MATCH('決勝ヒート - レース暫定結果表（印刷）'!E$11,'決勝ヒート - レース結果（貼付）'!$1:$1,0)),"")</f>
        <v/>
      </c>
      <c r="F39" s="85" t="str">
        <f>IFERROR(INDEX('決勝ヒート - レース結果（貼付）'!$A:$Z,MATCH($B39,'決勝ヒート - レース結果（貼付）'!$B:$B,0),MATCH('決勝ヒート - レース暫定結果表（印刷）'!F$11,'決勝ヒート - レース結果（貼付）'!$1:$1,0)),"")</f>
        <v/>
      </c>
      <c r="G39" s="84" t="str">
        <f>IFERROR(INDEX('決勝ヒート - レース結果（貼付）'!$A:$Z,MATCH($B39,'決勝ヒート - レース結果（貼付）'!$B:$B,0),MATCH('決勝ヒート - レース暫定結果表（印刷）'!G$11,'決勝ヒート - レース結果（貼付）'!$1:$1,0)),"")</f>
        <v/>
      </c>
      <c r="H39" s="24" t="str">
        <f>IF(A39="DNS","",IF(A39="DQ","",IFERROR(INDEX('決勝ヒート - レース結果（貼付）'!$A:$Z,MATCH($B39,'決勝ヒート - レース結果（貼付）'!$B:$B,0),MATCH('決勝ヒート - レース暫定結果表（印刷）'!H$11,'決勝ヒート - レース結果（貼付）'!$1:$1,0)),"")))</f>
        <v/>
      </c>
      <c r="I39" s="82" t="str">
        <f>IF(A39="DNS","ｽﾀｰﾄ出来ず",IF(A39="DQ","失　格",IFERROR(INDEX('決勝ヒート - レース結果（貼付）'!$A:$Z,MATCH($B39,'決勝ヒート - レース結果（貼付）'!$B:$B,0),MATCH('決勝ヒート - レース暫定結果表（印刷）'!I$11,'決勝ヒート - レース結果（貼付）'!$1:$1,0)),"")))</f>
        <v/>
      </c>
      <c r="J39" s="26" t="str">
        <f>IF(A39="DNS","",IF(A39="DQ","",IFERROR(INDEX('決勝ヒート - レース結果（貼付）'!$A:$Z,MATCH($B39,'決勝ヒート - レース結果（貼付）'!$B:$B,0),MATCH('決勝ヒート - レース暫定結果表（印刷）'!J$11,'決勝ヒート - レース結果（貼付）'!$1:$1,0)),"")))</f>
        <v/>
      </c>
      <c r="K39" s="26" t="str">
        <f>IF(A39="DNS","",IF(A39="DQ","",IFERROR(INDEX('決勝ヒート - レース結果（貼付）'!$A:$Z,MATCH($B39,'決勝ヒート - レース結果（貼付）'!$B:$B,0),MATCH('決勝ヒート - レース暫定結果表（印刷）'!K$11,'決勝ヒート - レース結果（貼付）'!$1:$1,0)),"")))</f>
        <v/>
      </c>
      <c r="L39" s="83" t="str">
        <f>IF(A39="DNS","",IF(A39="DQ","",IFERROR(INDEX('決勝ヒート - レース結果（貼付）'!$A:$Z,MATCH($B39,'決勝ヒート - レース結果（貼付）'!$B:$B,0),MATCH('決勝ヒート - レース暫定結果表（印刷）'!L$11,'決勝ヒート - レース結果（貼付）'!$1:$1,0)),"")))</f>
        <v/>
      </c>
      <c r="M39" s="219" t="str">
        <f t="shared" si="0"/>
        <v/>
      </c>
      <c r="N39" s="16"/>
      <c r="O39" s="226"/>
      <c r="P39" s="226" t="str">
        <f>IF(IFERROR(INDEX('決勝ヒート - レース結果（貼付）'!$A:$Z,MATCH($A39,'決勝ヒート - レース結果（貼付）'!$A:$A,0),MATCH('決勝ヒート - レース暫定結果表（印刷）'!P$11,'決勝ヒート - レース結果（貼付）'!$1:$1,0)),"")=0,"",IFERROR(INDEX('決勝ヒート - レース結果（貼付）'!$A:$Z,MATCH($A39,'決勝ヒート - レース結果（貼付）'!$A:$A,0),MATCH('決勝ヒート - レース暫定結果表（印刷）'!P$11,'決勝ヒート - レース結果（貼付）'!$1:$1,0)),""))</f>
        <v/>
      </c>
      <c r="Q39" s="226" t="str">
        <f>IF(P39="","",COUNTIF($P$13:P39,"&lt;&gt;"&amp;""))</f>
        <v/>
      </c>
      <c r="R39" s="226" t="str">
        <f t="shared" si="1"/>
        <v/>
      </c>
      <c r="S39" s="226" t="str">
        <f>IF(IFERROR(INDEX('決勝ヒート - レース結果（貼付）'!$A:$Z,MATCH($A39,'決勝ヒート - レース結果（貼付）'!$A:$A,0),MATCH('決勝ヒート - レース暫定結果表（印刷）'!S$11,'決勝ヒート - レース結果（貼付）'!$1:$1,0)),"")=0,"",IFERROR(INDEX('決勝ヒート - レース結果（貼付）'!$A:$Z,MATCH($A39,'決勝ヒート - レース結果（貼付）'!$A:$A,0),MATCH('決勝ヒート - レース暫定結果表（印刷）'!S$11,'決勝ヒート - レース結果（貼付）'!$1:$1,0)),""))</f>
        <v/>
      </c>
      <c r="T39" s="226"/>
      <c r="U39" s="226" t="str">
        <f>IF(IFERROR(INDEX('決勝ヒート - レース結果（貼付）'!$A:$Z,MATCH($B39,'決勝ヒート - レース結果（貼付）'!$B:$B,0),MATCH('決勝ヒート - レース暫定結果表（印刷）'!U$11,'決勝ヒート - レース結果（貼付）'!$1:$1,0)),"")=0,"",IFERROR(INDEX('決勝ヒート - レース結果（貼付）'!$A:$Z,MATCH($B39,'決勝ヒート - レース結果（貼付）'!$B:$B,0),MATCH('決勝ヒート - レース暫定結果表（印刷）'!U$11,'決勝ヒート - レース結果（貼付）'!$1:$1,0)),""))</f>
        <v/>
      </c>
    </row>
    <row r="40" spans="1:21" s="23" customFormat="1" ht="12.75">
      <c r="A40" s="14" t="str">
        <f>IF(OR('決勝ヒート - レース結果（貼付）'!A29="DNF",'決勝ヒート - レース結果（貼付）'!A29="DNS",'決勝ヒート - レース結果（貼付）'!A29="DQ"),'決勝ヒート - レース結果（貼付）'!A29,IF(MAX('決勝ヒート - レース結果（貼付）'!A:A)&gt;A39,A39+1,""))</f>
        <v/>
      </c>
      <c r="B40" s="15" t="str">
        <f>IFERROR(INDEX('決勝ヒート - レース結果（貼付）'!A29:$Z$50,MATCH($A40,'決勝ヒート - レース結果（貼付）'!A29:$A$50,0),MATCH('決勝ヒート - レース暫定結果表（印刷）'!B$11,'決勝ヒート - レース結果（貼付）'!$1:$1,0)),"")</f>
        <v/>
      </c>
      <c r="C40" s="177"/>
      <c r="D40" s="20" t="str">
        <f>IFERROR(INDEX('決勝ヒート - レース結果（貼付）'!$A:$Z,MATCH($B40,'決勝ヒート - レース結果（貼付）'!$B:$B,0),MATCH('決勝ヒート - レース暫定結果表（印刷）'!D$11,'決勝ヒート - レース結果（貼付）'!$1:$1,0)),"")</f>
        <v/>
      </c>
      <c r="E40" s="86" t="str">
        <f>IFERROR(INDEX('決勝ヒート - レース結果（貼付）'!$A:$Z,MATCH($B40,'決勝ヒート - レース結果（貼付）'!$B:$B,0),MATCH('決勝ヒート - レース暫定結果表（印刷）'!E$11,'決勝ヒート - レース結果（貼付）'!$1:$1,0)),"")</f>
        <v/>
      </c>
      <c r="F40" s="85" t="str">
        <f>IFERROR(INDEX('決勝ヒート - レース結果（貼付）'!$A:$Z,MATCH($B40,'決勝ヒート - レース結果（貼付）'!$B:$B,0),MATCH('決勝ヒート - レース暫定結果表（印刷）'!F$11,'決勝ヒート - レース結果（貼付）'!$1:$1,0)),"")</f>
        <v/>
      </c>
      <c r="G40" s="84" t="str">
        <f>IFERROR(INDEX('決勝ヒート - レース結果（貼付）'!$A:$Z,MATCH($B40,'決勝ヒート - レース結果（貼付）'!$B:$B,0),MATCH('決勝ヒート - レース暫定結果表（印刷）'!G$11,'決勝ヒート - レース結果（貼付）'!$1:$1,0)),"")</f>
        <v/>
      </c>
      <c r="H40" s="24" t="str">
        <f>IF(A40="DNS","",IF(A40="DQ","",IFERROR(INDEX('決勝ヒート - レース結果（貼付）'!$A:$Z,MATCH($B40,'決勝ヒート - レース結果（貼付）'!$B:$B,0),MATCH('決勝ヒート - レース暫定結果表（印刷）'!H$11,'決勝ヒート - レース結果（貼付）'!$1:$1,0)),"")))</f>
        <v/>
      </c>
      <c r="I40" s="82" t="str">
        <f>IF(A40="DNS","ｽﾀｰﾄ出来ず",IF(A40="DQ","失　格",IFERROR(INDEX('決勝ヒート - レース結果（貼付）'!$A:$Z,MATCH($B40,'決勝ヒート - レース結果（貼付）'!$B:$B,0),MATCH('決勝ヒート - レース暫定結果表（印刷）'!I$11,'決勝ヒート - レース結果（貼付）'!$1:$1,0)),"")))</f>
        <v/>
      </c>
      <c r="J40" s="26" t="str">
        <f>IF(A40="DNS","",IF(A40="DQ","",IFERROR(INDEX('決勝ヒート - レース結果（貼付）'!$A:$Z,MATCH($B40,'決勝ヒート - レース結果（貼付）'!$B:$B,0),MATCH('決勝ヒート - レース暫定結果表（印刷）'!J$11,'決勝ヒート - レース結果（貼付）'!$1:$1,0)),"")))</f>
        <v/>
      </c>
      <c r="K40" s="26" t="str">
        <f>IF(A40="DNS","",IF(A40="DQ","",IFERROR(INDEX('決勝ヒート - レース結果（貼付）'!$A:$Z,MATCH($B40,'決勝ヒート - レース結果（貼付）'!$B:$B,0),MATCH('決勝ヒート - レース暫定結果表（印刷）'!K$11,'決勝ヒート - レース結果（貼付）'!$1:$1,0)),"")))</f>
        <v/>
      </c>
      <c r="L40" s="83" t="str">
        <f>IF(A40="DNS","",IF(A40="DQ","",IFERROR(INDEX('決勝ヒート - レース結果（貼付）'!$A:$Z,MATCH($B40,'決勝ヒート - レース結果（貼付）'!$B:$B,0),MATCH('決勝ヒート - レース暫定結果表（印刷）'!L$11,'決勝ヒート - レース結果（貼付）'!$1:$1,0)),"")))</f>
        <v/>
      </c>
      <c r="M40" s="219" t="str">
        <f t="shared" si="0"/>
        <v/>
      </c>
      <c r="N40" s="16"/>
      <c r="O40" s="226"/>
      <c r="P40" s="226" t="str">
        <f>IF(IFERROR(INDEX('決勝ヒート - レース結果（貼付）'!$A:$Z,MATCH($A40,'決勝ヒート - レース結果（貼付）'!$A:$A,0),MATCH('決勝ヒート - レース暫定結果表（印刷）'!P$11,'決勝ヒート - レース結果（貼付）'!$1:$1,0)),"")=0,"",IFERROR(INDEX('決勝ヒート - レース結果（貼付）'!$A:$Z,MATCH($A40,'決勝ヒート - レース結果（貼付）'!$A:$A,0),MATCH('決勝ヒート - レース暫定結果表（印刷）'!P$11,'決勝ヒート - レース結果（貼付）'!$1:$1,0)),""))</f>
        <v/>
      </c>
      <c r="Q40" s="226" t="str">
        <f>IF(P40="","",COUNTIF($P$13:P40,"&lt;&gt;"&amp;""))</f>
        <v/>
      </c>
      <c r="R40" s="226" t="str">
        <f t="shared" si="1"/>
        <v/>
      </c>
      <c r="S40" s="226" t="str">
        <f>IF(IFERROR(INDEX('決勝ヒート - レース結果（貼付）'!$A:$Z,MATCH($A40,'決勝ヒート - レース結果（貼付）'!$A:$A,0),MATCH('決勝ヒート - レース暫定結果表（印刷）'!S$11,'決勝ヒート - レース結果（貼付）'!$1:$1,0)),"")=0,"",IFERROR(INDEX('決勝ヒート - レース結果（貼付）'!$A:$Z,MATCH($A40,'決勝ヒート - レース結果（貼付）'!$A:$A,0),MATCH('決勝ヒート - レース暫定結果表（印刷）'!S$11,'決勝ヒート - レース結果（貼付）'!$1:$1,0)),""))</f>
        <v/>
      </c>
      <c r="T40" s="226"/>
      <c r="U40" s="226" t="str">
        <f>IF(IFERROR(INDEX('決勝ヒート - レース結果（貼付）'!$A:$Z,MATCH($B40,'決勝ヒート - レース結果（貼付）'!$B:$B,0),MATCH('決勝ヒート - レース暫定結果表（印刷）'!U$11,'決勝ヒート - レース結果（貼付）'!$1:$1,0)),"")=0,"",IFERROR(INDEX('決勝ヒート - レース結果（貼付）'!$A:$Z,MATCH($B40,'決勝ヒート - レース結果（貼付）'!$B:$B,0),MATCH('決勝ヒート - レース暫定結果表（印刷）'!U$11,'決勝ヒート - レース結果（貼付）'!$1:$1,0)),""))</f>
        <v/>
      </c>
    </row>
    <row r="41" spans="1:21" s="23" customFormat="1" ht="12.75">
      <c r="A41" s="14" t="str">
        <f>IF(OR('決勝ヒート - レース結果（貼付）'!A30="DNF",'決勝ヒート - レース結果（貼付）'!A30="DNS",'決勝ヒート - レース結果（貼付）'!A30="DQ"),'決勝ヒート - レース結果（貼付）'!A30,IF(MAX('決勝ヒート - レース結果（貼付）'!A:A)&gt;A40,A40+1,""))</f>
        <v/>
      </c>
      <c r="B41" s="15" t="str">
        <f>IFERROR(INDEX('決勝ヒート - レース結果（貼付）'!A30:$Z$50,MATCH($A41,'決勝ヒート - レース結果（貼付）'!A30:$A$50,0),MATCH('決勝ヒート - レース暫定結果表（印刷）'!B$11,'決勝ヒート - レース結果（貼付）'!$1:$1,0)),"")</f>
        <v/>
      </c>
      <c r="C41" s="177"/>
      <c r="D41" s="20" t="str">
        <f>IFERROR(INDEX('決勝ヒート - レース結果（貼付）'!$A:$Z,MATCH($B41,'決勝ヒート - レース結果（貼付）'!$B:$B,0),MATCH('決勝ヒート - レース暫定結果表（印刷）'!D$11,'決勝ヒート - レース結果（貼付）'!$1:$1,0)),"")</f>
        <v/>
      </c>
      <c r="E41" s="86" t="str">
        <f>IFERROR(INDEX('決勝ヒート - レース結果（貼付）'!$A:$Z,MATCH($B41,'決勝ヒート - レース結果（貼付）'!$B:$B,0),MATCH('決勝ヒート - レース暫定結果表（印刷）'!E$11,'決勝ヒート - レース結果（貼付）'!$1:$1,0)),"")</f>
        <v/>
      </c>
      <c r="F41" s="85" t="str">
        <f>IFERROR(INDEX('決勝ヒート - レース結果（貼付）'!$A:$Z,MATCH($B41,'決勝ヒート - レース結果（貼付）'!$B:$B,0),MATCH('決勝ヒート - レース暫定結果表（印刷）'!F$11,'決勝ヒート - レース結果（貼付）'!$1:$1,0)),"")</f>
        <v/>
      </c>
      <c r="G41" s="84" t="str">
        <f>IFERROR(INDEX('決勝ヒート - レース結果（貼付）'!$A:$Z,MATCH($B41,'決勝ヒート - レース結果（貼付）'!$B:$B,0),MATCH('決勝ヒート - レース暫定結果表（印刷）'!G$11,'決勝ヒート - レース結果（貼付）'!$1:$1,0)),"")</f>
        <v/>
      </c>
      <c r="H41" s="24" t="str">
        <f>IF(A41="DNS","",IF(A41="DQ","",IFERROR(INDEX('決勝ヒート - レース結果（貼付）'!$A:$Z,MATCH($B41,'決勝ヒート - レース結果（貼付）'!$B:$B,0),MATCH('決勝ヒート - レース暫定結果表（印刷）'!H$11,'決勝ヒート - レース結果（貼付）'!$1:$1,0)),"")))</f>
        <v/>
      </c>
      <c r="I41" s="82" t="str">
        <f>IF(A41="DNS","ｽﾀｰﾄ出来ず",IF(A41="DQ","失　格",IFERROR(INDEX('決勝ヒート - レース結果（貼付）'!$A:$Z,MATCH($B41,'決勝ヒート - レース結果（貼付）'!$B:$B,0),MATCH('決勝ヒート - レース暫定結果表（印刷）'!I$11,'決勝ヒート - レース結果（貼付）'!$1:$1,0)),"")))</f>
        <v/>
      </c>
      <c r="J41" s="26" t="str">
        <f>IF(A41="DNS","",IF(A41="DQ","",IFERROR(INDEX('決勝ヒート - レース結果（貼付）'!$A:$Z,MATCH($B41,'決勝ヒート - レース結果（貼付）'!$B:$B,0),MATCH('決勝ヒート - レース暫定結果表（印刷）'!J$11,'決勝ヒート - レース結果（貼付）'!$1:$1,0)),"")))</f>
        <v/>
      </c>
      <c r="K41" s="26" t="str">
        <f>IF(A41="DNS","",IF(A41="DQ","",IFERROR(INDEX('決勝ヒート - レース結果（貼付）'!$A:$Z,MATCH($B41,'決勝ヒート - レース結果（貼付）'!$B:$B,0),MATCH('決勝ヒート - レース暫定結果表（印刷）'!K$11,'決勝ヒート - レース結果（貼付）'!$1:$1,0)),"")))</f>
        <v/>
      </c>
      <c r="L41" s="83" t="str">
        <f>IF(A41="DNS","",IF(A41="DQ","",IFERROR(INDEX('決勝ヒート - レース結果（貼付）'!$A:$Z,MATCH($B41,'決勝ヒート - レース結果（貼付）'!$B:$B,0),MATCH('決勝ヒート - レース暫定結果表（印刷）'!L$11,'決勝ヒート - レース結果（貼付）'!$1:$1,0)),"")))</f>
        <v/>
      </c>
      <c r="M41" s="219" t="str">
        <f t="shared" si="0"/>
        <v/>
      </c>
      <c r="N41" s="16"/>
      <c r="O41" s="226"/>
      <c r="P41" s="226" t="str">
        <f>IF(IFERROR(INDEX('決勝ヒート - レース結果（貼付）'!$A:$Z,MATCH($A41,'決勝ヒート - レース結果（貼付）'!$A:$A,0),MATCH('決勝ヒート - レース暫定結果表（印刷）'!P$11,'決勝ヒート - レース結果（貼付）'!$1:$1,0)),"")=0,"",IFERROR(INDEX('決勝ヒート - レース結果（貼付）'!$A:$Z,MATCH($A41,'決勝ヒート - レース結果（貼付）'!$A:$A,0),MATCH('決勝ヒート - レース暫定結果表（印刷）'!P$11,'決勝ヒート - レース結果（貼付）'!$1:$1,0)),""))</f>
        <v/>
      </c>
      <c r="Q41" s="226" t="str">
        <f>IF(P41="","",COUNTIF($P$13:P41,"&lt;&gt;"&amp;""))</f>
        <v/>
      </c>
      <c r="R41" s="226" t="str">
        <f t="shared" si="1"/>
        <v/>
      </c>
      <c r="S41" s="226" t="str">
        <f>IF(IFERROR(INDEX('決勝ヒート - レース結果（貼付）'!$A:$Z,MATCH($A41,'決勝ヒート - レース結果（貼付）'!$A:$A,0),MATCH('決勝ヒート - レース暫定結果表（印刷）'!S$11,'決勝ヒート - レース結果（貼付）'!$1:$1,0)),"")=0,"",IFERROR(INDEX('決勝ヒート - レース結果（貼付）'!$A:$Z,MATCH($A41,'決勝ヒート - レース結果（貼付）'!$A:$A,0),MATCH('決勝ヒート - レース暫定結果表（印刷）'!S$11,'決勝ヒート - レース結果（貼付）'!$1:$1,0)),""))</f>
        <v/>
      </c>
      <c r="T41" s="226"/>
      <c r="U41" s="226" t="str">
        <f>IF(IFERROR(INDEX('決勝ヒート - レース結果（貼付）'!$A:$Z,MATCH($B41,'決勝ヒート - レース結果（貼付）'!$B:$B,0),MATCH('決勝ヒート - レース暫定結果表（印刷）'!U$11,'決勝ヒート - レース結果（貼付）'!$1:$1,0)),"")=0,"",IFERROR(INDEX('決勝ヒート - レース結果（貼付）'!$A:$Z,MATCH($B41,'決勝ヒート - レース結果（貼付）'!$B:$B,0),MATCH('決勝ヒート - レース暫定結果表（印刷）'!U$11,'決勝ヒート - レース結果（貼付）'!$1:$1,0)),""))</f>
        <v/>
      </c>
    </row>
    <row r="42" spans="1:21" s="23" customFormat="1" ht="12.75">
      <c r="A42" s="14" t="str">
        <f>IF(OR('決勝ヒート - レース結果（貼付）'!A31="DNF",'決勝ヒート - レース結果（貼付）'!A31="DNS",'決勝ヒート - レース結果（貼付）'!A31="DQ"),'決勝ヒート - レース結果（貼付）'!A31,IF(MAX('決勝ヒート - レース結果（貼付）'!A:A)&gt;A41,A41+1,""))</f>
        <v/>
      </c>
      <c r="B42" s="15" t="str">
        <f>IFERROR(INDEX('決勝ヒート - レース結果（貼付）'!A31:$Z$50,MATCH($A42,'決勝ヒート - レース結果（貼付）'!A31:$A$50,0),MATCH('決勝ヒート - レース暫定結果表（印刷）'!B$11,'決勝ヒート - レース結果（貼付）'!$1:$1,0)),"")</f>
        <v/>
      </c>
      <c r="C42" s="177"/>
      <c r="D42" s="20" t="str">
        <f>IFERROR(INDEX('決勝ヒート - レース結果（貼付）'!$A:$Z,MATCH($B42,'決勝ヒート - レース結果（貼付）'!$B:$B,0),MATCH('決勝ヒート - レース暫定結果表（印刷）'!D$11,'決勝ヒート - レース結果（貼付）'!$1:$1,0)),"")</f>
        <v/>
      </c>
      <c r="E42" s="86" t="str">
        <f>IFERROR(INDEX('決勝ヒート - レース結果（貼付）'!$A:$Z,MATCH($B42,'決勝ヒート - レース結果（貼付）'!$B:$B,0),MATCH('決勝ヒート - レース暫定結果表（印刷）'!E$11,'決勝ヒート - レース結果（貼付）'!$1:$1,0)),"")</f>
        <v/>
      </c>
      <c r="F42" s="85" t="str">
        <f>IFERROR(INDEX('決勝ヒート - レース結果（貼付）'!$A:$Z,MATCH($B42,'決勝ヒート - レース結果（貼付）'!$B:$B,0),MATCH('決勝ヒート - レース暫定結果表（印刷）'!F$11,'決勝ヒート - レース結果（貼付）'!$1:$1,0)),"")</f>
        <v/>
      </c>
      <c r="G42" s="84" t="str">
        <f>IFERROR(INDEX('決勝ヒート - レース結果（貼付）'!$A:$Z,MATCH($B42,'決勝ヒート - レース結果（貼付）'!$B:$B,0),MATCH('決勝ヒート - レース暫定結果表（印刷）'!G$11,'決勝ヒート - レース結果（貼付）'!$1:$1,0)),"")</f>
        <v/>
      </c>
      <c r="H42" s="24" t="str">
        <f>IF(A42="DNS","",IF(A42="DQ","",IFERROR(INDEX('決勝ヒート - レース結果（貼付）'!$A:$Z,MATCH($B42,'決勝ヒート - レース結果（貼付）'!$B:$B,0),MATCH('決勝ヒート - レース暫定結果表（印刷）'!H$11,'決勝ヒート - レース結果（貼付）'!$1:$1,0)),"")))</f>
        <v/>
      </c>
      <c r="I42" s="82" t="str">
        <f>IF(A42="DNS","ｽﾀｰﾄ出来ず",IF(A42="DQ","失　格",IFERROR(INDEX('決勝ヒート - レース結果（貼付）'!$A:$Z,MATCH($B42,'決勝ヒート - レース結果（貼付）'!$B:$B,0),MATCH('決勝ヒート - レース暫定結果表（印刷）'!I$11,'決勝ヒート - レース結果（貼付）'!$1:$1,0)),"")))</f>
        <v/>
      </c>
      <c r="J42" s="26" t="str">
        <f>IF(A42="DNS","",IF(A42="DQ","",IFERROR(INDEX('決勝ヒート - レース結果（貼付）'!$A:$Z,MATCH($B42,'決勝ヒート - レース結果（貼付）'!$B:$B,0),MATCH('決勝ヒート - レース暫定結果表（印刷）'!J$11,'決勝ヒート - レース結果（貼付）'!$1:$1,0)),"")))</f>
        <v/>
      </c>
      <c r="K42" s="26" t="str">
        <f>IF(A42="DNS","",IF(A42="DQ","",IFERROR(INDEX('決勝ヒート - レース結果（貼付）'!$A:$Z,MATCH($B42,'決勝ヒート - レース結果（貼付）'!$B:$B,0),MATCH('決勝ヒート - レース暫定結果表（印刷）'!K$11,'決勝ヒート - レース結果（貼付）'!$1:$1,0)),"")))</f>
        <v/>
      </c>
      <c r="L42" s="83" t="str">
        <f>IF(A42="DNS","",IF(A42="DQ","",IFERROR(INDEX('決勝ヒート - レース結果（貼付）'!$A:$Z,MATCH($B42,'決勝ヒート - レース結果（貼付）'!$B:$B,0),MATCH('決勝ヒート - レース暫定結果表（印刷）'!L$11,'決勝ヒート - レース結果（貼付）'!$1:$1,0)),"")))</f>
        <v/>
      </c>
      <c r="M42" s="219" t="str">
        <f t="shared" si="0"/>
        <v/>
      </c>
      <c r="N42" s="16"/>
      <c r="O42" s="226"/>
      <c r="P42" s="226" t="str">
        <f>IF(IFERROR(INDEX('決勝ヒート - レース結果（貼付）'!$A:$Z,MATCH($A42,'決勝ヒート - レース結果（貼付）'!$A:$A,0),MATCH('決勝ヒート - レース暫定結果表（印刷）'!P$11,'決勝ヒート - レース結果（貼付）'!$1:$1,0)),"")=0,"",IFERROR(INDEX('決勝ヒート - レース結果（貼付）'!$A:$Z,MATCH($A42,'決勝ヒート - レース結果（貼付）'!$A:$A,0),MATCH('決勝ヒート - レース暫定結果表（印刷）'!P$11,'決勝ヒート - レース結果（貼付）'!$1:$1,0)),""))</f>
        <v/>
      </c>
      <c r="Q42" s="226" t="str">
        <f>IF(P42="","",COUNTIF($P$13:P42,"&lt;&gt;"&amp;""))</f>
        <v/>
      </c>
      <c r="R42" s="226" t="str">
        <f t="shared" si="1"/>
        <v/>
      </c>
      <c r="S42" s="226" t="str">
        <f>IF(IFERROR(INDEX('決勝ヒート - レース結果（貼付）'!$A:$Z,MATCH($A42,'決勝ヒート - レース結果（貼付）'!$A:$A,0),MATCH('決勝ヒート - レース暫定結果表（印刷）'!S$11,'決勝ヒート - レース結果（貼付）'!$1:$1,0)),"")=0,"",IFERROR(INDEX('決勝ヒート - レース結果（貼付）'!$A:$Z,MATCH($A42,'決勝ヒート - レース結果（貼付）'!$A:$A,0),MATCH('決勝ヒート - レース暫定結果表（印刷）'!S$11,'決勝ヒート - レース結果（貼付）'!$1:$1,0)),""))</f>
        <v/>
      </c>
      <c r="T42" s="226"/>
      <c r="U42" s="226" t="str">
        <f>IF(IFERROR(INDEX('決勝ヒート - レース結果（貼付）'!$A:$Z,MATCH($B42,'決勝ヒート - レース結果（貼付）'!$B:$B,0),MATCH('決勝ヒート - レース暫定結果表（印刷）'!U$11,'決勝ヒート - レース結果（貼付）'!$1:$1,0)),"")=0,"",IFERROR(INDEX('決勝ヒート - レース結果（貼付）'!$A:$Z,MATCH($B42,'決勝ヒート - レース結果（貼付）'!$B:$B,0),MATCH('決勝ヒート - レース暫定結果表（印刷）'!U$11,'決勝ヒート - レース結果（貼付）'!$1:$1,0)),""))</f>
        <v/>
      </c>
    </row>
    <row r="43" spans="1:21" s="23" customFormat="1" ht="12.75">
      <c r="A43" s="14" t="str">
        <f>IF(OR('決勝ヒート - レース結果（貼付）'!A32="DNF",'決勝ヒート - レース結果（貼付）'!A32="DNS",'決勝ヒート - レース結果（貼付）'!A32="DQ"),'決勝ヒート - レース結果（貼付）'!A32,IF(MAX('決勝ヒート - レース結果（貼付）'!A:A)&gt;A42,A42+1,""))</f>
        <v/>
      </c>
      <c r="B43" s="15" t="str">
        <f>IFERROR(INDEX('決勝ヒート - レース結果（貼付）'!A32:$Z$50,MATCH($A43,'決勝ヒート - レース結果（貼付）'!A32:$A$50,0),MATCH('決勝ヒート - レース暫定結果表（印刷）'!B$11,'決勝ヒート - レース結果（貼付）'!$1:$1,0)),"")</f>
        <v/>
      </c>
      <c r="C43" s="177"/>
      <c r="D43" s="20" t="str">
        <f>IFERROR(INDEX('決勝ヒート - レース結果（貼付）'!$A:$Z,MATCH($B43,'決勝ヒート - レース結果（貼付）'!$B:$B,0),MATCH('決勝ヒート - レース暫定結果表（印刷）'!D$11,'決勝ヒート - レース結果（貼付）'!$1:$1,0)),"")</f>
        <v/>
      </c>
      <c r="E43" s="86" t="str">
        <f>IFERROR(INDEX('決勝ヒート - レース結果（貼付）'!$A:$Z,MATCH($B43,'決勝ヒート - レース結果（貼付）'!$B:$B,0),MATCH('決勝ヒート - レース暫定結果表（印刷）'!E$11,'決勝ヒート - レース結果（貼付）'!$1:$1,0)),"")</f>
        <v/>
      </c>
      <c r="F43" s="85" t="str">
        <f>IFERROR(INDEX('決勝ヒート - レース結果（貼付）'!$A:$Z,MATCH($B43,'決勝ヒート - レース結果（貼付）'!$B:$B,0),MATCH('決勝ヒート - レース暫定結果表（印刷）'!F$11,'決勝ヒート - レース結果（貼付）'!$1:$1,0)),"")</f>
        <v/>
      </c>
      <c r="G43" s="84" t="str">
        <f>IFERROR(INDEX('決勝ヒート - レース結果（貼付）'!$A:$Z,MATCH($B43,'決勝ヒート - レース結果（貼付）'!$B:$B,0),MATCH('決勝ヒート - レース暫定結果表（印刷）'!G$11,'決勝ヒート - レース結果（貼付）'!$1:$1,0)),"")</f>
        <v/>
      </c>
      <c r="H43" s="24" t="str">
        <f>IF(A43="DNS","",IF(A43="DQ","",IFERROR(INDEX('決勝ヒート - レース結果（貼付）'!$A:$Z,MATCH($B43,'決勝ヒート - レース結果（貼付）'!$B:$B,0),MATCH('決勝ヒート - レース暫定結果表（印刷）'!H$11,'決勝ヒート - レース結果（貼付）'!$1:$1,0)),"")))</f>
        <v/>
      </c>
      <c r="I43" s="82" t="str">
        <f>IF(A43="DNS","ｽﾀｰﾄ出来ず",IF(A43="DQ","失　格",IFERROR(INDEX('決勝ヒート - レース結果（貼付）'!$A:$Z,MATCH($B43,'決勝ヒート - レース結果（貼付）'!$B:$B,0),MATCH('決勝ヒート - レース暫定結果表（印刷）'!I$11,'決勝ヒート - レース結果（貼付）'!$1:$1,0)),"")))</f>
        <v/>
      </c>
      <c r="J43" s="26" t="str">
        <f>IF(A43="DNS","",IF(A43="DQ","",IFERROR(INDEX('決勝ヒート - レース結果（貼付）'!$A:$Z,MATCH($B43,'決勝ヒート - レース結果（貼付）'!$B:$B,0),MATCH('決勝ヒート - レース暫定結果表（印刷）'!J$11,'決勝ヒート - レース結果（貼付）'!$1:$1,0)),"")))</f>
        <v/>
      </c>
      <c r="K43" s="26" t="str">
        <f>IF(A43="DNS","",IF(A43="DQ","",IFERROR(INDEX('決勝ヒート - レース結果（貼付）'!$A:$Z,MATCH($B43,'決勝ヒート - レース結果（貼付）'!$B:$B,0),MATCH('決勝ヒート - レース暫定結果表（印刷）'!K$11,'決勝ヒート - レース結果（貼付）'!$1:$1,0)),"")))</f>
        <v/>
      </c>
      <c r="L43" s="83" t="str">
        <f>IF(A43="DNS","",IF(A43="DQ","",IFERROR(INDEX('決勝ヒート - レース結果（貼付）'!$A:$Z,MATCH($B43,'決勝ヒート - レース結果（貼付）'!$B:$B,0),MATCH('決勝ヒート - レース暫定結果表（印刷）'!L$11,'決勝ヒート - レース結果（貼付）'!$1:$1,0)),"")))</f>
        <v/>
      </c>
      <c r="M43" s="219" t="str">
        <f t="shared" si="0"/>
        <v/>
      </c>
      <c r="N43" s="16"/>
      <c r="O43" s="226"/>
      <c r="P43" s="226" t="str">
        <f>IF(IFERROR(INDEX('決勝ヒート - レース結果（貼付）'!$A:$Z,MATCH($A43,'決勝ヒート - レース結果（貼付）'!$A:$A,0),MATCH('決勝ヒート - レース暫定結果表（印刷）'!P$11,'決勝ヒート - レース結果（貼付）'!$1:$1,0)),"")=0,"",IFERROR(INDEX('決勝ヒート - レース結果（貼付）'!$A:$Z,MATCH($A43,'決勝ヒート - レース結果（貼付）'!$A:$A,0),MATCH('決勝ヒート - レース暫定結果表（印刷）'!P$11,'決勝ヒート - レース結果（貼付）'!$1:$1,0)),""))</f>
        <v/>
      </c>
      <c r="Q43" s="226" t="str">
        <f>IF(P43="","",COUNTIF($P$13:P43,"&lt;&gt;"&amp;""))</f>
        <v/>
      </c>
      <c r="R43" s="226" t="str">
        <f t="shared" si="1"/>
        <v/>
      </c>
      <c r="S43" s="226" t="str">
        <f>IF(IFERROR(INDEX('決勝ヒート - レース結果（貼付）'!$A:$Z,MATCH($A43,'決勝ヒート - レース結果（貼付）'!$A:$A,0),MATCH('決勝ヒート - レース暫定結果表（印刷）'!S$11,'決勝ヒート - レース結果（貼付）'!$1:$1,0)),"")=0,"",IFERROR(INDEX('決勝ヒート - レース結果（貼付）'!$A:$Z,MATCH($A43,'決勝ヒート - レース結果（貼付）'!$A:$A,0),MATCH('決勝ヒート - レース暫定結果表（印刷）'!S$11,'決勝ヒート - レース結果（貼付）'!$1:$1,0)),""))</f>
        <v/>
      </c>
      <c r="T43" s="226"/>
      <c r="U43" s="226" t="str">
        <f>IF(IFERROR(INDEX('決勝ヒート - レース結果（貼付）'!$A:$Z,MATCH($B43,'決勝ヒート - レース結果（貼付）'!$B:$B,0),MATCH('決勝ヒート - レース暫定結果表（印刷）'!U$11,'決勝ヒート - レース結果（貼付）'!$1:$1,0)),"")=0,"",IFERROR(INDEX('決勝ヒート - レース結果（貼付）'!$A:$Z,MATCH($B43,'決勝ヒート - レース結果（貼付）'!$B:$B,0),MATCH('決勝ヒート - レース暫定結果表（印刷）'!U$11,'決勝ヒート - レース結果（貼付）'!$1:$1,0)),""))</f>
        <v/>
      </c>
    </row>
    <row r="44" spans="1:21" s="23" customFormat="1" ht="12.75">
      <c r="A44" s="14" t="str">
        <f>IF(OR('決勝ヒート - レース結果（貼付）'!A33="DNF",'決勝ヒート - レース結果（貼付）'!A33="DNS",'決勝ヒート - レース結果（貼付）'!A33="DQ"),'決勝ヒート - レース結果（貼付）'!A33,IF(MAX('決勝ヒート - レース結果（貼付）'!A:A)&gt;A43,A43+1,""))</f>
        <v/>
      </c>
      <c r="B44" s="15" t="str">
        <f>IFERROR(INDEX('決勝ヒート - レース結果（貼付）'!A33:$Z$50,MATCH($A44,'決勝ヒート - レース結果（貼付）'!A33:$A$50,0),MATCH('決勝ヒート - レース暫定結果表（印刷）'!B$11,'決勝ヒート - レース結果（貼付）'!$1:$1,0)),"")</f>
        <v/>
      </c>
      <c r="C44" s="177"/>
      <c r="D44" s="20" t="str">
        <f>IFERROR(INDEX('決勝ヒート - レース結果（貼付）'!$A:$Z,MATCH($B44,'決勝ヒート - レース結果（貼付）'!$B:$B,0),MATCH('決勝ヒート - レース暫定結果表（印刷）'!D$11,'決勝ヒート - レース結果（貼付）'!$1:$1,0)),"")</f>
        <v/>
      </c>
      <c r="E44" s="86" t="str">
        <f>IFERROR(INDEX('決勝ヒート - レース結果（貼付）'!$A:$Z,MATCH($B44,'決勝ヒート - レース結果（貼付）'!$B:$B,0),MATCH('決勝ヒート - レース暫定結果表（印刷）'!E$11,'決勝ヒート - レース結果（貼付）'!$1:$1,0)),"")</f>
        <v/>
      </c>
      <c r="F44" s="85" t="str">
        <f>IFERROR(INDEX('決勝ヒート - レース結果（貼付）'!$A:$Z,MATCH($B44,'決勝ヒート - レース結果（貼付）'!$B:$B,0),MATCH('決勝ヒート - レース暫定結果表（印刷）'!F$11,'決勝ヒート - レース結果（貼付）'!$1:$1,0)),"")</f>
        <v/>
      </c>
      <c r="G44" s="84" t="str">
        <f>IFERROR(INDEX('決勝ヒート - レース結果（貼付）'!$A:$Z,MATCH($B44,'決勝ヒート - レース結果（貼付）'!$B:$B,0),MATCH('決勝ヒート - レース暫定結果表（印刷）'!G$11,'決勝ヒート - レース結果（貼付）'!$1:$1,0)),"")</f>
        <v/>
      </c>
      <c r="H44" s="24" t="str">
        <f>IF(A44="DNS","",IF(A44="DQ","",IFERROR(INDEX('決勝ヒート - レース結果（貼付）'!$A:$Z,MATCH($B44,'決勝ヒート - レース結果（貼付）'!$B:$B,0),MATCH('決勝ヒート - レース暫定結果表（印刷）'!H$11,'決勝ヒート - レース結果（貼付）'!$1:$1,0)),"")))</f>
        <v/>
      </c>
      <c r="I44" s="82" t="str">
        <f>IF(A44="DNS","ｽﾀｰﾄ出来ず",IF(A44="DQ","失　格",IFERROR(INDEX('決勝ヒート - レース結果（貼付）'!$A:$Z,MATCH($B44,'決勝ヒート - レース結果（貼付）'!$B:$B,0),MATCH('決勝ヒート - レース暫定結果表（印刷）'!I$11,'決勝ヒート - レース結果（貼付）'!$1:$1,0)),"")))</f>
        <v/>
      </c>
      <c r="J44" s="26" t="str">
        <f>IF(A44="DNS","",IF(A44="DQ","",IFERROR(INDEX('決勝ヒート - レース結果（貼付）'!$A:$Z,MATCH($B44,'決勝ヒート - レース結果（貼付）'!$B:$B,0),MATCH('決勝ヒート - レース暫定結果表（印刷）'!J$11,'決勝ヒート - レース結果（貼付）'!$1:$1,0)),"")))</f>
        <v/>
      </c>
      <c r="K44" s="26" t="str">
        <f>IF(A44="DNS","",IF(A44="DQ","",IFERROR(INDEX('決勝ヒート - レース結果（貼付）'!$A:$Z,MATCH($B44,'決勝ヒート - レース結果（貼付）'!$B:$B,0),MATCH('決勝ヒート - レース暫定結果表（印刷）'!K$11,'決勝ヒート - レース結果（貼付）'!$1:$1,0)),"")))</f>
        <v/>
      </c>
      <c r="L44" s="83" t="str">
        <f>IF(A44="DNS","",IF(A44="DQ","",IFERROR(INDEX('決勝ヒート - レース結果（貼付）'!$A:$Z,MATCH($B44,'決勝ヒート - レース結果（貼付）'!$B:$B,0),MATCH('決勝ヒート - レース暫定結果表（印刷）'!L$11,'決勝ヒート - レース結果（貼付）'!$1:$1,0)),"")))</f>
        <v/>
      </c>
      <c r="M44" s="219" t="str">
        <f t="shared" si="0"/>
        <v/>
      </c>
      <c r="N44" s="16"/>
      <c r="O44" s="226"/>
      <c r="P44" s="226" t="str">
        <f>IF(IFERROR(INDEX('決勝ヒート - レース結果（貼付）'!$A:$Z,MATCH($A44,'決勝ヒート - レース結果（貼付）'!$A:$A,0),MATCH('決勝ヒート - レース暫定結果表（印刷）'!P$11,'決勝ヒート - レース結果（貼付）'!$1:$1,0)),"")=0,"",IFERROR(INDEX('決勝ヒート - レース結果（貼付）'!$A:$Z,MATCH($A44,'決勝ヒート - レース結果（貼付）'!$A:$A,0),MATCH('決勝ヒート - レース暫定結果表（印刷）'!P$11,'決勝ヒート - レース結果（貼付）'!$1:$1,0)),""))</f>
        <v/>
      </c>
      <c r="Q44" s="226" t="str">
        <f>IF(P44="","",COUNTIF($P$13:P44,"&lt;&gt;"&amp;""))</f>
        <v/>
      </c>
      <c r="R44" s="226" t="str">
        <f t="shared" si="1"/>
        <v/>
      </c>
      <c r="S44" s="226" t="str">
        <f>IF(IFERROR(INDEX('決勝ヒート - レース結果（貼付）'!$A:$Z,MATCH($A44,'決勝ヒート - レース結果（貼付）'!$A:$A,0),MATCH('決勝ヒート - レース暫定結果表（印刷）'!S$11,'決勝ヒート - レース結果（貼付）'!$1:$1,0)),"")=0,"",IFERROR(INDEX('決勝ヒート - レース結果（貼付）'!$A:$Z,MATCH($A44,'決勝ヒート - レース結果（貼付）'!$A:$A,0),MATCH('決勝ヒート - レース暫定結果表（印刷）'!S$11,'決勝ヒート - レース結果（貼付）'!$1:$1,0)),""))</f>
        <v/>
      </c>
      <c r="T44" s="226"/>
      <c r="U44" s="226" t="str">
        <f>IF(IFERROR(INDEX('決勝ヒート - レース結果（貼付）'!$A:$Z,MATCH($B44,'決勝ヒート - レース結果（貼付）'!$B:$B,0),MATCH('決勝ヒート - レース暫定結果表（印刷）'!U$11,'決勝ヒート - レース結果（貼付）'!$1:$1,0)),"")=0,"",IFERROR(INDEX('決勝ヒート - レース結果（貼付）'!$A:$Z,MATCH($B44,'決勝ヒート - レース結果（貼付）'!$B:$B,0),MATCH('決勝ヒート - レース暫定結果表（印刷）'!U$11,'決勝ヒート - レース結果（貼付）'!$1:$1,0)),""))</f>
        <v/>
      </c>
    </row>
    <row r="45" spans="1:21" s="23" customFormat="1" ht="12.75">
      <c r="A45" s="14" t="str">
        <f>IF(OR('決勝ヒート - レース結果（貼付）'!A34="DNF",'決勝ヒート - レース結果（貼付）'!A34="DNS",'決勝ヒート - レース結果（貼付）'!A34="DQ"),'決勝ヒート - レース結果（貼付）'!A34,IF(MAX('決勝ヒート - レース結果（貼付）'!A:A)&gt;A44,A44+1,""))</f>
        <v/>
      </c>
      <c r="B45" s="15" t="str">
        <f>IFERROR(INDEX('決勝ヒート - レース結果（貼付）'!A34:$Z$50,MATCH($A45,'決勝ヒート - レース結果（貼付）'!A34:$A$50,0),MATCH('決勝ヒート - レース暫定結果表（印刷）'!B$11,'決勝ヒート - レース結果（貼付）'!$1:$1,0)),"")</f>
        <v/>
      </c>
      <c r="C45" s="177"/>
      <c r="D45" s="20" t="str">
        <f>IFERROR(INDEX('決勝ヒート - レース結果（貼付）'!$A:$Z,MATCH($B45,'決勝ヒート - レース結果（貼付）'!$B:$B,0),MATCH('決勝ヒート - レース暫定結果表（印刷）'!D$11,'決勝ヒート - レース結果（貼付）'!$1:$1,0)),"")</f>
        <v/>
      </c>
      <c r="E45" s="86" t="str">
        <f>IFERROR(INDEX('決勝ヒート - レース結果（貼付）'!$A:$Z,MATCH($B45,'決勝ヒート - レース結果（貼付）'!$B:$B,0),MATCH('決勝ヒート - レース暫定結果表（印刷）'!E$11,'決勝ヒート - レース結果（貼付）'!$1:$1,0)),"")</f>
        <v/>
      </c>
      <c r="F45" s="85" t="str">
        <f>IFERROR(INDEX('決勝ヒート - レース結果（貼付）'!$A:$Z,MATCH($B45,'決勝ヒート - レース結果（貼付）'!$B:$B,0),MATCH('決勝ヒート - レース暫定結果表（印刷）'!F$11,'決勝ヒート - レース結果（貼付）'!$1:$1,0)),"")</f>
        <v/>
      </c>
      <c r="G45" s="84" t="str">
        <f>IFERROR(INDEX('決勝ヒート - レース結果（貼付）'!$A:$Z,MATCH($B45,'決勝ヒート - レース結果（貼付）'!$B:$B,0),MATCH('決勝ヒート - レース暫定結果表（印刷）'!G$11,'決勝ヒート - レース結果（貼付）'!$1:$1,0)),"")</f>
        <v/>
      </c>
      <c r="H45" s="24" t="str">
        <f>IF(A45="DNS","",IF(A45="DQ","",IFERROR(INDEX('決勝ヒート - レース結果（貼付）'!$A:$Z,MATCH($B45,'決勝ヒート - レース結果（貼付）'!$B:$B,0),MATCH('決勝ヒート - レース暫定結果表（印刷）'!H$11,'決勝ヒート - レース結果（貼付）'!$1:$1,0)),"")))</f>
        <v/>
      </c>
      <c r="I45" s="82" t="str">
        <f>IF(A45="DNS","ｽﾀｰﾄ出来ず",IF(A45="DQ","失　格",IFERROR(INDEX('決勝ヒート - レース結果（貼付）'!$A:$Z,MATCH($B45,'決勝ヒート - レース結果（貼付）'!$B:$B,0),MATCH('決勝ヒート - レース暫定結果表（印刷）'!I$11,'決勝ヒート - レース結果（貼付）'!$1:$1,0)),"")))</f>
        <v/>
      </c>
      <c r="J45" s="26" t="str">
        <f>IF(A45="DNS","",IF(A45="DQ","",IFERROR(INDEX('決勝ヒート - レース結果（貼付）'!$A:$Z,MATCH($B45,'決勝ヒート - レース結果（貼付）'!$B:$B,0),MATCH('決勝ヒート - レース暫定結果表（印刷）'!J$11,'決勝ヒート - レース結果（貼付）'!$1:$1,0)),"")))</f>
        <v/>
      </c>
      <c r="K45" s="26" t="str">
        <f>IF(A45="DNS","",IF(A45="DQ","",IFERROR(INDEX('決勝ヒート - レース結果（貼付）'!$A:$Z,MATCH($B45,'決勝ヒート - レース結果（貼付）'!$B:$B,0),MATCH('決勝ヒート - レース暫定結果表（印刷）'!K$11,'決勝ヒート - レース結果（貼付）'!$1:$1,0)),"")))</f>
        <v/>
      </c>
      <c r="L45" s="83" t="str">
        <f>IF(A45="DNS","",IF(A45="DQ","",IFERROR(INDEX('決勝ヒート - レース結果（貼付）'!$A:$Z,MATCH($B45,'決勝ヒート - レース結果（貼付）'!$B:$B,0),MATCH('決勝ヒート - レース暫定結果表（印刷）'!L$11,'決勝ヒート - レース結果（貼付）'!$1:$1,0)),"")))</f>
        <v/>
      </c>
      <c r="M45" s="219" t="str">
        <f t="shared" si="0"/>
        <v/>
      </c>
      <c r="N45" s="16"/>
      <c r="O45" s="226"/>
      <c r="P45" s="226" t="str">
        <f>IF(IFERROR(INDEX('決勝ヒート - レース結果（貼付）'!$A:$Z,MATCH($A45,'決勝ヒート - レース結果（貼付）'!$A:$A,0),MATCH('決勝ヒート - レース暫定結果表（印刷）'!P$11,'決勝ヒート - レース結果（貼付）'!$1:$1,0)),"")=0,"",IFERROR(INDEX('決勝ヒート - レース結果（貼付）'!$A:$Z,MATCH($A45,'決勝ヒート - レース結果（貼付）'!$A:$A,0),MATCH('決勝ヒート - レース暫定結果表（印刷）'!P$11,'決勝ヒート - レース結果（貼付）'!$1:$1,0)),""))</f>
        <v/>
      </c>
      <c r="Q45" s="226" t="str">
        <f>IF(P45="","",COUNTIF($P$13:P45,"&lt;&gt;"&amp;""))</f>
        <v/>
      </c>
      <c r="R45" s="226" t="str">
        <f t="shared" si="1"/>
        <v/>
      </c>
      <c r="S45" s="226" t="str">
        <f>IF(IFERROR(INDEX('決勝ヒート - レース結果（貼付）'!$A:$Z,MATCH($A45,'決勝ヒート - レース結果（貼付）'!$A:$A,0),MATCH('決勝ヒート - レース暫定結果表（印刷）'!S$11,'決勝ヒート - レース結果（貼付）'!$1:$1,0)),"")=0,"",IFERROR(INDEX('決勝ヒート - レース結果（貼付）'!$A:$Z,MATCH($A45,'決勝ヒート - レース結果（貼付）'!$A:$A,0),MATCH('決勝ヒート - レース暫定結果表（印刷）'!S$11,'決勝ヒート - レース結果（貼付）'!$1:$1,0)),""))</f>
        <v/>
      </c>
      <c r="T45" s="226"/>
      <c r="U45" s="226" t="str">
        <f>IF(IFERROR(INDEX('決勝ヒート - レース結果（貼付）'!$A:$Z,MATCH($B45,'決勝ヒート - レース結果（貼付）'!$B:$B,0),MATCH('決勝ヒート - レース暫定結果表（印刷）'!U$11,'決勝ヒート - レース結果（貼付）'!$1:$1,0)),"")=0,"",IFERROR(INDEX('決勝ヒート - レース結果（貼付）'!$A:$Z,MATCH($B45,'決勝ヒート - レース結果（貼付）'!$B:$B,0),MATCH('決勝ヒート - レース暫定結果表（印刷）'!U$11,'決勝ヒート - レース結果（貼付）'!$1:$1,0)),""))</f>
        <v/>
      </c>
    </row>
    <row r="46" spans="1:21" s="23" customFormat="1" ht="12.75">
      <c r="A46" s="14" t="str">
        <f>IF(OR('決勝ヒート - レース結果（貼付）'!A35="DNF",'決勝ヒート - レース結果（貼付）'!A35="DNS",'決勝ヒート - レース結果（貼付）'!A35="DQ"),'決勝ヒート - レース結果（貼付）'!A35,IF(MAX('決勝ヒート - レース結果（貼付）'!A:A)&gt;A45,A45+1,""))</f>
        <v/>
      </c>
      <c r="B46" s="15" t="str">
        <f>IFERROR(INDEX('決勝ヒート - レース結果（貼付）'!A35:$Z$50,MATCH($A46,'決勝ヒート - レース結果（貼付）'!A35:$A$50,0),MATCH('決勝ヒート - レース暫定結果表（印刷）'!B$11,'決勝ヒート - レース結果（貼付）'!$1:$1,0)),"")</f>
        <v/>
      </c>
      <c r="C46" s="177"/>
      <c r="D46" s="20" t="str">
        <f>IFERROR(INDEX('決勝ヒート - レース結果（貼付）'!$A:$Z,MATCH($B46,'決勝ヒート - レース結果（貼付）'!$B:$B,0),MATCH('決勝ヒート - レース暫定結果表（印刷）'!D$11,'決勝ヒート - レース結果（貼付）'!$1:$1,0)),"")</f>
        <v/>
      </c>
      <c r="E46" s="86" t="str">
        <f>IFERROR(INDEX('決勝ヒート - レース結果（貼付）'!$A:$Z,MATCH($B46,'決勝ヒート - レース結果（貼付）'!$B:$B,0),MATCH('決勝ヒート - レース暫定結果表（印刷）'!E$11,'決勝ヒート - レース結果（貼付）'!$1:$1,0)),"")</f>
        <v/>
      </c>
      <c r="F46" s="85" t="str">
        <f>IFERROR(INDEX('決勝ヒート - レース結果（貼付）'!$A:$Z,MATCH($B46,'決勝ヒート - レース結果（貼付）'!$B:$B,0),MATCH('決勝ヒート - レース暫定結果表（印刷）'!F$11,'決勝ヒート - レース結果（貼付）'!$1:$1,0)),"")</f>
        <v/>
      </c>
      <c r="G46" s="84" t="str">
        <f>IFERROR(INDEX('決勝ヒート - レース結果（貼付）'!$A:$Z,MATCH($B46,'決勝ヒート - レース結果（貼付）'!$B:$B,0),MATCH('決勝ヒート - レース暫定結果表（印刷）'!G$11,'決勝ヒート - レース結果（貼付）'!$1:$1,0)),"")</f>
        <v/>
      </c>
      <c r="H46" s="24" t="str">
        <f>IF(A46="DNS","",IF(A46="DQ","",IFERROR(INDEX('決勝ヒート - レース結果（貼付）'!$A:$Z,MATCH($B46,'決勝ヒート - レース結果（貼付）'!$B:$B,0),MATCH('決勝ヒート - レース暫定結果表（印刷）'!H$11,'決勝ヒート - レース結果（貼付）'!$1:$1,0)),"")))</f>
        <v/>
      </c>
      <c r="I46" s="82" t="str">
        <f>IF(A46="DNS","ｽﾀｰﾄ出来ず",IF(A46="DQ","失　格",IFERROR(INDEX('決勝ヒート - レース結果（貼付）'!$A:$Z,MATCH($B46,'決勝ヒート - レース結果（貼付）'!$B:$B,0),MATCH('決勝ヒート - レース暫定結果表（印刷）'!I$11,'決勝ヒート - レース結果（貼付）'!$1:$1,0)),"")))</f>
        <v/>
      </c>
      <c r="J46" s="26" t="str">
        <f>IF(A46="DNS","",IF(A46="DQ","",IFERROR(INDEX('決勝ヒート - レース結果（貼付）'!$A:$Z,MATCH($B46,'決勝ヒート - レース結果（貼付）'!$B:$B,0),MATCH('決勝ヒート - レース暫定結果表（印刷）'!J$11,'決勝ヒート - レース結果（貼付）'!$1:$1,0)),"")))</f>
        <v/>
      </c>
      <c r="K46" s="26" t="str">
        <f>IF(A46="DNS","",IF(A46="DQ","",IFERROR(INDEX('決勝ヒート - レース結果（貼付）'!$A:$Z,MATCH($B46,'決勝ヒート - レース結果（貼付）'!$B:$B,0),MATCH('決勝ヒート - レース暫定結果表（印刷）'!K$11,'決勝ヒート - レース結果（貼付）'!$1:$1,0)),"")))</f>
        <v/>
      </c>
      <c r="L46" s="83" t="str">
        <f>IF(A46="DNS","",IF(A46="DQ","",IFERROR(INDEX('決勝ヒート - レース結果（貼付）'!$A:$Z,MATCH($B46,'決勝ヒート - レース結果（貼付）'!$B:$B,0),MATCH('決勝ヒート - レース暫定結果表（印刷）'!L$11,'決勝ヒート - レース結果（貼付）'!$1:$1,0)),"")))</f>
        <v/>
      </c>
      <c r="M46" s="219" t="str">
        <f t="shared" si="0"/>
        <v/>
      </c>
      <c r="N46" s="16"/>
      <c r="O46" s="226"/>
      <c r="P46" s="226" t="str">
        <f>IF(IFERROR(INDEX('決勝ヒート - レース結果（貼付）'!$A:$Z,MATCH($A46,'決勝ヒート - レース結果（貼付）'!$A:$A,0),MATCH('決勝ヒート - レース暫定結果表（印刷）'!P$11,'決勝ヒート - レース結果（貼付）'!$1:$1,0)),"")=0,"",IFERROR(INDEX('決勝ヒート - レース結果（貼付）'!$A:$Z,MATCH($A46,'決勝ヒート - レース結果（貼付）'!$A:$A,0),MATCH('決勝ヒート - レース暫定結果表（印刷）'!P$11,'決勝ヒート - レース結果（貼付）'!$1:$1,0)),""))</f>
        <v/>
      </c>
      <c r="Q46" s="226" t="str">
        <f>IF(P46="","",COUNTIF($P$13:P46,"&lt;&gt;"&amp;""))</f>
        <v/>
      </c>
      <c r="R46" s="226" t="str">
        <f t="shared" si="1"/>
        <v/>
      </c>
      <c r="S46" s="226" t="str">
        <f>IF(IFERROR(INDEX('決勝ヒート - レース結果（貼付）'!$A:$Z,MATCH($A46,'決勝ヒート - レース結果（貼付）'!$A:$A,0),MATCH('決勝ヒート - レース暫定結果表（印刷）'!S$11,'決勝ヒート - レース結果（貼付）'!$1:$1,0)),"")=0,"",IFERROR(INDEX('決勝ヒート - レース結果（貼付）'!$A:$Z,MATCH($A46,'決勝ヒート - レース結果（貼付）'!$A:$A,0),MATCH('決勝ヒート - レース暫定結果表（印刷）'!S$11,'決勝ヒート - レース結果（貼付）'!$1:$1,0)),""))</f>
        <v/>
      </c>
      <c r="T46" s="226"/>
      <c r="U46" s="226" t="str">
        <f>IF(IFERROR(INDEX('決勝ヒート - レース結果（貼付）'!$A:$Z,MATCH($B46,'決勝ヒート - レース結果（貼付）'!$B:$B,0),MATCH('決勝ヒート - レース暫定結果表（印刷）'!U$11,'決勝ヒート - レース結果（貼付）'!$1:$1,0)),"")=0,"",IFERROR(INDEX('決勝ヒート - レース結果（貼付）'!$A:$Z,MATCH($B46,'決勝ヒート - レース結果（貼付）'!$B:$B,0),MATCH('決勝ヒート - レース暫定結果表（印刷）'!U$11,'決勝ヒート - レース結果（貼付）'!$1:$1,0)),""))</f>
        <v/>
      </c>
    </row>
    <row r="47" spans="1:21" s="23" customFormat="1" ht="12.75" customHeight="1">
      <c r="A47" s="184" t="s">
        <v>126</v>
      </c>
      <c r="B47" s="15"/>
      <c r="C47" s="7"/>
      <c r="D47" s="7"/>
      <c r="E47" s="7"/>
      <c r="F47" s="7"/>
      <c r="G47" s="7"/>
      <c r="H47" s="7"/>
      <c r="I47" s="7"/>
      <c r="J47" s="7"/>
      <c r="K47" s="7"/>
      <c r="L47" s="66"/>
      <c r="M47" s="204"/>
      <c r="N47" s="7"/>
      <c r="O47" s="226"/>
      <c r="P47" s="226"/>
      <c r="Q47" s="226"/>
      <c r="R47" s="226"/>
      <c r="S47" s="226"/>
      <c r="T47" s="226"/>
      <c r="U47" s="226" t="str">
        <f>IF(IFERROR(INDEX('決勝ヒート - レース結果（貼付）'!$A:$Z,MATCH($B47,'決勝ヒート - レース結果（貼付）'!$B:$B,0),MATCH('決勝ヒート - レース暫定結果表（印刷）'!U$11,'決勝ヒート - レース結果（貼付）'!$1:$1,0)),"")=0,"",IFERROR(INDEX('決勝ヒート - レース結果（貼付）'!$A:$Z,MATCH($B47,'決勝ヒート - レース結果（貼付）'!$B:$B,0),MATCH('決勝ヒート - レース暫定結果表（印刷）'!U$11,'決勝ヒート - レース結果（貼付）'!$1:$1,0)),""))</f>
        <v/>
      </c>
    </row>
    <row r="48" spans="1:21" s="23" customFormat="1" ht="12.75" customHeight="1">
      <c r="A48" s="184" t="s">
        <v>127</v>
      </c>
      <c r="B48" s="15"/>
      <c r="C48" s="7"/>
      <c r="D48" s="7"/>
      <c r="E48" s="7"/>
      <c r="F48" s="7"/>
      <c r="G48" s="7"/>
      <c r="H48" s="7"/>
      <c r="I48" s="7"/>
      <c r="J48" s="7"/>
      <c r="K48" s="7"/>
      <c r="L48" s="66"/>
      <c r="M48" s="204"/>
      <c r="N48" s="7"/>
      <c r="O48" s="226"/>
      <c r="P48" s="226"/>
      <c r="Q48" s="226"/>
      <c r="R48" s="226"/>
      <c r="S48" s="226"/>
      <c r="T48" s="226"/>
      <c r="U48" s="226"/>
    </row>
    <row r="49" spans="1:21" s="23" customFormat="1" ht="12.75" customHeight="1">
      <c r="A49" s="17" t="s">
        <v>14</v>
      </c>
      <c r="B49" s="7"/>
      <c r="C49" s="7"/>
      <c r="D49" s="68" t="str">
        <f>"No."&amp;IFERROR(INDEX($A11:$Z46,MATCH($I$49,$U$11:$U$46,0),MATCH("No.",$11:$11,0)),"")&amp;"　"&amp;IFERROR(INDEX($A11:$Z46,MATCH($I$49,$U$11:$U$46,0),MATCH("名前",$11:$11,0)),"")</f>
        <v>No.　</v>
      </c>
      <c r="E49" s="69" t="str">
        <f>IFERROR(INDEX($A11:$Z46,MATCH($I$49,$U$11:$U$46,0),MATCH("team",$11:$11,0)),"")</f>
        <v/>
      </c>
      <c r="F49" s="70" t="e">
        <f>1.264/MAX(U:U)*3600</f>
        <v>#DIV/0!</v>
      </c>
      <c r="G49"/>
      <c r="H49" s="69" t="e">
        <f>INDEX('決勝ヒート - レース結果（貼付）'!$A:$Z,MATCH(INDEX($A12:$Z46,MATCH($I$49,$U$12:$U$46,0),MATCH("No.",$11:$11,0)),'決勝ヒート - レース結果（貼付）'!$B:$B,0),MATCH("In Lap",'決勝ヒート - レース結果（貼付）'!$1:$1,0))&amp;"/"&amp;IFERROR(INDEX($A11:$Z46,MATCH($I$49,$U$12:$U$46,0),MATCH("laps",$11:$11,0)),"")</f>
        <v>#N/A</v>
      </c>
      <c r="I49" s="71">
        <f>MAX(U:U)</f>
        <v>0</v>
      </c>
      <c r="J49" s="72" t="s">
        <v>37</v>
      </c>
      <c r="K49" s="7"/>
      <c r="L49" s="66"/>
      <c r="M49" s="204"/>
      <c r="N49" s="7"/>
      <c r="O49" s="226"/>
      <c r="P49" s="226"/>
      <c r="Q49" s="226"/>
      <c r="R49" s="226"/>
      <c r="S49" s="226"/>
      <c r="T49" s="226"/>
      <c r="U49" s="226"/>
    </row>
    <row r="50" spans="1:21" ht="2.1" customHeight="1">
      <c r="A50" s="17"/>
      <c r="B50" s="7"/>
      <c r="C50" s="7"/>
      <c r="D50" s="68"/>
      <c r="E50" s="69"/>
      <c r="F50" s="70"/>
      <c r="H50" s="69"/>
      <c r="I50" s="71"/>
      <c r="J50" s="72"/>
      <c r="K50" s="7"/>
      <c r="L50" s="66"/>
      <c r="M50" s="204"/>
      <c r="N50" s="7"/>
    </row>
    <row r="51" spans="1:21" ht="12.75" customHeight="1">
      <c r="A51" s="17" t="str">
        <f>IF(COUNTIF(M:M,"R")&gt;1,"R マークの車は、コースレコードを更新しました。従来のレコードタイムは"&amp;"　"&amp;TEXT(ROUND($M$11,3),"[&lt;1]m'ss.000;##0.000"),"")</f>
        <v/>
      </c>
      <c r="B51" s="7"/>
      <c r="C51" s="7"/>
      <c r="D51" s="68"/>
      <c r="E51" s="69"/>
      <c r="F51" s="70"/>
      <c r="H51" s="69"/>
      <c r="I51" s="71"/>
      <c r="J51" s="72"/>
      <c r="K51" s="7"/>
      <c r="L51" s="66"/>
      <c r="M51" s="204"/>
      <c r="N51" s="7"/>
    </row>
    <row r="52" spans="1:21" ht="2.1" customHeight="1">
      <c r="A52" s="17"/>
      <c r="B52" s="7"/>
      <c r="C52" s="7"/>
      <c r="D52" s="68"/>
      <c r="E52" s="69"/>
      <c r="F52" s="70"/>
      <c r="H52" s="69"/>
      <c r="I52" s="71"/>
      <c r="J52" s="72"/>
      <c r="K52" s="7"/>
      <c r="L52" s="66"/>
      <c r="M52" s="204"/>
      <c r="N52" s="7"/>
    </row>
    <row r="53" spans="1:21" ht="12.75" customHeight="1">
      <c r="A53" s="17" t="str">
        <f>IF(A54="","","ﾍﾟﾅﾙﾃｨ")</f>
        <v/>
      </c>
      <c r="B53" s="18"/>
      <c r="C53" s="18"/>
      <c r="D53" s="7"/>
      <c r="E53" s="7"/>
      <c r="F53" s="7"/>
      <c r="G53" s="7"/>
      <c r="H53" s="7"/>
      <c r="I53" s="7"/>
      <c r="J53" s="7"/>
      <c r="K53" s="7"/>
      <c r="L53" s="66"/>
      <c r="M53" s="204"/>
      <c r="N53" s="7"/>
      <c r="P53" s="185"/>
      <c r="Q53" s="185"/>
    </row>
    <row r="54" spans="1:21" ht="12.75" customHeight="1">
      <c r="A54" s="178" t="str">
        <f>IF(MAX(Q13:Q46)&lt;1,"",1)</f>
        <v/>
      </c>
      <c r="B54" t="str">
        <f t="shared" ref="B54:B64" si="2">IF(A54="","","No."&amp;INDEX($A$11:$Y$46,MATCH($A54,$R$11:$R$46,0),MATCH("No.",$11:$11,0)))</f>
        <v/>
      </c>
      <c r="C54" t="str">
        <f t="shared" ref="C54:C64" si="3">INDEX($A$11:$Y$46,MATCH($A54,$R$11:$R$46,0),MATCH("コメント",$11:$11,0))</f>
        <v/>
      </c>
      <c r="D54" s="7"/>
      <c r="E54" s="7"/>
      <c r="F54" s="7"/>
      <c r="G54" s="7"/>
      <c r="H54" s="7"/>
      <c r="I54" s="7"/>
      <c r="J54" s="7"/>
      <c r="K54" s="7"/>
      <c r="L54" s="66"/>
      <c r="M54" s="204"/>
      <c r="N54" s="7"/>
    </row>
    <row r="55" spans="1:21" ht="12.75" customHeight="1">
      <c r="A55" s="179" t="str">
        <f>IF(A54&lt;COUNTIF($R$12:$R$46,"&gt;"&amp;0),A54+1,"")</f>
        <v/>
      </c>
      <c r="B55" t="str">
        <f t="shared" si="2"/>
        <v/>
      </c>
      <c r="C55" t="str">
        <f t="shared" si="3"/>
        <v/>
      </c>
      <c r="D55" s="7"/>
      <c r="E55" s="7"/>
      <c r="F55" s="7"/>
      <c r="G55" s="7"/>
      <c r="H55" s="7"/>
      <c r="I55" s="7"/>
      <c r="J55" s="7"/>
      <c r="K55" s="7"/>
      <c r="L55" s="66"/>
      <c r="M55" s="204"/>
      <c r="N55" s="7"/>
      <c r="P55" s="183"/>
    </row>
    <row r="56" spans="1:21" ht="12.75" customHeight="1">
      <c r="A56" s="179" t="str">
        <f t="shared" ref="A56:A64" si="4">IF(A55&lt;COUNTIF($R$12:$R$46,"&gt;"&amp;0),A55+1,"")</f>
        <v/>
      </c>
      <c r="B56" t="str">
        <f t="shared" si="2"/>
        <v/>
      </c>
      <c r="C56" t="str">
        <f t="shared" si="3"/>
        <v/>
      </c>
      <c r="D56" s="7"/>
      <c r="E56" s="7"/>
      <c r="F56" s="7"/>
      <c r="G56" s="7"/>
      <c r="H56" s="7"/>
      <c r="I56" s="7"/>
      <c r="J56" s="7"/>
      <c r="K56" s="7"/>
      <c r="L56" s="66"/>
      <c r="M56" s="204"/>
      <c r="N56" s="7"/>
      <c r="P56" s="183"/>
    </row>
    <row r="57" spans="1:21" ht="12.75" customHeight="1">
      <c r="A57" s="179" t="str">
        <f t="shared" si="4"/>
        <v/>
      </c>
      <c r="B57" t="str">
        <f t="shared" si="2"/>
        <v/>
      </c>
      <c r="C57" t="str">
        <f t="shared" si="3"/>
        <v/>
      </c>
      <c r="D57" s="7"/>
      <c r="E57" s="7"/>
      <c r="F57" s="7"/>
      <c r="G57" s="7"/>
      <c r="H57" s="7"/>
      <c r="I57" s="7"/>
      <c r="J57" s="7"/>
      <c r="K57" s="7"/>
      <c r="L57" s="66"/>
      <c r="M57" s="204"/>
      <c r="N57" s="7"/>
    </row>
    <row r="58" spans="1:21" ht="12.75" customHeight="1">
      <c r="A58" s="179" t="str">
        <f t="shared" si="4"/>
        <v/>
      </c>
      <c r="B58" t="str">
        <f t="shared" si="2"/>
        <v/>
      </c>
      <c r="C58" t="str">
        <f t="shared" si="3"/>
        <v/>
      </c>
      <c r="D58" s="7"/>
      <c r="E58" s="7"/>
      <c r="F58" s="7"/>
      <c r="G58" s="7"/>
      <c r="H58" s="7"/>
      <c r="I58" s="7"/>
      <c r="J58" s="7"/>
      <c r="K58" s="7"/>
      <c r="L58" s="66"/>
      <c r="M58" s="204"/>
      <c r="N58" s="7"/>
    </row>
    <row r="59" spans="1:21" ht="12.75" customHeight="1">
      <c r="A59" s="179" t="str">
        <f t="shared" si="4"/>
        <v/>
      </c>
      <c r="B59" t="str">
        <f t="shared" si="2"/>
        <v/>
      </c>
      <c r="C59" t="str">
        <f t="shared" si="3"/>
        <v/>
      </c>
      <c r="D59" s="7"/>
      <c r="E59" s="7"/>
      <c r="F59" s="7"/>
      <c r="G59" s="7"/>
      <c r="H59" s="7"/>
      <c r="I59" s="7"/>
      <c r="J59" s="7"/>
      <c r="K59" s="7"/>
      <c r="L59" s="66"/>
      <c r="M59" s="204"/>
      <c r="N59" s="7"/>
    </row>
    <row r="60" spans="1:21" ht="12.75" customHeight="1">
      <c r="A60" s="179" t="str">
        <f t="shared" si="4"/>
        <v/>
      </c>
      <c r="B60" t="str">
        <f t="shared" si="2"/>
        <v/>
      </c>
      <c r="C60" t="str">
        <f t="shared" si="3"/>
        <v/>
      </c>
      <c r="D60" s="7"/>
      <c r="E60" s="7"/>
      <c r="F60" s="7"/>
      <c r="G60" s="7"/>
      <c r="H60" s="7"/>
      <c r="I60" s="7"/>
      <c r="J60" s="7"/>
      <c r="K60" s="7"/>
      <c r="L60" s="66"/>
      <c r="M60" s="204"/>
      <c r="N60" s="7"/>
    </row>
    <row r="61" spans="1:21" ht="12.75" customHeight="1">
      <c r="A61" s="179" t="str">
        <f t="shared" si="4"/>
        <v/>
      </c>
      <c r="B61" t="str">
        <f t="shared" si="2"/>
        <v/>
      </c>
      <c r="C61" t="str">
        <f t="shared" si="3"/>
        <v/>
      </c>
      <c r="D61" s="7"/>
      <c r="E61" s="7"/>
      <c r="F61" s="7"/>
      <c r="G61" s="7"/>
      <c r="H61" s="7"/>
      <c r="I61" s="7"/>
      <c r="J61" s="7"/>
      <c r="K61" s="7"/>
      <c r="L61" s="66"/>
      <c r="M61" s="204"/>
      <c r="N61" s="7"/>
    </row>
    <row r="62" spans="1:21" ht="12.75" customHeight="1">
      <c r="A62" s="179" t="str">
        <f t="shared" si="4"/>
        <v/>
      </c>
      <c r="B62" t="str">
        <f t="shared" si="2"/>
        <v/>
      </c>
      <c r="C62" t="str">
        <f t="shared" si="3"/>
        <v/>
      </c>
      <c r="D62" s="7"/>
      <c r="E62" s="7"/>
      <c r="F62" s="7"/>
      <c r="G62" s="7"/>
      <c r="H62" s="7"/>
      <c r="I62" s="7"/>
      <c r="J62" s="7"/>
      <c r="K62" s="7"/>
      <c r="L62" s="66"/>
      <c r="M62" s="204"/>
      <c r="N62" s="7"/>
    </row>
    <row r="63" spans="1:21" ht="12.75" customHeight="1">
      <c r="A63" s="179" t="str">
        <f t="shared" si="4"/>
        <v/>
      </c>
      <c r="B63" t="str">
        <f t="shared" si="2"/>
        <v/>
      </c>
      <c r="C63" t="str">
        <f t="shared" si="3"/>
        <v/>
      </c>
      <c r="D63" s="7"/>
      <c r="E63" s="7"/>
      <c r="F63" s="7"/>
      <c r="G63" s="7"/>
      <c r="H63" s="7"/>
      <c r="I63" s="7"/>
      <c r="J63" s="7"/>
      <c r="K63" s="7"/>
      <c r="L63" s="66"/>
      <c r="M63" s="204"/>
      <c r="N63" s="7"/>
    </row>
    <row r="64" spans="1:21" ht="12.75" customHeight="1">
      <c r="A64" s="179" t="str">
        <f t="shared" si="4"/>
        <v/>
      </c>
      <c r="B64" t="str">
        <f t="shared" si="2"/>
        <v/>
      </c>
      <c r="C64" t="str">
        <f t="shared" si="3"/>
        <v/>
      </c>
      <c r="D64" s="7"/>
      <c r="E64" s="7"/>
      <c r="F64" s="7"/>
      <c r="G64" s="7"/>
      <c r="H64" s="7"/>
      <c r="I64" s="7"/>
      <c r="J64" s="7"/>
      <c r="K64" s="7"/>
      <c r="L64" s="66"/>
      <c r="M64" s="204"/>
      <c r="N64" s="7"/>
    </row>
    <row r="65" spans="1:14" ht="12.75" customHeight="1">
      <c r="A65" s="17"/>
      <c r="B65" s="7" t="str">
        <f>"審査委員長 ："&amp;" "&amp;各種設定!$D$20</f>
        <v xml:space="preserve">審査委員長 ： </v>
      </c>
      <c r="C65" s="7"/>
      <c r="D65" s="7"/>
      <c r="E65" s="7"/>
      <c r="F65" s="7"/>
      <c r="G65" s="7"/>
      <c r="H65" s="7"/>
      <c r="I65" s="7"/>
      <c r="J65" s="7"/>
      <c r="K65" s="7"/>
      <c r="L65" s="66"/>
      <c r="M65" s="204"/>
      <c r="N65" s="7"/>
    </row>
    <row r="66" spans="1:14" ht="12.75" customHeight="1">
      <c r="B66" s="7"/>
      <c r="C66" s="7"/>
      <c r="D66" s="7"/>
      <c r="E66" s="7"/>
      <c r="F66" s="7"/>
      <c r="G66" s="7"/>
      <c r="H66" s="7"/>
      <c r="I66" s="7"/>
      <c r="J66" s="7"/>
      <c r="K66" s="7"/>
      <c r="L66" s="66"/>
      <c r="M66" s="204"/>
      <c r="N66" s="7"/>
    </row>
    <row r="67" spans="1:14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66"/>
      <c r="M67" s="204"/>
      <c r="N67" s="7"/>
    </row>
    <row r="68" spans="1:14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66"/>
      <c r="M68" s="204"/>
      <c r="N68" s="7"/>
    </row>
    <row r="69" spans="1:14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66"/>
      <c r="M69" s="204"/>
      <c r="N69" s="7"/>
    </row>
    <row r="70" spans="1:14" ht="12.75" customHeight="1">
      <c r="A70" s="172"/>
      <c r="B70" s="172"/>
      <c r="C70" s="172"/>
      <c r="D70" s="172"/>
      <c r="E70" s="172"/>
      <c r="F70" s="172"/>
      <c r="G70" s="172"/>
      <c r="H70" s="172"/>
      <c r="I70" s="172"/>
      <c r="J70" s="172"/>
      <c r="K70" s="172"/>
      <c r="L70" s="173"/>
      <c r="M70" s="207"/>
      <c r="N70" s="7"/>
    </row>
    <row r="71" spans="1:14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66"/>
      <c r="M71" s="204"/>
      <c r="N71" s="7"/>
    </row>
    <row r="72" spans="1:14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66"/>
      <c r="M72" s="204"/>
      <c r="N72" s="7"/>
    </row>
    <row r="73" spans="1:14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66"/>
      <c r="M73" s="204"/>
      <c r="N73" s="7"/>
    </row>
    <row r="74" spans="1:14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66"/>
      <c r="M74" s="204"/>
      <c r="N74" s="7"/>
    </row>
    <row r="75" spans="1:14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66"/>
      <c r="M75" s="204"/>
      <c r="N75" s="7"/>
    </row>
    <row r="76" spans="1:14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66"/>
      <c r="M76" s="204"/>
      <c r="N76" s="7"/>
    </row>
    <row r="77" spans="1:14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66"/>
      <c r="M77" s="204"/>
      <c r="N77" s="7"/>
    </row>
    <row r="78" spans="1:14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66"/>
      <c r="M78" s="204"/>
      <c r="N78" s="7"/>
    </row>
    <row r="79" spans="1:14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66"/>
      <c r="M79" s="204"/>
      <c r="N79" s="7"/>
    </row>
    <row r="80" spans="1:14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66"/>
      <c r="M80" s="204"/>
      <c r="N80" s="7"/>
    </row>
    <row r="81" spans="1:14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66"/>
      <c r="M81" s="204"/>
      <c r="N81" s="7"/>
    </row>
    <row r="82" spans="1:14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66"/>
      <c r="M82" s="204"/>
      <c r="N82" s="7"/>
    </row>
    <row r="83" spans="1:14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66"/>
      <c r="M83" s="204"/>
      <c r="N83" s="7"/>
    </row>
    <row r="84" spans="1:14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66"/>
      <c r="M84" s="204"/>
      <c r="N84" s="7"/>
    </row>
    <row r="85" spans="1:14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66"/>
      <c r="M85" s="204"/>
      <c r="N85" s="7"/>
    </row>
    <row r="86" spans="1:14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66"/>
      <c r="M86" s="204"/>
      <c r="N86" s="7"/>
    </row>
    <row r="87" spans="1:14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66"/>
      <c r="M87" s="204"/>
      <c r="N87" s="7"/>
    </row>
    <row r="88" spans="1:14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66"/>
      <c r="M88" s="204"/>
      <c r="N88" s="7"/>
    </row>
    <row r="89" spans="1:14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66"/>
      <c r="M89" s="204"/>
      <c r="N89" s="7"/>
    </row>
    <row r="90" spans="1:14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66"/>
      <c r="M90" s="204"/>
      <c r="N90" s="7"/>
    </row>
    <row r="91" spans="1:14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66"/>
      <c r="M91" s="204"/>
      <c r="N91" s="7"/>
    </row>
    <row r="92" spans="1:14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66"/>
      <c r="M92" s="204"/>
      <c r="N92" s="7"/>
    </row>
    <row r="93" spans="1:14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66"/>
      <c r="M93" s="204"/>
      <c r="N93" s="7"/>
    </row>
    <row r="94" spans="1:14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66"/>
      <c r="M94" s="204"/>
      <c r="N94" s="7"/>
    </row>
    <row r="95" spans="1:14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66"/>
      <c r="M95" s="204"/>
      <c r="N95" s="7"/>
    </row>
    <row r="96" spans="1:14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66"/>
      <c r="M96" s="204"/>
      <c r="N96" s="7"/>
    </row>
    <row r="97" spans="1:14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66"/>
      <c r="M97" s="204"/>
      <c r="N97" s="7"/>
    </row>
    <row r="98" spans="1:14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66"/>
      <c r="M98" s="204"/>
      <c r="N98" s="7"/>
    </row>
    <row r="99" spans="1:14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66"/>
      <c r="M99" s="204"/>
      <c r="N99" s="7"/>
    </row>
    <row r="100" spans="1:14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66"/>
      <c r="M100" s="204"/>
      <c r="N100" s="7"/>
    </row>
    <row r="101" spans="1:14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66"/>
      <c r="M101" s="204"/>
      <c r="N101" s="7"/>
    </row>
    <row r="102" spans="1:14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66"/>
      <c r="M102" s="204"/>
      <c r="N102" s="7"/>
    </row>
    <row r="103" spans="1:14" ht="11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66"/>
      <c r="M103" s="204"/>
      <c r="N103" s="7"/>
    </row>
    <row r="104" spans="1:14" ht="11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66"/>
      <c r="M104" s="204"/>
      <c r="N104" s="7"/>
    </row>
    <row r="105" spans="1:14" ht="11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66"/>
      <c r="M105" s="204"/>
      <c r="N105" s="7"/>
    </row>
    <row r="106" spans="1:14" ht="11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66"/>
      <c r="M106" s="204"/>
      <c r="N106" s="7"/>
    </row>
    <row r="107" spans="1:14" ht="11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66"/>
      <c r="M107" s="204"/>
      <c r="N107" s="7"/>
    </row>
    <row r="108" spans="1:14" ht="11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66"/>
      <c r="M108" s="204"/>
      <c r="N108" s="7"/>
    </row>
    <row r="109" spans="1:14" ht="11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66"/>
      <c r="M109" s="204"/>
      <c r="N109" s="7"/>
    </row>
    <row r="110" spans="1:14" ht="11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66"/>
      <c r="M110" s="204"/>
      <c r="N110" s="7"/>
    </row>
    <row r="111" spans="1:14" ht="11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66"/>
      <c r="M111" s="204"/>
      <c r="N111" s="7"/>
    </row>
    <row r="112" spans="1:14" ht="11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66"/>
      <c r="M112" s="204"/>
      <c r="N112" s="7"/>
    </row>
    <row r="113" spans="1:14" ht="11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66"/>
      <c r="M113" s="204"/>
      <c r="N113" s="7"/>
    </row>
    <row r="114" spans="1:14" ht="11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66"/>
      <c r="M114" s="204"/>
      <c r="N114" s="7"/>
    </row>
    <row r="115" spans="1:14" ht="11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66"/>
      <c r="M115" s="204"/>
      <c r="N115" s="7"/>
    </row>
    <row r="116" spans="1:14" ht="11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66"/>
      <c r="M116" s="204"/>
      <c r="N116" s="7"/>
    </row>
    <row r="117" spans="1:14" ht="11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66"/>
      <c r="M117" s="204"/>
      <c r="N117" s="7"/>
    </row>
    <row r="118" spans="1:14" ht="11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66"/>
      <c r="M118" s="204"/>
      <c r="N118" s="7"/>
    </row>
    <row r="119" spans="1:14" ht="11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66"/>
      <c r="M119" s="204"/>
      <c r="N119" s="7"/>
    </row>
    <row r="120" spans="1:14" ht="11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66"/>
      <c r="M120" s="204"/>
      <c r="N120" s="7"/>
    </row>
    <row r="121" spans="1:14" ht="11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66"/>
      <c r="M121" s="204"/>
      <c r="N121" s="7"/>
    </row>
    <row r="122" spans="1:14" ht="11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66"/>
      <c r="M122" s="204"/>
      <c r="N122" s="7"/>
    </row>
    <row r="123" spans="1:14" ht="11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66"/>
      <c r="M123" s="204"/>
      <c r="N123" s="7"/>
    </row>
    <row r="124" spans="1:14" ht="11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66"/>
      <c r="M124" s="204"/>
      <c r="N124" s="7"/>
    </row>
    <row r="125" spans="1:14" ht="11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66"/>
      <c r="M125" s="204"/>
      <c r="N125" s="7"/>
    </row>
    <row r="126" spans="1:14" ht="11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66"/>
      <c r="M126" s="204"/>
      <c r="N126" s="7"/>
    </row>
    <row r="127" spans="1:14" ht="11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66"/>
      <c r="M127" s="204"/>
      <c r="N127" s="7"/>
    </row>
    <row r="128" spans="1:14" ht="11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66"/>
      <c r="M128" s="204"/>
      <c r="N128" s="7"/>
    </row>
    <row r="129" spans="1:14" ht="11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66"/>
      <c r="M129" s="204"/>
      <c r="N129" s="7"/>
    </row>
    <row r="130" spans="1:14" ht="11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66"/>
      <c r="M130" s="204"/>
      <c r="N130" s="7"/>
    </row>
    <row r="131" spans="1:14" ht="11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66"/>
      <c r="M131" s="204"/>
      <c r="N131" s="7"/>
    </row>
    <row r="132" spans="1:14" ht="11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66"/>
      <c r="M132" s="204"/>
      <c r="N132" s="7"/>
    </row>
    <row r="133" spans="1:14" ht="11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66"/>
      <c r="M133" s="204"/>
      <c r="N133" s="7"/>
    </row>
    <row r="134" spans="1:14" ht="11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66"/>
      <c r="M134" s="204"/>
      <c r="N134" s="7"/>
    </row>
    <row r="135" spans="1:14" ht="11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66"/>
      <c r="M135" s="204"/>
      <c r="N135" s="7"/>
    </row>
    <row r="136" spans="1:14" ht="11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66"/>
      <c r="M136" s="204"/>
      <c r="N136" s="7"/>
    </row>
    <row r="137" spans="1:14" ht="11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66"/>
      <c r="M137" s="204"/>
      <c r="N137" s="7"/>
    </row>
    <row r="138" spans="1:14" ht="11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66"/>
      <c r="M138" s="204"/>
      <c r="N138" s="7"/>
    </row>
    <row r="139" spans="1:14" ht="11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66"/>
      <c r="M139" s="204"/>
      <c r="N139" s="7"/>
    </row>
    <row r="140" spans="1:14" ht="11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66"/>
      <c r="M140" s="204"/>
      <c r="N140" s="7"/>
    </row>
    <row r="141" spans="1:14" ht="11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66"/>
      <c r="M141" s="204"/>
      <c r="N141" s="7"/>
    </row>
    <row r="142" spans="1:14" ht="11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66"/>
      <c r="M142" s="204"/>
      <c r="N142" s="7"/>
    </row>
    <row r="143" spans="1:14" ht="11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66"/>
      <c r="M143" s="204"/>
      <c r="N143" s="7"/>
    </row>
    <row r="144" spans="1:14" ht="11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66"/>
      <c r="M144" s="204"/>
      <c r="N144" s="7"/>
    </row>
    <row r="145" spans="1:14" ht="11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66"/>
      <c r="M145" s="204"/>
      <c r="N145" s="7"/>
    </row>
    <row r="146" spans="1:14" ht="11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66"/>
      <c r="M146" s="204"/>
      <c r="N146" s="7"/>
    </row>
    <row r="147" spans="1:14" ht="11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66"/>
      <c r="M147" s="204"/>
      <c r="N147" s="7"/>
    </row>
    <row r="148" spans="1:14" ht="11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66"/>
      <c r="M148" s="204"/>
      <c r="N148" s="7"/>
    </row>
    <row r="149" spans="1:14" ht="11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66"/>
      <c r="M149" s="204"/>
      <c r="N149" s="7"/>
    </row>
    <row r="150" spans="1:14" ht="11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66"/>
      <c r="M150" s="204"/>
      <c r="N150" s="7"/>
    </row>
    <row r="151" spans="1:14" ht="11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66"/>
      <c r="M151" s="204"/>
      <c r="N151" s="7"/>
    </row>
    <row r="152" spans="1:14" ht="11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66"/>
      <c r="M152" s="204"/>
      <c r="N152" s="7"/>
    </row>
    <row r="153" spans="1:14" ht="11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66"/>
      <c r="M153" s="204"/>
      <c r="N153" s="7"/>
    </row>
    <row r="154" spans="1:14" ht="11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66"/>
      <c r="M154" s="204"/>
      <c r="N154" s="7"/>
    </row>
    <row r="155" spans="1:14" ht="11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66"/>
      <c r="M155" s="204"/>
      <c r="N155" s="7"/>
    </row>
    <row r="156" spans="1:14" ht="11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66"/>
      <c r="M156" s="204"/>
      <c r="N156" s="7"/>
    </row>
    <row r="157" spans="1:14" ht="11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66"/>
      <c r="M157" s="204"/>
      <c r="N157" s="7"/>
    </row>
    <row r="158" spans="1:14" ht="11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66"/>
      <c r="M158" s="204"/>
      <c r="N158" s="7"/>
    </row>
    <row r="159" spans="1:14" ht="11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66"/>
      <c r="M159" s="204"/>
      <c r="N159" s="7"/>
    </row>
    <row r="160" spans="1:14" ht="11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66"/>
      <c r="M160" s="204"/>
      <c r="N160" s="7"/>
    </row>
    <row r="161" spans="1:14" ht="11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66"/>
      <c r="M161" s="204"/>
      <c r="N161" s="7"/>
    </row>
    <row r="162" spans="1:14" ht="11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66"/>
      <c r="M162" s="204"/>
      <c r="N162" s="7"/>
    </row>
    <row r="163" spans="1:14" ht="11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66"/>
      <c r="M163" s="204"/>
      <c r="N163" s="7"/>
    </row>
    <row r="164" spans="1:14" ht="11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66"/>
      <c r="M164" s="204"/>
      <c r="N164" s="7"/>
    </row>
    <row r="165" spans="1:14" ht="11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66"/>
      <c r="M165" s="204"/>
      <c r="N165" s="7"/>
    </row>
    <row r="166" spans="1:14" ht="11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66"/>
      <c r="M166" s="204"/>
      <c r="N166" s="7"/>
    </row>
    <row r="167" spans="1:14" ht="11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66"/>
      <c r="M167" s="204"/>
      <c r="N167" s="7"/>
    </row>
    <row r="168" spans="1:14" ht="11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66"/>
      <c r="M168" s="204"/>
      <c r="N168" s="7"/>
    </row>
    <row r="169" spans="1:14" ht="11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66"/>
      <c r="M169" s="204"/>
      <c r="N169" s="7"/>
    </row>
    <row r="170" spans="1:14" ht="11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66"/>
      <c r="M170" s="204"/>
      <c r="N170" s="7"/>
    </row>
    <row r="171" spans="1:14" ht="11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66"/>
      <c r="M171" s="204"/>
      <c r="N171" s="7"/>
    </row>
    <row r="172" spans="1:14" ht="11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66"/>
      <c r="M172" s="204"/>
      <c r="N172" s="7"/>
    </row>
    <row r="173" spans="1:14" ht="11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66"/>
      <c r="M173" s="204"/>
      <c r="N173" s="7"/>
    </row>
    <row r="174" spans="1:14" ht="11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66"/>
      <c r="M174" s="204"/>
      <c r="N174" s="7"/>
    </row>
    <row r="175" spans="1:14" ht="11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66"/>
      <c r="M175" s="204"/>
      <c r="N175" s="7"/>
    </row>
    <row r="176" spans="1:14" ht="11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66"/>
      <c r="M176" s="204"/>
      <c r="N176" s="7"/>
    </row>
    <row r="177" spans="1:14" ht="11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66"/>
      <c r="M177" s="204"/>
      <c r="N177" s="7"/>
    </row>
    <row r="178" spans="1:14" ht="11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66"/>
      <c r="M178" s="204"/>
      <c r="N178" s="7"/>
    </row>
    <row r="179" spans="1:14" ht="11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66"/>
      <c r="M179" s="204"/>
      <c r="N179" s="7"/>
    </row>
    <row r="180" spans="1:14" ht="11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66"/>
      <c r="M180" s="204"/>
      <c r="N180" s="7"/>
    </row>
    <row r="181" spans="1:14" ht="11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66"/>
      <c r="M181" s="204"/>
      <c r="N181" s="7"/>
    </row>
    <row r="182" spans="1:14" ht="11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66"/>
      <c r="M182" s="204"/>
      <c r="N182" s="7"/>
    </row>
    <row r="183" spans="1:14" ht="11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66"/>
      <c r="M183" s="204"/>
      <c r="N183" s="7"/>
    </row>
    <row r="184" spans="1:14" ht="11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66"/>
      <c r="M184" s="204"/>
      <c r="N184" s="7"/>
    </row>
    <row r="185" spans="1:14" ht="11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66"/>
      <c r="M185" s="204"/>
      <c r="N185" s="7"/>
    </row>
    <row r="186" spans="1:14" ht="11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66"/>
      <c r="M186" s="204"/>
      <c r="N186" s="7"/>
    </row>
    <row r="187" spans="1:14" ht="11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66"/>
      <c r="M187" s="204"/>
      <c r="N187" s="7"/>
    </row>
    <row r="188" spans="1:14" ht="11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66"/>
      <c r="M188" s="204"/>
      <c r="N188" s="7"/>
    </row>
    <row r="189" spans="1:14" ht="11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66"/>
      <c r="M189" s="204"/>
      <c r="N189" s="7"/>
    </row>
    <row r="190" spans="1:14" ht="11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66"/>
      <c r="M190" s="204"/>
      <c r="N190" s="7"/>
    </row>
    <row r="191" spans="1:14" ht="11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66"/>
      <c r="M191" s="204"/>
      <c r="N191" s="7"/>
    </row>
    <row r="192" spans="1:14" ht="11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66"/>
      <c r="M192" s="204"/>
      <c r="N192" s="7"/>
    </row>
    <row r="193" spans="1:14" ht="11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66"/>
      <c r="M193" s="204"/>
      <c r="N193" s="7"/>
    </row>
    <row r="194" spans="1:14" ht="11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66"/>
      <c r="M194" s="204"/>
      <c r="N194" s="7"/>
    </row>
    <row r="195" spans="1:14" ht="11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66"/>
      <c r="M195" s="204"/>
      <c r="N195" s="7"/>
    </row>
    <row r="196" spans="1:14" ht="11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66"/>
      <c r="M196" s="204"/>
      <c r="N196" s="7"/>
    </row>
    <row r="197" spans="1:14" ht="11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66"/>
      <c r="M197" s="204"/>
      <c r="N197" s="7"/>
    </row>
    <row r="198" spans="1:14" ht="11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66"/>
      <c r="M198" s="204"/>
      <c r="N198" s="7"/>
    </row>
    <row r="199" spans="1:14" ht="11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66"/>
      <c r="M199" s="204"/>
      <c r="N199" s="7"/>
    </row>
    <row r="200" spans="1:14" ht="11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66"/>
      <c r="M200" s="204"/>
      <c r="N200" s="7"/>
    </row>
    <row r="201" spans="1:14" ht="11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66"/>
      <c r="M201" s="204"/>
      <c r="N201" s="7"/>
    </row>
    <row r="202" spans="1:14" ht="11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66"/>
      <c r="M202" s="204"/>
      <c r="N202" s="7"/>
    </row>
    <row r="203" spans="1:14" ht="11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66"/>
      <c r="M203" s="204"/>
      <c r="N203" s="7"/>
    </row>
    <row r="204" spans="1:14" ht="11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66"/>
      <c r="M204" s="204"/>
      <c r="N204" s="7"/>
    </row>
    <row r="205" spans="1:14" ht="11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66"/>
      <c r="M205" s="204"/>
      <c r="N205" s="7"/>
    </row>
    <row r="206" spans="1:14" ht="11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66"/>
      <c r="M206" s="204"/>
      <c r="N206" s="7"/>
    </row>
    <row r="207" spans="1:14" ht="11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66"/>
      <c r="M207" s="204"/>
      <c r="N207" s="7"/>
    </row>
    <row r="208" spans="1:14" ht="11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66"/>
      <c r="M208" s="204"/>
      <c r="N208" s="7"/>
    </row>
    <row r="209" spans="1:14" ht="11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66"/>
      <c r="M209" s="204"/>
      <c r="N209" s="7"/>
    </row>
    <row r="210" spans="1:14" ht="11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66"/>
      <c r="M210" s="204"/>
      <c r="N210" s="7"/>
    </row>
    <row r="211" spans="1:14" ht="11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66"/>
      <c r="M211" s="204"/>
      <c r="N211" s="7"/>
    </row>
    <row r="212" spans="1:14" ht="11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66"/>
      <c r="M212" s="204"/>
      <c r="N212" s="7"/>
    </row>
    <row r="213" spans="1:14" ht="11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66"/>
      <c r="M213" s="204"/>
      <c r="N213" s="7"/>
    </row>
    <row r="214" spans="1:14" ht="11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66"/>
      <c r="M214" s="204"/>
      <c r="N214" s="7"/>
    </row>
    <row r="215" spans="1:14" ht="11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66"/>
      <c r="M215" s="204"/>
      <c r="N215" s="7"/>
    </row>
    <row r="216" spans="1:14" ht="11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66"/>
      <c r="M216" s="204"/>
      <c r="N216" s="7"/>
    </row>
    <row r="217" spans="1:14" ht="11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66"/>
      <c r="M217" s="204"/>
      <c r="N217" s="7"/>
    </row>
    <row r="218" spans="1:14" ht="11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66"/>
      <c r="M218" s="204"/>
      <c r="N218" s="7"/>
    </row>
    <row r="219" spans="1:14" ht="11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66"/>
      <c r="M219" s="204"/>
      <c r="N219" s="7"/>
    </row>
    <row r="220" spans="1:14" ht="11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66"/>
      <c r="M220" s="204"/>
      <c r="N220" s="7"/>
    </row>
    <row r="221" spans="1:14" ht="11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66"/>
      <c r="M221" s="204"/>
      <c r="N221" s="7"/>
    </row>
    <row r="222" spans="1:14" ht="11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66"/>
      <c r="M222" s="204"/>
      <c r="N222" s="7"/>
    </row>
    <row r="223" spans="1:14" ht="11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66"/>
      <c r="M223" s="204"/>
      <c r="N223" s="7"/>
    </row>
    <row r="224" spans="1:14" ht="11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66"/>
      <c r="M224" s="204"/>
      <c r="N224" s="7"/>
    </row>
    <row r="225" spans="1:14" ht="11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66"/>
      <c r="M225" s="204"/>
      <c r="N225" s="7"/>
    </row>
    <row r="226" spans="1:14" ht="11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66"/>
      <c r="M226" s="204"/>
      <c r="N226" s="7"/>
    </row>
    <row r="227" spans="1:14" ht="11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66"/>
      <c r="M227" s="204"/>
      <c r="N227" s="7"/>
    </row>
    <row r="228" spans="1:14" ht="11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66"/>
      <c r="M228" s="204"/>
      <c r="N228" s="7"/>
    </row>
    <row r="229" spans="1:14" ht="11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66"/>
      <c r="M229" s="204"/>
      <c r="N229" s="7"/>
    </row>
    <row r="230" spans="1:14" ht="11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66"/>
      <c r="M230" s="204"/>
      <c r="N230" s="7"/>
    </row>
    <row r="231" spans="1:14" ht="11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66"/>
      <c r="M231" s="204"/>
      <c r="N231" s="7"/>
    </row>
    <row r="232" spans="1:14" ht="11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66"/>
      <c r="M232" s="204"/>
      <c r="N232" s="7"/>
    </row>
    <row r="233" spans="1:14" ht="11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66"/>
      <c r="M233" s="204"/>
      <c r="N233" s="7"/>
    </row>
    <row r="234" spans="1:14" ht="11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66"/>
      <c r="M234" s="204"/>
      <c r="N234" s="7"/>
    </row>
    <row r="235" spans="1:14" ht="11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66"/>
      <c r="M235" s="204"/>
      <c r="N235" s="7"/>
    </row>
    <row r="236" spans="1:14" ht="11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66"/>
      <c r="M236" s="204"/>
      <c r="N236" s="7"/>
    </row>
    <row r="237" spans="1:14" ht="11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66"/>
      <c r="M237" s="204"/>
      <c r="N237" s="7"/>
    </row>
    <row r="238" spans="1:14" ht="11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66"/>
      <c r="M238" s="204"/>
      <c r="N238" s="7"/>
    </row>
    <row r="239" spans="1:14" ht="11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66"/>
      <c r="M239" s="204"/>
      <c r="N239" s="7"/>
    </row>
    <row r="240" spans="1:14" ht="11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66"/>
      <c r="M240" s="204"/>
      <c r="N240" s="7"/>
    </row>
    <row r="241" spans="1:14" ht="11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66"/>
      <c r="M241" s="204"/>
      <c r="N241" s="7"/>
    </row>
    <row r="242" spans="1:14" ht="11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66"/>
      <c r="M242" s="204"/>
      <c r="N242" s="7"/>
    </row>
    <row r="243" spans="1:14" ht="11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66"/>
      <c r="M243" s="204"/>
      <c r="N243" s="7"/>
    </row>
    <row r="244" spans="1:14" ht="11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66"/>
      <c r="M244" s="204"/>
      <c r="N244" s="7"/>
    </row>
    <row r="245" spans="1:14" ht="11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66"/>
      <c r="M245" s="204"/>
      <c r="N245" s="7"/>
    </row>
    <row r="246" spans="1:14" ht="11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66"/>
      <c r="M246" s="204"/>
      <c r="N246" s="7"/>
    </row>
    <row r="247" spans="1:14" ht="11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66"/>
      <c r="M247" s="204"/>
      <c r="N247" s="7"/>
    </row>
    <row r="248" spans="1:14" ht="11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66"/>
      <c r="M248" s="204"/>
      <c r="N248" s="7"/>
    </row>
    <row r="249" spans="1:14" ht="11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66"/>
      <c r="M249" s="204"/>
      <c r="N249" s="7"/>
    </row>
    <row r="250" spans="1:14" ht="11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66"/>
      <c r="M250" s="204"/>
      <c r="N250" s="7"/>
    </row>
    <row r="251" spans="1:14" ht="11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66"/>
      <c r="M251" s="204"/>
      <c r="N251" s="7"/>
    </row>
    <row r="252" spans="1:14" ht="11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66"/>
      <c r="M252" s="204"/>
      <c r="N252" s="7"/>
    </row>
    <row r="253" spans="1:14" ht="11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66"/>
      <c r="M253" s="204"/>
      <c r="N253" s="7"/>
    </row>
    <row r="254" spans="1:14" ht="11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66"/>
      <c r="M254" s="204"/>
      <c r="N254" s="7"/>
    </row>
    <row r="255" spans="1:14" ht="11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66"/>
      <c r="M255" s="204"/>
      <c r="N255" s="7"/>
    </row>
    <row r="256" spans="1:14" ht="11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66"/>
      <c r="M256" s="204"/>
      <c r="N256" s="7"/>
    </row>
    <row r="257" spans="1:14" ht="11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66"/>
      <c r="M257" s="204"/>
      <c r="N257" s="7"/>
    </row>
    <row r="258" spans="1:14" ht="11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66"/>
      <c r="M258" s="204"/>
      <c r="N258" s="7"/>
    </row>
    <row r="259" spans="1:14" ht="11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66"/>
      <c r="M259" s="204"/>
      <c r="N259" s="7"/>
    </row>
    <row r="260" spans="1:14" ht="11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66"/>
      <c r="M260" s="204"/>
      <c r="N260" s="7"/>
    </row>
    <row r="261" spans="1:14" ht="11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66"/>
      <c r="M261" s="204"/>
      <c r="N261" s="7"/>
    </row>
    <row r="262" spans="1:14" ht="11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66"/>
      <c r="M262" s="204"/>
      <c r="N262" s="7"/>
    </row>
    <row r="263" spans="1:14" ht="11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66"/>
      <c r="M263" s="204"/>
      <c r="N263" s="7"/>
    </row>
    <row r="264" spans="1:14" ht="11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66"/>
      <c r="M264" s="204"/>
      <c r="N264" s="7"/>
    </row>
    <row r="265" spans="1:14" ht="11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66"/>
      <c r="M265" s="204"/>
      <c r="N265" s="7"/>
    </row>
    <row r="266" spans="1:14" ht="11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66"/>
      <c r="M266" s="204"/>
      <c r="N266" s="7"/>
    </row>
    <row r="267" spans="1:14" ht="11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66"/>
      <c r="M267" s="204"/>
      <c r="N267" s="7"/>
    </row>
    <row r="268" spans="1:14" ht="11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66"/>
      <c r="M268" s="204"/>
      <c r="N268" s="7"/>
    </row>
    <row r="269" spans="1:14" ht="11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66"/>
      <c r="M269" s="204"/>
      <c r="N269" s="7"/>
    </row>
    <row r="270" spans="1:14" ht="11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66"/>
      <c r="M270" s="204"/>
      <c r="N270" s="7"/>
    </row>
    <row r="271" spans="1:14" ht="11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66"/>
      <c r="M271" s="204"/>
      <c r="N271" s="7"/>
    </row>
    <row r="272" spans="1:14" ht="11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66"/>
      <c r="M272" s="204"/>
      <c r="N272" s="7"/>
    </row>
    <row r="273" spans="1:14" ht="11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66"/>
      <c r="M273" s="204"/>
      <c r="N273" s="7"/>
    </row>
    <row r="274" spans="1:14" ht="11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66"/>
      <c r="M274" s="204"/>
      <c r="N274" s="7"/>
    </row>
    <row r="275" spans="1:14" ht="11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66"/>
      <c r="M275" s="204"/>
      <c r="N275" s="7"/>
    </row>
    <row r="276" spans="1:14" ht="11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66"/>
      <c r="M276" s="204"/>
      <c r="N276" s="7"/>
    </row>
    <row r="277" spans="1:14" ht="11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66"/>
      <c r="M277" s="204"/>
      <c r="N277" s="7"/>
    </row>
    <row r="278" spans="1:14" ht="11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66"/>
      <c r="M278" s="204"/>
      <c r="N278" s="7"/>
    </row>
    <row r="279" spans="1:14" ht="11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66"/>
      <c r="M279" s="204"/>
      <c r="N279" s="7"/>
    </row>
    <row r="280" spans="1:14" ht="11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66"/>
      <c r="M280" s="204"/>
      <c r="N280" s="7"/>
    </row>
    <row r="281" spans="1:14" ht="11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66"/>
      <c r="M281" s="204"/>
      <c r="N281" s="7"/>
    </row>
    <row r="282" spans="1:14" ht="11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66"/>
      <c r="M282" s="204"/>
      <c r="N282" s="7"/>
    </row>
    <row r="283" spans="1:14" ht="11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66"/>
      <c r="M283" s="204"/>
      <c r="N283" s="7"/>
    </row>
    <row r="284" spans="1:14" ht="11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66"/>
      <c r="M284" s="204"/>
      <c r="N284" s="7"/>
    </row>
    <row r="285" spans="1:14" ht="11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66"/>
      <c r="M285" s="204"/>
      <c r="N285" s="7"/>
    </row>
    <row r="286" spans="1:14" ht="11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66"/>
      <c r="M286" s="204"/>
      <c r="N286" s="7"/>
    </row>
    <row r="287" spans="1:14" ht="11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66"/>
      <c r="M287" s="204"/>
      <c r="N287" s="7"/>
    </row>
    <row r="288" spans="1:14" ht="11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66"/>
      <c r="M288" s="204"/>
      <c r="N288" s="7"/>
    </row>
    <row r="289" spans="1:14" ht="11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66"/>
      <c r="M289" s="204"/>
      <c r="N289" s="7"/>
    </row>
    <row r="290" spans="1:14" ht="11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66"/>
      <c r="M290" s="204"/>
      <c r="N290" s="7"/>
    </row>
    <row r="291" spans="1:14" ht="11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66"/>
      <c r="M291" s="204"/>
      <c r="N291" s="7"/>
    </row>
    <row r="292" spans="1:14" ht="11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66"/>
      <c r="M292" s="204"/>
      <c r="N292" s="7"/>
    </row>
    <row r="293" spans="1:14" ht="11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66"/>
      <c r="M293" s="204"/>
      <c r="N293" s="7"/>
    </row>
    <row r="294" spans="1:14" ht="11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66"/>
      <c r="M294" s="204"/>
      <c r="N294" s="7"/>
    </row>
    <row r="295" spans="1:14" ht="11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66"/>
      <c r="M295" s="204"/>
      <c r="N295" s="7"/>
    </row>
    <row r="296" spans="1:14" ht="11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66"/>
      <c r="M296" s="204"/>
      <c r="N296" s="7"/>
    </row>
    <row r="297" spans="1:14" ht="11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66"/>
      <c r="M297" s="204"/>
      <c r="N297" s="7"/>
    </row>
    <row r="298" spans="1:14" ht="11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66"/>
      <c r="M298" s="204"/>
      <c r="N298" s="7"/>
    </row>
    <row r="299" spans="1:14" ht="11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66"/>
      <c r="M299" s="204"/>
      <c r="N299" s="7"/>
    </row>
    <row r="300" spans="1:14" ht="11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66"/>
      <c r="M300" s="204"/>
      <c r="N300" s="7"/>
    </row>
    <row r="301" spans="1:14" ht="11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66"/>
      <c r="M301" s="204"/>
      <c r="N301" s="7"/>
    </row>
    <row r="302" spans="1:14" ht="11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66"/>
      <c r="M302" s="204"/>
      <c r="N302" s="7"/>
    </row>
    <row r="303" spans="1:14" ht="11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66"/>
      <c r="M303" s="204"/>
      <c r="N303" s="7"/>
    </row>
    <row r="304" spans="1:14" ht="11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66"/>
      <c r="M304" s="204"/>
      <c r="N304" s="7"/>
    </row>
    <row r="305" spans="1:14" ht="11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66"/>
      <c r="M305" s="204"/>
      <c r="N305" s="7"/>
    </row>
    <row r="306" spans="1:14" ht="11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66"/>
      <c r="M306" s="204"/>
      <c r="N306" s="7"/>
    </row>
    <row r="307" spans="1:14" ht="11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66"/>
      <c r="M307" s="204"/>
      <c r="N307" s="7"/>
    </row>
    <row r="308" spans="1:14" ht="11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66"/>
      <c r="M308" s="204"/>
      <c r="N308" s="7"/>
    </row>
    <row r="309" spans="1:14" ht="11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66"/>
      <c r="M309" s="204"/>
      <c r="N309" s="7"/>
    </row>
    <row r="310" spans="1:14" ht="11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66"/>
      <c r="M310" s="204"/>
      <c r="N310" s="7"/>
    </row>
    <row r="311" spans="1:14" ht="11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66"/>
      <c r="M311" s="204"/>
      <c r="N311" s="7"/>
    </row>
    <row r="312" spans="1:14" ht="11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66"/>
      <c r="M312" s="204"/>
      <c r="N312" s="7"/>
    </row>
    <row r="313" spans="1:14" ht="11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66"/>
      <c r="M313" s="204"/>
      <c r="N313" s="7"/>
    </row>
    <row r="314" spans="1:14" ht="11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66"/>
      <c r="M314" s="204"/>
      <c r="N314" s="7"/>
    </row>
    <row r="315" spans="1:14" ht="11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66"/>
      <c r="M315" s="204"/>
      <c r="N315" s="7"/>
    </row>
    <row r="316" spans="1:14" ht="11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66"/>
      <c r="M316" s="204"/>
      <c r="N316" s="7"/>
    </row>
    <row r="317" spans="1:14" ht="11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66"/>
      <c r="M317" s="204"/>
      <c r="N317" s="7"/>
    </row>
    <row r="318" spans="1:14" ht="11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66"/>
      <c r="M318" s="204"/>
      <c r="N318" s="7"/>
    </row>
    <row r="319" spans="1:14" ht="11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66"/>
      <c r="M319" s="204"/>
      <c r="N319" s="7"/>
    </row>
    <row r="320" spans="1:14" ht="11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66"/>
      <c r="M320" s="204"/>
      <c r="N320" s="7"/>
    </row>
    <row r="321" spans="1:14" ht="11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66"/>
      <c r="M321" s="204"/>
      <c r="N321" s="7"/>
    </row>
    <row r="322" spans="1:14" ht="11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66"/>
      <c r="M322" s="204"/>
      <c r="N322" s="7"/>
    </row>
    <row r="323" spans="1:14" ht="11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66"/>
      <c r="M323" s="204"/>
      <c r="N323" s="7"/>
    </row>
    <row r="324" spans="1:14" ht="11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66"/>
      <c r="M324" s="204"/>
      <c r="N324" s="7"/>
    </row>
    <row r="325" spans="1:14" ht="11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66"/>
      <c r="M325" s="204"/>
      <c r="N325" s="7"/>
    </row>
    <row r="326" spans="1:14" ht="11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66"/>
      <c r="M326" s="204"/>
      <c r="N326" s="7"/>
    </row>
    <row r="327" spans="1:14" ht="11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66"/>
      <c r="M327" s="204"/>
      <c r="N327" s="7"/>
    </row>
    <row r="328" spans="1:14" ht="11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66"/>
      <c r="M328" s="204"/>
      <c r="N328" s="7"/>
    </row>
    <row r="329" spans="1:14" ht="11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66"/>
      <c r="M329" s="204"/>
      <c r="N329" s="7"/>
    </row>
    <row r="330" spans="1:14" ht="11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66"/>
      <c r="M330" s="204"/>
      <c r="N330" s="7"/>
    </row>
    <row r="331" spans="1:14" ht="11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66"/>
      <c r="M331" s="204"/>
      <c r="N331" s="7"/>
    </row>
    <row r="332" spans="1:14" ht="11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66"/>
      <c r="M332" s="204"/>
      <c r="N332" s="7"/>
    </row>
    <row r="333" spans="1:14" ht="11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66"/>
      <c r="M333" s="204"/>
      <c r="N333" s="7"/>
    </row>
    <row r="334" spans="1:14" ht="11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66"/>
      <c r="M334" s="204"/>
      <c r="N334" s="7"/>
    </row>
    <row r="335" spans="1:14" ht="11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66"/>
      <c r="M335" s="204"/>
      <c r="N335" s="7"/>
    </row>
    <row r="336" spans="1:14" ht="11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66"/>
      <c r="M336" s="204"/>
      <c r="N336" s="7"/>
    </row>
    <row r="337" spans="1:14" ht="11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66"/>
      <c r="M337" s="204"/>
      <c r="N337" s="7"/>
    </row>
    <row r="338" spans="1:14" ht="11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66"/>
      <c r="M338" s="204"/>
      <c r="N338" s="7"/>
    </row>
    <row r="339" spans="1:14" ht="11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66"/>
      <c r="M339" s="204"/>
      <c r="N339" s="7"/>
    </row>
    <row r="340" spans="1:14" ht="11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66"/>
      <c r="M340" s="204"/>
      <c r="N340" s="7"/>
    </row>
    <row r="341" spans="1:14" ht="11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66"/>
      <c r="M341" s="204"/>
      <c r="N341" s="7"/>
    </row>
    <row r="342" spans="1:14" ht="11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66"/>
      <c r="M342" s="204"/>
      <c r="N342" s="7"/>
    </row>
    <row r="343" spans="1:14" ht="11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66"/>
      <c r="M343" s="204"/>
      <c r="N343" s="7"/>
    </row>
    <row r="344" spans="1:14" ht="11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66"/>
      <c r="M344" s="204"/>
      <c r="N344" s="7"/>
    </row>
    <row r="345" spans="1:14" ht="11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66"/>
      <c r="M345" s="204"/>
      <c r="N345" s="7"/>
    </row>
    <row r="346" spans="1:14" ht="11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66"/>
      <c r="M346" s="204"/>
      <c r="N346" s="7"/>
    </row>
    <row r="347" spans="1:14" ht="11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66"/>
      <c r="M347" s="204"/>
      <c r="N347" s="7"/>
    </row>
    <row r="348" spans="1:14" ht="11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66"/>
      <c r="M348" s="204"/>
      <c r="N348" s="7"/>
    </row>
    <row r="349" spans="1:14" ht="11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66"/>
      <c r="M349" s="204"/>
      <c r="N349" s="7"/>
    </row>
    <row r="350" spans="1:14" ht="11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66"/>
      <c r="M350" s="204"/>
      <c r="N350" s="7"/>
    </row>
    <row r="351" spans="1:14" ht="11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66"/>
      <c r="M351" s="204"/>
      <c r="N351" s="7"/>
    </row>
    <row r="352" spans="1:14" ht="11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66"/>
      <c r="M352" s="204"/>
      <c r="N352" s="7"/>
    </row>
    <row r="353" spans="1:14" ht="11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66"/>
      <c r="M353" s="204"/>
      <c r="N353" s="7"/>
    </row>
    <row r="354" spans="1:14" ht="11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66"/>
      <c r="M354" s="204"/>
      <c r="N354" s="7"/>
    </row>
    <row r="355" spans="1:14" ht="11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66"/>
      <c r="M355" s="204"/>
      <c r="N355" s="7"/>
    </row>
    <row r="356" spans="1:14" ht="11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66"/>
      <c r="M356" s="204"/>
      <c r="N356" s="7"/>
    </row>
    <row r="357" spans="1:14" ht="11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66"/>
      <c r="M357" s="204"/>
      <c r="N357" s="7"/>
    </row>
    <row r="358" spans="1:14" ht="11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66"/>
      <c r="M358" s="204"/>
      <c r="N358" s="7"/>
    </row>
    <row r="359" spans="1:14" ht="11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66"/>
      <c r="M359" s="204"/>
      <c r="N359" s="7"/>
    </row>
    <row r="360" spans="1:14" ht="11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66"/>
      <c r="M360" s="204"/>
      <c r="N360" s="7"/>
    </row>
    <row r="361" spans="1:14" ht="11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66"/>
      <c r="M361" s="204"/>
      <c r="N361" s="7"/>
    </row>
    <row r="362" spans="1:14" ht="11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66"/>
      <c r="M362" s="204"/>
      <c r="N362" s="7"/>
    </row>
    <row r="363" spans="1:14" ht="11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66"/>
      <c r="M363" s="204"/>
      <c r="N363" s="7"/>
    </row>
    <row r="364" spans="1:14" ht="11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66"/>
      <c r="M364" s="204"/>
      <c r="N364" s="7"/>
    </row>
    <row r="365" spans="1:14" ht="11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66"/>
      <c r="M365" s="204"/>
      <c r="N365" s="7"/>
    </row>
    <row r="366" spans="1:14" ht="11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66"/>
      <c r="M366" s="204"/>
      <c r="N366" s="7"/>
    </row>
    <row r="367" spans="1:14" ht="11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66"/>
      <c r="M367" s="204"/>
      <c r="N367" s="7"/>
    </row>
    <row r="368" spans="1:14" ht="11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66"/>
      <c r="M368" s="204"/>
      <c r="N368" s="7"/>
    </row>
    <row r="369" spans="1:14" ht="11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66"/>
      <c r="M369" s="204"/>
      <c r="N369" s="7"/>
    </row>
    <row r="370" spans="1:14" ht="11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66"/>
      <c r="M370" s="204"/>
      <c r="N370" s="7"/>
    </row>
    <row r="371" spans="1:14" ht="11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66"/>
      <c r="M371" s="204"/>
      <c r="N371" s="7"/>
    </row>
    <row r="372" spans="1:14" ht="11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66"/>
      <c r="M372" s="204"/>
      <c r="N372" s="7"/>
    </row>
    <row r="373" spans="1:14" ht="11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66"/>
      <c r="M373" s="204"/>
      <c r="N373" s="7"/>
    </row>
    <row r="374" spans="1:14" ht="11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66"/>
      <c r="M374" s="204"/>
      <c r="N374" s="7"/>
    </row>
    <row r="375" spans="1:14" ht="11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66"/>
      <c r="M375" s="204"/>
      <c r="N375" s="7"/>
    </row>
    <row r="376" spans="1:14" ht="11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66"/>
      <c r="M376" s="204"/>
      <c r="N376" s="7"/>
    </row>
    <row r="377" spans="1:14" ht="11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66"/>
      <c r="M377" s="204"/>
      <c r="N377" s="7"/>
    </row>
    <row r="378" spans="1:14" ht="11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66"/>
      <c r="M378" s="204"/>
      <c r="N378" s="7"/>
    </row>
    <row r="379" spans="1:14" ht="11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66"/>
      <c r="M379" s="204"/>
      <c r="N379" s="7"/>
    </row>
    <row r="380" spans="1:14" ht="11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66"/>
      <c r="M380" s="204"/>
      <c r="N380" s="7"/>
    </row>
    <row r="381" spans="1:14" ht="11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66"/>
      <c r="M381" s="204"/>
      <c r="N381" s="7"/>
    </row>
    <row r="382" spans="1:14" ht="11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66"/>
      <c r="M382" s="204"/>
      <c r="N382" s="7"/>
    </row>
    <row r="383" spans="1:14" ht="11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66"/>
      <c r="M383" s="204"/>
      <c r="N383" s="7"/>
    </row>
    <row r="384" spans="1:14" ht="11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66"/>
      <c r="M384" s="204"/>
      <c r="N384" s="7"/>
    </row>
    <row r="385" spans="1:14" ht="11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66"/>
      <c r="M385" s="204"/>
      <c r="N385" s="7"/>
    </row>
    <row r="386" spans="1:14" ht="11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66"/>
      <c r="M386" s="204"/>
      <c r="N386" s="7"/>
    </row>
    <row r="387" spans="1:14" ht="11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66"/>
      <c r="M387" s="204"/>
      <c r="N387" s="7"/>
    </row>
    <row r="388" spans="1:14" ht="11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66"/>
      <c r="M388" s="204"/>
      <c r="N388" s="7"/>
    </row>
    <row r="389" spans="1:14" ht="11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66"/>
      <c r="M389" s="204"/>
      <c r="N389" s="7"/>
    </row>
    <row r="390" spans="1:14" ht="11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66"/>
      <c r="M390" s="204"/>
      <c r="N390" s="7"/>
    </row>
    <row r="391" spans="1:14" ht="11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66"/>
      <c r="M391" s="204"/>
      <c r="N391" s="7"/>
    </row>
    <row r="392" spans="1:14" ht="11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66"/>
      <c r="M392" s="204"/>
      <c r="N392" s="7"/>
    </row>
    <row r="393" spans="1:14" ht="11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66"/>
      <c r="M393" s="204"/>
      <c r="N393" s="7"/>
    </row>
    <row r="394" spans="1:14" ht="11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66"/>
      <c r="M394" s="204"/>
      <c r="N394" s="7"/>
    </row>
    <row r="395" spans="1:14" ht="11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66"/>
      <c r="M395" s="204"/>
      <c r="N395" s="7"/>
    </row>
    <row r="396" spans="1:14" ht="11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66"/>
      <c r="M396" s="204"/>
      <c r="N396" s="7"/>
    </row>
    <row r="397" spans="1:14" ht="11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66"/>
      <c r="M397" s="204"/>
      <c r="N397" s="7"/>
    </row>
    <row r="398" spans="1:14" ht="11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66"/>
      <c r="M398" s="204"/>
      <c r="N398" s="7"/>
    </row>
    <row r="399" spans="1:14" ht="11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66"/>
      <c r="M399" s="204"/>
      <c r="N399" s="7"/>
    </row>
    <row r="400" spans="1:14" ht="11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66"/>
      <c r="M400" s="204"/>
      <c r="N400" s="7"/>
    </row>
    <row r="401" spans="1:14" ht="11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66"/>
      <c r="M401" s="204"/>
      <c r="N401" s="7"/>
    </row>
    <row r="402" spans="1:14" ht="11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66"/>
      <c r="M402" s="204"/>
      <c r="N402" s="7"/>
    </row>
    <row r="403" spans="1:14" ht="11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66"/>
      <c r="M403" s="204"/>
      <c r="N403" s="7"/>
    </row>
    <row r="404" spans="1:14" ht="11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66"/>
      <c r="M404" s="204"/>
      <c r="N404" s="7"/>
    </row>
    <row r="405" spans="1:14" ht="11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66"/>
      <c r="M405" s="204"/>
      <c r="N405" s="7"/>
    </row>
    <row r="406" spans="1:14" ht="11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66"/>
      <c r="M406" s="204"/>
      <c r="N406" s="7"/>
    </row>
    <row r="407" spans="1:14" ht="11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66"/>
      <c r="M407" s="204"/>
      <c r="N407" s="7"/>
    </row>
    <row r="408" spans="1:14" ht="11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66"/>
      <c r="M408" s="204"/>
      <c r="N408" s="7"/>
    </row>
    <row r="409" spans="1:14" ht="11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66"/>
      <c r="M409" s="204"/>
      <c r="N409" s="7"/>
    </row>
    <row r="410" spans="1:14" ht="11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66"/>
      <c r="M410" s="204"/>
      <c r="N410" s="7"/>
    </row>
    <row r="411" spans="1:14" ht="11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66"/>
      <c r="M411" s="204"/>
      <c r="N411" s="7"/>
    </row>
    <row r="412" spans="1:14" ht="11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66"/>
      <c r="M412" s="204"/>
      <c r="N412" s="7"/>
    </row>
    <row r="413" spans="1:14" ht="11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66"/>
      <c r="M413" s="204"/>
      <c r="N413" s="7"/>
    </row>
    <row r="414" spans="1:14" ht="11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66"/>
      <c r="M414" s="204"/>
      <c r="N414" s="7"/>
    </row>
    <row r="415" spans="1:14" ht="11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66"/>
      <c r="M415" s="204"/>
      <c r="N415" s="7"/>
    </row>
    <row r="416" spans="1:14" ht="11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66"/>
      <c r="M416" s="204"/>
      <c r="N416" s="7"/>
    </row>
    <row r="417" spans="1:14" ht="11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66"/>
      <c r="M417" s="204"/>
      <c r="N417" s="7"/>
    </row>
    <row r="418" spans="1:14" ht="11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66"/>
      <c r="M418" s="204"/>
      <c r="N418" s="7"/>
    </row>
    <row r="419" spans="1:14" ht="11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66"/>
      <c r="M419" s="204"/>
      <c r="N419" s="7"/>
    </row>
    <row r="420" spans="1:14" ht="11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66"/>
      <c r="M420" s="204"/>
      <c r="N420" s="7"/>
    </row>
    <row r="421" spans="1:14" ht="11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66"/>
      <c r="M421" s="204"/>
      <c r="N421" s="7"/>
    </row>
    <row r="422" spans="1:14" ht="11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66"/>
      <c r="M422" s="204"/>
      <c r="N422" s="7"/>
    </row>
    <row r="423" spans="1:14" ht="11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66"/>
      <c r="M423" s="204"/>
      <c r="N423" s="7"/>
    </row>
    <row r="424" spans="1:14" ht="11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66"/>
      <c r="M424" s="204"/>
      <c r="N424" s="7"/>
    </row>
    <row r="425" spans="1:14" ht="11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66"/>
      <c r="M425" s="204"/>
      <c r="N425" s="7"/>
    </row>
    <row r="426" spans="1:14" ht="11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66"/>
      <c r="M426" s="204"/>
      <c r="N426" s="7"/>
    </row>
    <row r="427" spans="1:14" ht="11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66"/>
      <c r="M427" s="204"/>
      <c r="N427" s="7"/>
    </row>
    <row r="428" spans="1:14" ht="11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66"/>
      <c r="M428" s="204"/>
      <c r="N428" s="7"/>
    </row>
    <row r="429" spans="1:14" ht="11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66"/>
      <c r="M429" s="204"/>
      <c r="N429" s="7"/>
    </row>
    <row r="430" spans="1:14" ht="11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66"/>
      <c r="M430" s="204"/>
      <c r="N430" s="7"/>
    </row>
    <row r="431" spans="1:14" ht="11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66"/>
      <c r="M431" s="204"/>
      <c r="N431" s="7"/>
    </row>
    <row r="432" spans="1:14" ht="11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66"/>
      <c r="M432" s="204"/>
      <c r="N432" s="7"/>
    </row>
    <row r="433" spans="1:14" ht="11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66"/>
      <c r="M433" s="204"/>
      <c r="N433" s="7"/>
    </row>
    <row r="434" spans="1:14" ht="11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66"/>
      <c r="M434" s="204"/>
      <c r="N434" s="7"/>
    </row>
    <row r="435" spans="1:14" ht="11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66"/>
      <c r="M435" s="204"/>
      <c r="N435" s="7"/>
    </row>
    <row r="436" spans="1:14" ht="11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66"/>
      <c r="M436" s="204"/>
      <c r="N436" s="7"/>
    </row>
    <row r="437" spans="1:14" ht="11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66"/>
      <c r="M437" s="204"/>
      <c r="N437" s="7"/>
    </row>
    <row r="438" spans="1:14" ht="11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66"/>
      <c r="M438" s="204"/>
      <c r="N438" s="7"/>
    </row>
    <row r="439" spans="1:14" ht="11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66"/>
      <c r="M439" s="204"/>
      <c r="N439" s="7"/>
    </row>
    <row r="440" spans="1:14" ht="11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66"/>
      <c r="M440" s="204"/>
      <c r="N440" s="7"/>
    </row>
    <row r="441" spans="1:14" ht="11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66"/>
      <c r="M441" s="204"/>
      <c r="N441" s="7"/>
    </row>
    <row r="442" spans="1:14" ht="11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66"/>
      <c r="M442" s="204"/>
      <c r="N442" s="7"/>
    </row>
    <row r="443" spans="1:14" ht="11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66"/>
      <c r="M443" s="204"/>
      <c r="N443" s="7"/>
    </row>
    <row r="444" spans="1:14" ht="11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66"/>
      <c r="M444" s="204"/>
      <c r="N444" s="7"/>
    </row>
    <row r="445" spans="1:14" ht="11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66"/>
      <c r="M445" s="204"/>
      <c r="N445" s="7"/>
    </row>
    <row r="446" spans="1:14" ht="11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66"/>
      <c r="M446" s="204"/>
      <c r="N446" s="7"/>
    </row>
    <row r="447" spans="1:14" ht="11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66"/>
      <c r="M447" s="204"/>
      <c r="N447" s="7"/>
    </row>
    <row r="448" spans="1:14" ht="11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66"/>
      <c r="M448" s="204"/>
      <c r="N448" s="7"/>
    </row>
    <row r="449" spans="1:14" ht="11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66"/>
      <c r="M449" s="204"/>
      <c r="N449" s="7"/>
    </row>
    <row r="450" spans="1:14" ht="11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66"/>
      <c r="M450" s="204"/>
      <c r="N450" s="7"/>
    </row>
    <row r="451" spans="1:14" ht="11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66"/>
      <c r="M451" s="204"/>
      <c r="N451" s="7"/>
    </row>
    <row r="452" spans="1:14" ht="11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66"/>
      <c r="M452" s="204"/>
      <c r="N452" s="7"/>
    </row>
    <row r="453" spans="1:14" ht="11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66"/>
      <c r="M453" s="204"/>
      <c r="N453" s="7"/>
    </row>
    <row r="454" spans="1:14" ht="11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66"/>
      <c r="M454" s="204"/>
      <c r="N454" s="7"/>
    </row>
    <row r="455" spans="1:14" ht="11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66"/>
      <c r="M455" s="204"/>
      <c r="N455" s="7"/>
    </row>
    <row r="456" spans="1:14" ht="11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66"/>
      <c r="M456" s="204"/>
      <c r="N456" s="7"/>
    </row>
    <row r="457" spans="1:14" ht="11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66"/>
      <c r="M457" s="204"/>
      <c r="N457" s="7"/>
    </row>
    <row r="458" spans="1:14" ht="11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66"/>
      <c r="M458" s="204"/>
      <c r="N458" s="7"/>
    </row>
    <row r="459" spans="1:14" ht="11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66"/>
      <c r="M459" s="204"/>
      <c r="N459" s="7"/>
    </row>
    <row r="460" spans="1:14" ht="11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66"/>
      <c r="M460" s="204"/>
      <c r="N460" s="7"/>
    </row>
    <row r="461" spans="1:14" ht="11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66"/>
      <c r="M461" s="204"/>
      <c r="N461" s="7"/>
    </row>
    <row r="462" spans="1:14" ht="11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66"/>
      <c r="M462" s="204"/>
      <c r="N462" s="7"/>
    </row>
    <row r="463" spans="1:14" ht="11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66"/>
      <c r="M463" s="204"/>
      <c r="N463" s="7"/>
    </row>
    <row r="464" spans="1:14" ht="11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66"/>
      <c r="M464" s="204"/>
      <c r="N464" s="7"/>
    </row>
    <row r="465" spans="1:14" ht="11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66"/>
      <c r="M465" s="204"/>
      <c r="N465" s="7"/>
    </row>
    <row r="466" spans="1:14" ht="11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66"/>
      <c r="M466" s="204"/>
      <c r="N466" s="7"/>
    </row>
    <row r="467" spans="1:14" ht="11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66"/>
      <c r="M467" s="204"/>
      <c r="N467" s="7"/>
    </row>
    <row r="468" spans="1:14" ht="11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66"/>
      <c r="M468" s="204"/>
      <c r="N468" s="7"/>
    </row>
    <row r="469" spans="1:14" ht="11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66"/>
      <c r="M469" s="204"/>
      <c r="N469" s="7"/>
    </row>
    <row r="470" spans="1:14" ht="11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66"/>
      <c r="M470" s="204"/>
      <c r="N470" s="7"/>
    </row>
    <row r="471" spans="1:14" ht="11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66"/>
      <c r="M471" s="204"/>
      <c r="N471" s="7"/>
    </row>
    <row r="472" spans="1:14" ht="11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66"/>
      <c r="M472" s="204"/>
      <c r="N472" s="7"/>
    </row>
    <row r="473" spans="1:14" ht="11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66"/>
      <c r="M473" s="204"/>
      <c r="N473" s="7"/>
    </row>
    <row r="474" spans="1:14" ht="11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66"/>
      <c r="M474" s="204"/>
      <c r="N474" s="7"/>
    </row>
    <row r="475" spans="1:14" ht="11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66"/>
      <c r="M475" s="204"/>
      <c r="N475" s="7"/>
    </row>
    <row r="476" spans="1:14" ht="11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66"/>
      <c r="M476" s="204"/>
      <c r="N476" s="7"/>
    </row>
    <row r="477" spans="1:14" ht="11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66"/>
      <c r="M477" s="204"/>
      <c r="N477" s="7"/>
    </row>
    <row r="478" spans="1:14" ht="11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66"/>
      <c r="M478" s="204"/>
      <c r="N478" s="7"/>
    </row>
    <row r="479" spans="1:14" ht="11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66"/>
      <c r="M479" s="204"/>
      <c r="N479" s="7"/>
    </row>
    <row r="480" spans="1:14" ht="11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66"/>
      <c r="M480" s="204"/>
      <c r="N480" s="7"/>
    </row>
    <row r="481" spans="1:14" ht="11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66"/>
      <c r="M481" s="204"/>
      <c r="N481" s="7"/>
    </row>
    <row r="482" spans="1:14" ht="11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66"/>
      <c r="M482" s="204"/>
      <c r="N482" s="7"/>
    </row>
    <row r="483" spans="1:14" ht="11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66"/>
      <c r="M483" s="204"/>
      <c r="N483" s="7"/>
    </row>
    <row r="484" spans="1:14" ht="11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66"/>
      <c r="M484" s="204"/>
      <c r="N484" s="7"/>
    </row>
    <row r="485" spans="1:14" ht="11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66"/>
      <c r="M485" s="204"/>
      <c r="N485" s="7"/>
    </row>
    <row r="486" spans="1:14" ht="11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66"/>
      <c r="M486" s="204"/>
      <c r="N486" s="7"/>
    </row>
    <row r="487" spans="1:14" ht="11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66"/>
      <c r="M487" s="204"/>
      <c r="N487" s="7"/>
    </row>
    <row r="488" spans="1:14" ht="11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66"/>
      <c r="M488" s="204"/>
      <c r="N488" s="7"/>
    </row>
    <row r="489" spans="1:14" ht="11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66"/>
      <c r="M489" s="204"/>
      <c r="N489" s="7"/>
    </row>
    <row r="490" spans="1:14" ht="11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66"/>
      <c r="M490" s="204"/>
      <c r="N490" s="7"/>
    </row>
    <row r="491" spans="1:14" ht="11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66"/>
      <c r="M491" s="204"/>
      <c r="N491" s="7"/>
    </row>
    <row r="492" spans="1:14" ht="11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66"/>
      <c r="M492" s="204"/>
      <c r="N492" s="7"/>
    </row>
    <row r="493" spans="1:14" ht="11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66"/>
      <c r="M493" s="204"/>
      <c r="N493" s="7"/>
    </row>
    <row r="494" spans="1:14" ht="11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66"/>
      <c r="M494" s="204"/>
      <c r="N494" s="7"/>
    </row>
    <row r="495" spans="1:14" ht="11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66"/>
      <c r="M495" s="204"/>
      <c r="N495" s="7"/>
    </row>
    <row r="496" spans="1:14" ht="11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66"/>
      <c r="M496" s="204"/>
      <c r="N496" s="7"/>
    </row>
    <row r="497" spans="1:14" ht="11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66"/>
      <c r="M497" s="204"/>
      <c r="N497" s="7"/>
    </row>
    <row r="498" spans="1:14" ht="11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66"/>
      <c r="M498" s="204"/>
      <c r="N498" s="7"/>
    </row>
    <row r="499" spans="1:14" ht="11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66"/>
      <c r="M499" s="204"/>
      <c r="N499" s="7"/>
    </row>
    <row r="500" spans="1:14" ht="11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66"/>
      <c r="M500" s="204"/>
      <c r="N500" s="7"/>
    </row>
    <row r="501" spans="1:14" ht="11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66"/>
      <c r="M501" s="204"/>
      <c r="N501" s="7"/>
    </row>
    <row r="502" spans="1:14" ht="11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66"/>
      <c r="M502" s="204"/>
      <c r="N502" s="7"/>
    </row>
  </sheetData>
  <phoneticPr fontId="16"/>
  <conditionalFormatting sqref="A14:A46">
    <cfRule type="expression" dxfId="4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各種設定!$D$6:$D$10</xm:f>
          </x14:formula1>
          <xm:sqref>K7</xm:sqref>
        </x14:dataValidation>
        <x14:dataValidation type="list" allowBlank="1" showInputMessage="1" showErrorMessage="1">
          <x14:formula1>
            <xm:f>各種設定!$D$11:$D$16</xm:f>
          </x14:formula1>
          <xm:sqref>K8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U502"/>
  <sheetViews>
    <sheetView zoomScaleNormal="100" workbookViewId="0">
      <selection activeCell="A8" sqref="A8:H8"/>
    </sheetView>
  </sheetViews>
  <sheetFormatPr defaultColWidth="13.33203125" defaultRowHeight="15" customHeight="1"/>
  <cols>
    <col min="1" max="1" width="5.83203125" customWidth="1"/>
    <col min="2" max="2" width="6.83203125" customWidth="1"/>
    <col min="3" max="3" width="2.83203125" customWidth="1"/>
    <col min="4" max="4" width="21" customWidth="1"/>
    <col min="5" max="5" width="16.83203125" customWidth="1"/>
    <col min="6" max="6" width="28.83203125" customWidth="1"/>
    <col min="7" max="7" width="4.6640625" customWidth="1"/>
    <col min="8" max="8" width="5.5" customWidth="1"/>
    <col min="9" max="9" width="13.1640625" bestFit="1" customWidth="1"/>
    <col min="10" max="10" width="11.83203125" customWidth="1"/>
    <col min="11" max="11" width="7.83203125" customWidth="1"/>
    <col min="12" max="12" width="7.83203125" style="67" customWidth="1"/>
    <col min="13" max="13" width="1.83203125" style="218" customWidth="1"/>
    <col min="14" max="14" width="0.5" customWidth="1"/>
    <col min="15" max="15" width="13.33203125" style="180"/>
    <col min="16" max="20" width="13.33203125" style="180" customWidth="1"/>
    <col min="21" max="21" width="13.33203125" style="180"/>
  </cols>
  <sheetData>
    <row r="1" spans="1:21" s="23" customFormat="1" ht="15" customHeight="1">
      <c r="A1"/>
      <c r="B1"/>
      <c r="C1"/>
      <c r="D1"/>
      <c r="E1"/>
      <c r="F1"/>
      <c r="G1"/>
      <c r="H1"/>
      <c r="I1"/>
      <c r="J1"/>
      <c r="K1"/>
      <c r="L1" s="67"/>
      <c r="M1" s="218"/>
      <c r="N1"/>
      <c r="O1" s="226"/>
      <c r="P1" s="226"/>
      <c r="Q1" s="226"/>
      <c r="R1" s="226"/>
      <c r="S1" s="226"/>
      <c r="T1" s="226"/>
      <c r="U1" s="226"/>
    </row>
    <row r="2" spans="1:21" s="23" customFormat="1" ht="15" customHeight="1">
      <c r="A2"/>
      <c r="B2"/>
      <c r="C2"/>
      <c r="D2"/>
      <c r="E2"/>
      <c r="F2"/>
      <c r="G2"/>
      <c r="H2"/>
      <c r="I2"/>
      <c r="J2"/>
      <c r="K2"/>
      <c r="L2" s="67"/>
      <c r="M2" s="218"/>
      <c r="N2"/>
      <c r="O2" s="226"/>
      <c r="P2" s="226"/>
      <c r="Q2" s="226"/>
      <c r="R2" s="226"/>
      <c r="S2" s="226"/>
      <c r="T2" s="226"/>
      <c r="U2" s="226"/>
    </row>
    <row r="3" spans="1:21" s="23" customFormat="1" ht="15" customHeight="1">
      <c r="A3"/>
      <c r="B3"/>
      <c r="C3"/>
      <c r="D3"/>
      <c r="E3"/>
      <c r="F3"/>
      <c r="G3"/>
      <c r="H3"/>
      <c r="I3"/>
      <c r="J3"/>
      <c r="K3"/>
      <c r="L3" s="67"/>
      <c r="M3" s="218"/>
      <c r="N3"/>
      <c r="O3" s="226"/>
      <c r="P3" s="226"/>
      <c r="Q3" s="226"/>
      <c r="R3" s="226"/>
      <c r="S3" s="226"/>
      <c r="T3" s="226"/>
      <c r="U3" s="226"/>
    </row>
    <row r="4" spans="1:21" s="23" customFormat="1" ht="15" customHeight="1">
      <c r="A4"/>
      <c r="B4"/>
      <c r="C4"/>
      <c r="D4"/>
      <c r="E4"/>
      <c r="F4"/>
      <c r="G4"/>
      <c r="H4"/>
      <c r="I4"/>
      <c r="J4"/>
      <c r="K4"/>
      <c r="L4" s="67"/>
      <c r="M4" s="218"/>
      <c r="N4"/>
      <c r="O4" s="226"/>
      <c r="P4" s="226"/>
      <c r="Q4" s="226"/>
      <c r="R4" s="226"/>
      <c r="S4" s="226"/>
      <c r="T4" s="226"/>
      <c r="U4" s="226"/>
    </row>
    <row r="5" spans="1:21" s="23" customFormat="1" ht="15" customHeight="1">
      <c r="A5"/>
      <c r="B5"/>
      <c r="C5"/>
      <c r="D5"/>
      <c r="E5"/>
      <c r="F5"/>
      <c r="G5"/>
      <c r="H5"/>
      <c r="I5"/>
      <c r="J5"/>
      <c r="K5"/>
      <c r="L5" s="67"/>
      <c r="M5" s="218"/>
      <c r="N5"/>
      <c r="O5" s="226"/>
      <c r="P5" s="226"/>
      <c r="Q5" s="226"/>
      <c r="R5" s="226"/>
      <c r="S5" s="226"/>
      <c r="T5" s="226"/>
      <c r="U5" s="226"/>
    </row>
    <row r="6" spans="1:21" s="23" customFormat="1" ht="12">
      <c r="A6" s="6"/>
      <c r="B6" s="7"/>
      <c r="C6" s="7"/>
      <c r="D6" s="7"/>
      <c r="E6" s="7"/>
      <c r="F6" s="7"/>
      <c r="G6" s="7"/>
      <c r="H6" s="7"/>
      <c r="J6" s="229">
        <f>+各種設定!D18</f>
        <v>44906</v>
      </c>
      <c r="K6" s="80" t="s">
        <v>56</v>
      </c>
      <c r="L6" s="8"/>
      <c r="M6" s="87"/>
      <c r="N6" s="7"/>
      <c r="O6" s="226"/>
      <c r="P6" s="226"/>
      <c r="Q6" s="226"/>
      <c r="R6" s="226"/>
      <c r="S6" s="226"/>
      <c r="T6" s="226"/>
      <c r="U6" s="226"/>
    </row>
    <row r="7" spans="1:21" s="23" customFormat="1" ht="19.5" customHeight="1">
      <c r="A7" s="9" t="str">
        <f>+各種設定!D2</f>
        <v>2022 鈴鹿選手権シリーズ第7戦 ｶｰﾄﾚｰｽ IN SUZUKA</v>
      </c>
      <c r="B7" s="7"/>
      <c r="C7" s="7"/>
      <c r="D7" s="7"/>
      <c r="E7" s="7"/>
      <c r="F7" s="7"/>
      <c r="G7" s="7"/>
      <c r="H7" s="7"/>
      <c r="I7" s="7"/>
      <c r="J7" s="215" t="s">
        <v>52</v>
      </c>
      <c r="K7" s="81" t="s">
        <v>53</v>
      </c>
      <c r="L7" s="8"/>
      <c r="M7" s="215"/>
      <c r="N7" s="7"/>
      <c r="O7" s="226"/>
      <c r="P7" s="226"/>
      <c r="Q7" s="226"/>
      <c r="R7" s="226"/>
      <c r="S7" s="226"/>
      <c r="T7" s="226"/>
      <c r="U7" s="226"/>
    </row>
    <row r="8" spans="1:21" s="23" customFormat="1" ht="17.25">
      <c r="A8" s="7"/>
      <c r="B8" s="7"/>
      <c r="C8" s="7"/>
      <c r="D8" s="234" t="s">
        <v>255</v>
      </c>
      <c r="E8" s="235"/>
      <c r="F8" s="7"/>
      <c r="G8" s="7"/>
      <c r="H8" s="7"/>
      <c r="I8" s="7"/>
      <c r="J8" s="215" t="s">
        <v>54</v>
      </c>
      <c r="K8" s="58" t="s">
        <v>55</v>
      </c>
      <c r="L8" s="8"/>
      <c r="M8" s="216"/>
      <c r="N8" s="7"/>
      <c r="O8" s="226"/>
      <c r="P8" s="226"/>
      <c r="Q8" s="226"/>
      <c r="R8" s="226"/>
      <c r="S8" s="226"/>
      <c r="T8" s="226"/>
      <c r="U8" s="226"/>
    </row>
    <row r="9" spans="1:21" s="23" customFormat="1">
      <c r="A9" s="10" t="str">
        <f>+各種設定!D4</f>
        <v>SUPER SS</v>
      </c>
      <c r="B9" s="7"/>
      <c r="C9" s="7"/>
      <c r="D9" s="7"/>
      <c r="E9" s="7"/>
      <c r="F9" s="7"/>
      <c r="G9" s="7"/>
      <c r="H9" s="7"/>
      <c r="I9" s="7"/>
      <c r="J9" s="230" t="s">
        <v>247</v>
      </c>
      <c r="K9" s="7"/>
      <c r="M9" s="204"/>
      <c r="N9" s="7"/>
      <c r="O9" s="226"/>
      <c r="P9" s="226"/>
      <c r="Q9" s="226"/>
      <c r="R9" s="226"/>
      <c r="S9" s="226"/>
      <c r="T9" s="226"/>
      <c r="U9" s="226"/>
    </row>
    <row r="10" spans="1:21" s="23" customFormat="1" ht="19.5" customHeight="1">
      <c r="A10" s="64" t="s">
        <v>196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7"/>
      <c r="O10" s="226"/>
      <c r="P10" s="226"/>
      <c r="Q10" s="226"/>
      <c r="R10" s="226"/>
      <c r="S10" s="226"/>
      <c r="T10" s="226"/>
      <c r="U10" s="226"/>
    </row>
    <row r="11" spans="1:21" s="23" customFormat="1" ht="11.25">
      <c r="A11" s="22"/>
      <c r="B11" s="22" t="s">
        <v>2</v>
      </c>
      <c r="C11" s="22" t="s">
        <v>107</v>
      </c>
      <c r="D11" s="22" t="s">
        <v>15</v>
      </c>
      <c r="E11" s="23" t="s">
        <v>19</v>
      </c>
      <c r="F11" s="22" t="s">
        <v>6</v>
      </c>
      <c r="G11" s="22" t="s">
        <v>20</v>
      </c>
      <c r="H11" s="22" t="s">
        <v>7</v>
      </c>
      <c r="I11" s="22" t="s">
        <v>8</v>
      </c>
      <c r="J11" s="22" t="s">
        <v>17</v>
      </c>
      <c r="K11" s="22" t="s">
        <v>18</v>
      </c>
      <c r="L11" s="22" t="s">
        <v>21</v>
      </c>
      <c r="M11" s="205">
        <f>VLOOKUP(A9,コースレコード!$A:$G,3,FALSE)</f>
        <v>54.706000000000003</v>
      </c>
      <c r="N11" s="7"/>
      <c r="O11" s="226"/>
      <c r="P11" s="226" t="s">
        <v>24</v>
      </c>
      <c r="Q11" s="226"/>
      <c r="R11" s="226" t="s">
        <v>121</v>
      </c>
      <c r="S11" s="226" t="s">
        <v>26</v>
      </c>
      <c r="T11" s="226"/>
      <c r="U11" s="226" t="s">
        <v>25</v>
      </c>
    </row>
    <row r="12" spans="1:21" s="23" customFormat="1" ht="12.75">
      <c r="A12" s="95" t="s">
        <v>1</v>
      </c>
      <c r="B12" s="95" t="s">
        <v>2</v>
      </c>
      <c r="C12" s="95"/>
      <c r="D12" s="96" t="s">
        <v>3</v>
      </c>
      <c r="E12" s="96" t="s">
        <v>4</v>
      </c>
      <c r="F12" s="95" t="s">
        <v>6</v>
      </c>
      <c r="G12" s="97" t="s">
        <v>5</v>
      </c>
      <c r="H12" s="95" t="s">
        <v>7</v>
      </c>
      <c r="I12" s="95" t="s">
        <v>8</v>
      </c>
      <c r="J12" s="95" t="s">
        <v>9</v>
      </c>
      <c r="K12" s="95" t="s">
        <v>10</v>
      </c>
      <c r="L12" s="95" t="s">
        <v>11</v>
      </c>
      <c r="M12" s="96"/>
      <c r="N12" s="12"/>
      <c r="O12" s="226"/>
      <c r="P12" s="226"/>
      <c r="Q12" s="226"/>
      <c r="R12" s="226"/>
      <c r="S12" s="226"/>
      <c r="T12" s="226"/>
      <c r="U12" s="226"/>
    </row>
    <row r="13" spans="1:21" s="23" customFormat="1" ht="12.75">
      <c r="A13" s="14">
        <v>1</v>
      </c>
      <c r="B13" s="15" t="str">
        <f>IFERROR(INDEX('決勝ヒート - レース結果（貼付）'!A2:$Z$50,MATCH($A13,'決勝ヒート - レース結果（貼付）'!A2:$A$50,0),MATCH('決勝ヒート - レース正式結果表（印刷）'!B$11,'決勝ヒート - レース結果（貼付）'!$1:$1,0)),"")</f>
        <v/>
      </c>
      <c r="C13" s="177"/>
      <c r="D13" s="20" t="str">
        <f>IFERROR(INDEX('決勝ヒート - レース結果（貼付）'!$A:$Z,MATCH($B13,'決勝ヒート - レース結果（貼付）'!$B:$B,0),MATCH('決勝ヒート - レース正式結果表（印刷）'!D$11,'決勝ヒート - レース結果（貼付）'!$1:$1,0)),"")</f>
        <v/>
      </c>
      <c r="E13" s="86" t="str">
        <f>IFERROR(INDEX('決勝ヒート - レース結果（貼付）'!$A:$Z,MATCH($B13,'決勝ヒート - レース結果（貼付）'!$B:$B,0),MATCH('決勝ヒート - レース正式結果表（印刷）'!E$11,'決勝ヒート - レース結果（貼付）'!$1:$1,0)),"")</f>
        <v/>
      </c>
      <c r="F13" s="85" t="str">
        <f>IFERROR(INDEX('決勝ヒート - レース結果（貼付）'!$A:$Z,MATCH($B13,'決勝ヒート - レース結果（貼付）'!$B:$B,0),MATCH('決勝ヒート - レース正式結果表（印刷）'!F$11,'決勝ヒート - レース結果（貼付）'!$1:$1,0)),"")</f>
        <v/>
      </c>
      <c r="G13" s="84" t="str">
        <f>IFERROR(INDEX('決勝ヒート - レース結果（貼付）'!$A:$Z,MATCH($B13,'決勝ヒート - レース結果（貼付）'!$B:$B,0),MATCH('決勝ヒート - レース正式結果表（印刷）'!G$11,'決勝ヒート - レース結果（貼付）'!$1:$1,0)),"")</f>
        <v/>
      </c>
      <c r="H13" s="24" t="str">
        <f>IFERROR(INDEX('決勝ヒート - レース結果（貼付）'!$A:$Z,MATCH($B13,'決勝ヒート - レース結果（貼付）'!$B:$B,0),MATCH('決勝ヒート - レース正式結果表（印刷）'!H$11,'決勝ヒート - レース結果（貼付）'!$1:$1,0)),"")</f>
        <v/>
      </c>
      <c r="I13" s="82" t="str">
        <f>IFERROR(INDEX('決勝ヒート - レース結果（貼付）'!$A:$Z,MATCH($B13,'決勝ヒート - レース結果（貼付）'!$B:$B,0),MATCH('決勝ヒート - レース正式結果表（印刷）'!I$11,'決勝ヒート - レース結果（貼付）'!$1:$1,0)),"")</f>
        <v/>
      </c>
      <c r="J13" s="25" t="e">
        <f>ROUND((1.264*H13)/(I13*24),2)&amp;"km/h"</f>
        <v>#VALUE!</v>
      </c>
      <c r="K13" s="25"/>
      <c r="L13" s="83" t="str">
        <f>IFERROR(INDEX('決勝ヒート - レース結果（貼付）'!$A:$Z,MATCH($B13,'決勝ヒート - レース結果（貼付）'!$B:$B,0),MATCH('決勝ヒート - レース正式結果表（印刷）'!L$11,'決勝ヒート - レース結果（貼付）'!$1:$1,0)),"")</f>
        <v/>
      </c>
      <c r="M13" s="219" t="str">
        <f t="shared" ref="M13:M46" si="0">IF(L13&lt;1,"",IF($M$11&gt;L13,"R",""))</f>
        <v/>
      </c>
      <c r="N13" s="16"/>
      <c r="O13" s="226"/>
      <c r="P13" s="226" t="str">
        <f>IF(IFERROR(INDEX('決勝ヒート - レース結果（貼付）'!$A:$Z,MATCH($B13,'決勝ヒート - レース結果（貼付）'!$B:$B,0),MATCH('決勝ヒート - レース暫定結果表（印刷）'!P$11,'決勝ヒート - レース結果（貼付）'!$1:$1,0)),"")=0,"",IFERROR(INDEX('決勝ヒート - レース結果（貼付）'!$A:$Z,MATCH($B13,'決勝ヒート - レース結果（貼付）'!$B:$B,0),MATCH('決勝ヒート - レース暫定結果表（印刷）'!P$11,'決勝ヒート - レース結果（貼付）'!$1:$1,0)),""))</f>
        <v/>
      </c>
      <c r="Q13" s="226" t="str">
        <f>IF(P13="","",COUNTIF($P$13:P13,"&lt;&gt;"&amp;""))</f>
        <v/>
      </c>
      <c r="R13" s="226" t="str">
        <f t="shared" ref="R13:R46" si="1">IFERROR(RANK(Q13,$Q$13:$Q$46,1),"")</f>
        <v/>
      </c>
      <c r="S13" s="226" t="str">
        <f>IF(IFERROR(INDEX('決勝ヒート - レース結果（貼付）'!$A:$Z,MATCH($A13,'決勝ヒート - レース結果（貼付）'!$A:$A,0),MATCH('決勝ヒート - レース暫定結果表（印刷）'!S$11,'決勝ヒート - レース結果（貼付）'!$1:$1,0)),"")=0,"",IFERROR(INDEX('決勝ヒート - レース結果（貼付）'!$A:$Z,MATCH($A13,'決勝ヒート - レース結果（貼付）'!$A:$A,0),MATCH('決勝ヒート - レース暫定結果表（印刷）'!S$11,'決勝ヒート - レース結果（貼付）'!$1:$1,0)),""))</f>
        <v/>
      </c>
      <c r="T13" s="226"/>
      <c r="U13" s="226" t="str">
        <f>IF(IFERROR(INDEX('決勝ヒート - レース結果（貼付）'!$A:$Z,MATCH($B13,'決勝ヒート - レース結果（貼付）'!$B:$B,0),MATCH('決勝ヒート - レース暫定結果表（印刷）'!U$11,'決勝ヒート - レース結果（貼付）'!$1:$1,0)),"")=0,"",IFERROR(INDEX('決勝ヒート - レース結果（貼付）'!$A:$Z,MATCH($B13,'決勝ヒート - レース結果（貼付）'!$B:$B,0),MATCH('決勝ヒート - レース暫定結果表（印刷）'!U$11,'決勝ヒート - レース結果（貼付）'!$1:$1,0)),""))</f>
        <v/>
      </c>
    </row>
    <row r="14" spans="1:21" s="23" customFormat="1" ht="12.75">
      <c r="A14" s="14" t="str">
        <f>IF(OR('決勝ヒート - レース結果（貼付）'!A3="DNF",'決勝ヒート - レース結果（貼付）'!A3="DNS",'決勝ヒート - レース結果（貼付）'!A3="DQ"),'決勝ヒート - レース結果（貼付）'!A3,IF(MAX('決勝ヒート - レース結果（貼付）'!A:A)&gt;A13,A13+1,""))</f>
        <v/>
      </c>
      <c r="B14" s="15" t="str">
        <f>IFERROR(INDEX('決勝ヒート - レース結果（貼付）'!A3:$Z$50,MATCH($A14,'決勝ヒート - レース結果（貼付）'!A3:$A$50,0),MATCH('決勝ヒート - レース正式結果表（印刷）'!B$11,'決勝ヒート - レース結果（貼付）'!$1:$1,0)),"")</f>
        <v/>
      </c>
      <c r="C14" s="177"/>
      <c r="D14" s="20" t="str">
        <f>IFERROR(INDEX('決勝ヒート - レース結果（貼付）'!$A:$Z,MATCH($B14,'決勝ヒート - レース結果（貼付）'!$B:$B,0),MATCH('決勝ヒート - レース正式結果表（印刷）'!D$11,'決勝ヒート - レース結果（貼付）'!$1:$1,0)),"")</f>
        <v/>
      </c>
      <c r="E14" s="86" t="str">
        <f>IFERROR(INDEX('決勝ヒート - レース結果（貼付）'!$A:$Z,MATCH($B14,'決勝ヒート - レース結果（貼付）'!$B:$B,0),MATCH('決勝ヒート - レース正式結果表（印刷）'!E$11,'決勝ヒート - レース結果（貼付）'!$1:$1,0)),"")</f>
        <v/>
      </c>
      <c r="F14" s="85" t="str">
        <f>IFERROR(INDEX('決勝ヒート - レース結果（貼付）'!$A:$Z,MATCH($B14,'決勝ヒート - レース結果（貼付）'!$B:$B,0),MATCH('決勝ヒート - レース正式結果表（印刷）'!F$11,'決勝ヒート - レース結果（貼付）'!$1:$1,0)),"")</f>
        <v/>
      </c>
      <c r="G14" s="84" t="str">
        <f>IFERROR(INDEX('決勝ヒート - レース結果（貼付）'!$A:$Z,MATCH($B14,'決勝ヒート - レース結果（貼付）'!$B:$B,0),MATCH('決勝ヒート - レース正式結果表（印刷）'!G$11,'決勝ヒート - レース結果（貼付）'!$1:$1,0)),"")</f>
        <v/>
      </c>
      <c r="H14" s="24" t="str">
        <f>IF(A14="DNS","",IF(A14="DQ","",IFERROR(INDEX('決勝ヒート - レース結果（貼付）'!$A:$Z,MATCH($B14,'決勝ヒート - レース結果（貼付）'!$B:$B,0),MATCH('決勝ヒート - レース正式結果表（印刷）'!H$11,'決勝ヒート - レース結果（貼付）'!$1:$1,0)),"")))</f>
        <v/>
      </c>
      <c r="I14" s="82" t="str">
        <f>IF(A14="DNS","ｽﾀｰﾄ出来ず",IF(A14="DQ","失　格",IFERROR(INDEX('決勝ヒート - レース結果（貼付）'!$A:$Z,MATCH($B14,'決勝ヒート - レース結果（貼付）'!$B:$B,0),MATCH('決勝ヒート - レース正式結果表（印刷）'!I$11,'決勝ヒート - レース結果（貼付）'!$1:$1,0)),"")))</f>
        <v/>
      </c>
      <c r="J14" s="26" t="str">
        <f>IF(A14="DNS","",IF(A14="DQ","",IFERROR(INDEX('決勝ヒート - レース結果（貼付）'!$A:$Z,MATCH($B14,'決勝ヒート - レース結果（貼付）'!$B:$B,0),MATCH('決勝ヒート - レース正式結果表（印刷）'!J$11,'決勝ヒート - レース結果（貼付）'!$1:$1,0)),"")))</f>
        <v/>
      </c>
      <c r="K14" s="26" t="str">
        <f>IF(A14="DNS","",IF(A14="DQ","",IFERROR(INDEX('決勝ヒート - レース結果（貼付）'!$A:$Z,MATCH($B14,'決勝ヒート - レース結果（貼付）'!$B:$B,0),MATCH('決勝ヒート - レース正式結果表（印刷）'!K$11,'決勝ヒート - レース結果（貼付）'!$1:$1,0)),"")))</f>
        <v/>
      </c>
      <c r="L14" s="83" t="str">
        <f>IF(A14="DNS","",IF(A14="DQ","",IFERROR(INDEX('決勝ヒート - レース結果（貼付）'!$A:$Z,MATCH($B14,'決勝ヒート - レース結果（貼付）'!$B:$B,0),MATCH('決勝ヒート - レース正式結果表（印刷）'!L$11,'決勝ヒート - レース結果（貼付）'!$1:$1,0)),"")))</f>
        <v/>
      </c>
      <c r="M14" s="219" t="str">
        <f t="shared" si="0"/>
        <v/>
      </c>
      <c r="N14" s="16"/>
      <c r="O14" s="226"/>
      <c r="P14" s="226" t="str">
        <f>IF(IFERROR(INDEX('決勝ヒート - レース結果（貼付）'!$A:$Z,MATCH($A14,'決勝ヒート - レース結果（貼付）'!$A:$A,0),MATCH('決勝ヒート - レース暫定結果表（印刷）'!P$11,'決勝ヒート - レース結果（貼付）'!$1:$1,0)),"")=0,"",IFERROR(INDEX('決勝ヒート - レース結果（貼付）'!$A:$Z,MATCH($A14,'決勝ヒート - レース結果（貼付）'!$A:$A,0),MATCH('決勝ヒート - レース暫定結果表（印刷）'!P$11,'決勝ヒート - レース結果（貼付）'!$1:$1,0)),""))</f>
        <v/>
      </c>
      <c r="Q14" s="226" t="str">
        <f>IF(P14="","",COUNTIF($P$13:P14,"&lt;&gt;"&amp;""))</f>
        <v/>
      </c>
      <c r="R14" s="226" t="str">
        <f t="shared" si="1"/>
        <v/>
      </c>
      <c r="S14" s="226" t="str">
        <f>IF(IFERROR(INDEX('決勝ヒート - レース結果（貼付）'!$A:$Z,MATCH($A14,'決勝ヒート - レース結果（貼付）'!$A:$A,0),MATCH('決勝ヒート - レース暫定結果表（印刷）'!S$11,'決勝ヒート - レース結果（貼付）'!$1:$1,0)),"")=0,"",IFERROR(INDEX('決勝ヒート - レース結果（貼付）'!$A:$Z,MATCH($A14,'決勝ヒート - レース結果（貼付）'!$A:$A,0),MATCH('決勝ヒート - レース暫定結果表（印刷）'!S$11,'決勝ヒート - レース結果（貼付）'!$1:$1,0)),""))</f>
        <v/>
      </c>
      <c r="T14" s="226"/>
      <c r="U14" s="226" t="str">
        <f>IF(IFERROR(INDEX('決勝ヒート - レース結果（貼付）'!$A:$Z,MATCH($B14,'決勝ヒート - レース結果（貼付）'!$B:$B,0),MATCH('決勝ヒート - レース暫定結果表（印刷）'!U$11,'決勝ヒート - レース結果（貼付）'!$1:$1,0)),"")=0,"",IFERROR(INDEX('決勝ヒート - レース結果（貼付）'!$A:$Z,MATCH($B14,'決勝ヒート - レース結果（貼付）'!$B:$B,0),MATCH('決勝ヒート - レース暫定結果表（印刷）'!U$11,'決勝ヒート - レース結果（貼付）'!$1:$1,0)),""))</f>
        <v/>
      </c>
    </row>
    <row r="15" spans="1:21" s="23" customFormat="1" ht="12.75">
      <c r="A15" s="14" t="str">
        <f>IF(OR('決勝ヒート - レース結果（貼付）'!A4="DNF",'決勝ヒート - レース結果（貼付）'!A4="DNS",'決勝ヒート - レース結果（貼付）'!A4="DQ"),'決勝ヒート - レース結果（貼付）'!A4,IF(MAX('決勝ヒート - レース結果（貼付）'!A:A)&gt;A14,A14+1,""))</f>
        <v/>
      </c>
      <c r="B15" s="15" t="str">
        <f>IFERROR(INDEX('決勝ヒート - レース結果（貼付）'!A4:$Z$50,MATCH($A15,'決勝ヒート - レース結果（貼付）'!A4:$A$50,0),MATCH('決勝ヒート - レース正式結果表（印刷）'!B$11,'決勝ヒート - レース結果（貼付）'!$1:$1,0)),"")</f>
        <v/>
      </c>
      <c r="C15" s="177"/>
      <c r="D15" s="20" t="str">
        <f>IFERROR(INDEX('決勝ヒート - レース結果（貼付）'!$A:$Z,MATCH($B15,'決勝ヒート - レース結果（貼付）'!$B:$B,0),MATCH('決勝ヒート - レース正式結果表（印刷）'!D$11,'決勝ヒート - レース結果（貼付）'!$1:$1,0)),"")</f>
        <v/>
      </c>
      <c r="E15" s="86" t="str">
        <f>IFERROR(INDEX('決勝ヒート - レース結果（貼付）'!$A:$Z,MATCH($B15,'決勝ヒート - レース結果（貼付）'!$B:$B,0),MATCH('決勝ヒート - レース正式結果表（印刷）'!E$11,'決勝ヒート - レース結果（貼付）'!$1:$1,0)),"")</f>
        <v/>
      </c>
      <c r="F15" s="85" t="str">
        <f>IFERROR(INDEX('決勝ヒート - レース結果（貼付）'!$A:$Z,MATCH($B15,'決勝ヒート - レース結果（貼付）'!$B:$B,0),MATCH('決勝ヒート - レース正式結果表（印刷）'!F$11,'決勝ヒート - レース結果（貼付）'!$1:$1,0)),"")</f>
        <v/>
      </c>
      <c r="G15" s="84" t="str">
        <f>IFERROR(INDEX('決勝ヒート - レース結果（貼付）'!$A:$Z,MATCH($B15,'決勝ヒート - レース結果（貼付）'!$B:$B,0),MATCH('決勝ヒート - レース正式結果表（印刷）'!G$11,'決勝ヒート - レース結果（貼付）'!$1:$1,0)),"")</f>
        <v/>
      </c>
      <c r="H15" s="24" t="str">
        <f>IF(A15="DNS","",IF(A15="DQ","",IFERROR(INDEX('決勝ヒート - レース結果（貼付）'!$A:$Z,MATCH($B15,'決勝ヒート - レース結果（貼付）'!$B:$B,0),MATCH('決勝ヒート - レース正式結果表（印刷）'!H$11,'決勝ヒート - レース結果（貼付）'!$1:$1,0)),"")))</f>
        <v/>
      </c>
      <c r="I15" s="82" t="str">
        <f>IF(A15="DNS","ｽﾀｰﾄ出来ず",IF(A15="DQ","失　格",IFERROR(INDEX('決勝ヒート - レース結果（貼付）'!$A:$Z,MATCH($B15,'決勝ヒート - レース結果（貼付）'!$B:$B,0),MATCH('決勝ヒート - レース正式結果表（印刷）'!I$11,'決勝ヒート - レース結果（貼付）'!$1:$1,0)),"")))</f>
        <v/>
      </c>
      <c r="J15" s="26" t="str">
        <f>IF(A15="DNS","",IF(A15="DQ","",IFERROR(INDEX('決勝ヒート - レース結果（貼付）'!$A:$Z,MATCH($B15,'決勝ヒート - レース結果（貼付）'!$B:$B,0),MATCH('決勝ヒート - レース正式結果表（印刷）'!J$11,'決勝ヒート - レース結果（貼付）'!$1:$1,0)),"")))</f>
        <v/>
      </c>
      <c r="K15" s="26" t="str">
        <f>IF(A15="DNS","",IF(A15="DQ","",IFERROR(INDEX('決勝ヒート - レース結果（貼付）'!$A:$Z,MATCH($B15,'決勝ヒート - レース結果（貼付）'!$B:$B,0),MATCH('決勝ヒート - レース正式結果表（印刷）'!K$11,'決勝ヒート - レース結果（貼付）'!$1:$1,0)),"")))</f>
        <v/>
      </c>
      <c r="L15" s="83" t="str">
        <f>IF(A15="DNS","",IF(A15="DQ","",IFERROR(INDEX('決勝ヒート - レース結果（貼付）'!$A:$Z,MATCH($B15,'決勝ヒート - レース結果（貼付）'!$B:$B,0),MATCH('決勝ヒート - レース正式結果表（印刷）'!L$11,'決勝ヒート - レース結果（貼付）'!$1:$1,0)),"")))</f>
        <v/>
      </c>
      <c r="M15" s="219" t="str">
        <f t="shared" si="0"/>
        <v/>
      </c>
      <c r="N15" s="16"/>
      <c r="O15" s="226"/>
      <c r="P15" s="226" t="str">
        <f>IF(IFERROR(INDEX('決勝ヒート - レース結果（貼付）'!$A:$Z,MATCH($A15,'決勝ヒート - レース結果（貼付）'!$A:$A,0),MATCH('決勝ヒート - レース暫定結果表（印刷）'!P$11,'決勝ヒート - レース結果（貼付）'!$1:$1,0)),"")=0,"",IFERROR(INDEX('決勝ヒート - レース結果（貼付）'!$A:$Z,MATCH($A15,'決勝ヒート - レース結果（貼付）'!$A:$A,0),MATCH('決勝ヒート - レース暫定結果表（印刷）'!P$11,'決勝ヒート - レース結果（貼付）'!$1:$1,0)),""))</f>
        <v/>
      </c>
      <c r="Q15" s="226" t="str">
        <f>IF(P15="","",COUNTIF($P$13:P15,"&lt;&gt;"&amp;""))</f>
        <v/>
      </c>
      <c r="R15" s="226" t="str">
        <f t="shared" si="1"/>
        <v/>
      </c>
      <c r="S15" s="226" t="str">
        <f>IF(IFERROR(INDEX('決勝ヒート - レース結果（貼付）'!$A:$Z,MATCH($A15,'決勝ヒート - レース結果（貼付）'!$A:$A,0),MATCH('決勝ヒート - レース暫定結果表（印刷）'!S$11,'決勝ヒート - レース結果（貼付）'!$1:$1,0)),"")=0,"",IFERROR(INDEX('決勝ヒート - レース結果（貼付）'!$A:$Z,MATCH($A15,'決勝ヒート - レース結果（貼付）'!$A:$A,0),MATCH('決勝ヒート - レース暫定結果表（印刷）'!S$11,'決勝ヒート - レース結果（貼付）'!$1:$1,0)),""))</f>
        <v/>
      </c>
      <c r="T15" s="226"/>
      <c r="U15" s="226" t="str">
        <f>IF(IFERROR(INDEX('決勝ヒート - レース結果（貼付）'!$A:$Z,MATCH($B15,'決勝ヒート - レース結果（貼付）'!$B:$B,0),MATCH('決勝ヒート - レース暫定結果表（印刷）'!U$11,'決勝ヒート - レース結果（貼付）'!$1:$1,0)),"")=0,"",IFERROR(INDEX('決勝ヒート - レース結果（貼付）'!$A:$Z,MATCH($B15,'決勝ヒート - レース結果（貼付）'!$B:$B,0),MATCH('決勝ヒート - レース暫定結果表（印刷）'!U$11,'決勝ヒート - レース結果（貼付）'!$1:$1,0)),""))</f>
        <v/>
      </c>
    </row>
    <row r="16" spans="1:21" s="23" customFormat="1" ht="12.75">
      <c r="A16" s="14" t="str">
        <f>IF(OR('決勝ヒート - レース結果（貼付）'!A5="DNF",'決勝ヒート - レース結果（貼付）'!A5="DNS",'決勝ヒート - レース結果（貼付）'!A5="DQ"),'決勝ヒート - レース結果（貼付）'!A5,IF(MAX('決勝ヒート - レース結果（貼付）'!A:A)&gt;A15,A15+1,""))</f>
        <v/>
      </c>
      <c r="B16" s="15" t="str">
        <f>IFERROR(INDEX('決勝ヒート - レース結果（貼付）'!A5:$Z$50,MATCH($A16,'決勝ヒート - レース結果（貼付）'!A5:$A$50,0),MATCH('決勝ヒート - レース正式結果表（印刷）'!B$11,'決勝ヒート - レース結果（貼付）'!$1:$1,0)),"")</f>
        <v/>
      </c>
      <c r="C16" s="177"/>
      <c r="D16" s="20" t="str">
        <f>IFERROR(INDEX('決勝ヒート - レース結果（貼付）'!$A:$Z,MATCH($B16,'決勝ヒート - レース結果（貼付）'!$B:$B,0),MATCH('決勝ヒート - レース正式結果表（印刷）'!D$11,'決勝ヒート - レース結果（貼付）'!$1:$1,0)),"")</f>
        <v/>
      </c>
      <c r="E16" s="86" t="str">
        <f>IFERROR(INDEX('決勝ヒート - レース結果（貼付）'!$A:$Z,MATCH($B16,'決勝ヒート - レース結果（貼付）'!$B:$B,0),MATCH('決勝ヒート - レース正式結果表（印刷）'!E$11,'決勝ヒート - レース結果（貼付）'!$1:$1,0)),"")</f>
        <v/>
      </c>
      <c r="F16" s="85" t="str">
        <f>IFERROR(INDEX('決勝ヒート - レース結果（貼付）'!$A:$Z,MATCH($B16,'決勝ヒート - レース結果（貼付）'!$B:$B,0),MATCH('決勝ヒート - レース正式結果表（印刷）'!F$11,'決勝ヒート - レース結果（貼付）'!$1:$1,0)),"")</f>
        <v/>
      </c>
      <c r="G16" s="84" t="str">
        <f>IFERROR(INDEX('決勝ヒート - レース結果（貼付）'!$A:$Z,MATCH($B16,'決勝ヒート - レース結果（貼付）'!$B:$B,0),MATCH('決勝ヒート - レース正式結果表（印刷）'!G$11,'決勝ヒート - レース結果（貼付）'!$1:$1,0)),"")</f>
        <v/>
      </c>
      <c r="H16" s="24" t="str">
        <f>IF(A16="DNS","",IF(A16="DQ","",IFERROR(INDEX('決勝ヒート - レース結果（貼付）'!$A:$Z,MATCH($B16,'決勝ヒート - レース結果（貼付）'!$B:$B,0),MATCH('決勝ヒート - レース正式結果表（印刷）'!H$11,'決勝ヒート - レース結果（貼付）'!$1:$1,0)),"")))</f>
        <v/>
      </c>
      <c r="I16" s="82" t="str">
        <f>IF(A16="DNS","ｽﾀｰﾄ出来ず",IF(A16="DQ","失　格",IFERROR(INDEX('決勝ヒート - レース結果（貼付）'!$A:$Z,MATCH($B16,'決勝ヒート - レース結果（貼付）'!$B:$B,0),MATCH('決勝ヒート - レース正式結果表（印刷）'!I$11,'決勝ヒート - レース結果（貼付）'!$1:$1,0)),"")))</f>
        <v/>
      </c>
      <c r="J16" s="26" t="str">
        <f>IF(A16="DNS","",IF(A16="DQ","",IFERROR(INDEX('決勝ヒート - レース結果（貼付）'!$A:$Z,MATCH($B16,'決勝ヒート - レース結果（貼付）'!$B:$B,0),MATCH('決勝ヒート - レース正式結果表（印刷）'!J$11,'決勝ヒート - レース結果（貼付）'!$1:$1,0)),"")))</f>
        <v/>
      </c>
      <c r="K16" s="26" t="str">
        <f>IF(A16="DNS","",IF(A16="DQ","",IFERROR(INDEX('決勝ヒート - レース結果（貼付）'!$A:$Z,MATCH($B16,'決勝ヒート - レース結果（貼付）'!$B:$B,0),MATCH('決勝ヒート - レース正式結果表（印刷）'!K$11,'決勝ヒート - レース結果（貼付）'!$1:$1,0)),"")))</f>
        <v/>
      </c>
      <c r="L16" s="83" t="str">
        <f>IF(A16="DNS","",IF(A16="DQ","",IFERROR(INDEX('決勝ヒート - レース結果（貼付）'!$A:$Z,MATCH($B16,'決勝ヒート - レース結果（貼付）'!$B:$B,0),MATCH('決勝ヒート - レース正式結果表（印刷）'!L$11,'決勝ヒート - レース結果（貼付）'!$1:$1,0)),"")))</f>
        <v/>
      </c>
      <c r="M16" s="219" t="str">
        <f t="shared" si="0"/>
        <v/>
      </c>
      <c r="N16" s="16"/>
      <c r="O16" s="226"/>
      <c r="P16" s="226" t="str">
        <f>IF(IFERROR(INDEX('決勝ヒート - レース結果（貼付）'!$A:$Z,MATCH($A16,'決勝ヒート - レース結果（貼付）'!$A:$A,0),MATCH('決勝ヒート - レース暫定結果表（印刷）'!P$11,'決勝ヒート - レース結果（貼付）'!$1:$1,0)),"")=0,"",IFERROR(INDEX('決勝ヒート - レース結果（貼付）'!$A:$Z,MATCH($A16,'決勝ヒート - レース結果（貼付）'!$A:$A,0),MATCH('決勝ヒート - レース暫定結果表（印刷）'!P$11,'決勝ヒート - レース結果（貼付）'!$1:$1,0)),""))</f>
        <v/>
      </c>
      <c r="Q16" s="226" t="str">
        <f>IF(P16="","",COUNTIF($P$13:P16,"&lt;&gt;"&amp;""))</f>
        <v/>
      </c>
      <c r="R16" s="226" t="str">
        <f t="shared" si="1"/>
        <v/>
      </c>
      <c r="S16" s="226" t="str">
        <f>IF(IFERROR(INDEX('決勝ヒート - レース結果（貼付）'!$A:$Z,MATCH($A16,'決勝ヒート - レース結果（貼付）'!$A:$A,0),MATCH('決勝ヒート - レース暫定結果表（印刷）'!S$11,'決勝ヒート - レース結果（貼付）'!$1:$1,0)),"")=0,"",IFERROR(INDEX('決勝ヒート - レース結果（貼付）'!$A:$Z,MATCH($A16,'決勝ヒート - レース結果（貼付）'!$A:$A,0),MATCH('決勝ヒート - レース暫定結果表（印刷）'!S$11,'決勝ヒート - レース結果（貼付）'!$1:$1,0)),""))</f>
        <v/>
      </c>
      <c r="T16" s="226"/>
      <c r="U16" s="226" t="str">
        <f>IF(IFERROR(INDEX('決勝ヒート - レース結果（貼付）'!$A:$Z,MATCH($B16,'決勝ヒート - レース結果（貼付）'!$B:$B,0),MATCH('決勝ヒート - レース暫定結果表（印刷）'!U$11,'決勝ヒート - レース結果（貼付）'!$1:$1,0)),"")=0,"",IFERROR(INDEX('決勝ヒート - レース結果（貼付）'!$A:$Z,MATCH($B16,'決勝ヒート - レース結果（貼付）'!$B:$B,0),MATCH('決勝ヒート - レース暫定結果表（印刷）'!U$11,'決勝ヒート - レース結果（貼付）'!$1:$1,0)),""))</f>
        <v/>
      </c>
    </row>
    <row r="17" spans="1:21" s="23" customFormat="1" ht="12.75">
      <c r="A17" s="14" t="str">
        <f>IF(OR('決勝ヒート - レース結果（貼付）'!A6="DNF",'決勝ヒート - レース結果（貼付）'!A6="DNS",'決勝ヒート - レース結果（貼付）'!A6="DQ"),'決勝ヒート - レース結果（貼付）'!A6,IF(MAX('決勝ヒート - レース結果（貼付）'!A:A)&gt;A16,A16+1,""))</f>
        <v/>
      </c>
      <c r="B17" s="15" t="str">
        <f>IFERROR(INDEX('決勝ヒート - レース結果（貼付）'!A6:$Z$50,MATCH($A17,'決勝ヒート - レース結果（貼付）'!A6:$A$50,0),MATCH('決勝ヒート - レース正式結果表（印刷）'!B$11,'決勝ヒート - レース結果（貼付）'!$1:$1,0)),"")</f>
        <v/>
      </c>
      <c r="C17" s="177"/>
      <c r="D17" s="20" t="str">
        <f>IFERROR(INDEX('決勝ヒート - レース結果（貼付）'!$A:$Z,MATCH($B17,'決勝ヒート - レース結果（貼付）'!$B:$B,0),MATCH('決勝ヒート - レース正式結果表（印刷）'!D$11,'決勝ヒート - レース結果（貼付）'!$1:$1,0)),"")</f>
        <v/>
      </c>
      <c r="E17" s="86" t="str">
        <f>IFERROR(INDEX('決勝ヒート - レース結果（貼付）'!$A:$Z,MATCH($B17,'決勝ヒート - レース結果（貼付）'!$B:$B,0),MATCH('決勝ヒート - レース正式結果表（印刷）'!E$11,'決勝ヒート - レース結果（貼付）'!$1:$1,0)),"")</f>
        <v/>
      </c>
      <c r="F17" s="85" t="str">
        <f>IFERROR(INDEX('決勝ヒート - レース結果（貼付）'!$A:$Z,MATCH($B17,'決勝ヒート - レース結果（貼付）'!$B:$B,0),MATCH('決勝ヒート - レース正式結果表（印刷）'!F$11,'決勝ヒート - レース結果（貼付）'!$1:$1,0)),"")</f>
        <v/>
      </c>
      <c r="G17" s="84" t="str">
        <f>IFERROR(INDEX('決勝ヒート - レース結果（貼付）'!$A:$Z,MATCH($B17,'決勝ヒート - レース結果（貼付）'!$B:$B,0),MATCH('決勝ヒート - レース正式結果表（印刷）'!G$11,'決勝ヒート - レース結果（貼付）'!$1:$1,0)),"")</f>
        <v/>
      </c>
      <c r="H17" s="24" t="str">
        <f>IF(A17="DNS","",IF(A17="DQ","",IFERROR(INDEX('決勝ヒート - レース結果（貼付）'!$A:$Z,MATCH($B17,'決勝ヒート - レース結果（貼付）'!$B:$B,0),MATCH('決勝ヒート - レース正式結果表（印刷）'!H$11,'決勝ヒート - レース結果（貼付）'!$1:$1,0)),"")))</f>
        <v/>
      </c>
      <c r="I17" s="82" t="str">
        <f>IF(A17="DNS","ｽﾀｰﾄ出来ず",IF(A17="DQ","失　格",IFERROR(INDEX('決勝ヒート - レース結果（貼付）'!$A:$Z,MATCH($B17,'決勝ヒート - レース結果（貼付）'!$B:$B,0),MATCH('決勝ヒート - レース正式結果表（印刷）'!I$11,'決勝ヒート - レース結果（貼付）'!$1:$1,0)),"")))</f>
        <v/>
      </c>
      <c r="J17" s="26" t="str">
        <f>IF(A17="DNS","",IF(A17="DQ","",IFERROR(INDEX('決勝ヒート - レース結果（貼付）'!$A:$Z,MATCH($B17,'決勝ヒート - レース結果（貼付）'!$B:$B,0),MATCH('決勝ヒート - レース正式結果表（印刷）'!J$11,'決勝ヒート - レース結果（貼付）'!$1:$1,0)),"")))</f>
        <v/>
      </c>
      <c r="K17" s="26" t="str">
        <f>IF(A17="DNS","",IF(A17="DQ","",IFERROR(INDEX('決勝ヒート - レース結果（貼付）'!$A:$Z,MATCH($B17,'決勝ヒート - レース結果（貼付）'!$B:$B,0),MATCH('決勝ヒート - レース正式結果表（印刷）'!K$11,'決勝ヒート - レース結果（貼付）'!$1:$1,0)),"")))</f>
        <v/>
      </c>
      <c r="L17" s="83" t="str">
        <f>IF(A17="DNS","",IF(A17="DQ","",IFERROR(INDEX('決勝ヒート - レース結果（貼付）'!$A:$Z,MATCH($B17,'決勝ヒート - レース結果（貼付）'!$B:$B,0),MATCH('決勝ヒート - レース正式結果表（印刷）'!L$11,'決勝ヒート - レース結果（貼付）'!$1:$1,0)),"")))</f>
        <v/>
      </c>
      <c r="M17" s="219" t="str">
        <f t="shared" si="0"/>
        <v/>
      </c>
      <c r="N17" s="16"/>
      <c r="O17" s="226"/>
      <c r="P17" s="226" t="str">
        <f>IF(IFERROR(INDEX('決勝ヒート - レース結果（貼付）'!$A:$Z,MATCH($A17,'決勝ヒート - レース結果（貼付）'!$A:$A,0),MATCH('決勝ヒート - レース暫定結果表（印刷）'!P$11,'決勝ヒート - レース結果（貼付）'!$1:$1,0)),"")=0,"",IFERROR(INDEX('決勝ヒート - レース結果（貼付）'!$A:$Z,MATCH($A17,'決勝ヒート - レース結果（貼付）'!$A:$A,0),MATCH('決勝ヒート - レース暫定結果表（印刷）'!P$11,'決勝ヒート - レース結果（貼付）'!$1:$1,0)),""))</f>
        <v/>
      </c>
      <c r="Q17" s="226" t="str">
        <f>IF(P17="","",COUNTIF($P$13:P17,"&lt;&gt;"&amp;""))</f>
        <v/>
      </c>
      <c r="R17" s="226" t="str">
        <f t="shared" si="1"/>
        <v/>
      </c>
      <c r="S17" s="226" t="str">
        <f>IF(IFERROR(INDEX('決勝ヒート - レース結果（貼付）'!$A:$Z,MATCH($A17,'決勝ヒート - レース結果（貼付）'!$A:$A,0),MATCH('決勝ヒート - レース暫定結果表（印刷）'!S$11,'決勝ヒート - レース結果（貼付）'!$1:$1,0)),"")=0,"",IFERROR(INDEX('決勝ヒート - レース結果（貼付）'!$A:$Z,MATCH($A17,'決勝ヒート - レース結果（貼付）'!$A:$A,0),MATCH('決勝ヒート - レース暫定結果表（印刷）'!S$11,'決勝ヒート - レース結果（貼付）'!$1:$1,0)),""))</f>
        <v/>
      </c>
      <c r="T17" s="226"/>
      <c r="U17" s="226" t="str">
        <f>IF(IFERROR(INDEX('決勝ヒート - レース結果（貼付）'!$A:$Z,MATCH($B17,'決勝ヒート - レース結果（貼付）'!$B:$B,0),MATCH('決勝ヒート - レース暫定結果表（印刷）'!U$11,'決勝ヒート - レース結果（貼付）'!$1:$1,0)),"")=0,"",IFERROR(INDEX('決勝ヒート - レース結果（貼付）'!$A:$Z,MATCH($B17,'決勝ヒート - レース結果（貼付）'!$B:$B,0),MATCH('決勝ヒート - レース暫定結果表（印刷）'!U$11,'決勝ヒート - レース結果（貼付）'!$1:$1,0)),""))</f>
        <v/>
      </c>
    </row>
    <row r="18" spans="1:21" s="23" customFormat="1" ht="12.75">
      <c r="A18" s="14" t="str">
        <f>IF(OR('決勝ヒート - レース結果（貼付）'!A7="DNF",'決勝ヒート - レース結果（貼付）'!A7="DNS",'決勝ヒート - レース結果（貼付）'!A7="DQ"),'決勝ヒート - レース結果（貼付）'!A7,IF(MAX('決勝ヒート - レース結果（貼付）'!A:A)&gt;A17,A17+1,""))</f>
        <v/>
      </c>
      <c r="B18" s="15" t="str">
        <f>IFERROR(INDEX('決勝ヒート - レース結果（貼付）'!A7:$Z$50,MATCH($A18,'決勝ヒート - レース結果（貼付）'!A7:$A$50,0),MATCH('決勝ヒート - レース正式結果表（印刷）'!B$11,'決勝ヒート - レース結果（貼付）'!$1:$1,0)),"")</f>
        <v/>
      </c>
      <c r="C18" s="177"/>
      <c r="D18" s="20" t="str">
        <f>IFERROR(INDEX('決勝ヒート - レース結果（貼付）'!$A:$Z,MATCH($B18,'決勝ヒート - レース結果（貼付）'!$B:$B,0),MATCH('決勝ヒート - レース正式結果表（印刷）'!D$11,'決勝ヒート - レース結果（貼付）'!$1:$1,0)),"")</f>
        <v/>
      </c>
      <c r="E18" s="86" t="str">
        <f>IFERROR(INDEX('決勝ヒート - レース結果（貼付）'!$A:$Z,MATCH($B18,'決勝ヒート - レース結果（貼付）'!$B:$B,0),MATCH('決勝ヒート - レース正式結果表（印刷）'!E$11,'決勝ヒート - レース結果（貼付）'!$1:$1,0)),"")</f>
        <v/>
      </c>
      <c r="F18" s="85" t="str">
        <f>IFERROR(INDEX('決勝ヒート - レース結果（貼付）'!$A:$Z,MATCH($B18,'決勝ヒート - レース結果（貼付）'!$B:$B,0),MATCH('決勝ヒート - レース正式結果表（印刷）'!F$11,'決勝ヒート - レース結果（貼付）'!$1:$1,0)),"")</f>
        <v/>
      </c>
      <c r="G18" s="84" t="str">
        <f>IFERROR(INDEX('決勝ヒート - レース結果（貼付）'!$A:$Z,MATCH($B18,'決勝ヒート - レース結果（貼付）'!$B:$B,0),MATCH('決勝ヒート - レース正式結果表（印刷）'!G$11,'決勝ヒート - レース結果（貼付）'!$1:$1,0)),"")</f>
        <v/>
      </c>
      <c r="H18" s="24" t="str">
        <f>IF(A18="DNS","",IF(A18="DQ","",IFERROR(INDEX('決勝ヒート - レース結果（貼付）'!$A:$Z,MATCH($B18,'決勝ヒート - レース結果（貼付）'!$B:$B,0),MATCH('決勝ヒート - レース正式結果表（印刷）'!H$11,'決勝ヒート - レース結果（貼付）'!$1:$1,0)),"")))</f>
        <v/>
      </c>
      <c r="I18" s="82" t="str">
        <f>IF(A18="DNS","ｽﾀｰﾄ出来ず",IF(A18="DQ","失　格",IFERROR(INDEX('決勝ヒート - レース結果（貼付）'!$A:$Z,MATCH($B18,'決勝ヒート - レース結果（貼付）'!$B:$B,0),MATCH('決勝ヒート - レース正式結果表（印刷）'!I$11,'決勝ヒート - レース結果（貼付）'!$1:$1,0)),"")))</f>
        <v/>
      </c>
      <c r="J18" s="26" t="str">
        <f>IF(A18="DNS","",IF(A18="DQ","",IFERROR(INDEX('決勝ヒート - レース結果（貼付）'!$A:$Z,MATCH($B18,'決勝ヒート - レース結果（貼付）'!$B:$B,0),MATCH('決勝ヒート - レース正式結果表（印刷）'!J$11,'決勝ヒート - レース結果（貼付）'!$1:$1,0)),"")))</f>
        <v/>
      </c>
      <c r="K18" s="26" t="str">
        <f>IF(A18="DNS","",IF(A18="DQ","",IFERROR(INDEX('決勝ヒート - レース結果（貼付）'!$A:$Z,MATCH($B18,'決勝ヒート - レース結果（貼付）'!$B:$B,0),MATCH('決勝ヒート - レース正式結果表（印刷）'!K$11,'決勝ヒート - レース結果（貼付）'!$1:$1,0)),"")))</f>
        <v/>
      </c>
      <c r="L18" s="83" t="str">
        <f>IF(A18="DNS","",IF(A18="DQ","",IFERROR(INDEX('決勝ヒート - レース結果（貼付）'!$A:$Z,MATCH($B18,'決勝ヒート - レース結果（貼付）'!$B:$B,0),MATCH('決勝ヒート - レース正式結果表（印刷）'!L$11,'決勝ヒート - レース結果（貼付）'!$1:$1,0)),"")))</f>
        <v/>
      </c>
      <c r="M18" s="219" t="str">
        <f t="shared" si="0"/>
        <v/>
      </c>
      <c r="N18" s="16"/>
      <c r="O18" s="226"/>
      <c r="P18" s="226" t="str">
        <f>IF(IFERROR(INDEX('決勝ヒート - レース結果（貼付）'!$A:$Z,MATCH($A18,'決勝ヒート - レース結果（貼付）'!$A:$A,0),MATCH('決勝ヒート - レース暫定結果表（印刷）'!P$11,'決勝ヒート - レース結果（貼付）'!$1:$1,0)),"")=0,"",IFERROR(INDEX('決勝ヒート - レース結果（貼付）'!$A:$Z,MATCH($A18,'決勝ヒート - レース結果（貼付）'!$A:$A,0),MATCH('決勝ヒート - レース暫定結果表（印刷）'!P$11,'決勝ヒート - レース結果（貼付）'!$1:$1,0)),""))</f>
        <v/>
      </c>
      <c r="Q18" s="226" t="str">
        <f>IF(P18="","",COUNTIF($P$13:P18,"&lt;&gt;"&amp;""))</f>
        <v/>
      </c>
      <c r="R18" s="226" t="str">
        <f t="shared" si="1"/>
        <v/>
      </c>
      <c r="S18" s="226" t="str">
        <f>IF(IFERROR(INDEX('決勝ヒート - レース結果（貼付）'!$A:$Z,MATCH($A18,'決勝ヒート - レース結果（貼付）'!$A:$A,0),MATCH('決勝ヒート - レース暫定結果表（印刷）'!S$11,'決勝ヒート - レース結果（貼付）'!$1:$1,0)),"")=0,"",IFERROR(INDEX('決勝ヒート - レース結果（貼付）'!$A:$Z,MATCH($A18,'決勝ヒート - レース結果（貼付）'!$A:$A,0),MATCH('決勝ヒート - レース暫定結果表（印刷）'!S$11,'決勝ヒート - レース結果（貼付）'!$1:$1,0)),""))</f>
        <v/>
      </c>
      <c r="T18" s="226"/>
      <c r="U18" s="226" t="str">
        <f>IF(IFERROR(INDEX('決勝ヒート - レース結果（貼付）'!$A:$Z,MATCH($B18,'決勝ヒート - レース結果（貼付）'!$B:$B,0),MATCH('決勝ヒート - レース暫定結果表（印刷）'!U$11,'決勝ヒート - レース結果（貼付）'!$1:$1,0)),"")=0,"",IFERROR(INDEX('決勝ヒート - レース結果（貼付）'!$A:$Z,MATCH($B18,'決勝ヒート - レース結果（貼付）'!$B:$B,0),MATCH('決勝ヒート - レース暫定結果表（印刷）'!U$11,'決勝ヒート - レース結果（貼付）'!$1:$1,0)),""))</f>
        <v/>
      </c>
    </row>
    <row r="19" spans="1:21" s="23" customFormat="1" ht="12.75">
      <c r="A19" s="14" t="str">
        <f>IF(OR('決勝ヒート - レース結果（貼付）'!A8="DNF",'決勝ヒート - レース結果（貼付）'!A8="DNS",'決勝ヒート - レース結果（貼付）'!A8="DQ"),'決勝ヒート - レース結果（貼付）'!A8,IF(MAX('決勝ヒート - レース結果（貼付）'!A:A)&gt;A18,A18+1,""))</f>
        <v/>
      </c>
      <c r="B19" s="15" t="str">
        <f>IFERROR(INDEX('決勝ヒート - レース結果（貼付）'!A8:$Z$50,MATCH($A19,'決勝ヒート - レース結果（貼付）'!A8:$A$50,0),MATCH('決勝ヒート - レース正式結果表（印刷）'!B$11,'決勝ヒート - レース結果（貼付）'!$1:$1,0)),"")</f>
        <v/>
      </c>
      <c r="C19" s="177"/>
      <c r="D19" s="20" t="str">
        <f>IFERROR(INDEX('決勝ヒート - レース結果（貼付）'!$A:$Z,MATCH($B19,'決勝ヒート - レース結果（貼付）'!$B:$B,0),MATCH('決勝ヒート - レース正式結果表（印刷）'!D$11,'決勝ヒート - レース結果（貼付）'!$1:$1,0)),"")</f>
        <v/>
      </c>
      <c r="E19" s="86" t="str">
        <f>IFERROR(INDEX('決勝ヒート - レース結果（貼付）'!$A:$Z,MATCH($B19,'決勝ヒート - レース結果（貼付）'!$B:$B,0),MATCH('決勝ヒート - レース正式結果表（印刷）'!E$11,'決勝ヒート - レース結果（貼付）'!$1:$1,0)),"")</f>
        <v/>
      </c>
      <c r="F19" s="85" t="str">
        <f>IFERROR(INDEX('決勝ヒート - レース結果（貼付）'!$A:$Z,MATCH($B19,'決勝ヒート - レース結果（貼付）'!$B:$B,0),MATCH('決勝ヒート - レース正式結果表（印刷）'!F$11,'決勝ヒート - レース結果（貼付）'!$1:$1,0)),"")</f>
        <v/>
      </c>
      <c r="G19" s="84" t="str">
        <f>IFERROR(INDEX('決勝ヒート - レース結果（貼付）'!$A:$Z,MATCH($B19,'決勝ヒート - レース結果（貼付）'!$B:$B,0),MATCH('決勝ヒート - レース正式結果表（印刷）'!G$11,'決勝ヒート - レース結果（貼付）'!$1:$1,0)),"")</f>
        <v/>
      </c>
      <c r="H19" s="24" t="str">
        <f>IF(A19="DNS","",IF(A19="DQ","",IFERROR(INDEX('決勝ヒート - レース結果（貼付）'!$A:$Z,MATCH($B19,'決勝ヒート - レース結果（貼付）'!$B:$B,0),MATCH('決勝ヒート - レース正式結果表（印刷）'!H$11,'決勝ヒート - レース結果（貼付）'!$1:$1,0)),"")))</f>
        <v/>
      </c>
      <c r="I19" s="82" t="str">
        <f>IF(A19="DNS","ｽﾀｰﾄ出来ず",IF(A19="DQ","失　格",IFERROR(INDEX('決勝ヒート - レース結果（貼付）'!$A:$Z,MATCH($B19,'決勝ヒート - レース結果（貼付）'!$B:$B,0),MATCH('決勝ヒート - レース正式結果表（印刷）'!I$11,'決勝ヒート - レース結果（貼付）'!$1:$1,0)),"")))</f>
        <v/>
      </c>
      <c r="J19" s="26" t="str">
        <f>IF(A19="DNS","",IF(A19="DQ","",IFERROR(INDEX('決勝ヒート - レース結果（貼付）'!$A:$Z,MATCH($B19,'決勝ヒート - レース結果（貼付）'!$B:$B,0),MATCH('決勝ヒート - レース正式結果表（印刷）'!J$11,'決勝ヒート - レース結果（貼付）'!$1:$1,0)),"")))</f>
        <v/>
      </c>
      <c r="K19" s="26" t="str">
        <f>IF(A19="DNS","",IF(A19="DQ","",IFERROR(INDEX('決勝ヒート - レース結果（貼付）'!$A:$Z,MATCH($B19,'決勝ヒート - レース結果（貼付）'!$B:$B,0),MATCH('決勝ヒート - レース正式結果表（印刷）'!K$11,'決勝ヒート - レース結果（貼付）'!$1:$1,0)),"")))</f>
        <v/>
      </c>
      <c r="L19" s="83" t="str">
        <f>IF(A19="DNS","",IF(A19="DQ","",IFERROR(INDEX('決勝ヒート - レース結果（貼付）'!$A:$Z,MATCH($B19,'決勝ヒート - レース結果（貼付）'!$B:$B,0),MATCH('決勝ヒート - レース正式結果表（印刷）'!L$11,'決勝ヒート - レース結果（貼付）'!$1:$1,0)),"")))</f>
        <v/>
      </c>
      <c r="M19" s="219" t="str">
        <f t="shared" si="0"/>
        <v/>
      </c>
      <c r="N19" s="16"/>
      <c r="O19" s="226"/>
      <c r="P19" s="226" t="str">
        <f>IF(IFERROR(INDEX('決勝ヒート - レース結果（貼付）'!$A:$Z,MATCH($A19,'決勝ヒート - レース結果（貼付）'!$A:$A,0),MATCH('決勝ヒート - レース暫定結果表（印刷）'!P$11,'決勝ヒート - レース結果（貼付）'!$1:$1,0)),"")=0,"",IFERROR(INDEX('決勝ヒート - レース結果（貼付）'!$A:$Z,MATCH($A19,'決勝ヒート - レース結果（貼付）'!$A:$A,0),MATCH('決勝ヒート - レース暫定結果表（印刷）'!P$11,'決勝ヒート - レース結果（貼付）'!$1:$1,0)),""))</f>
        <v/>
      </c>
      <c r="Q19" s="226" t="str">
        <f>IF(P19="","",COUNTIF($P$13:P19,"&lt;&gt;"&amp;""))</f>
        <v/>
      </c>
      <c r="R19" s="226" t="str">
        <f t="shared" si="1"/>
        <v/>
      </c>
      <c r="S19" s="226" t="str">
        <f>IF(IFERROR(INDEX('決勝ヒート - レース結果（貼付）'!$A:$Z,MATCH($A19,'決勝ヒート - レース結果（貼付）'!$A:$A,0),MATCH('決勝ヒート - レース暫定結果表（印刷）'!S$11,'決勝ヒート - レース結果（貼付）'!$1:$1,0)),"")=0,"",IFERROR(INDEX('決勝ヒート - レース結果（貼付）'!$A:$Z,MATCH($A19,'決勝ヒート - レース結果（貼付）'!$A:$A,0),MATCH('決勝ヒート - レース暫定結果表（印刷）'!S$11,'決勝ヒート - レース結果（貼付）'!$1:$1,0)),""))</f>
        <v/>
      </c>
      <c r="T19" s="226"/>
      <c r="U19" s="226" t="str">
        <f>IF(IFERROR(INDEX('決勝ヒート - レース結果（貼付）'!$A:$Z,MATCH($B19,'決勝ヒート - レース結果（貼付）'!$B:$B,0),MATCH('決勝ヒート - レース暫定結果表（印刷）'!U$11,'決勝ヒート - レース結果（貼付）'!$1:$1,0)),"")=0,"",IFERROR(INDEX('決勝ヒート - レース結果（貼付）'!$A:$Z,MATCH($B19,'決勝ヒート - レース結果（貼付）'!$B:$B,0),MATCH('決勝ヒート - レース暫定結果表（印刷）'!U$11,'決勝ヒート - レース結果（貼付）'!$1:$1,0)),""))</f>
        <v/>
      </c>
    </row>
    <row r="20" spans="1:21" s="23" customFormat="1" ht="12.75">
      <c r="A20" s="14" t="str">
        <f>IF(OR('決勝ヒート - レース結果（貼付）'!A9="DNF",'決勝ヒート - レース結果（貼付）'!A9="DNS",'決勝ヒート - レース結果（貼付）'!A9="DQ"),'決勝ヒート - レース結果（貼付）'!A9,IF(MAX('決勝ヒート - レース結果（貼付）'!A:A)&gt;A19,A19+1,""))</f>
        <v/>
      </c>
      <c r="B20" s="15" t="str">
        <f>IFERROR(INDEX('決勝ヒート - レース結果（貼付）'!A9:$Z$50,MATCH($A20,'決勝ヒート - レース結果（貼付）'!A9:$A$50,0),MATCH('決勝ヒート - レース正式結果表（印刷）'!B$11,'決勝ヒート - レース結果（貼付）'!$1:$1,0)),"")</f>
        <v/>
      </c>
      <c r="C20" s="177"/>
      <c r="D20" s="20" t="str">
        <f>IFERROR(INDEX('決勝ヒート - レース結果（貼付）'!$A:$Z,MATCH($B20,'決勝ヒート - レース結果（貼付）'!$B:$B,0),MATCH('決勝ヒート - レース正式結果表（印刷）'!D$11,'決勝ヒート - レース結果（貼付）'!$1:$1,0)),"")</f>
        <v/>
      </c>
      <c r="E20" s="86" t="str">
        <f>IFERROR(INDEX('決勝ヒート - レース結果（貼付）'!$A:$Z,MATCH($B20,'決勝ヒート - レース結果（貼付）'!$B:$B,0),MATCH('決勝ヒート - レース正式結果表（印刷）'!E$11,'決勝ヒート - レース結果（貼付）'!$1:$1,0)),"")</f>
        <v/>
      </c>
      <c r="F20" s="85" t="str">
        <f>IFERROR(INDEX('決勝ヒート - レース結果（貼付）'!$A:$Z,MATCH($B20,'決勝ヒート - レース結果（貼付）'!$B:$B,0),MATCH('決勝ヒート - レース正式結果表（印刷）'!F$11,'決勝ヒート - レース結果（貼付）'!$1:$1,0)),"")</f>
        <v/>
      </c>
      <c r="G20" s="84" t="str">
        <f>IFERROR(INDEX('決勝ヒート - レース結果（貼付）'!$A:$Z,MATCH($B20,'決勝ヒート - レース結果（貼付）'!$B:$B,0),MATCH('決勝ヒート - レース正式結果表（印刷）'!G$11,'決勝ヒート - レース結果（貼付）'!$1:$1,0)),"")</f>
        <v/>
      </c>
      <c r="H20" s="24" t="str">
        <f>IF(A20="DNS","",IF(A20="DQ","",IFERROR(INDEX('決勝ヒート - レース結果（貼付）'!$A:$Z,MATCH($B20,'決勝ヒート - レース結果（貼付）'!$B:$B,0),MATCH('決勝ヒート - レース正式結果表（印刷）'!H$11,'決勝ヒート - レース結果（貼付）'!$1:$1,0)),"")))</f>
        <v/>
      </c>
      <c r="I20" s="82" t="str">
        <f>IF(A20="DNS","ｽﾀｰﾄ出来ず",IF(A20="DQ","失　格",IFERROR(INDEX('決勝ヒート - レース結果（貼付）'!$A:$Z,MATCH($B20,'決勝ヒート - レース結果（貼付）'!$B:$B,0),MATCH('決勝ヒート - レース正式結果表（印刷）'!I$11,'決勝ヒート - レース結果（貼付）'!$1:$1,0)),"")))</f>
        <v/>
      </c>
      <c r="J20" s="26" t="str">
        <f>IF(A20="DNS","",IF(A20="DQ","",IFERROR(INDEX('決勝ヒート - レース結果（貼付）'!$A:$Z,MATCH($B20,'決勝ヒート - レース結果（貼付）'!$B:$B,0),MATCH('決勝ヒート - レース正式結果表（印刷）'!J$11,'決勝ヒート - レース結果（貼付）'!$1:$1,0)),"")))</f>
        <v/>
      </c>
      <c r="K20" s="26" t="str">
        <f>IF(A20="DNS","",IF(A20="DQ","",IFERROR(INDEX('決勝ヒート - レース結果（貼付）'!$A:$Z,MATCH($B20,'決勝ヒート - レース結果（貼付）'!$B:$B,0),MATCH('決勝ヒート - レース正式結果表（印刷）'!K$11,'決勝ヒート - レース結果（貼付）'!$1:$1,0)),"")))</f>
        <v/>
      </c>
      <c r="L20" s="83" t="str">
        <f>IF(A20="DNS","",IF(A20="DQ","",IFERROR(INDEX('決勝ヒート - レース結果（貼付）'!$A:$Z,MATCH($B20,'決勝ヒート - レース結果（貼付）'!$B:$B,0),MATCH('決勝ヒート - レース正式結果表（印刷）'!L$11,'決勝ヒート - レース結果（貼付）'!$1:$1,0)),"")))</f>
        <v/>
      </c>
      <c r="M20" s="219" t="str">
        <f t="shared" si="0"/>
        <v/>
      </c>
      <c r="N20" s="16"/>
      <c r="O20" s="226"/>
      <c r="P20" s="226" t="str">
        <f>IF(IFERROR(INDEX('決勝ヒート - レース結果（貼付）'!$A:$Z,MATCH($A20,'決勝ヒート - レース結果（貼付）'!$A:$A,0),MATCH('決勝ヒート - レース暫定結果表（印刷）'!P$11,'決勝ヒート - レース結果（貼付）'!$1:$1,0)),"")=0,"",IFERROR(INDEX('決勝ヒート - レース結果（貼付）'!$A:$Z,MATCH($A20,'決勝ヒート - レース結果（貼付）'!$A:$A,0),MATCH('決勝ヒート - レース暫定結果表（印刷）'!P$11,'決勝ヒート - レース結果（貼付）'!$1:$1,0)),""))</f>
        <v/>
      </c>
      <c r="Q20" s="226" t="str">
        <f>IF(P20="","",COUNTIF($P$13:P20,"&lt;&gt;"&amp;""))</f>
        <v/>
      </c>
      <c r="R20" s="226" t="str">
        <f t="shared" si="1"/>
        <v/>
      </c>
      <c r="S20" s="226" t="str">
        <f>IF(IFERROR(INDEX('決勝ヒート - レース結果（貼付）'!$A:$Z,MATCH($A20,'決勝ヒート - レース結果（貼付）'!$A:$A,0),MATCH('決勝ヒート - レース暫定結果表（印刷）'!S$11,'決勝ヒート - レース結果（貼付）'!$1:$1,0)),"")=0,"",IFERROR(INDEX('決勝ヒート - レース結果（貼付）'!$A:$Z,MATCH($A20,'決勝ヒート - レース結果（貼付）'!$A:$A,0),MATCH('決勝ヒート - レース暫定結果表（印刷）'!S$11,'決勝ヒート - レース結果（貼付）'!$1:$1,0)),""))</f>
        <v/>
      </c>
      <c r="T20" s="226"/>
      <c r="U20" s="226" t="str">
        <f>IF(IFERROR(INDEX('決勝ヒート - レース結果（貼付）'!$A:$Z,MATCH($B20,'決勝ヒート - レース結果（貼付）'!$B:$B,0),MATCH('決勝ヒート - レース暫定結果表（印刷）'!U$11,'決勝ヒート - レース結果（貼付）'!$1:$1,0)),"")=0,"",IFERROR(INDEX('決勝ヒート - レース結果（貼付）'!$A:$Z,MATCH($B20,'決勝ヒート - レース結果（貼付）'!$B:$B,0),MATCH('決勝ヒート - レース暫定結果表（印刷）'!U$11,'決勝ヒート - レース結果（貼付）'!$1:$1,0)),""))</f>
        <v/>
      </c>
    </row>
    <row r="21" spans="1:21" s="23" customFormat="1" ht="12.75">
      <c r="A21" s="14" t="str">
        <f>IF(OR('決勝ヒート - レース結果（貼付）'!A10="DNF",'決勝ヒート - レース結果（貼付）'!A10="DNS",'決勝ヒート - レース結果（貼付）'!A10="DQ"),'決勝ヒート - レース結果（貼付）'!A10,IF(MAX('決勝ヒート - レース結果（貼付）'!A:A)&gt;A20,A20+1,""))</f>
        <v/>
      </c>
      <c r="B21" s="15" t="str">
        <f>IFERROR(INDEX('決勝ヒート - レース結果（貼付）'!A10:$Z$50,MATCH($A21,'決勝ヒート - レース結果（貼付）'!A10:$A$50,0),MATCH('決勝ヒート - レース正式結果表（印刷）'!B$11,'決勝ヒート - レース結果（貼付）'!$1:$1,0)),"")</f>
        <v/>
      </c>
      <c r="C21" s="177"/>
      <c r="D21" s="20" t="str">
        <f>IFERROR(INDEX('決勝ヒート - レース結果（貼付）'!$A:$Z,MATCH($B21,'決勝ヒート - レース結果（貼付）'!$B:$B,0),MATCH('決勝ヒート - レース正式結果表（印刷）'!D$11,'決勝ヒート - レース結果（貼付）'!$1:$1,0)),"")</f>
        <v/>
      </c>
      <c r="E21" s="86" t="str">
        <f>IFERROR(INDEX('決勝ヒート - レース結果（貼付）'!$A:$Z,MATCH($B21,'決勝ヒート - レース結果（貼付）'!$B:$B,0),MATCH('決勝ヒート - レース正式結果表（印刷）'!E$11,'決勝ヒート - レース結果（貼付）'!$1:$1,0)),"")</f>
        <v/>
      </c>
      <c r="F21" s="85" t="str">
        <f>IFERROR(INDEX('決勝ヒート - レース結果（貼付）'!$A:$Z,MATCH($B21,'決勝ヒート - レース結果（貼付）'!$B:$B,0),MATCH('決勝ヒート - レース正式結果表（印刷）'!F$11,'決勝ヒート - レース結果（貼付）'!$1:$1,0)),"")</f>
        <v/>
      </c>
      <c r="G21" s="84" t="str">
        <f>IFERROR(INDEX('決勝ヒート - レース結果（貼付）'!$A:$Z,MATCH($B21,'決勝ヒート - レース結果（貼付）'!$B:$B,0),MATCH('決勝ヒート - レース正式結果表（印刷）'!G$11,'決勝ヒート - レース結果（貼付）'!$1:$1,0)),"")</f>
        <v/>
      </c>
      <c r="H21" s="24" t="str">
        <f>IF(A21="DNS","",IF(A21="DQ","",IFERROR(INDEX('決勝ヒート - レース結果（貼付）'!$A:$Z,MATCH($B21,'決勝ヒート - レース結果（貼付）'!$B:$B,0),MATCH('決勝ヒート - レース正式結果表（印刷）'!H$11,'決勝ヒート - レース結果（貼付）'!$1:$1,0)),"")))</f>
        <v/>
      </c>
      <c r="I21" s="82" t="str">
        <f>IF(A21="DNS","ｽﾀｰﾄ出来ず",IF(A21="DQ","失　格",IFERROR(INDEX('決勝ヒート - レース結果（貼付）'!$A:$Z,MATCH($B21,'決勝ヒート - レース結果（貼付）'!$B:$B,0),MATCH('決勝ヒート - レース正式結果表（印刷）'!I$11,'決勝ヒート - レース結果（貼付）'!$1:$1,0)),"")))</f>
        <v/>
      </c>
      <c r="J21" s="26" t="str">
        <f>IF(A21="DNS","",IF(A21="DQ","",IFERROR(INDEX('決勝ヒート - レース結果（貼付）'!$A:$Z,MATCH($B21,'決勝ヒート - レース結果（貼付）'!$B:$B,0),MATCH('決勝ヒート - レース正式結果表（印刷）'!J$11,'決勝ヒート - レース結果（貼付）'!$1:$1,0)),"")))</f>
        <v/>
      </c>
      <c r="K21" s="26" t="str">
        <f>IF(A21="DNS","",IF(A21="DQ","",IFERROR(INDEX('決勝ヒート - レース結果（貼付）'!$A:$Z,MATCH($B21,'決勝ヒート - レース結果（貼付）'!$B:$B,0),MATCH('決勝ヒート - レース正式結果表（印刷）'!K$11,'決勝ヒート - レース結果（貼付）'!$1:$1,0)),"")))</f>
        <v/>
      </c>
      <c r="L21" s="83" t="str">
        <f>IF(A21="DNS","",IF(A21="DQ","",IFERROR(INDEX('決勝ヒート - レース結果（貼付）'!$A:$Z,MATCH($B21,'決勝ヒート - レース結果（貼付）'!$B:$B,0),MATCH('決勝ヒート - レース正式結果表（印刷）'!L$11,'決勝ヒート - レース結果（貼付）'!$1:$1,0)),"")))</f>
        <v/>
      </c>
      <c r="M21" s="219" t="str">
        <f t="shared" si="0"/>
        <v/>
      </c>
      <c r="N21" s="16"/>
      <c r="O21" s="226"/>
      <c r="P21" s="226" t="str">
        <f>IF(IFERROR(INDEX('決勝ヒート - レース結果（貼付）'!$A:$Z,MATCH($A21,'決勝ヒート - レース結果（貼付）'!$A:$A,0),MATCH('決勝ヒート - レース暫定結果表（印刷）'!P$11,'決勝ヒート - レース結果（貼付）'!$1:$1,0)),"")=0,"",IFERROR(INDEX('決勝ヒート - レース結果（貼付）'!$A:$Z,MATCH($A21,'決勝ヒート - レース結果（貼付）'!$A:$A,0),MATCH('決勝ヒート - レース暫定結果表（印刷）'!P$11,'決勝ヒート - レース結果（貼付）'!$1:$1,0)),""))</f>
        <v/>
      </c>
      <c r="Q21" s="226" t="str">
        <f>IF(P21="","",COUNTIF($P$13:P21,"&lt;&gt;"&amp;""))</f>
        <v/>
      </c>
      <c r="R21" s="226" t="str">
        <f t="shared" si="1"/>
        <v/>
      </c>
      <c r="S21" s="226" t="str">
        <f>IF(IFERROR(INDEX('決勝ヒート - レース結果（貼付）'!$A:$Z,MATCH($A21,'決勝ヒート - レース結果（貼付）'!$A:$A,0),MATCH('決勝ヒート - レース暫定結果表（印刷）'!S$11,'決勝ヒート - レース結果（貼付）'!$1:$1,0)),"")=0,"",IFERROR(INDEX('決勝ヒート - レース結果（貼付）'!$A:$Z,MATCH($A21,'決勝ヒート - レース結果（貼付）'!$A:$A,0),MATCH('決勝ヒート - レース暫定結果表（印刷）'!S$11,'決勝ヒート - レース結果（貼付）'!$1:$1,0)),""))</f>
        <v/>
      </c>
      <c r="T21" s="226"/>
      <c r="U21" s="226" t="str">
        <f>IF(IFERROR(INDEX('決勝ヒート - レース結果（貼付）'!$A:$Z,MATCH($B21,'決勝ヒート - レース結果（貼付）'!$B:$B,0),MATCH('決勝ヒート - レース暫定結果表（印刷）'!U$11,'決勝ヒート - レース結果（貼付）'!$1:$1,0)),"")=0,"",IFERROR(INDEX('決勝ヒート - レース結果（貼付）'!$A:$Z,MATCH($B21,'決勝ヒート - レース結果（貼付）'!$B:$B,0),MATCH('決勝ヒート - レース暫定結果表（印刷）'!U$11,'決勝ヒート - レース結果（貼付）'!$1:$1,0)),""))</f>
        <v/>
      </c>
    </row>
    <row r="22" spans="1:21" s="23" customFormat="1" ht="12.75">
      <c r="A22" s="14" t="str">
        <f>IF(OR('決勝ヒート - レース結果（貼付）'!A11="DNF",'決勝ヒート - レース結果（貼付）'!A11="DNS",'決勝ヒート - レース結果（貼付）'!A11="DQ"),'決勝ヒート - レース結果（貼付）'!A11,IF(MAX('決勝ヒート - レース結果（貼付）'!A:A)&gt;A21,A21+1,""))</f>
        <v/>
      </c>
      <c r="B22" s="15" t="str">
        <f>IFERROR(INDEX('決勝ヒート - レース結果（貼付）'!A11:$Z$50,MATCH($A22,'決勝ヒート - レース結果（貼付）'!A11:$A$50,0),MATCH('決勝ヒート - レース正式結果表（印刷）'!B$11,'決勝ヒート - レース結果（貼付）'!$1:$1,0)),"")</f>
        <v/>
      </c>
      <c r="C22" s="177"/>
      <c r="D22" s="20" t="str">
        <f>IFERROR(INDEX('決勝ヒート - レース結果（貼付）'!$A:$Z,MATCH($B22,'決勝ヒート - レース結果（貼付）'!$B:$B,0),MATCH('決勝ヒート - レース正式結果表（印刷）'!D$11,'決勝ヒート - レース結果（貼付）'!$1:$1,0)),"")</f>
        <v/>
      </c>
      <c r="E22" s="86" t="str">
        <f>IFERROR(INDEX('決勝ヒート - レース結果（貼付）'!$A:$Z,MATCH($B22,'決勝ヒート - レース結果（貼付）'!$B:$B,0),MATCH('決勝ヒート - レース正式結果表（印刷）'!E$11,'決勝ヒート - レース結果（貼付）'!$1:$1,0)),"")</f>
        <v/>
      </c>
      <c r="F22" s="85" t="str">
        <f>IFERROR(INDEX('決勝ヒート - レース結果（貼付）'!$A:$Z,MATCH($B22,'決勝ヒート - レース結果（貼付）'!$B:$B,0),MATCH('決勝ヒート - レース正式結果表（印刷）'!F$11,'決勝ヒート - レース結果（貼付）'!$1:$1,0)),"")</f>
        <v/>
      </c>
      <c r="G22" s="84" t="str">
        <f>IFERROR(INDEX('決勝ヒート - レース結果（貼付）'!$A:$Z,MATCH($B22,'決勝ヒート - レース結果（貼付）'!$B:$B,0),MATCH('決勝ヒート - レース正式結果表（印刷）'!G$11,'決勝ヒート - レース結果（貼付）'!$1:$1,0)),"")</f>
        <v/>
      </c>
      <c r="H22" s="24" t="str">
        <f>IF(A22="DNS","",IF(A22="DQ","",IFERROR(INDEX('決勝ヒート - レース結果（貼付）'!$A:$Z,MATCH($B22,'決勝ヒート - レース結果（貼付）'!$B:$B,0),MATCH('決勝ヒート - レース正式結果表（印刷）'!H$11,'決勝ヒート - レース結果（貼付）'!$1:$1,0)),"")))</f>
        <v/>
      </c>
      <c r="I22" s="82" t="str">
        <f>IF(A22="DNS","ｽﾀｰﾄ出来ず",IF(A22="DQ","失　格",IFERROR(INDEX('決勝ヒート - レース結果（貼付）'!$A:$Z,MATCH($B22,'決勝ヒート - レース結果（貼付）'!$B:$B,0),MATCH('決勝ヒート - レース正式結果表（印刷）'!I$11,'決勝ヒート - レース結果（貼付）'!$1:$1,0)),"")))</f>
        <v/>
      </c>
      <c r="J22" s="26" t="str">
        <f>IF(A22="DNS","",IF(A22="DQ","",IFERROR(INDEX('決勝ヒート - レース結果（貼付）'!$A:$Z,MATCH($B22,'決勝ヒート - レース結果（貼付）'!$B:$B,0),MATCH('決勝ヒート - レース正式結果表（印刷）'!J$11,'決勝ヒート - レース結果（貼付）'!$1:$1,0)),"")))</f>
        <v/>
      </c>
      <c r="K22" s="26" t="str">
        <f>IF(A22="DNS","",IF(A22="DQ","",IFERROR(INDEX('決勝ヒート - レース結果（貼付）'!$A:$Z,MATCH($B22,'決勝ヒート - レース結果（貼付）'!$B:$B,0),MATCH('決勝ヒート - レース正式結果表（印刷）'!K$11,'決勝ヒート - レース結果（貼付）'!$1:$1,0)),"")))</f>
        <v/>
      </c>
      <c r="L22" s="83" t="str">
        <f>IF(A22="DNS","",IF(A22="DQ","",IFERROR(INDEX('決勝ヒート - レース結果（貼付）'!$A:$Z,MATCH($B22,'決勝ヒート - レース結果（貼付）'!$B:$B,0),MATCH('決勝ヒート - レース正式結果表（印刷）'!L$11,'決勝ヒート - レース結果（貼付）'!$1:$1,0)),"")))</f>
        <v/>
      </c>
      <c r="M22" s="219" t="str">
        <f t="shared" si="0"/>
        <v/>
      </c>
      <c r="N22" s="16"/>
      <c r="O22" s="226"/>
      <c r="P22" s="226" t="str">
        <f>IF(IFERROR(INDEX('決勝ヒート - レース結果（貼付）'!$A:$Z,MATCH($A22,'決勝ヒート - レース結果（貼付）'!$A:$A,0),MATCH('決勝ヒート - レース暫定結果表（印刷）'!P$11,'決勝ヒート - レース結果（貼付）'!$1:$1,0)),"")=0,"",IFERROR(INDEX('決勝ヒート - レース結果（貼付）'!$A:$Z,MATCH($A22,'決勝ヒート - レース結果（貼付）'!$A:$A,0),MATCH('決勝ヒート - レース暫定結果表（印刷）'!P$11,'決勝ヒート - レース結果（貼付）'!$1:$1,0)),""))</f>
        <v/>
      </c>
      <c r="Q22" s="226" t="str">
        <f>IF(P22="","",COUNTIF($P$13:P22,"&lt;&gt;"&amp;""))</f>
        <v/>
      </c>
      <c r="R22" s="226" t="str">
        <f t="shared" si="1"/>
        <v/>
      </c>
      <c r="S22" s="226" t="str">
        <f>IF(IFERROR(INDEX('決勝ヒート - レース結果（貼付）'!$A:$Z,MATCH($A22,'決勝ヒート - レース結果（貼付）'!$A:$A,0),MATCH('決勝ヒート - レース暫定結果表（印刷）'!S$11,'決勝ヒート - レース結果（貼付）'!$1:$1,0)),"")=0,"",IFERROR(INDEX('決勝ヒート - レース結果（貼付）'!$A:$Z,MATCH($A22,'決勝ヒート - レース結果（貼付）'!$A:$A,0),MATCH('決勝ヒート - レース暫定結果表（印刷）'!S$11,'決勝ヒート - レース結果（貼付）'!$1:$1,0)),""))</f>
        <v/>
      </c>
      <c r="T22" s="226"/>
      <c r="U22" s="226" t="str">
        <f>IF(IFERROR(INDEX('決勝ヒート - レース結果（貼付）'!$A:$Z,MATCH($B22,'決勝ヒート - レース結果（貼付）'!$B:$B,0),MATCH('決勝ヒート - レース暫定結果表（印刷）'!U$11,'決勝ヒート - レース結果（貼付）'!$1:$1,0)),"")=0,"",IFERROR(INDEX('決勝ヒート - レース結果（貼付）'!$A:$Z,MATCH($B22,'決勝ヒート - レース結果（貼付）'!$B:$B,0),MATCH('決勝ヒート - レース暫定結果表（印刷）'!U$11,'決勝ヒート - レース結果（貼付）'!$1:$1,0)),""))</f>
        <v/>
      </c>
    </row>
    <row r="23" spans="1:21" s="23" customFormat="1" ht="12.75">
      <c r="A23" s="14" t="str">
        <f>IF(OR('決勝ヒート - レース結果（貼付）'!A12="DNF",'決勝ヒート - レース結果（貼付）'!A12="DNS",'決勝ヒート - レース結果（貼付）'!A12="DQ"),'決勝ヒート - レース結果（貼付）'!A12,IF(MAX('決勝ヒート - レース結果（貼付）'!A:A)&gt;A22,A22+1,""))</f>
        <v/>
      </c>
      <c r="B23" s="15" t="str">
        <f>IFERROR(INDEX('決勝ヒート - レース結果（貼付）'!A12:$Z$50,MATCH($A23,'決勝ヒート - レース結果（貼付）'!A12:$A$50,0),MATCH('決勝ヒート - レース正式結果表（印刷）'!B$11,'決勝ヒート - レース結果（貼付）'!$1:$1,0)),"")</f>
        <v/>
      </c>
      <c r="C23" s="177"/>
      <c r="D23" s="20" t="str">
        <f>IFERROR(INDEX('決勝ヒート - レース結果（貼付）'!$A:$Z,MATCH($B23,'決勝ヒート - レース結果（貼付）'!$B:$B,0),MATCH('決勝ヒート - レース正式結果表（印刷）'!D$11,'決勝ヒート - レース結果（貼付）'!$1:$1,0)),"")</f>
        <v/>
      </c>
      <c r="E23" s="86" t="str">
        <f>IFERROR(INDEX('決勝ヒート - レース結果（貼付）'!$A:$Z,MATCH($B23,'決勝ヒート - レース結果（貼付）'!$B:$B,0),MATCH('決勝ヒート - レース正式結果表（印刷）'!E$11,'決勝ヒート - レース結果（貼付）'!$1:$1,0)),"")</f>
        <v/>
      </c>
      <c r="F23" s="85" t="str">
        <f>IFERROR(INDEX('決勝ヒート - レース結果（貼付）'!$A:$Z,MATCH($B23,'決勝ヒート - レース結果（貼付）'!$B:$B,0),MATCH('決勝ヒート - レース正式結果表（印刷）'!F$11,'決勝ヒート - レース結果（貼付）'!$1:$1,0)),"")</f>
        <v/>
      </c>
      <c r="G23" s="84" t="str">
        <f>IFERROR(INDEX('決勝ヒート - レース結果（貼付）'!$A:$Z,MATCH($B23,'決勝ヒート - レース結果（貼付）'!$B:$B,0),MATCH('決勝ヒート - レース正式結果表（印刷）'!G$11,'決勝ヒート - レース結果（貼付）'!$1:$1,0)),"")</f>
        <v/>
      </c>
      <c r="H23" s="24" t="str">
        <f>IF(A23="DNS","",IF(A23="DQ","",IFERROR(INDEX('決勝ヒート - レース結果（貼付）'!$A:$Z,MATCH($B23,'決勝ヒート - レース結果（貼付）'!$B:$B,0),MATCH('決勝ヒート - レース正式結果表（印刷）'!H$11,'決勝ヒート - レース結果（貼付）'!$1:$1,0)),"")))</f>
        <v/>
      </c>
      <c r="I23" s="82" t="str">
        <f>IF(A23="DNS","ｽﾀｰﾄ出来ず",IF(A23="DQ","失　格",IFERROR(INDEX('決勝ヒート - レース結果（貼付）'!$A:$Z,MATCH($B23,'決勝ヒート - レース結果（貼付）'!$B:$B,0),MATCH('決勝ヒート - レース正式結果表（印刷）'!I$11,'決勝ヒート - レース結果（貼付）'!$1:$1,0)),"")))</f>
        <v/>
      </c>
      <c r="J23" s="26" t="str">
        <f>IF(A23="DNS","",IF(A23="DQ","",IFERROR(INDEX('決勝ヒート - レース結果（貼付）'!$A:$Z,MATCH($B23,'決勝ヒート - レース結果（貼付）'!$B:$B,0),MATCH('決勝ヒート - レース正式結果表（印刷）'!J$11,'決勝ヒート - レース結果（貼付）'!$1:$1,0)),"")))</f>
        <v/>
      </c>
      <c r="K23" s="26" t="str">
        <f>IF(A23="DNS","",IF(A23="DQ","",IFERROR(INDEX('決勝ヒート - レース結果（貼付）'!$A:$Z,MATCH($B23,'決勝ヒート - レース結果（貼付）'!$B:$B,0),MATCH('決勝ヒート - レース正式結果表（印刷）'!K$11,'決勝ヒート - レース結果（貼付）'!$1:$1,0)),"")))</f>
        <v/>
      </c>
      <c r="L23" s="83" t="str">
        <f>IF(A23="DNS","",IF(A23="DQ","",IFERROR(INDEX('決勝ヒート - レース結果（貼付）'!$A:$Z,MATCH($B23,'決勝ヒート - レース結果（貼付）'!$B:$B,0),MATCH('決勝ヒート - レース正式結果表（印刷）'!L$11,'決勝ヒート - レース結果（貼付）'!$1:$1,0)),"")))</f>
        <v/>
      </c>
      <c r="M23" s="219" t="str">
        <f t="shared" si="0"/>
        <v/>
      </c>
      <c r="N23" s="16"/>
      <c r="O23" s="226"/>
      <c r="P23" s="226" t="str">
        <f>IF(IFERROR(INDEX('決勝ヒート - レース結果（貼付）'!$A:$Z,MATCH($A23,'決勝ヒート - レース結果（貼付）'!$A:$A,0),MATCH('決勝ヒート - レース暫定結果表（印刷）'!P$11,'決勝ヒート - レース結果（貼付）'!$1:$1,0)),"")=0,"",IFERROR(INDEX('決勝ヒート - レース結果（貼付）'!$A:$Z,MATCH($A23,'決勝ヒート - レース結果（貼付）'!$A:$A,0),MATCH('決勝ヒート - レース暫定結果表（印刷）'!P$11,'決勝ヒート - レース結果（貼付）'!$1:$1,0)),""))</f>
        <v/>
      </c>
      <c r="Q23" s="226" t="str">
        <f>IF(P23="","",COUNTIF($P$13:P23,"&lt;&gt;"&amp;""))</f>
        <v/>
      </c>
      <c r="R23" s="226" t="str">
        <f t="shared" si="1"/>
        <v/>
      </c>
      <c r="S23" s="226" t="str">
        <f>IF(IFERROR(INDEX('決勝ヒート - レース結果（貼付）'!$A:$Z,MATCH($A23,'決勝ヒート - レース結果（貼付）'!$A:$A,0),MATCH('決勝ヒート - レース暫定結果表（印刷）'!S$11,'決勝ヒート - レース結果（貼付）'!$1:$1,0)),"")=0,"",IFERROR(INDEX('決勝ヒート - レース結果（貼付）'!$A:$Z,MATCH($A23,'決勝ヒート - レース結果（貼付）'!$A:$A,0),MATCH('決勝ヒート - レース暫定結果表（印刷）'!S$11,'決勝ヒート - レース結果（貼付）'!$1:$1,0)),""))</f>
        <v/>
      </c>
      <c r="T23" s="226"/>
      <c r="U23" s="226" t="str">
        <f>IF(IFERROR(INDEX('決勝ヒート - レース結果（貼付）'!$A:$Z,MATCH($B23,'決勝ヒート - レース結果（貼付）'!$B:$B,0),MATCH('決勝ヒート - レース暫定結果表（印刷）'!U$11,'決勝ヒート - レース結果（貼付）'!$1:$1,0)),"")=0,"",IFERROR(INDEX('決勝ヒート - レース結果（貼付）'!$A:$Z,MATCH($B23,'決勝ヒート - レース結果（貼付）'!$B:$B,0),MATCH('決勝ヒート - レース暫定結果表（印刷）'!U$11,'決勝ヒート - レース結果（貼付）'!$1:$1,0)),""))</f>
        <v/>
      </c>
    </row>
    <row r="24" spans="1:21" s="23" customFormat="1" ht="12.75">
      <c r="A24" s="14" t="str">
        <f>IF(OR('決勝ヒート - レース結果（貼付）'!A13="DNF",'決勝ヒート - レース結果（貼付）'!A13="DNS",'決勝ヒート - レース結果（貼付）'!A13="DQ"),'決勝ヒート - レース結果（貼付）'!A13,IF(MAX('決勝ヒート - レース結果（貼付）'!A:A)&gt;A23,A23+1,""))</f>
        <v/>
      </c>
      <c r="B24" s="15" t="str">
        <f>IFERROR(INDEX('決勝ヒート - レース結果（貼付）'!A13:$Z$50,MATCH($A24,'決勝ヒート - レース結果（貼付）'!A13:$A$50,0),MATCH('決勝ヒート - レース正式結果表（印刷）'!B$11,'決勝ヒート - レース結果（貼付）'!$1:$1,0)),"")</f>
        <v/>
      </c>
      <c r="C24" s="177"/>
      <c r="D24" s="20" t="str">
        <f>IFERROR(INDEX('決勝ヒート - レース結果（貼付）'!$A:$Z,MATCH($B24,'決勝ヒート - レース結果（貼付）'!$B:$B,0),MATCH('決勝ヒート - レース正式結果表（印刷）'!D$11,'決勝ヒート - レース結果（貼付）'!$1:$1,0)),"")</f>
        <v/>
      </c>
      <c r="E24" s="86" t="str">
        <f>IFERROR(INDEX('決勝ヒート - レース結果（貼付）'!$A:$Z,MATCH($B24,'決勝ヒート - レース結果（貼付）'!$B:$B,0),MATCH('決勝ヒート - レース正式結果表（印刷）'!E$11,'決勝ヒート - レース結果（貼付）'!$1:$1,0)),"")</f>
        <v/>
      </c>
      <c r="F24" s="85" t="str">
        <f>IFERROR(INDEX('決勝ヒート - レース結果（貼付）'!$A:$Z,MATCH($B24,'決勝ヒート - レース結果（貼付）'!$B:$B,0),MATCH('決勝ヒート - レース正式結果表（印刷）'!F$11,'決勝ヒート - レース結果（貼付）'!$1:$1,0)),"")</f>
        <v/>
      </c>
      <c r="G24" s="84" t="str">
        <f>IFERROR(INDEX('決勝ヒート - レース結果（貼付）'!$A:$Z,MATCH($B24,'決勝ヒート - レース結果（貼付）'!$B:$B,0),MATCH('決勝ヒート - レース正式結果表（印刷）'!G$11,'決勝ヒート - レース結果（貼付）'!$1:$1,0)),"")</f>
        <v/>
      </c>
      <c r="H24" s="24" t="str">
        <f>IF(A24="DNS","",IF(A24="DQ","",IFERROR(INDEX('決勝ヒート - レース結果（貼付）'!$A:$Z,MATCH($B24,'決勝ヒート - レース結果（貼付）'!$B:$B,0),MATCH('決勝ヒート - レース正式結果表（印刷）'!H$11,'決勝ヒート - レース結果（貼付）'!$1:$1,0)),"")))</f>
        <v/>
      </c>
      <c r="I24" s="82" t="str">
        <f>IF(A24="DNS","ｽﾀｰﾄ出来ず",IF(A24="DQ","失　格",IFERROR(INDEX('決勝ヒート - レース結果（貼付）'!$A:$Z,MATCH($B24,'決勝ヒート - レース結果（貼付）'!$B:$B,0),MATCH('決勝ヒート - レース正式結果表（印刷）'!I$11,'決勝ヒート - レース結果（貼付）'!$1:$1,0)),"")))</f>
        <v/>
      </c>
      <c r="J24" s="26" t="str">
        <f>IF(A24="DNS","",IF(A24="DQ","",IFERROR(INDEX('決勝ヒート - レース結果（貼付）'!$A:$Z,MATCH($B24,'決勝ヒート - レース結果（貼付）'!$B:$B,0),MATCH('決勝ヒート - レース正式結果表（印刷）'!J$11,'決勝ヒート - レース結果（貼付）'!$1:$1,0)),"")))</f>
        <v/>
      </c>
      <c r="K24" s="26" t="str">
        <f>IF(A24="DNS","",IF(A24="DQ","",IFERROR(INDEX('決勝ヒート - レース結果（貼付）'!$A:$Z,MATCH($B24,'決勝ヒート - レース結果（貼付）'!$B:$B,0),MATCH('決勝ヒート - レース正式結果表（印刷）'!K$11,'決勝ヒート - レース結果（貼付）'!$1:$1,0)),"")))</f>
        <v/>
      </c>
      <c r="L24" s="83" t="str">
        <f>IF(A24="DNS","",IF(A24="DQ","",IFERROR(INDEX('決勝ヒート - レース結果（貼付）'!$A:$Z,MATCH($B24,'決勝ヒート - レース結果（貼付）'!$B:$B,0),MATCH('決勝ヒート - レース正式結果表（印刷）'!L$11,'決勝ヒート - レース結果（貼付）'!$1:$1,0)),"")))</f>
        <v/>
      </c>
      <c r="M24" s="219" t="str">
        <f t="shared" si="0"/>
        <v/>
      </c>
      <c r="N24" s="16"/>
      <c r="O24" s="226"/>
      <c r="P24" s="226" t="str">
        <f>IF(IFERROR(INDEX('決勝ヒート - レース結果（貼付）'!$A:$Z,MATCH($A24,'決勝ヒート - レース結果（貼付）'!$A:$A,0),MATCH('決勝ヒート - レース暫定結果表（印刷）'!P$11,'決勝ヒート - レース結果（貼付）'!$1:$1,0)),"")=0,"",IFERROR(INDEX('決勝ヒート - レース結果（貼付）'!$A:$Z,MATCH($A24,'決勝ヒート - レース結果（貼付）'!$A:$A,0),MATCH('決勝ヒート - レース暫定結果表（印刷）'!P$11,'決勝ヒート - レース結果（貼付）'!$1:$1,0)),""))</f>
        <v/>
      </c>
      <c r="Q24" s="226" t="str">
        <f>IF(P24="","",COUNTIF($P$13:P24,"&lt;&gt;"&amp;""))</f>
        <v/>
      </c>
      <c r="R24" s="226" t="str">
        <f t="shared" si="1"/>
        <v/>
      </c>
      <c r="S24" s="226" t="str">
        <f>IF(IFERROR(INDEX('決勝ヒート - レース結果（貼付）'!$A:$Z,MATCH($A24,'決勝ヒート - レース結果（貼付）'!$A:$A,0),MATCH('決勝ヒート - レース暫定結果表（印刷）'!S$11,'決勝ヒート - レース結果（貼付）'!$1:$1,0)),"")=0,"",IFERROR(INDEX('決勝ヒート - レース結果（貼付）'!$A:$Z,MATCH($A24,'決勝ヒート - レース結果（貼付）'!$A:$A,0),MATCH('決勝ヒート - レース暫定結果表（印刷）'!S$11,'決勝ヒート - レース結果（貼付）'!$1:$1,0)),""))</f>
        <v/>
      </c>
      <c r="T24" s="226"/>
      <c r="U24" s="226" t="str">
        <f>IF(IFERROR(INDEX('決勝ヒート - レース結果（貼付）'!$A:$Z,MATCH($B24,'決勝ヒート - レース結果（貼付）'!$B:$B,0),MATCH('決勝ヒート - レース暫定結果表（印刷）'!U$11,'決勝ヒート - レース結果（貼付）'!$1:$1,0)),"")=0,"",IFERROR(INDEX('決勝ヒート - レース結果（貼付）'!$A:$Z,MATCH($B24,'決勝ヒート - レース結果（貼付）'!$B:$B,0),MATCH('決勝ヒート - レース暫定結果表（印刷）'!U$11,'決勝ヒート - レース結果（貼付）'!$1:$1,0)),""))</f>
        <v/>
      </c>
    </row>
    <row r="25" spans="1:21" s="23" customFormat="1" ht="12.75">
      <c r="A25" s="14" t="str">
        <f>IF(OR('決勝ヒート - レース結果（貼付）'!A14="DNF",'決勝ヒート - レース結果（貼付）'!A14="DNS",'決勝ヒート - レース結果（貼付）'!A14="DQ"),'決勝ヒート - レース結果（貼付）'!A14,IF(MAX('決勝ヒート - レース結果（貼付）'!A:A)&gt;A24,A24+1,""))</f>
        <v/>
      </c>
      <c r="B25" s="15" t="str">
        <f>IFERROR(INDEX('決勝ヒート - レース結果（貼付）'!A14:$Z$50,MATCH($A25,'決勝ヒート - レース結果（貼付）'!A14:$A$50,0),MATCH('決勝ヒート - レース正式結果表（印刷）'!B$11,'決勝ヒート - レース結果（貼付）'!$1:$1,0)),"")</f>
        <v/>
      </c>
      <c r="C25" s="177"/>
      <c r="D25" s="20" t="str">
        <f>IFERROR(INDEX('決勝ヒート - レース結果（貼付）'!$A:$Z,MATCH($B25,'決勝ヒート - レース結果（貼付）'!$B:$B,0),MATCH('決勝ヒート - レース正式結果表（印刷）'!D$11,'決勝ヒート - レース結果（貼付）'!$1:$1,0)),"")</f>
        <v/>
      </c>
      <c r="E25" s="86" t="str">
        <f>IFERROR(INDEX('決勝ヒート - レース結果（貼付）'!$A:$Z,MATCH($B25,'決勝ヒート - レース結果（貼付）'!$B:$B,0),MATCH('決勝ヒート - レース正式結果表（印刷）'!E$11,'決勝ヒート - レース結果（貼付）'!$1:$1,0)),"")</f>
        <v/>
      </c>
      <c r="F25" s="85" t="str">
        <f>IFERROR(INDEX('決勝ヒート - レース結果（貼付）'!$A:$Z,MATCH($B25,'決勝ヒート - レース結果（貼付）'!$B:$B,0),MATCH('決勝ヒート - レース正式結果表（印刷）'!F$11,'決勝ヒート - レース結果（貼付）'!$1:$1,0)),"")</f>
        <v/>
      </c>
      <c r="G25" s="84" t="str">
        <f>IFERROR(INDEX('決勝ヒート - レース結果（貼付）'!$A:$Z,MATCH($B25,'決勝ヒート - レース結果（貼付）'!$B:$B,0),MATCH('決勝ヒート - レース正式結果表（印刷）'!G$11,'決勝ヒート - レース結果（貼付）'!$1:$1,0)),"")</f>
        <v/>
      </c>
      <c r="H25" s="24" t="str">
        <f>IF(A25="DNS","",IF(A25="DQ","",IFERROR(INDEX('決勝ヒート - レース結果（貼付）'!$A:$Z,MATCH($B25,'決勝ヒート - レース結果（貼付）'!$B:$B,0),MATCH('決勝ヒート - レース正式結果表（印刷）'!H$11,'決勝ヒート - レース結果（貼付）'!$1:$1,0)),"")))</f>
        <v/>
      </c>
      <c r="I25" s="82" t="str">
        <f>IF(A25="DNS","ｽﾀｰﾄ出来ず",IF(A25="DQ","失　格",IFERROR(INDEX('決勝ヒート - レース結果（貼付）'!$A:$Z,MATCH($B25,'決勝ヒート - レース結果（貼付）'!$B:$B,0),MATCH('決勝ヒート - レース正式結果表（印刷）'!I$11,'決勝ヒート - レース結果（貼付）'!$1:$1,0)),"")))</f>
        <v/>
      </c>
      <c r="J25" s="26" t="str">
        <f>IF(A25="DNS","",IF(A25="DQ","",IFERROR(INDEX('決勝ヒート - レース結果（貼付）'!$A:$Z,MATCH($B25,'決勝ヒート - レース結果（貼付）'!$B:$B,0),MATCH('決勝ヒート - レース正式結果表（印刷）'!J$11,'決勝ヒート - レース結果（貼付）'!$1:$1,0)),"")))</f>
        <v/>
      </c>
      <c r="K25" s="26" t="str">
        <f>IF(A25="DNS","",IF(A25="DQ","",IFERROR(INDEX('決勝ヒート - レース結果（貼付）'!$A:$Z,MATCH($B25,'決勝ヒート - レース結果（貼付）'!$B:$B,0),MATCH('決勝ヒート - レース正式結果表（印刷）'!K$11,'決勝ヒート - レース結果（貼付）'!$1:$1,0)),"")))</f>
        <v/>
      </c>
      <c r="L25" s="83" t="str">
        <f>IF(A25="DNS","",IF(A25="DQ","",IFERROR(INDEX('決勝ヒート - レース結果（貼付）'!$A:$Z,MATCH($B25,'決勝ヒート - レース結果（貼付）'!$B:$B,0),MATCH('決勝ヒート - レース正式結果表（印刷）'!L$11,'決勝ヒート - レース結果（貼付）'!$1:$1,0)),"")))</f>
        <v/>
      </c>
      <c r="M25" s="219" t="str">
        <f t="shared" si="0"/>
        <v/>
      </c>
      <c r="N25" s="16"/>
      <c r="O25" s="226"/>
      <c r="P25" s="226" t="str">
        <f>IF(IFERROR(INDEX('決勝ヒート - レース結果（貼付）'!$A:$Z,MATCH($A25,'決勝ヒート - レース結果（貼付）'!$A:$A,0),MATCH('決勝ヒート - レース暫定結果表（印刷）'!P$11,'決勝ヒート - レース結果（貼付）'!$1:$1,0)),"")=0,"",IFERROR(INDEX('決勝ヒート - レース結果（貼付）'!$A:$Z,MATCH($A25,'決勝ヒート - レース結果（貼付）'!$A:$A,0),MATCH('決勝ヒート - レース暫定結果表（印刷）'!P$11,'決勝ヒート - レース結果（貼付）'!$1:$1,0)),""))</f>
        <v/>
      </c>
      <c r="Q25" s="226" t="str">
        <f>IF(P25="","",COUNTIF($P$13:P25,"&lt;&gt;"&amp;""))</f>
        <v/>
      </c>
      <c r="R25" s="226" t="str">
        <f t="shared" si="1"/>
        <v/>
      </c>
      <c r="S25" s="226" t="str">
        <f>IF(IFERROR(INDEX('決勝ヒート - レース結果（貼付）'!$A:$Z,MATCH($A25,'決勝ヒート - レース結果（貼付）'!$A:$A,0),MATCH('決勝ヒート - レース暫定結果表（印刷）'!S$11,'決勝ヒート - レース結果（貼付）'!$1:$1,0)),"")=0,"",IFERROR(INDEX('決勝ヒート - レース結果（貼付）'!$A:$Z,MATCH($A25,'決勝ヒート - レース結果（貼付）'!$A:$A,0),MATCH('決勝ヒート - レース暫定結果表（印刷）'!S$11,'決勝ヒート - レース結果（貼付）'!$1:$1,0)),""))</f>
        <v/>
      </c>
      <c r="T25" s="226"/>
      <c r="U25" s="226" t="str">
        <f>IF(IFERROR(INDEX('決勝ヒート - レース結果（貼付）'!$A:$Z,MATCH($B25,'決勝ヒート - レース結果（貼付）'!$B:$B,0),MATCH('決勝ヒート - レース暫定結果表（印刷）'!U$11,'決勝ヒート - レース結果（貼付）'!$1:$1,0)),"")=0,"",IFERROR(INDEX('決勝ヒート - レース結果（貼付）'!$A:$Z,MATCH($B25,'決勝ヒート - レース結果（貼付）'!$B:$B,0),MATCH('決勝ヒート - レース暫定結果表（印刷）'!U$11,'決勝ヒート - レース結果（貼付）'!$1:$1,0)),""))</f>
        <v/>
      </c>
    </row>
    <row r="26" spans="1:21" s="23" customFormat="1" ht="12.75">
      <c r="A26" s="14" t="str">
        <f>IF(OR('決勝ヒート - レース結果（貼付）'!A15="DNF",'決勝ヒート - レース結果（貼付）'!A15="DNS",'決勝ヒート - レース結果（貼付）'!A15="DQ"),'決勝ヒート - レース結果（貼付）'!A15,IF(MAX('決勝ヒート - レース結果（貼付）'!A:A)&gt;A25,A25+1,""))</f>
        <v/>
      </c>
      <c r="B26" s="15" t="str">
        <f>IFERROR(INDEX('決勝ヒート - レース結果（貼付）'!A15:$Z$50,MATCH($A26,'決勝ヒート - レース結果（貼付）'!A15:$A$50,0),MATCH('決勝ヒート - レース正式結果表（印刷）'!B$11,'決勝ヒート - レース結果（貼付）'!$1:$1,0)),"")</f>
        <v/>
      </c>
      <c r="C26" s="177"/>
      <c r="D26" s="20" t="str">
        <f>IFERROR(INDEX('決勝ヒート - レース結果（貼付）'!$A:$Z,MATCH($B26,'決勝ヒート - レース結果（貼付）'!$B:$B,0),MATCH('決勝ヒート - レース正式結果表（印刷）'!D$11,'決勝ヒート - レース結果（貼付）'!$1:$1,0)),"")</f>
        <v/>
      </c>
      <c r="E26" s="86" t="str">
        <f>IFERROR(INDEX('決勝ヒート - レース結果（貼付）'!$A:$Z,MATCH($B26,'決勝ヒート - レース結果（貼付）'!$B:$B,0),MATCH('決勝ヒート - レース正式結果表（印刷）'!E$11,'決勝ヒート - レース結果（貼付）'!$1:$1,0)),"")</f>
        <v/>
      </c>
      <c r="F26" s="85" t="str">
        <f>IFERROR(INDEX('決勝ヒート - レース結果（貼付）'!$A:$Z,MATCH($B26,'決勝ヒート - レース結果（貼付）'!$B:$B,0),MATCH('決勝ヒート - レース正式結果表（印刷）'!F$11,'決勝ヒート - レース結果（貼付）'!$1:$1,0)),"")</f>
        <v/>
      </c>
      <c r="G26" s="84" t="str">
        <f>IFERROR(INDEX('決勝ヒート - レース結果（貼付）'!$A:$Z,MATCH($B26,'決勝ヒート - レース結果（貼付）'!$B:$B,0),MATCH('決勝ヒート - レース正式結果表（印刷）'!G$11,'決勝ヒート - レース結果（貼付）'!$1:$1,0)),"")</f>
        <v/>
      </c>
      <c r="H26" s="24" t="str">
        <f>IF(A26="DNS","",IF(A26="DQ","",IFERROR(INDEX('決勝ヒート - レース結果（貼付）'!$A:$Z,MATCH($B26,'決勝ヒート - レース結果（貼付）'!$B:$B,0),MATCH('決勝ヒート - レース正式結果表（印刷）'!H$11,'決勝ヒート - レース結果（貼付）'!$1:$1,0)),"")))</f>
        <v/>
      </c>
      <c r="I26" s="82" t="str">
        <f>IF(A26="DNS","ｽﾀｰﾄ出来ず",IF(A26="DQ","失　格",IFERROR(INDEX('決勝ヒート - レース結果（貼付）'!$A:$Z,MATCH($B26,'決勝ヒート - レース結果（貼付）'!$B:$B,0),MATCH('決勝ヒート - レース正式結果表（印刷）'!I$11,'決勝ヒート - レース結果（貼付）'!$1:$1,0)),"")))</f>
        <v/>
      </c>
      <c r="J26" s="26" t="str">
        <f>IF(A26="DNS","",IF(A26="DQ","",IFERROR(INDEX('決勝ヒート - レース結果（貼付）'!$A:$Z,MATCH($B26,'決勝ヒート - レース結果（貼付）'!$B:$B,0),MATCH('決勝ヒート - レース正式結果表（印刷）'!J$11,'決勝ヒート - レース結果（貼付）'!$1:$1,0)),"")))</f>
        <v/>
      </c>
      <c r="K26" s="26" t="str">
        <f>IF(A26="DNS","",IF(A26="DQ","",IFERROR(INDEX('決勝ヒート - レース結果（貼付）'!$A:$Z,MATCH($B26,'決勝ヒート - レース結果（貼付）'!$B:$B,0),MATCH('決勝ヒート - レース正式結果表（印刷）'!K$11,'決勝ヒート - レース結果（貼付）'!$1:$1,0)),"")))</f>
        <v/>
      </c>
      <c r="L26" s="83" t="str">
        <f>IF(A26="DNS","",IF(A26="DQ","",IFERROR(INDEX('決勝ヒート - レース結果（貼付）'!$A:$Z,MATCH($B26,'決勝ヒート - レース結果（貼付）'!$B:$B,0),MATCH('決勝ヒート - レース正式結果表（印刷）'!L$11,'決勝ヒート - レース結果（貼付）'!$1:$1,0)),"")))</f>
        <v/>
      </c>
      <c r="M26" s="219" t="str">
        <f t="shared" si="0"/>
        <v/>
      </c>
      <c r="N26" s="16"/>
      <c r="O26" s="226"/>
      <c r="P26" s="226" t="str">
        <f>IF(IFERROR(INDEX('決勝ヒート - レース結果（貼付）'!$A:$Z,MATCH($A26,'決勝ヒート - レース結果（貼付）'!$A:$A,0),MATCH('決勝ヒート - レース暫定結果表（印刷）'!P$11,'決勝ヒート - レース結果（貼付）'!$1:$1,0)),"")=0,"",IFERROR(INDEX('決勝ヒート - レース結果（貼付）'!$A:$Z,MATCH($A26,'決勝ヒート - レース結果（貼付）'!$A:$A,0),MATCH('決勝ヒート - レース暫定結果表（印刷）'!P$11,'決勝ヒート - レース結果（貼付）'!$1:$1,0)),""))</f>
        <v/>
      </c>
      <c r="Q26" s="226" t="str">
        <f>IF(P26="","",COUNTIF($P$13:P26,"&lt;&gt;"&amp;""))</f>
        <v/>
      </c>
      <c r="R26" s="226" t="str">
        <f t="shared" si="1"/>
        <v/>
      </c>
      <c r="S26" s="226" t="str">
        <f>IF(IFERROR(INDEX('決勝ヒート - レース結果（貼付）'!$A:$Z,MATCH($A26,'決勝ヒート - レース結果（貼付）'!$A:$A,0),MATCH('決勝ヒート - レース暫定結果表（印刷）'!S$11,'決勝ヒート - レース結果（貼付）'!$1:$1,0)),"")=0,"",IFERROR(INDEX('決勝ヒート - レース結果（貼付）'!$A:$Z,MATCH($A26,'決勝ヒート - レース結果（貼付）'!$A:$A,0),MATCH('決勝ヒート - レース暫定結果表（印刷）'!S$11,'決勝ヒート - レース結果（貼付）'!$1:$1,0)),""))</f>
        <v/>
      </c>
      <c r="T26" s="226"/>
      <c r="U26" s="226" t="str">
        <f>IF(IFERROR(INDEX('決勝ヒート - レース結果（貼付）'!$A:$Z,MATCH($B26,'決勝ヒート - レース結果（貼付）'!$B:$B,0),MATCH('決勝ヒート - レース暫定結果表（印刷）'!U$11,'決勝ヒート - レース結果（貼付）'!$1:$1,0)),"")=0,"",IFERROR(INDEX('決勝ヒート - レース結果（貼付）'!$A:$Z,MATCH($B26,'決勝ヒート - レース結果（貼付）'!$B:$B,0),MATCH('決勝ヒート - レース暫定結果表（印刷）'!U$11,'決勝ヒート - レース結果（貼付）'!$1:$1,0)),""))</f>
        <v/>
      </c>
    </row>
    <row r="27" spans="1:21" s="23" customFormat="1" ht="12.75">
      <c r="A27" s="14" t="str">
        <f>IF(OR('決勝ヒート - レース結果（貼付）'!A16="DNF",'決勝ヒート - レース結果（貼付）'!A16="DNS",'決勝ヒート - レース結果（貼付）'!A16="DQ"),'決勝ヒート - レース結果（貼付）'!A16,IF(MAX('決勝ヒート - レース結果（貼付）'!A:A)&gt;A26,A26+1,""))</f>
        <v/>
      </c>
      <c r="B27" s="15" t="str">
        <f>IFERROR(INDEX('決勝ヒート - レース結果（貼付）'!A16:$Z$50,MATCH($A27,'決勝ヒート - レース結果（貼付）'!A16:$A$50,0),MATCH('決勝ヒート - レース正式結果表（印刷）'!B$11,'決勝ヒート - レース結果（貼付）'!$1:$1,0)),"")</f>
        <v/>
      </c>
      <c r="C27" s="177"/>
      <c r="D27" s="20" t="str">
        <f>IFERROR(INDEX('決勝ヒート - レース結果（貼付）'!$A:$Z,MATCH($B27,'決勝ヒート - レース結果（貼付）'!$B:$B,0),MATCH('決勝ヒート - レース正式結果表（印刷）'!D$11,'決勝ヒート - レース結果（貼付）'!$1:$1,0)),"")</f>
        <v/>
      </c>
      <c r="E27" s="86" t="str">
        <f>IFERROR(INDEX('決勝ヒート - レース結果（貼付）'!$A:$Z,MATCH($B27,'決勝ヒート - レース結果（貼付）'!$B:$B,0),MATCH('決勝ヒート - レース正式結果表（印刷）'!E$11,'決勝ヒート - レース結果（貼付）'!$1:$1,0)),"")</f>
        <v/>
      </c>
      <c r="F27" s="85" t="str">
        <f>IFERROR(INDEX('決勝ヒート - レース結果（貼付）'!$A:$Z,MATCH($B27,'決勝ヒート - レース結果（貼付）'!$B:$B,0),MATCH('決勝ヒート - レース正式結果表（印刷）'!F$11,'決勝ヒート - レース結果（貼付）'!$1:$1,0)),"")</f>
        <v/>
      </c>
      <c r="G27" s="84" t="str">
        <f>IFERROR(INDEX('決勝ヒート - レース結果（貼付）'!$A:$Z,MATCH($B27,'決勝ヒート - レース結果（貼付）'!$B:$B,0),MATCH('決勝ヒート - レース正式結果表（印刷）'!G$11,'決勝ヒート - レース結果（貼付）'!$1:$1,0)),"")</f>
        <v/>
      </c>
      <c r="H27" s="24" t="str">
        <f>IF(A27="DNS","",IF(A27="DQ","",IFERROR(INDEX('決勝ヒート - レース結果（貼付）'!$A:$Z,MATCH($B27,'決勝ヒート - レース結果（貼付）'!$B:$B,0),MATCH('決勝ヒート - レース正式結果表（印刷）'!H$11,'決勝ヒート - レース結果（貼付）'!$1:$1,0)),"")))</f>
        <v/>
      </c>
      <c r="I27" s="82" t="str">
        <f>IF(A27="DNS","ｽﾀｰﾄ出来ず",IF(A27="DQ","失　格",IFERROR(INDEX('決勝ヒート - レース結果（貼付）'!$A:$Z,MATCH($B27,'決勝ヒート - レース結果（貼付）'!$B:$B,0),MATCH('決勝ヒート - レース正式結果表（印刷）'!I$11,'決勝ヒート - レース結果（貼付）'!$1:$1,0)),"")))</f>
        <v/>
      </c>
      <c r="J27" s="26" t="str">
        <f>IF(A27="DNS","",IF(A27="DQ","",IFERROR(INDEX('決勝ヒート - レース結果（貼付）'!$A:$Z,MATCH($B27,'決勝ヒート - レース結果（貼付）'!$B:$B,0),MATCH('決勝ヒート - レース正式結果表（印刷）'!J$11,'決勝ヒート - レース結果（貼付）'!$1:$1,0)),"")))</f>
        <v/>
      </c>
      <c r="K27" s="26" t="str">
        <f>IF(A27="DNS","",IF(A27="DQ","",IFERROR(INDEX('決勝ヒート - レース結果（貼付）'!$A:$Z,MATCH($B27,'決勝ヒート - レース結果（貼付）'!$B:$B,0),MATCH('決勝ヒート - レース正式結果表（印刷）'!K$11,'決勝ヒート - レース結果（貼付）'!$1:$1,0)),"")))</f>
        <v/>
      </c>
      <c r="L27" s="83" t="str">
        <f>IF(A27="DNS","",IF(A27="DQ","",IFERROR(INDEX('決勝ヒート - レース結果（貼付）'!$A:$Z,MATCH($B27,'決勝ヒート - レース結果（貼付）'!$B:$B,0),MATCH('決勝ヒート - レース正式結果表（印刷）'!L$11,'決勝ヒート - レース結果（貼付）'!$1:$1,0)),"")))</f>
        <v/>
      </c>
      <c r="M27" s="219" t="str">
        <f t="shared" si="0"/>
        <v/>
      </c>
      <c r="N27" s="16"/>
      <c r="O27" s="226"/>
      <c r="P27" s="226" t="str">
        <f>IF(IFERROR(INDEX('決勝ヒート - レース結果（貼付）'!$A:$Z,MATCH($A27,'決勝ヒート - レース結果（貼付）'!$A:$A,0),MATCH('決勝ヒート - レース暫定結果表（印刷）'!P$11,'決勝ヒート - レース結果（貼付）'!$1:$1,0)),"")=0,"",IFERROR(INDEX('決勝ヒート - レース結果（貼付）'!$A:$Z,MATCH($A27,'決勝ヒート - レース結果（貼付）'!$A:$A,0),MATCH('決勝ヒート - レース暫定結果表（印刷）'!P$11,'決勝ヒート - レース結果（貼付）'!$1:$1,0)),""))</f>
        <v/>
      </c>
      <c r="Q27" s="226" t="str">
        <f>IF(P27="","",COUNTIF($P$13:P27,"&lt;&gt;"&amp;""))</f>
        <v/>
      </c>
      <c r="R27" s="226" t="str">
        <f t="shared" si="1"/>
        <v/>
      </c>
      <c r="S27" s="226" t="str">
        <f>IF(IFERROR(INDEX('決勝ヒート - レース結果（貼付）'!$A:$Z,MATCH($A27,'決勝ヒート - レース結果（貼付）'!$A:$A,0),MATCH('決勝ヒート - レース暫定結果表（印刷）'!S$11,'決勝ヒート - レース結果（貼付）'!$1:$1,0)),"")=0,"",IFERROR(INDEX('決勝ヒート - レース結果（貼付）'!$A:$Z,MATCH($A27,'決勝ヒート - レース結果（貼付）'!$A:$A,0),MATCH('決勝ヒート - レース暫定結果表（印刷）'!S$11,'決勝ヒート - レース結果（貼付）'!$1:$1,0)),""))</f>
        <v/>
      </c>
      <c r="T27" s="226"/>
      <c r="U27" s="226" t="str">
        <f>IF(IFERROR(INDEX('決勝ヒート - レース結果（貼付）'!$A:$Z,MATCH($B27,'決勝ヒート - レース結果（貼付）'!$B:$B,0),MATCH('決勝ヒート - レース暫定結果表（印刷）'!U$11,'決勝ヒート - レース結果（貼付）'!$1:$1,0)),"")=0,"",IFERROR(INDEX('決勝ヒート - レース結果（貼付）'!$A:$Z,MATCH($B27,'決勝ヒート - レース結果（貼付）'!$B:$B,0),MATCH('決勝ヒート - レース暫定結果表（印刷）'!U$11,'決勝ヒート - レース結果（貼付）'!$1:$1,0)),""))</f>
        <v/>
      </c>
    </row>
    <row r="28" spans="1:21" s="23" customFormat="1" ht="12.75">
      <c r="A28" s="14" t="str">
        <f>IF(OR('決勝ヒート - レース結果（貼付）'!A17="DNF",'決勝ヒート - レース結果（貼付）'!A17="DNS",'決勝ヒート - レース結果（貼付）'!A17="DQ"),'決勝ヒート - レース結果（貼付）'!A17,IF(MAX('決勝ヒート - レース結果（貼付）'!A:A)&gt;A27,A27+1,""))</f>
        <v/>
      </c>
      <c r="B28" s="15" t="str">
        <f>IFERROR(INDEX('決勝ヒート - レース結果（貼付）'!A17:$Z$50,MATCH($A28,'決勝ヒート - レース結果（貼付）'!A17:$A$50,0),MATCH('決勝ヒート - レース正式結果表（印刷）'!B$11,'決勝ヒート - レース結果（貼付）'!$1:$1,0)),"")</f>
        <v/>
      </c>
      <c r="C28" s="177"/>
      <c r="D28" s="20" t="str">
        <f>IFERROR(INDEX('決勝ヒート - レース結果（貼付）'!$A:$Z,MATCH($B28,'決勝ヒート - レース結果（貼付）'!$B:$B,0),MATCH('決勝ヒート - レース正式結果表（印刷）'!D$11,'決勝ヒート - レース結果（貼付）'!$1:$1,0)),"")</f>
        <v/>
      </c>
      <c r="E28" s="86" t="str">
        <f>IFERROR(INDEX('決勝ヒート - レース結果（貼付）'!$A:$Z,MATCH($B28,'決勝ヒート - レース結果（貼付）'!$B:$B,0),MATCH('決勝ヒート - レース正式結果表（印刷）'!E$11,'決勝ヒート - レース結果（貼付）'!$1:$1,0)),"")</f>
        <v/>
      </c>
      <c r="F28" s="85" t="str">
        <f>IFERROR(INDEX('決勝ヒート - レース結果（貼付）'!$A:$Z,MATCH($B28,'決勝ヒート - レース結果（貼付）'!$B:$B,0),MATCH('決勝ヒート - レース正式結果表（印刷）'!F$11,'決勝ヒート - レース結果（貼付）'!$1:$1,0)),"")</f>
        <v/>
      </c>
      <c r="G28" s="84" t="str">
        <f>IFERROR(INDEX('決勝ヒート - レース結果（貼付）'!$A:$Z,MATCH($B28,'決勝ヒート - レース結果（貼付）'!$B:$B,0),MATCH('決勝ヒート - レース正式結果表（印刷）'!G$11,'決勝ヒート - レース結果（貼付）'!$1:$1,0)),"")</f>
        <v/>
      </c>
      <c r="H28" s="24" t="str">
        <f>IF(A28="DNS","",IF(A28="DQ","",IFERROR(INDEX('決勝ヒート - レース結果（貼付）'!$A:$Z,MATCH($B28,'決勝ヒート - レース結果（貼付）'!$B:$B,0),MATCH('決勝ヒート - レース正式結果表（印刷）'!H$11,'決勝ヒート - レース結果（貼付）'!$1:$1,0)),"")))</f>
        <v/>
      </c>
      <c r="I28" s="82" t="str">
        <f>IF(A28="DNS","ｽﾀｰﾄ出来ず",IF(A28="DQ","失　格",IFERROR(INDEX('決勝ヒート - レース結果（貼付）'!$A:$Z,MATCH($B28,'決勝ヒート - レース結果（貼付）'!$B:$B,0),MATCH('決勝ヒート - レース正式結果表（印刷）'!I$11,'決勝ヒート - レース結果（貼付）'!$1:$1,0)),"")))</f>
        <v/>
      </c>
      <c r="J28" s="26" t="str">
        <f>IF(A28="DNS","",IF(A28="DQ","",IFERROR(INDEX('決勝ヒート - レース結果（貼付）'!$A:$Z,MATCH($B28,'決勝ヒート - レース結果（貼付）'!$B:$B,0),MATCH('決勝ヒート - レース正式結果表（印刷）'!J$11,'決勝ヒート - レース結果（貼付）'!$1:$1,0)),"")))</f>
        <v/>
      </c>
      <c r="K28" s="26" t="str">
        <f>IF(A28="DNS","",IF(A28="DQ","",IFERROR(INDEX('決勝ヒート - レース結果（貼付）'!$A:$Z,MATCH($B28,'決勝ヒート - レース結果（貼付）'!$B:$B,0),MATCH('決勝ヒート - レース正式結果表（印刷）'!K$11,'決勝ヒート - レース結果（貼付）'!$1:$1,0)),"")))</f>
        <v/>
      </c>
      <c r="L28" s="83" t="str">
        <f>IF(A28="DNS","",IF(A28="DQ","",IFERROR(INDEX('決勝ヒート - レース結果（貼付）'!$A:$Z,MATCH($B28,'決勝ヒート - レース結果（貼付）'!$B:$B,0),MATCH('決勝ヒート - レース正式結果表（印刷）'!L$11,'決勝ヒート - レース結果（貼付）'!$1:$1,0)),"")))</f>
        <v/>
      </c>
      <c r="M28" s="219" t="str">
        <f t="shared" si="0"/>
        <v/>
      </c>
      <c r="N28" s="16"/>
      <c r="O28" s="226"/>
      <c r="P28" s="226" t="str">
        <f>IF(IFERROR(INDEX('決勝ヒート - レース結果（貼付）'!$A:$Z,MATCH($A28,'決勝ヒート - レース結果（貼付）'!$A:$A,0),MATCH('決勝ヒート - レース暫定結果表（印刷）'!P$11,'決勝ヒート - レース結果（貼付）'!$1:$1,0)),"")=0,"",IFERROR(INDEX('決勝ヒート - レース結果（貼付）'!$A:$Z,MATCH($A28,'決勝ヒート - レース結果（貼付）'!$A:$A,0),MATCH('決勝ヒート - レース暫定結果表（印刷）'!P$11,'決勝ヒート - レース結果（貼付）'!$1:$1,0)),""))</f>
        <v/>
      </c>
      <c r="Q28" s="226" t="str">
        <f>IF(P28="","",COUNTIF($P$13:P28,"&lt;&gt;"&amp;""))</f>
        <v/>
      </c>
      <c r="R28" s="226" t="str">
        <f t="shared" si="1"/>
        <v/>
      </c>
      <c r="S28" s="226" t="str">
        <f>IF(IFERROR(INDEX('決勝ヒート - レース結果（貼付）'!$A:$Z,MATCH($A28,'決勝ヒート - レース結果（貼付）'!$A:$A,0),MATCH('決勝ヒート - レース暫定結果表（印刷）'!S$11,'決勝ヒート - レース結果（貼付）'!$1:$1,0)),"")=0,"",IFERROR(INDEX('決勝ヒート - レース結果（貼付）'!$A:$Z,MATCH($A28,'決勝ヒート - レース結果（貼付）'!$A:$A,0),MATCH('決勝ヒート - レース暫定結果表（印刷）'!S$11,'決勝ヒート - レース結果（貼付）'!$1:$1,0)),""))</f>
        <v/>
      </c>
      <c r="T28" s="226"/>
      <c r="U28" s="226" t="str">
        <f>IF(IFERROR(INDEX('決勝ヒート - レース結果（貼付）'!$A:$Z,MATCH($B28,'決勝ヒート - レース結果（貼付）'!$B:$B,0),MATCH('決勝ヒート - レース暫定結果表（印刷）'!U$11,'決勝ヒート - レース結果（貼付）'!$1:$1,0)),"")=0,"",IFERROR(INDEX('決勝ヒート - レース結果（貼付）'!$A:$Z,MATCH($B28,'決勝ヒート - レース結果（貼付）'!$B:$B,0),MATCH('決勝ヒート - レース暫定結果表（印刷）'!U$11,'決勝ヒート - レース結果（貼付）'!$1:$1,0)),""))</f>
        <v/>
      </c>
    </row>
    <row r="29" spans="1:21" s="23" customFormat="1" ht="12.75">
      <c r="A29" s="14" t="str">
        <f>IF(OR('決勝ヒート - レース結果（貼付）'!A18="DNF",'決勝ヒート - レース結果（貼付）'!A18="DNS",'決勝ヒート - レース結果（貼付）'!A18="DQ"),'決勝ヒート - レース結果（貼付）'!A18,IF(MAX('決勝ヒート - レース結果（貼付）'!A:A)&gt;A28,A28+1,""))</f>
        <v/>
      </c>
      <c r="B29" s="15" t="str">
        <f>IFERROR(INDEX('決勝ヒート - レース結果（貼付）'!A18:$Z$50,MATCH($A29,'決勝ヒート - レース結果（貼付）'!A18:$A$50,0),MATCH('決勝ヒート - レース正式結果表（印刷）'!B$11,'決勝ヒート - レース結果（貼付）'!$1:$1,0)),"")</f>
        <v/>
      </c>
      <c r="C29" s="177"/>
      <c r="D29" s="20" t="str">
        <f>IFERROR(INDEX('決勝ヒート - レース結果（貼付）'!$A:$Z,MATCH($B29,'決勝ヒート - レース結果（貼付）'!$B:$B,0),MATCH('決勝ヒート - レース正式結果表（印刷）'!D$11,'決勝ヒート - レース結果（貼付）'!$1:$1,0)),"")</f>
        <v/>
      </c>
      <c r="E29" s="86" t="str">
        <f>IFERROR(INDEX('決勝ヒート - レース結果（貼付）'!$A:$Z,MATCH($B29,'決勝ヒート - レース結果（貼付）'!$B:$B,0),MATCH('決勝ヒート - レース正式結果表（印刷）'!E$11,'決勝ヒート - レース結果（貼付）'!$1:$1,0)),"")</f>
        <v/>
      </c>
      <c r="F29" s="85" t="str">
        <f>IFERROR(INDEX('決勝ヒート - レース結果（貼付）'!$A:$Z,MATCH($B29,'決勝ヒート - レース結果（貼付）'!$B:$B,0),MATCH('決勝ヒート - レース正式結果表（印刷）'!F$11,'決勝ヒート - レース結果（貼付）'!$1:$1,0)),"")</f>
        <v/>
      </c>
      <c r="G29" s="84" t="str">
        <f>IFERROR(INDEX('決勝ヒート - レース結果（貼付）'!$A:$Z,MATCH($B29,'決勝ヒート - レース結果（貼付）'!$B:$B,0),MATCH('決勝ヒート - レース正式結果表（印刷）'!G$11,'決勝ヒート - レース結果（貼付）'!$1:$1,0)),"")</f>
        <v/>
      </c>
      <c r="H29" s="24" t="str">
        <f>IF(A29="DNS","",IF(A29="DQ","",IFERROR(INDEX('決勝ヒート - レース結果（貼付）'!$A:$Z,MATCH($B29,'決勝ヒート - レース結果（貼付）'!$B:$B,0),MATCH('決勝ヒート - レース正式結果表（印刷）'!H$11,'決勝ヒート - レース結果（貼付）'!$1:$1,0)),"")))</f>
        <v/>
      </c>
      <c r="I29" s="82" t="str">
        <f>IF(A29="DNS","ｽﾀｰﾄ出来ず",IF(A29="DQ","失　格",IFERROR(INDEX('決勝ヒート - レース結果（貼付）'!$A:$Z,MATCH($B29,'決勝ヒート - レース結果（貼付）'!$B:$B,0),MATCH('決勝ヒート - レース正式結果表（印刷）'!I$11,'決勝ヒート - レース結果（貼付）'!$1:$1,0)),"")))</f>
        <v/>
      </c>
      <c r="J29" s="26" t="str">
        <f>IF(A29="DNS","",IF(A29="DQ","",IFERROR(INDEX('決勝ヒート - レース結果（貼付）'!$A:$Z,MATCH($B29,'決勝ヒート - レース結果（貼付）'!$B:$B,0),MATCH('決勝ヒート - レース正式結果表（印刷）'!J$11,'決勝ヒート - レース結果（貼付）'!$1:$1,0)),"")))</f>
        <v/>
      </c>
      <c r="K29" s="26" t="str">
        <f>IF(A29="DNS","",IF(A29="DQ","",IFERROR(INDEX('決勝ヒート - レース結果（貼付）'!$A:$Z,MATCH($B29,'決勝ヒート - レース結果（貼付）'!$B:$B,0),MATCH('決勝ヒート - レース正式結果表（印刷）'!K$11,'決勝ヒート - レース結果（貼付）'!$1:$1,0)),"")))</f>
        <v/>
      </c>
      <c r="L29" s="83" t="str">
        <f>IF(A29="DNS","",IF(A29="DQ","",IFERROR(INDEX('決勝ヒート - レース結果（貼付）'!$A:$Z,MATCH($B29,'決勝ヒート - レース結果（貼付）'!$B:$B,0),MATCH('決勝ヒート - レース正式結果表（印刷）'!L$11,'決勝ヒート - レース結果（貼付）'!$1:$1,0)),"")))</f>
        <v/>
      </c>
      <c r="M29" s="219" t="str">
        <f t="shared" si="0"/>
        <v/>
      </c>
      <c r="N29" s="16"/>
      <c r="O29" s="226"/>
      <c r="P29" s="226" t="str">
        <f>IF(IFERROR(INDEX('決勝ヒート - レース結果（貼付）'!$A:$Z,MATCH($A29,'決勝ヒート - レース結果（貼付）'!$A:$A,0),MATCH('決勝ヒート - レース暫定結果表（印刷）'!P$11,'決勝ヒート - レース結果（貼付）'!$1:$1,0)),"")=0,"",IFERROR(INDEX('決勝ヒート - レース結果（貼付）'!$A:$Z,MATCH($A29,'決勝ヒート - レース結果（貼付）'!$A:$A,0),MATCH('決勝ヒート - レース暫定結果表（印刷）'!P$11,'決勝ヒート - レース結果（貼付）'!$1:$1,0)),""))</f>
        <v/>
      </c>
      <c r="Q29" s="226" t="str">
        <f>IF(P29="","",COUNTIF($P$13:P29,"&lt;&gt;"&amp;""))</f>
        <v/>
      </c>
      <c r="R29" s="226" t="str">
        <f t="shared" si="1"/>
        <v/>
      </c>
      <c r="S29" s="226" t="str">
        <f>IF(IFERROR(INDEX('決勝ヒート - レース結果（貼付）'!$A:$Z,MATCH($A29,'決勝ヒート - レース結果（貼付）'!$A:$A,0),MATCH('決勝ヒート - レース暫定結果表（印刷）'!S$11,'決勝ヒート - レース結果（貼付）'!$1:$1,0)),"")=0,"",IFERROR(INDEX('決勝ヒート - レース結果（貼付）'!$A:$Z,MATCH($A29,'決勝ヒート - レース結果（貼付）'!$A:$A,0),MATCH('決勝ヒート - レース暫定結果表（印刷）'!S$11,'決勝ヒート - レース結果（貼付）'!$1:$1,0)),""))</f>
        <v/>
      </c>
      <c r="T29" s="226"/>
      <c r="U29" s="226" t="str">
        <f>IF(IFERROR(INDEX('決勝ヒート - レース結果（貼付）'!$A:$Z,MATCH($B29,'決勝ヒート - レース結果（貼付）'!$B:$B,0),MATCH('決勝ヒート - レース暫定結果表（印刷）'!U$11,'決勝ヒート - レース結果（貼付）'!$1:$1,0)),"")=0,"",IFERROR(INDEX('決勝ヒート - レース結果（貼付）'!$A:$Z,MATCH($B29,'決勝ヒート - レース結果（貼付）'!$B:$B,0),MATCH('決勝ヒート - レース暫定結果表（印刷）'!U$11,'決勝ヒート - レース結果（貼付）'!$1:$1,0)),""))</f>
        <v/>
      </c>
    </row>
    <row r="30" spans="1:21" s="23" customFormat="1" ht="12.75">
      <c r="A30" s="14" t="str">
        <f>IF(OR('決勝ヒート - レース結果（貼付）'!A19="DNF",'決勝ヒート - レース結果（貼付）'!A19="DNS",'決勝ヒート - レース結果（貼付）'!A19="DQ"),'決勝ヒート - レース結果（貼付）'!A19,IF(MAX('決勝ヒート - レース結果（貼付）'!A:A)&gt;A29,A29+1,""))</f>
        <v/>
      </c>
      <c r="B30" s="15" t="str">
        <f>IFERROR(INDEX('決勝ヒート - レース結果（貼付）'!A19:$Z$50,MATCH($A30,'決勝ヒート - レース結果（貼付）'!A19:$A$50,0),MATCH('決勝ヒート - レース正式結果表（印刷）'!B$11,'決勝ヒート - レース結果（貼付）'!$1:$1,0)),"")</f>
        <v/>
      </c>
      <c r="C30" s="177"/>
      <c r="D30" s="20" t="str">
        <f>IFERROR(INDEX('決勝ヒート - レース結果（貼付）'!$A:$Z,MATCH($B30,'決勝ヒート - レース結果（貼付）'!$B:$B,0),MATCH('決勝ヒート - レース正式結果表（印刷）'!D$11,'決勝ヒート - レース結果（貼付）'!$1:$1,0)),"")</f>
        <v/>
      </c>
      <c r="E30" s="86" t="str">
        <f>IFERROR(INDEX('決勝ヒート - レース結果（貼付）'!$A:$Z,MATCH($B30,'決勝ヒート - レース結果（貼付）'!$B:$B,0),MATCH('決勝ヒート - レース正式結果表（印刷）'!E$11,'決勝ヒート - レース結果（貼付）'!$1:$1,0)),"")</f>
        <v/>
      </c>
      <c r="F30" s="85" t="str">
        <f>IFERROR(INDEX('決勝ヒート - レース結果（貼付）'!$A:$Z,MATCH($B30,'決勝ヒート - レース結果（貼付）'!$B:$B,0),MATCH('決勝ヒート - レース正式結果表（印刷）'!F$11,'決勝ヒート - レース結果（貼付）'!$1:$1,0)),"")</f>
        <v/>
      </c>
      <c r="G30" s="84" t="str">
        <f>IFERROR(INDEX('決勝ヒート - レース結果（貼付）'!$A:$Z,MATCH($B30,'決勝ヒート - レース結果（貼付）'!$B:$B,0),MATCH('決勝ヒート - レース正式結果表（印刷）'!G$11,'決勝ヒート - レース結果（貼付）'!$1:$1,0)),"")</f>
        <v/>
      </c>
      <c r="H30" s="24" t="str">
        <f>IF(A30="DNS","",IF(A30="DQ","",IFERROR(INDEX('決勝ヒート - レース結果（貼付）'!$A:$Z,MATCH($B30,'決勝ヒート - レース結果（貼付）'!$B:$B,0),MATCH('決勝ヒート - レース正式結果表（印刷）'!H$11,'決勝ヒート - レース結果（貼付）'!$1:$1,0)),"")))</f>
        <v/>
      </c>
      <c r="I30" s="82" t="str">
        <f>IF(A30="DNS","ｽﾀｰﾄ出来ず",IF(A30="DQ","失　格",IFERROR(INDEX('決勝ヒート - レース結果（貼付）'!$A:$Z,MATCH($B30,'決勝ヒート - レース結果（貼付）'!$B:$B,0),MATCH('決勝ヒート - レース正式結果表（印刷）'!I$11,'決勝ヒート - レース結果（貼付）'!$1:$1,0)),"")))</f>
        <v/>
      </c>
      <c r="J30" s="26" t="str">
        <f>IF(A30="DNS","",IF(A30="DQ","",IFERROR(INDEX('決勝ヒート - レース結果（貼付）'!$A:$Z,MATCH($B30,'決勝ヒート - レース結果（貼付）'!$B:$B,0),MATCH('決勝ヒート - レース正式結果表（印刷）'!J$11,'決勝ヒート - レース結果（貼付）'!$1:$1,0)),"")))</f>
        <v/>
      </c>
      <c r="K30" s="26" t="str">
        <f>IF(A30="DNS","",IF(A30="DQ","",IFERROR(INDEX('決勝ヒート - レース結果（貼付）'!$A:$Z,MATCH($B30,'決勝ヒート - レース結果（貼付）'!$B:$B,0),MATCH('決勝ヒート - レース正式結果表（印刷）'!K$11,'決勝ヒート - レース結果（貼付）'!$1:$1,0)),"")))</f>
        <v/>
      </c>
      <c r="L30" s="83" t="str">
        <f>IF(A30="DNS","",IF(A30="DQ","",IFERROR(INDEX('決勝ヒート - レース結果（貼付）'!$A:$Z,MATCH($B30,'決勝ヒート - レース結果（貼付）'!$B:$B,0),MATCH('決勝ヒート - レース正式結果表（印刷）'!L$11,'決勝ヒート - レース結果（貼付）'!$1:$1,0)),"")))</f>
        <v/>
      </c>
      <c r="M30" s="219" t="str">
        <f t="shared" si="0"/>
        <v/>
      </c>
      <c r="N30" s="16"/>
      <c r="O30" s="226"/>
      <c r="P30" s="226" t="str">
        <f>IF(IFERROR(INDEX('決勝ヒート - レース結果（貼付）'!$A:$Z,MATCH($A30,'決勝ヒート - レース結果（貼付）'!$A:$A,0),MATCH('決勝ヒート - レース暫定結果表（印刷）'!P$11,'決勝ヒート - レース結果（貼付）'!$1:$1,0)),"")=0,"",IFERROR(INDEX('決勝ヒート - レース結果（貼付）'!$A:$Z,MATCH($A30,'決勝ヒート - レース結果（貼付）'!$A:$A,0),MATCH('決勝ヒート - レース暫定結果表（印刷）'!P$11,'決勝ヒート - レース結果（貼付）'!$1:$1,0)),""))</f>
        <v/>
      </c>
      <c r="Q30" s="226" t="str">
        <f>IF(P30="","",COUNTIF($P$13:P30,"&lt;&gt;"&amp;""))</f>
        <v/>
      </c>
      <c r="R30" s="226" t="str">
        <f t="shared" si="1"/>
        <v/>
      </c>
      <c r="S30" s="226" t="str">
        <f>IF(IFERROR(INDEX('決勝ヒート - レース結果（貼付）'!$A:$Z,MATCH($A30,'決勝ヒート - レース結果（貼付）'!$A:$A,0),MATCH('決勝ヒート - レース暫定結果表（印刷）'!S$11,'決勝ヒート - レース結果（貼付）'!$1:$1,0)),"")=0,"",IFERROR(INDEX('決勝ヒート - レース結果（貼付）'!$A:$Z,MATCH($A30,'決勝ヒート - レース結果（貼付）'!$A:$A,0),MATCH('決勝ヒート - レース暫定結果表（印刷）'!S$11,'決勝ヒート - レース結果（貼付）'!$1:$1,0)),""))</f>
        <v/>
      </c>
      <c r="T30" s="226"/>
      <c r="U30" s="226" t="str">
        <f>IF(IFERROR(INDEX('決勝ヒート - レース結果（貼付）'!$A:$Z,MATCH($B30,'決勝ヒート - レース結果（貼付）'!$B:$B,0),MATCH('決勝ヒート - レース暫定結果表（印刷）'!U$11,'決勝ヒート - レース結果（貼付）'!$1:$1,0)),"")=0,"",IFERROR(INDEX('決勝ヒート - レース結果（貼付）'!$A:$Z,MATCH($B30,'決勝ヒート - レース結果（貼付）'!$B:$B,0),MATCH('決勝ヒート - レース暫定結果表（印刷）'!U$11,'決勝ヒート - レース結果（貼付）'!$1:$1,0)),""))</f>
        <v/>
      </c>
    </row>
    <row r="31" spans="1:21" s="23" customFormat="1" ht="12.75">
      <c r="A31" s="14" t="str">
        <f>IF(OR('決勝ヒート - レース結果（貼付）'!A20="DNF",'決勝ヒート - レース結果（貼付）'!A20="DNS",'決勝ヒート - レース結果（貼付）'!A20="DQ"),'決勝ヒート - レース結果（貼付）'!A20,IF(MAX('決勝ヒート - レース結果（貼付）'!A:A)&gt;A30,A30+1,""))</f>
        <v/>
      </c>
      <c r="B31" s="15" t="str">
        <f>IFERROR(INDEX('決勝ヒート - レース結果（貼付）'!A20:$Z$50,MATCH($A31,'決勝ヒート - レース結果（貼付）'!A20:$A$50,0),MATCH('決勝ヒート - レース正式結果表（印刷）'!B$11,'決勝ヒート - レース結果（貼付）'!$1:$1,0)),"")</f>
        <v/>
      </c>
      <c r="C31" s="177"/>
      <c r="D31" s="20" t="str">
        <f>IFERROR(INDEX('決勝ヒート - レース結果（貼付）'!$A:$Z,MATCH($B31,'決勝ヒート - レース結果（貼付）'!$B:$B,0),MATCH('決勝ヒート - レース正式結果表（印刷）'!D$11,'決勝ヒート - レース結果（貼付）'!$1:$1,0)),"")</f>
        <v/>
      </c>
      <c r="E31" s="86" t="str">
        <f>IFERROR(INDEX('決勝ヒート - レース結果（貼付）'!$A:$Z,MATCH($B31,'決勝ヒート - レース結果（貼付）'!$B:$B,0),MATCH('決勝ヒート - レース正式結果表（印刷）'!E$11,'決勝ヒート - レース結果（貼付）'!$1:$1,0)),"")</f>
        <v/>
      </c>
      <c r="F31" s="85" t="str">
        <f>IFERROR(INDEX('決勝ヒート - レース結果（貼付）'!$A:$Z,MATCH($B31,'決勝ヒート - レース結果（貼付）'!$B:$B,0),MATCH('決勝ヒート - レース正式結果表（印刷）'!F$11,'決勝ヒート - レース結果（貼付）'!$1:$1,0)),"")</f>
        <v/>
      </c>
      <c r="G31" s="84" t="str">
        <f>IFERROR(INDEX('決勝ヒート - レース結果（貼付）'!$A:$Z,MATCH($B31,'決勝ヒート - レース結果（貼付）'!$B:$B,0),MATCH('決勝ヒート - レース正式結果表（印刷）'!G$11,'決勝ヒート - レース結果（貼付）'!$1:$1,0)),"")</f>
        <v/>
      </c>
      <c r="H31" s="24" t="str">
        <f>IF(A31="DNS","",IF(A31="DQ","",IFERROR(INDEX('決勝ヒート - レース結果（貼付）'!$A:$Z,MATCH($B31,'決勝ヒート - レース結果（貼付）'!$B:$B,0),MATCH('決勝ヒート - レース正式結果表（印刷）'!H$11,'決勝ヒート - レース結果（貼付）'!$1:$1,0)),"")))</f>
        <v/>
      </c>
      <c r="I31" s="82" t="str">
        <f>IF(A31="DNS","ｽﾀｰﾄ出来ず",IF(A31="DQ","失　格",IFERROR(INDEX('決勝ヒート - レース結果（貼付）'!$A:$Z,MATCH($B31,'決勝ヒート - レース結果（貼付）'!$B:$B,0),MATCH('決勝ヒート - レース正式結果表（印刷）'!I$11,'決勝ヒート - レース結果（貼付）'!$1:$1,0)),"")))</f>
        <v/>
      </c>
      <c r="J31" s="26" t="str">
        <f>IF(A31="DNS","",IF(A31="DQ","",IFERROR(INDEX('決勝ヒート - レース結果（貼付）'!$A:$Z,MATCH($B31,'決勝ヒート - レース結果（貼付）'!$B:$B,0),MATCH('決勝ヒート - レース正式結果表（印刷）'!J$11,'決勝ヒート - レース結果（貼付）'!$1:$1,0)),"")))</f>
        <v/>
      </c>
      <c r="K31" s="26" t="str">
        <f>IF(A31="DNS","",IF(A31="DQ","",IFERROR(INDEX('決勝ヒート - レース結果（貼付）'!$A:$Z,MATCH($B31,'決勝ヒート - レース結果（貼付）'!$B:$B,0),MATCH('決勝ヒート - レース正式結果表（印刷）'!K$11,'決勝ヒート - レース結果（貼付）'!$1:$1,0)),"")))</f>
        <v/>
      </c>
      <c r="L31" s="83" t="str">
        <f>IF(A31="DNS","",IF(A31="DQ","",IFERROR(INDEX('決勝ヒート - レース結果（貼付）'!$A:$Z,MATCH($B31,'決勝ヒート - レース結果（貼付）'!$B:$B,0),MATCH('決勝ヒート - レース正式結果表（印刷）'!L$11,'決勝ヒート - レース結果（貼付）'!$1:$1,0)),"")))</f>
        <v/>
      </c>
      <c r="M31" s="219" t="str">
        <f t="shared" si="0"/>
        <v/>
      </c>
      <c r="N31" s="16"/>
      <c r="O31" s="226"/>
      <c r="P31" s="226" t="str">
        <f>IF(IFERROR(INDEX('決勝ヒート - レース結果（貼付）'!$A:$Z,MATCH($A31,'決勝ヒート - レース結果（貼付）'!$A:$A,0),MATCH('決勝ヒート - レース暫定結果表（印刷）'!P$11,'決勝ヒート - レース結果（貼付）'!$1:$1,0)),"")=0,"",IFERROR(INDEX('決勝ヒート - レース結果（貼付）'!$A:$Z,MATCH($A31,'決勝ヒート - レース結果（貼付）'!$A:$A,0),MATCH('決勝ヒート - レース暫定結果表（印刷）'!P$11,'決勝ヒート - レース結果（貼付）'!$1:$1,0)),""))</f>
        <v/>
      </c>
      <c r="Q31" s="226" t="str">
        <f>IF(P31="","",COUNTIF($P$13:P31,"&lt;&gt;"&amp;""))</f>
        <v/>
      </c>
      <c r="R31" s="226" t="str">
        <f t="shared" si="1"/>
        <v/>
      </c>
      <c r="S31" s="226" t="str">
        <f>IF(IFERROR(INDEX('決勝ヒート - レース結果（貼付）'!$A:$Z,MATCH($A31,'決勝ヒート - レース結果（貼付）'!$A:$A,0),MATCH('決勝ヒート - レース暫定結果表（印刷）'!S$11,'決勝ヒート - レース結果（貼付）'!$1:$1,0)),"")=0,"",IFERROR(INDEX('決勝ヒート - レース結果（貼付）'!$A:$Z,MATCH($A31,'決勝ヒート - レース結果（貼付）'!$A:$A,0),MATCH('決勝ヒート - レース暫定結果表（印刷）'!S$11,'決勝ヒート - レース結果（貼付）'!$1:$1,0)),""))</f>
        <v/>
      </c>
      <c r="T31" s="226"/>
      <c r="U31" s="226" t="str">
        <f>IF(IFERROR(INDEX('決勝ヒート - レース結果（貼付）'!$A:$Z,MATCH($B31,'決勝ヒート - レース結果（貼付）'!$B:$B,0),MATCH('決勝ヒート - レース暫定結果表（印刷）'!U$11,'決勝ヒート - レース結果（貼付）'!$1:$1,0)),"")=0,"",IFERROR(INDEX('決勝ヒート - レース結果（貼付）'!$A:$Z,MATCH($B31,'決勝ヒート - レース結果（貼付）'!$B:$B,0),MATCH('決勝ヒート - レース暫定結果表（印刷）'!U$11,'決勝ヒート - レース結果（貼付）'!$1:$1,0)),""))</f>
        <v/>
      </c>
    </row>
    <row r="32" spans="1:21" s="23" customFormat="1" ht="12.75">
      <c r="A32" s="14" t="str">
        <f>IF(OR('決勝ヒート - レース結果（貼付）'!A21="DNF",'決勝ヒート - レース結果（貼付）'!A21="DNS",'決勝ヒート - レース結果（貼付）'!A21="DQ"),'決勝ヒート - レース結果（貼付）'!A21,IF(MAX('決勝ヒート - レース結果（貼付）'!A:A)&gt;A31,A31+1,""))</f>
        <v/>
      </c>
      <c r="B32" s="15" t="str">
        <f>IFERROR(INDEX('決勝ヒート - レース結果（貼付）'!A21:$Z$50,MATCH($A32,'決勝ヒート - レース結果（貼付）'!A21:$A$50,0),MATCH('決勝ヒート - レース正式結果表（印刷）'!B$11,'決勝ヒート - レース結果（貼付）'!$1:$1,0)),"")</f>
        <v/>
      </c>
      <c r="C32" s="177"/>
      <c r="D32" s="20" t="str">
        <f>IFERROR(INDEX('決勝ヒート - レース結果（貼付）'!$A:$Z,MATCH($B32,'決勝ヒート - レース結果（貼付）'!$B:$B,0),MATCH('決勝ヒート - レース正式結果表（印刷）'!D$11,'決勝ヒート - レース結果（貼付）'!$1:$1,0)),"")</f>
        <v/>
      </c>
      <c r="E32" s="86" t="str">
        <f>IFERROR(INDEX('決勝ヒート - レース結果（貼付）'!$A:$Z,MATCH($B32,'決勝ヒート - レース結果（貼付）'!$B:$B,0),MATCH('決勝ヒート - レース正式結果表（印刷）'!E$11,'決勝ヒート - レース結果（貼付）'!$1:$1,0)),"")</f>
        <v/>
      </c>
      <c r="F32" s="85" t="str">
        <f>IFERROR(INDEX('決勝ヒート - レース結果（貼付）'!$A:$Z,MATCH($B32,'決勝ヒート - レース結果（貼付）'!$B:$B,0),MATCH('決勝ヒート - レース正式結果表（印刷）'!F$11,'決勝ヒート - レース結果（貼付）'!$1:$1,0)),"")</f>
        <v/>
      </c>
      <c r="G32" s="84" t="str">
        <f>IFERROR(INDEX('決勝ヒート - レース結果（貼付）'!$A:$Z,MATCH($B32,'決勝ヒート - レース結果（貼付）'!$B:$B,0),MATCH('決勝ヒート - レース正式結果表（印刷）'!G$11,'決勝ヒート - レース結果（貼付）'!$1:$1,0)),"")</f>
        <v/>
      </c>
      <c r="H32" s="24" t="str">
        <f>IF(A32="DNS","",IF(A32="DQ","",IFERROR(INDEX('決勝ヒート - レース結果（貼付）'!$A:$Z,MATCH($B32,'決勝ヒート - レース結果（貼付）'!$B:$B,0),MATCH('決勝ヒート - レース正式結果表（印刷）'!H$11,'決勝ヒート - レース結果（貼付）'!$1:$1,0)),"")))</f>
        <v/>
      </c>
      <c r="I32" s="82" t="str">
        <f>IF(A32="DNS","ｽﾀｰﾄ出来ず",IF(A32="DQ","失　格",IFERROR(INDEX('決勝ヒート - レース結果（貼付）'!$A:$Z,MATCH($B32,'決勝ヒート - レース結果（貼付）'!$B:$B,0),MATCH('決勝ヒート - レース正式結果表（印刷）'!I$11,'決勝ヒート - レース結果（貼付）'!$1:$1,0)),"")))</f>
        <v/>
      </c>
      <c r="J32" s="26" t="str">
        <f>IF(A32="DNS","",IF(A32="DQ","",IFERROR(INDEX('決勝ヒート - レース結果（貼付）'!$A:$Z,MATCH($B32,'決勝ヒート - レース結果（貼付）'!$B:$B,0),MATCH('決勝ヒート - レース正式結果表（印刷）'!J$11,'決勝ヒート - レース結果（貼付）'!$1:$1,0)),"")))</f>
        <v/>
      </c>
      <c r="K32" s="26" t="str">
        <f>IF(A32="DNS","",IF(A32="DQ","",IFERROR(INDEX('決勝ヒート - レース結果（貼付）'!$A:$Z,MATCH($B32,'決勝ヒート - レース結果（貼付）'!$B:$B,0),MATCH('決勝ヒート - レース正式結果表（印刷）'!K$11,'決勝ヒート - レース結果（貼付）'!$1:$1,0)),"")))</f>
        <v/>
      </c>
      <c r="L32" s="83" t="str">
        <f>IF(A32="DNS","",IF(A32="DQ","",IFERROR(INDEX('決勝ヒート - レース結果（貼付）'!$A:$Z,MATCH($B32,'決勝ヒート - レース結果（貼付）'!$B:$B,0),MATCH('決勝ヒート - レース正式結果表（印刷）'!L$11,'決勝ヒート - レース結果（貼付）'!$1:$1,0)),"")))</f>
        <v/>
      </c>
      <c r="M32" s="219" t="str">
        <f t="shared" si="0"/>
        <v/>
      </c>
      <c r="N32" s="16"/>
      <c r="O32" s="226"/>
      <c r="P32" s="226" t="str">
        <f>IF(IFERROR(INDEX('決勝ヒート - レース結果（貼付）'!$A:$Z,MATCH($A32,'決勝ヒート - レース結果（貼付）'!$A:$A,0),MATCH('決勝ヒート - レース暫定結果表（印刷）'!P$11,'決勝ヒート - レース結果（貼付）'!$1:$1,0)),"")=0,"",IFERROR(INDEX('決勝ヒート - レース結果（貼付）'!$A:$Z,MATCH($A32,'決勝ヒート - レース結果（貼付）'!$A:$A,0),MATCH('決勝ヒート - レース暫定結果表（印刷）'!P$11,'決勝ヒート - レース結果（貼付）'!$1:$1,0)),""))</f>
        <v/>
      </c>
      <c r="Q32" s="226" t="str">
        <f>IF(P32="","",COUNTIF($P$13:P32,"&lt;&gt;"&amp;""))</f>
        <v/>
      </c>
      <c r="R32" s="226" t="str">
        <f t="shared" si="1"/>
        <v/>
      </c>
      <c r="S32" s="226" t="str">
        <f>IF(IFERROR(INDEX('決勝ヒート - レース結果（貼付）'!$A:$Z,MATCH($A32,'決勝ヒート - レース結果（貼付）'!$A:$A,0),MATCH('決勝ヒート - レース暫定結果表（印刷）'!S$11,'決勝ヒート - レース結果（貼付）'!$1:$1,0)),"")=0,"",IFERROR(INDEX('決勝ヒート - レース結果（貼付）'!$A:$Z,MATCH($A32,'決勝ヒート - レース結果（貼付）'!$A:$A,0),MATCH('決勝ヒート - レース暫定結果表（印刷）'!S$11,'決勝ヒート - レース結果（貼付）'!$1:$1,0)),""))</f>
        <v/>
      </c>
      <c r="T32" s="226"/>
      <c r="U32" s="226" t="str">
        <f>IF(IFERROR(INDEX('決勝ヒート - レース結果（貼付）'!$A:$Z,MATCH($B32,'決勝ヒート - レース結果（貼付）'!$B:$B,0),MATCH('決勝ヒート - レース暫定結果表（印刷）'!U$11,'決勝ヒート - レース結果（貼付）'!$1:$1,0)),"")=0,"",IFERROR(INDEX('決勝ヒート - レース結果（貼付）'!$A:$Z,MATCH($B32,'決勝ヒート - レース結果（貼付）'!$B:$B,0),MATCH('決勝ヒート - レース暫定結果表（印刷）'!U$11,'決勝ヒート - レース結果（貼付）'!$1:$1,0)),""))</f>
        <v/>
      </c>
    </row>
    <row r="33" spans="1:21" s="23" customFormat="1" ht="12.75">
      <c r="A33" s="14" t="str">
        <f>IF(OR('決勝ヒート - レース結果（貼付）'!A22="DNF",'決勝ヒート - レース結果（貼付）'!A22="DNS",'決勝ヒート - レース結果（貼付）'!A22="DQ"),'決勝ヒート - レース結果（貼付）'!A22,IF(MAX('決勝ヒート - レース結果（貼付）'!A:A)&gt;A32,A32+1,""))</f>
        <v/>
      </c>
      <c r="B33" s="15" t="str">
        <f>IFERROR(INDEX('決勝ヒート - レース結果（貼付）'!A22:$Z$50,MATCH($A33,'決勝ヒート - レース結果（貼付）'!A22:$A$50,0),MATCH('決勝ヒート - レース正式結果表（印刷）'!B$11,'決勝ヒート - レース結果（貼付）'!$1:$1,0)),"")</f>
        <v/>
      </c>
      <c r="C33" s="177"/>
      <c r="D33" s="20" t="str">
        <f>IFERROR(INDEX('決勝ヒート - レース結果（貼付）'!$A:$Z,MATCH($B33,'決勝ヒート - レース結果（貼付）'!$B:$B,0),MATCH('決勝ヒート - レース正式結果表（印刷）'!D$11,'決勝ヒート - レース結果（貼付）'!$1:$1,0)),"")</f>
        <v/>
      </c>
      <c r="E33" s="86" t="str">
        <f>IFERROR(INDEX('決勝ヒート - レース結果（貼付）'!$A:$Z,MATCH($B33,'決勝ヒート - レース結果（貼付）'!$B:$B,0),MATCH('決勝ヒート - レース正式結果表（印刷）'!E$11,'決勝ヒート - レース結果（貼付）'!$1:$1,0)),"")</f>
        <v/>
      </c>
      <c r="F33" s="85" t="str">
        <f>IFERROR(INDEX('決勝ヒート - レース結果（貼付）'!$A:$Z,MATCH($B33,'決勝ヒート - レース結果（貼付）'!$B:$B,0),MATCH('決勝ヒート - レース正式結果表（印刷）'!F$11,'決勝ヒート - レース結果（貼付）'!$1:$1,0)),"")</f>
        <v/>
      </c>
      <c r="G33" s="84" t="str">
        <f>IFERROR(INDEX('決勝ヒート - レース結果（貼付）'!$A:$Z,MATCH($B33,'決勝ヒート - レース結果（貼付）'!$B:$B,0),MATCH('決勝ヒート - レース正式結果表（印刷）'!G$11,'決勝ヒート - レース結果（貼付）'!$1:$1,0)),"")</f>
        <v/>
      </c>
      <c r="H33" s="24" t="str">
        <f>IF(A33="DNS","",IF(A33="DQ","",IFERROR(INDEX('決勝ヒート - レース結果（貼付）'!$A:$Z,MATCH($B33,'決勝ヒート - レース結果（貼付）'!$B:$B,0),MATCH('決勝ヒート - レース正式結果表（印刷）'!H$11,'決勝ヒート - レース結果（貼付）'!$1:$1,0)),"")))</f>
        <v/>
      </c>
      <c r="I33" s="82" t="str">
        <f>IF(A33="DNS","ｽﾀｰﾄ出来ず",IF(A33="DQ","失　格",IFERROR(INDEX('決勝ヒート - レース結果（貼付）'!$A:$Z,MATCH($B33,'決勝ヒート - レース結果（貼付）'!$B:$B,0),MATCH('決勝ヒート - レース正式結果表（印刷）'!I$11,'決勝ヒート - レース結果（貼付）'!$1:$1,0)),"")))</f>
        <v/>
      </c>
      <c r="J33" s="26" t="str">
        <f>IF(A33="DNS","",IF(A33="DQ","",IFERROR(INDEX('決勝ヒート - レース結果（貼付）'!$A:$Z,MATCH($B33,'決勝ヒート - レース結果（貼付）'!$B:$B,0),MATCH('決勝ヒート - レース正式結果表（印刷）'!J$11,'決勝ヒート - レース結果（貼付）'!$1:$1,0)),"")))</f>
        <v/>
      </c>
      <c r="K33" s="26" t="str">
        <f>IF(A33="DNS","",IF(A33="DQ","",IFERROR(INDEX('決勝ヒート - レース結果（貼付）'!$A:$Z,MATCH($B33,'決勝ヒート - レース結果（貼付）'!$B:$B,0),MATCH('決勝ヒート - レース正式結果表（印刷）'!K$11,'決勝ヒート - レース結果（貼付）'!$1:$1,0)),"")))</f>
        <v/>
      </c>
      <c r="L33" s="83" t="str">
        <f>IF(A33="DNS","",IF(A33="DQ","",IFERROR(INDEX('決勝ヒート - レース結果（貼付）'!$A:$Z,MATCH($B33,'決勝ヒート - レース結果（貼付）'!$B:$B,0),MATCH('決勝ヒート - レース正式結果表（印刷）'!L$11,'決勝ヒート - レース結果（貼付）'!$1:$1,0)),"")))</f>
        <v/>
      </c>
      <c r="M33" s="219" t="str">
        <f t="shared" si="0"/>
        <v/>
      </c>
      <c r="N33" s="16"/>
      <c r="O33" s="226"/>
      <c r="P33" s="226" t="str">
        <f>IF(IFERROR(INDEX('決勝ヒート - レース結果（貼付）'!$A:$Z,MATCH($A33,'決勝ヒート - レース結果（貼付）'!$A:$A,0),MATCH('決勝ヒート - レース暫定結果表（印刷）'!P$11,'決勝ヒート - レース結果（貼付）'!$1:$1,0)),"")=0,"",IFERROR(INDEX('決勝ヒート - レース結果（貼付）'!$A:$Z,MATCH($A33,'決勝ヒート - レース結果（貼付）'!$A:$A,0),MATCH('決勝ヒート - レース暫定結果表（印刷）'!P$11,'決勝ヒート - レース結果（貼付）'!$1:$1,0)),""))</f>
        <v/>
      </c>
      <c r="Q33" s="226" t="str">
        <f>IF(P33="","",COUNTIF($P$13:P33,"&lt;&gt;"&amp;""))</f>
        <v/>
      </c>
      <c r="R33" s="226" t="str">
        <f t="shared" si="1"/>
        <v/>
      </c>
      <c r="S33" s="226" t="str">
        <f>IF(IFERROR(INDEX('決勝ヒート - レース結果（貼付）'!$A:$Z,MATCH($A33,'決勝ヒート - レース結果（貼付）'!$A:$A,0),MATCH('決勝ヒート - レース暫定結果表（印刷）'!S$11,'決勝ヒート - レース結果（貼付）'!$1:$1,0)),"")=0,"",IFERROR(INDEX('決勝ヒート - レース結果（貼付）'!$A:$Z,MATCH($A33,'決勝ヒート - レース結果（貼付）'!$A:$A,0),MATCH('決勝ヒート - レース暫定結果表（印刷）'!S$11,'決勝ヒート - レース結果（貼付）'!$1:$1,0)),""))</f>
        <v/>
      </c>
      <c r="T33" s="226"/>
      <c r="U33" s="226" t="str">
        <f>IF(IFERROR(INDEX('決勝ヒート - レース結果（貼付）'!$A:$Z,MATCH($B33,'決勝ヒート - レース結果（貼付）'!$B:$B,0),MATCH('決勝ヒート - レース暫定結果表（印刷）'!U$11,'決勝ヒート - レース結果（貼付）'!$1:$1,0)),"")=0,"",IFERROR(INDEX('決勝ヒート - レース結果（貼付）'!$A:$Z,MATCH($B33,'決勝ヒート - レース結果（貼付）'!$B:$B,0),MATCH('決勝ヒート - レース暫定結果表（印刷）'!U$11,'決勝ヒート - レース結果（貼付）'!$1:$1,0)),""))</f>
        <v/>
      </c>
    </row>
    <row r="34" spans="1:21" s="23" customFormat="1" ht="12.75">
      <c r="A34" s="14" t="str">
        <f>IF(OR('決勝ヒート - レース結果（貼付）'!A23="DNF",'決勝ヒート - レース結果（貼付）'!A23="DNS",'決勝ヒート - レース結果（貼付）'!A23="DQ"),'決勝ヒート - レース結果（貼付）'!A23,IF(MAX('決勝ヒート - レース結果（貼付）'!A:A)&gt;A33,A33+1,""))</f>
        <v/>
      </c>
      <c r="B34" s="15" t="str">
        <f>IFERROR(INDEX('決勝ヒート - レース結果（貼付）'!A23:$Z$50,MATCH($A34,'決勝ヒート - レース結果（貼付）'!A23:$A$50,0),MATCH('決勝ヒート - レース正式結果表（印刷）'!B$11,'決勝ヒート - レース結果（貼付）'!$1:$1,0)),"")</f>
        <v/>
      </c>
      <c r="C34" s="177"/>
      <c r="D34" s="20" t="str">
        <f>IFERROR(INDEX('決勝ヒート - レース結果（貼付）'!$A:$Z,MATCH($B34,'決勝ヒート - レース結果（貼付）'!$B:$B,0),MATCH('決勝ヒート - レース正式結果表（印刷）'!D$11,'決勝ヒート - レース結果（貼付）'!$1:$1,0)),"")</f>
        <v/>
      </c>
      <c r="E34" s="86" t="str">
        <f>IFERROR(INDEX('決勝ヒート - レース結果（貼付）'!$A:$Z,MATCH($B34,'決勝ヒート - レース結果（貼付）'!$B:$B,0),MATCH('決勝ヒート - レース正式結果表（印刷）'!E$11,'決勝ヒート - レース結果（貼付）'!$1:$1,0)),"")</f>
        <v/>
      </c>
      <c r="F34" s="85" t="str">
        <f>IFERROR(INDEX('決勝ヒート - レース結果（貼付）'!$A:$Z,MATCH($B34,'決勝ヒート - レース結果（貼付）'!$B:$B,0),MATCH('決勝ヒート - レース正式結果表（印刷）'!F$11,'決勝ヒート - レース結果（貼付）'!$1:$1,0)),"")</f>
        <v/>
      </c>
      <c r="G34" s="84" t="str">
        <f>IFERROR(INDEX('決勝ヒート - レース結果（貼付）'!$A:$Z,MATCH($B34,'決勝ヒート - レース結果（貼付）'!$B:$B,0),MATCH('決勝ヒート - レース正式結果表（印刷）'!G$11,'決勝ヒート - レース結果（貼付）'!$1:$1,0)),"")</f>
        <v/>
      </c>
      <c r="H34" s="24" t="str">
        <f>IF(A34="DNS","",IF(A34="DQ","",IFERROR(INDEX('決勝ヒート - レース結果（貼付）'!$A:$Z,MATCH($B34,'決勝ヒート - レース結果（貼付）'!$B:$B,0),MATCH('決勝ヒート - レース正式結果表（印刷）'!H$11,'決勝ヒート - レース結果（貼付）'!$1:$1,0)),"")))</f>
        <v/>
      </c>
      <c r="I34" s="82" t="str">
        <f>IF(A34="DNS","ｽﾀｰﾄ出来ず",IF(A34="DQ","失　格",IFERROR(INDEX('決勝ヒート - レース結果（貼付）'!$A:$Z,MATCH($B34,'決勝ヒート - レース結果（貼付）'!$B:$B,0),MATCH('決勝ヒート - レース正式結果表（印刷）'!I$11,'決勝ヒート - レース結果（貼付）'!$1:$1,0)),"")))</f>
        <v/>
      </c>
      <c r="J34" s="26" t="str">
        <f>IF(A34="DNS","",IF(A34="DQ","",IFERROR(INDEX('決勝ヒート - レース結果（貼付）'!$A:$Z,MATCH($B34,'決勝ヒート - レース結果（貼付）'!$B:$B,0),MATCH('決勝ヒート - レース正式結果表（印刷）'!J$11,'決勝ヒート - レース結果（貼付）'!$1:$1,0)),"")))</f>
        <v/>
      </c>
      <c r="K34" s="26" t="str">
        <f>IF(A34="DNS","",IF(A34="DQ","",IFERROR(INDEX('決勝ヒート - レース結果（貼付）'!$A:$Z,MATCH($B34,'決勝ヒート - レース結果（貼付）'!$B:$B,0),MATCH('決勝ヒート - レース正式結果表（印刷）'!K$11,'決勝ヒート - レース結果（貼付）'!$1:$1,0)),"")))</f>
        <v/>
      </c>
      <c r="L34" s="83" t="str">
        <f>IF(A34="DNS","",IF(A34="DQ","",IFERROR(INDEX('決勝ヒート - レース結果（貼付）'!$A:$Z,MATCH($B34,'決勝ヒート - レース結果（貼付）'!$B:$B,0),MATCH('決勝ヒート - レース正式結果表（印刷）'!L$11,'決勝ヒート - レース結果（貼付）'!$1:$1,0)),"")))</f>
        <v/>
      </c>
      <c r="M34" s="219" t="str">
        <f t="shared" si="0"/>
        <v/>
      </c>
      <c r="N34" s="16"/>
      <c r="O34" s="226"/>
      <c r="P34" s="226" t="str">
        <f>IF(IFERROR(INDEX('決勝ヒート - レース結果（貼付）'!$A:$Z,MATCH($A34,'決勝ヒート - レース結果（貼付）'!$A:$A,0),MATCH('決勝ヒート - レース暫定結果表（印刷）'!P$11,'決勝ヒート - レース結果（貼付）'!$1:$1,0)),"")=0,"",IFERROR(INDEX('決勝ヒート - レース結果（貼付）'!$A:$Z,MATCH($A34,'決勝ヒート - レース結果（貼付）'!$A:$A,0),MATCH('決勝ヒート - レース暫定結果表（印刷）'!P$11,'決勝ヒート - レース結果（貼付）'!$1:$1,0)),""))</f>
        <v/>
      </c>
      <c r="Q34" s="226" t="str">
        <f>IF(P34="","",COUNTIF($P$13:P34,"&lt;&gt;"&amp;""))</f>
        <v/>
      </c>
      <c r="R34" s="226" t="str">
        <f t="shared" si="1"/>
        <v/>
      </c>
      <c r="S34" s="226" t="str">
        <f>IF(IFERROR(INDEX('決勝ヒート - レース結果（貼付）'!$A:$Z,MATCH($A34,'決勝ヒート - レース結果（貼付）'!$A:$A,0),MATCH('決勝ヒート - レース暫定結果表（印刷）'!S$11,'決勝ヒート - レース結果（貼付）'!$1:$1,0)),"")=0,"",IFERROR(INDEX('決勝ヒート - レース結果（貼付）'!$A:$Z,MATCH($A34,'決勝ヒート - レース結果（貼付）'!$A:$A,0),MATCH('決勝ヒート - レース暫定結果表（印刷）'!S$11,'決勝ヒート - レース結果（貼付）'!$1:$1,0)),""))</f>
        <v/>
      </c>
      <c r="T34" s="226"/>
      <c r="U34" s="226" t="str">
        <f>IF(IFERROR(INDEX('決勝ヒート - レース結果（貼付）'!$A:$Z,MATCH($B34,'決勝ヒート - レース結果（貼付）'!$B:$B,0),MATCH('決勝ヒート - レース暫定結果表（印刷）'!U$11,'決勝ヒート - レース結果（貼付）'!$1:$1,0)),"")=0,"",IFERROR(INDEX('決勝ヒート - レース結果（貼付）'!$A:$Z,MATCH($B34,'決勝ヒート - レース結果（貼付）'!$B:$B,0),MATCH('決勝ヒート - レース暫定結果表（印刷）'!U$11,'決勝ヒート - レース結果（貼付）'!$1:$1,0)),""))</f>
        <v/>
      </c>
    </row>
    <row r="35" spans="1:21" s="23" customFormat="1" ht="12.75">
      <c r="A35" s="14" t="str">
        <f>IF(OR('決勝ヒート - レース結果（貼付）'!A24="DNF",'決勝ヒート - レース結果（貼付）'!A24="DNS",'決勝ヒート - レース結果（貼付）'!A24="DQ"),'決勝ヒート - レース結果（貼付）'!A24,IF(MAX('決勝ヒート - レース結果（貼付）'!A:A)&gt;A34,A34+1,""))</f>
        <v/>
      </c>
      <c r="B35" s="15" t="str">
        <f>IFERROR(INDEX('決勝ヒート - レース結果（貼付）'!A24:$Z$50,MATCH($A35,'決勝ヒート - レース結果（貼付）'!A24:$A$50,0),MATCH('決勝ヒート - レース正式結果表（印刷）'!B$11,'決勝ヒート - レース結果（貼付）'!$1:$1,0)),"")</f>
        <v/>
      </c>
      <c r="C35" s="177"/>
      <c r="D35" s="20" t="str">
        <f>IFERROR(INDEX('決勝ヒート - レース結果（貼付）'!$A:$Z,MATCH($B35,'決勝ヒート - レース結果（貼付）'!$B:$B,0),MATCH('決勝ヒート - レース正式結果表（印刷）'!D$11,'決勝ヒート - レース結果（貼付）'!$1:$1,0)),"")</f>
        <v/>
      </c>
      <c r="E35" s="86" t="str">
        <f>IFERROR(INDEX('決勝ヒート - レース結果（貼付）'!$A:$Z,MATCH($B35,'決勝ヒート - レース結果（貼付）'!$B:$B,0),MATCH('決勝ヒート - レース正式結果表（印刷）'!E$11,'決勝ヒート - レース結果（貼付）'!$1:$1,0)),"")</f>
        <v/>
      </c>
      <c r="F35" s="85" t="str">
        <f>IFERROR(INDEX('決勝ヒート - レース結果（貼付）'!$A:$Z,MATCH($B35,'決勝ヒート - レース結果（貼付）'!$B:$B,0),MATCH('決勝ヒート - レース正式結果表（印刷）'!F$11,'決勝ヒート - レース結果（貼付）'!$1:$1,0)),"")</f>
        <v/>
      </c>
      <c r="G35" s="84" t="str">
        <f>IFERROR(INDEX('決勝ヒート - レース結果（貼付）'!$A:$Z,MATCH($B35,'決勝ヒート - レース結果（貼付）'!$B:$B,0),MATCH('決勝ヒート - レース正式結果表（印刷）'!G$11,'決勝ヒート - レース結果（貼付）'!$1:$1,0)),"")</f>
        <v/>
      </c>
      <c r="H35" s="24" t="str">
        <f>IF(A35="DNS","",IF(A35="DQ","",IFERROR(INDEX('決勝ヒート - レース結果（貼付）'!$A:$Z,MATCH($B35,'決勝ヒート - レース結果（貼付）'!$B:$B,0),MATCH('決勝ヒート - レース正式結果表（印刷）'!H$11,'決勝ヒート - レース結果（貼付）'!$1:$1,0)),"")))</f>
        <v/>
      </c>
      <c r="I35" s="82" t="str">
        <f>IF(A35="DNS","ｽﾀｰﾄ出来ず",IF(A35="DQ","失　格",IFERROR(INDEX('決勝ヒート - レース結果（貼付）'!$A:$Z,MATCH($B35,'決勝ヒート - レース結果（貼付）'!$B:$B,0),MATCH('決勝ヒート - レース正式結果表（印刷）'!I$11,'決勝ヒート - レース結果（貼付）'!$1:$1,0)),"")))</f>
        <v/>
      </c>
      <c r="J35" s="26" t="str">
        <f>IF(A35="DNS","",IF(A35="DQ","",IFERROR(INDEX('決勝ヒート - レース結果（貼付）'!$A:$Z,MATCH($B35,'決勝ヒート - レース結果（貼付）'!$B:$B,0),MATCH('決勝ヒート - レース正式結果表（印刷）'!J$11,'決勝ヒート - レース結果（貼付）'!$1:$1,0)),"")))</f>
        <v/>
      </c>
      <c r="K35" s="26" t="str">
        <f>IF(A35="DNS","",IF(A35="DQ","",IFERROR(INDEX('決勝ヒート - レース結果（貼付）'!$A:$Z,MATCH($B35,'決勝ヒート - レース結果（貼付）'!$B:$B,0),MATCH('決勝ヒート - レース正式結果表（印刷）'!K$11,'決勝ヒート - レース結果（貼付）'!$1:$1,0)),"")))</f>
        <v/>
      </c>
      <c r="L35" s="83" t="str">
        <f>IF(A35="DNS","",IF(A35="DQ","",IFERROR(INDEX('決勝ヒート - レース結果（貼付）'!$A:$Z,MATCH($B35,'決勝ヒート - レース結果（貼付）'!$B:$B,0),MATCH('決勝ヒート - レース正式結果表（印刷）'!L$11,'決勝ヒート - レース結果（貼付）'!$1:$1,0)),"")))</f>
        <v/>
      </c>
      <c r="M35" s="219" t="str">
        <f t="shared" si="0"/>
        <v/>
      </c>
      <c r="N35" s="16"/>
      <c r="O35" s="226"/>
      <c r="P35" s="226" t="str">
        <f>IF(IFERROR(INDEX('決勝ヒート - レース結果（貼付）'!$A:$Z,MATCH($A35,'決勝ヒート - レース結果（貼付）'!$A:$A,0),MATCH('決勝ヒート - レース暫定結果表（印刷）'!P$11,'決勝ヒート - レース結果（貼付）'!$1:$1,0)),"")=0,"",IFERROR(INDEX('決勝ヒート - レース結果（貼付）'!$A:$Z,MATCH($A35,'決勝ヒート - レース結果（貼付）'!$A:$A,0),MATCH('決勝ヒート - レース暫定結果表（印刷）'!P$11,'決勝ヒート - レース結果（貼付）'!$1:$1,0)),""))</f>
        <v/>
      </c>
      <c r="Q35" s="226" t="str">
        <f>IF(P35="","",COUNTIF($P$13:P35,"&lt;&gt;"&amp;""))</f>
        <v/>
      </c>
      <c r="R35" s="226" t="str">
        <f t="shared" si="1"/>
        <v/>
      </c>
      <c r="S35" s="226" t="str">
        <f>IF(IFERROR(INDEX('決勝ヒート - レース結果（貼付）'!$A:$Z,MATCH($A35,'決勝ヒート - レース結果（貼付）'!$A:$A,0),MATCH('決勝ヒート - レース暫定結果表（印刷）'!S$11,'決勝ヒート - レース結果（貼付）'!$1:$1,0)),"")=0,"",IFERROR(INDEX('決勝ヒート - レース結果（貼付）'!$A:$Z,MATCH($A35,'決勝ヒート - レース結果（貼付）'!$A:$A,0),MATCH('決勝ヒート - レース暫定結果表（印刷）'!S$11,'決勝ヒート - レース結果（貼付）'!$1:$1,0)),""))</f>
        <v/>
      </c>
      <c r="T35" s="226"/>
      <c r="U35" s="226" t="str">
        <f>IF(IFERROR(INDEX('決勝ヒート - レース結果（貼付）'!$A:$Z,MATCH($B35,'決勝ヒート - レース結果（貼付）'!$B:$B,0),MATCH('決勝ヒート - レース暫定結果表（印刷）'!U$11,'決勝ヒート - レース結果（貼付）'!$1:$1,0)),"")=0,"",IFERROR(INDEX('決勝ヒート - レース結果（貼付）'!$A:$Z,MATCH($B35,'決勝ヒート - レース結果（貼付）'!$B:$B,0),MATCH('決勝ヒート - レース暫定結果表（印刷）'!U$11,'決勝ヒート - レース結果（貼付）'!$1:$1,0)),""))</f>
        <v/>
      </c>
    </row>
    <row r="36" spans="1:21" s="23" customFormat="1" ht="12.75">
      <c r="A36" s="14" t="str">
        <f>IF(OR('決勝ヒート - レース結果（貼付）'!A25="DNF",'決勝ヒート - レース結果（貼付）'!A25="DNS",'決勝ヒート - レース結果（貼付）'!A25="DQ"),'決勝ヒート - レース結果（貼付）'!A25,IF(MAX('決勝ヒート - レース結果（貼付）'!A:A)&gt;A35,A35+1,""))</f>
        <v/>
      </c>
      <c r="B36" s="15" t="str">
        <f>IFERROR(INDEX('決勝ヒート - レース結果（貼付）'!A25:$Z$50,MATCH($A36,'決勝ヒート - レース結果（貼付）'!A25:$A$50,0),MATCH('決勝ヒート - レース正式結果表（印刷）'!B$11,'決勝ヒート - レース結果（貼付）'!$1:$1,0)),"")</f>
        <v/>
      </c>
      <c r="C36" s="177"/>
      <c r="D36" s="20" t="str">
        <f>IFERROR(INDEX('決勝ヒート - レース結果（貼付）'!$A:$Z,MATCH($B36,'決勝ヒート - レース結果（貼付）'!$B:$B,0),MATCH('決勝ヒート - レース正式結果表（印刷）'!D$11,'決勝ヒート - レース結果（貼付）'!$1:$1,0)),"")</f>
        <v/>
      </c>
      <c r="E36" s="86" t="str">
        <f>IFERROR(INDEX('決勝ヒート - レース結果（貼付）'!$A:$Z,MATCH($B36,'決勝ヒート - レース結果（貼付）'!$B:$B,0),MATCH('決勝ヒート - レース正式結果表（印刷）'!E$11,'決勝ヒート - レース結果（貼付）'!$1:$1,0)),"")</f>
        <v/>
      </c>
      <c r="F36" s="85" t="str">
        <f>IFERROR(INDEX('決勝ヒート - レース結果（貼付）'!$A:$Z,MATCH($B36,'決勝ヒート - レース結果（貼付）'!$B:$B,0),MATCH('決勝ヒート - レース正式結果表（印刷）'!F$11,'決勝ヒート - レース結果（貼付）'!$1:$1,0)),"")</f>
        <v/>
      </c>
      <c r="G36" s="84" t="str">
        <f>IFERROR(INDEX('決勝ヒート - レース結果（貼付）'!$A:$Z,MATCH($B36,'決勝ヒート - レース結果（貼付）'!$B:$B,0),MATCH('決勝ヒート - レース正式結果表（印刷）'!G$11,'決勝ヒート - レース結果（貼付）'!$1:$1,0)),"")</f>
        <v/>
      </c>
      <c r="H36" s="24" t="str">
        <f>IF(A36="DNS","",IF(A36="DQ","",IFERROR(INDEX('決勝ヒート - レース結果（貼付）'!$A:$Z,MATCH($B36,'決勝ヒート - レース結果（貼付）'!$B:$B,0),MATCH('決勝ヒート - レース正式結果表（印刷）'!H$11,'決勝ヒート - レース結果（貼付）'!$1:$1,0)),"")))</f>
        <v/>
      </c>
      <c r="I36" s="82" t="str">
        <f>IF(A36="DNS","ｽﾀｰﾄ出来ず",IF(A36="DQ","失　格",IFERROR(INDEX('決勝ヒート - レース結果（貼付）'!$A:$Z,MATCH($B36,'決勝ヒート - レース結果（貼付）'!$B:$B,0),MATCH('決勝ヒート - レース正式結果表（印刷）'!I$11,'決勝ヒート - レース結果（貼付）'!$1:$1,0)),"")))</f>
        <v/>
      </c>
      <c r="J36" s="26" t="str">
        <f>IF(A36="DNS","",IF(A36="DQ","",IFERROR(INDEX('決勝ヒート - レース結果（貼付）'!$A:$Z,MATCH($B36,'決勝ヒート - レース結果（貼付）'!$B:$B,0),MATCH('決勝ヒート - レース正式結果表（印刷）'!J$11,'決勝ヒート - レース結果（貼付）'!$1:$1,0)),"")))</f>
        <v/>
      </c>
      <c r="K36" s="26" t="str">
        <f>IF(A36="DNS","",IF(A36="DQ","",IFERROR(INDEX('決勝ヒート - レース結果（貼付）'!$A:$Z,MATCH($B36,'決勝ヒート - レース結果（貼付）'!$B:$B,0),MATCH('決勝ヒート - レース正式結果表（印刷）'!K$11,'決勝ヒート - レース結果（貼付）'!$1:$1,0)),"")))</f>
        <v/>
      </c>
      <c r="L36" s="83" t="str">
        <f>IF(A36="DNS","",IF(A36="DQ","",IFERROR(INDEX('決勝ヒート - レース結果（貼付）'!$A:$Z,MATCH($B36,'決勝ヒート - レース結果（貼付）'!$B:$B,0),MATCH('決勝ヒート - レース正式結果表（印刷）'!L$11,'決勝ヒート - レース結果（貼付）'!$1:$1,0)),"")))</f>
        <v/>
      </c>
      <c r="M36" s="219" t="str">
        <f t="shared" si="0"/>
        <v/>
      </c>
      <c r="N36" s="16"/>
      <c r="O36" s="226"/>
      <c r="P36" s="226" t="str">
        <f>IF(IFERROR(INDEX('決勝ヒート - レース結果（貼付）'!$A:$Z,MATCH($A36,'決勝ヒート - レース結果（貼付）'!$A:$A,0),MATCH('決勝ヒート - レース暫定結果表（印刷）'!P$11,'決勝ヒート - レース結果（貼付）'!$1:$1,0)),"")=0,"",IFERROR(INDEX('決勝ヒート - レース結果（貼付）'!$A:$Z,MATCH($A36,'決勝ヒート - レース結果（貼付）'!$A:$A,0),MATCH('決勝ヒート - レース暫定結果表（印刷）'!P$11,'決勝ヒート - レース結果（貼付）'!$1:$1,0)),""))</f>
        <v/>
      </c>
      <c r="Q36" s="226" t="str">
        <f>IF(P36="","",COUNTIF($P$13:P36,"&lt;&gt;"&amp;""))</f>
        <v/>
      </c>
      <c r="R36" s="226" t="str">
        <f t="shared" si="1"/>
        <v/>
      </c>
      <c r="S36" s="226" t="str">
        <f>IF(IFERROR(INDEX('決勝ヒート - レース結果（貼付）'!$A:$Z,MATCH($A36,'決勝ヒート - レース結果（貼付）'!$A:$A,0),MATCH('決勝ヒート - レース暫定結果表（印刷）'!S$11,'決勝ヒート - レース結果（貼付）'!$1:$1,0)),"")=0,"",IFERROR(INDEX('決勝ヒート - レース結果（貼付）'!$A:$Z,MATCH($A36,'決勝ヒート - レース結果（貼付）'!$A:$A,0),MATCH('決勝ヒート - レース暫定結果表（印刷）'!S$11,'決勝ヒート - レース結果（貼付）'!$1:$1,0)),""))</f>
        <v/>
      </c>
      <c r="T36" s="226"/>
      <c r="U36" s="226" t="str">
        <f>IF(IFERROR(INDEX('決勝ヒート - レース結果（貼付）'!$A:$Z,MATCH($B36,'決勝ヒート - レース結果（貼付）'!$B:$B,0),MATCH('決勝ヒート - レース暫定結果表（印刷）'!U$11,'決勝ヒート - レース結果（貼付）'!$1:$1,0)),"")=0,"",IFERROR(INDEX('決勝ヒート - レース結果（貼付）'!$A:$Z,MATCH($B36,'決勝ヒート - レース結果（貼付）'!$B:$B,0),MATCH('決勝ヒート - レース暫定結果表（印刷）'!U$11,'決勝ヒート - レース結果（貼付）'!$1:$1,0)),""))</f>
        <v/>
      </c>
    </row>
    <row r="37" spans="1:21" s="23" customFormat="1" ht="12.75">
      <c r="A37" s="14" t="str">
        <f>IF(OR('決勝ヒート - レース結果（貼付）'!A26="DNF",'決勝ヒート - レース結果（貼付）'!A26="DNS",'決勝ヒート - レース結果（貼付）'!A26="DQ"),'決勝ヒート - レース結果（貼付）'!A26,IF(MAX('決勝ヒート - レース結果（貼付）'!A:A)&gt;A36,A36+1,""))</f>
        <v/>
      </c>
      <c r="B37" s="15" t="str">
        <f>IFERROR(INDEX('決勝ヒート - レース結果（貼付）'!A26:$Z$50,MATCH($A37,'決勝ヒート - レース結果（貼付）'!A26:$A$50,0),MATCH('決勝ヒート - レース正式結果表（印刷）'!B$11,'決勝ヒート - レース結果（貼付）'!$1:$1,0)),"")</f>
        <v/>
      </c>
      <c r="C37" s="177"/>
      <c r="D37" s="20" t="str">
        <f>IFERROR(INDEX('決勝ヒート - レース結果（貼付）'!$A:$Z,MATCH($B37,'決勝ヒート - レース結果（貼付）'!$B:$B,0),MATCH('決勝ヒート - レース正式結果表（印刷）'!D$11,'決勝ヒート - レース結果（貼付）'!$1:$1,0)),"")</f>
        <v/>
      </c>
      <c r="E37" s="86" t="str">
        <f>IFERROR(INDEX('決勝ヒート - レース結果（貼付）'!$A:$Z,MATCH($B37,'決勝ヒート - レース結果（貼付）'!$B:$B,0),MATCH('決勝ヒート - レース正式結果表（印刷）'!E$11,'決勝ヒート - レース結果（貼付）'!$1:$1,0)),"")</f>
        <v/>
      </c>
      <c r="F37" s="85" t="str">
        <f>IFERROR(INDEX('決勝ヒート - レース結果（貼付）'!$A:$Z,MATCH($B37,'決勝ヒート - レース結果（貼付）'!$B:$B,0),MATCH('決勝ヒート - レース正式結果表（印刷）'!F$11,'決勝ヒート - レース結果（貼付）'!$1:$1,0)),"")</f>
        <v/>
      </c>
      <c r="G37" s="84" t="str">
        <f>IFERROR(INDEX('決勝ヒート - レース結果（貼付）'!$A:$Z,MATCH($B37,'決勝ヒート - レース結果（貼付）'!$B:$B,0),MATCH('決勝ヒート - レース正式結果表（印刷）'!G$11,'決勝ヒート - レース結果（貼付）'!$1:$1,0)),"")</f>
        <v/>
      </c>
      <c r="H37" s="24" t="str">
        <f>IF(A37="DNS","",IF(A37="DQ","",IFERROR(INDEX('決勝ヒート - レース結果（貼付）'!$A:$Z,MATCH($B37,'決勝ヒート - レース結果（貼付）'!$B:$B,0),MATCH('決勝ヒート - レース正式結果表（印刷）'!H$11,'決勝ヒート - レース結果（貼付）'!$1:$1,0)),"")))</f>
        <v/>
      </c>
      <c r="I37" s="82" t="str">
        <f>IF(A37="DNS","ｽﾀｰﾄ出来ず",IF(A37="DQ","失　格",IFERROR(INDEX('決勝ヒート - レース結果（貼付）'!$A:$Z,MATCH($B37,'決勝ヒート - レース結果（貼付）'!$B:$B,0),MATCH('決勝ヒート - レース正式結果表（印刷）'!I$11,'決勝ヒート - レース結果（貼付）'!$1:$1,0)),"")))</f>
        <v/>
      </c>
      <c r="J37" s="26" t="str">
        <f>IF(A37="DNS","",IF(A37="DQ","",IFERROR(INDEX('決勝ヒート - レース結果（貼付）'!$A:$Z,MATCH($B37,'決勝ヒート - レース結果（貼付）'!$B:$B,0),MATCH('決勝ヒート - レース正式結果表（印刷）'!J$11,'決勝ヒート - レース結果（貼付）'!$1:$1,0)),"")))</f>
        <v/>
      </c>
      <c r="K37" s="26" t="str">
        <f>IF(A37="DNS","",IF(A37="DQ","",IFERROR(INDEX('決勝ヒート - レース結果（貼付）'!$A:$Z,MATCH($B37,'決勝ヒート - レース結果（貼付）'!$B:$B,0),MATCH('決勝ヒート - レース正式結果表（印刷）'!K$11,'決勝ヒート - レース結果（貼付）'!$1:$1,0)),"")))</f>
        <v/>
      </c>
      <c r="L37" s="83" t="str">
        <f>IF(A37="DNS","",IF(A37="DQ","",IFERROR(INDEX('決勝ヒート - レース結果（貼付）'!$A:$Z,MATCH($B37,'決勝ヒート - レース結果（貼付）'!$B:$B,0),MATCH('決勝ヒート - レース正式結果表（印刷）'!L$11,'決勝ヒート - レース結果（貼付）'!$1:$1,0)),"")))</f>
        <v/>
      </c>
      <c r="M37" s="219" t="str">
        <f t="shared" si="0"/>
        <v/>
      </c>
      <c r="N37" s="16"/>
      <c r="O37" s="226"/>
      <c r="P37" s="226" t="str">
        <f>IF(IFERROR(INDEX('決勝ヒート - レース結果（貼付）'!$A:$Z,MATCH($A37,'決勝ヒート - レース結果（貼付）'!$A:$A,0),MATCH('決勝ヒート - レース暫定結果表（印刷）'!P$11,'決勝ヒート - レース結果（貼付）'!$1:$1,0)),"")=0,"",IFERROR(INDEX('決勝ヒート - レース結果（貼付）'!$A:$Z,MATCH($A37,'決勝ヒート - レース結果（貼付）'!$A:$A,0),MATCH('決勝ヒート - レース暫定結果表（印刷）'!P$11,'決勝ヒート - レース結果（貼付）'!$1:$1,0)),""))</f>
        <v/>
      </c>
      <c r="Q37" s="226" t="str">
        <f>IF(P37="","",COUNTIF($P$13:P37,"&lt;&gt;"&amp;""))</f>
        <v/>
      </c>
      <c r="R37" s="226" t="str">
        <f t="shared" si="1"/>
        <v/>
      </c>
      <c r="S37" s="226" t="str">
        <f>IF(IFERROR(INDEX('決勝ヒート - レース結果（貼付）'!$A:$Z,MATCH($A37,'決勝ヒート - レース結果（貼付）'!$A:$A,0),MATCH('決勝ヒート - レース暫定結果表（印刷）'!S$11,'決勝ヒート - レース結果（貼付）'!$1:$1,0)),"")=0,"",IFERROR(INDEX('決勝ヒート - レース結果（貼付）'!$A:$Z,MATCH($A37,'決勝ヒート - レース結果（貼付）'!$A:$A,0),MATCH('決勝ヒート - レース暫定結果表（印刷）'!S$11,'決勝ヒート - レース結果（貼付）'!$1:$1,0)),""))</f>
        <v/>
      </c>
      <c r="T37" s="226"/>
      <c r="U37" s="226" t="str">
        <f>IF(IFERROR(INDEX('決勝ヒート - レース結果（貼付）'!$A:$Z,MATCH($B37,'決勝ヒート - レース結果（貼付）'!$B:$B,0),MATCH('決勝ヒート - レース暫定結果表（印刷）'!U$11,'決勝ヒート - レース結果（貼付）'!$1:$1,0)),"")=0,"",IFERROR(INDEX('決勝ヒート - レース結果（貼付）'!$A:$Z,MATCH($B37,'決勝ヒート - レース結果（貼付）'!$B:$B,0),MATCH('決勝ヒート - レース暫定結果表（印刷）'!U$11,'決勝ヒート - レース結果（貼付）'!$1:$1,0)),""))</f>
        <v/>
      </c>
    </row>
    <row r="38" spans="1:21" s="23" customFormat="1" ht="12.75">
      <c r="A38" s="14" t="str">
        <f>IF(OR('決勝ヒート - レース結果（貼付）'!A27="DNF",'決勝ヒート - レース結果（貼付）'!A27="DNS",'決勝ヒート - レース結果（貼付）'!A27="DQ"),'決勝ヒート - レース結果（貼付）'!A27,IF(MAX('決勝ヒート - レース結果（貼付）'!A:A)&gt;A37,A37+1,""))</f>
        <v/>
      </c>
      <c r="B38" s="15" t="str">
        <f>IFERROR(INDEX('決勝ヒート - レース結果（貼付）'!A27:$Z$50,MATCH($A38,'決勝ヒート - レース結果（貼付）'!A27:$A$50,0),MATCH('決勝ヒート - レース正式結果表（印刷）'!B$11,'決勝ヒート - レース結果（貼付）'!$1:$1,0)),"")</f>
        <v/>
      </c>
      <c r="C38" s="177"/>
      <c r="D38" s="20" t="str">
        <f>IFERROR(INDEX('決勝ヒート - レース結果（貼付）'!$A:$Z,MATCH($B38,'決勝ヒート - レース結果（貼付）'!$B:$B,0),MATCH('決勝ヒート - レース正式結果表（印刷）'!D$11,'決勝ヒート - レース結果（貼付）'!$1:$1,0)),"")</f>
        <v/>
      </c>
      <c r="E38" s="86" t="str">
        <f>IFERROR(INDEX('決勝ヒート - レース結果（貼付）'!$A:$Z,MATCH($B38,'決勝ヒート - レース結果（貼付）'!$B:$B,0),MATCH('決勝ヒート - レース正式結果表（印刷）'!E$11,'決勝ヒート - レース結果（貼付）'!$1:$1,0)),"")</f>
        <v/>
      </c>
      <c r="F38" s="85" t="str">
        <f>IFERROR(INDEX('決勝ヒート - レース結果（貼付）'!$A:$Z,MATCH($B38,'決勝ヒート - レース結果（貼付）'!$B:$B,0),MATCH('決勝ヒート - レース正式結果表（印刷）'!F$11,'決勝ヒート - レース結果（貼付）'!$1:$1,0)),"")</f>
        <v/>
      </c>
      <c r="G38" s="84" t="str">
        <f>IFERROR(INDEX('決勝ヒート - レース結果（貼付）'!$A:$Z,MATCH($B38,'決勝ヒート - レース結果（貼付）'!$B:$B,0),MATCH('決勝ヒート - レース正式結果表（印刷）'!G$11,'決勝ヒート - レース結果（貼付）'!$1:$1,0)),"")</f>
        <v/>
      </c>
      <c r="H38" s="24" t="str">
        <f>IF(A38="DNS","",IF(A38="DQ","",IFERROR(INDEX('決勝ヒート - レース結果（貼付）'!$A:$Z,MATCH($B38,'決勝ヒート - レース結果（貼付）'!$B:$B,0),MATCH('決勝ヒート - レース正式結果表（印刷）'!H$11,'決勝ヒート - レース結果（貼付）'!$1:$1,0)),"")))</f>
        <v/>
      </c>
      <c r="I38" s="82" t="str">
        <f>IF(A38="DNS","ｽﾀｰﾄ出来ず",IF(A38="DQ","失　格",IFERROR(INDEX('決勝ヒート - レース結果（貼付）'!$A:$Z,MATCH($B38,'決勝ヒート - レース結果（貼付）'!$B:$B,0),MATCH('決勝ヒート - レース正式結果表（印刷）'!I$11,'決勝ヒート - レース結果（貼付）'!$1:$1,0)),"")))</f>
        <v/>
      </c>
      <c r="J38" s="26" t="str">
        <f>IF(A38="DNS","",IF(A38="DQ","",IFERROR(INDEX('決勝ヒート - レース結果（貼付）'!$A:$Z,MATCH($B38,'決勝ヒート - レース結果（貼付）'!$B:$B,0),MATCH('決勝ヒート - レース正式結果表（印刷）'!J$11,'決勝ヒート - レース結果（貼付）'!$1:$1,0)),"")))</f>
        <v/>
      </c>
      <c r="K38" s="26" t="str">
        <f>IF(A38="DNS","",IF(A38="DQ","",IFERROR(INDEX('決勝ヒート - レース結果（貼付）'!$A:$Z,MATCH($B38,'決勝ヒート - レース結果（貼付）'!$B:$B,0),MATCH('決勝ヒート - レース正式結果表（印刷）'!K$11,'決勝ヒート - レース結果（貼付）'!$1:$1,0)),"")))</f>
        <v/>
      </c>
      <c r="L38" s="83" t="str">
        <f>IF(A38="DNS","",IF(A38="DQ","",IFERROR(INDEX('決勝ヒート - レース結果（貼付）'!$A:$Z,MATCH($B38,'決勝ヒート - レース結果（貼付）'!$B:$B,0),MATCH('決勝ヒート - レース正式結果表（印刷）'!L$11,'決勝ヒート - レース結果（貼付）'!$1:$1,0)),"")))</f>
        <v/>
      </c>
      <c r="M38" s="219" t="str">
        <f t="shared" si="0"/>
        <v/>
      </c>
      <c r="N38" s="16"/>
      <c r="O38" s="226"/>
      <c r="P38" s="226" t="str">
        <f>IF(IFERROR(INDEX('決勝ヒート - レース結果（貼付）'!$A:$Z,MATCH($A38,'決勝ヒート - レース結果（貼付）'!$A:$A,0),MATCH('決勝ヒート - レース暫定結果表（印刷）'!P$11,'決勝ヒート - レース結果（貼付）'!$1:$1,0)),"")=0,"",IFERROR(INDEX('決勝ヒート - レース結果（貼付）'!$A:$Z,MATCH($A38,'決勝ヒート - レース結果（貼付）'!$A:$A,0),MATCH('決勝ヒート - レース暫定結果表（印刷）'!P$11,'決勝ヒート - レース結果（貼付）'!$1:$1,0)),""))</f>
        <v/>
      </c>
      <c r="Q38" s="226" t="str">
        <f>IF(P38="","",COUNTIF($P$13:P38,"&lt;&gt;"&amp;""))</f>
        <v/>
      </c>
      <c r="R38" s="226" t="str">
        <f t="shared" si="1"/>
        <v/>
      </c>
      <c r="S38" s="226" t="str">
        <f>IF(IFERROR(INDEX('決勝ヒート - レース結果（貼付）'!$A:$Z,MATCH($A38,'決勝ヒート - レース結果（貼付）'!$A:$A,0),MATCH('決勝ヒート - レース暫定結果表（印刷）'!S$11,'決勝ヒート - レース結果（貼付）'!$1:$1,0)),"")=0,"",IFERROR(INDEX('決勝ヒート - レース結果（貼付）'!$A:$Z,MATCH($A38,'決勝ヒート - レース結果（貼付）'!$A:$A,0),MATCH('決勝ヒート - レース暫定結果表（印刷）'!S$11,'決勝ヒート - レース結果（貼付）'!$1:$1,0)),""))</f>
        <v/>
      </c>
      <c r="T38" s="226"/>
      <c r="U38" s="226" t="str">
        <f>IF(IFERROR(INDEX('決勝ヒート - レース結果（貼付）'!$A:$Z,MATCH($B38,'決勝ヒート - レース結果（貼付）'!$B:$B,0),MATCH('決勝ヒート - レース暫定結果表（印刷）'!U$11,'決勝ヒート - レース結果（貼付）'!$1:$1,0)),"")=0,"",IFERROR(INDEX('決勝ヒート - レース結果（貼付）'!$A:$Z,MATCH($B38,'決勝ヒート - レース結果（貼付）'!$B:$B,0),MATCH('決勝ヒート - レース暫定結果表（印刷）'!U$11,'決勝ヒート - レース結果（貼付）'!$1:$1,0)),""))</f>
        <v/>
      </c>
    </row>
    <row r="39" spans="1:21" s="23" customFormat="1" ht="12.75">
      <c r="A39" s="14" t="str">
        <f>IF(OR('決勝ヒート - レース結果（貼付）'!A28="DNF",'決勝ヒート - レース結果（貼付）'!A28="DNS",'決勝ヒート - レース結果（貼付）'!A28="DQ"),'決勝ヒート - レース結果（貼付）'!A28,IF(MAX('決勝ヒート - レース結果（貼付）'!A:A)&gt;A38,A38+1,""))</f>
        <v/>
      </c>
      <c r="B39" s="15" t="str">
        <f>IFERROR(INDEX('決勝ヒート - レース結果（貼付）'!A28:$Z$50,MATCH($A39,'決勝ヒート - レース結果（貼付）'!A28:$A$50,0),MATCH('決勝ヒート - レース正式結果表（印刷）'!B$11,'決勝ヒート - レース結果（貼付）'!$1:$1,0)),"")</f>
        <v/>
      </c>
      <c r="C39" s="177"/>
      <c r="D39" s="20" t="str">
        <f>IFERROR(INDEX('決勝ヒート - レース結果（貼付）'!$A:$Z,MATCH($B39,'決勝ヒート - レース結果（貼付）'!$B:$B,0),MATCH('決勝ヒート - レース正式結果表（印刷）'!D$11,'決勝ヒート - レース結果（貼付）'!$1:$1,0)),"")</f>
        <v/>
      </c>
      <c r="E39" s="86" t="str">
        <f>IFERROR(INDEX('決勝ヒート - レース結果（貼付）'!$A:$Z,MATCH($B39,'決勝ヒート - レース結果（貼付）'!$B:$B,0),MATCH('決勝ヒート - レース正式結果表（印刷）'!E$11,'決勝ヒート - レース結果（貼付）'!$1:$1,0)),"")</f>
        <v/>
      </c>
      <c r="F39" s="85" t="str">
        <f>IFERROR(INDEX('決勝ヒート - レース結果（貼付）'!$A:$Z,MATCH($B39,'決勝ヒート - レース結果（貼付）'!$B:$B,0),MATCH('決勝ヒート - レース正式結果表（印刷）'!F$11,'決勝ヒート - レース結果（貼付）'!$1:$1,0)),"")</f>
        <v/>
      </c>
      <c r="G39" s="84" t="str">
        <f>IFERROR(INDEX('決勝ヒート - レース結果（貼付）'!$A:$Z,MATCH($B39,'決勝ヒート - レース結果（貼付）'!$B:$B,0),MATCH('決勝ヒート - レース正式結果表（印刷）'!G$11,'決勝ヒート - レース結果（貼付）'!$1:$1,0)),"")</f>
        <v/>
      </c>
      <c r="H39" s="24" t="str">
        <f>IF(A39="DNS","",IF(A39="DQ","",IFERROR(INDEX('決勝ヒート - レース結果（貼付）'!$A:$Z,MATCH($B39,'決勝ヒート - レース結果（貼付）'!$B:$B,0),MATCH('決勝ヒート - レース正式結果表（印刷）'!H$11,'決勝ヒート - レース結果（貼付）'!$1:$1,0)),"")))</f>
        <v/>
      </c>
      <c r="I39" s="82" t="str">
        <f>IF(A39="DNS","ｽﾀｰﾄ出来ず",IF(A39="DQ","失　格",IFERROR(INDEX('決勝ヒート - レース結果（貼付）'!$A:$Z,MATCH($B39,'決勝ヒート - レース結果（貼付）'!$B:$B,0),MATCH('決勝ヒート - レース正式結果表（印刷）'!I$11,'決勝ヒート - レース結果（貼付）'!$1:$1,0)),"")))</f>
        <v/>
      </c>
      <c r="J39" s="26" t="str">
        <f>IF(A39="DNS","",IF(A39="DQ","",IFERROR(INDEX('決勝ヒート - レース結果（貼付）'!$A:$Z,MATCH($B39,'決勝ヒート - レース結果（貼付）'!$B:$B,0),MATCH('決勝ヒート - レース正式結果表（印刷）'!J$11,'決勝ヒート - レース結果（貼付）'!$1:$1,0)),"")))</f>
        <v/>
      </c>
      <c r="K39" s="26" t="str">
        <f>IF(A39="DNS","",IF(A39="DQ","",IFERROR(INDEX('決勝ヒート - レース結果（貼付）'!$A:$Z,MATCH($B39,'決勝ヒート - レース結果（貼付）'!$B:$B,0),MATCH('決勝ヒート - レース正式結果表（印刷）'!K$11,'決勝ヒート - レース結果（貼付）'!$1:$1,0)),"")))</f>
        <v/>
      </c>
      <c r="L39" s="83" t="str">
        <f>IF(A39="DNS","",IF(A39="DQ","",IFERROR(INDEX('決勝ヒート - レース結果（貼付）'!$A:$Z,MATCH($B39,'決勝ヒート - レース結果（貼付）'!$B:$B,0),MATCH('決勝ヒート - レース正式結果表（印刷）'!L$11,'決勝ヒート - レース結果（貼付）'!$1:$1,0)),"")))</f>
        <v/>
      </c>
      <c r="M39" s="219" t="str">
        <f t="shared" si="0"/>
        <v/>
      </c>
      <c r="N39" s="16"/>
      <c r="O39" s="226"/>
      <c r="P39" s="226" t="str">
        <f>IF(IFERROR(INDEX('決勝ヒート - レース結果（貼付）'!$A:$Z,MATCH($A39,'決勝ヒート - レース結果（貼付）'!$A:$A,0),MATCH('決勝ヒート - レース暫定結果表（印刷）'!P$11,'決勝ヒート - レース結果（貼付）'!$1:$1,0)),"")=0,"",IFERROR(INDEX('決勝ヒート - レース結果（貼付）'!$A:$Z,MATCH($A39,'決勝ヒート - レース結果（貼付）'!$A:$A,0),MATCH('決勝ヒート - レース暫定結果表（印刷）'!P$11,'決勝ヒート - レース結果（貼付）'!$1:$1,0)),""))</f>
        <v/>
      </c>
      <c r="Q39" s="226" t="str">
        <f>IF(P39="","",COUNTIF($P$13:P39,"&lt;&gt;"&amp;""))</f>
        <v/>
      </c>
      <c r="R39" s="226" t="str">
        <f t="shared" si="1"/>
        <v/>
      </c>
      <c r="S39" s="226" t="str">
        <f>IF(IFERROR(INDEX('決勝ヒート - レース結果（貼付）'!$A:$Z,MATCH($A39,'決勝ヒート - レース結果（貼付）'!$A:$A,0),MATCH('決勝ヒート - レース暫定結果表（印刷）'!S$11,'決勝ヒート - レース結果（貼付）'!$1:$1,0)),"")=0,"",IFERROR(INDEX('決勝ヒート - レース結果（貼付）'!$A:$Z,MATCH($A39,'決勝ヒート - レース結果（貼付）'!$A:$A,0),MATCH('決勝ヒート - レース暫定結果表（印刷）'!S$11,'決勝ヒート - レース結果（貼付）'!$1:$1,0)),""))</f>
        <v/>
      </c>
      <c r="T39" s="226"/>
      <c r="U39" s="226" t="str">
        <f>IF(IFERROR(INDEX('決勝ヒート - レース結果（貼付）'!$A:$Z,MATCH($B39,'決勝ヒート - レース結果（貼付）'!$B:$B,0),MATCH('決勝ヒート - レース暫定結果表（印刷）'!U$11,'決勝ヒート - レース結果（貼付）'!$1:$1,0)),"")=0,"",IFERROR(INDEX('決勝ヒート - レース結果（貼付）'!$A:$Z,MATCH($B39,'決勝ヒート - レース結果（貼付）'!$B:$B,0),MATCH('決勝ヒート - レース暫定結果表（印刷）'!U$11,'決勝ヒート - レース結果（貼付）'!$1:$1,0)),""))</f>
        <v/>
      </c>
    </row>
    <row r="40" spans="1:21" s="23" customFormat="1" ht="12.75">
      <c r="A40" s="14" t="str">
        <f>IF(OR('決勝ヒート - レース結果（貼付）'!A29="DNF",'決勝ヒート - レース結果（貼付）'!A29="DNS",'決勝ヒート - レース結果（貼付）'!A29="DQ"),'決勝ヒート - レース結果（貼付）'!A29,IF(MAX('決勝ヒート - レース結果（貼付）'!A:A)&gt;A39,A39+1,""))</f>
        <v/>
      </c>
      <c r="B40" s="15" t="str">
        <f>IFERROR(INDEX('決勝ヒート - レース結果（貼付）'!A29:$Z$50,MATCH($A40,'決勝ヒート - レース結果（貼付）'!A29:$A$50,0),MATCH('決勝ヒート - レース正式結果表（印刷）'!B$11,'決勝ヒート - レース結果（貼付）'!$1:$1,0)),"")</f>
        <v/>
      </c>
      <c r="C40" s="177"/>
      <c r="D40" s="20" t="str">
        <f>IFERROR(INDEX('決勝ヒート - レース結果（貼付）'!$A:$Z,MATCH($B40,'決勝ヒート - レース結果（貼付）'!$B:$B,0),MATCH('決勝ヒート - レース正式結果表（印刷）'!D$11,'決勝ヒート - レース結果（貼付）'!$1:$1,0)),"")</f>
        <v/>
      </c>
      <c r="E40" s="86" t="str">
        <f>IFERROR(INDEX('決勝ヒート - レース結果（貼付）'!$A:$Z,MATCH($B40,'決勝ヒート - レース結果（貼付）'!$B:$B,0),MATCH('決勝ヒート - レース正式結果表（印刷）'!E$11,'決勝ヒート - レース結果（貼付）'!$1:$1,0)),"")</f>
        <v/>
      </c>
      <c r="F40" s="85" t="str">
        <f>IFERROR(INDEX('決勝ヒート - レース結果（貼付）'!$A:$Z,MATCH($B40,'決勝ヒート - レース結果（貼付）'!$B:$B,0),MATCH('決勝ヒート - レース正式結果表（印刷）'!F$11,'決勝ヒート - レース結果（貼付）'!$1:$1,0)),"")</f>
        <v/>
      </c>
      <c r="G40" s="84" t="str">
        <f>IFERROR(INDEX('決勝ヒート - レース結果（貼付）'!$A:$Z,MATCH($B40,'決勝ヒート - レース結果（貼付）'!$B:$B,0),MATCH('決勝ヒート - レース正式結果表（印刷）'!G$11,'決勝ヒート - レース結果（貼付）'!$1:$1,0)),"")</f>
        <v/>
      </c>
      <c r="H40" s="24" t="str">
        <f>IF(A40="DNS","",IF(A40="DQ","",IFERROR(INDEX('決勝ヒート - レース結果（貼付）'!$A:$Z,MATCH($B40,'決勝ヒート - レース結果（貼付）'!$B:$B,0),MATCH('決勝ヒート - レース正式結果表（印刷）'!H$11,'決勝ヒート - レース結果（貼付）'!$1:$1,0)),"")))</f>
        <v/>
      </c>
      <c r="I40" s="82" t="str">
        <f>IF(A40="DNS","ｽﾀｰﾄ出来ず",IF(A40="DQ","失　格",IFERROR(INDEX('決勝ヒート - レース結果（貼付）'!$A:$Z,MATCH($B40,'決勝ヒート - レース結果（貼付）'!$B:$B,0),MATCH('決勝ヒート - レース正式結果表（印刷）'!I$11,'決勝ヒート - レース結果（貼付）'!$1:$1,0)),"")))</f>
        <v/>
      </c>
      <c r="J40" s="26" t="str">
        <f>IF(A40="DNS","",IF(A40="DQ","",IFERROR(INDEX('決勝ヒート - レース結果（貼付）'!$A:$Z,MATCH($B40,'決勝ヒート - レース結果（貼付）'!$B:$B,0),MATCH('決勝ヒート - レース正式結果表（印刷）'!J$11,'決勝ヒート - レース結果（貼付）'!$1:$1,0)),"")))</f>
        <v/>
      </c>
      <c r="K40" s="26" t="str">
        <f>IF(A40="DNS","",IF(A40="DQ","",IFERROR(INDEX('決勝ヒート - レース結果（貼付）'!$A:$Z,MATCH($B40,'決勝ヒート - レース結果（貼付）'!$B:$B,0),MATCH('決勝ヒート - レース正式結果表（印刷）'!K$11,'決勝ヒート - レース結果（貼付）'!$1:$1,0)),"")))</f>
        <v/>
      </c>
      <c r="L40" s="83" t="str">
        <f>IF(A40="DNS","",IF(A40="DQ","",IFERROR(INDEX('決勝ヒート - レース結果（貼付）'!$A:$Z,MATCH($B40,'決勝ヒート - レース結果（貼付）'!$B:$B,0),MATCH('決勝ヒート - レース正式結果表（印刷）'!L$11,'決勝ヒート - レース結果（貼付）'!$1:$1,0)),"")))</f>
        <v/>
      </c>
      <c r="M40" s="219" t="str">
        <f t="shared" si="0"/>
        <v/>
      </c>
      <c r="N40" s="16"/>
      <c r="O40" s="226"/>
      <c r="P40" s="226" t="str">
        <f>IF(IFERROR(INDEX('決勝ヒート - レース結果（貼付）'!$A:$Z,MATCH($A40,'決勝ヒート - レース結果（貼付）'!$A:$A,0),MATCH('決勝ヒート - レース暫定結果表（印刷）'!P$11,'決勝ヒート - レース結果（貼付）'!$1:$1,0)),"")=0,"",IFERROR(INDEX('決勝ヒート - レース結果（貼付）'!$A:$Z,MATCH($A40,'決勝ヒート - レース結果（貼付）'!$A:$A,0),MATCH('決勝ヒート - レース暫定結果表（印刷）'!P$11,'決勝ヒート - レース結果（貼付）'!$1:$1,0)),""))</f>
        <v/>
      </c>
      <c r="Q40" s="226" t="str">
        <f>IF(P40="","",COUNTIF($P$13:P40,"&lt;&gt;"&amp;""))</f>
        <v/>
      </c>
      <c r="R40" s="226" t="str">
        <f t="shared" si="1"/>
        <v/>
      </c>
      <c r="S40" s="226" t="str">
        <f>IF(IFERROR(INDEX('決勝ヒート - レース結果（貼付）'!$A:$Z,MATCH($A40,'決勝ヒート - レース結果（貼付）'!$A:$A,0),MATCH('決勝ヒート - レース暫定結果表（印刷）'!S$11,'決勝ヒート - レース結果（貼付）'!$1:$1,0)),"")=0,"",IFERROR(INDEX('決勝ヒート - レース結果（貼付）'!$A:$Z,MATCH($A40,'決勝ヒート - レース結果（貼付）'!$A:$A,0),MATCH('決勝ヒート - レース暫定結果表（印刷）'!S$11,'決勝ヒート - レース結果（貼付）'!$1:$1,0)),""))</f>
        <v/>
      </c>
      <c r="T40" s="226"/>
      <c r="U40" s="226" t="str">
        <f>IF(IFERROR(INDEX('決勝ヒート - レース結果（貼付）'!$A:$Z,MATCH($B40,'決勝ヒート - レース結果（貼付）'!$B:$B,0),MATCH('決勝ヒート - レース暫定結果表（印刷）'!U$11,'決勝ヒート - レース結果（貼付）'!$1:$1,0)),"")=0,"",IFERROR(INDEX('決勝ヒート - レース結果（貼付）'!$A:$Z,MATCH($B40,'決勝ヒート - レース結果（貼付）'!$B:$B,0),MATCH('決勝ヒート - レース暫定結果表（印刷）'!U$11,'決勝ヒート - レース結果（貼付）'!$1:$1,0)),""))</f>
        <v/>
      </c>
    </row>
    <row r="41" spans="1:21" s="23" customFormat="1" ht="12.75">
      <c r="A41" s="14" t="str">
        <f>IF(OR('決勝ヒート - レース結果（貼付）'!A30="DNF",'決勝ヒート - レース結果（貼付）'!A30="DNS",'決勝ヒート - レース結果（貼付）'!A30="DQ"),'決勝ヒート - レース結果（貼付）'!A30,IF(MAX('決勝ヒート - レース結果（貼付）'!A:A)&gt;A40,A40+1,""))</f>
        <v/>
      </c>
      <c r="B41" s="15" t="str">
        <f>IFERROR(INDEX('決勝ヒート - レース結果（貼付）'!A30:$Z$50,MATCH($A41,'決勝ヒート - レース結果（貼付）'!A30:$A$50,0),MATCH('決勝ヒート - レース正式結果表（印刷）'!B$11,'決勝ヒート - レース結果（貼付）'!$1:$1,0)),"")</f>
        <v/>
      </c>
      <c r="C41" s="177"/>
      <c r="D41" s="20" t="str">
        <f>IFERROR(INDEX('決勝ヒート - レース結果（貼付）'!$A:$Z,MATCH($B41,'決勝ヒート - レース結果（貼付）'!$B:$B,0),MATCH('決勝ヒート - レース正式結果表（印刷）'!D$11,'決勝ヒート - レース結果（貼付）'!$1:$1,0)),"")</f>
        <v/>
      </c>
      <c r="E41" s="86" t="str">
        <f>IFERROR(INDEX('決勝ヒート - レース結果（貼付）'!$A:$Z,MATCH($B41,'決勝ヒート - レース結果（貼付）'!$B:$B,0),MATCH('決勝ヒート - レース正式結果表（印刷）'!E$11,'決勝ヒート - レース結果（貼付）'!$1:$1,0)),"")</f>
        <v/>
      </c>
      <c r="F41" s="85" t="str">
        <f>IFERROR(INDEX('決勝ヒート - レース結果（貼付）'!$A:$Z,MATCH($B41,'決勝ヒート - レース結果（貼付）'!$B:$B,0),MATCH('決勝ヒート - レース正式結果表（印刷）'!F$11,'決勝ヒート - レース結果（貼付）'!$1:$1,0)),"")</f>
        <v/>
      </c>
      <c r="G41" s="84" t="str">
        <f>IFERROR(INDEX('決勝ヒート - レース結果（貼付）'!$A:$Z,MATCH($B41,'決勝ヒート - レース結果（貼付）'!$B:$B,0),MATCH('決勝ヒート - レース正式結果表（印刷）'!G$11,'決勝ヒート - レース結果（貼付）'!$1:$1,0)),"")</f>
        <v/>
      </c>
      <c r="H41" s="24" t="str">
        <f>IF(A41="DNS","",IF(A41="DQ","",IFERROR(INDEX('決勝ヒート - レース結果（貼付）'!$A:$Z,MATCH($B41,'決勝ヒート - レース結果（貼付）'!$B:$B,0),MATCH('決勝ヒート - レース正式結果表（印刷）'!H$11,'決勝ヒート - レース結果（貼付）'!$1:$1,0)),"")))</f>
        <v/>
      </c>
      <c r="I41" s="82" t="str">
        <f>IF(A41="DNS","ｽﾀｰﾄ出来ず",IF(A41="DQ","失　格",IFERROR(INDEX('決勝ヒート - レース結果（貼付）'!$A:$Z,MATCH($B41,'決勝ヒート - レース結果（貼付）'!$B:$B,0),MATCH('決勝ヒート - レース正式結果表（印刷）'!I$11,'決勝ヒート - レース結果（貼付）'!$1:$1,0)),"")))</f>
        <v/>
      </c>
      <c r="J41" s="26" t="str">
        <f>IF(A41="DNS","",IF(A41="DQ","",IFERROR(INDEX('決勝ヒート - レース結果（貼付）'!$A:$Z,MATCH($B41,'決勝ヒート - レース結果（貼付）'!$B:$B,0),MATCH('決勝ヒート - レース正式結果表（印刷）'!J$11,'決勝ヒート - レース結果（貼付）'!$1:$1,0)),"")))</f>
        <v/>
      </c>
      <c r="K41" s="26" t="str">
        <f>IF(A41="DNS","",IF(A41="DQ","",IFERROR(INDEX('決勝ヒート - レース結果（貼付）'!$A:$Z,MATCH($B41,'決勝ヒート - レース結果（貼付）'!$B:$B,0),MATCH('決勝ヒート - レース正式結果表（印刷）'!K$11,'決勝ヒート - レース結果（貼付）'!$1:$1,0)),"")))</f>
        <v/>
      </c>
      <c r="L41" s="83" t="str">
        <f>IF(A41="DNS","",IF(A41="DQ","",IFERROR(INDEX('決勝ヒート - レース結果（貼付）'!$A:$Z,MATCH($B41,'決勝ヒート - レース結果（貼付）'!$B:$B,0),MATCH('決勝ヒート - レース正式結果表（印刷）'!L$11,'決勝ヒート - レース結果（貼付）'!$1:$1,0)),"")))</f>
        <v/>
      </c>
      <c r="M41" s="219" t="str">
        <f t="shared" si="0"/>
        <v/>
      </c>
      <c r="N41" s="16"/>
      <c r="O41" s="226"/>
      <c r="P41" s="226" t="str">
        <f>IF(IFERROR(INDEX('決勝ヒート - レース結果（貼付）'!$A:$Z,MATCH($A41,'決勝ヒート - レース結果（貼付）'!$A:$A,0),MATCH('決勝ヒート - レース暫定結果表（印刷）'!P$11,'決勝ヒート - レース結果（貼付）'!$1:$1,0)),"")=0,"",IFERROR(INDEX('決勝ヒート - レース結果（貼付）'!$A:$Z,MATCH($A41,'決勝ヒート - レース結果（貼付）'!$A:$A,0),MATCH('決勝ヒート - レース暫定結果表（印刷）'!P$11,'決勝ヒート - レース結果（貼付）'!$1:$1,0)),""))</f>
        <v/>
      </c>
      <c r="Q41" s="226" t="str">
        <f>IF(P41="","",COUNTIF($P$13:P41,"&lt;&gt;"&amp;""))</f>
        <v/>
      </c>
      <c r="R41" s="226" t="str">
        <f t="shared" si="1"/>
        <v/>
      </c>
      <c r="S41" s="226" t="str">
        <f>IF(IFERROR(INDEX('決勝ヒート - レース結果（貼付）'!$A:$Z,MATCH($A41,'決勝ヒート - レース結果（貼付）'!$A:$A,0),MATCH('決勝ヒート - レース暫定結果表（印刷）'!S$11,'決勝ヒート - レース結果（貼付）'!$1:$1,0)),"")=0,"",IFERROR(INDEX('決勝ヒート - レース結果（貼付）'!$A:$Z,MATCH($A41,'決勝ヒート - レース結果（貼付）'!$A:$A,0),MATCH('決勝ヒート - レース暫定結果表（印刷）'!S$11,'決勝ヒート - レース結果（貼付）'!$1:$1,0)),""))</f>
        <v/>
      </c>
      <c r="T41" s="226"/>
      <c r="U41" s="226" t="str">
        <f>IF(IFERROR(INDEX('決勝ヒート - レース結果（貼付）'!$A:$Z,MATCH($B41,'決勝ヒート - レース結果（貼付）'!$B:$B,0),MATCH('決勝ヒート - レース暫定結果表（印刷）'!U$11,'決勝ヒート - レース結果（貼付）'!$1:$1,0)),"")=0,"",IFERROR(INDEX('決勝ヒート - レース結果（貼付）'!$A:$Z,MATCH($B41,'決勝ヒート - レース結果（貼付）'!$B:$B,0),MATCH('決勝ヒート - レース暫定結果表（印刷）'!U$11,'決勝ヒート - レース結果（貼付）'!$1:$1,0)),""))</f>
        <v/>
      </c>
    </row>
    <row r="42" spans="1:21" s="23" customFormat="1" ht="12.75">
      <c r="A42" s="14" t="str">
        <f>IF(OR('決勝ヒート - レース結果（貼付）'!A31="DNF",'決勝ヒート - レース結果（貼付）'!A31="DNS",'決勝ヒート - レース結果（貼付）'!A31="DQ"),'決勝ヒート - レース結果（貼付）'!A31,IF(MAX('決勝ヒート - レース結果（貼付）'!A:A)&gt;A41,A41+1,""))</f>
        <v/>
      </c>
      <c r="B42" s="15" t="str">
        <f>IFERROR(INDEX('決勝ヒート - レース結果（貼付）'!A31:$Z$50,MATCH($A42,'決勝ヒート - レース結果（貼付）'!A31:$A$50,0),MATCH('決勝ヒート - レース正式結果表（印刷）'!B$11,'決勝ヒート - レース結果（貼付）'!$1:$1,0)),"")</f>
        <v/>
      </c>
      <c r="C42" s="177"/>
      <c r="D42" s="20" t="str">
        <f>IFERROR(INDEX('決勝ヒート - レース結果（貼付）'!$A:$Z,MATCH($B42,'決勝ヒート - レース結果（貼付）'!$B:$B,0),MATCH('決勝ヒート - レース正式結果表（印刷）'!D$11,'決勝ヒート - レース結果（貼付）'!$1:$1,0)),"")</f>
        <v/>
      </c>
      <c r="E42" s="86" t="str">
        <f>IFERROR(INDEX('決勝ヒート - レース結果（貼付）'!$A:$Z,MATCH($B42,'決勝ヒート - レース結果（貼付）'!$B:$B,0),MATCH('決勝ヒート - レース正式結果表（印刷）'!E$11,'決勝ヒート - レース結果（貼付）'!$1:$1,0)),"")</f>
        <v/>
      </c>
      <c r="F42" s="85" t="str">
        <f>IFERROR(INDEX('決勝ヒート - レース結果（貼付）'!$A:$Z,MATCH($B42,'決勝ヒート - レース結果（貼付）'!$B:$B,0),MATCH('決勝ヒート - レース正式結果表（印刷）'!F$11,'決勝ヒート - レース結果（貼付）'!$1:$1,0)),"")</f>
        <v/>
      </c>
      <c r="G42" s="84" t="str">
        <f>IFERROR(INDEX('決勝ヒート - レース結果（貼付）'!$A:$Z,MATCH($B42,'決勝ヒート - レース結果（貼付）'!$B:$B,0),MATCH('決勝ヒート - レース正式結果表（印刷）'!G$11,'決勝ヒート - レース結果（貼付）'!$1:$1,0)),"")</f>
        <v/>
      </c>
      <c r="H42" s="24" t="str">
        <f>IF(A42="DNS","",IF(A42="DQ","",IFERROR(INDEX('決勝ヒート - レース結果（貼付）'!$A:$Z,MATCH($B42,'決勝ヒート - レース結果（貼付）'!$B:$B,0),MATCH('決勝ヒート - レース正式結果表（印刷）'!H$11,'決勝ヒート - レース結果（貼付）'!$1:$1,0)),"")))</f>
        <v/>
      </c>
      <c r="I42" s="82" t="str">
        <f>IF(A42="DNS","ｽﾀｰﾄ出来ず",IF(A42="DQ","失　格",IFERROR(INDEX('決勝ヒート - レース結果（貼付）'!$A:$Z,MATCH($B42,'決勝ヒート - レース結果（貼付）'!$B:$B,0),MATCH('決勝ヒート - レース正式結果表（印刷）'!I$11,'決勝ヒート - レース結果（貼付）'!$1:$1,0)),"")))</f>
        <v/>
      </c>
      <c r="J42" s="26" t="str">
        <f>IF(A42="DNS","",IF(A42="DQ","",IFERROR(INDEX('決勝ヒート - レース結果（貼付）'!$A:$Z,MATCH($B42,'決勝ヒート - レース結果（貼付）'!$B:$B,0),MATCH('決勝ヒート - レース正式結果表（印刷）'!J$11,'決勝ヒート - レース結果（貼付）'!$1:$1,0)),"")))</f>
        <v/>
      </c>
      <c r="K42" s="26" t="str">
        <f>IF(A42="DNS","",IF(A42="DQ","",IFERROR(INDEX('決勝ヒート - レース結果（貼付）'!$A:$Z,MATCH($B42,'決勝ヒート - レース結果（貼付）'!$B:$B,0),MATCH('決勝ヒート - レース正式結果表（印刷）'!K$11,'決勝ヒート - レース結果（貼付）'!$1:$1,0)),"")))</f>
        <v/>
      </c>
      <c r="L42" s="83" t="str">
        <f>IF(A42="DNS","",IF(A42="DQ","",IFERROR(INDEX('決勝ヒート - レース結果（貼付）'!$A:$Z,MATCH($B42,'決勝ヒート - レース結果（貼付）'!$B:$B,0),MATCH('決勝ヒート - レース正式結果表（印刷）'!L$11,'決勝ヒート - レース結果（貼付）'!$1:$1,0)),"")))</f>
        <v/>
      </c>
      <c r="M42" s="219" t="str">
        <f t="shared" si="0"/>
        <v/>
      </c>
      <c r="N42" s="16"/>
      <c r="O42" s="226"/>
      <c r="P42" s="226" t="str">
        <f>IF(IFERROR(INDEX('決勝ヒート - レース結果（貼付）'!$A:$Z,MATCH($A42,'決勝ヒート - レース結果（貼付）'!$A:$A,0),MATCH('決勝ヒート - レース暫定結果表（印刷）'!P$11,'決勝ヒート - レース結果（貼付）'!$1:$1,0)),"")=0,"",IFERROR(INDEX('決勝ヒート - レース結果（貼付）'!$A:$Z,MATCH($A42,'決勝ヒート - レース結果（貼付）'!$A:$A,0),MATCH('決勝ヒート - レース暫定結果表（印刷）'!P$11,'決勝ヒート - レース結果（貼付）'!$1:$1,0)),""))</f>
        <v/>
      </c>
      <c r="Q42" s="226" t="str">
        <f>IF(P42="","",COUNTIF($P$13:P42,"&lt;&gt;"&amp;""))</f>
        <v/>
      </c>
      <c r="R42" s="226" t="str">
        <f t="shared" si="1"/>
        <v/>
      </c>
      <c r="S42" s="226" t="str">
        <f>IF(IFERROR(INDEX('決勝ヒート - レース結果（貼付）'!$A:$Z,MATCH($A42,'決勝ヒート - レース結果（貼付）'!$A:$A,0),MATCH('決勝ヒート - レース暫定結果表（印刷）'!S$11,'決勝ヒート - レース結果（貼付）'!$1:$1,0)),"")=0,"",IFERROR(INDEX('決勝ヒート - レース結果（貼付）'!$A:$Z,MATCH($A42,'決勝ヒート - レース結果（貼付）'!$A:$A,0),MATCH('決勝ヒート - レース暫定結果表（印刷）'!S$11,'決勝ヒート - レース結果（貼付）'!$1:$1,0)),""))</f>
        <v/>
      </c>
      <c r="T42" s="226"/>
      <c r="U42" s="226" t="str">
        <f>IF(IFERROR(INDEX('決勝ヒート - レース結果（貼付）'!$A:$Z,MATCH($B42,'決勝ヒート - レース結果（貼付）'!$B:$B,0),MATCH('決勝ヒート - レース暫定結果表（印刷）'!U$11,'決勝ヒート - レース結果（貼付）'!$1:$1,0)),"")=0,"",IFERROR(INDEX('決勝ヒート - レース結果（貼付）'!$A:$Z,MATCH($B42,'決勝ヒート - レース結果（貼付）'!$B:$B,0),MATCH('決勝ヒート - レース暫定結果表（印刷）'!U$11,'決勝ヒート - レース結果（貼付）'!$1:$1,0)),""))</f>
        <v/>
      </c>
    </row>
    <row r="43" spans="1:21" s="23" customFormat="1" ht="12.75">
      <c r="A43" s="14" t="str">
        <f>IF(OR('決勝ヒート - レース結果（貼付）'!A32="DNF",'決勝ヒート - レース結果（貼付）'!A32="DNS",'決勝ヒート - レース結果（貼付）'!A32="DQ"),'決勝ヒート - レース結果（貼付）'!A32,IF(MAX('決勝ヒート - レース結果（貼付）'!A:A)&gt;A42,A42+1,""))</f>
        <v/>
      </c>
      <c r="B43" s="15" t="str">
        <f>IFERROR(INDEX('決勝ヒート - レース結果（貼付）'!A32:$Z$50,MATCH($A43,'決勝ヒート - レース結果（貼付）'!A32:$A$50,0),MATCH('決勝ヒート - レース正式結果表（印刷）'!B$11,'決勝ヒート - レース結果（貼付）'!$1:$1,0)),"")</f>
        <v/>
      </c>
      <c r="C43" s="177"/>
      <c r="D43" s="20" t="str">
        <f>IFERROR(INDEX('決勝ヒート - レース結果（貼付）'!$A:$Z,MATCH($B43,'決勝ヒート - レース結果（貼付）'!$B:$B,0),MATCH('決勝ヒート - レース正式結果表（印刷）'!D$11,'決勝ヒート - レース結果（貼付）'!$1:$1,0)),"")</f>
        <v/>
      </c>
      <c r="E43" s="86" t="str">
        <f>IFERROR(INDEX('決勝ヒート - レース結果（貼付）'!$A:$Z,MATCH($B43,'決勝ヒート - レース結果（貼付）'!$B:$B,0),MATCH('決勝ヒート - レース正式結果表（印刷）'!E$11,'決勝ヒート - レース結果（貼付）'!$1:$1,0)),"")</f>
        <v/>
      </c>
      <c r="F43" s="85" t="str">
        <f>IFERROR(INDEX('決勝ヒート - レース結果（貼付）'!$A:$Z,MATCH($B43,'決勝ヒート - レース結果（貼付）'!$B:$B,0),MATCH('決勝ヒート - レース正式結果表（印刷）'!F$11,'決勝ヒート - レース結果（貼付）'!$1:$1,0)),"")</f>
        <v/>
      </c>
      <c r="G43" s="84" t="str">
        <f>IFERROR(INDEX('決勝ヒート - レース結果（貼付）'!$A:$Z,MATCH($B43,'決勝ヒート - レース結果（貼付）'!$B:$B,0),MATCH('決勝ヒート - レース正式結果表（印刷）'!G$11,'決勝ヒート - レース結果（貼付）'!$1:$1,0)),"")</f>
        <v/>
      </c>
      <c r="H43" s="24" t="str">
        <f>IF(A43="DNS","",IF(A43="DQ","",IFERROR(INDEX('決勝ヒート - レース結果（貼付）'!$A:$Z,MATCH($B43,'決勝ヒート - レース結果（貼付）'!$B:$B,0),MATCH('決勝ヒート - レース正式結果表（印刷）'!H$11,'決勝ヒート - レース結果（貼付）'!$1:$1,0)),"")))</f>
        <v/>
      </c>
      <c r="I43" s="82" t="str">
        <f>IF(A43="DNS","ｽﾀｰﾄ出来ず",IF(A43="DQ","失　格",IFERROR(INDEX('決勝ヒート - レース結果（貼付）'!$A:$Z,MATCH($B43,'決勝ヒート - レース結果（貼付）'!$B:$B,0),MATCH('決勝ヒート - レース正式結果表（印刷）'!I$11,'決勝ヒート - レース結果（貼付）'!$1:$1,0)),"")))</f>
        <v/>
      </c>
      <c r="J43" s="26" t="str">
        <f>IF(A43="DNS","",IF(A43="DQ","",IFERROR(INDEX('決勝ヒート - レース結果（貼付）'!$A:$Z,MATCH($B43,'決勝ヒート - レース結果（貼付）'!$B:$B,0),MATCH('決勝ヒート - レース正式結果表（印刷）'!J$11,'決勝ヒート - レース結果（貼付）'!$1:$1,0)),"")))</f>
        <v/>
      </c>
      <c r="K43" s="26" t="str">
        <f>IF(A43="DNS","",IF(A43="DQ","",IFERROR(INDEX('決勝ヒート - レース結果（貼付）'!$A:$Z,MATCH($B43,'決勝ヒート - レース結果（貼付）'!$B:$B,0),MATCH('決勝ヒート - レース正式結果表（印刷）'!K$11,'決勝ヒート - レース結果（貼付）'!$1:$1,0)),"")))</f>
        <v/>
      </c>
      <c r="L43" s="83" t="str">
        <f>IF(A43="DNS","",IF(A43="DQ","",IFERROR(INDEX('決勝ヒート - レース結果（貼付）'!$A:$Z,MATCH($B43,'決勝ヒート - レース結果（貼付）'!$B:$B,0),MATCH('決勝ヒート - レース正式結果表（印刷）'!L$11,'決勝ヒート - レース結果（貼付）'!$1:$1,0)),"")))</f>
        <v/>
      </c>
      <c r="M43" s="219" t="str">
        <f t="shared" si="0"/>
        <v/>
      </c>
      <c r="N43" s="16"/>
      <c r="O43" s="226"/>
      <c r="P43" s="226" t="str">
        <f>IF(IFERROR(INDEX('決勝ヒート - レース結果（貼付）'!$A:$Z,MATCH($A43,'決勝ヒート - レース結果（貼付）'!$A:$A,0),MATCH('決勝ヒート - レース暫定結果表（印刷）'!P$11,'決勝ヒート - レース結果（貼付）'!$1:$1,0)),"")=0,"",IFERROR(INDEX('決勝ヒート - レース結果（貼付）'!$A:$Z,MATCH($A43,'決勝ヒート - レース結果（貼付）'!$A:$A,0),MATCH('決勝ヒート - レース暫定結果表（印刷）'!P$11,'決勝ヒート - レース結果（貼付）'!$1:$1,0)),""))</f>
        <v/>
      </c>
      <c r="Q43" s="226" t="str">
        <f>IF(P43="","",COUNTIF($P$13:P43,"&lt;&gt;"&amp;""))</f>
        <v/>
      </c>
      <c r="R43" s="226" t="str">
        <f t="shared" si="1"/>
        <v/>
      </c>
      <c r="S43" s="226" t="str">
        <f>IF(IFERROR(INDEX('決勝ヒート - レース結果（貼付）'!$A:$Z,MATCH($A43,'決勝ヒート - レース結果（貼付）'!$A:$A,0),MATCH('決勝ヒート - レース暫定結果表（印刷）'!S$11,'決勝ヒート - レース結果（貼付）'!$1:$1,0)),"")=0,"",IFERROR(INDEX('決勝ヒート - レース結果（貼付）'!$A:$Z,MATCH($A43,'決勝ヒート - レース結果（貼付）'!$A:$A,0),MATCH('決勝ヒート - レース暫定結果表（印刷）'!S$11,'決勝ヒート - レース結果（貼付）'!$1:$1,0)),""))</f>
        <v/>
      </c>
      <c r="T43" s="226"/>
      <c r="U43" s="226" t="str">
        <f>IF(IFERROR(INDEX('決勝ヒート - レース結果（貼付）'!$A:$Z,MATCH($B43,'決勝ヒート - レース結果（貼付）'!$B:$B,0),MATCH('決勝ヒート - レース暫定結果表（印刷）'!U$11,'決勝ヒート - レース結果（貼付）'!$1:$1,0)),"")=0,"",IFERROR(INDEX('決勝ヒート - レース結果（貼付）'!$A:$Z,MATCH($B43,'決勝ヒート - レース結果（貼付）'!$B:$B,0),MATCH('決勝ヒート - レース暫定結果表（印刷）'!U$11,'決勝ヒート - レース結果（貼付）'!$1:$1,0)),""))</f>
        <v/>
      </c>
    </row>
    <row r="44" spans="1:21" s="23" customFormat="1" ht="12.75">
      <c r="A44" s="14" t="str">
        <f>IF(OR('決勝ヒート - レース結果（貼付）'!A33="DNF",'決勝ヒート - レース結果（貼付）'!A33="DNS",'決勝ヒート - レース結果（貼付）'!A33="DQ"),'決勝ヒート - レース結果（貼付）'!A33,IF(MAX('決勝ヒート - レース結果（貼付）'!A:A)&gt;A43,A43+1,""))</f>
        <v/>
      </c>
      <c r="B44" s="15" t="str">
        <f>IFERROR(INDEX('決勝ヒート - レース結果（貼付）'!A33:$Z$50,MATCH($A44,'決勝ヒート - レース結果（貼付）'!A33:$A$50,0),MATCH('決勝ヒート - レース正式結果表（印刷）'!B$11,'決勝ヒート - レース結果（貼付）'!$1:$1,0)),"")</f>
        <v/>
      </c>
      <c r="C44" s="177"/>
      <c r="D44" s="20" t="str">
        <f>IFERROR(INDEX('決勝ヒート - レース結果（貼付）'!$A:$Z,MATCH($B44,'決勝ヒート - レース結果（貼付）'!$B:$B,0),MATCH('決勝ヒート - レース正式結果表（印刷）'!D$11,'決勝ヒート - レース結果（貼付）'!$1:$1,0)),"")</f>
        <v/>
      </c>
      <c r="E44" s="86" t="str">
        <f>IFERROR(INDEX('決勝ヒート - レース結果（貼付）'!$A:$Z,MATCH($B44,'決勝ヒート - レース結果（貼付）'!$B:$B,0),MATCH('決勝ヒート - レース正式結果表（印刷）'!E$11,'決勝ヒート - レース結果（貼付）'!$1:$1,0)),"")</f>
        <v/>
      </c>
      <c r="F44" s="85" t="str">
        <f>IFERROR(INDEX('決勝ヒート - レース結果（貼付）'!$A:$Z,MATCH($B44,'決勝ヒート - レース結果（貼付）'!$B:$B,0),MATCH('決勝ヒート - レース正式結果表（印刷）'!F$11,'決勝ヒート - レース結果（貼付）'!$1:$1,0)),"")</f>
        <v/>
      </c>
      <c r="G44" s="84" t="str">
        <f>IFERROR(INDEX('決勝ヒート - レース結果（貼付）'!$A:$Z,MATCH($B44,'決勝ヒート - レース結果（貼付）'!$B:$B,0),MATCH('決勝ヒート - レース正式結果表（印刷）'!G$11,'決勝ヒート - レース結果（貼付）'!$1:$1,0)),"")</f>
        <v/>
      </c>
      <c r="H44" s="24" t="str">
        <f>IF(A44="DNS","",IF(A44="DQ","",IFERROR(INDEX('決勝ヒート - レース結果（貼付）'!$A:$Z,MATCH($B44,'決勝ヒート - レース結果（貼付）'!$B:$B,0),MATCH('決勝ヒート - レース正式結果表（印刷）'!H$11,'決勝ヒート - レース結果（貼付）'!$1:$1,0)),"")))</f>
        <v/>
      </c>
      <c r="I44" s="82" t="str">
        <f>IF(A44="DNS","ｽﾀｰﾄ出来ず",IF(A44="DQ","失　格",IFERROR(INDEX('決勝ヒート - レース結果（貼付）'!$A:$Z,MATCH($B44,'決勝ヒート - レース結果（貼付）'!$B:$B,0),MATCH('決勝ヒート - レース正式結果表（印刷）'!I$11,'決勝ヒート - レース結果（貼付）'!$1:$1,0)),"")))</f>
        <v/>
      </c>
      <c r="J44" s="26" t="str">
        <f>IF(A44="DNS","",IF(A44="DQ","",IFERROR(INDEX('決勝ヒート - レース結果（貼付）'!$A:$Z,MATCH($B44,'決勝ヒート - レース結果（貼付）'!$B:$B,0),MATCH('決勝ヒート - レース正式結果表（印刷）'!J$11,'決勝ヒート - レース結果（貼付）'!$1:$1,0)),"")))</f>
        <v/>
      </c>
      <c r="K44" s="26" t="str">
        <f>IF(A44="DNS","",IF(A44="DQ","",IFERROR(INDEX('決勝ヒート - レース結果（貼付）'!$A:$Z,MATCH($B44,'決勝ヒート - レース結果（貼付）'!$B:$B,0),MATCH('決勝ヒート - レース正式結果表（印刷）'!K$11,'決勝ヒート - レース結果（貼付）'!$1:$1,0)),"")))</f>
        <v/>
      </c>
      <c r="L44" s="83" t="str">
        <f>IF(A44="DNS","",IF(A44="DQ","",IFERROR(INDEX('決勝ヒート - レース結果（貼付）'!$A:$Z,MATCH($B44,'決勝ヒート - レース結果（貼付）'!$B:$B,0),MATCH('決勝ヒート - レース正式結果表（印刷）'!L$11,'決勝ヒート - レース結果（貼付）'!$1:$1,0)),"")))</f>
        <v/>
      </c>
      <c r="M44" s="219" t="str">
        <f t="shared" si="0"/>
        <v/>
      </c>
      <c r="N44" s="16"/>
      <c r="O44" s="226"/>
      <c r="P44" s="226" t="str">
        <f>IF(IFERROR(INDEX('決勝ヒート - レース結果（貼付）'!$A:$Z,MATCH($A44,'決勝ヒート - レース結果（貼付）'!$A:$A,0),MATCH('決勝ヒート - レース暫定結果表（印刷）'!P$11,'決勝ヒート - レース結果（貼付）'!$1:$1,0)),"")=0,"",IFERROR(INDEX('決勝ヒート - レース結果（貼付）'!$A:$Z,MATCH($A44,'決勝ヒート - レース結果（貼付）'!$A:$A,0),MATCH('決勝ヒート - レース暫定結果表（印刷）'!P$11,'決勝ヒート - レース結果（貼付）'!$1:$1,0)),""))</f>
        <v/>
      </c>
      <c r="Q44" s="226" t="str">
        <f>IF(P44="","",COUNTIF($P$13:P44,"&lt;&gt;"&amp;""))</f>
        <v/>
      </c>
      <c r="R44" s="226" t="str">
        <f t="shared" si="1"/>
        <v/>
      </c>
      <c r="S44" s="226" t="str">
        <f>IF(IFERROR(INDEX('決勝ヒート - レース結果（貼付）'!$A:$Z,MATCH($A44,'決勝ヒート - レース結果（貼付）'!$A:$A,0),MATCH('決勝ヒート - レース暫定結果表（印刷）'!S$11,'決勝ヒート - レース結果（貼付）'!$1:$1,0)),"")=0,"",IFERROR(INDEX('決勝ヒート - レース結果（貼付）'!$A:$Z,MATCH($A44,'決勝ヒート - レース結果（貼付）'!$A:$A,0),MATCH('決勝ヒート - レース暫定結果表（印刷）'!S$11,'決勝ヒート - レース結果（貼付）'!$1:$1,0)),""))</f>
        <v/>
      </c>
      <c r="T44" s="226"/>
      <c r="U44" s="226" t="str">
        <f>IF(IFERROR(INDEX('決勝ヒート - レース結果（貼付）'!$A:$Z,MATCH($B44,'決勝ヒート - レース結果（貼付）'!$B:$B,0),MATCH('決勝ヒート - レース暫定結果表（印刷）'!U$11,'決勝ヒート - レース結果（貼付）'!$1:$1,0)),"")=0,"",IFERROR(INDEX('決勝ヒート - レース結果（貼付）'!$A:$Z,MATCH($B44,'決勝ヒート - レース結果（貼付）'!$B:$B,0),MATCH('決勝ヒート - レース暫定結果表（印刷）'!U$11,'決勝ヒート - レース結果（貼付）'!$1:$1,0)),""))</f>
        <v/>
      </c>
    </row>
    <row r="45" spans="1:21" s="23" customFormat="1" ht="12.75">
      <c r="A45" s="14" t="str">
        <f>IF(OR('決勝ヒート - レース結果（貼付）'!A34="DNF",'決勝ヒート - レース結果（貼付）'!A34="DNS",'決勝ヒート - レース結果（貼付）'!A34="DQ"),'決勝ヒート - レース結果（貼付）'!A34,IF(MAX('決勝ヒート - レース結果（貼付）'!A:A)&gt;A44,A44+1,""))</f>
        <v/>
      </c>
      <c r="B45" s="15" t="str">
        <f>IFERROR(INDEX('決勝ヒート - レース結果（貼付）'!A34:$Z$50,MATCH($A45,'決勝ヒート - レース結果（貼付）'!A34:$A$50,0),MATCH('決勝ヒート - レース正式結果表（印刷）'!B$11,'決勝ヒート - レース結果（貼付）'!$1:$1,0)),"")</f>
        <v/>
      </c>
      <c r="C45" s="177"/>
      <c r="D45" s="20" t="str">
        <f>IFERROR(INDEX('決勝ヒート - レース結果（貼付）'!$A:$Z,MATCH($B45,'決勝ヒート - レース結果（貼付）'!$B:$B,0),MATCH('決勝ヒート - レース正式結果表（印刷）'!D$11,'決勝ヒート - レース結果（貼付）'!$1:$1,0)),"")</f>
        <v/>
      </c>
      <c r="E45" s="86" t="str">
        <f>IFERROR(INDEX('決勝ヒート - レース結果（貼付）'!$A:$Z,MATCH($B45,'決勝ヒート - レース結果（貼付）'!$B:$B,0),MATCH('決勝ヒート - レース正式結果表（印刷）'!E$11,'決勝ヒート - レース結果（貼付）'!$1:$1,0)),"")</f>
        <v/>
      </c>
      <c r="F45" s="85" t="str">
        <f>IFERROR(INDEX('決勝ヒート - レース結果（貼付）'!$A:$Z,MATCH($B45,'決勝ヒート - レース結果（貼付）'!$B:$B,0),MATCH('決勝ヒート - レース正式結果表（印刷）'!F$11,'決勝ヒート - レース結果（貼付）'!$1:$1,0)),"")</f>
        <v/>
      </c>
      <c r="G45" s="84" t="str">
        <f>IFERROR(INDEX('決勝ヒート - レース結果（貼付）'!$A:$Z,MATCH($B45,'決勝ヒート - レース結果（貼付）'!$B:$B,0),MATCH('決勝ヒート - レース正式結果表（印刷）'!G$11,'決勝ヒート - レース結果（貼付）'!$1:$1,0)),"")</f>
        <v/>
      </c>
      <c r="H45" s="24" t="str">
        <f>IF(A45="DNS","",IF(A45="DQ","",IFERROR(INDEX('決勝ヒート - レース結果（貼付）'!$A:$Z,MATCH($B45,'決勝ヒート - レース結果（貼付）'!$B:$B,0),MATCH('決勝ヒート - レース正式結果表（印刷）'!H$11,'決勝ヒート - レース結果（貼付）'!$1:$1,0)),"")))</f>
        <v/>
      </c>
      <c r="I45" s="82" t="str">
        <f>IF(A45="DNS","ｽﾀｰﾄ出来ず",IF(A45="DQ","失　格",IFERROR(INDEX('決勝ヒート - レース結果（貼付）'!$A:$Z,MATCH($B45,'決勝ヒート - レース結果（貼付）'!$B:$B,0),MATCH('決勝ヒート - レース正式結果表（印刷）'!I$11,'決勝ヒート - レース結果（貼付）'!$1:$1,0)),"")))</f>
        <v/>
      </c>
      <c r="J45" s="26" t="str">
        <f>IF(A45="DNS","",IF(A45="DQ","",IFERROR(INDEX('決勝ヒート - レース結果（貼付）'!$A:$Z,MATCH($B45,'決勝ヒート - レース結果（貼付）'!$B:$B,0),MATCH('決勝ヒート - レース正式結果表（印刷）'!J$11,'決勝ヒート - レース結果（貼付）'!$1:$1,0)),"")))</f>
        <v/>
      </c>
      <c r="K45" s="26" t="str">
        <f>IF(A45="DNS","",IF(A45="DQ","",IFERROR(INDEX('決勝ヒート - レース結果（貼付）'!$A:$Z,MATCH($B45,'決勝ヒート - レース結果（貼付）'!$B:$B,0),MATCH('決勝ヒート - レース正式結果表（印刷）'!K$11,'決勝ヒート - レース結果（貼付）'!$1:$1,0)),"")))</f>
        <v/>
      </c>
      <c r="L45" s="83" t="str">
        <f>IF(A45="DNS","",IF(A45="DQ","",IFERROR(INDEX('決勝ヒート - レース結果（貼付）'!$A:$Z,MATCH($B45,'決勝ヒート - レース結果（貼付）'!$B:$B,0),MATCH('決勝ヒート - レース正式結果表（印刷）'!L$11,'決勝ヒート - レース結果（貼付）'!$1:$1,0)),"")))</f>
        <v/>
      </c>
      <c r="M45" s="219" t="str">
        <f t="shared" si="0"/>
        <v/>
      </c>
      <c r="N45" s="16"/>
      <c r="O45" s="226"/>
      <c r="P45" s="226" t="str">
        <f>IF(IFERROR(INDEX('決勝ヒート - レース結果（貼付）'!$A:$Z,MATCH($A45,'決勝ヒート - レース結果（貼付）'!$A:$A,0),MATCH('決勝ヒート - レース暫定結果表（印刷）'!P$11,'決勝ヒート - レース結果（貼付）'!$1:$1,0)),"")=0,"",IFERROR(INDEX('決勝ヒート - レース結果（貼付）'!$A:$Z,MATCH($A45,'決勝ヒート - レース結果（貼付）'!$A:$A,0),MATCH('決勝ヒート - レース暫定結果表（印刷）'!P$11,'決勝ヒート - レース結果（貼付）'!$1:$1,0)),""))</f>
        <v/>
      </c>
      <c r="Q45" s="226" t="str">
        <f>IF(P45="","",COUNTIF($P$13:P45,"&lt;&gt;"&amp;""))</f>
        <v/>
      </c>
      <c r="R45" s="226" t="str">
        <f t="shared" si="1"/>
        <v/>
      </c>
      <c r="S45" s="226" t="str">
        <f>IF(IFERROR(INDEX('決勝ヒート - レース結果（貼付）'!$A:$Z,MATCH($A45,'決勝ヒート - レース結果（貼付）'!$A:$A,0),MATCH('決勝ヒート - レース暫定結果表（印刷）'!S$11,'決勝ヒート - レース結果（貼付）'!$1:$1,0)),"")=0,"",IFERROR(INDEX('決勝ヒート - レース結果（貼付）'!$A:$Z,MATCH($A45,'決勝ヒート - レース結果（貼付）'!$A:$A,0),MATCH('決勝ヒート - レース暫定結果表（印刷）'!S$11,'決勝ヒート - レース結果（貼付）'!$1:$1,0)),""))</f>
        <v/>
      </c>
      <c r="T45" s="226"/>
      <c r="U45" s="226" t="str">
        <f>IF(IFERROR(INDEX('決勝ヒート - レース結果（貼付）'!$A:$Z,MATCH($B45,'決勝ヒート - レース結果（貼付）'!$B:$B,0),MATCH('決勝ヒート - レース暫定結果表（印刷）'!U$11,'決勝ヒート - レース結果（貼付）'!$1:$1,0)),"")=0,"",IFERROR(INDEX('決勝ヒート - レース結果（貼付）'!$A:$Z,MATCH($B45,'決勝ヒート - レース結果（貼付）'!$B:$B,0),MATCH('決勝ヒート - レース暫定結果表（印刷）'!U$11,'決勝ヒート - レース結果（貼付）'!$1:$1,0)),""))</f>
        <v/>
      </c>
    </row>
    <row r="46" spans="1:21" s="23" customFormat="1" ht="12.75">
      <c r="A46" s="14" t="str">
        <f>IF(OR('決勝ヒート - レース結果（貼付）'!A35="DNF",'決勝ヒート - レース結果（貼付）'!A35="DNS",'決勝ヒート - レース結果（貼付）'!A35="DQ"),'決勝ヒート - レース結果（貼付）'!A35,IF(MAX('決勝ヒート - レース結果（貼付）'!A:A)&gt;A45,A45+1,""))</f>
        <v/>
      </c>
      <c r="B46" s="15" t="str">
        <f>IFERROR(INDEX('決勝ヒート - レース結果（貼付）'!A35:$Z$50,MATCH($A46,'決勝ヒート - レース結果（貼付）'!A35:$A$50,0),MATCH('決勝ヒート - レース正式結果表（印刷）'!B$11,'決勝ヒート - レース結果（貼付）'!$1:$1,0)),"")</f>
        <v/>
      </c>
      <c r="C46" s="177"/>
      <c r="D46" s="20" t="str">
        <f>IFERROR(INDEX('決勝ヒート - レース結果（貼付）'!$A:$Z,MATCH($B46,'決勝ヒート - レース結果（貼付）'!$B:$B,0),MATCH('決勝ヒート - レース正式結果表（印刷）'!D$11,'決勝ヒート - レース結果（貼付）'!$1:$1,0)),"")</f>
        <v/>
      </c>
      <c r="E46" s="86" t="str">
        <f>IFERROR(INDEX('決勝ヒート - レース結果（貼付）'!$A:$Z,MATCH($B46,'決勝ヒート - レース結果（貼付）'!$B:$B,0),MATCH('決勝ヒート - レース正式結果表（印刷）'!E$11,'決勝ヒート - レース結果（貼付）'!$1:$1,0)),"")</f>
        <v/>
      </c>
      <c r="F46" s="85" t="str">
        <f>IFERROR(INDEX('決勝ヒート - レース結果（貼付）'!$A:$Z,MATCH($B46,'決勝ヒート - レース結果（貼付）'!$B:$B,0),MATCH('決勝ヒート - レース正式結果表（印刷）'!F$11,'決勝ヒート - レース結果（貼付）'!$1:$1,0)),"")</f>
        <v/>
      </c>
      <c r="G46" s="84" t="str">
        <f>IFERROR(INDEX('決勝ヒート - レース結果（貼付）'!$A:$Z,MATCH($B46,'決勝ヒート - レース結果（貼付）'!$B:$B,0),MATCH('決勝ヒート - レース正式結果表（印刷）'!G$11,'決勝ヒート - レース結果（貼付）'!$1:$1,0)),"")</f>
        <v/>
      </c>
      <c r="H46" s="24" t="str">
        <f>IF(A46="DNS","",IF(A46="DQ","",IFERROR(INDEX('決勝ヒート - レース結果（貼付）'!$A:$Z,MATCH($B46,'決勝ヒート - レース結果（貼付）'!$B:$B,0),MATCH('決勝ヒート - レース正式結果表（印刷）'!H$11,'決勝ヒート - レース結果（貼付）'!$1:$1,0)),"")))</f>
        <v/>
      </c>
      <c r="I46" s="82" t="str">
        <f>IF(A46="DNS","ｽﾀｰﾄ出来ず",IF(A46="DQ","失　格",IFERROR(INDEX('決勝ヒート - レース結果（貼付）'!$A:$Z,MATCH($B46,'決勝ヒート - レース結果（貼付）'!$B:$B,0),MATCH('決勝ヒート - レース正式結果表（印刷）'!I$11,'決勝ヒート - レース結果（貼付）'!$1:$1,0)),"")))</f>
        <v/>
      </c>
      <c r="J46" s="26" t="str">
        <f>IF(A46="DNS","",IF(A46="DQ","",IFERROR(INDEX('決勝ヒート - レース結果（貼付）'!$A:$Z,MATCH($B46,'決勝ヒート - レース結果（貼付）'!$B:$B,0),MATCH('決勝ヒート - レース正式結果表（印刷）'!J$11,'決勝ヒート - レース結果（貼付）'!$1:$1,0)),"")))</f>
        <v/>
      </c>
      <c r="K46" s="26" t="str">
        <f>IF(A46="DNS","",IF(A46="DQ","",IFERROR(INDEX('決勝ヒート - レース結果（貼付）'!$A:$Z,MATCH($B46,'決勝ヒート - レース結果（貼付）'!$B:$B,0),MATCH('決勝ヒート - レース正式結果表（印刷）'!K$11,'決勝ヒート - レース結果（貼付）'!$1:$1,0)),"")))</f>
        <v/>
      </c>
      <c r="L46" s="83" t="str">
        <f>IF(A46="DNS","",IF(A46="DQ","",IFERROR(INDEX('決勝ヒート - レース結果（貼付）'!$A:$Z,MATCH($B46,'決勝ヒート - レース結果（貼付）'!$B:$B,0),MATCH('決勝ヒート - レース正式結果表（印刷）'!L$11,'決勝ヒート - レース結果（貼付）'!$1:$1,0)),"")))</f>
        <v/>
      </c>
      <c r="M46" s="219" t="str">
        <f t="shared" si="0"/>
        <v/>
      </c>
      <c r="N46" s="16"/>
      <c r="O46" s="226"/>
      <c r="P46" s="226" t="str">
        <f>IF(IFERROR(INDEX('決勝ヒート - レース結果（貼付）'!$A:$Z,MATCH($A46,'決勝ヒート - レース結果（貼付）'!$A:$A,0),MATCH('決勝ヒート - レース暫定結果表（印刷）'!P$11,'決勝ヒート - レース結果（貼付）'!$1:$1,0)),"")=0,"",IFERROR(INDEX('決勝ヒート - レース結果（貼付）'!$A:$Z,MATCH($A46,'決勝ヒート - レース結果（貼付）'!$A:$A,0),MATCH('決勝ヒート - レース暫定結果表（印刷）'!P$11,'決勝ヒート - レース結果（貼付）'!$1:$1,0)),""))</f>
        <v/>
      </c>
      <c r="Q46" s="226" t="str">
        <f>IF(P46="","",COUNTIF($P$13:P46,"&lt;&gt;"&amp;""))</f>
        <v/>
      </c>
      <c r="R46" s="226" t="str">
        <f t="shared" si="1"/>
        <v/>
      </c>
      <c r="S46" s="226" t="str">
        <f>IF(IFERROR(INDEX('決勝ヒート - レース結果（貼付）'!$A:$Z,MATCH($A46,'決勝ヒート - レース結果（貼付）'!$A:$A,0),MATCH('決勝ヒート - レース暫定結果表（印刷）'!S$11,'決勝ヒート - レース結果（貼付）'!$1:$1,0)),"")=0,"",IFERROR(INDEX('決勝ヒート - レース結果（貼付）'!$A:$Z,MATCH($A46,'決勝ヒート - レース結果（貼付）'!$A:$A,0),MATCH('決勝ヒート - レース暫定結果表（印刷）'!S$11,'決勝ヒート - レース結果（貼付）'!$1:$1,0)),""))</f>
        <v/>
      </c>
      <c r="T46" s="226"/>
      <c r="U46" s="226" t="str">
        <f>IF(IFERROR(INDEX('決勝ヒート - レース結果（貼付）'!$A:$Z,MATCH($B46,'決勝ヒート - レース結果（貼付）'!$B:$B,0),MATCH('決勝ヒート - レース暫定結果表（印刷）'!U$11,'決勝ヒート - レース結果（貼付）'!$1:$1,0)),"")=0,"",IFERROR(INDEX('決勝ヒート - レース結果（貼付）'!$A:$Z,MATCH($B46,'決勝ヒート - レース結果（貼付）'!$B:$B,0),MATCH('決勝ヒート - レース暫定結果表（印刷）'!U$11,'決勝ヒート - レース結果（貼付）'!$1:$1,0)),""))</f>
        <v/>
      </c>
    </row>
    <row r="47" spans="1:21" s="23" customFormat="1" ht="12.75" customHeight="1">
      <c r="A47" s="228" t="s">
        <v>212</v>
      </c>
      <c r="B47" s="15"/>
      <c r="C47" s="7"/>
      <c r="D47" s="7"/>
      <c r="E47" s="7"/>
      <c r="F47" s="7"/>
      <c r="G47" s="7"/>
      <c r="H47" s="7"/>
      <c r="I47" s="7"/>
      <c r="J47" s="7"/>
      <c r="K47" s="7"/>
      <c r="L47" s="66"/>
      <c r="M47" s="204"/>
      <c r="N47" s="7"/>
      <c r="O47" s="226"/>
      <c r="P47" s="226"/>
      <c r="Q47" s="226"/>
      <c r="R47" s="226"/>
      <c r="S47" s="226"/>
      <c r="T47" s="226"/>
      <c r="U47" s="226" t="str">
        <f>IF(IFERROR(INDEX('決勝ヒート - レース結果（貼付）'!$A:$Z,MATCH($B47,'決勝ヒート - レース結果（貼付）'!$B:$B,0),MATCH('決勝ヒート - レース暫定結果表（印刷）'!U$11,'決勝ヒート - レース結果（貼付）'!$1:$1,0)),"")=0,"",IFERROR(INDEX('決勝ヒート - レース結果（貼付）'!$A:$Z,MATCH($B47,'決勝ヒート - レース結果（貼付）'!$B:$B,0),MATCH('決勝ヒート - レース暫定結果表（印刷）'!U$11,'決勝ヒート - レース結果（貼付）'!$1:$1,0)),""))</f>
        <v/>
      </c>
    </row>
    <row r="48" spans="1:21" s="23" customFormat="1" ht="12.75" customHeight="1">
      <c r="A48" s="228" t="s">
        <v>213</v>
      </c>
      <c r="B48" s="15"/>
      <c r="C48" s="7"/>
      <c r="D48" s="7"/>
      <c r="E48" s="7"/>
      <c r="F48" s="7"/>
      <c r="G48" s="7"/>
      <c r="H48" s="7"/>
      <c r="I48" s="7"/>
      <c r="J48" s="7"/>
      <c r="K48" s="7"/>
      <c r="L48" s="66"/>
      <c r="M48" s="204"/>
      <c r="N48" s="7"/>
      <c r="O48" s="226"/>
      <c r="P48" s="226"/>
      <c r="Q48" s="226"/>
      <c r="R48" s="226"/>
      <c r="S48" s="226"/>
      <c r="T48" s="226"/>
      <c r="U48" s="226"/>
    </row>
    <row r="49" spans="1:21" s="23" customFormat="1" ht="12.75" customHeight="1">
      <c r="A49" s="17" t="s">
        <v>14</v>
      </c>
      <c r="B49" s="7"/>
      <c r="C49" s="7"/>
      <c r="D49" s="68" t="str">
        <f>"No."&amp;IFERROR(INDEX($A11:$Z46,MATCH($I$49,$U$11:$U$46,0),MATCH("No.",$11:$11,0)),"")&amp;"　"&amp;IFERROR(INDEX($A11:$Z46,MATCH($I$49,$U$11:$U$46,0),MATCH("名前",$11:$11,0)),"")</f>
        <v>No.　</v>
      </c>
      <c r="E49" s="69" t="str">
        <f>IFERROR(INDEX($A11:$Z46,MATCH($I$49,$U$11:$U$46,0),MATCH("team",$11:$11,0)),"")</f>
        <v/>
      </c>
      <c r="F49" s="70" t="e">
        <f>1.264/MAX(U:U)*3600</f>
        <v>#DIV/0!</v>
      </c>
      <c r="G49"/>
      <c r="H49" s="69" t="e">
        <f>INDEX('決勝ヒート - レース結果（貼付）'!$A:$Z,MATCH(INDEX($A12:$Z46,MATCH($I$49,$U$12:$U$46,0),MATCH("No.",$11:$11,0)),'決勝ヒート - レース結果（貼付）'!$B:$B,0),MATCH("In Lap",'決勝ヒート - レース結果（貼付）'!$1:$1,0))&amp;"/"&amp;IFERROR(INDEX($A11:$Z46,MATCH($I$49,$U$12:$U$46,0),MATCH("laps",$11:$11,0)),"")</f>
        <v>#N/A</v>
      </c>
      <c r="I49" s="71">
        <f>MAX(U:U)</f>
        <v>0</v>
      </c>
      <c r="J49" s="72" t="s">
        <v>37</v>
      </c>
      <c r="K49" s="7"/>
      <c r="L49" s="66"/>
      <c r="M49" s="204"/>
      <c r="N49" s="7"/>
      <c r="O49" s="226"/>
      <c r="P49" s="226"/>
      <c r="Q49" s="226"/>
      <c r="R49" s="226"/>
      <c r="S49" s="226"/>
      <c r="T49" s="226"/>
      <c r="U49" s="226"/>
    </row>
    <row r="50" spans="1:21" ht="2.1" customHeight="1">
      <c r="A50" s="17"/>
      <c r="B50" s="7"/>
      <c r="C50" s="7"/>
      <c r="D50" s="68"/>
      <c r="E50" s="69"/>
      <c r="F50" s="70"/>
      <c r="H50" s="69"/>
      <c r="I50" s="71"/>
      <c r="J50" s="72"/>
      <c r="K50" s="7"/>
      <c r="L50" s="66"/>
      <c r="M50" s="204"/>
      <c r="N50" s="7"/>
    </row>
    <row r="51" spans="1:21" ht="12.75" customHeight="1">
      <c r="A51" s="17" t="str">
        <f>IF(COUNTIF(M:M,"R")&gt;=1,"R マークの車は、コースレコードを更新しました。従来のレコードタイムは"&amp;"　"&amp;TEXT(ROUND($M$11,3),"[&lt;1]m'ss.000;##0.000"),"")</f>
        <v/>
      </c>
      <c r="B51" s="7"/>
      <c r="C51" s="7"/>
      <c r="D51" s="68"/>
      <c r="E51" s="69"/>
      <c r="F51" s="70"/>
      <c r="H51" s="69"/>
      <c r="I51" s="71"/>
      <c r="J51" s="72"/>
      <c r="K51" s="7"/>
      <c r="L51" s="66"/>
      <c r="M51" s="204"/>
      <c r="N51" s="7"/>
    </row>
    <row r="52" spans="1:21" ht="2.1" customHeight="1">
      <c r="A52" s="17"/>
      <c r="B52" s="7"/>
      <c r="C52" s="7"/>
      <c r="D52" s="68"/>
      <c r="E52" s="69"/>
      <c r="F52" s="70"/>
      <c r="H52" s="69"/>
      <c r="I52" s="71"/>
      <c r="J52" s="72"/>
      <c r="K52" s="7"/>
      <c r="L52" s="66"/>
      <c r="M52" s="204"/>
      <c r="N52" s="7"/>
    </row>
    <row r="53" spans="1:21" ht="12.75" customHeight="1">
      <c r="A53" s="17" t="str">
        <f>IF(A54="","","ﾍﾟﾅﾙﾃｨ")</f>
        <v/>
      </c>
      <c r="B53" s="18"/>
      <c r="C53" s="18"/>
      <c r="D53" s="7"/>
      <c r="E53" s="7"/>
      <c r="F53" s="7"/>
      <c r="G53" s="7"/>
      <c r="H53" s="7"/>
      <c r="I53" s="7"/>
      <c r="J53" s="7"/>
      <c r="K53" s="7"/>
      <c r="L53" s="66"/>
      <c r="M53" s="204"/>
      <c r="N53" s="7"/>
      <c r="P53" s="185"/>
      <c r="Q53" s="185"/>
    </row>
    <row r="54" spans="1:21" ht="12.75" customHeight="1">
      <c r="A54" s="178" t="str">
        <f>IF(MAX(Q13:Q46)&lt;1,"",1)</f>
        <v/>
      </c>
      <c r="B54" t="str">
        <f t="shared" ref="B54:B64" si="2">IF(A54="","","No."&amp;INDEX($A$11:$Y$46,MATCH($A54,$R$11:$R$46,0),MATCH("No.",$11:$11,0)))</f>
        <v/>
      </c>
      <c r="C54" t="str">
        <f t="shared" ref="C54:C64" si="3">INDEX($A$11:$Y$46,MATCH($A54,$R$11:$R$46,0),MATCH("コメント",$11:$11,0))</f>
        <v/>
      </c>
      <c r="D54" s="7"/>
      <c r="E54" s="7"/>
      <c r="F54" s="7"/>
      <c r="G54" s="7"/>
      <c r="H54" s="7"/>
      <c r="I54" s="7"/>
      <c r="J54" s="7"/>
      <c r="K54" s="7"/>
      <c r="L54" s="66"/>
      <c r="M54" s="204"/>
      <c r="N54" s="7"/>
    </row>
    <row r="55" spans="1:21" ht="12.75" customHeight="1">
      <c r="A55" s="179" t="str">
        <f>IF(A54&lt;COUNTIF($R$12:$R$46,"&gt;"&amp;0),A54+1,"")</f>
        <v/>
      </c>
      <c r="B55" t="str">
        <f t="shared" si="2"/>
        <v/>
      </c>
      <c r="C55" t="str">
        <f t="shared" si="3"/>
        <v/>
      </c>
      <c r="D55" s="7"/>
      <c r="E55" s="7"/>
      <c r="F55" s="7"/>
      <c r="G55" s="7"/>
      <c r="H55" s="7"/>
      <c r="I55" s="7"/>
      <c r="J55" s="7"/>
      <c r="K55" s="7"/>
      <c r="L55" s="66"/>
      <c r="M55" s="204"/>
      <c r="N55" s="7"/>
      <c r="P55" s="183"/>
    </row>
    <row r="56" spans="1:21" ht="12.75" customHeight="1">
      <c r="A56" s="179" t="str">
        <f t="shared" ref="A56:A64" si="4">IF(A55&lt;COUNTIF($R$12:$R$46,"&gt;"&amp;0),A55+1,"")</f>
        <v/>
      </c>
      <c r="B56" t="str">
        <f t="shared" si="2"/>
        <v/>
      </c>
      <c r="C56" t="str">
        <f t="shared" si="3"/>
        <v/>
      </c>
      <c r="D56" s="7"/>
      <c r="E56" s="7"/>
      <c r="F56" s="7"/>
      <c r="G56" s="7"/>
      <c r="H56" s="7"/>
      <c r="I56" s="7"/>
      <c r="J56" s="7"/>
      <c r="K56" s="7"/>
      <c r="L56" s="66"/>
      <c r="M56" s="204"/>
      <c r="N56" s="7"/>
      <c r="P56" s="183"/>
    </row>
    <row r="57" spans="1:21" ht="12.75" customHeight="1">
      <c r="A57" s="179" t="str">
        <f t="shared" si="4"/>
        <v/>
      </c>
      <c r="B57" t="str">
        <f t="shared" si="2"/>
        <v/>
      </c>
      <c r="C57" t="str">
        <f t="shared" si="3"/>
        <v/>
      </c>
      <c r="D57" s="7"/>
      <c r="E57" s="7"/>
      <c r="F57" s="7"/>
      <c r="G57" s="7"/>
      <c r="H57" s="7"/>
      <c r="I57" s="7"/>
      <c r="J57" s="7"/>
      <c r="K57" s="7"/>
      <c r="L57" s="66"/>
      <c r="M57" s="204"/>
      <c r="N57" s="7"/>
    </row>
    <row r="58" spans="1:21" ht="12.75" customHeight="1">
      <c r="A58" s="179" t="str">
        <f t="shared" si="4"/>
        <v/>
      </c>
      <c r="B58" t="str">
        <f t="shared" si="2"/>
        <v/>
      </c>
      <c r="C58" t="str">
        <f t="shared" si="3"/>
        <v/>
      </c>
      <c r="D58" s="7"/>
      <c r="E58" s="7"/>
      <c r="F58" s="7"/>
      <c r="G58" s="7"/>
      <c r="H58" s="7"/>
      <c r="I58" s="7"/>
      <c r="J58" s="7"/>
      <c r="K58" s="7"/>
      <c r="L58" s="66"/>
      <c r="M58" s="204"/>
      <c r="N58" s="7"/>
    </row>
    <row r="59" spans="1:21" ht="12.75" customHeight="1">
      <c r="A59" s="179" t="str">
        <f t="shared" si="4"/>
        <v/>
      </c>
      <c r="B59" t="str">
        <f t="shared" si="2"/>
        <v/>
      </c>
      <c r="C59" t="str">
        <f t="shared" si="3"/>
        <v/>
      </c>
      <c r="D59" s="7"/>
      <c r="E59" s="7"/>
      <c r="F59" s="7"/>
      <c r="G59" s="7"/>
      <c r="H59" s="7"/>
      <c r="I59" s="7"/>
      <c r="J59" s="7"/>
      <c r="K59" s="7"/>
      <c r="L59" s="66"/>
      <c r="M59" s="204"/>
      <c r="N59" s="7"/>
    </row>
    <row r="60" spans="1:21" ht="12.75" customHeight="1">
      <c r="A60" s="179" t="str">
        <f t="shared" si="4"/>
        <v/>
      </c>
      <c r="B60" t="str">
        <f t="shared" si="2"/>
        <v/>
      </c>
      <c r="C60" t="str">
        <f t="shared" si="3"/>
        <v/>
      </c>
      <c r="D60" s="7"/>
      <c r="E60" s="7"/>
      <c r="F60" s="7"/>
      <c r="G60" s="7"/>
      <c r="H60" s="7"/>
      <c r="I60" s="7"/>
      <c r="J60" s="7"/>
      <c r="K60" s="7"/>
      <c r="L60" s="66"/>
      <c r="M60" s="204"/>
      <c r="N60" s="7"/>
    </row>
    <row r="61" spans="1:21" ht="12.75" customHeight="1">
      <c r="A61" s="179" t="str">
        <f t="shared" si="4"/>
        <v/>
      </c>
      <c r="B61" t="str">
        <f t="shared" si="2"/>
        <v/>
      </c>
      <c r="C61" t="str">
        <f t="shared" si="3"/>
        <v/>
      </c>
      <c r="D61" s="7"/>
      <c r="E61" s="7"/>
      <c r="F61" s="7"/>
      <c r="G61" s="7"/>
      <c r="H61" s="7"/>
      <c r="I61" s="7"/>
      <c r="J61" s="7"/>
      <c r="K61" s="7"/>
      <c r="L61" s="66"/>
      <c r="M61" s="204"/>
      <c r="N61" s="7"/>
    </row>
    <row r="62" spans="1:21" ht="12.75" customHeight="1">
      <c r="A62" s="179" t="str">
        <f t="shared" si="4"/>
        <v/>
      </c>
      <c r="B62" t="str">
        <f t="shared" si="2"/>
        <v/>
      </c>
      <c r="C62" t="str">
        <f t="shared" si="3"/>
        <v/>
      </c>
      <c r="D62" s="7"/>
      <c r="E62" s="7"/>
      <c r="F62" s="7"/>
      <c r="G62" s="7"/>
      <c r="H62" s="7"/>
      <c r="I62" s="7"/>
      <c r="J62" s="7"/>
      <c r="K62" s="7"/>
      <c r="L62" s="66"/>
      <c r="M62" s="204"/>
      <c r="N62" s="7"/>
    </row>
    <row r="63" spans="1:21" ht="12.75" customHeight="1">
      <c r="A63" s="179" t="str">
        <f t="shared" si="4"/>
        <v/>
      </c>
      <c r="B63" t="str">
        <f t="shared" si="2"/>
        <v/>
      </c>
      <c r="C63" t="str">
        <f t="shared" si="3"/>
        <v/>
      </c>
      <c r="D63" s="7"/>
      <c r="E63" s="7"/>
      <c r="F63" s="7"/>
      <c r="G63" s="7"/>
      <c r="H63" s="7"/>
      <c r="I63" s="7"/>
      <c r="J63" s="7"/>
      <c r="K63" s="7"/>
      <c r="L63" s="66"/>
      <c r="M63" s="204"/>
      <c r="N63" s="7"/>
    </row>
    <row r="64" spans="1:21" ht="12.75" customHeight="1">
      <c r="A64" s="179" t="str">
        <f t="shared" si="4"/>
        <v/>
      </c>
      <c r="B64" t="str">
        <f t="shared" si="2"/>
        <v/>
      </c>
      <c r="C64" t="str">
        <f t="shared" si="3"/>
        <v/>
      </c>
      <c r="D64" s="7"/>
      <c r="E64" s="7"/>
      <c r="F64" s="7"/>
      <c r="G64" s="7"/>
      <c r="H64" s="7"/>
      <c r="I64" s="7"/>
      <c r="J64" s="7"/>
      <c r="K64" s="7"/>
      <c r="L64" s="66"/>
      <c r="M64" s="204"/>
      <c r="N64" s="7"/>
    </row>
    <row r="65" spans="1:14" ht="12.75" customHeight="1">
      <c r="A65" s="17"/>
      <c r="B65" s="7" t="str">
        <f>"審査委員長 ："&amp;" "&amp;各種設定!$D$20</f>
        <v xml:space="preserve">審査委員長 ： </v>
      </c>
      <c r="C65" s="7"/>
      <c r="D65" s="7"/>
      <c r="E65" s="7"/>
      <c r="F65" s="7"/>
      <c r="G65" s="7"/>
      <c r="H65" s="7"/>
      <c r="I65" s="7"/>
      <c r="J65" s="7"/>
      <c r="K65" s="7"/>
      <c r="L65" s="66"/>
      <c r="M65" s="204"/>
      <c r="N65" s="7"/>
    </row>
    <row r="66" spans="1:14" ht="12.75" customHeight="1">
      <c r="B66" s="7"/>
      <c r="C66" s="7"/>
      <c r="D66" s="7"/>
      <c r="E66" s="7"/>
      <c r="F66" s="7"/>
      <c r="G66" s="7"/>
      <c r="H66" s="7"/>
      <c r="I66" s="7"/>
      <c r="J66" s="7"/>
      <c r="K66" s="7"/>
      <c r="L66" s="66"/>
      <c r="M66" s="204"/>
      <c r="N66" s="7"/>
    </row>
    <row r="67" spans="1:14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66"/>
      <c r="M67" s="204"/>
      <c r="N67" s="7"/>
    </row>
    <row r="68" spans="1:14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66"/>
      <c r="M68" s="204"/>
      <c r="N68" s="7"/>
    </row>
    <row r="69" spans="1:14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66"/>
      <c r="M69" s="204"/>
      <c r="N69" s="7"/>
    </row>
    <row r="70" spans="1:14" ht="12.75" customHeight="1">
      <c r="A70" s="172"/>
      <c r="B70" s="172"/>
      <c r="C70" s="172"/>
      <c r="D70" s="172"/>
      <c r="E70" s="172"/>
      <c r="F70" s="172"/>
      <c r="G70" s="172"/>
      <c r="H70" s="172"/>
      <c r="I70" s="172"/>
      <c r="J70" s="172"/>
      <c r="K70" s="172"/>
      <c r="L70" s="173"/>
      <c r="M70" s="207"/>
      <c r="N70" s="7"/>
    </row>
    <row r="71" spans="1:14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66"/>
      <c r="M71" s="204"/>
      <c r="N71" s="7"/>
    </row>
    <row r="72" spans="1:14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66"/>
      <c r="M72" s="204"/>
      <c r="N72" s="7"/>
    </row>
    <row r="73" spans="1:14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66"/>
      <c r="M73" s="204"/>
      <c r="N73" s="7"/>
    </row>
    <row r="74" spans="1:14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66"/>
      <c r="M74" s="204"/>
      <c r="N74" s="7"/>
    </row>
    <row r="75" spans="1:14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66"/>
      <c r="M75" s="204"/>
      <c r="N75" s="7"/>
    </row>
    <row r="76" spans="1:14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66"/>
      <c r="M76" s="204"/>
      <c r="N76" s="7"/>
    </row>
    <row r="77" spans="1:14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66"/>
      <c r="M77" s="204"/>
      <c r="N77" s="7"/>
    </row>
    <row r="78" spans="1:14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66"/>
      <c r="M78" s="204"/>
      <c r="N78" s="7"/>
    </row>
    <row r="79" spans="1:14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66"/>
      <c r="M79" s="204"/>
      <c r="N79" s="7"/>
    </row>
    <row r="80" spans="1:14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66"/>
      <c r="M80" s="204"/>
      <c r="N80" s="7"/>
    </row>
    <row r="81" spans="1:14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66"/>
      <c r="M81" s="204"/>
      <c r="N81" s="7"/>
    </row>
    <row r="82" spans="1:14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66"/>
      <c r="M82" s="204"/>
      <c r="N82" s="7"/>
    </row>
    <row r="83" spans="1:14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66"/>
      <c r="M83" s="204"/>
      <c r="N83" s="7"/>
    </row>
    <row r="84" spans="1:14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66"/>
      <c r="M84" s="204"/>
      <c r="N84" s="7"/>
    </row>
    <row r="85" spans="1:14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66"/>
      <c r="M85" s="204"/>
      <c r="N85" s="7"/>
    </row>
    <row r="86" spans="1:14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66"/>
      <c r="M86" s="204"/>
      <c r="N86" s="7"/>
    </row>
    <row r="87" spans="1:14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66"/>
      <c r="M87" s="204"/>
      <c r="N87" s="7"/>
    </row>
    <row r="88" spans="1:14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66"/>
      <c r="M88" s="204"/>
      <c r="N88" s="7"/>
    </row>
    <row r="89" spans="1:14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66"/>
      <c r="M89" s="204"/>
      <c r="N89" s="7"/>
    </row>
    <row r="90" spans="1:14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66"/>
      <c r="M90" s="204"/>
      <c r="N90" s="7"/>
    </row>
    <row r="91" spans="1:14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66"/>
      <c r="M91" s="204"/>
      <c r="N91" s="7"/>
    </row>
    <row r="92" spans="1:14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66"/>
      <c r="M92" s="204"/>
      <c r="N92" s="7"/>
    </row>
    <row r="93" spans="1:14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66"/>
      <c r="M93" s="204"/>
      <c r="N93" s="7"/>
    </row>
    <row r="94" spans="1:14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66"/>
      <c r="M94" s="204"/>
      <c r="N94" s="7"/>
    </row>
    <row r="95" spans="1:14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66"/>
      <c r="M95" s="204"/>
      <c r="N95" s="7"/>
    </row>
    <row r="96" spans="1:14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66"/>
      <c r="M96" s="204"/>
      <c r="N96" s="7"/>
    </row>
    <row r="97" spans="1:14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66"/>
      <c r="M97" s="204"/>
      <c r="N97" s="7"/>
    </row>
    <row r="98" spans="1:14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66"/>
      <c r="M98" s="204"/>
      <c r="N98" s="7"/>
    </row>
    <row r="99" spans="1:14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66"/>
      <c r="M99" s="204"/>
      <c r="N99" s="7"/>
    </row>
    <row r="100" spans="1:14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66"/>
      <c r="M100" s="204"/>
      <c r="N100" s="7"/>
    </row>
    <row r="101" spans="1:14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66"/>
      <c r="M101" s="204"/>
      <c r="N101" s="7"/>
    </row>
    <row r="102" spans="1:14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66"/>
      <c r="M102" s="204"/>
      <c r="N102" s="7"/>
    </row>
    <row r="103" spans="1:14" ht="11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66"/>
      <c r="M103" s="204"/>
      <c r="N103" s="7"/>
    </row>
    <row r="104" spans="1:14" ht="11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66"/>
      <c r="M104" s="204"/>
      <c r="N104" s="7"/>
    </row>
    <row r="105" spans="1:14" ht="11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66"/>
      <c r="M105" s="204"/>
      <c r="N105" s="7"/>
    </row>
    <row r="106" spans="1:14" ht="11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66"/>
      <c r="M106" s="204"/>
      <c r="N106" s="7"/>
    </row>
    <row r="107" spans="1:14" ht="11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66"/>
      <c r="M107" s="204"/>
      <c r="N107" s="7"/>
    </row>
    <row r="108" spans="1:14" ht="11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66"/>
      <c r="M108" s="204"/>
      <c r="N108" s="7"/>
    </row>
    <row r="109" spans="1:14" ht="11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66"/>
      <c r="M109" s="204"/>
      <c r="N109" s="7"/>
    </row>
    <row r="110" spans="1:14" ht="11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66"/>
      <c r="M110" s="204"/>
      <c r="N110" s="7"/>
    </row>
    <row r="111" spans="1:14" ht="11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66"/>
      <c r="M111" s="204"/>
      <c r="N111" s="7"/>
    </row>
    <row r="112" spans="1:14" ht="11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66"/>
      <c r="M112" s="204"/>
      <c r="N112" s="7"/>
    </row>
    <row r="113" spans="1:14" ht="11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66"/>
      <c r="M113" s="204"/>
      <c r="N113" s="7"/>
    </row>
    <row r="114" spans="1:14" ht="11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66"/>
      <c r="M114" s="204"/>
      <c r="N114" s="7"/>
    </row>
    <row r="115" spans="1:14" ht="11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66"/>
      <c r="M115" s="204"/>
      <c r="N115" s="7"/>
    </row>
    <row r="116" spans="1:14" ht="11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66"/>
      <c r="M116" s="204"/>
      <c r="N116" s="7"/>
    </row>
    <row r="117" spans="1:14" ht="11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66"/>
      <c r="M117" s="204"/>
      <c r="N117" s="7"/>
    </row>
    <row r="118" spans="1:14" ht="11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66"/>
      <c r="M118" s="204"/>
      <c r="N118" s="7"/>
    </row>
    <row r="119" spans="1:14" ht="11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66"/>
      <c r="M119" s="204"/>
      <c r="N119" s="7"/>
    </row>
    <row r="120" spans="1:14" ht="11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66"/>
      <c r="M120" s="204"/>
      <c r="N120" s="7"/>
    </row>
    <row r="121" spans="1:14" ht="11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66"/>
      <c r="M121" s="204"/>
      <c r="N121" s="7"/>
    </row>
    <row r="122" spans="1:14" ht="11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66"/>
      <c r="M122" s="204"/>
      <c r="N122" s="7"/>
    </row>
    <row r="123" spans="1:14" ht="11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66"/>
      <c r="M123" s="204"/>
      <c r="N123" s="7"/>
    </row>
    <row r="124" spans="1:14" ht="11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66"/>
      <c r="M124" s="204"/>
      <c r="N124" s="7"/>
    </row>
    <row r="125" spans="1:14" ht="11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66"/>
      <c r="M125" s="204"/>
      <c r="N125" s="7"/>
    </row>
    <row r="126" spans="1:14" ht="11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66"/>
      <c r="M126" s="204"/>
      <c r="N126" s="7"/>
    </row>
    <row r="127" spans="1:14" ht="11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66"/>
      <c r="M127" s="204"/>
      <c r="N127" s="7"/>
    </row>
    <row r="128" spans="1:14" ht="11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66"/>
      <c r="M128" s="204"/>
      <c r="N128" s="7"/>
    </row>
    <row r="129" spans="1:14" ht="11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66"/>
      <c r="M129" s="204"/>
      <c r="N129" s="7"/>
    </row>
    <row r="130" spans="1:14" ht="11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66"/>
      <c r="M130" s="204"/>
      <c r="N130" s="7"/>
    </row>
    <row r="131" spans="1:14" ht="11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66"/>
      <c r="M131" s="204"/>
      <c r="N131" s="7"/>
    </row>
    <row r="132" spans="1:14" ht="11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66"/>
      <c r="M132" s="204"/>
      <c r="N132" s="7"/>
    </row>
    <row r="133" spans="1:14" ht="11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66"/>
      <c r="M133" s="204"/>
      <c r="N133" s="7"/>
    </row>
    <row r="134" spans="1:14" ht="11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66"/>
      <c r="M134" s="204"/>
      <c r="N134" s="7"/>
    </row>
    <row r="135" spans="1:14" ht="11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66"/>
      <c r="M135" s="204"/>
      <c r="N135" s="7"/>
    </row>
    <row r="136" spans="1:14" ht="11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66"/>
      <c r="M136" s="204"/>
      <c r="N136" s="7"/>
    </row>
    <row r="137" spans="1:14" ht="11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66"/>
      <c r="M137" s="204"/>
      <c r="N137" s="7"/>
    </row>
    <row r="138" spans="1:14" ht="11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66"/>
      <c r="M138" s="204"/>
      <c r="N138" s="7"/>
    </row>
    <row r="139" spans="1:14" ht="11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66"/>
      <c r="M139" s="204"/>
      <c r="N139" s="7"/>
    </row>
    <row r="140" spans="1:14" ht="11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66"/>
      <c r="M140" s="204"/>
      <c r="N140" s="7"/>
    </row>
    <row r="141" spans="1:14" ht="11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66"/>
      <c r="M141" s="204"/>
      <c r="N141" s="7"/>
    </row>
    <row r="142" spans="1:14" ht="11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66"/>
      <c r="M142" s="204"/>
      <c r="N142" s="7"/>
    </row>
    <row r="143" spans="1:14" ht="11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66"/>
      <c r="M143" s="204"/>
      <c r="N143" s="7"/>
    </row>
    <row r="144" spans="1:14" ht="11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66"/>
      <c r="M144" s="204"/>
      <c r="N144" s="7"/>
    </row>
    <row r="145" spans="1:14" ht="11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66"/>
      <c r="M145" s="204"/>
      <c r="N145" s="7"/>
    </row>
    <row r="146" spans="1:14" ht="11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66"/>
      <c r="M146" s="204"/>
      <c r="N146" s="7"/>
    </row>
    <row r="147" spans="1:14" ht="11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66"/>
      <c r="M147" s="204"/>
      <c r="N147" s="7"/>
    </row>
    <row r="148" spans="1:14" ht="11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66"/>
      <c r="M148" s="204"/>
      <c r="N148" s="7"/>
    </row>
    <row r="149" spans="1:14" ht="11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66"/>
      <c r="M149" s="204"/>
      <c r="N149" s="7"/>
    </row>
    <row r="150" spans="1:14" ht="11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66"/>
      <c r="M150" s="204"/>
      <c r="N150" s="7"/>
    </row>
    <row r="151" spans="1:14" ht="11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66"/>
      <c r="M151" s="204"/>
      <c r="N151" s="7"/>
    </row>
    <row r="152" spans="1:14" ht="11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66"/>
      <c r="M152" s="204"/>
      <c r="N152" s="7"/>
    </row>
    <row r="153" spans="1:14" ht="11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66"/>
      <c r="M153" s="204"/>
      <c r="N153" s="7"/>
    </row>
    <row r="154" spans="1:14" ht="11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66"/>
      <c r="M154" s="204"/>
      <c r="N154" s="7"/>
    </row>
    <row r="155" spans="1:14" ht="11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66"/>
      <c r="M155" s="204"/>
      <c r="N155" s="7"/>
    </row>
    <row r="156" spans="1:14" ht="11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66"/>
      <c r="M156" s="204"/>
      <c r="N156" s="7"/>
    </row>
    <row r="157" spans="1:14" ht="11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66"/>
      <c r="M157" s="204"/>
      <c r="N157" s="7"/>
    </row>
    <row r="158" spans="1:14" ht="11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66"/>
      <c r="M158" s="204"/>
      <c r="N158" s="7"/>
    </row>
    <row r="159" spans="1:14" ht="11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66"/>
      <c r="M159" s="204"/>
      <c r="N159" s="7"/>
    </row>
    <row r="160" spans="1:14" ht="11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66"/>
      <c r="M160" s="204"/>
      <c r="N160" s="7"/>
    </row>
    <row r="161" spans="1:14" ht="11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66"/>
      <c r="M161" s="204"/>
      <c r="N161" s="7"/>
    </row>
    <row r="162" spans="1:14" ht="11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66"/>
      <c r="M162" s="204"/>
      <c r="N162" s="7"/>
    </row>
    <row r="163" spans="1:14" ht="11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66"/>
      <c r="M163" s="204"/>
      <c r="N163" s="7"/>
    </row>
    <row r="164" spans="1:14" ht="11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66"/>
      <c r="M164" s="204"/>
      <c r="N164" s="7"/>
    </row>
    <row r="165" spans="1:14" ht="11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66"/>
      <c r="M165" s="204"/>
      <c r="N165" s="7"/>
    </row>
    <row r="166" spans="1:14" ht="11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66"/>
      <c r="M166" s="204"/>
      <c r="N166" s="7"/>
    </row>
    <row r="167" spans="1:14" ht="11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66"/>
      <c r="M167" s="204"/>
      <c r="N167" s="7"/>
    </row>
    <row r="168" spans="1:14" ht="11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66"/>
      <c r="M168" s="204"/>
      <c r="N168" s="7"/>
    </row>
    <row r="169" spans="1:14" ht="11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66"/>
      <c r="M169" s="204"/>
      <c r="N169" s="7"/>
    </row>
    <row r="170" spans="1:14" ht="11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66"/>
      <c r="M170" s="204"/>
      <c r="N170" s="7"/>
    </row>
    <row r="171" spans="1:14" ht="11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66"/>
      <c r="M171" s="204"/>
      <c r="N171" s="7"/>
    </row>
    <row r="172" spans="1:14" ht="11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66"/>
      <c r="M172" s="204"/>
      <c r="N172" s="7"/>
    </row>
    <row r="173" spans="1:14" ht="11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66"/>
      <c r="M173" s="204"/>
      <c r="N173" s="7"/>
    </row>
    <row r="174" spans="1:14" ht="11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66"/>
      <c r="M174" s="204"/>
      <c r="N174" s="7"/>
    </row>
    <row r="175" spans="1:14" ht="11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66"/>
      <c r="M175" s="204"/>
      <c r="N175" s="7"/>
    </row>
    <row r="176" spans="1:14" ht="11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66"/>
      <c r="M176" s="204"/>
      <c r="N176" s="7"/>
    </row>
    <row r="177" spans="1:14" ht="11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66"/>
      <c r="M177" s="204"/>
      <c r="N177" s="7"/>
    </row>
    <row r="178" spans="1:14" ht="11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66"/>
      <c r="M178" s="204"/>
      <c r="N178" s="7"/>
    </row>
    <row r="179" spans="1:14" ht="11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66"/>
      <c r="M179" s="204"/>
      <c r="N179" s="7"/>
    </row>
    <row r="180" spans="1:14" ht="11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66"/>
      <c r="M180" s="204"/>
      <c r="N180" s="7"/>
    </row>
    <row r="181" spans="1:14" ht="11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66"/>
      <c r="M181" s="204"/>
      <c r="N181" s="7"/>
    </row>
    <row r="182" spans="1:14" ht="11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66"/>
      <c r="M182" s="204"/>
      <c r="N182" s="7"/>
    </row>
    <row r="183" spans="1:14" ht="11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66"/>
      <c r="M183" s="204"/>
      <c r="N183" s="7"/>
    </row>
    <row r="184" spans="1:14" ht="11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66"/>
      <c r="M184" s="204"/>
      <c r="N184" s="7"/>
    </row>
    <row r="185" spans="1:14" ht="11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66"/>
      <c r="M185" s="204"/>
      <c r="N185" s="7"/>
    </row>
    <row r="186" spans="1:14" ht="11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66"/>
      <c r="M186" s="204"/>
      <c r="N186" s="7"/>
    </row>
    <row r="187" spans="1:14" ht="11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66"/>
      <c r="M187" s="204"/>
      <c r="N187" s="7"/>
    </row>
    <row r="188" spans="1:14" ht="11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66"/>
      <c r="M188" s="204"/>
      <c r="N188" s="7"/>
    </row>
    <row r="189" spans="1:14" ht="11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66"/>
      <c r="M189" s="204"/>
      <c r="N189" s="7"/>
    </row>
    <row r="190" spans="1:14" ht="11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66"/>
      <c r="M190" s="204"/>
      <c r="N190" s="7"/>
    </row>
    <row r="191" spans="1:14" ht="11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66"/>
      <c r="M191" s="204"/>
      <c r="N191" s="7"/>
    </row>
    <row r="192" spans="1:14" ht="11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66"/>
      <c r="M192" s="204"/>
      <c r="N192" s="7"/>
    </row>
    <row r="193" spans="1:14" ht="11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66"/>
      <c r="M193" s="204"/>
      <c r="N193" s="7"/>
    </row>
    <row r="194" spans="1:14" ht="11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66"/>
      <c r="M194" s="204"/>
      <c r="N194" s="7"/>
    </row>
    <row r="195" spans="1:14" ht="11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66"/>
      <c r="M195" s="204"/>
      <c r="N195" s="7"/>
    </row>
    <row r="196" spans="1:14" ht="11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66"/>
      <c r="M196" s="204"/>
      <c r="N196" s="7"/>
    </row>
    <row r="197" spans="1:14" ht="11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66"/>
      <c r="M197" s="204"/>
      <c r="N197" s="7"/>
    </row>
    <row r="198" spans="1:14" ht="11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66"/>
      <c r="M198" s="204"/>
      <c r="N198" s="7"/>
    </row>
    <row r="199" spans="1:14" ht="11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66"/>
      <c r="M199" s="204"/>
      <c r="N199" s="7"/>
    </row>
    <row r="200" spans="1:14" ht="11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66"/>
      <c r="M200" s="204"/>
      <c r="N200" s="7"/>
    </row>
    <row r="201" spans="1:14" ht="11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66"/>
      <c r="M201" s="204"/>
      <c r="N201" s="7"/>
    </row>
    <row r="202" spans="1:14" ht="11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66"/>
      <c r="M202" s="204"/>
      <c r="N202" s="7"/>
    </row>
    <row r="203" spans="1:14" ht="11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66"/>
      <c r="M203" s="204"/>
      <c r="N203" s="7"/>
    </row>
    <row r="204" spans="1:14" ht="11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66"/>
      <c r="M204" s="204"/>
      <c r="N204" s="7"/>
    </row>
    <row r="205" spans="1:14" ht="11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66"/>
      <c r="M205" s="204"/>
      <c r="N205" s="7"/>
    </row>
    <row r="206" spans="1:14" ht="11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66"/>
      <c r="M206" s="204"/>
      <c r="N206" s="7"/>
    </row>
    <row r="207" spans="1:14" ht="11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66"/>
      <c r="M207" s="204"/>
      <c r="N207" s="7"/>
    </row>
    <row r="208" spans="1:14" ht="11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66"/>
      <c r="M208" s="204"/>
      <c r="N208" s="7"/>
    </row>
    <row r="209" spans="1:14" ht="11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66"/>
      <c r="M209" s="204"/>
      <c r="N209" s="7"/>
    </row>
    <row r="210" spans="1:14" ht="11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66"/>
      <c r="M210" s="204"/>
      <c r="N210" s="7"/>
    </row>
    <row r="211" spans="1:14" ht="11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66"/>
      <c r="M211" s="204"/>
      <c r="N211" s="7"/>
    </row>
    <row r="212" spans="1:14" ht="11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66"/>
      <c r="M212" s="204"/>
      <c r="N212" s="7"/>
    </row>
    <row r="213" spans="1:14" ht="11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66"/>
      <c r="M213" s="204"/>
      <c r="N213" s="7"/>
    </row>
    <row r="214" spans="1:14" ht="11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66"/>
      <c r="M214" s="204"/>
      <c r="N214" s="7"/>
    </row>
    <row r="215" spans="1:14" ht="11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66"/>
      <c r="M215" s="204"/>
      <c r="N215" s="7"/>
    </row>
    <row r="216" spans="1:14" ht="11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66"/>
      <c r="M216" s="204"/>
      <c r="N216" s="7"/>
    </row>
    <row r="217" spans="1:14" ht="11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66"/>
      <c r="M217" s="204"/>
      <c r="N217" s="7"/>
    </row>
    <row r="218" spans="1:14" ht="11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66"/>
      <c r="M218" s="204"/>
      <c r="N218" s="7"/>
    </row>
    <row r="219" spans="1:14" ht="11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66"/>
      <c r="M219" s="204"/>
      <c r="N219" s="7"/>
    </row>
    <row r="220" spans="1:14" ht="11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66"/>
      <c r="M220" s="204"/>
      <c r="N220" s="7"/>
    </row>
    <row r="221" spans="1:14" ht="11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66"/>
      <c r="M221" s="204"/>
      <c r="N221" s="7"/>
    </row>
    <row r="222" spans="1:14" ht="11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66"/>
      <c r="M222" s="204"/>
      <c r="N222" s="7"/>
    </row>
    <row r="223" spans="1:14" ht="11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66"/>
      <c r="M223" s="204"/>
      <c r="N223" s="7"/>
    </row>
    <row r="224" spans="1:14" ht="11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66"/>
      <c r="M224" s="204"/>
      <c r="N224" s="7"/>
    </row>
    <row r="225" spans="1:14" ht="11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66"/>
      <c r="M225" s="204"/>
      <c r="N225" s="7"/>
    </row>
    <row r="226" spans="1:14" ht="11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66"/>
      <c r="M226" s="204"/>
      <c r="N226" s="7"/>
    </row>
    <row r="227" spans="1:14" ht="11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66"/>
      <c r="M227" s="204"/>
      <c r="N227" s="7"/>
    </row>
    <row r="228" spans="1:14" ht="11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66"/>
      <c r="M228" s="204"/>
      <c r="N228" s="7"/>
    </row>
    <row r="229" spans="1:14" ht="11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66"/>
      <c r="M229" s="204"/>
      <c r="N229" s="7"/>
    </row>
    <row r="230" spans="1:14" ht="11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66"/>
      <c r="M230" s="204"/>
      <c r="N230" s="7"/>
    </row>
    <row r="231" spans="1:14" ht="11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66"/>
      <c r="M231" s="204"/>
      <c r="N231" s="7"/>
    </row>
    <row r="232" spans="1:14" ht="11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66"/>
      <c r="M232" s="204"/>
      <c r="N232" s="7"/>
    </row>
    <row r="233" spans="1:14" ht="11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66"/>
      <c r="M233" s="204"/>
      <c r="N233" s="7"/>
    </row>
    <row r="234" spans="1:14" ht="11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66"/>
      <c r="M234" s="204"/>
      <c r="N234" s="7"/>
    </row>
    <row r="235" spans="1:14" ht="11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66"/>
      <c r="M235" s="204"/>
      <c r="N235" s="7"/>
    </row>
    <row r="236" spans="1:14" ht="11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66"/>
      <c r="M236" s="204"/>
      <c r="N236" s="7"/>
    </row>
    <row r="237" spans="1:14" ht="11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66"/>
      <c r="M237" s="204"/>
      <c r="N237" s="7"/>
    </row>
    <row r="238" spans="1:14" ht="11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66"/>
      <c r="M238" s="204"/>
      <c r="N238" s="7"/>
    </row>
    <row r="239" spans="1:14" ht="11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66"/>
      <c r="M239" s="204"/>
      <c r="N239" s="7"/>
    </row>
    <row r="240" spans="1:14" ht="11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66"/>
      <c r="M240" s="204"/>
      <c r="N240" s="7"/>
    </row>
    <row r="241" spans="1:14" ht="11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66"/>
      <c r="M241" s="204"/>
      <c r="N241" s="7"/>
    </row>
    <row r="242" spans="1:14" ht="11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66"/>
      <c r="M242" s="204"/>
      <c r="N242" s="7"/>
    </row>
    <row r="243" spans="1:14" ht="11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66"/>
      <c r="M243" s="204"/>
      <c r="N243" s="7"/>
    </row>
    <row r="244" spans="1:14" ht="11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66"/>
      <c r="M244" s="204"/>
      <c r="N244" s="7"/>
    </row>
    <row r="245" spans="1:14" ht="11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66"/>
      <c r="M245" s="204"/>
      <c r="N245" s="7"/>
    </row>
    <row r="246" spans="1:14" ht="11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66"/>
      <c r="M246" s="204"/>
      <c r="N246" s="7"/>
    </row>
    <row r="247" spans="1:14" ht="11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66"/>
      <c r="M247" s="204"/>
      <c r="N247" s="7"/>
    </row>
    <row r="248" spans="1:14" ht="11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66"/>
      <c r="M248" s="204"/>
      <c r="N248" s="7"/>
    </row>
    <row r="249" spans="1:14" ht="11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66"/>
      <c r="M249" s="204"/>
      <c r="N249" s="7"/>
    </row>
    <row r="250" spans="1:14" ht="11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66"/>
      <c r="M250" s="204"/>
      <c r="N250" s="7"/>
    </row>
    <row r="251" spans="1:14" ht="11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66"/>
      <c r="M251" s="204"/>
      <c r="N251" s="7"/>
    </row>
    <row r="252" spans="1:14" ht="11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66"/>
      <c r="M252" s="204"/>
      <c r="N252" s="7"/>
    </row>
    <row r="253" spans="1:14" ht="11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66"/>
      <c r="M253" s="204"/>
      <c r="N253" s="7"/>
    </row>
    <row r="254" spans="1:14" ht="11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66"/>
      <c r="M254" s="204"/>
      <c r="N254" s="7"/>
    </row>
    <row r="255" spans="1:14" ht="11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66"/>
      <c r="M255" s="204"/>
      <c r="N255" s="7"/>
    </row>
    <row r="256" spans="1:14" ht="11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66"/>
      <c r="M256" s="204"/>
      <c r="N256" s="7"/>
    </row>
    <row r="257" spans="1:14" ht="11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66"/>
      <c r="M257" s="204"/>
      <c r="N257" s="7"/>
    </row>
    <row r="258" spans="1:14" ht="11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66"/>
      <c r="M258" s="204"/>
      <c r="N258" s="7"/>
    </row>
    <row r="259" spans="1:14" ht="11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66"/>
      <c r="M259" s="204"/>
      <c r="N259" s="7"/>
    </row>
    <row r="260" spans="1:14" ht="11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66"/>
      <c r="M260" s="204"/>
      <c r="N260" s="7"/>
    </row>
    <row r="261" spans="1:14" ht="11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66"/>
      <c r="M261" s="204"/>
      <c r="N261" s="7"/>
    </row>
    <row r="262" spans="1:14" ht="11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66"/>
      <c r="M262" s="204"/>
      <c r="N262" s="7"/>
    </row>
    <row r="263" spans="1:14" ht="11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66"/>
      <c r="M263" s="204"/>
      <c r="N263" s="7"/>
    </row>
    <row r="264" spans="1:14" ht="11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66"/>
      <c r="M264" s="204"/>
      <c r="N264" s="7"/>
    </row>
    <row r="265" spans="1:14" ht="11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66"/>
      <c r="M265" s="204"/>
      <c r="N265" s="7"/>
    </row>
    <row r="266" spans="1:14" ht="11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66"/>
      <c r="M266" s="204"/>
      <c r="N266" s="7"/>
    </row>
    <row r="267" spans="1:14" ht="11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66"/>
      <c r="M267" s="204"/>
      <c r="N267" s="7"/>
    </row>
    <row r="268" spans="1:14" ht="11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66"/>
      <c r="M268" s="204"/>
      <c r="N268" s="7"/>
    </row>
    <row r="269" spans="1:14" ht="11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66"/>
      <c r="M269" s="204"/>
      <c r="N269" s="7"/>
    </row>
    <row r="270" spans="1:14" ht="11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66"/>
      <c r="M270" s="204"/>
      <c r="N270" s="7"/>
    </row>
    <row r="271" spans="1:14" ht="11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66"/>
      <c r="M271" s="204"/>
      <c r="N271" s="7"/>
    </row>
    <row r="272" spans="1:14" ht="11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66"/>
      <c r="M272" s="204"/>
      <c r="N272" s="7"/>
    </row>
    <row r="273" spans="1:14" ht="11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66"/>
      <c r="M273" s="204"/>
      <c r="N273" s="7"/>
    </row>
    <row r="274" spans="1:14" ht="11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66"/>
      <c r="M274" s="204"/>
      <c r="N274" s="7"/>
    </row>
    <row r="275" spans="1:14" ht="11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66"/>
      <c r="M275" s="204"/>
      <c r="N275" s="7"/>
    </row>
    <row r="276" spans="1:14" ht="11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66"/>
      <c r="M276" s="204"/>
      <c r="N276" s="7"/>
    </row>
    <row r="277" spans="1:14" ht="11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66"/>
      <c r="M277" s="204"/>
      <c r="N277" s="7"/>
    </row>
    <row r="278" spans="1:14" ht="11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66"/>
      <c r="M278" s="204"/>
      <c r="N278" s="7"/>
    </row>
    <row r="279" spans="1:14" ht="11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66"/>
      <c r="M279" s="204"/>
      <c r="N279" s="7"/>
    </row>
    <row r="280" spans="1:14" ht="11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66"/>
      <c r="M280" s="204"/>
      <c r="N280" s="7"/>
    </row>
    <row r="281" spans="1:14" ht="11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66"/>
      <c r="M281" s="204"/>
      <c r="N281" s="7"/>
    </row>
    <row r="282" spans="1:14" ht="11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66"/>
      <c r="M282" s="204"/>
      <c r="N282" s="7"/>
    </row>
    <row r="283" spans="1:14" ht="11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66"/>
      <c r="M283" s="204"/>
      <c r="N283" s="7"/>
    </row>
    <row r="284" spans="1:14" ht="11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66"/>
      <c r="M284" s="204"/>
      <c r="N284" s="7"/>
    </row>
    <row r="285" spans="1:14" ht="11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66"/>
      <c r="M285" s="204"/>
      <c r="N285" s="7"/>
    </row>
    <row r="286" spans="1:14" ht="11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66"/>
      <c r="M286" s="204"/>
      <c r="N286" s="7"/>
    </row>
    <row r="287" spans="1:14" ht="11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66"/>
      <c r="M287" s="204"/>
      <c r="N287" s="7"/>
    </row>
    <row r="288" spans="1:14" ht="11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66"/>
      <c r="M288" s="204"/>
      <c r="N288" s="7"/>
    </row>
    <row r="289" spans="1:14" ht="11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66"/>
      <c r="M289" s="204"/>
      <c r="N289" s="7"/>
    </row>
    <row r="290" spans="1:14" ht="11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66"/>
      <c r="M290" s="204"/>
      <c r="N290" s="7"/>
    </row>
    <row r="291" spans="1:14" ht="11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66"/>
      <c r="M291" s="204"/>
      <c r="N291" s="7"/>
    </row>
    <row r="292" spans="1:14" ht="11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66"/>
      <c r="M292" s="204"/>
      <c r="N292" s="7"/>
    </row>
    <row r="293" spans="1:14" ht="11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66"/>
      <c r="M293" s="204"/>
      <c r="N293" s="7"/>
    </row>
    <row r="294" spans="1:14" ht="11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66"/>
      <c r="M294" s="204"/>
      <c r="N294" s="7"/>
    </row>
    <row r="295" spans="1:14" ht="11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66"/>
      <c r="M295" s="204"/>
      <c r="N295" s="7"/>
    </row>
    <row r="296" spans="1:14" ht="11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66"/>
      <c r="M296" s="204"/>
      <c r="N296" s="7"/>
    </row>
    <row r="297" spans="1:14" ht="11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66"/>
      <c r="M297" s="204"/>
      <c r="N297" s="7"/>
    </row>
    <row r="298" spans="1:14" ht="11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66"/>
      <c r="M298" s="204"/>
      <c r="N298" s="7"/>
    </row>
    <row r="299" spans="1:14" ht="11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66"/>
      <c r="M299" s="204"/>
      <c r="N299" s="7"/>
    </row>
    <row r="300" spans="1:14" ht="11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66"/>
      <c r="M300" s="204"/>
      <c r="N300" s="7"/>
    </row>
    <row r="301" spans="1:14" ht="11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66"/>
      <c r="M301" s="204"/>
      <c r="N301" s="7"/>
    </row>
    <row r="302" spans="1:14" ht="11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66"/>
      <c r="M302" s="204"/>
      <c r="N302" s="7"/>
    </row>
    <row r="303" spans="1:14" ht="11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66"/>
      <c r="M303" s="204"/>
      <c r="N303" s="7"/>
    </row>
    <row r="304" spans="1:14" ht="11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66"/>
      <c r="M304" s="204"/>
      <c r="N304" s="7"/>
    </row>
    <row r="305" spans="1:14" ht="11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66"/>
      <c r="M305" s="204"/>
      <c r="N305" s="7"/>
    </row>
    <row r="306" spans="1:14" ht="11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66"/>
      <c r="M306" s="204"/>
      <c r="N306" s="7"/>
    </row>
    <row r="307" spans="1:14" ht="11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66"/>
      <c r="M307" s="204"/>
      <c r="N307" s="7"/>
    </row>
    <row r="308" spans="1:14" ht="11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66"/>
      <c r="M308" s="204"/>
      <c r="N308" s="7"/>
    </row>
    <row r="309" spans="1:14" ht="11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66"/>
      <c r="M309" s="204"/>
      <c r="N309" s="7"/>
    </row>
    <row r="310" spans="1:14" ht="11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66"/>
      <c r="M310" s="204"/>
      <c r="N310" s="7"/>
    </row>
    <row r="311" spans="1:14" ht="11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66"/>
      <c r="M311" s="204"/>
      <c r="N311" s="7"/>
    </row>
    <row r="312" spans="1:14" ht="11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66"/>
      <c r="M312" s="204"/>
      <c r="N312" s="7"/>
    </row>
    <row r="313" spans="1:14" ht="11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66"/>
      <c r="M313" s="204"/>
      <c r="N313" s="7"/>
    </row>
    <row r="314" spans="1:14" ht="11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66"/>
      <c r="M314" s="204"/>
      <c r="N314" s="7"/>
    </row>
    <row r="315" spans="1:14" ht="11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66"/>
      <c r="M315" s="204"/>
      <c r="N315" s="7"/>
    </row>
    <row r="316" spans="1:14" ht="11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66"/>
      <c r="M316" s="204"/>
      <c r="N316" s="7"/>
    </row>
    <row r="317" spans="1:14" ht="11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66"/>
      <c r="M317" s="204"/>
      <c r="N317" s="7"/>
    </row>
    <row r="318" spans="1:14" ht="11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66"/>
      <c r="M318" s="204"/>
      <c r="N318" s="7"/>
    </row>
    <row r="319" spans="1:14" ht="11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66"/>
      <c r="M319" s="204"/>
      <c r="N319" s="7"/>
    </row>
    <row r="320" spans="1:14" ht="11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66"/>
      <c r="M320" s="204"/>
      <c r="N320" s="7"/>
    </row>
    <row r="321" spans="1:14" ht="11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66"/>
      <c r="M321" s="204"/>
      <c r="N321" s="7"/>
    </row>
    <row r="322" spans="1:14" ht="11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66"/>
      <c r="M322" s="204"/>
      <c r="N322" s="7"/>
    </row>
    <row r="323" spans="1:14" ht="11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66"/>
      <c r="M323" s="204"/>
      <c r="N323" s="7"/>
    </row>
    <row r="324" spans="1:14" ht="11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66"/>
      <c r="M324" s="204"/>
      <c r="N324" s="7"/>
    </row>
    <row r="325" spans="1:14" ht="11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66"/>
      <c r="M325" s="204"/>
      <c r="N325" s="7"/>
    </row>
    <row r="326" spans="1:14" ht="11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66"/>
      <c r="M326" s="204"/>
      <c r="N326" s="7"/>
    </row>
    <row r="327" spans="1:14" ht="11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66"/>
      <c r="M327" s="204"/>
      <c r="N327" s="7"/>
    </row>
    <row r="328" spans="1:14" ht="11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66"/>
      <c r="M328" s="204"/>
      <c r="N328" s="7"/>
    </row>
    <row r="329" spans="1:14" ht="11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66"/>
      <c r="M329" s="204"/>
      <c r="N329" s="7"/>
    </row>
    <row r="330" spans="1:14" ht="11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66"/>
      <c r="M330" s="204"/>
      <c r="N330" s="7"/>
    </row>
    <row r="331" spans="1:14" ht="11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66"/>
      <c r="M331" s="204"/>
      <c r="N331" s="7"/>
    </row>
    <row r="332" spans="1:14" ht="11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66"/>
      <c r="M332" s="204"/>
      <c r="N332" s="7"/>
    </row>
    <row r="333" spans="1:14" ht="11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66"/>
      <c r="M333" s="204"/>
      <c r="N333" s="7"/>
    </row>
    <row r="334" spans="1:14" ht="11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66"/>
      <c r="M334" s="204"/>
      <c r="N334" s="7"/>
    </row>
    <row r="335" spans="1:14" ht="11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66"/>
      <c r="M335" s="204"/>
      <c r="N335" s="7"/>
    </row>
    <row r="336" spans="1:14" ht="11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66"/>
      <c r="M336" s="204"/>
      <c r="N336" s="7"/>
    </row>
    <row r="337" spans="1:14" ht="11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66"/>
      <c r="M337" s="204"/>
      <c r="N337" s="7"/>
    </row>
    <row r="338" spans="1:14" ht="11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66"/>
      <c r="M338" s="204"/>
      <c r="N338" s="7"/>
    </row>
    <row r="339" spans="1:14" ht="11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66"/>
      <c r="M339" s="204"/>
      <c r="N339" s="7"/>
    </row>
    <row r="340" spans="1:14" ht="11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66"/>
      <c r="M340" s="204"/>
      <c r="N340" s="7"/>
    </row>
    <row r="341" spans="1:14" ht="11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66"/>
      <c r="M341" s="204"/>
      <c r="N341" s="7"/>
    </row>
    <row r="342" spans="1:14" ht="11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66"/>
      <c r="M342" s="204"/>
      <c r="N342" s="7"/>
    </row>
    <row r="343" spans="1:14" ht="11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66"/>
      <c r="M343" s="204"/>
      <c r="N343" s="7"/>
    </row>
    <row r="344" spans="1:14" ht="11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66"/>
      <c r="M344" s="204"/>
      <c r="N344" s="7"/>
    </row>
    <row r="345" spans="1:14" ht="11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66"/>
      <c r="M345" s="204"/>
      <c r="N345" s="7"/>
    </row>
    <row r="346" spans="1:14" ht="11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66"/>
      <c r="M346" s="204"/>
      <c r="N346" s="7"/>
    </row>
    <row r="347" spans="1:14" ht="11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66"/>
      <c r="M347" s="204"/>
      <c r="N347" s="7"/>
    </row>
    <row r="348" spans="1:14" ht="11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66"/>
      <c r="M348" s="204"/>
      <c r="N348" s="7"/>
    </row>
    <row r="349" spans="1:14" ht="11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66"/>
      <c r="M349" s="204"/>
      <c r="N349" s="7"/>
    </row>
    <row r="350" spans="1:14" ht="11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66"/>
      <c r="M350" s="204"/>
      <c r="N350" s="7"/>
    </row>
    <row r="351" spans="1:14" ht="11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66"/>
      <c r="M351" s="204"/>
      <c r="N351" s="7"/>
    </row>
    <row r="352" spans="1:14" ht="11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66"/>
      <c r="M352" s="204"/>
      <c r="N352" s="7"/>
    </row>
    <row r="353" spans="1:14" ht="11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66"/>
      <c r="M353" s="204"/>
      <c r="N353" s="7"/>
    </row>
    <row r="354" spans="1:14" ht="11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66"/>
      <c r="M354" s="204"/>
      <c r="N354" s="7"/>
    </row>
    <row r="355" spans="1:14" ht="11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66"/>
      <c r="M355" s="204"/>
      <c r="N355" s="7"/>
    </row>
    <row r="356" spans="1:14" ht="11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66"/>
      <c r="M356" s="204"/>
      <c r="N356" s="7"/>
    </row>
    <row r="357" spans="1:14" ht="11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66"/>
      <c r="M357" s="204"/>
      <c r="N357" s="7"/>
    </row>
    <row r="358" spans="1:14" ht="11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66"/>
      <c r="M358" s="204"/>
      <c r="N358" s="7"/>
    </row>
    <row r="359" spans="1:14" ht="11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66"/>
      <c r="M359" s="204"/>
      <c r="N359" s="7"/>
    </row>
    <row r="360" spans="1:14" ht="11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66"/>
      <c r="M360" s="204"/>
      <c r="N360" s="7"/>
    </row>
    <row r="361" spans="1:14" ht="11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66"/>
      <c r="M361" s="204"/>
      <c r="N361" s="7"/>
    </row>
    <row r="362" spans="1:14" ht="11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66"/>
      <c r="M362" s="204"/>
      <c r="N362" s="7"/>
    </row>
    <row r="363" spans="1:14" ht="11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66"/>
      <c r="M363" s="204"/>
      <c r="N363" s="7"/>
    </row>
    <row r="364" spans="1:14" ht="11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66"/>
      <c r="M364" s="204"/>
      <c r="N364" s="7"/>
    </row>
    <row r="365" spans="1:14" ht="11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66"/>
      <c r="M365" s="204"/>
      <c r="N365" s="7"/>
    </row>
    <row r="366" spans="1:14" ht="11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66"/>
      <c r="M366" s="204"/>
      <c r="N366" s="7"/>
    </row>
    <row r="367" spans="1:14" ht="11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66"/>
      <c r="M367" s="204"/>
      <c r="N367" s="7"/>
    </row>
    <row r="368" spans="1:14" ht="11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66"/>
      <c r="M368" s="204"/>
      <c r="N368" s="7"/>
    </row>
    <row r="369" spans="1:14" ht="11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66"/>
      <c r="M369" s="204"/>
      <c r="N369" s="7"/>
    </row>
    <row r="370" spans="1:14" ht="11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66"/>
      <c r="M370" s="204"/>
      <c r="N370" s="7"/>
    </row>
    <row r="371" spans="1:14" ht="11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66"/>
      <c r="M371" s="204"/>
      <c r="N371" s="7"/>
    </row>
    <row r="372" spans="1:14" ht="11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66"/>
      <c r="M372" s="204"/>
      <c r="N372" s="7"/>
    </row>
    <row r="373" spans="1:14" ht="11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66"/>
      <c r="M373" s="204"/>
      <c r="N373" s="7"/>
    </row>
    <row r="374" spans="1:14" ht="11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66"/>
      <c r="M374" s="204"/>
      <c r="N374" s="7"/>
    </row>
    <row r="375" spans="1:14" ht="11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66"/>
      <c r="M375" s="204"/>
      <c r="N375" s="7"/>
    </row>
    <row r="376" spans="1:14" ht="11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66"/>
      <c r="M376" s="204"/>
      <c r="N376" s="7"/>
    </row>
    <row r="377" spans="1:14" ht="11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66"/>
      <c r="M377" s="204"/>
      <c r="N377" s="7"/>
    </row>
    <row r="378" spans="1:14" ht="11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66"/>
      <c r="M378" s="204"/>
      <c r="N378" s="7"/>
    </row>
    <row r="379" spans="1:14" ht="11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66"/>
      <c r="M379" s="204"/>
      <c r="N379" s="7"/>
    </row>
    <row r="380" spans="1:14" ht="11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66"/>
      <c r="M380" s="204"/>
      <c r="N380" s="7"/>
    </row>
    <row r="381" spans="1:14" ht="11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66"/>
      <c r="M381" s="204"/>
      <c r="N381" s="7"/>
    </row>
    <row r="382" spans="1:14" ht="11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66"/>
      <c r="M382" s="204"/>
      <c r="N382" s="7"/>
    </row>
    <row r="383" spans="1:14" ht="11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66"/>
      <c r="M383" s="204"/>
      <c r="N383" s="7"/>
    </row>
    <row r="384" spans="1:14" ht="11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66"/>
      <c r="M384" s="204"/>
      <c r="N384" s="7"/>
    </row>
    <row r="385" spans="1:14" ht="11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66"/>
      <c r="M385" s="204"/>
      <c r="N385" s="7"/>
    </row>
    <row r="386" spans="1:14" ht="11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66"/>
      <c r="M386" s="204"/>
      <c r="N386" s="7"/>
    </row>
    <row r="387" spans="1:14" ht="11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66"/>
      <c r="M387" s="204"/>
      <c r="N387" s="7"/>
    </row>
    <row r="388" spans="1:14" ht="11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66"/>
      <c r="M388" s="204"/>
      <c r="N388" s="7"/>
    </row>
    <row r="389" spans="1:14" ht="11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66"/>
      <c r="M389" s="204"/>
      <c r="N389" s="7"/>
    </row>
    <row r="390" spans="1:14" ht="11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66"/>
      <c r="M390" s="204"/>
      <c r="N390" s="7"/>
    </row>
    <row r="391" spans="1:14" ht="11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66"/>
      <c r="M391" s="204"/>
      <c r="N391" s="7"/>
    </row>
    <row r="392" spans="1:14" ht="11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66"/>
      <c r="M392" s="204"/>
      <c r="N392" s="7"/>
    </row>
    <row r="393" spans="1:14" ht="11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66"/>
      <c r="M393" s="204"/>
      <c r="N393" s="7"/>
    </row>
    <row r="394" spans="1:14" ht="11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66"/>
      <c r="M394" s="204"/>
      <c r="N394" s="7"/>
    </row>
    <row r="395" spans="1:14" ht="11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66"/>
      <c r="M395" s="204"/>
      <c r="N395" s="7"/>
    </row>
    <row r="396" spans="1:14" ht="11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66"/>
      <c r="M396" s="204"/>
      <c r="N396" s="7"/>
    </row>
    <row r="397" spans="1:14" ht="11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66"/>
      <c r="M397" s="204"/>
      <c r="N397" s="7"/>
    </row>
    <row r="398" spans="1:14" ht="11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66"/>
      <c r="M398" s="204"/>
      <c r="N398" s="7"/>
    </row>
    <row r="399" spans="1:14" ht="11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66"/>
      <c r="M399" s="204"/>
      <c r="N399" s="7"/>
    </row>
    <row r="400" spans="1:14" ht="11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66"/>
      <c r="M400" s="204"/>
      <c r="N400" s="7"/>
    </row>
    <row r="401" spans="1:14" ht="11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66"/>
      <c r="M401" s="204"/>
      <c r="N401" s="7"/>
    </row>
    <row r="402" spans="1:14" ht="11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66"/>
      <c r="M402" s="204"/>
      <c r="N402" s="7"/>
    </row>
    <row r="403" spans="1:14" ht="11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66"/>
      <c r="M403" s="204"/>
      <c r="N403" s="7"/>
    </row>
    <row r="404" spans="1:14" ht="11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66"/>
      <c r="M404" s="204"/>
      <c r="N404" s="7"/>
    </row>
    <row r="405" spans="1:14" ht="11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66"/>
      <c r="M405" s="204"/>
      <c r="N405" s="7"/>
    </row>
    <row r="406" spans="1:14" ht="11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66"/>
      <c r="M406" s="204"/>
      <c r="N406" s="7"/>
    </row>
    <row r="407" spans="1:14" ht="11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66"/>
      <c r="M407" s="204"/>
      <c r="N407" s="7"/>
    </row>
    <row r="408" spans="1:14" ht="11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66"/>
      <c r="M408" s="204"/>
      <c r="N408" s="7"/>
    </row>
    <row r="409" spans="1:14" ht="11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66"/>
      <c r="M409" s="204"/>
      <c r="N409" s="7"/>
    </row>
    <row r="410" spans="1:14" ht="11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66"/>
      <c r="M410" s="204"/>
      <c r="N410" s="7"/>
    </row>
    <row r="411" spans="1:14" ht="11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66"/>
      <c r="M411" s="204"/>
      <c r="N411" s="7"/>
    </row>
    <row r="412" spans="1:14" ht="11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66"/>
      <c r="M412" s="204"/>
      <c r="N412" s="7"/>
    </row>
    <row r="413" spans="1:14" ht="11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66"/>
      <c r="M413" s="204"/>
      <c r="N413" s="7"/>
    </row>
    <row r="414" spans="1:14" ht="11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66"/>
      <c r="M414" s="204"/>
      <c r="N414" s="7"/>
    </row>
    <row r="415" spans="1:14" ht="11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66"/>
      <c r="M415" s="204"/>
      <c r="N415" s="7"/>
    </row>
    <row r="416" spans="1:14" ht="11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66"/>
      <c r="M416" s="204"/>
      <c r="N416" s="7"/>
    </row>
    <row r="417" spans="1:14" ht="11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66"/>
      <c r="M417" s="204"/>
      <c r="N417" s="7"/>
    </row>
    <row r="418" spans="1:14" ht="11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66"/>
      <c r="M418" s="204"/>
      <c r="N418" s="7"/>
    </row>
    <row r="419" spans="1:14" ht="11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66"/>
      <c r="M419" s="204"/>
      <c r="N419" s="7"/>
    </row>
    <row r="420" spans="1:14" ht="11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66"/>
      <c r="M420" s="204"/>
      <c r="N420" s="7"/>
    </row>
    <row r="421" spans="1:14" ht="11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66"/>
      <c r="M421" s="204"/>
      <c r="N421" s="7"/>
    </row>
    <row r="422" spans="1:14" ht="11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66"/>
      <c r="M422" s="204"/>
      <c r="N422" s="7"/>
    </row>
    <row r="423" spans="1:14" ht="11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66"/>
      <c r="M423" s="204"/>
      <c r="N423" s="7"/>
    </row>
    <row r="424" spans="1:14" ht="11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66"/>
      <c r="M424" s="204"/>
      <c r="N424" s="7"/>
    </row>
    <row r="425" spans="1:14" ht="11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66"/>
      <c r="M425" s="204"/>
      <c r="N425" s="7"/>
    </row>
    <row r="426" spans="1:14" ht="11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66"/>
      <c r="M426" s="204"/>
      <c r="N426" s="7"/>
    </row>
    <row r="427" spans="1:14" ht="11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66"/>
      <c r="M427" s="204"/>
      <c r="N427" s="7"/>
    </row>
    <row r="428" spans="1:14" ht="11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66"/>
      <c r="M428" s="204"/>
      <c r="N428" s="7"/>
    </row>
    <row r="429" spans="1:14" ht="11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66"/>
      <c r="M429" s="204"/>
      <c r="N429" s="7"/>
    </row>
    <row r="430" spans="1:14" ht="11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66"/>
      <c r="M430" s="204"/>
      <c r="N430" s="7"/>
    </row>
    <row r="431" spans="1:14" ht="11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66"/>
      <c r="M431" s="204"/>
      <c r="N431" s="7"/>
    </row>
    <row r="432" spans="1:14" ht="11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66"/>
      <c r="M432" s="204"/>
      <c r="N432" s="7"/>
    </row>
    <row r="433" spans="1:14" ht="11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66"/>
      <c r="M433" s="204"/>
      <c r="N433" s="7"/>
    </row>
    <row r="434" spans="1:14" ht="11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66"/>
      <c r="M434" s="204"/>
      <c r="N434" s="7"/>
    </row>
    <row r="435" spans="1:14" ht="11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66"/>
      <c r="M435" s="204"/>
      <c r="N435" s="7"/>
    </row>
    <row r="436" spans="1:14" ht="11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66"/>
      <c r="M436" s="204"/>
      <c r="N436" s="7"/>
    </row>
    <row r="437" spans="1:14" ht="11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66"/>
      <c r="M437" s="204"/>
      <c r="N437" s="7"/>
    </row>
    <row r="438" spans="1:14" ht="11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66"/>
      <c r="M438" s="204"/>
      <c r="N438" s="7"/>
    </row>
    <row r="439" spans="1:14" ht="11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66"/>
      <c r="M439" s="204"/>
      <c r="N439" s="7"/>
    </row>
    <row r="440" spans="1:14" ht="11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66"/>
      <c r="M440" s="204"/>
      <c r="N440" s="7"/>
    </row>
    <row r="441" spans="1:14" ht="11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66"/>
      <c r="M441" s="204"/>
      <c r="N441" s="7"/>
    </row>
    <row r="442" spans="1:14" ht="11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66"/>
      <c r="M442" s="204"/>
      <c r="N442" s="7"/>
    </row>
    <row r="443" spans="1:14" ht="11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66"/>
      <c r="M443" s="204"/>
      <c r="N443" s="7"/>
    </row>
    <row r="444" spans="1:14" ht="11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66"/>
      <c r="M444" s="204"/>
      <c r="N444" s="7"/>
    </row>
    <row r="445" spans="1:14" ht="11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66"/>
      <c r="M445" s="204"/>
      <c r="N445" s="7"/>
    </row>
    <row r="446" spans="1:14" ht="11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66"/>
      <c r="M446" s="204"/>
      <c r="N446" s="7"/>
    </row>
    <row r="447" spans="1:14" ht="11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66"/>
      <c r="M447" s="204"/>
      <c r="N447" s="7"/>
    </row>
    <row r="448" spans="1:14" ht="11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66"/>
      <c r="M448" s="204"/>
      <c r="N448" s="7"/>
    </row>
    <row r="449" spans="1:14" ht="11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66"/>
      <c r="M449" s="204"/>
      <c r="N449" s="7"/>
    </row>
    <row r="450" spans="1:14" ht="11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66"/>
      <c r="M450" s="204"/>
      <c r="N450" s="7"/>
    </row>
    <row r="451" spans="1:14" ht="11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66"/>
      <c r="M451" s="204"/>
      <c r="N451" s="7"/>
    </row>
    <row r="452" spans="1:14" ht="11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66"/>
      <c r="M452" s="204"/>
      <c r="N452" s="7"/>
    </row>
    <row r="453" spans="1:14" ht="11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66"/>
      <c r="M453" s="204"/>
      <c r="N453" s="7"/>
    </row>
    <row r="454" spans="1:14" ht="11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66"/>
      <c r="M454" s="204"/>
      <c r="N454" s="7"/>
    </row>
    <row r="455" spans="1:14" ht="11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66"/>
      <c r="M455" s="204"/>
      <c r="N455" s="7"/>
    </row>
    <row r="456" spans="1:14" ht="11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66"/>
      <c r="M456" s="204"/>
      <c r="N456" s="7"/>
    </row>
    <row r="457" spans="1:14" ht="11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66"/>
      <c r="M457" s="204"/>
      <c r="N457" s="7"/>
    </row>
    <row r="458" spans="1:14" ht="11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66"/>
      <c r="M458" s="204"/>
      <c r="N458" s="7"/>
    </row>
    <row r="459" spans="1:14" ht="11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66"/>
      <c r="M459" s="204"/>
      <c r="N459" s="7"/>
    </row>
    <row r="460" spans="1:14" ht="11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66"/>
      <c r="M460" s="204"/>
      <c r="N460" s="7"/>
    </row>
    <row r="461" spans="1:14" ht="11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66"/>
      <c r="M461" s="204"/>
      <c r="N461" s="7"/>
    </row>
    <row r="462" spans="1:14" ht="11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66"/>
      <c r="M462" s="204"/>
      <c r="N462" s="7"/>
    </row>
    <row r="463" spans="1:14" ht="11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66"/>
      <c r="M463" s="204"/>
      <c r="N463" s="7"/>
    </row>
    <row r="464" spans="1:14" ht="11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66"/>
      <c r="M464" s="204"/>
      <c r="N464" s="7"/>
    </row>
    <row r="465" spans="1:14" ht="11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66"/>
      <c r="M465" s="204"/>
      <c r="N465" s="7"/>
    </row>
    <row r="466" spans="1:14" ht="11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66"/>
      <c r="M466" s="204"/>
      <c r="N466" s="7"/>
    </row>
    <row r="467" spans="1:14" ht="11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66"/>
      <c r="M467" s="204"/>
      <c r="N467" s="7"/>
    </row>
    <row r="468" spans="1:14" ht="11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66"/>
      <c r="M468" s="204"/>
      <c r="N468" s="7"/>
    </row>
    <row r="469" spans="1:14" ht="11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66"/>
      <c r="M469" s="204"/>
      <c r="N469" s="7"/>
    </row>
    <row r="470" spans="1:14" ht="11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66"/>
      <c r="M470" s="204"/>
      <c r="N470" s="7"/>
    </row>
    <row r="471" spans="1:14" ht="11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66"/>
      <c r="M471" s="204"/>
      <c r="N471" s="7"/>
    </row>
    <row r="472" spans="1:14" ht="11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66"/>
      <c r="M472" s="204"/>
      <c r="N472" s="7"/>
    </row>
    <row r="473" spans="1:14" ht="11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66"/>
      <c r="M473" s="204"/>
      <c r="N473" s="7"/>
    </row>
    <row r="474" spans="1:14" ht="11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66"/>
      <c r="M474" s="204"/>
      <c r="N474" s="7"/>
    </row>
    <row r="475" spans="1:14" ht="11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66"/>
      <c r="M475" s="204"/>
      <c r="N475" s="7"/>
    </row>
    <row r="476" spans="1:14" ht="11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66"/>
      <c r="M476" s="204"/>
      <c r="N476" s="7"/>
    </row>
    <row r="477" spans="1:14" ht="11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66"/>
      <c r="M477" s="204"/>
      <c r="N477" s="7"/>
    </row>
    <row r="478" spans="1:14" ht="11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66"/>
      <c r="M478" s="204"/>
      <c r="N478" s="7"/>
    </row>
    <row r="479" spans="1:14" ht="11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66"/>
      <c r="M479" s="204"/>
      <c r="N479" s="7"/>
    </row>
    <row r="480" spans="1:14" ht="11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66"/>
      <c r="M480" s="204"/>
      <c r="N480" s="7"/>
    </row>
    <row r="481" spans="1:14" ht="11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66"/>
      <c r="M481" s="204"/>
      <c r="N481" s="7"/>
    </row>
    <row r="482" spans="1:14" ht="11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66"/>
      <c r="M482" s="204"/>
      <c r="N482" s="7"/>
    </row>
    <row r="483" spans="1:14" ht="11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66"/>
      <c r="M483" s="204"/>
      <c r="N483" s="7"/>
    </row>
    <row r="484" spans="1:14" ht="11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66"/>
      <c r="M484" s="204"/>
      <c r="N484" s="7"/>
    </row>
    <row r="485" spans="1:14" ht="11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66"/>
      <c r="M485" s="204"/>
      <c r="N485" s="7"/>
    </row>
    <row r="486" spans="1:14" ht="11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66"/>
      <c r="M486" s="204"/>
      <c r="N486" s="7"/>
    </row>
    <row r="487" spans="1:14" ht="11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66"/>
      <c r="M487" s="204"/>
      <c r="N487" s="7"/>
    </row>
    <row r="488" spans="1:14" ht="11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66"/>
      <c r="M488" s="204"/>
      <c r="N488" s="7"/>
    </row>
    <row r="489" spans="1:14" ht="11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66"/>
      <c r="M489" s="204"/>
      <c r="N489" s="7"/>
    </row>
    <row r="490" spans="1:14" ht="11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66"/>
      <c r="M490" s="204"/>
      <c r="N490" s="7"/>
    </row>
    <row r="491" spans="1:14" ht="11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66"/>
      <c r="M491" s="204"/>
      <c r="N491" s="7"/>
    </row>
    <row r="492" spans="1:14" ht="11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66"/>
      <c r="M492" s="204"/>
      <c r="N492" s="7"/>
    </row>
    <row r="493" spans="1:14" ht="11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66"/>
      <c r="M493" s="204"/>
      <c r="N493" s="7"/>
    </row>
    <row r="494" spans="1:14" ht="11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66"/>
      <c r="M494" s="204"/>
      <c r="N494" s="7"/>
    </row>
    <row r="495" spans="1:14" ht="11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66"/>
      <c r="M495" s="204"/>
      <c r="N495" s="7"/>
    </row>
    <row r="496" spans="1:14" ht="11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66"/>
      <c r="M496" s="204"/>
      <c r="N496" s="7"/>
    </row>
    <row r="497" spans="1:14" ht="11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66"/>
      <c r="M497" s="204"/>
      <c r="N497" s="7"/>
    </row>
    <row r="498" spans="1:14" ht="11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66"/>
      <c r="M498" s="204"/>
      <c r="N498" s="7"/>
    </row>
    <row r="499" spans="1:14" ht="11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66"/>
      <c r="M499" s="204"/>
      <c r="N499" s="7"/>
    </row>
    <row r="500" spans="1:14" ht="11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66"/>
      <c r="M500" s="204"/>
      <c r="N500" s="7"/>
    </row>
    <row r="501" spans="1:14" ht="11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66"/>
      <c r="M501" s="204"/>
      <c r="N501" s="7"/>
    </row>
    <row r="502" spans="1:14" ht="11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66"/>
      <c r="M502" s="204"/>
      <c r="N502" s="7"/>
    </row>
  </sheetData>
  <phoneticPr fontId="16"/>
  <conditionalFormatting sqref="A14:A46">
    <cfRule type="expression" dxfId="3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fitToWidth="0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各種設定!$D$6:$D$10</xm:f>
          </x14:formula1>
          <xm:sqref>K7</xm:sqref>
        </x14:dataValidation>
        <x14:dataValidation type="list" allowBlank="1" showInputMessage="1" showErrorMessage="1">
          <x14:formula1>
            <xm:f>各種設定!$D$11:$D$16</xm:f>
          </x14:formula1>
          <xm:sqref>K8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X76"/>
  <sheetViews>
    <sheetView topLeftCell="A28" workbookViewId="0">
      <selection activeCell="AA51" sqref="AA51"/>
    </sheetView>
  </sheetViews>
  <sheetFormatPr defaultColWidth="1.1640625" defaultRowHeight="14.25"/>
  <cols>
    <col min="1" max="16384" width="1.1640625" style="103"/>
  </cols>
  <sheetData>
    <row r="1" spans="1:154" ht="20.2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64" t="s">
        <v>118</v>
      </c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  <c r="DF1" s="101"/>
      <c r="DG1" s="101"/>
      <c r="DH1" s="101"/>
      <c r="DI1" s="101"/>
      <c r="DJ1" s="101"/>
      <c r="DK1" s="101"/>
      <c r="DL1" s="101"/>
      <c r="DM1" s="101"/>
      <c r="DN1" s="101"/>
      <c r="DO1" s="101"/>
      <c r="DP1" s="101"/>
      <c r="DQ1" s="101"/>
      <c r="DR1" s="101"/>
      <c r="DS1" s="101"/>
      <c r="DT1" s="101"/>
      <c r="DU1" s="101"/>
      <c r="DV1" s="101"/>
      <c r="DW1" s="101"/>
      <c r="DX1" s="101"/>
      <c r="DY1" s="101"/>
      <c r="DZ1" s="101"/>
      <c r="EA1" s="101"/>
      <c r="EB1" s="101"/>
      <c r="EC1" s="101"/>
      <c r="ED1" s="101"/>
      <c r="EE1" s="101"/>
      <c r="EF1" s="101"/>
      <c r="EG1" s="101"/>
      <c r="EH1" s="101"/>
      <c r="EI1" s="101"/>
      <c r="EJ1" s="101"/>
      <c r="EK1" s="101"/>
      <c r="EL1" s="101"/>
      <c r="EM1" s="101"/>
      <c r="EN1" s="101"/>
      <c r="EO1" s="101"/>
      <c r="EP1" s="101"/>
      <c r="EQ1" s="101"/>
      <c r="ER1" s="101"/>
      <c r="ES1" s="101"/>
      <c r="ET1" s="101"/>
      <c r="EU1" s="101"/>
      <c r="EV1" s="101"/>
      <c r="EW1" s="101"/>
      <c r="EX1" s="101"/>
    </row>
    <row r="2" spans="1:154" ht="8.25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4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</row>
    <row r="3" spans="1:154" ht="3" customHeight="1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7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6"/>
      <c r="DO3" s="106"/>
      <c r="DP3" s="106"/>
      <c r="DQ3" s="106"/>
      <c r="DR3" s="106"/>
      <c r="DS3" s="106"/>
      <c r="DT3" s="106"/>
      <c r="DU3" s="106"/>
      <c r="DV3" s="106"/>
      <c r="DW3" s="106"/>
      <c r="DX3" s="106"/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  <c r="EJ3" s="106"/>
      <c r="EK3" s="106"/>
      <c r="EL3" s="106"/>
      <c r="EM3" s="106"/>
      <c r="EN3" s="106"/>
      <c r="EO3" s="106"/>
      <c r="EP3" s="106"/>
      <c r="EQ3" s="106"/>
      <c r="ER3" s="106"/>
      <c r="ES3" s="106"/>
      <c r="ET3" s="106"/>
      <c r="EU3" s="106"/>
      <c r="EV3" s="106"/>
      <c r="EW3" s="106"/>
      <c r="EX3" s="108"/>
    </row>
    <row r="4" spans="1:154" ht="11.1" customHeight="1">
      <c r="A4" s="109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55" t="s">
        <v>100</v>
      </c>
      <c r="U4" s="101"/>
      <c r="V4" s="110"/>
      <c r="W4" s="110"/>
      <c r="X4" s="110"/>
      <c r="Y4" s="110"/>
      <c r="Z4" s="246" t="str">
        <f>MID(各種設定!$D$3,1,1)</f>
        <v>ｶ</v>
      </c>
      <c r="AA4" s="246"/>
      <c r="AB4" s="246"/>
      <c r="AC4" s="246" t="str">
        <f>MID(各種設定!$D$3,2,1)</f>
        <v>ｰ</v>
      </c>
      <c r="AD4" s="246"/>
      <c r="AE4" s="246"/>
      <c r="AF4" s="246" t="str">
        <f>MID(各種設定!$D$3,3,1)</f>
        <v>ﾄ</v>
      </c>
      <c r="AG4" s="246"/>
      <c r="AH4" s="246"/>
      <c r="AI4" s="246" t="str">
        <f>MID(各種設定!$D$3,4,1)</f>
        <v>ﾚ</v>
      </c>
      <c r="AJ4" s="246"/>
      <c r="AK4" s="246"/>
      <c r="AL4" s="246" t="str">
        <f>MID(各種設定!$D$3,5,1)</f>
        <v>ｰ</v>
      </c>
      <c r="AM4" s="246"/>
      <c r="AN4" s="246"/>
      <c r="AO4" s="246" t="str">
        <f>MID(各種設定!$D$3,6,1)</f>
        <v>ｽ</v>
      </c>
      <c r="AP4" s="246"/>
      <c r="AQ4" s="246"/>
      <c r="AR4" s="246" t="str">
        <f>MID(各種設定!$D$3,7,1)</f>
        <v xml:space="preserve"> </v>
      </c>
      <c r="AS4" s="246"/>
      <c r="AT4" s="246"/>
      <c r="AU4" s="246" t="str">
        <f>MID(各種設定!$D$3,8,1)</f>
        <v>I</v>
      </c>
      <c r="AV4" s="246"/>
      <c r="AW4" s="246"/>
      <c r="AX4" s="246" t="str">
        <f>MID(各種設定!$D$3,9,1)</f>
        <v>N</v>
      </c>
      <c r="AY4" s="246"/>
      <c r="AZ4" s="246"/>
      <c r="BA4" s="246" t="str">
        <f>MID(各種設定!$D$3,10,1)</f>
        <v xml:space="preserve"> </v>
      </c>
      <c r="BB4" s="246"/>
      <c r="BC4" s="246"/>
      <c r="BD4" s="246" t="str">
        <f>MID(各種設定!$D$3,11,1)</f>
        <v>S</v>
      </c>
      <c r="BE4" s="246"/>
      <c r="BF4" s="246"/>
      <c r="BG4" s="246" t="str">
        <f>MID(各種設定!$D$3,12,1)</f>
        <v>U</v>
      </c>
      <c r="BH4" s="246"/>
      <c r="BI4" s="246"/>
      <c r="BJ4" s="246" t="str">
        <f>MID(各種設定!$D$3,13,1)</f>
        <v>Z</v>
      </c>
      <c r="BK4" s="246"/>
      <c r="BL4" s="246"/>
      <c r="BM4" s="246" t="str">
        <f>MID(各種設定!$D$3,14,1)</f>
        <v>U</v>
      </c>
      <c r="BN4" s="246"/>
      <c r="BO4" s="246"/>
      <c r="BP4" s="246" t="str">
        <f>MID(各種設定!$D$3,15,1)</f>
        <v>K</v>
      </c>
      <c r="BQ4" s="246"/>
      <c r="BR4" s="246"/>
      <c r="BS4" s="246" t="str">
        <f>MID(各種設定!$D$3,16,1)</f>
        <v>A</v>
      </c>
      <c r="BT4" s="246"/>
      <c r="BU4" s="246"/>
      <c r="BV4" s="246" t="str">
        <f>MID(各種設定!$D$3,17,1)</f>
        <v>　</v>
      </c>
      <c r="BW4" s="246"/>
      <c r="BX4" s="246"/>
      <c r="BY4" s="246" t="str">
        <f>MID(各種設定!$D$3,18,1)</f>
        <v>第</v>
      </c>
      <c r="BZ4" s="246"/>
      <c r="CA4" s="246"/>
      <c r="CB4" s="246" t="str">
        <f>MID(各種設定!$D$3,19,1)</f>
        <v>7</v>
      </c>
      <c r="CC4" s="246"/>
      <c r="CD4" s="246"/>
      <c r="CE4" s="246" t="str">
        <f>MID(各種設定!$D$3,20,1)</f>
        <v>戦</v>
      </c>
      <c r="CF4" s="246"/>
      <c r="CG4" s="246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248">
        <f>YEAR(各種設定!D17)</f>
        <v>2022</v>
      </c>
      <c r="EC4" s="248"/>
      <c r="ED4" s="248"/>
      <c r="EE4" s="248"/>
      <c r="EF4" s="248"/>
      <c r="EG4" s="248"/>
      <c r="EH4" s="248"/>
      <c r="EI4" s="262" t="s">
        <v>61</v>
      </c>
      <c r="EJ4" s="262"/>
      <c r="EK4" s="248">
        <f>MONTH(各種設定!D17)</f>
        <v>12</v>
      </c>
      <c r="EL4" s="248"/>
      <c r="EM4" s="248"/>
      <c r="EN4" s="248"/>
      <c r="EO4" s="262" t="s">
        <v>62</v>
      </c>
      <c r="EP4" s="262"/>
      <c r="EQ4" s="248">
        <f>DAY(各種設定!D17)</f>
        <v>11</v>
      </c>
      <c r="ER4" s="248"/>
      <c r="ES4" s="248"/>
      <c r="ET4" s="248"/>
      <c r="EU4" s="262" t="s">
        <v>63</v>
      </c>
      <c r="EV4" s="262"/>
      <c r="EW4" s="101"/>
      <c r="EX4" s="112"/>
    </row>
    <row r="5" spans="1:154" ht="11.1" customHeight="1">
      <c r="A5" s="109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55" t="s">
        <v>103</v>
      </c>
      <c r="V5" s="110"/>
      <c r="W5" s="110"/>
      <c r="X5" s="110"/>
      <c r="Y5" s="110"/>
      <c r="Z5" s="247"/>
      <c r="AA5" s="247"/>
      <c r="AB5" s="247"/>
      <c r="AC5" s="247"/>
      <c r="AD5" s="247"/>
      <c r="AE5" s="247"/>
      <c r="AF5" s="247"/>
      <c r="AG5" s="247"/>
      <c r="AH5" s="247"/>
      <c r="AI5" s="247"/>
      <c r="AJ5" s="247"/>
      <c r="AK5" s="247"/>
      <c r="AL5" s="247"/>
      <c r="AM5" s="247"/>
      <c r="AN5" s="247"/>
      <c r="AO5" s="247"/>
      <c r="AP5" s="247"/>
      <c r="AQ5" s="247"/>
      <c r="AR5" s="247"/>
      <c r="AS5" s="247"/>
      <c r="AT5" s="247"/>
      <c r="AU5" s="247"/>
      <c r="AV5" s="247"/>
      <c r="AW5" s="247"/>
      <c r="AX5" s="247"/>
      <c r="AY5" s="247"/>
      <c r="AZ5" s="247"/>
      <c r="BA5" s="247"/>
      <c r="BB5" s="247"/>
      <c r="BC5" s="247"/>
      <c r="BD5" s="247"/>
      <c r="BE5" s="247"/>
      <c r="BF5" s="247"/>
      <c r="BG5" s="247"/>
      <c r="BH5" s="247"/>
      <c r="BI5" s="247"/>
      <c r="BJ5" s="247"/>
      <c r="BK5" s="247"/>
      <c r="BL5" s="247"/>
      <c r="BM5" s="247"/>
      <c r="BN5" s="247"/>
      <c r="BO5" s="247"/>
      <c r="BP5" s="247"/>
      <c r="BQ5" s="247"/>
      <c r="BR5" s="247"/>
      <c r="BS5" s="247"/>
      <c r="BT5" s="247"/>
      <c r="BU5" s="247"/>
      <c r="BV5" s="247"/>
      <c r="BW5" s="247"/>
      <c r="BX5" s="247"/>
      <c r="BY5" s="247"/>
      <c r="BZ5" s="247"/>
      <c r="CA5" s="247"/>
      <c r="CB5" s="247"/>
      <c r="CC5" s="247"/>
      <c r="CD5" s="247"/>
      <c r="CE5" s="247"/>
      <c r="CF5" s="247"/>
      <c r="CG5" s="247"/>
      <c r="CH5" s="110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4"/>
      <c r="DZ5" s="111" t="s">
        <v>64</v>
      </c>
      <c r="EA5" s="101"/>
      <c r="EB5" s="101"/>
      <c r="EC5" s="101"/>
      <c r="ED5" s="101"/>
      <c r="EE5" s="101"/>
      <c r="EF5" s="263" t="s">
        <v>65</v>
      </c>
      <c r="EG5" s="263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12"/>
    </row>
    <row r="6" spans="1:154" ht="11.1" customHeight="1">
      <c r="A6" s="109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V6" s="101"/>
      <c r="W6" s="101"/>
      <c r="X6" s="101"/>
      <c r="Y6" s="101"/>
      <c r="Z6" s="101"/>
      <c r="AA6" s="101"/>
      <c r="AB6" s="101"/>
      <c r="AC6" s="101"/>
      <c r="AD6" s="145" t="s">
        <v>104</v>
      </c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264" t="s">
        <v>66</v>
      </c>
      <c r="CX6" s="264"/>
      <c r="CY6" s="264"/>
      <c r="CZ6" s="264"/>
      <c r="DA6" s="264"/>
      <c r="DB6" s="264"/>
      <c r="DC6" s="264"/>
      <c r="DD6" s="264"/>
      <c r="DE6" s="264"/>
      <c r="DF6" s="113" t="s">
        <v>67</v>
      </c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248">
        <f>YEAR(各種設定!D18)</f>
        <v>2022</v>
      </c>
      <c r="EC6" s="248"/>
      <c r="ED6" s="248"/>
      <c r="EE6" s="248"/>
      <c r="EF6" s="248"/>
      <c r="EG6" s="248"/>
      <c r="EH6" s="248"/>
      <c r="EI6" s="262" t="s">
        <v>61</v>
      </c>
      <c r="EJ6" s="262"/>
      <c r="EK6" s="248">
        <f>MONTH(各種設定!D18)</f>
        <v>12</v>
      </c>
      <c r="EL6" s="248"/>
      <c r="EM6" s="248"/>
      <c r="EN6" s="248"/>
      <c r="EO6" s="262" t="s">
        <v>62</v>
      </c>
      <c r="EP6" s="262"/>
      <c r="EQ6" s="248">
        <f>DAY(各種設定!D18)</f>
        <v>11</v>
      </c>
      <c r="ER6" s="248"/>
      <c r="ES6" s="248"/>
      <c r="ET6" s="248"/>
      <c r="EU6" s="262" t="s">
        <v>63</v>
      </c>
      <c r="EV6" s="262"/>
      <c r="EW6" s="101"/>
      <c r="EX6" s="112"/>
    </row>
    <row r="7" spans="1:154" ht="7.5" customHeight="1">
      <c r="A7" s="109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50" t="s">
        <v>106</v>
      </c>
      <c r="AD7" s="106"/>
      <c r="AE7" s="106"/>
      <c r="AF7" s="106"/>
      <c r="AG7" s="106"/>
      <c r="AH7" s="108"/>
      <c r="AI7" s="105"/>
      <c r="AJ7" s="106"/>
      <c r="AK7" s="106"/>
      <c r="AL7" s="106"/>
      <c r="AM7" s="106"/>
      <c r="AN7" s="148"/>
      <c r="AO7" s="146"/>
      <c r="AP7" s="106"/>
      <c r="AQ7" s="106"/>
      <c r="AR7" s="106"/>
      <c r="AS7" s="106"/>
      <c r="AT7" s="108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14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1"/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12"/>
    </row>
    <row r="8" spans="1:154" s="121" customFormat="1" ht="15">
      <c r="A8" s="115"/>
      <c r="B8" s="116"/>
      <c r="C8" s="116"/>
      <c r="D8" s="116"/>
      <c r="E8" s="116"/>
      <c r="F8" s="152" t="s">
        <v>119</v>
      </c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6"/>
      <c r="U8" s="116"/>
      <c r="V8" s="116"/>
      <c r="W8" s="116"/>
      <c r="X8" s="116"/>
      <c r="Y8" s="116"/>
      <c r="Z8" s="116"/>
      <c r="AA8" s="116"/>
      <c r="AB8" s="116"/>
      <c r="AC8" s="151" t="s">
        <v>105</v>
      </c>
      <c r="AD8" s="132"/>
      <c r="AE8" s="132"/>
      <c r="AF8" s="132"/>
      <c r="AG8" s="132"/>
      <c r="AH8" s="133"/>
      <c r="AI8" s="131"/>
      <c r="AJ8" s="132"/>
      <c r="AK8" s="132"/>
      <c r="AL8" s="132"/>
      <c r="AM8" s="132"/>
      <c r="AN8" s="149"/>
      <c r="AO8" s="147"/>
      <c r="AP8" s="132"/>
      <c r="AQ8" s="132"/>
      <c r="AR8" s="132"/>
      <c r="AS8" s="132"/>
      <c r="AT8" s="133"/>
      <c r="AU8" s="116"/>
      <c r="AV8" s="116"/>
      <c r="AW8" s="116"/>
      <c r="AX8" s="116"/>
      <c r="AY8" s="116"/>
      <c r="AZ8" s="116"/>
      <c r="BA8" s="116"/>
      <c r="BB8" s="154" t="s">
        <v>101</v>
      </c>
      <c r="BC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243" t="str">
        <f>MID(各種設定!$D$28,1,1)</f>
        <v>8</v>
      </c>
      <c r="BV8" s="244"/>
      <c r="BW8" s="245"/>
      <c r="BX8" s="243" t="str">
        <f>MID(各種設定!$D$28,2,1)</f>
        <v>2</v>
      </c>
      <c r="BY8" s="244"/>
      <c r="BZ8" s="245"/>
      <c r="CA8" s="243" t="str">
        <f>MID(各種設定!$D$28,3,1)</f>
        <v>4</v>
      </c>
      <c r="CB8" s="244"/>
      <c r="CC8" s="245"/>
      <c r="CD8" s="243" t="str">
        <f>MID(各種設定!$D$28,4,1)</f>
        <v>0</v>
      </c>
      <c r="CE8" s="244"/>
      <c r="CF8" s="245"/>
      <c r="CG8" s="243" t="str">
        <f>MID(各種設定!$D$28,5,1)</f>
        <v>1</v>
      </c>
      <c r="CH8" s="244"/>
      <c r="CI8" s="245"/>
      <c r="CJ8" s="243" t="str">
        <f>MID(各種設定!$D$28,6,1)</f>
        <v/>
      </c>
      <c r="CK8" s="244"/>
      <c r="CL8" s="245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259" t="s">
        <v>68</v>
      </c>
      <c r="CX8" s="259"/>
      <c r="CY8" s="259"/>
      <c r="CZ8" s="259"/>
      <c r="DA8" s="259"/>
      <c r="DB8" s="259"/>
      <c r="DC8" s="259"/>
      <c r="DD8" s="259"/>
      <c r="DE8" s="259"/>
      <c r="DF8" s="119" t="s">
        <v>67</v>
      </c>
      <c r="DG8" s="116"/>
      <c r="DH8" s="163" t="str">
        <f>+各種設定!D26</f>
        <v>D</v>
      </c>
      <c r="DI8" s="116"/>
      <c r="DJ8" s="116"/>
      <c r="DK8" s="116"/>
      <c r="DL8" s="116"/>
      <c r="DM8" s="120" t="s">
        <v>69</v>
      </c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16"/>
      <c r="DZ8" s="116"/>
      <c r="EA8" s="116"/>
      <c r="EB8" s="116"/>
      <c r="EC8" s="116"/>
      <c r="ED8" s="116"/>
      <c r="EE8" s="116"/>
      <c r="EF8" s="116"/>
      <c r="EG8" s="116"/>
      <c r="EH8" s="116"/>
      <c r="EI8" s="116"/>
      <c r="EJ8" s="116"/>
      <c r="EK8" s="116"/>
      <c r="EL8" s="116"/>
      <c r="EM8" s="116"/>
      <c r="EN8" s="116"/>
      <c r="EO8" s="116"/>
      <c r="EP8" s="116"/>
      <c r="EQ8" s="116"/>
      <c r="ER8" s="116"/>
      <c r="ES8" s="116"/>
      <c r="ET8" s="116"/>
      <c r="EU8" s="116"/>
      <c r="EV8" s="116"/>
      <c r="EW8" s="116"/>
      <c r="EX8" s="140"/>
    </row>
    <row r="9" spans="1:154" s="121" customFormat="1" ht="3" customHeight="1">
      <c r="A9" s="115"/>
      <c r="B9" s="116"/>
      <c r="C9" s="116"/>
      <c r="D9" s="116"/>
      <c r="E9" s="116"/>
      <c r="F9" s="135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16"/>
      <c r="CW9" s="159"/>
      <c r="CX9" s="159"/>
      <c r="CY9" s="159"/>
      <c r="CZ9" s="159"/>
      <c r="DA9" s="159"/>
      <c r="DB9" s="159"/>
      <c r="DC9" s="159"/>
      <c r="DD9" s="159"/>
      <c r="DE9" s="159"/>
      <c r="DF9" s="119"/>
      <c r="DG9" s="116"/>
      <c r="DH9" s="120"/>
      <c r="DI9" s="116"/>
      <c r="DJ9" s="116"/>
      <c r="DK9" s="116"/>
      <c r="DL9" s="116"/>
      <c r="DM9" s="120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16"/>
      <c r="DZ9" s="116"/>
      <c r="EA9" s="116"/>
      <c r="EB9" s="116"/>
      <c r="EC9" s="116"/>
      <c r="ED9" s="116"/>
      <c r="EE9" s="116"/>
      <c r="EF9" s="116"/>
      <c r="EG9" s="116"/>
      <c r="EH9" s="116"/>
      <c r="EI9" s="116"/>
      <c r="EJ9" s="116"/>
      <c r="EK9" s="116"/>
      <c r="EL9" s="116"/>
      <c r="EM9" s="116"/>
      <c r="EN9" s="116"/>
      <c r="EO9" s="116"/>
      <c r="EP9" s="116"/>
      <c r="EQ9" s="116"/>
      <c r="ER9" s="116"/>
      <c r="ES9" s="116"/>
      <c r="ET9" s="116"/>
      <c r="EU9" s="116"/>
      <c r="EV9" s="116"/>
      <c r="EW9" s="116"/>
      <c r="EX9" s="140"/>
    </row>
    <row r="10" spans="1:154" s="128" customFormat="1" ht="20.100000000000001" customHeight="1">
      <c r="A10" s="122"/>
      <c r="B10" s="123"/>
      <c r="C10" s="123"/>
      <c r="D10" s="123"/>
      <c r="E10" s="123"/>
      <c r="F10" s="143" t="s">
        <v>102</v>
      </c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243" t="str">
        <f>MID(各種設定!$D$30,1,1)</f>
        <v>2</v>
      </c>
      <c r="T10" s="244"/>
      <c r="U10" s="245"/>
      <c r="V10" s="243" t="str">
        <f>MID(各種設定!$D$30,2,1)</f>
        <v>2</v>
      </c>
      <c r="W10" s="244"/>
      <c r="X10" s="245"/>
      <c r="Y10" s="243" t="str">
        <f>MID(各種設定!$D$30,3,1)</f>
        <v>2</v>
      </c>
      <c r="Z10" s="244"/>
      <c r="AA10" s="245"/>
      <c r="AB10" s="243" t="str">
        <f>MID(各種設定!$D$30,4,1)</f>
        <v>5</v>
      </c>
      <c r="AC10" s="244"/>
      <c r="AD10" s="245"/>
      <c r="AE10" s="243" t="str">
        <f>MID(各種設定!$D$30,5,1)</f>
        <v>0</v>
      </c>
      <c r="AF10" s="244"/>
      <c r="AG10" s="245"/>
      <c r="AH10" s="243" t="str">
        <f>MID(各種設定!$D$30,6,1)</f>
        <v>9</v>
      </c>
      <c r="AI10" s="244"/>
      <c r="AJ10" s="245"/>
      <c r="AK10" s="123"/>
      <c r="AL10" s="123"/>
      <c r="AM10" s="123"/>
      <c r="AN10" s="123"/>
      <c r="AO10" s="123"/>
      <c r="AP10" s="123"/>
      <c r="AQ10" s="123"/>
      <c r="AR10" s="123"/>
      <c r="AS10" s="123"/>
      <c r="AT10" s="153" t="s">
        <v>109</v>
      </c>
      <c r="AU10" s="124"/>
      <c r="AV10" s="124"/>
      <c r="AW10" s="124"/>
      <c r="AX10" s="124"/>
      <c r="AY10" s="124"/>
      <c r="AZ10" s="124"/>
      <c r="BA10" s="124"/>
      <c r="BB10" s="125"/>
      <c r="BC10" s="126"/>
      <c r="BD10" s="126"/>
      <c r="BE10" s="160" t="s">
        <v>112</v>
      </c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3"/>
      <c r="CP10" s="123"/>
      <c r="CQ10" s="127" t="s">
        <v>70</v>
      </c>
      <c r="CR10" s="126"/>
      <c r="CS10" s="126"/>
      <c r="CT10" s="126"/>
      <c r="CU10" s="126"/>
      <c r="CV10" s="126"/>
      <c r="CW10" s="126"/>
      <c r="CX10" s="258" t="s">
        <v>71</v>
      </c>
      <c r="CY10" s="258"/>
      <c r="CZ10" s="258"/>
      <c r="DA10" s="258"/>
      <c r="DB10" s="258"/>
      <c r="DC10" s="258"/>
      <c r="DD10" s="258"/>
      <c r="DE10" s="127" t="s">
        <v>72</v>
      </c>
      <c r="DF10" s="126"/>
      <c r="DG10" s="126"/>
      <c r="DH10" s="126"/>
      <c r="DI10" s="126"/>
      <c r="DJ10" s="126"/>
      <c r="DK10" s="126" t="s">
        <v>73</v>
      </c>
      <c r="DL10" s="126"/>
      <c r="DM10" s="126"/>
      <c r="DN10" s="126"/>
      <c r="DO10" s="126"/>
      <c r="DP10" s="126"/>
      <c r="DQ10" s="123"/>
      <c r="DR10" s="123"/>
      <c r="DS10" s="123"/>
      <c r="DT10" s="260" t="s">
        <v>117</v>
      </c>
      <c r="DU10" s="261"/>
      <c r="DV10" s="261"/>
      <c r="DW10" s="261"/>
      <c r="DX10" s="261"/>
      <c r="DY10" s="261"/>
      <c r="DZ10" s="261"/>
      <c r="EA10" s="261"/>
      <c r="EB10" s="127" t="s">
        <v>74</v>
      </c>
      <c r="EC10" s="127"/>
      <c r="ED10" s="127"/>
      <c r="EE10" s="257" t="s">
        <v>55</v>
      </c>
      <c r="EF10" s="257"/>
      <c r="EG10" s="257"/>
      <c r="EH10" s="257"/>
      <c r="EI10" s="257"/>
      <c r="EJ10" s="257"/>
      <c r="EK10" s="257"/>
      <c r="EL10" s="126"/>
      <c r="EM10" s="126"/>
      <c r="EN10" s="126"/>
      <c r="EO10" s="126"/>
      <c r="EP10" s="126"/>
      <c r="EQ10" s="126"/>
      <c r="ER10" s="126"/>
      <c r="ES10" s="126"/>
      <c r="ET10" s="126"/>
      <c r="EU10" s="126"/>
      <c r="EV10" s="123"/>
      <c r="EW10" s="123"/>
      <c r="EX10" s="141"/>
    </row>
    <row r="11" spans="1:154" s="121" customFormat="1" ht="3" customHeight="1">
      <c r="A11" s="115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6"/>
      <c r="DP11" s="116"/>
      <c r="DQ11" s="116"/>
      <c r="DR11" s="116"/>
      <c r="DS11" s="116"/>
      <c r="DT11" s="116"/>
      <c r="DU11" s="116"/>
      <c r="DV11" s="116"/>
      <c r="DW11" s="116"/>
      <c r="DX11" s="116"/>
      <c r="DY11" s="116"/>
      <c r="DZ11" s="116"/>
      <c r="EA11" s="116"/>
      <c r="EB11" s="116"/>
      <c r="EC11" s="116"/>
      <c r="ED11" s="116"/>
      <c r="EE11" s="116"/>
      <c r="EF11" s="116"/>
      <c r="EG11" s="116"/>
      <c r="EH11" s="116"/>
      <c r="EI11" s="116"/>
      <c r="EJ11" s="116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40"/>
    </row>
    <row r="12" spans="1:154" s="121" customFormat="1">
      <c r="A12" s="115"/>
      <c r="B12" s="116"/>
      <c r="C12" s="116"/>
      <c r="D12" s="116"/>
      <c r="E12" s="116"/>
      <c r="F12" s="152" t="s">
        <v>108</v>
      </c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58" t="str">
        <f>+各種設定!D4</f>
        <v>SUPER SS</v>
      </c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6"/>
      <c r="AO12" s="116"/>
      <c r="AP12" s="116"/>
      <c r="AW12" s="117" t="s">
        <v>75</v>
      </c>
      <c r="AX12" s="118"/>
      <c r="AY12" s="118"/>
      <c r="AZ12" s="118"/>
      <c r="BA12" s="118"/>
      <c r="BB12" s="118"/>
      <c r="BC12" s="118"/>
      <c r="BD12" s="118"/>
      <c r="BE12" s="118"/>
      <c r="BF12" s="118"/>
      <c r="BG12" s="129"/>
      <c r="BH12" s="129"/>
      <c r="BI12" s="256">
        <f>COUNTIF('決勝ヒート - レース結果（貼付）'!A2:A50,"&lt;&gt;"&amp;"")</f>
        <v>0</v>
      </c>
      <c r="BJ12" s="256"/>
      <c r="BK12" s="256"/>
      <c r="BL12" s="256"/>
      <c r="BM12" s="256"/>
      <c r="BN12" s="118"/>
      <c r="BO12" s="118"/>
      <c r="BP12" s="130" t="s">
        <v>76</v>
      </c>
      <c r="BQ12" s="116"/>
      <c r="BR12" s="117" t="s">
        <v>97</v>
      </c>
      <c r="BS12" s="118"/>
      <c r="BT12" s="118"/>
      <c r="BU12" s="118"/>
      <c r="BV12" s="118"/>
      <c r="BW12" s="118"/>
      <c r="BX12" s="118"/>
      <c r="BY12" s="118"/>
      <c r="BZ12" s="118"/>
      <c r="CA12" s="129"/>
      <c r="CB12" s="129"/>
      <c r="CC12" s="129"/>
      <c r="CD12" s="256">
        <f>MAX('決勝ヒート - レース結果（貼付）'!A:A)</f>
        <v>0</v>
      </c>
      <c r="CE12" s="256"/>
      <c r="CF12" s="256"/>
      <c r="CG12" s="256"/>
      <c r="CH12" s="256"/>
      <c r="CI12" s="118"/>
      <c r="CJ12" s="118"/>
      <c r="CK12" s="130" t="s">
        <v>76</v>
      </c>
      <c r="CP12" s="117" t="s">
        <v>77</v>
      </c>
      <c r="CQ12" s="118"/>
      <c r="CR12" s="118"/>
      <c r="CS12" s="118"/>
      <c r="CT12" s="118"/>
      <c r="CU12" s="118"/>
      <c r="CV12" s="118"/>
      <c r="CW12" s="118"/>
      <c r="CX12" s="118"/>
      <c r="CY12" s="118"/>
      <c r="CZ12" s="118"/>
      <c r="DA12" s="118"/>
      <c r="DB12" s="118"/>
      <c r="DC12" s="118"/>
      <c r="DD12" s="118"/>
      <c r="DE12" s="118"/>
      <c r="DF12" s="118"/>
      <c r="DG12" s="326" t="e">
        <f>+'決勝ヒート - レース正式結果表（印刷）'!J13</f>
        <v>#VALUE!</v>
      </c>
      <c r="DH12" s="327"/>
      <c r="DI12" s="327"/>
      <c r="DJ12" s="327"/>
      <c r="DK12" s="327"/>
      <c r="DL12" s="327"/>
      <c r="DM12" s="327"/>
      <c r="DN12" s="327"/>
      <c r="DO12" s="327"/>
      <c r="DP12" s="327"/>
      <c r="DQ12" s="327"/>
      <c r="DR12" s="327"/>
      <c r="DS12" s="116"/>
      <c r="DT12" s="117" t="s">
        <v>78</v>
      </c>
      <c r="DU12" s="118"/>
      <c r="DV12" s="118"/>
      <c r="DW12" s="118"/>
      <c r="DX12" s="118"/>
      <c r="DY12" s="118"/>
      <c r="DZ12" s="118"/>
      <c r="EA12" s="118"/>
      <c r="EB12" s="118"/>
      <c r="EC12" s="118"/>
      <c r="ED12" s="118"/>
      <c r="EE12" s="118"/>
      <c r="EF12" s="118"/>
      <c r="EG12" s="118"/>
      <c r="EH12" s="118"/>
      <c r="EI12" s="118"/>
      <c r="EJ12" s="328" t="e">
        <f>+'決勝ヒート - レース正式結果表（印刷）'!F49</f>
        <v>#DIV/0!</v>
      </c>
      <c r="EK12" s="328"/>
      <c r="EL12" s="328"/>
      <c r="EM12" s="328"/>
      <c r="EN12" s="328"/>
      <c r="EO12" s="328"/>
      <c r="EP12" s="328"/>
      <c r="EQ12" s="328"/>
      <c r="ER12" s="328"/>
      <c r="ES12" s="328"/>
      <c r="ET12" s="328"/>
      <c r="EU12" s="328"/>
      <c r="EV12" s="328"/>
      <c r="EW12" s="328"/>
      <c r="EX12" s="140"/>
    </row>
    <row r="13" spans="1:154" s="121" customFormat="1" ht="3" customHeight="1">
      <c r="A13" s="131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2"/>
      <c r="EW13" s="132"/>
      <c r="EX13" s="133"/>
    </row>
    <row r="14" spans="1:154" s="120" customFormat="1" ht="18.75" customHeight="1">
      <c r="A14" s="302" t="s">
        <v>79</v>
      </c>
      <c r="B14" s="303"/>
      <c r="C14" s="303"/>
      <c r="D14" s="303"/>
      <c r="E14" s="303"/>
      <c r="F14" s="303" t="s">
        <v>80</v>
      </c>
      <c r="G14" s="303"/>
      <c r="H14" s="303"/>
      <c r="I14" s="303"/>
      <c r="J14" s="303"/>
      <c r="K14" s="303"/>
      <c r="L14" s="303"/>
      <c r="M14" s="304" t="s">
        <v>81</v>
      </c>
      <c r="N14" s="305"/>
      <c r="O14" s="305"/>
      <c r="P14" s="305"/>
      <c r="Q14" s="305"/>
      <c r="R14" s="303" t="s">
        <v>82</v>
      </c>
      <c r="S14" s="303"/>
      <c r="T14" s="303"/>
      <c r="U14" s="303"/>
      <c r="V14" s="303"/>
      <c r="W14" s="306" t="s">
        <v>83</v>
      </c>
      <c r="X14" s="307"/>
      <c r="Y14" s="307"/>
      <c r="Z14" s="307"/>
      <c r="AA14" s="307"/>
      <c r="AB14" s="307"/>
      <c r="AC14" s="307"/>
      <c r="AD14" s="307"/>
      <c r="AE14" s="307"/>
      <c r="AF14" s="307"/>
      <c r="AG14" s="307"/>
      <c r="AH14" s="307"/>
      <c r="AI14" s="307"/>
      <c r="AJ14" s="307"/>
      <c r="AK14" s="307"/>
      <c r="AL14" s="307"/>
      <c r="AM14" s="307"/>
      <c r="AN14" s="307"/>
      <c r="AO14" s="307"/>
      <c r="AP14" s="307"/>
      <c r="AQ14" s="307"/>
      <c r="AR14" s="307"/>
      <c r="AS14" s="307"/>
      <c r="AT14" s="307"/>
      <c r="AU14" s="307"/>
      <c r="AV14" s="308"/>
      <c r="AW14" s="306" t="s">
        <v>84</v>
      </c>
      <c r="AX14" s="307"/>
      <c r="AY14" s="307"/>
      <c r="AZ14" s="307"/>
      <c r="BA14" s="307"/>
      <c r="BB14" s="307"/>
      <c r="BC14" s="307"/>
      <c r="BD14" s="307"/>
      <c r="BE14" s="307"/>
      <c r="BF14" s="307"/>
      <c r="BG14" s="307"/>
      <c r="BH14" s="307"/>
      <c r="BI14" s="307"/>
      <c r="BJ14" s="307"/>
      <c r="BK14" s="307"/>
      <c r="BL14" s="307"/>
      <c r="BM14" s="307"/>
      <c r="BN14" s="307"/>
      <c r="BO14" s="307"/>
      <c r="BP14" s="307"/>
      <c r="BQ14" s="307"/>
      <c r="BR14" s="307"/>
      <c r="BS14" s="307"/>
      <c r="BT14" s="307"/>
      <c r="BU14" s="307"/>
      <c r="BV14" s="307"/>
      <c r="BW14" s="307"/>
      <c r="BX14" s="308"/>
      <c r="BY14" s="313" t="s">
        <v>85</v>
      </c>
      <c r="BZ14" s="313"/>
      <c r="CA14" s="313"/>
      <c r="CB14" s="313"/>
      <c r="CC14" s="313"/>
      <c r="CD14" s="313"/>
      <c r="CE14" s="313"/>
      <c r="CF14" s="313"/>
      <c r="CG14" s="313"/>
      <c r="CH14" s="313"/>
      <c r="CI14" s="313"/>
      <c r="CJ14" s="313"/>
      <c r="CK14" s="313"/>
      <c r="CL14" s="313"/>
      <c r="CM14" s="313"/>
      <c r="CN14" s="313"/>
      <c r="CO14" s="313"/>
      <c r="CP14" s="313"/>
      <c r="CQ14" s="313"/>
      <c r="CR14" s="313"/>
      <c r="CS14" s="313"/>
      <c r="CT14" s="303" t="s">
        <v>86</v>
      </c>
      <c r="CU14" s="303"/>
      <c r="CV14" s="303"/>
      <c r="CW14" s="303"/>
      <c r="CX14" s="303"/>
      <c r="CY14" s="303"/>
      <c r="CZ14" s="303"/>
      <c r="DA14" s="303"/>
      <c r="DB14" s="303"/>
      <c r="DC14" s="303"/>
      <c r="DD14" s="303"/>
      <c r="DE14" s="303" t="s">
        <v>87</v>
      </c>
      <c r="DF14" s="303"/>
      <c r="DG14" s="303"/>
      <c r="DH14" s="303"/>
      <c r="DI14" s="303"/>
      <c r="DJ14" s="303"/>
      <c r="DK14" s="303"/>
      <c r="DL14" s="303"/>
      <c r="DM14" s="303"/>
      <c r="DN14" s="323" t="s">
        <v>88</v>
      </c>
      <c r="DO14" s="323"/>
      <c r="DP14" s="323"/>
      <c r="DQ14" s="323"/>
      <c r="DR14" s="323"/>
      <c r="DS14" s="323"/>
      <c r="DT14" s="323"/>
      <c r="DU14" s="323"/>
      <c r="DV14" s="323"/>
      <c r="DW14" s="323"/>
      <c r="DX14" s="323"/>
      <c r="DY14" s="303" t="s">
        <v>89</v>
      </c>
      <c r="DZ14" s="303"/>
      <c r="EA14" s="303"/>
      <c r="EB14" s="303"/>
      <c r="EC14" s="303"/>
      <c r="ED14" s="303"/>
      <c r="EE14" s="303"/>
      <c r="EF14" s="303"/>
      <c r="EG14" s="303" t="s">
        <v>90</v>
      </c>
      <c r="EH14" s="303"/>
      <c r="EI14" s="303"/>
      <c r="EJ14" s="303"/>
      <c r="EK14" s="303"/>
      <c r="EL14" s="303"/>
      <c r="EM14" s="303"/>
      <c r="EN14" s="303"/>
      <c r="EO14" s="303"/>
      <c r="EP14" s="303"/>
      <c r="EQ14" s="303"/>
      <c r="ER14" s="303"/>
      <c r="ES14" s="303"/>
      <c r="ET14" s="303"/>
      <c r="EU14" s="303"/>
      <c r="EV14" s="303"/>
      <c r="EW14" s="303"/>
      <c r="EX14" s="312"/>
    </row>
    <row r="15" spans="1:154" s="135" customFormat="1" ht="18.600000000000001" customHeight="1">
      <c r="A15" s="276">
        <v>1</v>
      </c>
      <c r="B15" s="277"/>
      <c r="C15" s="277"/>
      <c r="D15" s="277"/>
      <c r="E15" s="278"/>
      <c r="F15" s="253" t="str">
        <f>IF(IFERROR(INDEX('決勝ヒート - レース結果（貼付）'!$A:$Z,MATCH($A15,'決勝ヒート - レース結果（貼付）'!$A:$A,0),MATCH("クラス",'決勝ヒート - レース結果（貼付）'!$1:$1,0)),"")=0,"",IFERROR(INDEX('決勝ヒート - レース結果（貼付）'!$A:$Z,MATCH($A15,'決勝ヒート - レース結果（貼付）'!$A:$A,0),MATCH("クラス",'決勝ヒート - レース結果（貼付）'!$1:$1,0)),""))</f>
        <v/>
      </c>
      <c r="G15" s="254"/>
      <c r="H15" s="254"/>
      <c r="I15" s="254"/>
      <c r="J15" s="254"/>
      <c r="K15" s="254"/>
      <c r="L15" s="255"/>
      <c r="M15" s="279" t="str">
        <f>IF(ISTEXT(A15)=TRUE,"",IF(F15="","",IF(A15="","",COUNTIF($F15:F$15,F15))))</f>
        <v/>
      </c>
      <c r="N15" s="277"/>
      <c r="O15" s="277"/>
      <c r="P15" s="277"/>
      <c r="Q15" s="278"/>
      <c r="R15" s="279" t="str">
        <f>IFERROR(INDEX('決勝ヒート - レース結果（貼付）'!A2:$Z$50,MATCH($A15,'決勝ヒート - レース結果（貼付）'!A2:$A$50,0),MATCH("No.",'決勝ヒート - レース結果（貼付）'!$1:$1,0)),"")</f>
        <v/>
      </c>
      <c r="S15" s="277"/>
      <c r="T15" s="277"/>
      <c r="U15" s="277"/>
      <c r="V15" s="278"/>
      <c r="W15" s="250" t="str">
        <f>IFERROR(INDEX('決勝ヒート - レース結果（貼付）'!$A:$Z,MATCH($R15,'決勝ヒート - レース結果（貼付）'!$B:$B,0),MATCH("名前",'決勝ヒート - レース結果（貼付）'!$1:$1,0)),"")</f>
        <v/>
      </c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2"/>
      <c r="AW15" s="249" t="str">
        <f>IFERROR(MID(INDEX('決勝ヒート - レース結果（貼付）'!$A:$Z,MATCH($R15,'決勝ヒート - レース結果（貼付）'!$B:$B,0),MATCH("会員番号",'決勝ヒート - レース結果（貼付）'!$1:$1,0)),1,1),"")</f>
        <v/>
      </c>
      <c r="AX15" s="249"/>
      <c r="AY15" s="249" t="str">
        <f>IFERROR(MID(INDEX('決勝ヒート - レース結果（貼付）'!$A:$Z,MATCH($R15,'決勝ヒート - レース結果（貼付）'!$B:$B,0),MATCH("会員番号",'決勝ヒート - レース結果（貼付）'!$1:$1,0)),2,1),"")</f>
        <v/>
      </c>
      <c r="AZ15" s="249"/>
      <c r="BA15" s="249" t="str">
        <f>IFERROR(MID(INDEX('決勝ヒート - レース結果（貼付）'!$A:$Z,MATCH($R15,'決勝ヒート - レース結果（貼付）'!$B:$B,0),MATCH("会員番号",'決勝ヒート - レース結果（貼付）'!$1:$1,0)),3,1),"")</f>
        <v/>
      </c>
      <c r="BB15" s="249"/>
      <c r="BC15" s="249" t="str">
        <f>IFERROR(MID(INDEX('決勝ヒート - レース結果（貼付）'!$A:$Z,MATCH($R15,'決勝ヒート - レース結果（貼付）'!$B:$B,0),MATCH("会員番号",'決勝ヒート - レース結果（貼付）'!$1:$1,0)),4,1),"")</f>
        <v/>
      </c>
      <c r="BD15" s="249"/>
      <c r="BE15" s="249" t="str">
        <f>IFERROR(MID(INDEX('決勝ヒート - レース結果（貼付）'!$A:$Z,MATCH($R15,'決勝ヒート - レース結果（貼付）'!$B:$B,0),MATCH("会員番号",'決勝ヒート - レース結果（貼付）'!$1:$1,0)),5,1),"")</f>
        <v/>
      </c>
      <c r="BF15" s="249"/>
      <c r="BG15" s="249" t="str">
        <f>IFERROR(MID(INDEX('決勝ヒート - レース結果（貼付）'!$A:$Z,MATCH($R15,'決勝ヒート - レース結果（貼付）'!$B:$B,0),MATCH("会員番号",'決勝ヒート - レース結果（貼付）'!$1:$1,0)),6,1),"")</f>
        <v/>
      </c>
      <c r="BH15" s="249"/>
      <c r="BI15" s="249" t="str">
        <f>IFERROR(MID(INDEX('決勝ヒート - レース結果（貼付）'!$A:$Z,MATCH($R15,'決勝ヒート - レース結果（貼付）'!$B:$B,0),MATCH("会員番号",'決勝ヒート - レース結果（貼付）'!$1:$1,0)),7,1),"")</f>
        <v/>
      </c>
      <c r="BJ15" s="249"/>
      <c r="BK15" s="249" t="str">
        <f>IFERROR(MID(INDEX('決勝ヒート - レース結果（貼付）'!$A:$Z,MATCH($R15,'決勝ヒート - レース結果（貼付）'!$B:$B,0),MATCH("会員番号",'決勝ヒート - レース結果（貼付）'!$1:$1,0)),8,1),"")</f>
        <v/>
      </c>
      <c r="BL15" s="249"/>
      <c r="BM15" s="249" t="str">
        <f>IFERROR(MID(INDEX('決勝ヒート - レース結果（貼付）'!$A:$Z,MATCH($R15,'決勝ヒート - レース結果（貼付）'!$B:$B,0),MATCH("会員番号",'決勝ヒート - レース結果（貼付）'!$1:$1,0)),9,1),"")</f>
        <v/>
      </c>
      <c r="BN15" s="249"/>
      <c r="BO15" s="249" t="str">
        <f>IFERROR(MID(INDEX('決勝ヒート - レース結果（貼付）'!$A:$Z,MATCH($R15,'決勝ヒート - レース結果（貼付）'!$B:$B,0),MATCH("会員番号",'決勝ヒート - レース結果（貼付）'!$1:$1,0)),10,1),"")</f>
        <v/>
      </c>
      <c r="BP15" s="249"/>
      <c r="BQ15" s="249" t="str">
        <f>IFERROR(MID(INDEX('決勝ヒート - レース結果（貼付）'!$A:$Z,MATCH($R15,'決勝ヒート - レース結果（貼付）'!$B:$B,0),MATCH("会員番号",'決勝ヒート - レース結果（貼付）'!$1:$1,0)),11,1),"")</f>
        <v/>
      </c>
      <c r="BR15" s="249"/>
      <c r="BS15" s="249" t="str">
        <f>IFERROR(MID(INDEX('決勝ヒート - レース結果（貼付）'!$A:$Z,MATCH($R15,'決勝ヒート - レース結果（貼付）'!$B:$B,0),MATCH("会員番号",'決勝ヒート - レース結果（貼付）'!$1:$1,0)),12,1),"")</f>
        <v/>
      </c>
      <c r="BT15" s="249"/>
      <c r="BU15" s="249" t="str">
        <f>IFERROR(MID(INDEX('決勝ヒート - レース結果（貼付）'!$A:$Z,MATCH($R15,'決勝ヒート - レース結果（貼付）'!$B:$B,0),MATCH("会員番号",'決勝ヒート - レース結果（貼付）'!$1:$1,0)),13,1),"")</f>
        <v/>
      </c>
      <c r="BV15" s="249"/>
      <c r="BW15" s="249" t="str">
        <f>IFERROR(MID(INDEX('決勝ヒート - レース結果（貼付）'!$A:$Z,MATCH($R15,'決勝ヒート - レース結果（貼付）'!$B:$B,0),MATCH("会員番号",'決勝ヒート - レース結果（貼付）'!$1:$1,0)),14,1),"")</f>
        <v/>
      </c>
      <c r="BX15" s="249"/>
      <c r="BY15" s="250" t="str">
        <f>IFERROR(INDEX('決勝ヒート - レース結果（貼付）'!$A:$Z,MATCH($R15,'決勝ヒート - レース結果（貼付）'!$B:$B,0),MATCH("Team",'決勝ヒート - レース結果（貼付）'!$1:$1,0)),"")</f>
        <v/>
      </c>
      <c r="BZ15" s="251"/>
      <c r="CA15" s="251"/>
      <c r="CB15" s="251"/>
      <c r="CC15" s="251"/>
      <c r="CD15" s="251"/>
      <c r="CE15" s="251"/>
      <c r="CF15" s="251"/>
      <c r="CG15" s="251"/>
      <c r="CH15" s="251"/>
      <c r="CI15" s="251"/>
      <c r="CJ15" s="251"/>
      <c r="CK15" s="251"/>
      <c r="CL15" s="251"/>
      <c r="CM15" s="251"/>
      <c r="CN15" s="251"/>
      <c r="CO15" s="251"/>
      <c r="CP15" s="251"/>
      <c r="CQ15" s="251"/>
      <c r="CR15" s="251"/>
      <c r="CS15" s="252"/>
      <c r="CT15" s="250" t="str">
        <f>IFERROR(INDEX('決勝ヒート - レース結果（貼付）'!$A:$Z,MATCH($R15,'決勝ヒート - レース結果（貼付）'!$B:$B,0),MATCH("Model/Engine",'決勝ヒート - レース結果（貼付）'!$1:$1,0)),"")</f>
        <v/>
      </c>
      <c r="CU15" s="251"/>
      <c r="CV15" s="251"/>
      <c r="CW15" s="251"/>
      <c r="CX15" s="251"/>
      <c r="CY15" s="251"/>
      <c r="CZ15" s="251"/>
      <c r="DA15" s="251"/>
      <c r="DB15" s="251"/>
      <c r="DC15" s="251"/>
      <c r="DD15" s="252"/>
      <c r="DE15" s="253"/>
      <c r="DF15" s="254"/>
      <c r="DG15" s="254"/>
      <c r="DH15" s="254"/>
      <c r="DI15" s="254"/>
      <c r="DJ15" s="254"/>
      <c r="DK15" s="254"/>
      <c r="DL15" s="254"/>
      <c r="DM15" s="255"/>
      <c r="DN15" s="324" t="str">
        <f>IF(A15="DNS","ｽﾀｰﾄ出来ず",IF(A15="DQ","失　格",IFERROR(INDEX('決勝ヒート - レース結果（貼付）'!$A:$Z,MATCH($R15,'決勝ヒート - レース結果（貼付）'!$B:$B,0),MATCH("Total Time",'決勝ヒート - レース結果（貼付）'!$1:$1,0)),"")))</f>
        <v/>
      </c>
      <c r="DO15" s="324"/>
      <c r="DP15" s="324"/>
      <c r="DQ15" s="324"/>
      <c r="DR15" s="324"/>
      <c r="DS15" s="324"/>
      <c r="DT15" s="324"/>
      <c r="DU15" s="324"/>
      <c r="DV15" s="324"/>
      <c r="DW15" s="324"/>
      <c r="DX15" s="324"/>
      <c r="DY15" s="325" t="str">
        <f>IF(A15="DNS","",IF(A15="DQ","",IFERROR(INDEX('決勝ヒート - レース結果（貼付）'!$A:$Z,MATCH($R15,'決勝ヒート - レース結果（貼付）'!$B:$B,0),MATCH("Laps",'決勝ヒート - レース結果（貼付）'!$1:$1,0)),"")))</f>
        <v/>
      </c>
      <c r="DZ15" s="325"/>
      <c r="EA15" s="325"/>
      <c r="EB15" s="325"/>
      <c r="EC15" s="325"/>
      <c r="ED15" s="325"/>
      <c r="EE15" s="325"/>
      <c r="EF15" s="325"/>
      <c r="EG15" s="250"/>
      <c r="EH15" s="251"/>
      <c r="EI15" s="251"/>
      <c r="EJ15" s="251"/>
      <c r="EK15" s="251"/>
      <c r="EL15" s="251"/>
      <c r="EM15" s="251"/>
      <c r="EN15" s="251"/>
      <c r="EO15" s="251"/>
      <c r="EP15" s="251"/>
      <c r="EQ15" s="251"/>
      <c r="ER15" s="251"/>
      <c r="ES15" s="251"/>
      <c r="ET15" s="251"/>
      <c r="EU15" s="251"/>
      <c r="EV15" s="251"/>
      <c r="EW15" s="251"/>
      <c r="EX15" s="314"/>
    </row>
    <row r="16" spans="1:154" s="135" customFormat="1" ht="18.600000000000001" customHeight="1">
      <c r="A16" s="276" t="str">
        <f>IF(OR('決勝ヒート - レース結果（貼付）'!A3="DNF",'決勝ヒート - レース結果（貼付）'!A3="DNS",'決勝ヒート - レース結果（貼付）'!A3="DQ"),'決勝ヒート - レース結果（貼付）'!A3,IF(MAX('決勝ヒート - レース結果（貼付）'!$A:$A)&gt;A15,A15+1,""))</f>
        <v/>
      </c>
      <c r="B16" s="277"/>
      <c r="C16" s="277"/>
      <c r="D16" s="277"/>
      <c r="E16" s="278"/>
      <c r="F16" s="253" t="str">
        <f>IF(IFERROR(INDEX('決勝ヒート - レース結果（貼付）'!$A:$Z,MATCH($A16,'決勝ヒート - レース結果（貼付）'!$A:$A,0),MATCH("クラス",'決勝ヒート - レース結果（貼付）'!$1:$1,0)),"")=0,"",IFERROR(INDEX('決勝ヒート - レース結果（貼付）'!$A:$Z,MATCH($A16,'決勝ヒート - レース結果（貼付）'!$A:$A,0),MATCH("クラス",'決勝ヒート - レース結果（貼付）'!$1:$1,0)),""))</f>
        <v/>
      </c>
      <c r="G16" s="254"/>
      <c r="H16" s="254"/>
      <c r="I16" s="254"/>
      <c r="J16" s="254"/>
      <c r="K16" s="254"/>
      <c r="L16" s="255"/>
      <c r="M16" s="279" t="str">
        <f>IF(ISTEXT(A16)=TRUE,"",IF(F16="","",IF(A16="","",COUNTIF($F$15:F16,F16))))</f>
        <v/>
      </c>
      <c r="N16" s="277"/>
      <c r="O16" s="277"/>
      <c r="P16" s="277"/>
      <c r="Q16" s="278"/>
      <c r="R16" s="279" t="str">
        <f>IFERROR(INDEX('決勝ヒート - レース結果（貼付）'!A3:$Z$50,MATCH($A16,'決勝ヒート - レース結果（貼付）'!A3:$A$50,0),MATCH("No.",'決勝ヒート - レース結果（貼付）'!$1:$1,0)),"")</f>
        <v/>
      </c>
      <c r="S16" s="277"/>
      <c r="T16" s="277"/>
      <c r="U16" s="277"/>
      <c r="V16" s="278"/>
      <c r="W16" s="250" t="str">
        <f>IFERROR(INDEX('決勝ヒート - レース結果（貼付）'!$A:$Z,MATCH($R16,'決勝ヒート - レース結果（貼付）'!$B:$B,0),MATCH("名前",'決勝ヒート - レース結果（貼付）'!$1:$1,0)),"")</f>
        <v/>
      </c>
      <c r="X16" s="251"/>
      <c r="Y16" s="251"/>
      <c r="Z16" s="251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2"/>
      <c r="AW16" s="249" t="str">
        <f>IFERROR(MID(INDEX('決勝ヒート - レース結果（貼付）'!$A:$Z,MATCH($R16,'決勝ヒート - レース結果（貼付）'!$B:$B,0),MATCH("会員番号",'決勝ヒート - レース結果（貼付）'!$1:$1,0)),1,1),"")</f>
        <v/>
      </c>
      <c r="AX16" s="249"/>
      <c r="AY16" s="249" t="str">
        <f>IFERROR(MID(INDEX('決勝ヒート - レース結果（貼付）'!$A:$Z,MATCH($R16,'決勝ヒート - レース結果（貼付）'!$B:$B,0),MATCH("会員番号",'決勝ヒート - レース結果（貼付）'!$1:$1,0)),2,1),"")</f>
        <v/>
      </c>
      <c r="AZ16" s="249"/>
      <c r="BA16" s="249" t="str">
        <f>IFERROR(MID(INDEX('決勝ヒート - レース結果（貼付）'!$A:$Z,MATCH($R16,'決勝ヒート - レース結果（貼付）'!$B:$B,0),MATCH("会員番号",'決勝ヒート - レース結果（貼付）'!$1:$1,0)),3,1),"")</f>
        <v/>
      </c>
      <c r="BB16" s="249"/>
      <c r="BC16" s="249" t="str">
        <f>IFERROR(MID(INDEX('決勝ヒート - レース結果（貼付）'!$A:$Z,MATCH($R16,'決勝ヒート - レース結果（貼付）'!$B:$B,0),MATCH("会員番号",'決勝ヒート - レース結果（貼付）'!$1:$1,0)),4,1),"")</f>
        <v/>
      </c>
      <c r="BD16" s="249"/>
      <c r="BE16" s="249" t="str">
        <f>IFERROR(MID(INDEX('決勝ヒート - レース結果（貼付）'!$A:$Z,MATCH($R16,'決勝ヒート - レース結果（貼付）'!$B:$B,0),MATCH("会員番号",'決勝ヒート - レース結果（貼付）'!$1:$1,0)),5,1),"")</f>
        <v/>
      </c>
      <c r="BF16" s="249"/>
      <c r="BG16" s="249" t="str">
        <f>IFERROR(MID(INDEX('決勝ヒート - レース結果（貼付）'!$A:$Z,MATCH($R16,'決勝ヒート - レース結果（貼付）'!$B:$B,0),MATCH("会員番号",'決勝ヒート - レース結果（貼付）'!$1:$1,0)),6,1),"")</f>
        <v/>
      </c>
      <c r="BH16" s="249"/>
      <c r="BI16" s="249" t="str">
        <f>IFERROR(MID(INDEX('決勝ヒート - レース結果（貼付）'!$A:$Z,MATCH($R16,'決勝ヒート - レース結果（貼付）'!$B:$B,0),MATCH("会員番号",'決勝ヒート - レース結果（貼付）'!$1:$1,0)),7,1),"")</f>
        <v/>
      </c>
      <c r="BJ16" s="249"/>
      <c r="BK16" s="249" t="str">
        <f>IFERROR(MID(INDEX('決勝ヒート - レース結果（貼付）'!$A:$Z,MATCH($R16,'決勝ヒート - レース結果（貼付）'!$B:$B,0),MATCH("会員番号",'決勝ヒート - レース結果（貼付）'!$1:$1,0)),8,1),"")</f>
        <v/>
      </c>
      <c r="BL16" s="249"/>
      <c r="BM16" s="249" t="str">
        <f>IFERROR(MID(INDEX('決勝ヒート - レース結果（貼付）'!$A:$Z,MATCH($R16,'決勝ヒート - レース結果（貼付）'!$B:$B,0),MATCH("会員番号",'決勝ヒート - レース結果（貼付）'!$1:$1,0)),9,1),"")</f>
        <v/>
      </c>
      <c r="BN16" s="249"/>
      <c r="BO16" s="249" t="str">
        <f>IFERROR(MID(INDEX('決勝ヒート - レース結果（貼付）'!$A:$Z,MATCH($R16,'決勝ヒート - レース結果（貼付）'!$B:$B,0),MATCH("会員番号",'決勝ヒート - レース結果（貼付）'!$1:$1,0)),10,1),"")</f>
        <v/>
      </c>
      <c r="BP16" s="249"/>
      <c r="BQ16" s="249" t="str">
        <f>IFERROR(MID(INDEX('決勝ヒート - レース結果（貼付）'!$A:$Z,MATCH($R16,'決勝ヒート - レース結果（貼付）'!$B:$B,0),MATCH("会員番号",'決勝ヒート - レース結果（貼付）'!$1:$1,0)),11,1),"")</f>
        <v/>
      </c>
      <c r="BR16" s="249"/>
      <c r="BS16" s="249" t="str">
        <f>IFERROR(MID(INDEX('決勝ヒート - レース結果（貼付）'!$A:$Z,MATCH($R16,'決勝ヒート - レース結果（貼付）'!$B:$B,0),MATCH("会員番号",'決勝ヒート - レース結果（貼付）'!$1:$1,0)),12,1),"")</f>
        <v/>
      </c>
      <c r="BT16" s="249"/>
      <c r="BU16" s="249" t="str">
        <f>IFERROR(MID(INDEX('決勝ヒート - レース結果（貼付）'!$A:$Z,MATCH($R16,'決勝ヒート - レース結果（貼付）'!$B:$B,0),MATCH("会員番号",'決勝ヒート - レース結果（貼付）'!$1:$1,0)),13,1),"")</f>
        <v/>
      </c>
      <c r="BV16" s="249"/>
      <c r="BW16" s="249" t="str">
        <f>IFERROR(MID(INDEX('決勝ヒート - レース結果（貼付）'!$A:$Z,MATCH($R16,'決勝ヒート - レース結果（貼付）'!$B:$B,0),MATCH("会員番号",'決勝ヒート - レース結果（貼付）'!$1:$1,0)),14,1),"")</f>
        <v/>
      </c>
      <c r="BX16" s="249"/>
      <c r="BY16" s="250" t="str">
        <f>IFERROR(INDEX('決勝ヒート - レース結果（貼付）'!$A:$Z,MATCH($R16,'決勝ヒート - レース結果（貼付）'!$B:$B,0),MATCH("Team",'決勝ヒート - レース結果（貼付）'!$1:$1,0)),"")</f>
        <v/>
      </c>
      <c r="BZ16" s="251"/>
      <c r="CA16" s="251"/>
      <c r="CB16" s="251"/>
      <c r="CC16" s="251"/>
      <c r="CD16" s="251"/>
      <c r="CE16" s="251"/>
      <c r="CF16" s="251"/>
      <c r="CG16" s="251"/>
      <c r="CH16" s="251"/>
      <c r="CI16" s="251"/>
      <c r="CJ16" s="251"/>
      <c r="CK16" s="251"/>
      <c r="CL16" s="251"/>
      <c r="CM16" s="251"/>
      <c r="CN16" s="251"/>
      <c r="CO16" s="251"/>
      <c r="CP16" s="251"/>
      <c r="CQ16" s="251"/>
      <c r="CR16" s="251"/>
      <c r="CS16" s="252"/>
      <c r="CT16" s="250" t="str">
        <f>IFERROR(INDEX('決勝ヒート - レース結果（貼付）'!$A:$Z,MATCH($R16,'決勝ヒート - レース結果（貼付）'!$B:$B,0),MATCH("Model/Engine",'決勝ヒート - レース結果（貼付）'!$1:$1,0)),"")</f>
        <v/>
      </c>
      <c r="CU16" s="251"/>
      <c r="CV16" s="251"/>
      <c r="CW16" s="251"/>
      <c r="CX16" s="251"/>
      <c r="CY16" s="251"/>
      <c r="CZ16" s="251"/>
      <c r="DA16" s="251"/>
      <c r="DB16" s="251"/>
      <c r="DC16" s="251"/>
      <c r="DD16" s="252"/>
      <c r="DE16" s="253"/>
      <c r="DF16" s="254"/>
      <c r="DG16" s="254"/>
      <c r="DH16" s="254"/>
      <c r="DI16" s="254"/>
      <c r="DJ16" s="254"/>
      <c r="DK16" s="254"/>
      <c r="DL16" s="254"/>
      <c r="DM16" s="255"/>
      <c r="DN16" s="324" t="str">
        <f>IF(A16="DNS","ｽﾀｰﾄ出来ず",IF(A16="DQ","失　格",IFERROR(INDEX('決勝ヒート - レース結果（貼付）'!$A:$Z,MATCH($R16,'決勝ヒート - レース結果（貼付）'!$B:$B,0),MATCH("Total Time",'決勝ヒート - レース結果（貼付）'!$1:$1,0)),"")))</f>
        <v/>
      </c>
      <c r="DO16" s="324"/>
      <c r="DP16" s="324"/>
      <c r="DQ16" s="324"/>
      <c r="DR16" s="324"/>
      <c r="DS16" s="324"/>
      <c r="DT16" s="324"/>
      <c r="DU16" s="324"/>
      <c r="DV16" s="324"/>
      <c r="DW16" s="324"/>
      <c r="DX16" s="324"/>
      <c r="DY16" s="325" t="str">
        <f>IF(A16="DNS","",IF(A16="DQ","",IFERROR(INDEX('決勝ヒート - レース結果（貼付）'!$A:$Z,MATCH($R16,'決勝ヒート - レース結果（貼付）'!$B:$B,0),MATCH("Laps",'決勝ヒート - レース結果（貼付）'!$1:$1,0)),"")))</f>
        <v/>
      </c>
      <c r="DZ16" s="325"/>
      <c r="EA16" s="325"/>
      <c r="EB16" s="325"/>
      <c r="EC16" s="325"/>
      <c r="ED16" s="325"/>
      <c r="EE16" s="325"/>
      <c r="EF16" s="325"/>
      <c r="EG16" s="240"/>
      <c r="EH16" s="241"/>
      <c r="EI16" s="241"/>
      <c r="EJ16" s="241"/>
      <c r="EK16" s="241"/>
      <c r="EL16" s="241"/>
      <c r="EM16" s="241"/>
      <c r="EN16" s="241"/>
      <c r="EO16" s="241"/>
      <c r="EP16" s="241"/>
      <c r="EQ16" s="241"/>
      <c r="ER16" s="241"/>
      <c r="ES16" s="241"/>
      <c r="ET16" s="241"/>
      <c r="EU16" s="241"/>
      <c r="EV16" s="241"/>
      <c r="EW16" s="241"/>
      <c r="EX16" s="242"/>
    </row>
    <row r="17" spans="1:154" s="135" customFormat="1" ht="18.600000000000001" customHeight="1">
      <c r="A17" s="276" t="str">
        <f>IF(OR('決勝ヒート - レース結果（貼付）'!A4="DNF",'決勝ヒート - レース結果（貼付）'!A4="DNS",'決勝ヒート - レース結果（貼付）'!A4="DQ"),'決勝ヒート - レース結果（貼付）'!A4,IF(MAX('決勝ヒート - レース結果（貼付）'!$A:$A)&gt;A16,A16+1,""))</f>
        <v/>
      </c>
      <c r="B17" s="277"/>
      <c r="C17" s="277"/>
      <c r="D17" s="277"/>
      <c r="E17" s="278"/>
      <c r="F17" s="253" t="str">
        <f>IF(IFERROR(INDEX('決勝ヒート - レース結果（貼付）'!$A:$Z,MATCH($A17,'決勝ヒート - レース結果（貼付）'!$A:$A,0),MATCH("クラス",'決勝ヒート - レース結果（貼付）'!$1:$1,0)),"")=0,"",IFERROR(INDEX('決勝ヒート - レース結果（貼付）'!$A:$Z,MATCH($A17,'決勝ヒート - レース結果（貼付）'!$A:$A,0),MATCH("クラス",'決勝ヒート - レース結果（貼付）'!$1:$1,0)),""))</f>
        <v/>
      </c>
      <c r="G17" s="254"/>
      <c r="H17" s="254"/>
      <c r="I17" s="254"/>
      <c r="J17" s="254"/>
      <c r="K17" s="254"/>
      <c r="L17" s="255"/>
      <c r="M17" s="279" t="str">
        <f>IF(ISTEXT(A17)=TRUE,"",IF(F17="","",IF(A17="","",COUNTIF($F$15:F17,F17))))</f>
        <v/>
      </c>
      <c r="N17" s="277"/>
      <c r="O17" s="277"/>
      <c r="P17" s="277"/>
      <c r="Q17" s="278"/>
      <c r="R17" s="279" t="str">
        <f>IFERROR(INDEX('決勝ヒート - レース結果（貼付）'!A4:$Z$50,MATCH($A17,'決勝ヒート - レース結果（貼付）'!A4:$A$50,0),MATCH("No.",'決勝ヒート - レース結果（貼付）'!$1:$1,0)),"")</f>
        <v/>
      </c>
      <c r="S17" s="277"/>
      <c r="T17" s="277"/>
      <c r="U17" s="277"/>
      <c r="V17" s="278"/>
      <c r="W17" s="250" t="str">
        <f>IFERROR(INDEX('決勝ヒート - レース結果（貼付）'!$A:$Z,MATCH($R17,'決勝ヒート - レース結果（貼付）'!$B:$B,0),MATCH("名前",'決勝ヒート - レース結果（貼付）'!$1:$1,0)),"")</f>
        <v/>
      </c>
      <c r="X17" s="251"/>
      <c r="Y17" s="251"/>
      <c r="Z17" s="251"/>
      <c r="AA17" s="251"/>
      <c r="AB17" s="251"/>
      <c r="AC17" s="251"/>
      <c r="AD17" s="251"/>
      <c r="AE17" s="251"/>
      <c r="AF17" s="251"/>
      <c r="AG17" s="251"/>
      <c r="AH17" s="251"/>
      <c r="AI17" s="251"/>
      <c r="AJ17" s="251"/>
      <c r="AK17" s="251"/>
      <c r="AL17" s="251"/>
      <c r="AM17" s="251"/>
      <c r="AN17" s="251"/>
      <c r="AO17" s="251"/>
      <c r="AP17" s="251"/>
      <c r="AQ17" s="251"/>
      <c r="AR17" s="251"/>
      <c r="AS17" s="251"/>
      <c r="AT17" s="251"/>
      <c r="AU17" s="251"/>
      <c r="AV17" s="252"/>
      <c r="AW17" s="249" t="str">
        <f>IFERROR(MID(INDEX('決勝ヒート - レース結果（貼付）'!$A:$Z,MATCH($R17,'決勝ヒート - レース結果（貼付）'!$B:$B,0),MATCH("会員番号",'決勝ヒート - レース結果（貼付）'!$1:$1,0)),1,1),"")</f>
        <v/>
      </c>
      <c r="AX17" s="249"/>
      <c r="AY17" s="249" t="str">
        <f>IFERROR(MID(INDEX('決勝ヒート - レース結果（貼付）'!$A:$Z,MATCH($R17,'決勝ヒート - レース結果（貼付）'!$B:$B,0),MATCH("会員番号",'決勝ヒート - レース結果（貼付）'!$1:$1,0)),2,1),"")</f>
        <v/>
      </c>
      <c r="AZ17" s="249"/>
      <c r="BA17" s="249" t="str">
        <f>IFERROR(MID(INDEX('決勝ヒート - レース結果（貼付）'!$A:$Z,MATCH($R17,'決勝ヒート - レース結果（貼付）'!$B:$B,0),MATCH("会員番号",'決勝ヒート - レース結果（貼付）'!$1:$1,0)),3,1),"")</f>
        <v/>
      </c>
      <c r="BB17" s="249"/>
      <c r="BC17" s="249" t="str">
        <f>IFERROR(MID(INDEX('決勝ヒート - レース結果（貼付）'!$A:$Z,MATCH($R17,'決勝ヒート - レース結果（貼付）'!$B:$B,0),MATCH("会員番号",'決勝ヒート - レース結果（貼付）'!$1:$1,0)),4,1),"")</f>
        <v/>
      </c>
      <c r="BD17" s="249"/>
      <c r="BE17" s="249" t="str">
        <f>IFERROR(MID(INDEX('決勝ヒート - レース結果（貼付）'!$A:$Z,MATCH($R17,'決勝ヒート - レース結果（貼付）'!$B:$B,0),MATCH("会員番号",'決勝ヒート - レース結果（貼付）'!$1:$1,0)),5,1),"")</f>
        <v/>
      </c>
      <c r="BF17" s="249"/>
      <c r="BG17" s="249" t="str">
        <f>IFERROR(MID(INDEX('決勝ヒート - レース結果（貼付）'!$A:$Z,MATCH($R17,'決勝ヒート - レース結果（貼付）'!$B:$B,0),MATCH("会員番号",'決勝ヒート - レース結果（貼付）'!$1:$1,0)),6,1),"")</f>
        <v/>
      </c>
      <c r="BH17" s="249"/>
      <c r="BI17" s="249" t="str">
        <f>IFERROR(MID(INDEX('決勝ヒート - レース結果（貼付）'!$A:$Z,MATCH($R17,'決勝ヒート - レース結果（貼付）'!$B:$B,0),MATCH("会員番号",'決勝ヒート - レース結果（貼付）'!$1:$1,0)),7,1),"")</f>
        <v/>
      </c>
      <c r="BJ17" s="249"/>
      <c r="BK17" s="249" t="str">
        <f>IFERROR(MID(INDEX('決勝ヒート - レース結果（貼付）'!$A:$Z,MATCH($R17,'決勝ヒート - レース結果（貼付）'!$B:$B,0),MATCH("会員番号",'決勝ヒート - レース結果（貼付）'!$1:$1,0)),8,1),"")</f>
        <v/>
      </c>
      <c r="BL17" s="249"/>
      <c r="BM17" s="249" t="str">
        <f>IFERROR(MID(INDEX('決勝ヒート - レース結果（貼付）'!$A:$Z,MATCH($R17,'決勝ヒート - レース結果（貼付）'!$B:$B,0),MATCH("会員番号",'決勝ヒート - レース結果（貼付）'!$1:$1,0)),9,1),"")</f>
        <v/>
      </c>
      <c r="BN17" s="249"/>
      <c r="BO17" s="249" t="str">
        <f>IFERROR(MID(INDEX('決勝ヒート - レース結果（貼付）'!$A:$Z,MATCH($R17,'決勝ヒート - レース結果（貼付）'!$B:$B,0),MATCH("会員番号",'決勝ヒート - レース結果（貼付）'!$1:$1,0)),10,1),"")</f>
        <v/>
      </c>
      <c r="BP17" s="249"/>
      <c r="BQ17" s="249" t="str">
        <f>IFERROR(MID(INDEX('決勝ヒート - レース結果（貼付）'!$A:$Z,MATCH($R17,'決勝ヒート - レース結果（貼付）'!$B:$B,0),MATCH("会員番号",'決勝ヒート - レース結果（貼付）'!$1:$1,0)),11,1),"")</f>
        <v/>
      </c>
      <c r="BR17" s="249"/>
      <c r="BS17" s="249" t="str">
        <f>IFERROR(MID(INDEX('決勝ヒート - レース結果（貼付）'!$A:$Z,MATCH($R17,'決勝ヒート - レース結果（貼付）'!$B:$B,0),MATCH("会員番号",'決勝ヒート - レース結果（貼付）'!$1:$1,0)),12,1),"")</f>
        <v/>
      </c>
      <c r="BT17" s="249"/>
      <c r="BU17" s="249" t="str">
        <f>IFERROR(MID(INDEX('決勝ヒート - レース結果（貼付）'!$A:$Z,MATCH($R17,'決勝ヒート - レース結果（貼付）'!$B:$B,0),MATCH("会員番号",'決勝ヒート - レース結果（貼付）'!$1:$1,0)),13,1),"")</f>
        <v/>
      </c>
      <c r="BV17" s="249"/>
      <c r="BW17" s="249" t="str">
        <f>IFERROR(MID(INDEX('決勝ヒート - レース結果（貼付）'!$A:$Z,MATCH($R17,'決勝ヒート - レース結果（貼付）'!$B:$B,0),MATCH("会員番号",'決勝ヒート - レース結果（貼付）'!$1:$1,0)),14,1),"")</f>
        <v/>
      </c>
      <c r="BX17" s="249"/>
      <c r="BY17" s="250" t="str">
        <f>IFERROR(INDEX('決勝ヒート - レース結果（貼付）'!$A:$Z,MATCH($R17,'決勝ヒート - レース結果（貼付）'!$B:$B,0),MATCH("Team",'決勝ヒート - レース結果（貼付）'!$1:$1,0)),"")</f>
        <v/>
      </c>
      <c r="BZ17" s="251"/>
      <c r="CA17" s="251"/>
      <c r="CB17" s="251"/>
      <c r="CC17" s="251"/>
      <c r="CD17" s="251"/>
      <c r="CE17" s="251"/>
      <c r="CF17" s="251"/>
      <c r="CG17" s="251"/>
      <c r="CH17" s="251"/>
      <c r="CI17" s="251"/>
      <c r="CJ17" s="251"/>
      <c r="CK17" s="251"/>
      <c r="CL17" s="251"/>
      <c r="CM17" s="251"/>
      <c r="CN17" s="251"/>
      <c r="CO17" s="251"/>
      <c r="CP17" s="251"/>
      <c r="CQ17" s="251"/>
      <c r="CR17" s="251"/>
      <c r="CS17" s="252"/>
      <c r="CT17" s="250" t="str">
        <f>IFERROR(INDEX('決勝ヒート - レース結果（貼付）'!$A:$Z,MATCH($R17,'決勝ヒート - レース結果（貼付）'!$B:$B,0),MATCH("Model/Engine",'決勝ヒート - レース結果（貼付）'!$1:$1,0)),"")</f>
        <v/>
      </c>
      <c r="CU17" s="251"/>
      <c r="CV17" s="251"/>
      <c r="CW17" s="251"/>
      <c r="CX17" s="251"/>
      <c r="CY17" s="251"/>
      <c r="CZ17" s="251"/>
      <c r="DA17" s="251"/>
      <c r="DB17" s="251"/>
      <c r="DC17" s="251"/>
      <c r="DD17" s="252"/>
      <c r="DE17" s="253"/>
      <c r="DF17" s="254"/>
      <c r="DG17" s="254"/>
      <c r="DH17" s="254"/>
      <c r="DI17" s="254"/>
      <c r="DJ17" s="254"/>
      <c r="DK17" s="254"/>
      <c r="DL17" s="254"/>
      <c r="DM17" s="255"/>
      <c r="DN17" s="324" t="str">
        <f>IF(A17="DNS","ｽﾀｰﾄ出来ず",IF(A17="DQ","失　格",IFERROR(INDEX('決勝ヒート - レース結果（貼付）'!$A:$Z,MATCH($R17,'決勝ヒート - レース結果（貼付）'!$B:$B,0),MATCH("Total Time",'決勝ヒート - レース結果（貼付）'!$1:$1,0)),"")))</f>
        <v/>
      </c>
      <c r="DO17" s="324"/>
      <c r="DP17" s="324"/>
      <c r="DQ17" s="324"/>
      <c r="DR17" s="324"/>
      <c r="DS17" s="324"/>
      <c r="DT17" s="324"/>
      <c r="DU17" s="324"/>
      <c r="DV17" s="324"/>
      <c r="DW17" s="324"/>
      <c r="DX17" s="324"/>
      <c r="DY17" s="325" t="str">
        <f>IF(A17="DNS","",IF(A17="DQ","",IFERROR(INDEX('決勝ヒート - レース結果（貼付）'!$A:$Z,MATCH($R17,'決勝ヒート - レース結果（貼付）'!$B:$B,0),MATCH("Laps",'決勝ヒート - レース結果（貼付）'!$1:$1,0)),"")))</f>
        <v/>
      </c>
      <c r="DZ17" s="325"/>
      <c r="EA17" s="325"/>
      <c r="EB17" s="325"/>
      <c r="EC17" s="325"/>
      <c r="ED17" s="325"/>
      <c r="EE17" s="325"/>
      <c r="EF17" s="325"/>
      <c r="EG17" s="240"/>
      <c r="EH17" s="241"/>
      <c r="EI17" s="241"/>
      <c r="EJ17" s="241"/>
      <c r="EK17" s="241"/>
      <c r="EL17" s="241"/>
      <c r="EM17" s="241"/>
      <c r="EN17" s="241"/>
      <c r="EO17" s="241"/>
      <c r="EP17" s="241"/>
      <c r="EQ17" s="241"/>
      <c r="ER17" s="241"/>
      <c r="ES17" s="241"/>
      <c r="ET17" s="241"/>
      <c r="EU17" s="241"/>
      <c r="EV17" s="241"/>
      <c r="EW17" s="241"/>
      <c r="EX17" s="242"/>
    </row>
    <row r="18" spans="1:154" s="135" customFormat="1" ht="18.600000000000001" customHeight="1">
      <c r="A18" s="276" t="str">
        <f>IF(OR('決勝ヒート - レース結果（貼付）'!A5="DNF",'決勝ヒート - レース結果（貼付）'!A5="DNS",'決勝ヒート - レース結果（貼付）'!A5="DQ"),'決勝ヒート - レース結果（貼付）'!A5,IF(MAX('決勝ヒート - レース結果（貼付）'!$A:$A)&gt;A17,A17+1,""))</f>
        <v/>
      </c>
      <c r="B18" s="277"/>
      <c r="C18" s="277"/>
      <c r="D18" s="277"/>
      <c r="E18" s="278"/>
      <c r="F18" s="253" t="str">
        <f>IF(IFERROR(INDEX('決勝ヒート - レース結果（貼付）'!$A:$Z,MATCH($A18,'決勝ヒート - レース結果（貼付）'!$A:$A,0),MATCH("クラス",'決勝ヒート - レース結果（貼付）'!$1:$1,0)),"")=0,"",IFERROR(INDEX('決勝ヒート - レース結果（貼付）'!$A:$Z,MATCH($A18,'決勝ヒート - レース結果（貼付）'!$A:$A,0),MATCH("クラス",'決勝ヒート - レース結果（貼付）'!$1:$1,0)),""))</f>
        <v/>
      </c>
      <c r="G18" s="254"/>
      <c r="H18" s="254"/>
      <c r="I18" s="254"/>
      <c r="J18" s="254"/>
      <c r="K18" s="254"/>
      <c r="L18" s="255"/>
      <c r="M18" s="279" t="str">
        <f>IF(ISTEXT(A18)=TRUE,"",IF(F18="","",IF(A18="","",COUNTIF($F$15:F18,F18))))</f>
        <v/>
      </c>
      <c r="N18" s="277"/>
      <c r="O18" s="277"/>
      <c r="P18" s="277"/>
      <c r="Q18" s="278"/>
      <c r="R18" s="279" t="str">
        <f>IFERROR(INDEX('決勝ヒート - レース結果（貼付）'!A5:$Z$50,MATCH($A18,'決勝ヒート - レース結果（貼付）'!A5:$A$50,0),MATCH("No.",'決勝ヒート - レース結果（貼付）'!$1:$1,0)),"")</f>
        <v/>
      </c>
      <c r="S18" s="277"/>
      <c r="T18" s="277"/>
      <c r="U18" s="277"/>
      <c r="V18" s="278"/>
      <c r="W18" s="250" t="str">
        <f>IFERROR(INDEX('決勝ヒート - レース結果（貼付）'!$A:$Z,MATCH($R18,'決勝ヒート - レース結果（貼付）'!$B:$B,0),MATCH("名前",'決勝ヒート - レース結果（貼付）'!$1:$1,0)),"")</f>
        <v/>
      </c>
      <c r="X18" s="251"/>
      <c r="Y18" s="251"/>
      <c r="Z18" s="251"/>
      <c r="AA18" s="251"/>
      <c r="AB18" s="251"/>
      <c r="AC18" s="251"/>
      <c r="AD18" s="251"/>
      <c r="AE18" s="251"/>
      <c r="AF18" s="251"/>
      <c r="AG18" s="251"/>
      <c r="AH18" s="251"/>
      <c r="AI18" s="251"/>
      <c r="AJ18" s="251"/>
      <c r="AK18" s="251"/>
      <c r="AL18" s="251"/>
      <c r="AM18" s="251"/>
      <c r="AN18" s="251"/>
      <c r="AO18" s="251"/>
      <c r="AP18" s="251"/>
      <c r="AQ18" s="251"/>
      <c r="AR18" s="251"/>
      <c r="AS18" s="251"/>
      <c r="AT18" s="251"/>
      <c r="AU18" s="251"/>
      <c r="AV18" s="252"/>
      <c r="AW18" s="249" t="str">
        <f>IFERROR(MID(INDEX('決勝ヒート - レース結果（貼付）'!$A:$Z,MATCH($R18,'決勝ヒート - レース結果（貼付）'!$B:$B,0),MATCH("会員番号",'決勝ヒート - レース結果（貼付）'!$1:$1,0)),1,1),"")</f>
        <v/>
      </c>
      <c r="AX18" s="249"/>
      <c r="AY18" s="249" t="str">
        <f>IFERROR(MID(INDEX('決勝ヒート - レース結果（貼付）'!$A:$Z,MATCH($R18,'決勝ヒート - レース結果（貼付）'!$B:$B,0),MATCH("会員番号",'決勝ヒート - レース結果（貼付）'!$1:$1,0)),2,1),"")</f>
        <v/>
      </c>
      <c r="AZ18" s="249"/>
      <c r="BA18" s="249" t="str">
        <f>IFERROR(MID(INDEX('決勝ヒート - レース結果（貼付）'!$A:$Z,MATCH($R18,'決勝ヒート - レース結果（貼付）'!$B:$B,0),MATCH("会員番号",'決勝ヒート - レース結果（貼付）'!$1:$1,0)),3,1),"")</f>
        <v/>
      </c>
      <c r="BB18" s="249"/>
      <c r="BC18" s="249" t="str">
        <f>IFERROR(MID(INDEX('決勝ヒート - レース結果（貼付）'!$A:$Z,MATCH($R18,'決勝ヒート - レース結果（貼付）'!$B:$B,0),MATCH("会員番号",'決勝ヒート - レース結果（貼付）'!$1:$1,0)),4,1),"")</f>
        <v/>
      </c>
      <c r="BD18" s="249"/>
      <c r="BE18" s="249" t="str">
        <f>IFERROR(MID(INDEX('決勝ヒート - レース結果（貼付）'!$A:$Z,MATCH($R18,'決勝ヒート - レース結果（貼付）'!$B:$B,0),MATCH("会員番号",'決勝ヒート - レース結果（貼付）'!$1:$1,0)),5,1),"")</f>
        <v/>
      </c>
      <c r="BF18" s="249"/>
      <c r="BG18" s="249" t="str">
        <f>IFERROR(MID(INDEX('決勝ヒート - レース結果（貼付）'!$A:$Z,MATCH($R18,'決勝ヒート - レース結果（貼付）'!$B:$B,0),MATCH("会員番号",'決勝ヒート - レース結果（貼付）'!$1:$1,0)),6,1),"")</f>
        <v/>
      </c>
      <c r="BH18" s="249"/>
      <c r="BI18" s="249" t="str">
        <f>IFERROR(MID(INDEX('決勝ヒート - レース結果（貼付）'!$A:$Z,MATCH($R18,'決勝ヒート - レース結果（貼付）'!$B:$B,0),MATCH("会員番号",'決勝ヒート - レース結果（貼付）'!$1:$1,0)),7,1),"")</f>
        <v/>
      </c>
      <c r="BJ18" s="249"/>
      <c r="BK18" s="249" t="str">
        <f>IFERROR(MID(INDEX('決勝ヒート - レース結果（貼付）'!$A:$Z,MATCH($R18,'決勝ヒート - レース結果（貼付）'!$B:$B,0),MATCH("会員番号",'決勝ヒート - レース結果（貼付）'!$1:$1,0)),8,1),"")</f>
        <v/>
      </c>
      <c r="BL18" s="249"/>
      <c r="BM18" s="249" t="str">
        <f>IFERROR(MID(INDEX('決勝ヒート - レース結果（貼付）'!$A:$Z,MATCH($R18,'決勝ヒート - レース結果（貼付）'!$B:$B,0),MATCH("会員番号",'決勝ヒート - レース結果（貼付）'!$1:$1,0)),9,1),"")</f>
        <v/>
      </c>
      <c r="BN18" s="249"/>
      <c r="BO18" s="249" t="str">
        <f>IFERROR(MID(INDEX('決勝ヒート - レース結果（貼付）'!$A:$Z,MATCH($R18,'決勝ヒート - レース結果（貼付）'!$B:$B,0),MATCH("会員番号",'決勝ヒート - レース結果（貼付）'!$1:$1,0)),10,1),"")</f>
        <v/>
      </c>
      <c r="BP18" s="249"/>
      <c r="BQ18" s="249" t="str">
        <f>IFERROR(MID(INDEX('決勝ヒート - レース結果（貼付）'!$A:$Z,MATCH($R18,'決勝ヒート - レース結果（貼付）'!$B:$B,0),MATCH("会員番号",'決勝ヒート - レース結果（貼付）'!$1:$1,0)),11,1),"")</f>
        <v/>
      </c>
      <c r="BR18" s="249"/>
      <c r="BS18" s="249" t="str">
        <f>IFERROR(MID(INDEX('決勝ヒート - レース結果（貼付）'!$A:$Z,MATCH($R18,'決勝ヒート - レース結果（貼付）'!$B:$B,0),MATCH("会員番号",'決勝ヒート - レース結果（貼付）'!$1:$1,0)),12,1),"")</f>
        <v/>
      </c>
      <c r="BT18" s="249"/>
      <c r="BU18" s="249" t="str">
        <f>IFERROR(MID(INDEX('決勝ヒート - レース結果（貼付）'!$A:$Z,MATCH($R18,'決勝ヒート - レース結果（貼付）'!$B:$B,0),MATCH("会員番号",'決勝ヒート - レース結果（貼付）'!$1:$1,0)),13,1),"")</f>
        <v/>
      </c>
      <c r="BV18" s="249"/>
      <c r="BW18" s="249" t="str">
        <f>IFERROR(MID(INDEX('決勝ヒート - レース結果（貼付）'!$A:$Z,MATCH($R18,'決勝ヒート - レース結果（貼付）'!$B:$B,0),MATCH("会員番号",'決勝ヒート - レース結果（貼付）'!$1:$1,0)),14,1),"")</f>
        <v/>
      </c>
      <c r="BX18" s="249"/>
      <c r="BY18" s="250" t="str">
        <f>IFERROR(INDEX('決勝ヒート - レース結果（貼付）'!$A:$Z,MATCH($R18,'決勝ヒート - レース結果（貼付）'!$B:$B,0),MATCH("Team",'決勝ヒート - レース結果（貼付）'!$1:$1,0)),"")</f>
        <v/>
      </c>
      <c r="BZ18" s="251"/>
      <c r="CA18" s="251"/>
      <c r="CB18" s="251"/>
      <c r="CC18" s="251"/>
      <c r="CD18" s="251"/>
      <c r="CE18" s="251"/>
      <c r="CF18" s="251"/>
      <c r="CG18" s="251"/>
      <c r="CH18" s="251"/>
      <c r="CI18" s="251"/>
      <c r="CJ18" s="251"/>
      <c r="CK18" s="251"/>
      <c r="CL18" s="251"/>
      <c r="CM18" s="251"/>
      <c r="CN18" s="251"/>
      <c r="CO18" s="251"/>
      <c r="CP18" s="251"/>
      <c r="CQ18" s="251"/>
      <c r="CR18" s="251"/>
      <c r="CS18" s="252"/>
      <c r="CT18" s="250" t="str">
        <f>IFERROR(INDEX('決勝ヒート - レース結果（貼付）'!$A:$Z,MATCH($R18,'決勝ヒート - レース結果（貼付）'!$B:$B,0),MATCH("Model/Engine",'決勝ヒート - レース結果（貼付）'!$1:$1,0)),"")</f>
        <v/>
      </c>
      <c r="CU18" s="251"/>
      <c r="CV18" s="251"/>
      <c r="CW18" s="251"/>
      <c r="CX18" s="251"/>
      <c r="CY18" s="251"/>
      <c r="CZ18" s="251"/>
      <c r="DA18" s="251"/>
      <c r="DB18" s="251"/>
      <c r="DC18" s="251"/>
      <c r="DD18" s="252"/>
      <c r="DE18" s="253"/>
      <c r="DF18" s="254"/>
      <c r="DG18" s="254"/>
      <c r="DH18" s="254"/>
      <c r="DI18" s="254"/>
      <c r="DJ18" s="254"/>
      <c r="DK18" s="254"/>
      <c r="DL18" s="254"/>
      <c r="DM18" s="255"/>
      <c r="DN18" s="324" t="str">
        <f>IF(A18="DNS","ｽﾀｰﾄ出来ず",IF(A18="DQ","失　格",IFERROR(INDEX('決勝ヒート - レース結果（貼付）'!$A:$Z,MATCH($R18,'決勝ヒート - レース結果（貼付）'!$B:$B,0),MATCH("Total Time",'決勝ヒート - レース結果（貼付）'!$1:$1,0)),"")))</f>
        <v/>
      </c>
      <c r="DO18" s="324"/>
      <c r="DP18" s="324"/>
      <c r="DQ18" s="324"/>
      <c r="DR18" s="324"/>
      <c r="DS18" s="324"/>
      <c r="DT18" s="324"/>
      <c r="DU18" s="324"/>
      <c r="DV18" s="324"/>
      <c r="DW18" s="324"/>
      <c r="DX18" s="324"/>
      <c r="DY18" s="325" t="str">
        <f>IF(A18="DNS","",IF(A18="DQ","",IFERROR(INDEX('決勝ヒート - レース結果（貼付）'!$A:$Z,MATCH($R18,'決勝ヒート - レース結果（貼付）'!$B:$B,0),MATCH("Laps",'決勝ヒート - レース結果（貼付）'!$1:$1,0)),"")))</f>
        <v/>
      </c>
      <c r="DZ18" s="325"/>
      <c r="EA18" s="325"/>
      <c r="EB18" s="325"/>
      <c r="EC18" s="325"/>
      <c r="ED18" s="325"/>
      <c r="EE18" s="325"/>
      <c r="EF18" s="325"/>
      <c r="EG18" s="240"/>
      <c r="EH18" s="241"/>
      <c r="EI18" s="241"/>
      <c r="EJ18" s="241"/>
      <c r="EK18" s="241"/>
      <c r="EL18" s="241"/>
      <c r="EM18" s="241"/>
      <c r="EN18" s="241"/>
      <c r="EO18" s="241"/>
      <c r="EP18" s="241"/>
      <c r="EQ18" s="241"/>
      <c r="ER18" s="241"/>
      <c r="ES18" s="241"/>
      <c r="ET18" s="241"/>
      <c r="EU18" s="241"/>
      <c r="EV18" s="241"/>
      <c r="EW18" s="241"/>
      <c r="EX18" s="242"/>
    </row>
    <row r="19" spans="1:154" s="135" customFormat="1" ht="18.600000000000001" customHeight="1">
      <c r="A19" s="276" t="str">
        <f>IF(OR('決勝ヒート - レース結果（貼付）'!A6="DNF",'決勝ヒート - レース結果（貼付）'!A6="DNS",'決勝ヒート - レース結果（貼付）'!A6="DQ"),'決勝ヒート - レース結果（貼付）'!A6,IF(MAX('決勝ヒート - レース結果（貼付）'!$A:$A)&gt;A18,A18+1,""))</f>
        <v/>
      </c>
      <c r="B19" s="277"/>
      <c r="C19" s="277"/>
      <c r="D19" s="277"/>
      <c r="E19" s="278"/>
      <c r="F19" s="253" t="str">
        <f>IF(IFERROR(INDEX('決勝ヒート - レース結果（貼付）'!$A:$Z,MATCH($A19,'決勝ヒート - レース結果（貼付）'!$A:$A,0),MATCH("クラス",'決勝ヒート - レース結果（貼付）'!$1:$1,0)),"")=0,"",IFERROR(INDEX('決勝ヒート - レース結果（貼付）'!$A:$Z,MATCH($A19,'決勝ヒート - レース結果（貼付）'!$A:$A,0),MATCH("クラス",'決勝ヒート - レース結果（貼付）'!$1:$1,0)),""))</f>
        <v/>
      </c>
      <c r="G19" s="254"/>
      <c r="H19" s="254"/>
      <c r="I19" s="254"/>
      <c r="J19" s="254"/>
      <c r="K19" s="254"/>
      <c r="L19" s="255"/>
      <c r="M19" s="279" t="str">
        <f>IF(ISTEXT(A19)=TRUE,"",IF(F19="","",IF(A19="","",COUNTIF($F$15:F19,F19))))</f>
        <v/>
      </c>
      <c r="N19" s="277"/>
      <c r="O19" s="277"/>
      <c r="P19" s="277"/>
      <c r="Q19" s="278"/>
      <c r="R19" s="279" t="str">
        <f>IFERROR(INDEX('決勝ヒート - レース結果（貼付）'!A6:$Z$50,MATCH($A19,'決勝ヒート - レース結果（貼付）'!A6:$A$50,0),MATCH("No.",'決勝ヒート - レース結果（貼付）'!$1:$1,0)),"")</f>
        <v/>
      </c>
      <c r="S19" s="277"/>
      <c r="T19" s="277"/>
      <c r="U19" s="277"/>
      <c r="V19" s="278"/>
      <c r="W19" s="250" t="str">
        <f>IFERROR(INDEX('決勝ヒート - レース結果（貼付）'!$A:$Z,MATCH($R19,'決勝ヒート - レース結果（貼付）'!$B:$B,0),MATCH("名前",'決勝ヒート - レース結果（貼付）'!$1:$1,0)),"")</f>
        <v/>
      </c>
      <c r="X19" s="251"/>
      <c r="Y19" s="251"/>
      <c r="Z19" s="251"/>
      <c r="AA19" s="251"/>
      <c r="AB19" s="251"/>
      <c r="AC19" s="251"/>
      <c r="AD19" s="251"/>
      <c r="AE19" s="251"/>
      <c r="AF19" s="251"/>
      <c r="AG19" s="251"/>
      <c r="AH19" s="251"/>
      <c r="AI19" s="251"/>
      <c r="AJ19" s="251"/>
      <c r="AK19" s="251"/>
      <c r="AL19" s="251"/>
      <c r="AM19" s="251"/>
      <c r="AN19" s="251"/>
      <c r="AO19" s="251"/>
      <c r="AP19" s="251"/>
      <c r="AQ19" s="251"/>
      <c r="AR19" s="251"/>
      <c r="AS19" s="251"/>
      <c r="AT19" s="251"/>
      <c r="AU19" s="251"/>
      <c r="AV19" s="252"/>
      <c r="AW19" s="249" t="str">
        <f>IFERROR(MID(INDEX('決勝ヒート - レース結果（貼付）'!$A:$Z,MATCH($R19,'決勝ヒート - レース結果（貼付）'!$B:$B,0),MATCH("会員番号",'決勝ヒート - レース結果（貼付）'!$1:$1,0)),1,1),"")</f>
        <v/>
      </c>
      <c r="AX19" s="249"/>
      <c r="AY19" s="249" t="str">
        <f>IFERROR(MID(INDEX('決勝ヒート - レース結果（貼付）'!$A:$Z,MATCH($R19,'決勝ヒート - レース結果（貼付）'!$B:$B,0),MATCH("会員番号",'決勝ヒート - レース結果（貼付）'!$1:$1,0)),2,1),"")</f>
        <v/>
      </c>
      <c r="AZ19" s="249"/>
      <c r="BA19" s="249" t="str">
        <f>IFERROR(MID(INDEX('決勝ヒート - レース結果（貼付）'!$A:$Z,MATCH($R19,'決勝ヒート - レース結果（貼付）'!$B:$B,0),MATCH("会員番号",'決勝ヒート - レース結果（貼付）'!$1:$1,0)),3,1),"")</f>
        <v/>
      </c>
      <c r="BB19" s="249"/>
      <c r="BC19" s="249" t="str">
        <f>IFERROR(MID(INDEX('決勝ヒート - レース結果（貼付）'!$A:$Z,MATCH($R19,'決勝ヒート - レース結果（貼付）'!$B:$B,0),MATCH("会員番号",'決勝ヒート - レース結果（貼付）'!$1:$1,0)),4,1),"")</f>
        <v/>
      </c>
      <c r="BD19" s="249"/>
      <c r="BE19" s="249" t="str">
        <f>IFERROR(MID(INDEX('決勝ヒート - レース結果（貼付）'!$A:$Z,MATCH($R19,'決勝ヒート - レース結果（貼付）'!$B:$B,0),MATCH("会員番号",'決勝ヒート - レース結果（貼付）'!$1:$1,0)),5,1),"")</f>
        <v/>
      </c>
      <c r="BF19" s="249"/>
      <c r="BG19" s="249" t="str">
        <f>IFERROR(MID(INDEX('決勝ヒート - レース結果（貼付）'!$A:$Z,MATCH($R19,'決勝ヒート - レース結果（貼付）'!$B:$B,0),MATCH("会員番号",'決勝ヒート - レース結果（貼付）'!$1:$1,0)),6,1),"")</f>
        <v/>
      </c>
      <c r="BH19" s="249"/>
      <c r="BI19" s="249" t="str">
        <f>IFERROR(MID(INDEX('決勝ヒート - レース結果（貼付）'!$A:$Z,MATCH($R19,'決勝ヒート - レース結果（貼付）'!$B:$B,0),MATCH("会員番号",'決勝ヒート - レース結果（貼付）'!$1:$1,0)),7,1),"")</f>
        <v/>
      </c>
      <c r="BJ19" s="249"/>
      <c r="BK19" s="249" t="str">
        <f>IFERROR(MID(INDEX('決勝ヒート - レース結果（貼付）'!$A:$Z,MATCH($R19,'決勝ヒート - レース結果（貼付）'!$B:$B,0),MATCH("会員番号",'決勝ヒート - レース結果（貼付）'!$1:$1,0)),8,1),"")</f>
        <v/>
      </c>
      <c r="BL19" s="249"/>
      <c r="BM19" s="249" t="str">
        <f>IFERROR(MID(INDEX('決勝ヒート - レース結果（貼付）'!$A:$Z,MATCH($R19,'決勝ヒート - レース結果（貼付）'!$B:$B,0),MATCH("会員番号",'決勝ヒート - レース結果（貼付）'!$1:$1,0)),9,1),"")</f>
        <v/>
      </c>
      <c r="BN19" s="249"/>
      <c r="BO19" s="249" t="str">
        <f>IFERROR(MID(INDEX('決勝ヒート - レース結果（貼付）'!$A:$Z,MATCH($R19,'決勝ヒート - レース結果（貼付）'!$B:$B,0),MATCH("会員番号",'決勝ヒート - レース結果（貼付）'!$1:$1,0)),10,1),"")</f>
        <v/>
      </c>
      <c r="BP19" s="249"/>
      <c r="BQ19" s="249" t="str">
        <f>IFERROR(MID(INDEX('決勝ヒート - レース結果（貼付）'!$A:$Z,MATCH($R19,'決勝ヒート - レース結果（貼付）'!$B:$B,0),MATCH("会員番号",'決勝ヒート - レース結果（貼付）'!$1:$1,0)),11,1),"")</f>
        <v/>
      </c>
      <c r="BR19" s="249"/>
      <c r="BS19" s="249" t="str">
        <f>IFERROR(MID(INDEX('決勝ヒート - レース結果（貼付）'!$A:$Z,MATCH($R19,'決勝ヒート - レース結果（貼付）'!$B:$B,0),MATCH("会員番号",'決勝ヒート - レース結果（貼付）'!$1:$1,0)),12,1),"")</f>
        <v/>
      </c>
      <c r="BT19" s="249"/>
      <c r="BU19" s="249" t="str">
        <f>IFERROR(MID(INDEX('決勝ヒート - レース結果（貼付）'!$A:$Z,MATCH($R19,'決勝ヒート - レース結果（貼付）'!$B:$B,0),MATCH("会員番号",'決勝ヒート - レース結果（貼付）'!$1:$1,0)),13,1),"")</f>
        <v/>
      </c>
      <c r="BV19" s="249"/>
      <c r="BW19" s="249" t="str">
        <f>IFERROR(MID(INDEX('決勝ヒート - レース結果（貼付）'!$A:$Z,MATCH($R19,'決勝ヒート - レース結果（貼付）'!$B:$B,0),MATCH("会員番号",'決勝ヒート - レース結果（貼付）'!$1:$1,0)),14,1),"")</f>
        <v/>
      </c>
      <c r="BX19" s="249"/>
      <c r="BY19" s="250" t="str">
        <f>IFERROR(INDEX('決勝ヒート - レース結果（貼付）'!$A:$Z,MATCH($R19,'決勝ヒート - レース結果（貼付）'!$B:$B,0),MATCH("Team",'決勝ヒート - レース結果（貼付）'!$1:$1,0)),"")</f>
        <v/>
      </c>
      <c r="BZ19" s="251"/>
      <c r="CA19" s="251"/>
      <c r="CB19" s="251"/>
      <c r="CC19" s="251"/>
      <c r="CD19" s="251"/>
      <c r="CE19" s="251"/>
      <c r="CF19" s="251"/>
      <c r="CG19" s="251"/>
      <c r="CH19" s="251"/>
      <c r="CI19" s="251"/>
      <c r="CJ19" s="251"/>
      <c r="CK19" s="251"/>
      <c r="CL19" s="251"/>
      <c r="CM19" s="251"/>
      <c r="CN19" s="251"/>
      <c r="CO19" s="251"/>
      <c r="CP19" s="251"/>
      <c r="CQ19" s="251"/>
      <c r="CR19" s="251"/>
      <c r="CS19" s="252"/>
      <c r="CT19" s="250" t="str">
        <f>IFERROR(INDEX('決勝ヒート - レース結果（貼付）'!$A:$Z,MATCH($R19,'決勝ヒート - レース結果（貼付）'!$B:$B,0),MATCH("Model/Engine",'決勝ヒート - レース結果（貼付）'!$1:$1,0)),"")</f>
        <v/>
      </c>
      <c r="CU19" s="251"/>
      <c r="CV19" s="251"/>
      <c r="CW19" s="251"/>
      <c r="CX19" s="251"/>
      <c r="CY19" s="251"/>
      <c r="CZ19" s="251"/>
      <c r="DA19" s="251"/>
      <c r="DB19" s="251"/>
      <c r="DC19" s="251"/>
      <c r="DD19" s="252"/>
      <c r="DE19" s="253"/>
      <c r="DF19" s="254"/>
      <c r="DG19" s="254"/>
      <c r="DH19" s="254"/>
      <c r="DI19" s="254"/>
      <c r="DJ19" s="254"/>
      <c r="DK19" s="254"/>
      <c r="DL19" s="254"/>
      <c r="DM19" s="255"/>
      <c r="DN19" s="324" t="str">
        <f>IF(A19="DNS","ｽﾀｰﾄ出来ず",IF(A19="DQ","失　格",IFERROR(INDEX('決勝ヒート - レース結果（貼付）'!$A:$Z,MATCH($R19,'決勝ヒート - レース結果（貼付）'!$B:$B,0),MATCH("Total Time",'決勝ヒート - レース結果（貼付）'!$1:$1,0)),"")))</f>
        <v/>
      </c>
      <c r="DO19" s="324"/>
      <c r="DP19" s="324"/>
      <c r="DQ19" s="324"/>
      <c r="DR19" s="324"/>
      <c r="DS19" s="324"/>
      <c r="DT19" s="324"/>
      <c r="DU19" s="324"/>
      <c r="DV19" s="324"/>
      <c r="DW19" s="324"/>
      <c r="DX19" s="324"/>
      <c r="DY19" s="325" t="str">
        <f>IF(A19="DNS","",IF(A19="DQ","",IFERROR(INDEX('決勝ヒート - レース結果（貼付）'!$A:$Z,MATCH($R19,'決勝ヒート - レース結果（貼付）'!$B:$B,0),MATCH("Laps",'決勝ヒート - レース結果（貼付）'!$1:$1,0)),"")))</f>
        <v/>
      </c>
      <c r="DZ19" s="325"/>
      <c r="EA19" s="325"/>
      <c r="EB19" s="325"/>
      <c r="EC19" s="325"/>
      <c r="ED19" s="325"/>
      <c r="EE19" s="325"/>
      <c r="EF19" s="325"/>
      <c r="EG19" s="240"/>
      <c r="EH19" s="241"/>
      <c r="EI19" s="241"/>
      <c r="EJ19" s="241"/>
      <c r="EK19" s="241"/>
      <c r="EL19" s="241"/>
      <c r="EM19" s="241"/>
      <c r="EN19" s="241"/>
      <c r="EO19" s="241"/>
      <c r="EP19" s="241"/>
      <c r="EQ19" s="241"/>
      <c r="ER19" s="241"/>
      <c r="ES19" s="241"/>
      <c r="ET19" s="241"/>
      <c r="EU19" s="241"/>
      <c r="EV19" s="241"/>
      <c r="EW19" s="241"/>
      <c r="EX19" s="242"/>
    </row>
    <row r="20" spans="1:154" s="135" customFormat="1" ht="18.600000000000001" customHeight="1">
      <c r="A20" s="276" t="str">
        <f>IF(OR('決勝ヒート - レース結果（貼付）'!A7="DNF",'決勝ヒート - レース結果（貼付）'!A7="DNS",'決勝ヒート - レース結果（貼付）'!A7="DQ"),'決勝ヒート - レース結果（貼付）'!A7,IF(MAX('決勝ヒート - レース結果（貼付）'!$A:$A)&gt;A19,A19+1,""))</f>
        <v/>
      </c>
      <c r="B20" s="277"/>
      <c r="C20" s="277"/>
      <c r="D20" s="277"/>
      <c r="E20" s="278"/>
      <c r="F20" s="253" t="str">
        <f>IF(IFERROR(INDEX('決勝ヒート - レース結果（貼付）'!$A:$Z,MATCH($A20,'決勝ヒート - レース結果（貼付）'!$A:$A,0),MATCH("クラス",'決勝ヒート - レース結果（貼付）'!$1:$1,0)),"")=0,"",IFERROR(INDEX('決勝ヒート - レース結果（貼付）'!$A:$Z,MATCH($A20,'決勝ヒート - レース結果（貼付）'!$A:$A,0),MATCH("クラス",'決勝ヒート - レース結果（貼付）'!$1:$1,0)),""))</f>
        <v/>
      </c>
      <c r="G20" s="254"/>
      <c r="H20" s="254"/>
      <c r="I20" s="254"/>
      <c r="J20" s="254"/>
      <c r="K20" s="254"/>
      <c r="L20" s="255"/>
      <c r="M20" s="279" t="str">
        <f>IF(ISTEXT(A20)=TRUE,"",IF(F20="","",IF(A20="","",COUNTIF($F$15:F20,F20))))</f>
        <v/>
      </c>
      <c r="N20" s="277"/>
      <c r="O20" s="277"/>
      <c r="P20" s="277"/>
      <c r="Q20" s="278"/>
      <c r="R20" s="279" t="str">
        <f>IFERROR(INDEX('決勝ヒート - レース結果（貼付）'!A7:$Z$50,MATCH($A20,'決勝ヒート - レース結果（貼付）'!A7:$A$50,0),MATCH("No.",'決勝ヒート - レース結果（貼付）'!$1:$1,0)),"")</f>
        <v/>
      </c>
      <c r="S20" s="277"/>
      <c r="T20" s="277"/>
      <c r="U20" s="277"/>
      <c r="V20" s="278"/>
      <c r="W20" s="250" t="str">
        <f>IFERROR(INDEX('決勝ヒート - レース結果（貼付）'!$A:$Z,MATCH($R20,'決勝ヒート - レース結果（貼付）'!$B:$B,0),MATCH("名前",'決勝ヒート - レース結果（貼付）'!$1:$1,0)),"")</f>
        <v/>
      </c>
      <c r="X20" s="251"/>
      <c r="Y20" s="251"/>
      <c r="Z20" s="251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2"/>
      <c r="AW20" s="249" t="str">
        <f>IFERROR(MID(INDEX('決勝ヒート - レース結果（貼付）'!$A:$Z,MATCH($R20,'決勝ヒート - レース結果（貼付）'!$B:$B,0),MATCH("会員番号",'決勝ヒート - レース結果（貼付）'!$1:$1,0)),1,1),"")</f>
        <v/>
      </c>
      <c r="AX20" s="249"/>
      <c r="AY20" s="249" t="str">
        <f>IFERROR(MID(INDEX('決勝ヒート - レース結果（貼付）'!$A:$Z,MATCH($R20,'決勝ヒート - レース結果（貼付）'!$B:$B,0),MATCH("会員番号",'決勝ヒート - レース結果（貼付）'!$1:$1,0)),2,1),"")</f>
        <v/>
      </c>
      <c r="AZ20" s="249"/>
      <c r="BA20" s="249" t="str">
        <f>IFERROR(MID(INDEX('決勝ヒート - レース結果（貼付）'!$A:$Z,MATCH($R20,'決勝ヒート - レース結果（貼付）'!$B:$B,0),MATCH("会員番号",'決勝ヒート - レース結果（貼付）'!$1:$1,0)),3,1),"")</f>
        <v/>
      </c>
      <c r="BB20" s="249"/>
      <c r="BC20" s="249" t="str">
        <f>IFERROR(MID(INDEX('決勝ヒート - レース結果（貼付）'!$A:$Z,MATCH($R20,'決勝ヒート - レース結果（貼付）'!$B:$B,0),MATCH("会員番号",'決勝ヒート - レース結果（貼付）'!$1:$1,0)),4,1),"")</f>
        <v/>
      </c>
      <c r="BD20" s="249"/>
      <c r="BE20" s="249" t="str">
        <f>IFERROR(MID(INDEX('決勝ヒート - レース結果（貼付）'!$A:$Z,MATCH($R20,'決勝ヒート - レース結果（貼付）'!$B:$B,0),MATCH("会員番号",'決勝ヒート - レース結果（貼付）'!$1:$1,0)),5,1),"")</f>
        <v/>
      </c>
      <c r="BF20" s="249"/>
      <c r="BG20" s="249" t="str">
        <f>IFERROR(MID(INDEX('決勝ヒート - レース結果（貼付）'!$A:$Z,MATCH($R20,'決勝ヒート - レース結果（貼付）'!$B:$B,0),MATCH("会員番号",'決勝ヒート - レース結果（貼付）'!$1:$1,0)),6,1),"")</f>
        <v/>
      </c>
      <c r="BH20" s="249"/>
      <c r="BI20" s="249" t="str">
        <f>IFERROR(MID(INDEX('決勝ヒート - レース結果（貼付）'!$A:$Z,MATCH($R20,'決勝ヒート - レース結果（貼付）'!$B:$B,0),MATCH("会員番号",'決勝ヒート - レース結果（貼付）'!$1:$1,0)),7,1),"")</f>
        <v/>
      </c>
      <c r="BJ20" s="249"/>
      <c r="BK20" s="249" t="str">
        <f>IFERROR(MID(INDEX('決勝ヒート - レース結果（貼付）'!$A:$Z,MATCH($R20,'決勝ヒート - レース結果（貼付）'!$B:$B,0),MATCH("会員番号",'決勝ヒート - レース結果（貼付）'!$1:$1,0)),8,1),"")</f>
        <v/>
      </c>
      <c r="BL20" s="249"/>
      <c r="BM20" s="249" t="str">
        <f>IFERROR(MID(INDEX('決勝ヒート - レース結果（貼付）'!$A:$Z,MATCH($R20,'決勝ヒート - レース結果（貼付）'!$B:$B,0),MATCH("会員番号",'決勝ヒート - レース結果（貼付）'!$1:$1,0)),9,1),"")</f>
        <v/>
      </c>
      <c r="BN20" s="249"/>
      <c r="BO20" s="249" t="str">
        <f>IFERROR(MID(INDEX('決勝ヒート - レース結果（貼付）'!$A:$Z,MATCH($R20,'決勝ヒート - レース結果（貼付）'!$B:$B,0),MATCH("会員番号",'決勝ヒート - レース結果（貼付）'!$1:$1,0)),10,1),"")</f>
        <v/>
      </c>
      <c r="BP20" s="249"/>
      <c r="BQ20" s="249" t="str">
        <f>IFERROR(MID(INDEX('決勝ヒート - レース結果（貼付）'!$A:$Z,MATCH($R20,'決勝ヒート - レース結果（貼付）'!$B:$B,0),MATCH("会員番号",'決勝ヒート - レース結果（貼付）'!$1:$1,0)),11,1),"")</f>
        <v/>
      </c>
      <c r="BR20" s="249"/>
      <c r="BS20" s="249" t="str">
        <f>IFERROR(MID(INDEX('決勝ヒート - レース結果（貼付）'!$A:$Z,MATCH($R20,'決勝ヒート - レース結果（貼付）'!$B:$B,0),MATCH("会員番号",'決勝ヒート - レース結果（貼付）'!$1:$1,0)),12,1),"")</f>
        <v/>
      </c>
      <c r="BT20" s="249"/>
      <c r="BU20" s="249" t="str">
        <f>IFERROR(MID(INDEX('決勝ヒート - レース結果（貼付）'!$A:$Z,MATCH($R20,'決勝ヒート - レース結果（貼付）'!$B:$B,0),MATCH("会員番号",'決勝ヒート - レース結果（貼付）'!$1:$1,0)),13,1),"")</f>
        <v/>
      </c>
      <c r="BV20" s="249"/>
      <c r="BW20" s="249" t="str">
        <f>IFERROR(MID(INDEX('決勝ヒート - レース結果（貼付）'!$A:$Z,MATCH($R20,'決勝ヒート - レース結果（貼付）'!$B:$B,0),MATCH("会員番号",'決勝ヒート - レース結果（貼付）'!$1:$1,0)),14,1),"")</f>
        <v/>
      </c>
      <c r="BX20" s="249"/>
      <c r="BY20" s="250" t="str">
        <f>IFERROR(INDEX('決勝ヒート - レース結果（貼付）'!$A:$Z,MATCH($R20,'決勝ヒート - レース結果（貼付）'!$B:$B,0),MATCH("Team",'決勝ヒート - レース結果（貼付）'!$1:$1,0)),"")</f>
        <v/>
      </c>
      <c r="BZ20" s="251"/>
      <c r="CA20" s="251"/>
      <c r="CB20" s="251"/>
      <c r="CC20" s="251"/>
      <c r="CD20" s="251"/>
      <c r="CE20" s="251"/>
      <c r="CF20" s="251"/>
      <c r="CG20" s="251"/>
      <c r="CH20" s="251"/>
      <c r="CI20" s="251"/>
      <c r="CJ20" s="251"/>
      <c r="CK20" s="251"/>
      <c r="CL20" s="251"/>
      <c r="CM20" s="251"/>
      <c r="CN20" s="251"/>
      <c r="CO20" s="251"/>
      <c r="CP20" s="251"/>
      <c r="CQ20" s="251"/>
      <c r="CR20" s="251"/>
      <c r="CS20" s="252"/>
      <c r="CT20" s="250" t="str">
        <f>IFERROR(INDEX('決勝ヒート - レース結果（貼付）'!$A:$Z,MATCH($R20,'決勝ヒート - レース結果（貼付）'!$B:$B,0),MATCH("Model/Engine",'決勝ヒート - レース結果（貼付）'!$1:$1,0)),"")</f>
        <v/>
      </c>
      <c r="CU20" s="251"/>
      <c r="CV20" s="251"/>
      <c r="CW20" s="251"/>
      <c r="CX20" s="251"/>
      <c r="CY20" s="251"/>
      <c r="CZ20" s="251"/>
      <c r="DA20" s="251"/>
      <c r="DB20" s="251"/>
      <c r="DC20" s="251"/>
      <c r="DD20" s="252"/>
      <c r="DE20" s="253"/>
      <c r="DF20" s="254"/>
      <c r="DG20" s="254"/>
      <c r="DH20" s="254"/>
      <c r="DI20" s="254"/>
      <c r="DJ20" s="254"/>
      <c r="DK20" s="254"/>
      <c r="DL20" s="254"/>
      <c r="DM20" s="255"/>
      <c r="DN20" s="324" t="str">
        <f>IF(A20="DNS","ｽﾀｰﾄ出来ず",IF(A20="DQ","失　格",IFERROR(INDEX('決勝ヒート - レース結果（貼付）'!$A:$Z,MATCH($R20,'決勝ヒート - レース結果（貼付）'!$B:$B,0),MATCH("Total Time",'決勝ヒート - レース結果（貼付）'!$1:$1,0)),"")))</f>
        <v/>
      </c>
      <c r="DO20" s="324"/>
      <c r="DP20" s="324"/>
      <c r="DQ20" s="324"/>
      <c r="DR20" s="324"/>
      <c r="DS20" s="324"/>
      <c r="DT20" s="324"/>
      <c r="DU20" s="324"/>
      <c r="DV20" s="324"/>
      <c r="DW20" s="324"/>
      <c r="DX20" s="324"/>
      <c r="DY20" s="325" t="str">
        <f>IF(A20="DNS","",IF(A20="DQ","",IFERROR(INDEX('決勝ヒート - レース結果（貼付）'!$A:$Z,MATCH($R20,'決勝ヒート - レース結果（貼付）'!$B:$B,0),MATCH("Laps",'決勝ヒート - レース結果（貼付）'!$1:$1,0)),"")))</f>
        <v/>
      </c>
      <c r="DZ20" s="325"/>
      <c r="EA20" s="325"/>
      <c r="EB20" s="325"/>
      <c r="EC20" s="325"/>
      <c r="ED20" s="325"/>
      <c r="EE20" s="325"/>
      <c r="EF20" s="325"/>
      <c r="EG20" s="240"/>
      <c r="EH20" s="241"/>
      <c r="EI20" s="241"/>
      <c r="EJ20" s="241"/>
      <c r="EK20" s="241"/>
      <c r="EL20" s="241"/>
      <c r="EM20" s="241"/>
      <c r="EN20" s="241"/>
      <c r="EO20" s="241"/>
      <c r="EP20" s="241"/>
      <c r="EQ20" s="241"/>
      <c r="ER20" s="241"/>
      <c r="ES20" s="241"/>
      <c r="ET20" s="241"/>
      <c r="EU20" s="241"/>
      <c r="EV20" s="241"/>
      <c r="EW20" s="241"/>
      <c r="EX20" s="242"/>
    </row>
    <row r="21" spans="1:154" s="135" customFormat="1" ht="18.600000000000001" customHeight="1">
      <c r="A21" s="276" t="str">
        <f>IF(OR('決勝ヒート - レース結果（貼付）'!A8="DNF",'決勝ヒート - レース結果（貼付）'!A8="DNS",'決勝ヒート - レース結果（貼付）'!A8="DQ"),'決勝ヒート - レース結果（貼付）'!A8,IF(MAX('決勝ヒート - レース結果（貼付）'!$A:$A)&gt;A20,A20+1,""))</f>
        <v/>
      </c>
      <c r="B21" s="277"/>
      <c r="C21" s="277"/>
      <c r="D21" s="277"/>
      <c r="E21" s="278"/>
      <c r="F21" s="253" t="str">
        <f>IF(IFERROR(INDEX('決勝ヒート - レース結果（貼付）'!$A:$Z,MATCH($A21,'決勝ヒート - レース結果（貼付）'!$A:$A,0),MATCH("クラス",'決勝ヒート - レース結果（貼付）'!$1:$1,0)),"")=0,"",IFERROR(INDEX('決勝ヒート - レース結果（貼付）'!$A:$Z,MATCH($A21,'決勝ヒート - レース結果（貼付）'!$A:$A,0),MATCH("クラス",'決勝ヒート - レース結果（貼付）'!$1:$1,0)),""))</f>
        <v/>
      </c>
      <c r="G21" s="254"/>
      <c r="H21" s="254"/>
      <c r="I21" s="254"/>
      <c r="J21" s="254"/>
      <c r="K21" s="254"/>
      <c r="L21" s="255"/>
      <c r="M21" s="279" t="str">
        <f>IF(ISTEXT(A21)=TRUE,"",IF(F21="","",IF(A21="","",COUNTIF($F$15:F21,F21))))</f>
        <v/>
      </c>
      <c r="N21" s="277"/>
      <c r="O21" s="277"/>
      <c r="P21" s="277"/>
      <c r="Q21" s="278"/>
      <c r="R21" s="279" t="str">
        <f>IFERROR(INDEX('決勝ヒート - レース結果（貼付）'!A8:$Z$50,MATCH($A21,'決勝ヒート - レース結果（貼付）'!A8:$A$50,0),MATCH("No.",'決勝ヒート - レース結果（貼付）'!$1:$1,0)),"")</f>
        <v/>
      </c>
      <c r="S21" s="277"/>
      <c r="T21" s="277"/>
      <c r="U21" s="277"/>
      <c r="V21" s="278"/>
      <c r="W21" s="250" t="str">
        <f>IFERROR(INDEX('決勝ヒート - レース結果（貼付）'!$A:$Z,MATCH($R21,'決勝ヒート - レース結果（貼付）'!$B:$B,0),MATCH("名前",'決勝ヒート - レース結果（貼付）'!$1:$1,0)),"")</f>
        <v/>
      </c>
      <c r="X21" s="251"/>
      <c r="Y21" s="251"/>
      <c r="Z21" s="251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2"/>
      <c r="AW21" s="249" t="str">
        <f>IFERROR(MID(INDEX('決勝ヒート - レース結果（貼付）'!$A:$Z,MATCH($R21,'決勝ヒート - レース結果（貼付）'!$B:$B,0),MATCH("会員番号",'決勝ヒート - レース結果（貼付）'!$1:$1,0)),1,1),"")</f>
        <v/>
      </c>
      <c r="AX21" s="249"/>
      <c r="AY21" s="249" t="str">
        <f>IFERROR(MID(INDEX('決勝ヒート - レース結果（貼付）'!$A:$Z,MATCH($R21,'決勝ヒート - レース結果（貼付）'!$B:$B,0),MATCH("会員番号",'決勝ヒート - レース結果（貼付）'!$1:$1,0)),2,1),"")</f>
        <v/>
      </c>
      <c r="AZ21" s="249"/>
      <c r="BA21" s="249" t="str">
        <f>IFERROR(MID(INDEX('決勝ヒート - レース結果（貼付）'!$A:$Z,MATCH($R21,'決勝ヒート - レース結果（貼付）'!$B:$B,0),MATCH("会員番号",'決勝ヒート - レース結果（貼付）'!$1:$1,0)),3,1),"")</f>
        <v/>
      </c>
      <c r="BB21" s="249"/>
      <c r="BC21" s="249" t="str">
        <f>IFERROR(MID(INDEX('決勝ヒート - レース結果（貼付）'!$A:$Z,MATCH($R21,'決勝ヒート - レース結果（貼付）'!$B:$B,0),MATCH("会員番号",'決勝ヒート - レース結果（貼付）'!$1:$1,0)),4,1),"")</f>
        <v/>
      </c>
      <c r="BD21" s="249"/>
      <c r="BE21" s="249" t="str">
        <f>IFERROR(MID(INDEX('決勝ヒート - レース結果（貼付）'!$A:$Z,MATCH($R21,'決勝ヒート - レース結果（貼付）'!$B:$B,0),MATCH("会員番号",'決勝ヒート - レース結果（貼付）'!$1:$1,0)),5,1),"")</f>
        <v/>
      </c>
      <c r="BF21" s="249"/>
      <c r="BG21" s="249" t="str">
        <f>IFERROR(MID(INDEX('決勝ヒート - レース結果（貼付）'!$A:$Z,MATCH($R21,'決勝ヒート - レース結果（貼付）'!$B:$B,0),MATCH("会員番号",'決勝ヒート - レース結果（貼付）'!$1:$1,0)),6,1),"")</f>
        <v/>
      </c>
      <c r="BH21" s="249"/>
      <c r="BI21" s="249" t="str">
        <f>IFERROR(MID(INDEX('決勝ヒート - レース結果（貼付）'!$A:$Z,MATCH($R21,'決勝ヒート - レース結果（貼付）'!$B:$B,0),MATCH("会員番号",'決勝ヒート - レース結果（貼付）'!$1:$1,0)),7,1),"")</f>
        <v/>
      </c>
      <c r="BJ21" s="249"/>
      <c r="BK21" s="249" t="str">
        <f>IFERROR(MID(INDEX('決勝ヒート - レース結果（貼付）'!$A:$Z,MATCH($R21,'決勝ヒート - レース結果（貼付）'!$B:$B,0),MATCH("会員番号",'決勝ヒート - レース結果（貼付）'!$1:$1,0)),8,1),"")</f>
        <v/>
      </c>
      <c r="BL21" s="249"/>
      <c r="BM21" s="249" t="str">
        <f>IFERROR(MID(INDEX('決勝ヒート - レース結果（貼付）'!$A:$Z,MATCH($R21,'決勝ヒート - レース結果（貼付）'!$B:$B,0),MATCH("会員番号",'決勝ヒート - レース結果（貼付）'!$1:$1,0)),9,1),"")</f>
        <v/>
      </c>
      <c r="BN21" s="249"/>
      <c r="BO21" s="249" t="str">
        <f>IFERROR(MID(INDEX('決勝ヒート - レース結果（貼付）'!$A:$Z,MATCH($R21,'決勝ヒート - レース結果（貼付）'!$B:$B,0),MATCH("会員番号",'決勝ヒート - レース結果（貼付）'!$1:$1,0)),10,1),"")</f>
        <v/>
      </c>
      <c r="BP21" s="249"/>
      <c r="BQ21" s="249" t="str">
        <f>IFERROR(MID(INDEX('決勝ヒート - レース結果（貼付）'!$A:$Z,MATCH($R21,'決勝ヒート - レース結果（貼付）'!$B:$B,0),MATCH("会員番号",'決勝ヒート - レース結果（貼付）'!$1:$1,0)),11,1),"")</f>
        <v/>
      </c>
      <c r="BR21" s="249"/>
      <c r="BS21" s="249" t="str">
        <f>IFERROR(MID(INDEX('決勝ヒート - レース結果（貼付）'!$A:$Z,MATCH($R21,'決勝ヒート - レース結果（貼付）'!$B:$B,0),MATCH("会員番号",'決勝ヒート - レース結果（貼付）'!$1:$1,0)),12,1),"")</f>
        <v/>
      </c>
      <c r="BT21" s="249"/>
      <c r="BU21" s="249" t="str">
        <f>IFERROR(MID(INDEX('決勝ヒート - レース結果（貼付）'!$A:$Z,MATCH($R21,'決勝ヒート - レース結果（貼付）'!$B:$B,0),MATCH("会員番号",'決勝ヒート - レース結果（貼付）'!$1:$1,0)),13,1),"")</f>
        <v/>
      </c>
      <c r="BV21" s="249"/>
      <c r="BW21" s="249" t="str">
        <f>IFERROR(MID(INDEX('決勝ヒート - レース結果（貼付）'!$A:$Z,MATCH($R21,'決勝ヒート - レース結果（貼付）'!$B:$B,0),MATCH("会員番号",'決勝ヒート - レース結果（貼付）'!$1:$1,0)),14,1),"")</f>
        <v/>
      </c>
      <c r="BX21" s="249"/>
      <c r="BY21" s="250" t="str">
        <f>IFERROR(INDEX('決勝ヒート - レース結果（貼付）'!$A:$Z,MATCH($R21,'決勝ヒート - レース結果（貼付）'!$B:$B,0),MATCH("Team",'決勝ヒート - レース結果（貼付）'!$1:$1,0)),"")</f>
        <v/>
      </c>
      <c r="BZ21" s="251"/>
      <c r="CA21" s="251"/>
      <c r="CB21" s="251"/>
      <c r="CC21" s="251"/>
      <c r="CD21" s="251"/>
      <c r="CE21" s="251"/>
      <c r="CF21" s="251"/>
      <c r="CG21" s="251"/>
      <c r="CH21" s="251"/>
      <c r="CI21" s="251"/>
      <c r="CJ21" s="251"/>
      <c r="CK21" s="251"/>
      <c r="CL21" s="251"/>
      <c r="CM21" s="251"/>
      <c r="CN21" s="251"/>
      <c r="CO21" s="251"/>
      <c r="CP21" s="251"/>
      <c r="CQ21" s="251"/>
      <c r="CR21" s="251"/>
      <c r="CS21" s="252"/>
      <c r="CT21" s="250" t="str">
        <f>IFERROR(INDEX('決勝ヒート - レース結果（貼付）'!$A:$Z,MATCH($R21,'決勝ヒート - レース結果（貼付）'!$B:$B,0),MATCH("Model/Engine",'決勝ヒート - レース結果（貼付）'!$1:$1,0)),"")</f>
        <v/>
      </c>
      <c r="CU21" s="251"/>
      <c r="CV21" s="251"/>
      <c r="CW21" s="251"/>
      <c r="CX21" s="251"/>
      <c r="CY21" s="251"/>
      <c r="CZ21" s="251"/>
      <c r="DA21" s="251"/>
      <c r="DB21" s="251"/>
      <c r="DC21" s="251"/>
      <c r="DD21" s="252"/>
      <c r="DE21" s="253"/>
      <c r="DF21" s="254"/>
      <c r="DG21" s="254"/>
      <c r="DH21" s="254"/>
      <c r="DI21" s="254"/>
      <c r="DJ21" s="254"/>
      <c r="DK21" s="254"/>
      <c r="DL21" s="254"/>
      <c r="DM21" s="255"/>
      <c r="DN21" s="324" t="str">
        <f>IF(A21="DNS","ｽﾀｰﾄ出来ず",IF(A21="DQ","失　格",IFERROR(INDEX('決勝ヒート - レース結果（貼付）'!$A:$Z,MATCH($R21,'決勝ヒート - レース結果（貼付）'!$B:$B,0),MATCH("Total Time",'決勝ヒート - レース結果（貼付）'!$1:$1,0)),"")))</f>
        <v/>
      </c>
      <c r="DO21" s="324"/>
      <c r="DP21" s="324"/>
      <c r="DQ21" s="324"/>
      <c r="DR21" s="324"/>
      <c r="DS21" s="324"/>
      <c r="DT21" s="324"/>
      <c r="DU21" s="324"/>
      <c r="DV21" s="324"/>
      <c r="DW21" s="324"/>
      <c r="DX21" s="324"/>
      <c r="DY21" s="325" t="str">
        <f>IF(A21="DNS","",IF(A21="DQ","",IFERROR(INDEX('決勝ヒート - レース結果（貼付）'!$A:$Z,MATCH($R21,'決勝ヒート - レース結果（貼付）'!$B:$B,0),MATCH("Laps",'決勝ヒート - レース結果（貼付）'!$1:$1,0)),"")))</f>
        <v/>
      </c>
      <c r="DZ21" s="325"/>
      <c r="EA21" s="325"/>
      <c r="EB21" s="325"/>
      <c r="EC21" s="325"/>
      <c r="ED21" s="325"/>
      <c r="EE21" s="325"/>
      <c r="EF21" s="325"/>
      <c r="EG21" s="240"/>
      <c r="EH21" s="241"/>
      <c r="EI21" s="241"/>
      <c r="EJ21" s="241"/>
      <c r="EK21" s="241"/>
      <c r="EL21" s="241"/>
      <c r="EM21" s="241"/>
      <c r="EN21" s="241"/>
      <c r="EO21" s="241"/>
      <c r="EP21" s="241"/>
      <c r="EQ21" s="241"/>
      <c r="ER21" s="241"/>
      <c r="ES21" s="241"/>
      <c r="ET21" s="241"/>
      <c r="EU21" s="241"/>
      <c r="EV21" s="241"/>
      <c r="EW21" s="241"/>
      <c r="EX21" s="242"/>
    </row>
    <row r="22" spans="1:154" s="135" customFormat="1" ht="18.600000000000001" customHeight="1">
      <c r="A22" s="276" t="str">
        <f>IF(OR('決勝ヒート - レース結果（貼付）'!A9="DNF",'決勝ヒート - レース結果（貼付）'!A9="DNS",'決勝ヒート - レース結果（貼付）'!A9="DQ"),'決勝ヒート - レース結果（貼付）'!A9,IF(MAX('決勝ヒート - レース結果（貼付）'!$A:$A)&gt;A21,A21+1,""))</f>
        <v/>
      </c>
      <c r="B22" s="277"/>
      <c r="C22" s="277"/>
      <c r="D22" s="277"/>
      <c r="E22" s="278"/>
      <c r="F22" s="253" t="str">
        <f>IF(IFERROR(INDEX('決勝ヒート - レース結果（貼付）'!$A:$Z,MATCH($A22,'決勝ヒート - レース結果（貼付）'!$A:$A,0),MATCH("クラス",'決勝ヒート - レース結果（貼付）'!$1:$1,0)),"")=0,"",IFERROR(INDEX('決勝ヒート - レース結果（貼付）'!$A:$Z,MATCH($A22,'決勝ヒート - レース結果（貼付）'!$A:$A,0),MATCH("クラス",'決勝ヒート - レース結果（貼付）'!$1:$1,0)),""))</f>
        <v/>
      </c>
      <c r="G22" s="254"/>
      <c r="H22" s="254"/>
      <c r="I22" s="254"/>
      <c r="J22" s="254"/>
      <c r="K22" s="254"/>
      <c r="L22" s="255"/>
      <c r="M22" s="279" t="str">
        <f>IF(ISTEXT(A22)=TRUE,"",IF(F22="","",IF(A22="","",COUNTIF($F$15:F22,F22))))</f>
        <v/>
      </c>
      <c r="N22" s="277"/>
      <c r="O22" s="277"/>
      <c r="P22" s="277"/>
      <c r="Q22" s="278"/>
      <c r="R22" s="279" t="str">
        <f>IFERROR(INDEX('決勝ヒート - レース結果（貼付）'!A9:$Z$50,MATCH($A22,'決勝ヒート - レース結果（貼付）'!A9:$A$50,0),MATCH("No.",'決勝ヒート - レース結果（貼付）'!$1:$1,0)),"")</f>
        <v/>
      </c>
      <c r="S22" s="277"/>
      <c r="T22" s="277"/>
      <c r="U22" s="277"/>
      <c r="V22" s="278"/>
      <c r="W22" s="250" t="str">
        <f>IFERROR(INDEX('決勝ヒート - レース結果（貼付）'!$A:$Z,MATCH($R22,'決勝ヒート - レース結果（貼付）'!$B:$B,0),MATCH("名前",'決勝ヒート - レース結果（貼付）'!$1:$1,0)),"")</f>
        <v/>
      </c>
      <c r="X22" s="251"/>
      <c r="Y22" s="251"/>
      <c r="Z22" s="251"/>
      <c r="AA22" s="251"/>
      <c r="AB22" s="251"/>
      <c r="AC22" s="251"/>
      <c r="AD22" s="251"/>
      <c r="AE22" s="251"/>
      <c r="AF22" s="251"/>
      <c r="AG22" s="251"/>
      <c r="AH22" s="251"/>
      <c r="AI22" s="251"/>
      <c r="AJ22" s="251"/>
      <c r="AK22" s="251"/>
      <c r="AL22" s="251"/>
      <c r="AM22" s="251"/>
      <c r="AN22" s="251"/>
      <c r="AO22" s="251"/>
      <c r="AP22" s="251"/>
      <c r="AQ22" s="251"/>
      <c r="AR22" s="251"/>
      <c r="AS22" s="251"/>
      <c r="AT22" s="251"/>
      <c r="AU22" s="251"/>
      <c r="AV22" s="252"/>
      <c r="AW22" s="249" t="str">
        <f>IFERROR(MID(INDEX('決勝ヒート - レース結果（貼付）'!$A:$Z,MATCH($R22,'決勝ヒート - レース結果（貼付）'!$B:$B,0),MATCH("会員番号",'決勝ヒート - レース結果（貼付）'!$1:$1,0)),1,1),"")</f>
        <v/>
      </c>
      <c r="AX22" s="249"/>
      <c r="AY22" s="249" t="str">
        <f>IFERROR(MID(INDEX('決勝ヒート - レース結果（貼付）'!$A:$Z,MATCH($R22,'決勝ヒート - レース結果（貼付）'!$B:$B,0),MATCH("会員番号",'決勝ヒート - レース結果（貼付）'!$1:$1,0)),2,1),"")</f>
        <v/>
      </c>
      <c r="AZ22" s="249"/>
      <c r="BA22" s="249" t="str">
        <f>IFERROR(MID(INDEX('決勝ヒート - レース結果（貼付）'!$A:$Z,MATCH($R22,'決勝ヒート - レース結果（貼付）'!$B:$B,0),MATCH("会員番号",'決勝ヒート - レース結果（貼付）'!$1:$1,0)),3,1),"")</f>
        <v/>
      </c>
      <c r="BB22" s="249"/>
      <c r="BC22" s="249" t="str">
        <f>IFERROR(MID(INDEX('決勝ヒート - レース結果（貼付）'!$A:$Z,MATCH($R22,'決勝ヒート - レース結果（貼付）'!$B:$B,0),MATCH("会員番号",'決勝ヒート - レース結果（貼付）'!$1:$1,0)),4,1),"")</f>
        <v/>
      </c>
      <c r="BD22" s="249"/>
      <c r="BE22" s="249" t="str">
        <f>IFERROR(MID(INDEX('決勝ヒート - レース結果（貼付）'!$A:$Z,MATCH($R22,'決勝ヒート - レース結果（貼付）'!$B:$B,0),MATCH("会員番号",'決勝ヒート - レース結果（貼付）'!$1:$1,0)),5,1),"")</f>
        <v/>
      </c>
      <c r="BF22" s="249"/>
      <c r="BG22" s="249" t="str">
        <f>IFERROR(MID(INDEX('決勝ヒート - レース結果（貼付）'!$A:$Z,MATCH($R22,'決勝ヒート - レース結果（貼付）'!$B:$B,0),MATCH("会員番号",'決勝ヒート - レース結果（貼付）'!$1:$1,0)),6,1),"")</f>
        <v/>
      </c>
      <c r="BH22" s="249"/>
      <c r="BI22" s="249" t="str">
        <f>IFERROR(MID(INDEX('決勝ヒート - レース結果（貼付）'!$A:$Z,MATCH($R22,'決勝ヒート - レース結果（貼付）'!$B:$B,0),MATCH("会員番号",'決勝ヒート - レース結果（貼付）'!$1:$1,0)),7,1),"")</f>
        <v/>
      </c>
      <c r="BJ22" s="249"/>
      <c r="BK22" s="249" t="str">
        <f>IFERROR(MID(INDEX('決勝ヒート - レース結果（貼付）'!$A:$Z,MATCH($R22,'決勝ヒート - レース結果（貼付）'!$B:$B,0),MATCH("会員番号",'決勝ヒート - レース結果（貼付）'!$1:$1,0)),8,1),"")</f>
        <v/>
      </c>
      <c r="BL22" s="249"/>
      <c r="BM22" s="249" t="str">
        <f>IFERROR(MID(INDEX('決勝ヒート - レース結果（貼付）'!$A:$Z,MATCH($R22,'決勝ヒート - レース結果（貼付）'!$B:$B,0),MATCH("会員番号",'決勝ヒート - レース結果（貼付）'!$1:$1,0)),9,1),"")</f>
        <v/>
      </c>
      <c r="BN22" s="249"/>
      <c r="BO22" s="249" t="str">
        <f>IFERROR(MID(INDEX('決勝ヒート - レース結果（貼付）'!$A:$Z,MATCH($R22,'決勝ヒート - レース結果（貼付）'!$B:$B,0),MATCH("会員番号",'決勝ヒート - レース結果（貼付）'!$1:$1,0)),10,1),"")</f>
        <v/>
      </c>
      <c r="BP22" s="249"/>
      <c r="BQ22" s="249" t="str">
        <f>IFERROR(MID(INDEX('決勝ヒート - レース結果（貼付）'!$A:$Z,MATCH($R22,'決勝ヒート - レース結果（貼付）'!$B:$B,0),MATCH("会員番号",'決勝ヒート - レース結果（貼付）'!$1:$1,0)),11,1),"")</f>
        <v/>
      </c>
      <c r="BR22" s="249"/>
      <c r="BS22" s="249" t="str">
        <f>IFERROR(MID(INDEX('決勝ヒート - レース結果（貼付）'!$A:$Z,MATCH($R22,'決勝ヒート - レース結果（貼付）'!$B:$B,0),MATCH("会員番号",'決勝ヒート - レース結果（貼付）'!$1:$1,0)),12,1),"")</f>
        <v/>
      </c>
      <c r="BT22" s="249"/>
      <c r="BU22" s="249" t="str">
        <f>IFERROR(MID(INDEX('決勝ヒート - レース結果（貼付）'!$A:$Z,MATCH($R22,'決勝ヒート - レース結果（貼付）'!$B:$B,0),MATCH("会員番号",'決勝ヒート - レース結果（貼付）'!$1:$1,0)),13,1),"")</f>
        <v/>
      </c>
      <c r="BV22" s="249"/>
      <c r="BW22" s="249" t="str">
        <f>IFERROR(MID(INDEX('決勝ヒート - レース結果（貼付）'!$A:$Z,MATCH($R22,'決勝ヒート - レース結果（貼付）'!$B:$B,0),MATCH("会員番号",'決勝ヒート - レース結果（貼付）'!$1:$1,0)),14,1),"")</f>
        <v/>
      </c>
      <c r="BX22" s="249"/>
      <c r="BY22" s="250" t="str">
        <f>IFERROR(INDEX('決勝ヒート - レース結果（貼付）'!$A:$Z,MATCH($R22,'決勝ヒート - レース結果（貼付）'!$B:$B,0),MATCH("Team",'決勝ヒート - レース結果（貼付）'!$1:$1,0)),"")</f>
        <v/>
      </c>
      <c r="BZ22" s="251"/>
      <c r="CA22" s="251"/>
      <c r="CB22" s="251"/>
      <c r="CC22" s="251"/>
      <c r="CD22" s="251"/>
      <c r="CE22" s="251"/>
      <c r="CF22" s="251"/>
      <c r="CG22" s="251"/>
      <c r="CH22" s="251"/>
      <c r="CI22" s="251"/>
      <c r="CJ22" s="251"/>
      <c r="CK22" s="251"/>
      <c r="CL22" s="251"/>
      <c r="CM22" s="251"/>
      <c r="CN22" s="251"/>
      <c r="CO22" s="251"/>
      <c r="CP22" s="251"/>
      <c r="CQ22" s="251"/>
      <c r="CR22" s="251"/>
      <c r="CS22" s="252"/>
      <c r="CT22" s="250" t="str">
        <f>IFERROR(INDEX('決勝ヒート - レース結果（貼付）'!$A:$Z,MATCH($R22,'決勝ヒート - レース結果（貼付）'!$B:$B,0),MATCH("Model/Engine",'決勝ヒート - レース結果（貼付）'!$1:$1,0)),"")</f>
        <v/>
      </c>
      <c r="CU22" s="251"/>
      <c r="CV22" s="251"/>
      <c r="CW22" s="251"/>
      <c r="CX22" s="251"/>
      <c r="CY22" s="251"/>
      <c r="CZ22" s="251"/>
      <c r="DA22" s="251"/>
      <c r="DB22" s="251"/>
      <c r="DC22" s="251"/>
      <c r="DD22" s="252"/>
      <c r="DE22" s="253"/>
      <c r="DF22" s="254"/>
      <c r="DG22" s="254"/>
      <c r="DH22" s="254"/>
      <c r="DI22" s="254"/>
      <c r="DJ22" s="254"/>
      <c r="DK22" s="254"/>
      <c r="DL22" s="254"/>
      <c r="DM22" s="255"/>
      <c r="DN22" s="324" t="str">
        <f>IF(A22="DNS","ｽﾀｰﾄ出来ず",IF(A22="DQ","失　格",IFERROR(INDEX('決勝ヒート - レース結果（貼付）'!$A:$Z,MATCH($R22,'決勝ヒート - レース結果（貼付）'!$B:$B,0),MATCH("Total Time",'決勝ヒート - レース結果（貼付）'!$1:$1,0)),"")))</f>
        <v/>
      </c>
      <c r="DO22" s="324"/>
      <c r="DP22" s="324"/>
      <c r="DQ22" s="324"/>
      <c r="DR22" s="324"/>
      <c r="DS22" s="324"/>
      <c r="DT22" s="324"/>
      <c r="DU22" s="324"/>
      <c r="DV22" s="324"/>
      <c r="DW22" s="324"/>
      <c r="DX22" s="324"/>
      <c r="DY22" s="325" t="str">
        <f>IF(A22="DNS","",IF(A22="DQ","",IFERROR(INDEX('決勝ヒート - レース結果（貼付）'!$A:$Z,MATCH($R22,'決勝ヒート - レース結果（貼付）'!$B:$B,0),MATCH("Laps",'決勝ヒート - レース結果（貼付）'!$1:$1,0)),"")))</f>
        <v/>
      </c>
      <c r="DZ22" s="325"/>
      <c r="EA22" s="325"/>
      <c r="EB22" s="325"/>
      <c r="EC22" s="325"/>
      <c r="ED22" s="325"/>
      <c r="EE22" s="325"/>
      <c r="EF22" s="325"/>
      <c r="EG22" s="240"/>
      <c r="EH22" s="241"/>
      <c r="EI22" s="241"/>
      <c r="EJ22" s="241"/>
      <c r="EK22" s="241"/>
      <c r="EL22" s="241"/>
      <c r="EM22" s="241"/>
      <c r="EN22" s="241"/>
      <c r="EO22" s="241"/>
      <c r="EP22" s="241"/>
      <c r="EQ22" s="241"/>
      <c r="ER22" s="241"/>
      <c r="ES22" s="241"/>
      <c r="ET22" s="241"/>
      <c r="EU22" s="241"/>
      <c r="EV22" s="241"/>
      <c r="EW22" s="241"/>
      <c r="EX22" s="242"/>
    </row>
    <row r="23" spans="1:154" s="136" customFormat="1" ht="18.600000000000001" customHeight="1">
      <c r="A23" s="276" t="str">
        <f>IF(OR('決勝ヒート - レース結果（貼付）'!A10="DNF",'決勝ヒート - レース結果（貼付）'!A10="DNS",'決勝ヒート - レース結果（貼付）'!A10="DQ"),'決勝ヒート - レース結果（貼付）'!A10,IF(MAX('決勝ヒート - レース結果（貼付）'!$A:$A)&gt;A22,A22+1,""))</f>
        <v/>
      </c>
      <c r="B23" s="277"/>
      <c r="C23" s="277"/>
      <c r="D23" s="277"/>
      <c r="E23" s="278"/>
      <c r="F23" s="253" t="str">
        <f>IF(IFERROR(INDEX('決勝ヒート - レース結果（貼付）'!$A:$Z,MATCH($A23,'決勝ヒート - レース結果（貼付）'!$A:$A,0),MATCH("クラス",'決勝ヒート - レース結果（貼付）'!$1:$1,0)),"")=0,"",IFERROR(INDEX('決勝ヒート - レース結果（貼付）'!$A:$Z,MATCH($A23,'決勝ヒート - レース結果（貼付）'!$A:$A,0),MATCH("クラス",'決勝ヒート - レース結果（貼付）'!$1:$1,0)),""))</f>
        <v/>
      </c>
      <c r="G23" s="254"/>
      <c r="H23" s="254"/>
      <c r="I23" s="254"/>
      <c r="J23" s="254"/>
      <c r="K23" s="254"/>
      <c r="L23" s="255"/>
      <c r="M23" s="279" t="str">
        <f>IF(ISTEXT(A23)=TRUE,"",IF(F23="","",IF(A23="","",COUNTIF($F$15:F23,F23))))</f>
        <v/>
      </c>
      <c r="N23" s="277"/>
      <c r="O23" s="277"/>
      <c r="P23" s="277"/>
      <c r="Q23" s="278"/>
      <c r="R23" s="279" t="str">
        <f>IFERROR(INDEX('決勝ヒート - レース結果（貼付）'!A10:$Z$50,MATCH($A23,'決勝ヒート - レース結果（貼付）'!A10:$A$50,0),MATCH("No.",'決勝ヒート - レース結果（貼付）'!$1:$1,0)),"")</f>
        <v/>
      </c>
      <c r="S23" s="277"/>
      <c r="T23" s="277"/>
      <c r="U23" s="277"/>
      <c r="V23" s="278"/>
      <c r="W23" s="250" t="str">
        <f>IFERROR(INDEX('決勝ヒート - レース結果（貼付）'!$A:$Z,MATCH($R23,'決勝ヒート - レース結果（貼付）'!$B:$B,0),MATCH("名前",'決勝ヒート - レース結果（貼付）'!$1:$1,0)),"")</f>
        <v/>
      </c>
      <c r="X23" s="251"/>
      <c r="Y23" s="251"/>
      <c r="Z23" s="251"/>
      <c r="AA23" s="251"/>
      <c r="AB23" s="251"/>
      <c r="AC23" s="251"/>
      <c r="AD23" s="251"/>
      <c r="AE23" s="251"/>
      <c r="AF23" s="251"/>
      <c r="AG23" s="251"/>
      <c r="AH23" s="251"/>
      <c r="AI23" s="251"/>
      <c r="AJ23" s="251"/>
      <c r="AK23" s="251"/>
      <c r="AL23" s="251"/>
      <c r="AM23" s="251"/>
      <c r="AN23" s="251"/>
      <c r="AO23" s="251"/>
      <c r="AP23" s="251"/>
      <c r="AQ23" s="251"/>
      <c r="AR23" s="251"/>
      <c r="AS23" s="251"/>
      <c r="AT23" s="251"/>
      <c r="AU23" s="251"/>
      <c r="AV23" s="252"/>
      <c r="AW23" s="249" t="str">
        <f>IFERROR(MID(INDEX('決勝ヒート - レース結果（貼付）'!$A:$Z,MATCH($R23,'決勝ヒート - レース結果（貼付）'!$B:$B,0),MATCH("会員番号",'決勝ヒート - レース結果（貼付）'!$1:$1,0)),1,1),"")</f>
        <v/>
      </c>
      <c r="AX23" s="249"/>
      <c r="AY23" s="249" t="str">
        <f>IFERROR(MID(INDEX('決勝ヒート - レース結果（貼付）'!$A:$Z,MATCH($R23,'決勝ヒート - レース結果（貼付）'!$B:$B,0),MATCH("会員番号",'決勝ヒート - レース結果（貼付）'!$1:$1,0)),2,1),"")</f>
        <v/>
      </c>
      <c r="AZ23" s="249"/>
      <c r="BA23" s="249" t="str">
        <f>IFERROR(MID(INDEX('決勝ヒート - レース結果（貼付）'!$A:$Z,MATCH($R23,'決勝ヒート - レース結果（貼付）'!$B:$B,0),MATCH("会員番号",'決勝ヒート - レース結果（貼付）'!$1:$1,0)),3,1),"")</f>
        <v/>
      </c>
      <c r="BB23" s="249"/>
      <c r="BC23" s="249" t="str">
        <f>IFERROR(MID(INDEX('決勝ヒート - レース結果（貼付）'!$A:$Z,MATCH($R23,'決勝ヒート - レース結果（貼付）'!$B:$B,0),MATCH("会員番号",'決勝ヒート - レース結果（貼付）'!$1:$1,0)),4,1),"")</f>
        <v/>
      </c>
      <c r="BD23" s="249"/>
      <c r="BE23" s="249" t="str">
        <f>IFERROR(MID(INDEX('決勝ヒート - レース結果（貼付）'!$A:$Z,MATCH($R23,'決勝ヒート - レース結果（貼付）'!$B:$B,0),MATCH("会員番号",'決勝ヒート - レース結果（貼付）'!$1:$1,0)),5,1),"")</f>
        <v/>
      </c>
      <c r="BF23" s="249"/>
      <c r="BG23" s="249" t="str">
        <f>IFERROR(MID(INDEX('決勝ヒート - レース結果（貼付）'!$A:$Z,MATCH($R23,'決勝ヒート - レース結果（貼付）'!$B:$B,0),MATCH("会員番号",'決勝ヒート - レース結果（貼付）'!$1:$1,0)),6,1),"")</f>
        <v/>
      </c>
      <c r="BH23" s="249"/>
      <c r="BI23" s="249" t="str">
        <f>IFERROR(MID(INDEX('決勝ヒート - レース結果（貼付）'!$A:$Z,MATCH($R23,'決勝ヒート - レース結果（貼付）'!$B:$B,0),MATCH("会員番号",'決勝ヒート - レース結果（貼付）'!$1:$1,0)),7,1),"")</f>
        <v/>
      </c>
      <c r="BJ23" s="249"/>
      <c r="BK23" s="249" t="str">
        <f>IFERROR(MID(INDEX('決勝ヒート - レース結果（貼付）'!$A:$Z,MATCH($R23,'決勝ヒート - レース結果（貼付）'!$B:$B,0),MATCH("会員番号",'決勝ヒート - レース結果（貼付）'!$1:$1,0)),8,1),"")</f>
        <v/>
      </c>
      <c r="BL23" s="249"/>
      <c r="BM23" s="249" t="str">
        <f>IFERROR(MID(INDEX('決勝ヒート - レース結果（貼付）'!$A:$Z,MATCH($R23,'決勝ヒート - レース結果（貼付）'!$B:$B,0),MATCH("会員番号",'決勝ヒート - レース結果（貼付）'!$1:$1,0)),9,1),"")</f>
        <v/>
      </c>
      <c r="BN23" s="249"/>
      <c r="BO23" s="249" t="str">
        <f>IFERROR(MID(INDEX('決勝ヒート - レース結果（貼付）'!$A:$Z,MATCH($R23,'決勝ヒート - レース結果（貼付）'!$B:$B,0),MATCH("会員番号",'決勝ヒート - レース結果（貼付）'!$1:$1,0)),10,1),"")</f>
        <v/>
      </c>
      <c r="BP23" s="249"/>
      <c r="BQ23" s="249" t="str">
        <f>IFERROR(MID(INDEX('決勝ヒート - レース結果（貼付）'!$A:$Z,MATCH($R23,'決勝ヒート - レース結果（貼付）'!$B:$B,0),MATCH("会員番号",'決勝ヒート - レース結果（貼付）'!$1:$1,0)),11,1),"")</f>
        <v/>
      </c>
      <c r="BR23" s="249"/>
      <c r="BS23" s="249" t="str">
        <f>IFERROR(MID(INDEX('決勝ヒート - レース結果（貼付）'!$A:$Z,MATCH($R23,'決勝ヒート - レース結果（貼付）'!$B:$B,0),MATCH("会員番号",'決勝ヒート - レース結果（貼付）'!$1:$1,0)),12,1),"")</f>
        <v/>
      </c>
      <c r="BT23" s="249"/>
      <c r="BU23" s="249" t="str">
        <f>IFERROR(MID(INDEX('決勝ヒート - レース結果（貼付）'!$A:$Z,MATCH($R23,'決勝ヒート - レース結果（貼付）'!$B:$B,0),MATCH("会員番号",'決勝ヒート - レース結果（貼付）'!$1:$1,0)),13,1),"")</f>
        <v/>
      </c>
      <c r="BV23" s="249"/>
      <c r="BW23" s="249" t="str">
        <f>IFERROR(MID(INDEX('決勝ヒート - レース結果（貼付）'!$A:$Z,MATCH($R23,'決勝ヒート - レース結果（貼付）'!$B:$B,0),MATCH("会員番号",'決勝ヒート - レース結果（貼付）'!$1:$1,0)),14,1),"")</f>
        <v/>
      </c>
      <c r="BX23" s="249"/>
      <c r="BY23" s="250" t="str">
        <f>IFERROR(INDEX('決勝ヒート - レース結果（貼付）'!$A:$Z,MATCH($R23,'決勝ヒート - レース結果（貼付）'!$B:$B,0),MATCH("Team",'決勝ヒート - レース結果（貼付）'!$1:$1,0)),"")</f>
        <v/>
      </c>
      <c r="BZ23" s="251"/>
      <c r="CA23" s="251"/>
      <c r="CB23" s="251"/>
      <c r="CC23" s="251"/>
      <c r="CD23" s="251"/>
      <c r="CE23" s="251"/>
      <c r="CF23" s="251"/>
      <c r="CG23" s="251"/>
      <c r="CH23" s="251"/>
      <c r="CI23" s="251"/>
      <c r="CJ23" s="251"/>
      <c r="CK23" s="251"/>
      <c r="CL23" s="251"/>
      <c r="CM23" s="251"/>
      <c r="CN23" s="251"/>
      <c r="CO23" s="251"/>
      <c r="CP23" s="251"/>
      <c r="CQ23" s="251"/>
      <c r="CR23" s="251"/>
      <c r="CS23" s="252"/>
      <c r="CT23" s="250" t="str">
        <f>IFERROR(INDEX('決勝ヒート - レース結果（貼付）'!$A:$Z,MATCH($R23,'決勝ヒート - レース結果（貼付）'!$B:$B,0),MATCH("Model/Engine",'決勝ヒート - レース結果（貼付）'!$1:$1,0)),"")</f>
        <v/>
      </c>
      <c r="CU23" s="251"/>
      <c r="CV23" s="251"/>
      <c r="CW23" s="251"/>
      <c r="CX23" s="251"/>
      <c r="CY23" s="251"/>
      <c r="CZ23" s="251"/>
      <c r="DA23" s="251"/>
      <c r="DB23" s="251"/>
      <c r="DC23" s="251"/>
      <c r="DD23" s="252"/>
      <c r="DE23" s="253"/>
      <c r="DF23" s="254"/>
      <c r="DG23" s="254"/>
      <c r="DH23" s="254"/>
      <c r="DI23" s="254"/>
      <c r="DJ23" s="254"/>
      <c r="DK23" s="254"/>
      <c r="DL23" s="254"/>
      <c r="DM23" s="255"/>
      <c r="DN23" s="324" t="str">
        <f>IF(A23="DNS","ｽﾀｰﾄ出来ず",IF(A23="DQ","失　格",IFERROR(INDEX('決勝ヒート - レース結果（貼付）'!$A:$Z,MATCH($R23,'決勝ヒート - レース結果（貼付）'!$B:$B,0),MATCH("Total Time",'決勝ヒート - レース結果（貼付）'!$1:$1,0)),"")))</f>
        <v/>
      </c>
      <c r="DO23" s="324"/>
      <c r="DP23" s="324"/>
      <c r="DQ23" s="324"/>
      <c r="DR23" s="324"/>
      <c r="DS23" s="324"/>
      <c r="DT23" s="324"/>
      <c r="DU23" s="324"/>
      <c r="DV23" s="324"/>
      <c r="DW23" s="324"/>
      <c r="DX23" s="324"/>
      <c r="DY23" s="325" t="str">
        <f>IF(A23="DNS","",IF(A23="DQ","",IFERROR(INDEX('決勝ヒート - レース結果（貼付）'!$A:$Z,MATCH($R23,'決勝ヒート - レース結果（貼付）'!$B:$B,0),MATCH("Laps",'決勝ヒート - レース結果（貼付）'!$1:$1,0)),"")))</f>
        <v/>
      </c>
      <c r="DZ23" s="325"/>
      <c r="EA23" s="325"/>
      <c r="EB23" s="325"/>
      <c r="EC23" s="325"/>
      <c r="ED23" s="325"/>
      <c r="EE23" s="325"/>
      <c r="EF23" s="325"/>
      <c r="EG23" s="240"/>
      <c r="EH23" s="241"/>
      <c r="EI23" s="241"/>
      <c r="EJ23" s="241"/>
      <c r="EK23" s="241"/>
      <c r="EL23" s="241"/>
      <c r="EM23" s="241"/>
      <c r="EN23" s="241"/>
      <c r="EO23" s="241"/>
      <c r="EP23" s="241"/>
      <c r="EQ23" s="241"/>
      <c r="ER23" s="241"/>
      <c r="ES23" s="241"/>
      <c r="ET23" s="241"/>
      <c r="EU23" s="241"/>
      <c r="EV23" s="241"/>
      <c r="EW23" s="241"/>
      <c r="EX23" s="242"/>
    </row>
    <row r="24" spans="1:154" s="136" customFormat="1" ht="18.600000000000001" customHeight="1">
      <c r="A24" s="276" t="str">
        <f>IF(OR('決勝ヒート - レース結果（貼付）'!A11="DNF",'決勝ヒート - レース結果（貼付）'!A11="DNS",'決勝ヒート - レース結果（貼付）'!A11="DQ"),'決勝ヒート - レース結果（貼付）'!A11,IF(MAX('決勝ヒート - レース結果（貼付）'!$A:$A)&gt;A23,A23+1,""))</f>
        <v/>
      </c>
      <c r="B24" s="277"/>
      <c r="C24" s="277"/>
      <c r="D24" s="277"/>
      <c r="E24" s="278"/>
      <c r="F24" s="253" t="str">
        <f>IF(IFERROR(INDEX('決勝ヒート - レース結果（貼付）'!$A:$Z,MATCH($A24,'決勝ヒート - レース結果（貼付）'!$A:$A,0),MATCH("クラス",'決勝ヒート - レース結果（貼付）'!$1:$1,0)),"")=0,"",IFERROR(INDEX('決勝ヒート - レース結果（貼付）'!$A:$Z,MATCH($A24,'決勝ヒート - レース結果（貼付）'!$A:$A,0),MATCH("クラス",'決勝ヒート - レース結果（貼付）'!$1:$1,0)),""))</f>
        <v/>
      </c>
      <c r="G24" s="254"/>
      <c r="H24" s="254"/>
      <c r="I24" s="254"/>
      <c r="J24" s="254"/>
      <c r="K24" s="254"/>
      <c r="L24" s="255"/>
      <c r="M24" s="279" t="str">
        <f>IF(ISTEXT(A24)=TRUE,"",IF(F24="","",IF(A24="","",COUNTIF($F$15:F24,F24))))</f>
        <v/>
      </c>
      <c r="N24" s="277"/>
      <c r="O24" s="277"/>
      <c r="P24" s="277"/>
      <c r="Q24" s="278"/>
      <c r="R24" s="279" t="str">
        <f>IFERROR(INDEX('決勝ヒート - レース結果（貼付）'!A11:$Z$50,MATCH($A24,'決勝ヒート - レース結果（貼付）'!A11:$A$50,0),MATCH("No.",'決勝ヒート - レース結果（貼付）'!$1:$1,0)),"")</f>
        <v/>
      </c>
      <c r="S24" s="277"/>
      <c r="T24" s="277"/>
      <c r="U24" s="277"/>
      <c r="V24" s="278"/>
      <c r="W24" s="250" t="str">
        <f>IFERROR(INDEX('決勝ヒート - レース結果（貼付）'!$A:$Z,MATCH($R24,'決勝ヒート - レース結果（貼付）'!$B:$B,0),MATCH("名前",'決勝ヒート - レース結果（貼付）'!$1:$1,0)),"")</f>
        <v/>
      </c>
      <c r="X24" s="251"/>
      <c r="Y24" s="251"/>
      <c r="Z24" s="251"/>
      <c r="AA24" s="251"/>
      <c r="AB24" s="251"/>
      <c r="AC24" s="251"/>
      <c r="AD24" s="251"/>
      <c r="AE24" s="251"/>
      <c r="AF24" s="251"/>
      <c r="AG24" s="251"/>
      <c r="AH24" s="251"/>
      <c r="AI24" s="251"/>
      <c r="AJ24" s="251"/>
      <c r="AK24" s="251"/>
      <c r="AL24" s="251"/>
      <c r="AM24" s="251"/>
      <c r="AN24" s="251"/>
      <c r="AO24" s="251"/>
      <c r="AP24" s="251"/>
      <c r="AQ24" s="251"/>
      <c r="AR24" s="251"/>
      <c r="AS24" s="251"/>
      <c r="AT24" s="251"/>
      <c r="AU24" s="251"/>
      <c r="AV24" s="252"/>
      <c r="AW24" s="249" t="str">
        <f>IFERROR(MID(INDEX('決勝ヒート - レース結果（貼付）'!$A:$Z,MATCH($R24,'決勝ヒート - レース結果（貼付）'!$B:$B,0),MATCH("会員番号",'決勝ヒート - レース結果（貼付）'!$1:$1,0)),1,1),"")</f>
        <v/>
      </c>
      <c r="AX24" s="249"/>
      <c r="AY24" s="249" t="str">
        <f>IFERROR(MID(INDEX('決勝ヒート - レース結果（貼付）'!$A:$Z,MATCH($R24,'決勝ヒート - レース結果（貼付）'!$B:$B,0),MATCH("会員番号",'決勝ヒート - レース結果（貼付）'!$1:$1,0)),2,1),"")</f>
        <v/>
      </c>
      <c r="AZ24" s="249"/>
      <c r="BA24" s="249" t="str">
        <f>IFERROR(MID(INDEX('決勝ヒート - レース結果（貼付）'!$A:$Z,MATCH($R24,'決勝ヒート - レース結果（貼付）'!$B:$B,0),MATCH("会員番号",'決勝ヒート - レース結果（貼付）'!$1:$1,0)),3,1),"")</f>
        <v/>
      </c>
      <c r="BB24" s="249"/>
      <c r="BC24" s="249" t="str">
        <f>IFERROR(MID(INDEX('決勝ヒート - レース結果（貼付）'!$A:$Z,MATCH($R24,'決勝ヒート - レース結果（貼付）'!$B:$B,0),MATCH("会員番号",'決勝ヒート - レース結果（貼付）'!$1:$1,0)),4,1),"")</f>
        <v/>
      </c>
      <c r="BD24" s="249"/>
      <c r="BE24" s="249" t="str">
        <f>IFERROR(MID(INDEX('決勝ヒート - レース結果（貼付）'!$A:$Z,MATCH($R24,'決勝ヒート - レース結果（貼付）'!$B:$B,0),MATCH("会員番号",'決勝ヒート - レース結果（貼付）'!$1:$1,0)),5,1),"")</f>
        <v/>
      </c>
      <c r="BF24" s="249"/>
      <c r="BG24" s="249" t="str">
        <f>IFERROR(MID(INDEX('決勝ヒート - レース結果（貼付）'!$A:$Z,MATCH($R24,'決勝ヒート - レース結果（貼付）'!$B:$B,0),MATCH("会員番号",'決勝ヒート - レース結果（貼付）'!$1:$1,0)),6,1),"")</f>
        <v/>
      </c>
      <c r="BH24" s="249"/>
      <c r="BI24" s="249" t="str">
        <f>IFERROR(MID(INDEX('決勝ヒート - レース結果（貼付）'!$A:$Z,MATCH($R24,'決勝ヒート - レース結果（貼付）'!$B:$B,0),MATCH("会員番号",'決勝ヒート - レース結果（貼付）'!$1:$1,0)),7,1),"")</f>
        <v/>
      </c>
      <c r="BJ24" s="249"/>
      <c r="BK24" s="249" t="str">
        <f>IFERROR(MID(INDEX('決勝ヒート - レース結果（貼付）'!$A:$Z,MATCH($R24,'決勝ヒート - レース結果（貼付）'!$B:$B,0),MATCH("会員番号",'決勝ヒート - レース結果（貼付）'!$1:$1,0)),8,1),"")</f>
        <v/>
      </c>
      <c r="BL24" s="249"/>
      <c r="BM24" s="249" t="str">
        <f>IFERROR(MID(INDEX('決勝ヒート - レース結果（貼付）'!$A:$Z,MATCH($R24,'決勝ヒート - レース結果（貼付）'!$B:$B,0),MATCH("会員番号",'決勝ヒート - レース結果（貼付）'!$1:$1,0)),9,1),"")</f>
        <v/>
      </c>
      <c r="BN24" s="249"/>
      <c r="BO24" s="249" t="str">
        <f>IFERROR(MID(INDEX('決勝ヒート - レース結果（貼付）'!$A:$Z,MATCH($R24,'決勝ヒート - レース結果（貼付）'!$B:$B,0),MATCH("会員番号",'決勝ヒート - レース結果（貼付）'!$1:$1,0)),10,1),"")</f>
        <v/>
      </c>
      <c r="BP24" s="249"/>
      <c r="BQ24" s="249" t="str">
        <f>IFERROR(MID(INDEX('決勝ヒート - レース結果（貼付）'!$A:$Z,MATCH($R24,'決勝ヒート - レース結果（貼付）'!$B:$B,0),MATCH("会員番号",'決勝ヒート - レース結果（貼付）'!$1:$1,0)),11,1),"")</f>
        <v/>
      </c>
      <c r="BR24" s="249"/>
      <c r="BS24" s="249" t="str">
        <f>IFERROR(MID(INDEX('決勝ヒート - レース結果（貼付）'!$A:$Z,MATCH($R24,'決勝ヒート - レース結果（貼付）'!$B:$B,0),MATCH("会員番号",'決勝ヒート - レース結果（貼付）'!$1:$1,0)),12,1),"")</f>
        <v/>
      </c>
      <c r="BT24" s="249"/>
      <c r="BU24" s="249" t="str">
        <f>IFERROR(MID(INDEX('決勝ヒート - レース結果（貼付）'!$A:$Z,MATCH($R24,'決勝ヒート - レース結果（貼付）'!$B:$B,0),MATCH("会員番号",'決勝ヒート - レース結果（貼付）'!$1:$1,0)),13,1),"")</f>
        <v/>
      </c>
      <c r="BV24" s="249"/>
      <c r="BW24" s="249" t="str">
        <f>IFERROR(MID(INDEX('決勝ヒート - レース結果（貼付）'!$A:$Z,MATCH($R24,'決勝ヒート - レース結果（貼付）'!$B:$B,0),MATCH("会員番号",'決勝ヒート - レース結果（貼付）'!$1:$1,0)),14,1),"")</f>
        <v/>
      </c>
      <c r="BX24" s="249"/>
      <c r="BY24" s="250" t="str">
        <f>IFERROR(INDEX('決勝ヒート - レース結果（貼付）'!$A:$Z,MATCH($R24,'決勝ヒート - レース結果（貼付）'!$B:$B,0),MATCH("Team",'決勝ヒート - レース結果（貼付）'!$1:$1,0)),"")</f>
        <v/>
      </c>
      <c r="BZ24" s="251"/>
      <c r="CA24" s="251"/>
      <c r="CB24" s="251"/>
      <c r="CC24" s="251"/>
      <c r="CD24" s="251"/>
      <c r="CE24" s="251"/>
      <c r="CF24" s="251"/>
      <c r="CG24" s="251"/>
      <c r="CH24" s="251"/>
      <c r="CI24" s="251"/>
      <c r="CJ24" s="251"/>
      <c r="CK24" s="251"/>
      <c r="CL24" s="251"/>
      <c r="CM24" s="251"/>
      <c r="CN24" s="251"/>
      <c r="CO24" s="251"/>
      <c r="CP24" s="251"/>
      <c r="CQ24" s="251"/>
      <c r="CR24" s="251"/>
      <c r="CS24" s="252"/>
      <c r="CT24" s="250" t="str">
        <f>IFERROR(INDEX('決勝ヒート - レース結果（貼付）'!$A:$Z,MATCH($R24,'決勝ヒート - レース結果（貼付）'!$B:$B,0),MATCH("Model/Engine",'決勝ヒート - レース結果（貼付）'!$1:$1,0)),"")</f>
        <v/>
      </c>
      <c r="CU24" s="251"/>
      <c r="CV24" s="251"/>
      <c r="CW24" s="251"/>
      <c r="CX24" s="251"/>
      <c r="CY24" s="251"/>
      <c r="CZ24" s="251"/>
      <c r="DA24" s="251"/>
      <c r="DB24" s="251"/>
      <c r="DC24" s="251"/>
      <c r="DD24" s="252"/>
      <c r="DE24" s="253"/>
      <c r="DF24" s="254"/>
      <c r="DG24" s="254"/>
      <c r="DH24" s="254"/>
      <c r="DI24" s="254"/>
      <c r="DJ24" s="254"/>
      <c r="DK24" s="254"/>
      <c r="DL24" s="254"/>
      <c r="DM24" s="255"/>
      <c r="DN24" s="324" t="str">
        <f>IF(A24="DNS","ｽﾀｰﾄ出来ず",IF(A24="DQ","失　格",IFERROR(INDEX('決勝ヒート - レース結果（貼付）'!$A:$Z,MATCH($R24,'決勝ヒート - レース結果（貼付）'!$B:$B,0),MATCH("Total Time",'決勝ヒート - レース結果（貼付）'!$1:$1,0)),"")))</f>
        <v/>
      </c>
      <c r="DO24" s="324"/>
      <c r="DP24" s="324"/>
      <c r="DQ24" s="324"/>
      <c r="DR24" s="324"/>
      <c r="DS24" s="324"/>
      <c r="DT24" s="324"/>
      <c r="DU24" s="324"/>
      <c r="DV24" s="324"/>
      <c r="DW24" s="324"/>
      <c r="DX24" s="324"/>
      <c r="DY24" s="325" t="str">
        <f>IF(A24="DNS","",IF(A24="DQ","",IFERROR(INDEX('決勝ヒート - レース結果（貼付）'!$A:$Z,MATCH($R24,'決勝ヒート - レース結果（貼付）'!$B:$B,0),MATCH("Laps",'決勝ヒート - レース結果（貼付）'!$1:$1,0)),"")))</f>
        <v/>
      </c>
      <c r="DZ24" s="325"/>
      <c r="EA24" s="325"/>
      <c r="EB24" s="325"/>
      <c r="EC24" s="325"/>
      <c r="ED24" s="325"/>
      <c r="EE24" s="325"/>
      <c r="EF24" s="325"/>
      <c r="EG24" s="240"/>
      <c r="EH24" s="241"/>
      <c r="EI24" s="241"/>
      <c r="EJ24" s="241"/>
      <c r="EK24" s="241"/>
      <c r="EL24" s="241"/>
      <c r="EM24" s="241"/>
      <c r="EN24" s="241"/>
      <c r="EO24" s="241"/>
      <c r="EP24" s="241"/>
      <c r="EQ24" s="241"/>
      <c r="ER24" s="241"/>
      <c r="ES24" s="241"/>
      <c r="ET24" s="241"/>
      <c r="EU24" s="241"/>
      <c r="EV24" s="241"/>
      <c r="EW24" s="241"/>
      <c r="EX24" s="242"/>
    </row>
    <row r="25" spans="1:154" s="136" customFormat="1" ht="18.600000000000001" customHeight="1">
      <c r="A25" s="276" t="str">
        <f>IF(OR('決勝ヒート - レース結果（貼付）'!A12="DNF",'決勝ヒート - レース結果（貼付）'!A12="DNS",'決勝ヒート - レース結果（貼付）'!A12="DQ"),'決勝ヒート - レース結果（貼付）'!A12,IF(MAX('決勝ヒート - レース結果（貼付）'!$A:$A)&gt;A24,A24+1,""))</f>
        <v/>
      </c>
      <c r="B25" s="277"/>
      <c r="C25" s="277"/>
      <c r="D25" s="277"/>
      <c r="E25" s="278"/>
      <c r="F25" s="253" t="str">
        <f>IF(IFERROR(INDEX('決勝ヒート - レース結果（貼付）'!$A:$Z,MATCH($A25,'決勝ヒート - レース結果（貼付）'!$A:$A,0),MATCH("クラス",'決勝ヒート - レース結果（貼付）'!$1:$1,0)),"")=0,"",IFERROR(INDEX('決勝ヒート - レース結果（貼付）'!$A:$Z,MATCH($A25,'決勝ヒート - レース結果（貼付）'!$A:$A,0),MATCH("クラス",'決勝ヒート - レース結果（貼付）'!$1:$1,0)),""))</f>
        <v/>
      </c>
      <c r="G25" s="254"/>
      <c r="H25" s="254"/>
      <c r="I25" s="254"/>
      <c r="J25" s="254"/>
      <c r="K25" s="254"/>
      <c r="L25" s="255"/>
      <c r="M25" s="279" t="str">
        <f>IF(ISTEXT(A25)=TRUE,"",IF(F25="","",IF(A25="","",COUNTIF($F$15:F25,F25))))</f>
        <v/>
      </c>
      <c r="N25" s="277"/>
      <c r="O25" s="277"/>
      <c r="P25" s="277"/>
      <c r="Q25" s="278"/>
      <c r="R25" s="279" t="str">
        <f>IFERROR(INDEX('決勝ヒート - レース結果（貼付）'!A12:$Z$50,MATCH($A25,'決勝ヒート - レース結果（貼付）'!A12:$A$50,0),MATCH("No.",'決勝ヒート - レース結果（貼付）'!$1:$1,0)),"")</f>
        <v/>
      </c>
      <c r="S25" s="277"/>
      <c r="T25" s="277"/>
      <c r="U25" s="277"/>
      <c r="V25" s="278"/>
      <c r="W25" s="250" t="str">
        <f>IFERROR(INDEX('決勝ヒート - レース結果（貼付）'!$A:$Z,MATCH($R25,'決勝ヒート - レース結果（貼付）'!$B:$B,0),MATCH("名前",'決勝ヒート - レース結果（貼付）'!$1:$1,0)),"")</f>
        <v/>
      </c>
      <c r="X25" s="251"/>
      <c r="Y25" s="251"/>
      <c r="Z25" s="251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2"/>
      <c r="AW25" s="249" t="str">
        <f>IFERROR(MID(INDEX('決勝ヒート - レース結果（貼付）'!$A:$Z,MATCH($R25,'決勝ヒート - レース結果（貼付）'!$B:$B,0),MATCH("会員番号",'決勝ヒート - レース結果（貼付）'!$1:$1,0)),1,1),"")</f>
        <v/>
      </c>
      <c r="AX25" s="249"/>
      <c r="AY25" s="249" t="str">
        <f>IFERROR(MID(INDEX('決勝ヒート - レース結果（貼付）'!$A:$Z,MATCH($R25,'決勝ヒート - レース結果（貼付）'!$B:$B,0),MATCH("会員番号",'決勝ヒート - レース結果（貼付）'!$1:$1,0)),2,1),"")</f>
        <v/>
      </c>
      <c r="AZ25" s="249"/>
      <c r="BA25" s="249" t="str">
        <f>IFERROR(MID(INDEX('決勝ヒート - レース結果（貼付）'!$A:$Z,MATCH($R25,'決勝ヒート - レース結果（貼付）'!$B:$B,0),MATCH("会員番号",'決勝ヒート - レース結果（貼付）'!$1:$1,0)),3,1),"")</f>
        <v/>
      </c>
      <c r="BB25" s="249"/>
      <c r="BC25" s="249" t="str">
        <f>IFERROR(MID(INDEX('決勝ヒート - レース結果（貼付）'!$A:$Z,MATCH($R25,'決勝ヒート - レース結果（貼付）'!$B:$B,0),MATCH("会員番号",'決勝ヒート - レース結果（貼付）'!$1:$1,0)),4,1),"")</f>
        <v/>
      </c>
      <c r="BD25" s="249"/>
      <c r="BE25" s="249" t="str">
        <f>IFERROR(MID(INDEX('決勝ヒート - レース結果（貼付）'!$A:$Z,MATCH($R25,'決勝ヒート - レース結果（貼付）'!$B:$B,0),MATCH("会員番号",'決勝ヒート - レース結果（貼付）'!$1:$1,0)),5,1),"")</f>
        <v/>
      </c>
      <c r="BF25" s="249"/>
      <c r="BG25" s="249" t="str">
        <f>IFERROR(MID(INDEX('決勝ヒート - レース結果（貼付）'!$A:$Z,MATCH($R25,'決勝ヒート - レース結果（貼付）'!$B:$B,0),MATCH("会員番号",'決勝ヒート - レース結果（貼付）'!$1:$1,0)),6,1),"")</f>
        <v/>
      </c>
      <c r="BH25" s="249"/>
      <c r="BI25" s="249" t="str">
        <f>IFERROR(MID(INDEX('決勝ヒート - レース結果（貼付）'!$A:$Z,MATCH($R25,'決勝ヒート - レース結果（貼付）'!$B:$B,0),MATCH("会員番号",'決勝ヒート - レース結果（貼付）'!$1:$1,0)),7,1),"")</f>
        <v/>
      </c>
      <c r="BJ25" s="249"/>
      <c r="BK25" s="249" t="str">
        <f>IFERROR(MID(INDEX('決勝ヒート - レース結果（貼付）'!$A:$Z,MATCH($R25,'決勝ヒート - レース結果（貼付）'!$B:$B,0),MATCH("会員番号",'決勝ヒート - レース結果（貼付）'!$1:$1,0)),8,1),"")</f>
        <v/>
      </c>
      <c r="BL25" s="249"/>
      <c r="BM25" s="249" t="str">
        <f>IFERROR(MID(INDEX('決勝ヒート - レース結果（貼付）'!$A:$Z,MATCH($R25,'決勝ヒート - レース結果（貼付）'!$B:$B,0),MATCH("会員番号",'決勝ヒート - レース結果（貼付）'!$1:$1,0)),9,1),"")</f>
        <v/>
      </c>
      <c r="BN25" s="249"/>
      <c r="BO25" s="249" t="str">
        <f>IFERROR(MID(INDEX('決勝ヒート - レース結果（貼付）'!$A:$Z,MATCH($R25,'決勝ヒート - レース結果（貼付）'!$B:$B,0),MATCH("会員番号",'決勝ヒート - レース結果（貼付）'!$1:$1,0)),10,1),"")</f>
        <v/>
      </c>
      <c r="BP25" s="249"/>
      <c r="BQ25" s="249" t="str">
        <f>IFERROR(MID(INDEX('決勝ヒート - レース結果（貼付）'!$A:$Z,MATCH($R25,'決勝ヒート - レース結果（貼付）'!$B:$B,0),MATCH("会員番号",'決勝ヒート - レース結果（貼付）'!$1:$1,0)),11,1),"")</f>
        <v/>
      </c>
      <c r="BR25" s="249"/>
      <c r="BS25" s="249" t="str">
        <f>IFERROR(MID(INDEX('決勝ヒート - レース結果（貼付）'!$A:$Z,MATCH($R25,'決勝ヒート - レース結果（貼付）'!$B:$B,0),MATCH("会員番号",'決勝ヒート - レース結果（貼付）'!$1:$1,0)),12,1),"")</f>
        <v/>
      </c>
      <c r="BT25" s="249"/>
      <c r="BU25" s="249" t="str">
        <f>IFERROR(MID(INDEX('決勝ヒート - レース結果（貼付）'!$A:$Z,MATCH($R25,'決勝ヒート - レース結果（貼付）'!$B:$B,0),MATCH("会員番号",'決勝ヒート - レース結果（貼付）'!$1:$1,0)),13,1),"")</f>
        <v/>
      </c>
      <c r="BV25" s="249"/>
      <c r="BW25" s="249" t="str">
        <f>IFERROR(MID(INDEX('決勝ヒート - レース結果（貼付）'!$A:$Z,MATCH($R25,'決勝ヒート - レース結果（貼付）'!$B:$B,0),MATCH("会員番号",'決勝ヒート - レース結果（貼付）'!$1:$1,0)),14,1),"")</f>
        <v/>
      </c>
      <c r="BX25" s="249"/>
      <c r="BY25" s="250" t="str">
        <f>IFERROR(INDEX('決勝ヒート - レース結果（貼付）'!$A:$Z,MATCH($R25,'決勝ヒート - レース結果（貼付）'!$B:$B,0),MATCH("Team",'決勝ヒート - レース結果（貼付）'!$1:$1,0)),"")</f>
        <v/>
      </c>
      <c r="BZ25" s="251"/>
      <c r="CA25" s="251"/>
      <c r="CB25" s="251"/>
      <c r="CC25" s="251"/>
      <c r="CD25" s="251"/>
      <c r="CE25" s="251"/>
      <c r="CF25" s="251"/>
      <c r="CG25" s="251"/>
      <c r="CH25" s="251"/>
      <c r="CI25" s="251"/>
      <c r="CJ25" s="251"/>
      <c r="CK25" s="251"/>
      <c r="CL25" s="251"/>
      <c r="CM25" s="251"/>
      <c r="CN25" s="251"/>
      <c r="CO25" s="251"/>
      <c r="CP25" s="251"/>
      <c r="CQ25" s="251"/>
      <c r="CR25" s="251"/>
      <c r="CS25" s="252"/>
      <c r="CT25" s="250" t="str">
        <f>IFERROR(INDEX('決勝ヒート - レース結果（貼付）'!$A:$Z,MATCH($R25,'決勝ヒート - レース結果（貼付）'!$B:$B,0),MATCH("Model/Engine",'決勝ヒート - レース結果（貼付）'!$1:$1,0)),"")</f>
        <v/>
      </c>
      <c r="CU25" s="251"/>
      <c r="CV25" s="251"/>
      <c r="CW25" s="251"/>
      <c r="CX25" s="251"/>
      <c r="CY25" s="251"/>
      <c r="CZ25" s="251"/>
      <c r="DA25" s="251"/>
      <c r="DB25" s="251"/>
      <c r="DC25" s="251"/>
      <c r="DD25" s="252"/>
      <c r="DE25" s="253"/>
      <c r="DF25" s="254"/>
      <c r="DG25" s="254"/>
      <c r="DH25" s="254"/>
      <c r="DI25" s="254"/>
      <c r="DJ25" s="254"/>
      <c r="DK25" s="254"/>
      <c r="DL25" s="254"/>
      <c r="DM25" s="255"/>
      <c r="DN25" s="324" t="str">
        <f>IF(A25="DNS","ｽﾀｰﾄ出来ず",IF(A25="DQ","失　格",IFERROR(INDEX('決勝ヒート - レース結果（貼付）'!$A:$Z,MATCH($R25,'決勝ヒート - レース結果（貼付）'!$B:$B,0),MATCH("Total Time",'決勝ヒート - レース結果（貼付）'!$1:$1,0)),"")))</f>
        <v/>
      </c>
      <c r="DO25" s="324"/>
      <c r="DP25" s="324"/>
      <c r="DQ25" s="324"/>
      <c r="DR25" s="324"/>
      <c r="DS25" s="324"/>
      <c r="DT25" s="324"/>
      <c r="DU25" s="324"/>
      <c r="DV25" s="324"/>
      <c r="DW25" s="324"/>
      <c r="DX25" s="324"/>
      <c r="DY25" s="325" t="str">
        <f>IF(A25="DNS","",IF(A25="DQ","",IFERROR(INDEX('決勝ヒート - レース結果（貼付）'!$A:$Z,MATCH($R25,'決勝ヒート - レース結果（貼付）'!$B:$B,0),MATCH("Laps",'決勝ヒート - レース結果（貼付）'!$1:$1,0)),"")))</f>
        <v/>
      </c>
      <c r="DZ25" s="325"/>
      <c r="EA25" s="325"/>
      <c r="EB25" s="325"/>
      <c r="EC25" s="325"/>
      <c r="ED25" s="325"/>
      <c r="EE25" s="325"/>
      <c r="EF25" s="325"/>
      <c r="EG25" s="240"/>
      <c r="EH25" s="241"/>
      <c r="EI25" s="241"/>
      <c r="EJ25" s="241"/>
      <c r="EK25" s="241"/>
      <c r="EL25" s="241"/>
      <c r="EM25" s="241"/>
      <c r="EN25" s="241"/>
      <c r="EO25" s="241"/>
      <c r="EP25" s="241"/>
      <c r="EQ25" s="241"/>
      <c r="ER25" s="241"/>
      <c r="ES25" s="241"/>
      <c r="ET25" s="241"/>
      <c r="EU25" s="241"/>
      <c r="EV25" s="241"/>
      <c r="EW25" s="241"/>
      <c r="EX25" s="242"/>
    </row>
    <row r="26" spans="1:154" s="136" customFormat="1" ht="18.600000000000001" customHeight="1">
      <c r="A26" s="276" t="str">
        <f>IF(OR('決勝ヒート - レース結果（貼付）'!A13="DNF",'決勝ヒート - レース結果（貼付）'!A13="DNS",'決勝ヒート - レース結果（貼付）'!A13="DQ"),'決勝ヒート - レース結果（貼付）'!A13,IF(MAX('決勝ヒート - レース結果（貼付）'!$A:$A)&gt;A25,A25+1,""))</f>
        <v/>
      </c>
      <c r="B26" s="277"/>
      <c r="C26" s="277"/>
      <c r="D26" s="277"/>
      <c r="E26" s="278"/>
      <c r="F26" s="253" t="str">
        <f>IF(IFERROR(INDEX('決勝ヒート - レース結果（貼付）'!$A:$Z,MATCH($A26,'決勝ヒート - レース結果（貼付）'!$A:$A,0),MATCH("クラス",'決勝ヒート - レース結果（貼付）'!$1:$1,0)),"")=0,"",IFERROR(INDEX('決勝ヒート - レース結果（貼付）'!$A:$Z,MATCH($A26,'決勝ヒート - レース結果（貼付）'!$A:$A,0),MATCH("クラス",'決勝ヒート - レース結果（貼付）'!$1:$1,0)),""))</f>
        <v/>
      </c>
      <c r="G26" s="254"/>
      <c r="H26" s="254"/>
      <c r="I26" s="254"/>
      <c r="J26" s="254"/>
      <c r="K26" s="254"/>
      <c r="L26" s="255"/>
      <c r="M26" s="279" t="str">
        <f>IF(ISTEXT(A26)=TRUE,"",IF(F26="","",IF(A26="","",COUNTIF($F$15:F26,F26))))</f>
        <v/>
      </c>
      <c r="N26" s="277"/>
      <c r="O26" s="277"/>
      <c r="P26" s="277"/>
      <c r="Q26" s="278"/>
      <c r="R26" s="279" t="str">
        <f>IFERROR(INDEX('決勝ヒート - レース結果（貼付）'!A13:$Z$50,MATCH($A26,'決勝ヒート - レース結果（貼付）'!A13:$A$50,0),MATCH("No.",'決勝ヒート - レース結果（貼付）'!$1:$1,0)),"")</f>
        <v/>
      </c>
      <c r="S26" s="277"/>
      <c r="T26" s="277"/>
      <c r="U26" s="277"/>
      <c r="V26" s="278"/>
      <c r="W26" s="250" t="str">
        <f>IFERROR(INDEX('決勝ヒート - レース結果（貼付）'!$A:$Z,MATCH($R26,'決勝ヒート - レース結果（貼付）'!$B:$B,0),MATCH("名前",'決勝ヒート - レース結果（貼付）'!$1:$1,0)),"")</f>
        <v/>
      </c>
      <c r="X26" s="251"/>
      <c r="Y26" s="251"/>
      <c r="Z26" s="251"/>
      <c r="AA26" s="251"/>
      <c r="AB26" s="251"/>
      <c r="AC26" s="251"/>
      <c r="AD26" s="251"/>
      <c r="AE26" s="251"/>
      <c r="AF26" s="251"/>
      <c r="AG26" s="251"/>
      <c r="AH26" s="251"/>
      <c r="AI26" s="251"/>
      <c r="AJ26" s="251"/>
      <c r="AK26" s="251"/>
      <c r="AL26" s="251"/>
      <c r="AM26" s="251"/>
      <c r="AN26" s="251"/>
      <c r="AO26" s="251"/>
      <c r="AP26" s="251"/>
      <c r="AQ26" s="251"/>
      <c r="AR26" s="251"/>
      <c r="AS26" s="251"/>
      <c r="AT26" s="251"/>
      <c r="AU26" s="251"/>
      <c r="AV26" s="252"/>
      <c r="AW26" s="249" t="str">
        <f>IFERROR(MID(INDEX('決勝ヒート - レース結果（貼付）'!$A:$Z,MATCH($R26,'決勝ヒート - レース結果（貼付）'!$B:$B,0),MATCH("会員番号",'決勝ヒート - レース結果（貼付）'!$1:$1,0)),1,1),"")</f>
        <v/>
      </c>
      <c r="AX26" s="249"/>
      <c r="AY26" s="249" t="str">
        <f>IFERROR(MID(INDEX('決勝ヒート - レース結果（貼付）'!$A:$Z,MATCH($R26,'決勝ヒート - レース結果（貼付）'!$B:$B,0),MATCH("会員番号",'決勝ヒート - レース結果（貼付）'!$1:$1,0)),2,1),"")</f>
        <v/>
      </c>
      <c r="AZ26" s="249"/>
      <c r="BA26" s="249" t="str">
        <f>IFERROR(MID(INDEX('決勝ヒート - レース結果（貼付）'!$A:$Z,MATCH($R26,'決勝ヒート - レース結果（貼付）'!$B:$B,0),MATCH("会員番号",'決勝ヒート - レース結果（貼付）'!$1:$1,0)),3,1),"")</f>
        <v/>
      </c>
      <c r="BB26" s="249"/>
      <c r="BC26" s="249" t="str">
        <f>IFERROR(MID(INDEX('決勝ヒート - レース結果（貼付）'!$A:$Z,MATCH($R26,'決勝ヒート - レース結果（貼付）'!$B:$B,0),MATCH("会員番号",'決勝ヒート - レース結果（貼付）'!$1:$1,0)),4,1),"")</f>
        <v/>
      </c>
      <c r="BD26" s="249"/>
      <c r="BE26" s="249" t="str">
        <f>IFERROR(MID(INDEX('決勝ヒート - レース結果（貼付）'!$A:$Z,MATCH($R26,'決勝ヒート - レース結果（貼付）'!$B:$B,0),MATCH("会員番号",'決勝ヒート - レース結果（貼付）'!$1:$1,0)),5,1),"")</f>
        <v/>
      </c>
      <c r="BF26" s="249"/>
      <c r="BG26" s="249" t="str">
        <f>IFERROR(MID(INDEX('決勝ヒート - レース結果（貼付）'!$A:$Z,MATCH($R26,'決勝ヒート - レース結果（貼付）'!$B:$B,0),MATCH("会員番号",'決勝ヒート - レース結果（貼付）'!$1:$1,0)),6,1),"")</f>
        <v/>
      </c>
      <c r="BH26" s="249"/>
      <c r="BI26" s="249" t="str">
        <f>IFERROR(MID(INDEX('決勝ヒート - レース結果（貼付）'!$A:$Z,MATCH($R26,'決勝ヒート - レース結果（貼付）'!$B:$B,0),MATCH("会員番号",'決勝ヒート - レース結果（貼付）'!$1:$1,0)),7,1),"")</f>
        <v/>
      </c>
      <c r="BJ26" s="249"/>
      <c r="BK26" s="249" t="str">
        <f>IFERROR(MID(INDEX('決勝ヒート - レース結果（貼付）'!$A:$Z,MATCH($R26,'決勝ヒート - レース結果（貼付）'!$B:$B,0),MATCH("会員番号",'決勝ヒート - レース結果（貼付）'!$1:$1,0)),8,1),"")</f>
        <v/>
      </c>
      <c r="BL26" s="249"/>
      <c r="BM26" s="249" t="str">
        <f>IFERROR(MID(INDEX('決勝ヒート - レース結果（貼付）'!$A:$Z,MATCH($R26,'決勝ヒート - レース結果（貼付）'!$B:$B,0),MATCH("会員番号",'決勝ヒート - レース結果（貼付）'!$1:$1,0)),9,1),"")</f>
        <v/>
      </c>
      <c r="BN26" s="249"/>
      <c r="BO26" s="249" t="str">
        <f>IFERROR(MID(INDEX('決勝ヒート - レース結果（貼付）'!$A:$Z,MATCH($R26,'決勝ヒート - レース結果（貼付）'!$B:$B,0),MATCH("会員番号",'決勝ヒート - レース結果（貼付）'!$1:$1,0)),10,1),"")</f>
        <v/>
      </c>
      <c r="BP26" s="249"/>
      <c r="BQ26" s="249" t="str">
        <f>IFERROR(MID(INDEX('決勝ヒート - レース結果（貼付）'!$A:$Z,MATCH($R26,'決勝ヒート - レース結果（貼付）'!$B:$B,0),MATCH("会員番号",'決勝ヒート - レース結果（貼付）'!$1:$1,0)),11,1),"")</f>
        <v/>
      </c>
      <c r="BR26" s="249"/>
      <c r="BS26" s="249" t="str">
        <f>IFERROR(MID(INDEX('決勝ヒート - レース結果（貼付）'!$A:$Z,MATCH($R26,'決勝ヒート - レース結果（貼付）'!$B:$B,0),MATCH("会員番号",'決勝ヒート - レース結果（貼付）'!$1:$1,0)),12,1),"")</f>
        <v/>
      </c>
      <c r="BT26" s="249"/>
      <c r="BU26" s="249" t="str">
        <f>IFERROR(MID(INDEX('決勝ヒート - レース結果（貼付）'!$A:$Z,MATCH($R26,'決勝ヒート - レース結果（貼付）'!$B:$B,0),MATCH("会員番号",'決勝ヒート - レース結果（貼付）'!$1:$1,0)),13,1),"")</f>
        <v/>
      </c>
      <c r="BV26" s="249"/>
      <c r="BW26" s="249" t="str">
        <f>IFERROR(MID(INDEX('決勝ヒート - レース結果（貼付）'!$A:$Z,MATCH($R26,'決勝ヒート - レース結果（貼付）'!$B:$B,0),MATCH("会員番号",'決勝ヒート - レース結果（貼付）'!$1:$1,0)),14,1),"")</f>
        <v/>
      </c>
      <c r="BX26" s="249"/>
      <c r="BY26" s="250" t="str">
        <f>IFERROR(INDEX('決勝ヒート - レース結果（貼付）'!$A:$Z,MATCH($R26,'決勝ヒート - レース結果（貼付）'!$B:$B,0),MATCH("Team",'決勝ヒート - レース結果（貼付）'!$1:$1,0)),"")</f>
        <v/>
      </c>
      <c r="BZ26" s="251"/>
      <c r="CA26" s="251"/>
      <c r="CB26" s="251"/>
      <c r="CC26" s="251"/>
      <c r="CD26" s="251"/>
      <c r="CE26" s="251"/>
      <c r="CF26" s="251"/>
      <c r="CG26" s="251"/>
      <c r="CH26" s="251"/>
      <c r="CI26" s="251"/>
      <c r="CJ26" s="251"/>
      <c r="CK26" s="251"/>
      <c r="CL26" s="251"/>
      <c r="CM26" s="251"/>
      <c r="CN26" s="251"/>
      <c r="CO26" s="251"/>
      <c r="CP26" s="251"/>
      <c r="CQ26" s="251"/>
      <c r="CR26" s="251"/>
      <c r="CS26" s="252"/>
      <c r="CT26" s="250" t="str">
        <f>IFERROR(INDEX('決勝ヒート - レース結果（貼付）'!$A:$Z,MATCH($R26,'決勝ヒート - レース結果（貼付）'!$B:$B,0),MATCH("Model/Engine",'決勝ヒート - レース結果（貼付）'!$1:$1,0)),"")</f>
        <v/>
      </c>
      <c r="CU26" s="251"/>
      <c r="CV26" s="251"/>
      <c r="CW26" s="251"/>
      <c r="CX26" s="251"/>
      <c r="CY26" s="251"/>
      <c r="CZ26" s="251"/>
      <c r="DA26" s="251"/>
      <c r="DB26" s="251"/>
      <c r="DC26" s="251"/>
      <c r="DD26" s="252"/>
      <c r="DE26" s="253"/>
      <c r="DF26" s="254"/>
      <c r="DG26" s="254"/>
      <c r="DH26" s="254"/>
      <c r="DI26" s="254"/>
      <c r="DJ26" s="254"/>
      <c r="DK26" s="254"/>
      <c r="DL26" s="254"/>
      <c r="DM26" s="255"/>
      <c r="DN26" s="324" t="str">
        <f>IF(A26="DNS","ｽﾀｰﾄ出来ず",IF(A26="DQ","失　格",IFERROR(INDEX('決勝ヒート - レース結果（貼付）'!$A:$Z,MATCH($R26,'決勝ヒート - レース結果（貼付）'!$B:$B,0),MATCH("Total Time",'決勝ヒート - レース結果（貼付）'!$1:$1,0)),"")))</f>
        <v/>
      </c>
      <c r="DO26" s="324"/>
      <c r="DP26" s="324"/>
      <c r="DQ26" s="324"/>
      <c r="DR26" s="324"/>
      <c r="DS26" s="324"/>
      <c r="DT26" s="324"/>
      <c r="DU26" s="324"/>
      <c r="DV26" s="324"/>
      <c r="DW26" s="324"/>
      <c r="DX26" s="324"/>
      <c r="DY26" s="325" t="str">
        <f>IF(A26="DNS","",IF(A26="DQ","",IFERROR(INDEX('決勝ヒート - レース結果（貼付）'!$A:$Z,MATCH($R26,'決勝ヒート - レース結果（貼付）'!$B:$B,0),MATCH("Laps",'決勝ヒート - レース結果（貼付）'!$1:$1,0)),"")))</f>
        <v/>
      </c>
      <c r="DZ26" s="325"/>
      <c r="EA26" s="325"/>
      <c r="EB26" s="325"/>
      <c r="EC26" s="325"/>
      <c r="ED26" s="325"/>
      <c r="EE26" s="325"/>
      <c r="EF26" s="325"/>
      <c r="EG26" s="240"/>
      <c r="EH26" s="241"/>
      <c r="EI26" s="241"/>
      <c r="EJ26" s="241"/>
      <c r="EK26" s="241"/>
      <c r="EL26" s="241"/>
      <c r="EM26" s="241"/>
      <c r="EN26" s="241"/>
      <c r="EO26" s="241"/>
      <c r="EP26" s="241"/>
      <c r="EQ26" s="241"/>
      <c r="ER26" s="241"/>
      <c r="ES26" s="241"/>
      <c r="ET26" s="241"/>
      <c r="EU26" s="241"/>
      <c r="EV26" s="241"/>
      <c r="EW26" s="241"/>
      <c r="EX26" s="242"/>
    </row>
    <row r="27" spans="1:154" s="136" customFormat="1" ht="18.600000000000001" customHeight="1">
      <c r="A27" s="276" t="str">
        <f>IF(OR('決勝ヒート - レース結果（貼付）'!A14="DNF",'決勝ヒート - レース結果（貼付）'!A14="DNS",'決勝ヒート - レース結果（貼付）'!A14="DQ"),'決勝ヒート - レース結果（貼付）'!A14,IF(MAX('決勝ヒート - レース結果（貼付）'!$A:$A)&gt;A26,A26+1,""))</f>
        <v/>
      </c>
      <c r="B27" s="277"/>
      <c r="C27" s="277"/>
      <c r="D27" s="277"/>
      <c r="E27" s="278"/>
      <c r="F27" s="253" t="str">
        <f>IF(IFERROR(INDEX('決勝ヒート - レース結果（貼付）'!$A:$Z,MATCH($A27,'決勝ヒート - レース結果（貼付）'!$A:$A,0),MATCH("クラス",'決勝ヒート - レース結果（貼付）'!$1:$1,0)),"")=0,"",IFERROR(INDEX('決勝ヒート - レース結果（貼付）'!$A:$Z,MATCH($A27,'決勝ヒート - レース結果（貼付）'!$A:$A,0),MATCH("クラス",'決勝ヒート - レース結果（貼付）'!$1:$1,0)),""))</f>
        <v/>
      </c>
      <c r="G27" s="254"/>
      <c r="H27" s="254"/>
      <c r="I27" s="254"/>
      <c r="J27" s="254"/>
      <c r="K27" s="254"/>
      <c r="L27" s="255"/>
      <c r="M27" s="279" t="str">
        <f>IF(ISTEXT(A27)=TRUE,"",IF(F27="","",IF(A27="","",COUNTIF($F$15:F27,F27))))</f>
        <v/>
      </c>
      <c r="N27" s="277"/>
      <c r="O27" s="277"/>
      <c r="P27" s="277"/>
      <c r="Q27" s="278"/>
      <c r="R27" s="279" t="str">
        <f>IFERROR(INDEX('決勝ヒート - レース結果（貼付）'!A14:$Z$50,MATCH($A27,'決勝ヒート - レース結果（貼付）'!A14:$A$50,0),MATCH("No.",'決勝ヒート - レース結果（貼付）'!$1:$1,0)),"")</f>
        <v/>
      </c>
      <c r="S27" s="277"/>
      <c r="T27" s="277"/>
      <c r="U27" s="277"/>
      <c r="V27" s="278"/>
      <c r="W27" s="250" t="str">
        <f>IFERROR(INDEX('決勝ヒート - レース結果（貼付）'!$A:$Z,MATCH($R27,'決勝ヒート - レース結果（貼付）'!$B:$B,0),MATCH("名前",'決勝ヒート - レース結果（貼付）'!$1:$1,0)),"")</f>
        <v/>
      </c>
      <c r="X27" s="251"/>
      <c r="Y27" s="251"/>
      <c r="Z27" s="251"/>
      <c r="AA27" s="251"/>
      <c r="AB27" s="251"/>
      <c r="AC27" s="251"/>
      <c r="AD27" s="251"/>
      <c r="AE27" s="251"/>
      <c r="AF27" s="251"/>
      <c r="AG27" s="251"/>
      <c r="AH27" s="251"/>
      <c r="AI27" s="251"/>
      <c r="AJ27" s="251"/>
      <c r="AK27" s="251"/>
      <c r="AL27" s="251"/>
      <c r="AM27" s="251"/>
      <c r="AN27" s="251"/>
      <c r="AO27" s="251"/>
      <c r="AP27" s="251"/>
      <c r="AQ27" s="251"/>
      <c r="AR27" s="251"/>
      <c r="AS27" s="251"/>
      <c r="AT27" s="251"/>
      <c r="AU27" s="251"/>
      <c r="AV27" s="252"/>
      <c r="AW27" s="249" t="str">
        <f>IFERROR(MID(INDEX('決勝ヒート - レース結果（貼付）'!$A:$Z,MATCH($R27,'決勝ヒート - レース結果（貼付）'!$B:$B,0),MATCH("会員番号",'決勝ヒート - レース結果（貼付）'!$1:$1,0)),1,1),"")</f>
        <v/>
      </c>
      <c r="AX27" s="249"/>
      <c r="AY27" s="249" t="str">
        <f>IFERROR(MID(INDEX('決勝ヒート - レース結果（貼付）'!$A:$Z,MATCH($R27,'決勝ヒート - レース結果（貼付）'!$B:$B,0),MATCH("会員番号",'決勝ヒート - レース結果（貼付）'!$1:$1,0)),2,1),"")</f>
        <v/>
      </c>
      <c r="AZ27" s="249"/>
      <c r="BA27" s="249" t="str">
        <f>IFERROR(MID(INDEX('決勝ヒート - レース結果（貼付）'!$A:$Z,MATCH($R27,'決勝ヒート - レース結果（貼付）'!$B:$B,0),MATCH("会員番号",'決勝ヒート - レース結果（貼付）'!$1:$1,0)),3,1),"")</f>
        <v/>
      </c>
      <c r="BB27" s="249"/>
      <c r="BC27" s="249" t="str">
        <f>IFERROR(MID(INDEX('決勝ヒート - レース結果（貼付）'!$A:$Z,MATCH($R27,'決勝ヒート - レース結果（貼付）'!$B:$B,0),MATCH("会員番号",'決勝ヒート - レース結果（貼付）'!$1:$1,0)),4,1),"")</f>
        <v/>
      </c>
      <c r="BD27" s="249"/>
      <c r="BE27" s="249" t="str">
        <f>IFERROR(MID(INDEX('決勝ヒート - レース結果（貼付）'!$A:$Z,MATCH($R27,'決勝ヒート - レース結果（貼付）'!$B:$B,0),MATCH("会員番号",'決勝ヒート - レース結果（貼付）'!$1:$1,0)),5,1),"")</f>
        <v/>
      </c>
      <c r="BF27" s="249"/>
      <c r="BG27" s="249" t="str">
        <f>IFERROR(MID(INDEX('決勝ヒート - レース結果（貼付）'!$A:$Z,MATCH($R27,'決勝ヒート - レース結果（貼付）'!$B:$B,0),MATCH("会員番号",'決勝ヒート - レース結果（貼付）'!$1:$1,0)),6,1),"")</f>
        <v/>
      </c>
      <c r="BH27" s="249"/>
      <c r="BI27" s="249" t="str">
        <f>IFERROR(MID(INDEX('決勝ヒート - レース結果（貼付）'!$A:$Z,MATCH($R27,'決勝ヒート - レース結果（貼付）'!$B:$B,0),MATCH("会員番号",'決勝ヒート - レース結果（貼付）'!$1:$1,0)),7,1),"")</f>
        <v/>
      </c>
      <c r="BJ27" s="249"/>
      <c r="BK27" s="249" t="str">
        <f>IFERROR(MID(INDEX('決勝ヒート - レース結果（貼付）'!$A:$Z,MATCH($R27,'決勝ヒート - レース結果（貼付）'!$B:$B,0),MATCH("会員番号",'決勝ヒート - レース結果（貼付）'!$1:$1,0)),8,1),"")</f>
        <v/>
      </c>
      <c r="BL27" s="249"/>
      <c r="BM27" s="249" t="str">
        <f>IFERROR(MID(INDEX('決勝ヒート - レース結果（貼付）'!$A:$Z,MATCH($R27,'決勝ヒート - レース結果（貼付）'!$B:$B,0),MATCH("会員番号",'決勝ヒート - レース結果（貼付）'!$1:$1,0)),9,1),"")</f>
        <v/>
      </c>
      <c r="BN27" s="249"/>
      <c r="BO27" s="249" t="str">
        <f>IFERROR(MID(INDEX('決勝ヒート - レース結果（貼付）'!$A:$Z,MATCH($R27,'決勝ヒート - レース結果（貼付）'!$B:$B,0),MATCH("会員番号",'決勝ヒート - レース結果（貼付）'!$1:$1,0)),10,1),"")</f>
        <v/>
      </c>
      <c r="BP27" s="249"/>
      <c r="BQ27" s="249" t="str">
        <f>IFERROR(MID(INDEX('決勝ヒート - レース結果（貼付）'!$A:$Z,MATCH($R27,'決勝ヒート - レース結果（貼付）'!$B:$B,0),MATCH("会員番号",'決勝ヒート - レース結果（貼付）'!$1:$1,0)),11,1),"")</f>
        <v/>
      </c>
      <c r="BR27" s="249"/>
      <c r="BS27" s="249" t="str">
        <f>IFERROR(MID(INDEX('決勝ヒート - レース結果（貼付）'!$A:$Z,MATCH($R27,'決勝ヒート - レース結果（貼付）'!$B:$B,0),MATCH("会員番号",'決勝ヒート - レース結果（貼付）'!$1:$1,0)),12,1),"")</f>
        <v/>
      </c>
      <c r="BT27" s="249"/>
      <c r="BU27" s="249" t="str">
        <f>IFERROR(MID(INDEX('決勝ヒート - レース結果（貼付）'!$A:$Z,MATCH($R27,'決勝ヒート - レース結果（貼付）'!$B:$B,0),MATCH("会員番号",'決勝ヒート - レース結果（貼付）'!$1:$1,0)),13,1),"")</f>
        <v/>
      </c>
      <c r="BV27" s="249"/>
      <c r="BW27" s="249" t="str">
        <f>IFERROR(MID(INDEX('決勝ヒート - レース結果（貼付）'!$A:$Z,MATCH($R27,'決勝ヒート - レース結果（貼付）'!$B:$B,0),MATCH("会員番号",'決勝ヒート - レース結果（貼付）'!$1:$1,0)),14,1),"")</f>
        <v/>
      </c>
      <c r="BX27" s="249"/>
      <c r="BY27" s="250" t="str">
        <f>IFERROR(INDEX('決勝ヒート - レース結果（貼付）'!$A:$Z,MATCH($R27,'決勝ヒート - レース結果（貼付）'!$B:$B,0),MATCH("Team",'決勝ヒート - レース結果（貼付）'!$1:$1,0)),"")</f>
        <v/>
      </c>
      <c r="BZ27" s="251"/>
      <c r="CA27" s="251"/>
      <c r="CB27" s="251"/>
      <c r="CC27" s="251"/>
      <c r="CD27" s="251"/>
      <c r="CE27" s="251"/>
      <c r="CF27" s="251"/>
      <c r="CG27" s="251"/>
      <c r="CH27" s="251"/>
      <c r="CI27" s="251"/>
      <c r="CJ27" s="251"/>
      <c r="CK27" s="251"/>
      <c r="CL27" s="251"/>
      <c r="CM27" s="251"/>
      <c r="CN27" s="251"/>
      <c r="CO27" s="251"/>
      <c r="CP27" s="251"/>
      <c r="CQ27" s="251"/>
      <c r="CR27" s="251"/>
      <c r="CS27" s="252"/>
      <c r="CT27" s="250" t="str">
        <f>IFERROR(INDEX('決勝ヒート - レース結果（貼付）'!$A:$Z,MATCH($R27,'決勝ヒート - レース結果（貼付）'!$B:$B,0),MATCH("Model/Engine",'決勝ヒート - レース結果（貼付）'!$1:$1,0)),"")</f>
        <v/>
      </c>
      <c r="CU27" s="251"/>
      <c r="CV27" s="251"/>
      <c r="CW27" s="251"/>
      <c r="CX27" s="251"/>
      <c r="CY27" s="251"/>
      <c r="CZ27" s="251"/>
      <c r="DA27" s="251"/>
      <c r="DB27" s="251"/>
      <c r="DC27" s="251"/>
      <c r="DD27" s="252"/>
      <c r="DE27" s="253"/>
      <c r="DF27" s="254"/>
      <c r="DG27" s="254"/>
      <c r="DH27" s="254"/>
      <c r="DI27" s="254"/>
      <c r="DJ27" s="254"/>
      <c r="DK27" s="254"/>
      <c r="DL27" s="254"/>
      <c r="DM27" s="255"/>
      <c r="DN27" s="324" t="str">
        <f>IF(A27="DNS","ｽﾀｰﾄ出来ず",IF(A27="DQ","失　格",IFERROR(INDEX('決勝ヒート - レース結果（貼付）'!$A:$Z,MATCH($R27,'決勝ヒート - レース結果（貼付）'!$B:$B,0),MATCH("Total Time",'決勝ヒート - レース結果（貼付）'!$1:$1,0)),"")))</f>
        <v/>
      </c>
      <c r="DO27" s="324"/>
      <c r="DP27" s="324"/>
      <c r="DQ27" s="324"/>
      <c r="DR27" s="324"/>
      <c r="DS27" s="324"/>
      <c r="DT27" s="324"/>
      <c r="DU27" s="324"/>
      <c r="DV27" s="324"/>
      <c r="DW27" s="324"/>
      <c r="DX27" s="324"/>
      <c r="DY27" s="325" t="str">
        <f>IF(A27="DNS","",IF(A27="DQ","",IFERROR(INDEX('決勝ヒート - レース結果（貼付）'!$A:$Z,MATCH($R27,'決勝ヒート - レース結果（貼付）'!$B:$B,0),MATCH("Laps",'決勝ヒート - レース結果（貼付）'!$1:$1,0)),"")))</f>
        <v/>
      </c>
      <c r="DZ27" s="325"/>
      <c r="EA27" s="325"/>
      <c r="EB27" s="325"/>
      <c r="EC27" s="325"/>
      <c r="ED27" s="325"/>
      <c r="EE27" s="325"/>
      <c r="EF27" s="325"/>
      <c r="EG27" s="240"/>
      <c r="EH27" s="241"/>
      <c r="EI27" s="241"/>
      <c r="EJ27" s="241"/>
      <c r="EK27" s="241"/>
      <c r="EL27" s="241"/>
      <c r="EM27" s="241"/>
      <c r="EN27" s="241"/>
      <c r="EO27" s="241"/>
      <c r="EP27" s="241"/>
      <c r="EQ27" s="241"/>
      <c r="ER27" s="241"/>
      <c r="ES27" s="241"/>
      <c r="ET27" s="241"/>
      <c r="EU27" s="241"/>
      <c r="EV27" s="241"/>
      <c r="EW27" s="241"/>
      <c r="EX27" s="242"/>
    </row>
    <row r="28" spans="1:154" s="136" customFormat="1" ht="18.600000000000001" customHeight="1">
      <c r="A28" s="276" t="str">
        <f>IF(OR('決勝ヒート - レース結果（貼付）'!A15="DNF",'決勝ヒート - レース結果（貼付）'!A15="DNS",'決勝ヒート - レース結果（貼付）'!A15="DQ"),'決勝ヒート - レース結果（貼付）'!A15,IF(MAX('決勝ヒート - レース結果（貼付）'!$A:$A)&gt;A27,A27+1,""))</f>
        <v/>
      </c>
      <c r="B28" s="277"/>
      <c r="C28" s="277"/>
      <c r="D28" s="277"/>
      <c r="E28" s="278"/>
      <c r="F28" s="253" t="str">
        <f>IF(IFERROR(INDEX('決勝ヒート - レース結果（貼付）'!$A:$Z,MATCH($A28,'決勝ヒート - レース結果（貼付）'!$A:$A,0),MATCH("クラス",'決勝ヒート - レース結果（貼付）'!$1:$1,0)),"")=0,"",IFERROR(INDEX('決勝ヒート - レース結果（貼付）'!$A:$Z,MATCH($A28,'決勝ヒート - レース結果（貼付）'!$A:$A,0),MATCH("クラス",'決勝ヒート - レース結果（貼付）'!$1:$1,0)),""))</f>
        <v/>
      </c>
      <c r="G28" s="254"/>
      <c r="H28" s="254"/>
      <c r="I28" s="254"/>
      <c r="J28" s="254"/>
      <c r="K28" s="254"/>
      <c r="L28" s="255"/>
      <c r="M28" s="279" t="str">
        <f>IF(ISTEXT(A28)=TRUE,"",IF(F28="","",IF(A28="","",COUNTIF($F$15:F28,F28))))</f>
        <v/>
      </c>
      <c r="N28" s="277"/>
      <c r="O28" s="277"/>
      <c r="P28" s="277"/>
      <c r="Q28" s="278"/>
      <c r="R28" s="279" t="str">
        <f>IFERROR(INDEX('決勝ヒート - レース結果（貼付）'!A15:$Z$50,MATCH($A28,'決勝ヒート - レース結果（貼付）'!A15:$A$50,0),MATCH("No.",'決勝ヒート - レース結果（貼付）'!$1:$1,0)),"")</f>
        <v/>
      </c>
      <c r="S28" s="277"/>
      <c r="T28" s="277"/>
      <c r="U28" s="277"/>
      <c r="V28" s="278"/>
      <c r="W28" s="250" t="str">
        <f>IFERROR(INDEX('決勝ヒート - レース結果（貼付）'!$A:$Z,MATCH($R28,'決勝ヒート - レース結果（貼付）'!$B:$B,0),MATCH("名前",'決勝ヒート - レース結果（貼付）'!$1:$1,0)),"")</f>
        <v/>
      </c>
      <c r="X28" s="251"/>
      <c r="Y28" s="251"/>
      <c r="Z28" s="251"/>
      <c r="AA28" s="251"/>
      <c r="AB28" s="251"/>
      <c r="AC28" s="251"/>
      <c r="AD28" s="251"/>
      <c r="AE28" s="251"/>
      <c r="AF28" s="251"/>
      <c r="AG28" s="251"/>
      <c r="AH28" s="251"/>
      <c r="AI28" s="251"/>
      <c r="AJ28" s="251"/>
      <c r="AK28" s="251"/>
      <c r="AL28" s="251"/>
      <c r="AM28" s="251"/>
      <c r="AN28" s="251"/>
      <c r="AO28" s="251"/>
      <c r="AP28" s="251"/>
      <c r="AQ28" s="251"/>
      <c r="AR28" s="251"/>
      <c r="AS28" s="251"/>
      <c r="AT28" s="251"/>
      <c r="AU28" s="251"/>
      <c r="AV28" s="252"/>
      <c r="AW28" s="249" t="str">
        <f>IFERROR(MID(INDEX('決勝ヒート - レース結果（貼付）'!$A:$Z,MATCH($R28,'決勝ヒート - レース結果（貼付）'!$B:$B,0),MATCH("会員番号",'決勝ヒート - レース結果（貼付）'!$1:$1,0)),1,1),"")</f>
        <v/>
      </c>
      <c r="AX28" s="249"/>
      <c r="AY28" s="249" t="str">
        <f>IFERROR(MID(INDEX('決勝ヒート - レース結果（貼付）'!$A:$Z,MATCH($R28,'決勝ヒート - レース結果（貼付）'!$B:$B,0),MATCH("会員番号",'決勝ヒート - レース結果（貼付）'!$1:$1,0)),2,1),"")</f>
        <v/>
      </c>
      <c r="AZ28" s="249"/>
      <c r="BA28" s="249" t="str">
        <f>IFERROR(MID(INDEX('決勝ヒート - レース結果（貼付）'!$A:$Z,MATCH($R28,'決勝ヒート - レース結果（貼付）'!$B:$B,0),MATCH("会員番号",'決勝ヒート - レース結果（貼付）'!$1:$1,0)),3,1),"")</f>
        <v/>
      </c>
      <c r="BB28" s="249"/>
      <c r="BC28" s="249" t="str">
        <f>IFERROR(MID(INDEX('決勝ヒート - レース結果（貼付）'!$A:$Z,MATCH($R28,'決勝ヒート - レース結果（貼付）'!$B:$B,0),MATCH("会員番号",'決勝ヒート - レース結果（貼付）'!$1:$1,0)),4,1),"")</f>
        <v/>
      </c>
      <c r="BD28" s="249"/>
      <c r="BE28" s="249" t="str">
        <f>IFERROR(MID(INDEX('決勝ヒート - レース結果（貼付）'!$A:$Z,MATCH($R28,'決勝ヒート - レース結果（貼付）'!$B:$B,0),MATCH("会員番号",'決勝ヒート - レース結果（貼付）'!$1:$1,0)),5,1),"")</f>
        <v/>
      </c>
      <c r="BF28" s="249"/>
      <c r="BG28" s="249" t="str">
        <f>IFERROR(MID(INDEX('決勝ヒート - レース結果（貼付）'!$A:$Z,MATCH($R28,'決勝ヒート - レース結果（貼付）'!$B:$B,0),MATCH("会員番号",'決勝ヒート - レース結果（貼付）'!$1:$1,0)),6,1),"")</f>
        <v/>
      </c>
      <c r="BH28" s="249"/>
      <c r="BI28" s="249" t="str">
        <f>IFERROR(MID(INDEX('決勝ヒート - レース結果（貼付）'!$A:$Z,MATCH($R28,'決勝ヒート - レース結果（貼付）'!$B:$B,0),MATCH("会員番号",'決勝ヒート - レース結果（貼付）'!$1:$1,0)),7,1),"")</f>
        <v/>
      </c>
      <c r="BJ28" s="249"/>
      <c r="BK28" s="249" t="str">
        <f>IFERROR(MID(INDEX('決勝ヒート - レース結果（貼付）'!$A:$Z,MATCH($R28,'決勝ヒート - レース結果（貼付）'!$B:$B,0),MATCH("会員番号",'決勝ヒート - レース結果（貼付）'!$1:$1,0)),8,1),"")</f>
        <v/>
      </c>
      <c r="BL28" s="249"/>
      <c r="BM28" s="249" t="str">
        <f>IFERROR(MID(INDEX('決勝ヒート - レース結果（貼付）'!$A:$Z,MATCH($R28,'決勝ヒート - レース結果（貼付）'!$B:$B,0),MATCH("会員番号",'決勝ヒート - レース結果（貼付）'!$1:$1,0)),9,1),"")</f>
        <v/>
      </c>
      <c r="BN28" s="249"/>
      <c r="BO28" s="249" t="str">
        <f>IFERROR(MID(INDEX('決勝ヒート - レース結果（貼付）'!$A:$Z,MATCH($R28,'決勝ヒート - レース結果（貼付）'!$B:$B,0),MATCH("会員番号",'決勝ヒート - レース結果（貼付）'!$1:$1,0)),10,1),"")</f>
        <v/>
      </c>
      <c r="BP28" s="249"/>
      <c r="BQ28" s="249" t="str">
        <f>IFERROR(MID(INDEX('決勝ヒート - レース結果（貼付）'!$A:$Z,MATCH($R28,'決勝ヒート - レース結果（貼付）'!$B:$B,0),MATCH("会員番号",'決勝ヒート - レース結果（貼付）'!$1:$1,0)),11,1),"")</f>
        <v/>
      </c>
      <c r="BR28" s="249"/>
      <c r="BS28" s="249" t="str">
        <f>IFERROR(MID(INDEX('決勝ヒート - レース結果（貼付）'!$A:$Z,MATCH($R28,'決勝ヒート - レース結果（貼付）'!$B:$B,0),MATCH("会員番号",'決勝ヒート - レース結果（貼付）'!$1:$1,0)),12,1),"")</f>
        <v/>
      </c>
      <c r="BT28" s="249"/>
      <c r="BU28" s="249" t="str">
        <f>IFERROR(MID(INDEX('決勝ヒート - レース結果（貼付）'!$A:$Z,MATCH($R28,'決勝ヒート - レース結果（貼付）'!$B:$B,0),MATCH("会員番号",'決勝ヒート - レース結果（貼付）'!$1:$1,0)),13,1),"")</f>
        <v/>
      </c>
      <c r="BV28" s="249"/>
      <c r="BW28" s="249" t="str">
        <f>IFERROR(MID(INDEX('決勝ヒート - レース結果（貼付）'!$A:$Z,MATCH($R28,'決勝ヒート - レース結果（貼付）'!$B:$B,0),MATCH("会員番号",'決勝ヒート - レース結果（貼付）'!$1:$1,0)),14,1),"")</f>
        <v/>
      </c>
      <c r="BX28" s="249"/>
      <c r="BY28" s="250" t="str">
        <f>IFERROR(INDEX('決勝ヒート - レース結果（貼付）'!$A:$Z,MATCH($R28,'決勝ヒート - レース結果（貼付）'!$B:$B,0),MATCH("Team",'決勝ヒート - レース結果（貼付）'!$1:$1,0)),"")</f>
        <v/>
      </c>
      <c r="BZ28" s="251"/>
      <c r="CA28" s="251"/>
      <c r="CB28" s="251"/>
      <c r="CC28" s="251"/>
      <c r="CD28" s="251"/>
      <c r="CE28" s="251"/>
      <c r="CF28" s="251"/>
      <c r="CG28" s="251"/>
      <c r="CH28" s="251"/>
      <c r="CI28" s="251"/>
      <c r="CJ28" s="251"/>
      <c r="CK28" s="251"/>
      <c r="CL28" s="251"/>
      <c r="CM28" s="251"/>
      <c r="CN28" s="251"/>
      <c r="CO28" s="251"/>
      <c r="CP28" s="251"/>
      <c r="CQ28" s="251"/>
      <c r="CR28" s="251"/>
      <c r="CS28" s="252"/>
      <c r="CT28" s="250" t="str">
        <f>IFERROR(INDEX('決勝ヒート - レース結果（貼付）'!$A:$Z,MATCH($R28,'決勝ヒート - レース結果（貼付）'!$B:$B,0),MATCH("Model/Engine",'決勝ヒート - レース結果（貼付）'!$1:$1,0)),"")</f>
        <v/>
      </c>
      <c r="CU28" s="251"/>
      <c r="CV28" s="251"/>
      <c r="CW28" s="251"/>
      <c r="CX28" s="251"/>
      <c r="CY28" s="251"/>
      <c r="CZ28" s="251"/>
      <c r="DA28" s="251"/>
      <c r="DB28" s="251"/>
      <c r="DC28" s="251"/>
      <c r="DD28" s="252"/>
      <c r="DE28" s="253"/>
      <c r="DF28" s="254"/>
      <c r="DG28" s="254"/>
      <c r="DH28" s="254"/>
      <c r="DI28" s="254"/>
      <c r="DJ28" s="254"/>
      <c r="DK28" s="254"/>
      <c r="DL28" s="254"/>
      <c r="DM28" s="255"/>
      <c r="DN28" s="324" t="str">
        <f>IF(A28="DNS","ｽﾀｰﾄ出来ず",IF(A28="DQ","失　格",IFERROR(INDEX('決勝ヒート - レース結果（貼付）'!$A:$Z,MATCH($R28,'決勝ヒート - レース結果（貼付）'!$B:$B,0),MATCH("Total Time",'決勝ヒート - レース結果（貼付）'!$1:$1,0)),"")))</f>
        <v/>
      </c>
      <c r="DO28" s="324"/>
      <c r="DP28" s="324"/>
      <c r="DQ28" s="324"/>
      <c r="DR28" s="324"/>
      <c r="DS28" s="324"/>
      <c r="DT28" s="324"/>
      <c r="DU28" s="324"/>
      <c r="DV28" s="324"/>
      <c r="DW28" s="324"/>
      <c r="DX28" s="324"/>
      <c r="DY28" s="325" t="str">
        <f>IF(A28="DNS","",IF(A28="DQ","",IFERROR(INDEX('決勝ヒート - レース結果（貼付）'!$A:$Z,MATCH($R28,'決勝ヒート - レース結果（貼付）'!$B:$B,0),MATCH("Laps",'決勝ヒート - レース結果（貼付）'!$1:$1,0)),"")))</f>
        <v/>
      </c>
      <c r="DZ28" s="325"/>
      <c r="EA28" s="325"/>
      <c r="EB28" s="325"/>
      <c r="EC28" s="325"/>
      <c r="ED28" s="325"/>
      <c r="EE28" s="325"/>
      <c r="EF28" s="325"/>
      <c r="EG28" s="240"/>
      <c r="EH28" s="241"/>
      <c r="EI28" s="241"/>
      <c r="EJ28" s="241"/>
      <c r="EK28" s="241"/>
      <c r="EL28" s="241"/>
      <c r="EM28" s="241"/>
      <c r="EN28" s="241"/>
      <c r="EO28" s="241"/>
      <c r="EP28" s="241"/>
      <c r="EQ28" s="241"/>
      <c r="ER28" s="241"/>
      <c r="ES28" s="241"/>
      <c r="ET28" s="241"/>
      <c r="EU28" s="241"/>
      <c r="EV28" s="241"/>
      <c r="EW28" s="241"/>
      <c r="EX28" s="242"/>
    </row>
    <row r="29" spans="1:154" s="136" customFormat="1" ht="18.600000000000001" customHeight="1">
      <c r="A29" s="276" t="str">
        <f>IF(OR('決勝ヒート - レース結果（貼付）'!A16="DNF",'決勝ヒート - レース結果（貼付）'!A16="DNS",'決勝ヒート - レース結果（貼付）'!A16="DQ"),'決勝ヒート - レース結果（貼付）'!A16,IF(MAX('決勝ヒート - レース結果（貼付）'!$A:$A)&gt;A28,A28+1,""))</f>
        <v/>
      </c>
      <c r="B29" s="277"/>
      <c r="C29" s="277"/>
      <c r="D29" s="277"/>
      <c r="E29" s="278"/>
      <c r="F29" s="253" t="str">
        <f>IF(IFERROR(INDEX('決勝ヒート - レース結果（貼付）'!$A:$Z,MATCH($A29,'決勝ヒート - レース結果（貼付）'!$A:$A,0),MATCH("クラス",'決勝ヒート - レース結果（貼付）'!$1:$1,0)),"")=0,"",IFERROR(INDEX('決勝ヒート - レース結果（貼付）'!$A:$Z,MATCH($A29,'決勝ヒート - レース結果（貼付）'!$A:$A,0),MATCH("クラス",'決勝ヒート - レース結果（貼付）'!$1:$1,0)),""))</f>
        <v/>
      </c>
      <c r="G29" s="254"/>
      <c r="H29" s="254"/>
      <c r="I29" s="254"/>
      <c r="J29" s="254"/>
      <c r="K29" s="254"/>
      <c r="L29" s="255"/>
      <c r="M29" s="279" t="str">
        <f>IF(ISTEXT(A29)=TRUE,"",IF(F29="","",IF(A29="","",COUNTIF($F$15:F29,F29))))</f>
        <v/>
      </c>
      <c r="N29" s="277"/>
      <c r="O29" s="277"/>
      <c r="P29" s="277"/>
      <c r="Q29" s="278"/>
      <c r="R29" s="279" t="str">
        <f>IFERROR(INDEX('決勝ヒート - レース結果（貼付）'!A16:$Z$50,MATCH($A29,'決勝ヒート - レース結果（貼付）'!A16:$A$50,0),MATCH("No.",'決勝ヒート - レース結果（貼付）'!$1:$1,0)),"")</f>
        <v/>
      </c>
      <c r="S29" s="277"/>
      <c r="T29" s="277"/>
      <c r="U29" s="277"/>
      <c r="V29" s="278"/>
      <c r="W29" s="250" t="str">
        <f>IFERROR(INDEX('決勝ヒート - レース結果（貼付）'!$A:$Z,MATCH($R29,'決勝ヒート - レース結果（貼付）'!$B:$B,0),MATCH("名前",'決勝ヒート - レース結果（貼付）'!$1:$1,0)),"")</f>
        <v/>
      </c>
      <c r="X29" s="251"/>
      <c r="Y29" s="251"/>
      <c r="Z29" s="251"/>
      <c r="AA29" s="251"/>
      <c r="AB29" s="251"/>
      <c r="AC29" s="251"/>
      <c r="AD29" s="251"/>
      <c r="AE29" s="251"/>
      <c r="AF29" s="251"/>
      <c r="AG29" s="251"/>
      <c r="AH29" s="251"/>
      <c r="AI29" s="251"/>
      <c r="AJ29" s="251"/>
      <c r="AK29" s="251"/>
      <c r="AL29" s="251"/>
      <c r="AM29" s="251"/>
      <c r="AN29" s="251"/>
      <c r="AO29" s="251"/>
      <c r="AP29" s="251"/>
      <c r="AQ29" s="251"/>
      <c r="AR29" s="251"/>
      <c r="AS29" s="251"/>
      <c r="AT29" s="251"/>
      <c r="AU29" s="251"/>
      <c r="AV29" s="252"/>
      <c r="AW29" s="249" t="str">
        <f>IFERROR(MID(INDEX('決勝ヒート - レース結果（貼付）'!$A:$Z,MATCH($R29,'決勝ヒート - レース結果（貼付）'!$B:$B,0),MATCH("会員番号",'決勝ヒート - レース結果（貼付）'!$1:$1,0)),1,1),"")</f>
        <v/>
      </c>
      <c r="AX29" s="249"/>
      <c r="AY29" s="249" t="str">
        <f>IFERROR(MID(INDEX('決勝ヒート - レース結果（貼付）'!$A:$Z,MATCH($R29,'決勝ヒート - レース結果（貼付）'!$B:$B,0),MATCH("会員番号",'決勝ヒート - レース結果（貼付）'!$1:$1,0)),2,1),"")</f>
        <v/>
      </c>
      <c r="AZ29" s="249"/>
      <c r="BA29" s="249" t="str">
        <f>IFERROR(MID(INDEX('決勝ヒート - レース結果（貼付）'!$A:$Z,MATCH($R29,'決勝ヒート - レース結果（貼付）'!$B:$B,0),MATCH("会員番号",'決勝ヒート - レース結果（貼付）'!$1:$1,0)),3,1),"")</f>
        <v/>
      </c>
      <c r="BB29" s="249"/>
      <c r="BC29" s="249" t="str">
        <f>IFERROR(MID(INDEX('決勝ヒート - レース結果（貼付）'!$A:$Z,MATCH($R29,'決勝ヒート - レース結果（貼付）'!$B:$B,0),MATCH("会員番号",'決勝ヒート - レース結果（貼付）'!$1:$1,0)),4,1),"")</f>
        <v/>
      </c>
      <c r="BD29" s="249"/>
      <c r="BE29" s="249" t="str">
        <f>IFERROR(MID(INDEX('決勝ヒート - レース結果（貼付）'!$A:$Z,MATCH($R29,'決勝ヒート - レース結果（貼付）'!$B:$B,0),MATCH("会員番号",'決勝ヒート - レース結果（貼付）'!$1:$1,0)),5,1),"")</f>
        <v/>
      </c>
      <c r="BF29" s="249"/>
      <c r="BG29" s="249" t="str">
        <f>IFERROR(MID(INDEX('決勝ヒート - レース結果（貼付）'!$A:$Z,MATCH($R29,'決勝ヒート - レース結果（貼付）'!$B:$B,0),MATCH("会員番号",'決勝ヒート - レース結果（貼付）'!$1:$1,0)),6,1),"")</f>
        <v/>
      </c>
      <c r="BH29" s="249"/>
      <c r="BI29" s="249" t="str">
        <f>IFERROR(MID(INDEX('決勝ヒート - レース結果（貼付）'!$A:$Z,MATCH($R29,'決勝ヒート - レース結果（貼付）'!$B:$B,0),MATCH("会員番号",'決勝ヒート - レース結果（貼付）'!$1:$1,0)),7,1),"")</f>
        <v/>
      </c>
      <c r="BJ29" s="249"/>
      <c r="BK29" s="249" t="str">
        <f>IFERROR(MID(INDEX('決勝ヒート - レース結果（貼付）'!$A:$Z,MATCH($R29,'決勝ヒート - レース結果（貼付）'!$B:$B,0),MATCH("会員番号",'決勝ヒート - レース結果（貼付）'!$1:$1,0)),8,1),"")</f>
        <v/>
      </c>
      <c r="BL29" s="249"/>
      <c r="BM29" s="249" t="str">
        <f>IFERROR(MID(INDEX('決勝ヒート - レース結果（貼付）'!$A:$Z,MATCH($R29,'決勝ヒート - レース結果（貼付）'!$B:$B,0),MATCH("会員番号",'決勝ヒート - レース結果（貼付）'!$1:$1,0)),9,1),"")</f>
        <v/>
      </c>
      <c r="BN29" s="249"/>
      <c r="BO29" s="249" t="str">
        <f>IFERROR(MID(INDEX('決勝ヒート - レース結果（貼付）'!$A:$Z,MATCH($R29,'決勝ヒート - レース結果（貼付）'!$B:$B,0),MATCH("会員番号",'決勝ヒート - レース結果（貼付）'!$1:$1,0)),10,1),"")</f>
        <v/>
      </c>
      <c r="BP29" s="249"/>
      <c r="BQ29" s="249" t="str">
        <f>IFERROR(MID(INDEX('決勝ヒート - レース結果（貼付）'!$A:$Z,MATCH($R29,'決勝ヒート - レース結果（貼付）'!$B:$B,0),MATCH("会員番号",'決勝ヒート - レース結果（貼付）'!$1:$1,0)),11,1),"")</f>
        <v/>
      </c>
      <c r="BR29" s="249"/>
      <c r="BS29" s="249" t="str">
        <f>IFERROR(MID(INDEX('決勝ヒート - レース結果（貼付）'!$A:$Z,MATCH($R29,'決勝ヒート - レース結果（貼付）'!$B:$B,0),MATCH("会員番号",'決勝ヒート - レース結果（貼付）'!$1:$1,0)),12,1),"")</f>
        <v/>
      </c>
      <c r="BT29" s="249"/>
      <c r="BU29" s="249" t="str">
        <f>IFERROR(MID(INDEX('決勝ヒート - レース結果（貼付）'!$A:$Z,MATCH($R29,'決勝ヒート - レース結果（貼付）'!$B:$B,0),MATCH("会員番号",'決勝ヒート - レース結果（貼付）'!$1:$1,0)),13,1),"")</f>
        <v/>
      </c>
      <c r="BV29" s="249"/>
      <c r="BW29" s="249" t="str">
        <f>IFERROR(MID(INDEX('決勝ヒート - レース結果（貼付）'!$A:$Z,MATCH($R29,'決勝ヒート - レース結果（貼付）'!$B:$B,0),MATCH("会員番号",'決勝ヒート - レース結果（貼付）'!$1:$1,0)),14,1),"")</f>
        <v/>
      </c>
      <c r="BX29" s="249"/>
      <c r="BY29" s="250" t="str">
        <f>IFERROR(INDEX('決勝ヒート - レース結果（貼付）'!$A:$Z,MATCH($R29,'決勝ヒート - レース結果（貼付）'!$B:$B,0),MATCH("Team",'決勝ヒート - レース結果（貼付）'!$1:$1,0)),"")</f>
        <v/>
      </c>
      <c r="BZ29" s="251"/>
      <c r="CA29" s="251"/>
      <c r="CB29" s="251"/>
      <c r="CC29" s="251"/>
      <c r="CD29" s="251"/>
      <c r="CE29" s="251"/>
      <c r="CF29" s="251"/>
      <c r="CG29" s="251"/>
      <c r="CH29" s="251"/>
      <c r="CI29" s="251"/>
      <c r="CJ29" s="251"/>
      <c r="CK29" s="251"/>
      <c r="CL29" s="251"/>
      <c r="CM29" s="251"/>
      <c r="CN29" s="251"/>
      <c r="CO29" s="251"/>
      <c r="CP29" s="251"/>
      <c r="CQ29" s="251"/>
      <c r="CR29" s="251"/>
      <c r="CS29" s="252"/>
      <c r="CT29" s="250" t="str">
        <f>IFERROR(INDEX('決勝ヒート - レース結果（貼付）'!$A:$Z,MATCH($R29,'決勝ヒート - レース結果（貼付）'!$B:$B,0),MATCH("Model/Engine",'決勝ヒート - レース結果（貼付）'!$1:$1,0)),"")</f>
        <v/>
      </c>
      <c r="CU29" s="251"/>
      <c r="CV29" s="251"/>
      <c r="CW29" s="251"/>
      <c r="CX29" s="251"/>
      <c r="CY29" s="251"/>
      <c r="CZ29" s="251"/>
      <c r="DA29" s="251"/>
      <c r="DB29" s="251"/>
      <c r="DC29" s="251"/>
      <c r="DD29" s="252"/>
      <c r="DE29" s="253"/>
      <c r="DF29" s="254"/>
      <c r="DG29" s="254"/>
      <c r="DH29" s="254"/>
      <c r="DI29" s="254"/>
      <c r="DJ29" s="254"/>
      <c r="DK29" s="254"/>
      <c r="DL29" s="254"/>
      <c r="DM29" s="255"/>
      <c r="DN29" s="324" t="str">
        <f>IF(A29="DNS","ｽﾀｰﾄ出来ず",IF(A29="DQ","失　格",IFERROR(INDEX('決勝ヒート - レース結果（貼付）'!$A:$Z,MATCH($R29,'決勝ヒート - レース結果（貼付）'!$B:$B,0),MATCH("Total Time",'決勝ヒート - レース結果（貼付）'!$1:$1,0)),"")))</f>
        <v/>
      </c>
      <c r="DO29" s="324"/>
      <c r="DP29" s="324"/>
      <c r="DQ29" s="324"/>
      <c r="DR29" s="324"/>
      <c r="DS29" s="324"/>
      <c r="DT29" s="324"/>
      <c r="DU29" s="324"/>
      <c r="DV29" s="324"/>
      <c r="DW29" s="324"/>
      <c r="DX29" s="324"/>
      <c r="DY29" s="325" t="str">
        <f>IF(A29="DNS","",IF(A29="DQ","",IFERROR(INDEX('決勝ヒート - レース結果（貼付）'!$A:$Z,MATCH($R29,'決勝ヒート - レース結果（貼付）'!$B:$B,0),MATCH("Laps",'決勝ヒート - レース結果（貼付）'!$1:$1,0)),"")))</f>
        <v/>
      </c>
      <c r="DZ29" s="325"/>
      <c r="EA29" s="325"/>
      <c r="EB29" s="325"/>
      <c r="EC29" s="325"/>
      <c r="ED29" s="325"/>
      <c r="EE29" s="325"/>
      <c r="EF29" s="325"/>
      <c r="EG29" s="240"/>
      <c r="EH29" s="241"/>
      <c r="EI29" s="241"/>
      <c r="EJ29" s="241"/>
      <c r="EK29" s="241"/>
      <c r="EL29" s="241"/>
      <c r="EM29" s="241"/>
      <c r="EN29" s="241"/>
      <c r="EO29" s="241"/>
      <c r="EP29" s="241"/>
      <c r="EQ29" s="241"/>
      <c r="ER29" s="241"/>
      <c r="ES29" s="241"/>
      <c r="ET29" s="241"/>
      <c r="EU29" s="241"/>
      <c r="EV29" s="241"/>
      <c r="EW29" s="241"/>
      <c r="EX29" s="242"/>
    </row>
    <row r="30" spans="1:154" s="136" customFormat="1" ht="18.600000000000001" customHeight="1">
      <c r="A30" s="276" t="str">
        <f>IF(OR('決勝ヒート - レース結果（貼付）'!A17="DNF",'決勝ヒート - レース結果（貼付）'!A17="DNS",'決勝ヒート - レース結果（貼付）'!A17="DQ"),'決勝ヒート - レース結果（貼付）'!A17,IF(MAX('決勝ヒート - レース結果（貼付）'!$A:$A)&gt;A29,A29+1,""))</f>
        <v/>
      </c>
      <c r="B30" s="277"/>
      <c r="C30" s="277"/>
      <c r="D30" s="277"/>
      <c r="E30" s="278"/>
      <c r="F30" s="253" t="str">
        <f>IF(IFERROR(INDEX('決勝ヒート - レース結果（貼付）'!$A:$Z,MATCH($A30,'決勝ヒート - レース結果（貼付）'!$A:$A,0),MATCH("クラス",'決勝ヒート - レース結果（貼付）'!$1:$1,0)),"")=0,"",IFERROR(INDEX('決勝ヒート - レース結果（貼付）'!$A:$Z,MATCH($A30,'決勝ヒート - レース結果（貼付）'!$A:$A,0),MATCH("クラス",'決勝ヒート - レース結果（貼付）'!$1:$1,0)),""))</f>
        <v/>
      </c>
      <c r="G30" s="254"/>
      <c r="H30" s="254"/>
      <c r="I30" s="254"/>
      <c r="J30" s="254"/>
      <c r="K30" s="254"/>
      <c r="L30" s="255"/>
      <c r="M30" s="279" t="str">
        <f>IF(ISTEXT(A30)=TRUE,"",IF(F30="","",IF(A30="","",COUNTIF($F$15:F30,F30))))</f>
        <v/>
      </c>
      <c r="N30" s="277"/>
      <c r="O30" s="277"/>
      <c r="P30" s="277"/>
      <c r="Q30" s="278"/>
      <c r="R30" s="279" t="str">
        <f>IFERROR(INDEX('決勝ヒート - レース結果（貼付）'!A17:$Z$50,MATCH($A30,'決勝ヒート - レース結果（貼付）'!A17:$A$50,0),MATCH("No.",'決勝ヒート - レース結果（貼付）'!$1:$1,0)),"")</f>
        <v/>
      </c>
      <c r="S30" s="277"/>
      <c r="T30" s="277"/>
      <c r="U30" s="277"/>
      <c r="V30" s="278"/>
      <c r="W30" s="250" t="str">
        <f>IFERROR(INDEX('決勝ヒート - レース結果（貼付）'!$A:$Z,MATCH($R30,'決勝ヒート - レース結果（貼付）'!$B:$B,0),MATCH("名前",'決勝ヒート - レース結果（貼付）'!$1:$1,0)),"")</f>
        <v/>
      </c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  <c r="AH30" s="251"/>
      <c r="AI30" s="251"/>
      <c r="AJ30" s="251"/>
      <c r="AK30" s="251"/>
      <c r="AL30" s="251"/>
      <c r="AM30" s="251"/>
      <c r="AN30" s="251"/>
      <c r="AO30" s="251"/>
      <c r="AP30" s="251"/>
      <c r="AQ30" s="251"/>
      <c r="AR30" s="251"/>
      <c r="AS30" s="251"/>
      <c r="AT30" s="251"/>
      <c r="AU30" s="251"/>
      <c r="AV30" s="252"/>
      <c r="AW30" s="249" t="str">
        <f>IFERROR(MID(INDEX('決勝ヒート - レース結果（貼付）'!$A:$Z,MATCH($R30,'決勝ヒート - レース結果（貼付）'!$B:$B,0),MATCH("会員番号",'決勝ヒート - レース結果（貼付）'!$1:$1,0)),1,1),"")</f>
        <v/>
      </c>
      <c r="AX30" s="249"/>
      <c r="AY30" s="249" t="str">
        <f>IFERROR(MID(INDEX('決勝ヒート - レース結果（貼付）'!$A:$Z,MATCH($R30,'決勝ヒート - レース結果（貼付）'!$B:$B,0),MATCH("会員番号",'決勝ヒート - レース結果（貼付）'!$1:$1,0)),2,1),"")</f>
        <v/>
      </c>
      <c r="AZ30" s="249"/>
      <c r="BA30" s="249" t="str">
        <f>IFERROR(MID(INDEX('決勝ヒート - レース結果（貼付）'!$A:$Z,MATCH($R30,'決勝ヒート - レース結果（貼付）'!$B:$B,0),MATCH("会員番号",'決勝ヒート - レース結果（貼付）'!$1:$1,0)),3,1),"")</f>
        <v/>
      </c>
      <c r="BB30" s="249"/>
      <c r="BC30" s="249" t="str">
        <f>IFERROR(MID(INDEX('決勝ヒート - レース結果（貼付）'!$A:$Z,MATCH($R30,'決勝ヒート - レース結果（貼付）'!$B:$B,0),MATCH("会員番号",'決勝ヒート - レース結果（貼付）'!$1:$1,0)),4,1),"")</f>
        <v/>
      </c>
      <c r="BD30" s="249"/>
      <c r="BE30" s="249" t="str">
        <f>IFERROR(MID(INDEX('決勝ヒート - レース結果（貼付）'!$A:$Z,MATCH($R30,'決勝ヒート - レース結果（貼付）'!$B:$B,0),MATCH("会員番号",'決勝ヒート - レース結果（貼付）'!$1:$1,0)),5,1),"")</f>
        <v/>
      </c>
      <c r="BF30" s="249"/>
      <c r="BG30" s="249" t="str">
        <f>IFERROR(MID(INDEX('決勝ヒート - レース結果（貼付）'!$A:$Z,MATCH($R30,'決勝ヒート - レース結果（貼付）'!$B:$B,0),MATCH("会員番号",'決勝ヒート - レース結果（貼付）'!$1:$1,0)),6,1),"")</f>
        <v/>
      </c>
      <c r="BH30" s="249"/>
      <c r="BI30" s="249" t="str">
        <f>IFERROR(MID(INDEX('決勝ヒート - レース結果（貼付）'!$A:$Z,MATCH($R30,'決勝ヒート - レース結果（貼付）'!$B:$B,0),MATCH("会員番号",'決勝ヒート - レース結果（貼付）'!$1:$1,0)),7,1),"")</f>
        <v/>
      </c>
      <c r="BJ30" s="249"/>
      <c r="BK30" s="249" t="str">
        <f>IFERROR(MID(INDEX('決勝ヒート - レース結果（貼付）'!$A:$Z,MATCH($R30,'決勝ヒート - レース結果（貼付）'!$B:$B,0),MATCH("会員番号",'決勝ヒート - レース結果（貼付）'!$1:$1,0)),8,1),"")</f>
        <v/>
      </c>
      <c r="BL30" s="249"/>
      <c r="BM30" s="249" t="str">
        <f>IFERROR(MID(INDEX('決勝ヒート - レース結果（貼付）'!$A:$Z,MATCH($R30,'決勝ヒート - レース結果（貼付）'!$B:$B,0),MATCH("会員番号",'決勝ヒート - レース結果（貼付）'!$1:$1,0)),9,1),"")</f>
        <v/>
      </c>
      <c r="BN30" s="249"/>
      <c r="BO30" s="249" t="str">
        <f>IFERROR(MID(INDEX('決勝ヒート - レース結果（貼付）'!$A:$Z,MATCH($R30,'決勝ヒート - レース結果（貼付）'!$B:$B,0),MATCH("会員番号",'決勝ヒート - レース結果（貼付）'!$1:$1,0)),10,1),"")</f>
        <v/>
      </c>
      <c r="BP30" s="249"/>
      <c r="BQ30" s="249" t="str">
        <f>IFERROR(MID(INDEX('決勝ヒート - レース結果（貼付）'!$A:$Z,MATCH($R30,'決勝ヒート - レース結果（貼付）'!$B:$B,0),MATCH("会員番号",'決勝ヒート - レース結果（貼付）'!$1:$1,0)),11,1),"")</f>
        <v/>
      </c>
      <c r="BR30" s="249"/>
      <c r="BS30" s="249" t="str">
        <f>IFERROR(MID(INDEX('決勝ヒート - レース結果（貼付）'!$A:$Z,MATCH($R30,'決勝ヒート - レース結果（貼付）'!$B:$B,0),MATCH("会員番号",'決勝ヒート - レース結果（貼付）'!$1:$1,0)),12,1),"")</f>
        <v/>
      </c>
      <c r="BT30" s="249"/>
      <c r="BU30" s="249" t="str">
        <f>IFERROR(MID(INDEX('決勝ヒート - レース結果（貼付）'!$A:$Z,MATCH($R30,'決勝ヒート - レース結果（貼付）'!$B:$B,0),MATCH("会員番号",'決勝ヒート - レース結果（貼付）'!$1:$1,0)),13,1),"")</f>
        <v/>
      </c>
      <c r="BV30" s="249"/>
      <c r="BW30" s="249" t="str">
        <f>IFERROR(MID(INDEX('決勝ヒート - レース結果（貼付）'!$A:$Z,MATCH($R30,'決勝ヒート - レース結果（貼付）'!$B:$B,0),MATCH("会員番号",'決勝ヒート - レース結果（貼付）'!$1:$1,0)),14,1),"")</f>
        <v/>
      </c>
      <c r="BX30" s="249"/>
      <c r="BY30" s="250" t="str">
        <f>IFERROR(INDEX('決勝ヒート - レース結果（貼付）'!$A:$Z,MATCH($R30,'決勝ヒート - レース結果（貼付）'!$B:$B,0),MATCH("Team",'決勝ヒート - レース結果（貼付）'!$1:$1,0)),"")</f>
        <v/>
      </c>
      <c r="BZ30" s="251"/>
      <c r="CA30" s="251"/>
      <c r="CB30" s="251"/>
      <c r="CC30" s="251"/>
      <c r="CD30" s="251"/>
      <c r="CE30" s="251"/>
      <c r="CF30" s="251"/>
      <c r="CG30" s="251"/>
      <c r="CH30" s="251"/>
      <c r="CI30" s="251"/>
      <c r="CJ30" s="251"/>
      <c r="CK30" s="251"/>
      <c r="CL30" s="251"/>
      <c r="CM30" s="251"/>
      <c r="CN30" s="251"/>
      <c r="CO30" s="251"/>
      <c r="CP30" s="251"/>
      <c r="CQ30" s="251"/>
      <c r="CR30" s="251"/>
      <c r="CS30" s="252"/>
      <c r="CT30" s="250" t="str">
        <f>IFERROR(INDEX('決勝ヒート - レース結果（貼付）'!$A:$Z,MATCH($R30,'決勝ヒート - レース結果（貼付）'!$B:$B,0),MATCH("Model/Engine",'決勝ヒート - レース結果（貼付）'!$1:$1,0)),"")</f>
        <v/>
      </c>
      <c r="CU30" s="251"/>
      <c r="CV30" s="251"/>
      <c r="CW30" s="251"/>
      <c r="CX30" s="251"/>
      <c r="CY30" s="251"/>
      <c r="CZ30" s="251"/>
      <c r="DA30" s="251"/>
      <c r="DB30" s="251"/>
      <c r="DC30" s="251"/>
      <c r="DD30" s="252"/>
      <c r="DE30" s="253"/>
      <c r="DF30" s="254"/>
      <c r="DG30" s="254"/>
      <c r="DH30" s="254"/>
      <c r="DI30" s="254"/>
      <c r="DJ30" s="254"/>
      <c r="DK30" s="254"/>
      <c r="DL30" s="254"/>
      <c r="DM30" s="255"/>
      <c r="DN30" s="324" t="str">
        <f>IF(A30="DNS","ｽﾀｰﾄ出来ず",IF(A30="DQ","失　格",IFERROR(INDEX('決勝ヒート - レース結果（貼付）'!$A:$Z,MATCH($R30,'決勝ヒート - レース結果（貼付）'!$B:$B,0),MATCH("Total Time",'決勝ヒート - レース結果（貼付）'!$1:$1,0)),"")))</f>
        <v/>
      </c>
      <c r="DO30" s="324"/>
      <c r="DP30" s="324"/>
      <c r="DQ30" s="324"/>
      <c r="DR30" s="324"/>
      <c r="DS30" s="324"/>
      <c r="DT30" s="324"/>
      <c r="DU30" s="324"/>
      <c r="DV30" s="324"/>
      <c r="DW30" s="324"/>
      <c r="DX30" s="324"/>
      <c r="DY30" s="325" t="str">
        <f>IF(A30="DNS","",IF(A30="DQ","",IFERROR(INDEX('決勝ヒート - レース結果（貼付）'!$A:$Z,MATCH($R30,'決勝ヒート - レース結果（貼付）'!$B:$B,0),MATCH("Laps",'決勝ヒート - レース結果（貼付）'!$1:$1,0)),"")))</f>
        <v/>
      </c>
      <c r="DZ30" s="325"/>
      <c r="EA30" s="325"/>
      <c r="EB30" s="325"/>
      <c r="EC30" s="325"/>
      <c r="ED30" s="325"/>
      <c r="EE30" s="325"/>
      <c r="EF30" s="325"/>
      <c r="EG30" s="240"/>
      <c r="EH30" s="241"/>
      <c r="EI30" s="241"/>
      <c r="EJ30" s="241"/>
      <c r="EK30" s="241"/>
      <c r="EL30" s="241"/>
      <c r="EM30" s="241"/>
      <c r="EN30" s="241"/>
      <c r="EO30" s="241"/>
      <c r="EP30" s="241"/>
      <c r="EQ30" s="241"/>
      <c r="ER30" s="241"/>
      <c r="ES30" s="241"/>
      <c r="ET30" s="241"/>
      <c r="EU30" s="241"/>
      <c r="EV30" s="241"/>
      <c r="EW30" s="241"/>
      <c r="EX30" s="242"/>
    </row>
    <row r="31" spans="1:154" s="136" customFormat="1" ht="18.600000000000001" customHeight="1">
      <c r="A31" s="276" t="str">
        <f>IF(OR('決勝ヒート - レース結果（貼付）'!A18="DNF",'決勝ヒート - レース結果（貼付）'!A18="DNS",'決勝ヒート - レース結果（貼付）'!A18="DQ"),'決勝ヒート - レース結果（貼付）'!A18,IF(MAX('決勝ヒート - レース結果（貼付）'!$A:$A)&gt;A30,A30+1,""))</f>
        <v/>
      </c>
      <c r="B31" s="277"/>
      <c r="C31" s="277"/>
      <c r="D31" s="277"/>
      <c r="E31" s="278"/>
      <c r="F31" s="253" t="str">
        <f>IF(IFERROR(INDEX('決勝ヒート - レース結果（貼付）'!$A:$Z,MATCH($A31,'決勝ヒート - レース結果（貼付）'!$A:$A,0),MATCH("クラス",'決勝ヒート - レース結果（貼付）'!$1:$1,0)),"")=0,"",IFERROR(INDEX('決勝ヒート - レース結果（貼付）'!$A:$Z,MATCH($A31,'決勝ヒート - レース結果（貼付）'!$A:$A,0),MATCH("クラス",'決勝ヒート - レース結果（貼付）'!$1:$1,0)),""))</f>
        <v/>
      </c>
      <c r="G31" s="254"/>
      <c r="H31" s="254"/>
      <c r="I31" s="254"/>
      <c r="J31" s="254"/>
      <c r="K31" s="254"/>
      <c r="L31" s="255"/>
      <c r="M31" s="279" t="str">
        <f>IF(ISTEXT(A31)=TRUE,"",IF(F31="","",IF(A31="","",COUNTIF($F$15:F31,F31))))</f>
        <v/>
      </c>
      <c r="N31" s="277"/>
      <c r="O31" s="277"/>
      <c r="P31" s="277"/>
      <c r="Q31" s="278"/>
      <c r="R31" s="279" t="str">
        <f>IFERROR(INDEX('決勝ヒート - レース結果（貼付）'!A18:$Z$50,MATCH($A31,'決勝ヒート - レース結果（貼付）'!A18:$A$50,0),MATCH("No.",'決勝ヒート - レース結果（貼付）'!$1:$1,0)),"")</f>
        <v/>
      </c>
      <c r="S31" s="277"/>
      <c r="T31" s="277"/>
      <c r="U31" s="277"/>
      <c r="V31" s="278"/>
      <c r="W31" s="250" t="str">
        <f>IFERROR(INDEX('決勝ヒート - レース結果（貼付）'!$A:$Z,MATCH($R31,'決勝ヒート - レース結果（貼付）'!$B:$B,0),MATCH("名前",'決勝ヒート - レース結果（貼付）'!$1:$1,0)),"")</f>
        <v/>
      </c>
      <c r="X31" s="251"/>
      <c r="Y31" s="251"/>
      <c r="Z31" s="251"/>
      <c r="AA31" s="251"/>
      <c r="AB31" s="251"/>
      <c r="AC31" s="251"/>
      <c r="AD31" s="251"/>
      <c r="AE31" s="251"/>
      <c r="AF31" s="251"/>
      <c r="AG31" s="251"/>
      <c r="AH31" s="251"/>
      <c r="AI31" s="251"/>
      <c r="AJ31" s="251"/>
      <c r="AK31" s="251"/>
      <c r="AL31" s="251"/>
      <c r="AM31" s="251"/>
      <c r="AN31" s="251"/>
      <c r="AO31" s="251"/>
      <c r="AP31" s="251"/>
      <c r="AQ31" s="251"/>
      <c r="AR31" s="251"/>
      <c r="AS31" s="251"/>
      <c r="AT31" s="251"/>
      <c r="AU31" s="251"/>
      <c r="AV31" s="252"/>
      <c r="AW31" s="249" t="str">
        <f>IFERROR(MID(INDEX('決勝ヒート - レース結果（貼付）'!$A:$Z,MATCH($R31,'決勝ヒート - レース結果（貼付）'!$B:$B,0),MATCH("会員番号",'決勝ヒート - レース結果（貼付）'!$1:$1,0)),1,1),"")</f>
        <v/>
      </c>
      <c r="AX31" s="249"/>
      <c r="AY31" s="249" t="str">
        <f>IFERROR(MID(INDEX('決勝ヒート - レース結果（貼付）'!$A:$Z,MATCH($R31,'決勝ヒート - レース結果（貼付）'!$B:$B,0),MATCH("会員番号",'決勝ヒート - レース結果（貼付）'!$1:$1,0)),2,1),"")</f>
        <v/>
      </c>
      <c r="AZ31" s="249"/>
      <c r="BA31" s="249" t="str">
        <f>IFERROR(MID(INDEX('決勝ヒート - レース結果（貼付）'!$A:$Z,MATCH($R31,'決勝ヒート - レース結果（貼付）'!$B:$B,0),MATCH("会員番号",'決勝ヒート - レース結果（貼付）'!$1:$1,0)),3,1),"")</f>
        <v/>
      </c>
      <c r="BB31" s="249"/>
      <c r="BC31" s="249" t="str">
        <f>IFERROR(MID(INDEX('決勝ヒート - レース結果（貼付）'!$A:$Z,MATCH($R31,'決勝ヒート - レース結果（貼付）'!$B:$B,0),MATCH("会員番号",'決勝ヒート - レース結果（貼付）'!$1:$1,0)),4,1),"")</f>
        <v/>
      </c>
      <c r="BD31" s="249"/>
      <c r="BE31" s="249" t="str">
        <f>IFERROR(MID(INDEX('決勝ヒート - レース結果（貼付）'!$A:$Z,MATCH($R31,'決勝ヒート - レース結果（貼付）'!$B:$B,0),MATCH("会員番号",'決勝ヒート - レース結果（貼付）'!$1:$1,0)),5,1),"")</f>
        <v/>
      </c>
      <c r="BF31" s="249"/>
      <c r="BG31" s="249" t="str">
        <f>IFERROR(MID(INDEX('決勝ヒート - レース結果（貼付）'!$A:$Z,MATCH($R31,'決勝ヒート - レース結果（貼付）'!$B:$B,0),MATCH("会員番号",'決勝ヒート - レース結果（貼付）'!$1:$1,0)),6,1),"")</f>
        <v/>
      </c>
      <c r="BH31" s="249"/>
      <c r="BI31" s="249" t="str">
        <f>IFERROR(MID(INDEX('決勝ヒート - レース結果（貼付）'!$A:$Z,MATCH($R31,'決勝ヒート - レース結果（貼付）'!$B:$B,0),MATCH("会員番号",'決勝ヒート - レース結果（貼付）'!$1:$1,0)),7,1),"")</f>
        <v/>
      </c>
      <c r="BJ31" s="249"/>
      <c r="BK31" s="249" t="str">
        <f>IFERROR(MID(INDEX('決勝ヒート - レース結果（貼付）'!$A:$Z,MATCH($R31,'決勝ヒート - レース結果（貼付）'!$B:$B,0),MATCH("会員番号",'決勝ヒート - レース結果（貼付）'!$1:$1,0)),8,1),"")</f>
        <v/>
      </c>
      <c r="BL31" s="249"/>
      <c r="BM31" s="249" t="str">
        <f>IFERROR(MID(INDEX('決勝ヒート - レース結果（貼付）'!$A:$Z,MATCH($R31,'決勝ヒート - レース結果（貼付）'!$B:$B,0),MATCH("会員番号",'決勝ヒート - レース結果（貼付）'!$1:$1,0)),9,1),"")</f>
        <v/>
      </c>
      <c r="BN31" s="249"/>
      <c r="BO31" s="249" t="str">
        <f>IFERROR(MID(INDEX('決勝ヒート - レース結果（貼付）'!$A:$Z,MATCH($R31,'決勝ヒート - レース結果（貼付）'!$B:$B,0),MATCH("会員番号",'決勝ヒート - レース結果（貼付）'!$1:$1,0)),10,1),"")</f>
        <v/>
      </c>
      <c r="BP31" s="249"/>
      <c r="BQ31" s="249" t="str">
        <f>IFERROR(MID(INDEX('決勝ヒート - レース結果（貼付）'!$A:$Z,MATCH($R31,'決勝ヒート - レース結果（貼付）'!$B:$B,0),MATCH("会員番号",'決勝ヒート - レース結果（貼付）'!$1:$1,0)),11,1),"")</f>
        <v/>
      </c>
      <c r="BR31" s="249"/>
      <c r="BS31" s="249" t="str">
        <f>IFERROR(MID(INDEX('決勝ヒート - レース結果（貼付）'!$A:$Z,MATCH($R31,'決勝ヒート - レース結果（貼付）'!$B:$B,0),MATCH("会員番号",'決勝ヒート - レース結果（貼付）'!$1:$1,0)),12,1),"")</f>
        <v/>
      </c>
      <c r="BT31" s="249"/>
      <c r="BU31" s="249" t="str">
        <f>IFERROR(MID(INDEX('決勝ヒート - レース結果（貼付）'!$A:$Z,MATCH($R31,'決勝ヒート - レース結果（貼付）'!$B:$B,0),MATCH("会員番号",'決勝ヒート - レース結果（貼付）'!$1:$1,0)),13,1),"")</f>
        <v/>
      </c>
      <c r="BV31" s="249"/>
      <c r="BW31" s="249" t="str">
        <f>IFERROR(MID(INDEX('決勝ヒート - レース結果（貼付）'!$A:$Z,MATCH($R31,'決勝ヒート - レース結果（貼付）'!$B:$B,0),MATCH("会員番号",'決勝ヒート - レース結果（貼付）'!$1:$1,0)),14,1),"")</f>
        <v/>
      </c>
      <c r="BX31" s="249"/>
      <c r="BY31" s="250" t="str">
        <f>IFERROR(INDEX('決勝ヒート - レース結果（貼付）'!$A:$Z,MATCH($R31,'決勝ヒート - レース結果（貼付）'!$B:$B,0),MATCH("Team",'決勝ヒート - レース結果（貼付）'!$1:$1,0)),"")</f>
        <v/>
      </c>
      <c r="BZ31" s="251"/>
      <c r="CA31" s="251"/>
      <c r="CB31" s="251"/>
      <c r="CC31" s="251"/>
      <c r="CD31" s="251"/>
      <c r="CE31" s="251"/>
      <c r="CF31" s="251"/>
      <c r="CG31" s="251"/>
      <c r="CH31" s="251"/>
      <c r="CI31" s="251"/>
      <c r="CJ31" s="251"/>
      <c r="CK31" s="251"/>
      <c r="CL31" s="251"/>
      <c r="CM31" s="251"/>
      <c r="CN31" s="251"/>
      <c r="CO31" s="251"/>
      <c r="CP31" s="251"/>
      <c r="CQ31" s="251"/>
      <c r="CR31" s="251"/>
      <c r="CS31" s="252"/>
      <c r="CT31" s="250" t="str">
        <f>IFERROR(INDEX('決勝ヒート - レース結果（貼付）'!$A:$Z,MATCH($R31,'決勝ヒート - レース結果（貼付）'!$B:$B,0),MATCH("Model/Engine",'決勝ヒート - レース結果（貼付）'!$1:$1,0)),"")</f>
        <v/>
      </c>
      <c r="CU31" s="251"/>
      <c r="CV31" s="251"/>
      <c r="CW31" s="251"/>
      <c r="CX31" s="251"/>
      <c r="CY31" s="251"/>
      <c r="CZ31" s="251"/>
      <c r="DA31" s="251"/>
      <c r="DB31" s="251"/>
      <c r="DC31" s="251"/>
      <c r="DD31" s="252"/>
      <c r="DE31" s="253"/>
      <c r="DF31" s="254"/>
      <c r="DG31" s="254"/>
      <c r="DH31" s="254"/>
      <c r="DI31" s="254"/>
      <c r="DJ31" s="254"/>
      <c r="DK31" s="254"/>
      <c r="DL31" s="254"/>
      <c r="DM31" s="255"/>
      <c r="DN31" s="324" t="str">
        <f>IF(A31="DNS","ｽﾀｰﾄ出来ず",IF(A31="DQ","失　格",IFERROR(INDEX('決勝ヒート - レース結果（貼付）'!$A:$Z,MATCH($R31,'決勝ヒート - レース結果（貼付）'!$B:$B,0),MATCH("Total Time",'決勝ヒート - レース結果（貼付）'!$1:$1,0)),"")))</f>
        <v/>
      </c>
      <c r="DO31" s="324"/>
      <c r="DP31" s="324"/>
      <c r="DQ31" s="324"/>
      <c r="DR31" s="324"/>
      <c r="DS31" s="324"/>
      <c r="DT31" s="324"/>
      <c r="DU31" s="324"/>
      <c r="DV31" s="324"/>
      <c r="DW31" s="324"/>
      <c r="DX31" s="324"/>
      <c r="DY31" s="325" t="str">
        <f>IF(A31="DNS","",IF(A31="DQ","",IFERROR(INDEX('決勝ヒート - レース結果（貼付）'!$A:$Z,MATCH($R31,'決勝ヒート - レース結果（貼付）'!$B:$B,0),MATCH("Laps",'決勝ヒート - レース結果（貼付）'!$1:$1,0)),"")))</f>
        <v/>
      </c>
      <c r="DZ31" s="325"/>
      <c r="EA31" s="325"/>
      <c r="EB31" s="325"/>
      <c r="EC31" s="325"/>
      <c r="ED31" s="325"/>
      <c r="EE31" s="325"/>
      <c r="EF31" s="325"/>
      <c r="EG31" s="240"/>
      <c r="EH31" s="241"/>
      <c r="EI31" s="241"/>
      <c r="EJ31" s="241"/>
      <c r="EK31" s="241"/>
      <c r="EL31" s="241"/>
      <c r="EM31" s="241"/>
      <c r="EN31" s="241"/>
      <c r="EO31" s="241"/>
      <c r="EP31" s="241"/>
      <c r="EQ31" s="241"/>
      <c r="ER31" s="241"/>
      <c r="ES31" s="241"/>
      <c r="ET31" s="241"/>
      <c r="EU31" s="241"/>
      <c r="EV31" s="241"/>
      <c r="EW31" s="241"/>
      <c r="EX31" s="242"/>
    </row>
    <row r="32" spans="1:154" s="136" customFormat="1" ht="18.600000000000001" customHeight="1">
      <c r="A32" s="276" t="str">
        <f>IF(OR('決勝ヒート - レース結果（貼付）'!A19="DNF",'決勝ヒート - レース結果（貼付）'!A19="DNS",'決勝ヒート - レース結果（貼付）'!A19="DQ"),'決勝ヒート - レース結果（貼付）'!A19,IF(MAX('決勝ヒート - レース結果（貼付）'!$A:$A)&gt;A31,A31+1,""))</f>
        <v/>
      </c>
      <c r="B32" s="277"/>
      <c r="C32" s="277"/>
      <c r="D32" s="277"/>
      <c r="E32" s="278"/>
      <c r="F32" s="253" t="str">
        <f>IF(IFERROR(INDEX('決勝ヒート - レース結果（貼付）'!$A:$Z,MATCH($A32,'決勝ヒート - レース結果（貼付）'!$A:$A,0),MATCH("クラス",'決勝ヒート - レース結果（貼付）'!$1:$1,0)),"")=0,"",IFERROR(INDEX('決勝ヒート - レース結果（貼付）'!$A:$Z,MATCH($A32,'決勝ヒート - レース結果（貼付）'!$A:$A,0),MATCH("クラス",'決勝ヒート - レース結果（貼付）'!$1:$1,0)),""))</f>
        <v/>
      </c>
      <c r="G32" s="254"/>
      <c r="H32" s="254"/>
      <c r="I32" s="254"/>
      <c r="J32" s="254"/>
      <c r="K32" s="254"/>
      <c r="L32" s="255"/>
      <c r="M32" s="279" t="str">
        <f>IF(ISTEXT(A32)=TRUE,"",IF(F32="","",IF(A32="","",COUNTIF($F$15:F32,F32))))</f>
        <v/>
      </c>
      <c r="N32" s="277"/>
      <c r="O32" s="277"/>
      <c r="P32" s="277"/>
      <c r="Q32" s="278"/>
      <c r="R32" s="279" t="str">
        <f>IFERROR(INDEX('決勝ヒート - レース結果（貼付）'!A19:$Z$50,MATCH($A32,'決勝ヒート - レース結果（貼付）'!A19:$A$50,0),MATCH("No.",'決勝ヒート - レース結果（貼付）'!$1:$1,0)),"")</f>
        <v/>
      </c>
      <c r="S32" s="277"/>
      <c r="T32" s="277"/>
      <c r="U32" s="277"/>
      <c r="V32" s="278"/>
      <c r="W32" s="250" t="str">
        <f>IFERROR(INDEX('決勝ヒート - レース結果（貼付）'!$A:$Z,MATCH($R32,'決勝ヒート - レース結果（貼付）'!$B:$B,0),MATCH("名前",'決勝ヒート - レース結果（貼付）'!$1:$1,0)),"")</f>
        <v/>
      </c>
      <c r="X32" s="251"/>
      <c r="Y32" s="251"/>
      <c r="Z32" s="251"/>
      <c r="AA32" s="251"/>
      <c r="AB32" s="251"/>
      <c r="AC32" s="251"/>
      <c r="AD32" s="251"/>
      <c r="AE32" s="251"/>
      <c r="AF32" s="251"/>
      <c r="AG32" s="251"/>
      <c r="AH32" s="251"/>
      <c r="AI32" s="251"/>
      <c r="AJ32" s="251"/>
      <c r="AK32" s="251"/>
      <c r="AL32" s="251"/>
      <c r="AM32" s="251"/>
      <c r="AN32" s="251"/>
      <c r="AO32" s="251"/>
      <c r="AP32" s="251"/>
      <c r="AQ32" s="251"/>
      <c r="AR32" s="251"/>
      <c r="AS32" s="251"/>
      <c r="AT32" s="251"/>
      <c r="AU32" s="251"/>
      <c r="AV32" s="252"/>
      <c r="AW32" s="249" t="str">
        <f>IFERROR(MID(INDEX('決勝ヒート - レース結果（貼付）'!$A:$Z,MATCH($R32,'決勝ヒート - レース結果（貼付）'!$B:$B,0),MATCH("会員番号",'決勝ヒート - レース結果（貼付）'!$1:$1,0)),1,1),"")</f>
        <v/>
      </c>
      <c r="AX32" s="249"/>
      <c r="AY32" s="249" t="str">
        <f>IFERROR(MID(INDEX('決勝ヒート - レース結果（貼付）'!$A:$Z,MATCH($R32,'決勝ヒート - レース結果（貼付）'!$B:$B,0),MATCH("会員番号",'決勝ヒート - レース結果（貼付）'!$1:$1,0)),2,1),"")</f>
        <v/>
      </c>
      <c r="AZ32" s="249"/>
      <c r="BA32" s="249" t="str">
        <f>IFERROR(MID(INDEX('決勝ヒート - レース結果（貼付）'!$A:$Z,MATCH($R32,'決勝ヒート - レース結果（貼付）'!$B:$B,0),MATCH("会員番号",'決勝ヒート - レース結果（貼付）'!$1:$1,0)),3,1),"")</f>
        <v/>
      </c>
      <c r="BB32" s="249"/>
      <c r="BC32" s="249" t="str">
        <f>IFERROR(MID(INDEX('決勝ヒート - レース結果（貼付）'!$A:$Z,MATCH($R32,'決勝ヒート - レース結果（貼付）'!$B:$B,0),MATCH("会員番号",'決勝ヒート - レース結果（貼付）'!$1:$1,0)),4,1),"")</f>
        <v/>
      </c>
      <c r="BD32" s="249"/>
      <c r="BE32" s="249" t="str">
        <f>IFERROR(MID(INDEX('決勝ヒート - レース結果（貼付）'!$A:$Z,MATCH($R32,'決勝ヒート - レース結果（貼付）'!$B:$B,0),MATCH("会員番号",'決勝ヒート - レース結果（貼付）'!$1:$1,0)),5,1),"")</f>
        <v/>
      </c>
      <c r="BF32" s="249"/>
      <c r="BG32" s="249" t="str">
        <f>IFERROR(MID(INDEX('決勝ヒート - レース結果（貼付）'!$A:$Z,MATCH($R32,'決勝ヒート - レース結果（貼付）'!$B:$B,0),MATCH("会員番号",'決勝ヒート - レース結果（貼付）'!$1:$1,0)),6,1),"")</f>
        <v/>
      </c>
      <c r="BH32" s="249"/>
      <c r="BI32" s="249" t="str">
        <f>IFERROR(MID(INDEX('決勝ヒート - レース結果（貼付）'!$A:$Z,MATCH($R32,'決勝ヒート - レース結果（貼付）'!$B:$B,0),MATCH("会員番号",'決勝ヒート - レース結果（貼付）'!$1:$1,0)),7,1),"")</f>
        <v/>
      </c>
      <c r="BJ32" s="249"/>
      <c r="BK32" s="249" t="str">
        <f>IFERROR(MID(INDEX('決勝ヒート - レース結果（貼付）'!$A:$Z,MATCH($R32,'決勝ヒート - レース結果（貼付）'!$B:$B,0),MATCH("会員番号",'決勝ヒート - レース結果（貼付）'!$1:$1,0)),8,1),"")</f>
        <v/>
      </c>
      <c r="BL32" s="249"/>
      <c r="BM32" s="249" t="str">
        <f>IFERROR(MID(INDEX('決勝ヒート - レース結果（貼付）'!$A:$Z,MATCH($R32,'決勝ヒート - レース結果（貼付）'!$B:$B,0),MATCH("会員番号",'決勝ヒート - レース結果（貼付）'!$1:$1,0)),9,1),"")</f>
        <v/>
      </c>
      <c r="BN32" s="249"/>
      <c r="BO32" s="249" t="str">
        <f>IFERROR(MID(INDEX('決勝ヒート - レース結果（貼付）'!$A:$Z,MATCH($R32,'決勝ヒート - レース結果（貼付）'!$B:$B,0),MATCH("会員番号",'決勝ヒート - レース結果（貼付）'!$1:$1,0)),10,1),"")</f>
        <v/>
      </c>
      <c r="BP32" s="249"/>
      <c r="BQ32" s="249" t="str">
        <f>IFERROR(MID(INDEX('決勝ヒート - レース結果（貼付）'!$A:$Z,MATCH($R32,'決勝ヒート - レース結果（貼付）'!$B:$B,0),MATCH("会員番号",'決勝ヒート - レース結果（貼付）'!$1:$1,0)),11,1),"")</f>
        <v/>
      </c>
      <c r="BR32" s="249"/>
      <c r="BS32" s="249" t="str">
        <f>IFERROR(MID(INDEX('決勝ヒート - レース結果（貼付）'!$A:$Z,MATCH($R32,'決勝ヒート - レース結果（貼付）'!$B:$B,0),MATCH("会員番号",'決勝ヒート - レース結果（貼付）'!$1:$1,0)),12,1),"")</f>
        <v/>
      </c>
      <c r="BT32" s="249"/>
      <c r="BU32" s="249" t="str">
        <f>IFERROR(MID(INDEX('決勝ヒート - レース結果（貼付）'!$A:$Z,MATCH($R32,'決勝ヒート - レース結果（貼付）'!$B:$B,0),MATCH("会員番号",'決勝ヒート - レース結果（貼付）'!$1:$1,0)),13,1),"")</f>
        <v/>
      </c>
      <c r="BV32" s="249"/>
      <c r="BW32" s="249" t="str">
        <f>IFERROR(MID(INDEX('決勝ヒート - レース結果（貼付）'!$A:$Z,MATCH($R32,'決勝ヒート - レース結果（貼付）'!$B:$B,0),MATCH("会員番号",'決勝ヒート - レース結果（貼付）'!$1:$1,0)),14,1),"")</f>
        <v/>
      </c>
      <c r="BX32" s="249"/>
      <c r="BY32" s="250" t="str">
        <f>IFERROR(INDEX('決勝ヒート - レース結果（貼付）'!$A:$Z,MATCH($R32,'決勝ヒート - レース結果（貼付）'!$B:$B,0),MATCH("Team",'決勝ヒート - レース結果（貼付）'!$1:$1,0)),"")</f>
        <v/>
      </c>
      <c r="BZ32" s="251"/>
      <c r="CA32" s="251"/>
      <c r="CB32" s="251"/>
      <c r="CC32" s="251"/>
      <c r="CD32" s="251"/>
      <c r="CE32" s="251"/>
      <c r="CF32" s="251"/>
      <c r="CG32" s="251"/>
      <c r="CH32" s="251"/>
      <c r="CI32" s="251"/>
      <c r="CJ32" s="251"/>
      <c r="CK32" s="251"/>
      <c r="CL32" s="251"/>
      <c r="CM32" s="251"/>
      <c r="CN32" s="251"/>
      <c r="CO32" s="251"/>
      <c r="CP32" s="251"/>
      <c r="CQ32" s="251"/>
      <c r="CR32" s="251"/>
      <c r="CS32" s="252"/>
      <c r="CT32" s="250" t="str">
        <f>IFERROR(INDEX('決勝ヒート - レース結果（貼付）'!$A:$Z,MATCH($R32,'決勝ヒート - レース結果（貼付）'!$B:$B,0),MATCH("Model/Engine",'決勝ヒート - レース結果（貼付）'!$1:$1,0)),"")</f>
        <v/>
      </c>
      <c r="CU32" s="251"/>
      <c r="CV32" s="251"/>
      <c r="CW32" s="251"/>
      <c r="CX32" s="251"/>
      <c r="CY32" s="251"/>
      <c r="CZ32" s="251"/>
      <c r="DA32" s="251"/>
      <c r="DB32" s="251"/>
      <c r="DC32" s="251"/>
      <c r="DD32" s="252"/>
      <c r="DE32" s="253"/>
      <c r="DF32" s="254"/>
      <c r="DG32" s="254"/>
      <c r="DH32" s="254"/>
      <c r="DI32" s="254"/>
      <c r="DJ32" s="254"/>
      <c r="DK32" s="254"/>
      <c r="DL32" s="254"/>
      <c r="DM32" s="255"/>
      <c r="DN32" s="324" t="str">
        <f>IF(A32="DNS","ｽﾀｰﾄ出来ず",IF(A32="DQ","失　格",IFERROR(INDEX('決勝ヒート - レース結果（貼付）'!$A:$Z,MATCH($R32,'決勝ヒート - レース結果（貼付）'!$B:$B,0),MATCH("Total Time",'決勝ヒート - レース結果（貼付）'!$1:$1,0)),"")))</f>
        <v/>
      </c>
      <c r="DO32" s="324"/>
      <c r="DP32" s="324"/>
      <c r="DQ32" s="324"/>
      <c r="DR32" s="324"/>
      <c r="DS32" s="324"/>
      <c r="DT32" s="324"/>
      <c r="DU32" s="324"/>
      <c r="DV32" s="324"/>
      <c r="DW32" s="324"/>
      <c r="DX32" s="324"/>
      <c r="DY32" s="325" t="str">
        <f>IF(A32="DNS","",IF(A32="DQ","",IFERROR(INDEX('決勝ヒート - レース結果（貼付）'!$A:$Z,MATCH($R32,'決勝ヒート - レース結果（貼付）'!$B:$B,0),MATCH("Laps",'決勝ヒート - レース結果（貼付）'!$1:$1,0)),"")))</f>
        <v/>
      </c>
      <c r="DZ32" s="325"/>
      <c r="EA32" s="325"/>
      <c r="EB32" s="325"/>
      <c r="EC32" s="325"/>
      <c r="ED32" s="325"/>
      <c r="EE32" s="325"/>
      <c r="EF32" s="325"/>
      <c r="EG32" s="240"/>
      <c r="EH32" s="241"/>
      <c r="EI32" s="241"/>
      <c r="EJ32" s="241"/>
      <c r="EK32" s="241"/>
      <c r="EL32" s="241"/>
      <c r="EM32" s="241"/>
      <c r="EN32" s="241"/>
      <c r="EO32" s="241"/>
      <c r="EP32" s="241"/>
      <c r="EQ32" s="241"/>
      <c r="ER32" s="241"/>
      <c r="ES32" s="241"/>
      <c r="ET32" s="241"/>
      <c r="EU32" s="241"/>
      <c r="EV32" s="241"/>
      <c r="EW32" s="241"/>
      <c r="EX32" s="242"/>
    </row>
    <row r="33" spans="1:154" s="136" customFormat="1" ht="18.600000000000001" customHeight="1">
      <c r="A33" s="276" t="str">
        <f>IF(OR('決勝ヒート - レース結果（貼付）'!A20="DNF",'決勝ヒート - レース結果（貼付）'!A20="DNS",'決勝ヒート - レース結果（貼付）'!A20="DQ"),'決勝ヒート - レース結果（貼付）'!A20,IF(MAX('決勝ヒート - レース結果（貼付）'!$A:$A)&gt;A32,A32+1,""))</f>
        <v/>
      </c>
      <c r="B33" s="277"/>
      <c r="C33" s="277"/>
      <c r="D33" s="277"/>
      <c r="E33" s="278"/>
      <c r="F33" s="253" t="str">
        <f>IF(IFERROR(INDEX('決勝ヒート - レース結果（貼付）'!$A:$Z,MATCH($A33,'決勝ヒート - レース結果（貼付）'!$A:$A,0),MATCH("クラス",'決勝ヒート - レース結果（貼付）'!$1:$1,0)),"")=0,"",IFERROR(INDEX('決勝ヒート - レース結果（貼付）'!$A:$Z,MATCH($A33,'決勝ヒート - レース結果（貼付）'!$A:$A,0),MATCH("クラス",'決勝ヒート - レース結果（貼付）'!$1:$1,0)),""))</f>
        <v/>
      </c>
      <c r="G33" s="254"/>
      <c r="H33" s="254"/>
      <c r="I33" s="254"/>
      <c r="J33" s="254"/>
      <c r="K33" s="254"/>
      <c r="L33" s="255"/>
      <c r="M33" s="279" t="str">
        <f>IF(ISTEXT(A33)=TRUE,"",IF(F33="","",IF(A33="","",COUNTIF($F$15:F33,F33))))</f>
        <v/>
      </c>
      <c r="N33" s="277"/>
      <c r="O33" s="277"/>
      <c r="P33" s="277"/>
      <c r="Q33" s="278"/>
      <c r="R33" s="279" t="str">
        <f>IFERROR(INDEX('決勝ヒート - レース結果（貼付）'!A20:$Z$50,MATCH($A33,'決勝ヒート - レース結果（貼付）'!A20:$A$50,0),MATCH("No.",'決勝ヒート - レース結果（貼付）'!$1:$1,0)),"")</f>
        <v/>
      </c>
      <c r="S33" s="277"/>
      <c r="T33" s="277"/>
      <c r="U33" s="277"/>
      <c r="V33" s="278"/>
      <c r="W33" s="250" t="str">
        <f>IFERROR(INDEX('決勝ヒート - レース結果（貼付）'!$A:$Z,MATCH($R33,'決勝ヒート - レース結果（貼付）'!$B:$B,0),MATCH("名前",'決勝ヒート - レース結果（貼付）'!$1:$1,0)),"")</f>
        <v/>
      </c>
      <c r="X33" s="251"/>
      <c r="Y33" s="251"/>
      <c r="Z33" s="251"/>
      <c r="AA33" s="251"/>
      <c r="AB33" s="251"/>
      <c r="AC33" s="251"/>
      <c r="AD33" s="251"/>
      <c r="AE33" s="251"/>
      <c r="AF33" s="251"/>
      <c r="AG33" s="251"/>
      <c r="AH33" s="251"/>
      <c r="AI33" s="251"/>
      <c r="AJ33" s="251"/>
      <c r="AK33" s="251"/>
      <c r="AL33" s="251"/>
      <c r="AM33" s="251"/>
      <c r="AN33" s="251"/>
      <c r="AO33" s="251"/>
      <c r="AP33" s="251"/>
      <c r="AQ33" s="251"/>
      <c r="AR33" s="251"/>
      <c r="AS33" s="251"/>
      <c r="AT33" s="251"/>
      <c r="AU33" s="251"/>
      <c r="AV33" s="252"/>
      <c r="AW33" s="249" t="str">
        <f>IFERROR(MID(INDEX('決勝ヒート - レース結果（貼付）'!$A:$Z,MATCH($R33,'決勝ヒート - レース結果（貼付）'!$B:$B,0),MATCH("会員番号",'決勝ヒート - レース結果（貼付）'!$1:$1,0)),1,1),"")</f>
        <v/>
      </c>
      <c r="AX33" s="249"/>
      <c r="AY33" s="249" t="str">
        <f>IFERROR(MID(INDEX('決勝ヒート - レース結果（貼付）'!$A:$Z,MATCH($R33,'決勝ヒート - レース結果（貼付）'!$B:$B,0),MATCH("会員番号",'決勝ヒート - レース結果（貼付）'!$1:$1,0)),2,1),"")</f>
        <v/>
      </c>
      <c r="AZ33" s="249"/>
      <c r="BA33" s="249" t="str">
        <f>IFERROR(MID(INDEX('決勝ヒート - レース結果（貼付）'!$A:$Z,MATCH($R33,'決勝ヒート - レース結果（貼付）'!$B:$B,0),MATCH("会員番号",'決勝ヒート - レース結果（貼付）'!$1:$1,0)),3,1),"")</f>
        <v/>
      </c>
      <c r="BB33" s="249"/>
      <c r="BC33" s="249" t="str">
        <f>IFERROR(MID(INDEX('決勝ヒート - レース結果（貼付）'!$A:$Z,MATCH($R33,'決勝ヒート - レース結果（貼付）'!$B:$B,0),MATCH("会員番号",'決勝ヒート - レース結果（貼付）'!$1:$1,0)),4,1),"")</f>
        <v/>
      </c>
      <c r="BD33" s="249"/>
      <c r="BE33" s="249" t="str">
        <f>IFERROR(MID(INDEX('決勝ヒート - レース結果（貼付）'!$A:$Z,MATCH($R33,'決勝ヒート - レース結果（貼付）'!$B:$B,0),MATCH("会員番号",'決勝ヒート - レース結果（貼付）'!$1:$1,0)),5,1),"")</f>
        <v/>
      </c>
      <c r="BF33" s="249"/>
      <c r="BG33" s="249" t="str">
        <f>IFERROR(MID(INDEX('決勝ヒート - レース結果（貼付）'!$A:$Z,MATCH($R33,'決勝ヒート - レース結果（貼付）'!$B:$B,0),MATCH("会員番号",'決勝ヒート - レース結果（貼付）'!$1:$1,0)),6,1),"")</f>
        <v/>
      </c>
      <c r="BH33" s="249"/>
      <c r="BI33" s="249" t="str">
        <f>IFERROR(MID(INDEX('決勝ヒート - レース結果（貼付）'!$A:$Z,MATCH($R33,'決勝ヒート - レース結果（貼付）'!$B:$B,0),MATCH("会員番号",'決勝ヒート - レース結果（貼付）'!$1:$1,0)),7,1),"")</f>
        <v/>
      </c>
      <c r="BJ33" s="249"/>
      <c r="BK33" s="249" t="str">
        <f>IFERROR(MID(INDEX('決勝ヒート - レース結果（貼付）'!$A:$Z,MATCH($R33,'決勝ヒート - レース結果（貼付）'!$B:$B,0),MATCH("会員番号",'決勝ヒート - レース結果（貼付）'!$1:$1,0)),8,1),"")</f>
        <v/>
      </c>
      <c r="BL33" s="249"/>
      <c r="BM33" s="249" t="str">
        <f>IFERROR(MID(INDEX('決勝ヒート - レース結果（貼付）'!$A:$Z,MATCH($R33,'決勝ヒート - レース結果（貼付）'!$B:$B,0),MATCH("会員番号",'決勝ヒート - レース結果（貼付）'!$1:$1,0)),9,1),"")</f>
        <v/>
      </c>
      <c r="BN33" s="249"/>
      <c r="BO33" s="249" t="str">
        <f>IFERROR(MID(INDEX('決勝ヒート - レース結果（貼付）'!$A:$Z,MATCH($R33,'決勝ヒート - レース結果（貼付）'!$B:$B,0),MATCH("会員番号",'決勝ヒート - レース結果（貼付）'!$1:$1,0)),10,1),"")</f>
        <v/>
      </c>
      <c r="BP33" s="249"/>
      <c r="BQ33" s="249" t="str">
        <f>IFERROR(MID(INDEX('決勝ヒート - レース結果（貼付）'!$A:$Z,MATCH($R33,'決勝ヒート - レース結果（貼付）'!$B:$B,0),MATCH("会員番号",'決勝ヒート - レース結果（貼付）'!$1:$1,0)),11,1),"")</f>
        <v/>
      </c>
      <c r="BR33" s="249"/>
      <c r="BS33" s="249" t="str">
        <f>IFERROR(MID(INDEX('決勝ヒート - レース結果（貼付）'!$A:$Z,MATCH($R33,'決勝ヒート - レース結果（貼付）'!$B:$B,0),MATCH("会員番号",'決勝ヒート - レース結果（貼付）'!$1:$1,0)),12,1),"")</f>
        <v/>
      </c>
      <c r="BT33" s="249"/>
      <c r="BU33" s="249" t="str">
        <f>IFERROR(MID(INDEX('決勝ヒート - レース結果（貼付）'!$A:$Z,MATCH($R33,'決勝ヒート - レース結果（貼付）'!$B:$B,0),MATCH("会員番号",'決勝ヒート - レース結果（貼付）'!$1:$1,0)),13,1),"")</f>
        <v/>
      </c>
      <c r="BV33" s="249"/>
      <c r="BW33" s="249" t="str">
        <f>IFERROR(MID(INDEX('決勝ヒート - レース結果（貼付）'!$A:$Z,MATCH($R33,'決勝ヒート - レース結果（貼付）'!$B:$B,0),MATCH("会員番号",'決勝ヒート - レース結果（貼付）'!$1:$1,0)),14,1),"")</f>
        <v/>
      </c>
      <c r="BX33" s="249"/>
      <c r="BY33" s="250" t="str">
        <f>IFERROR(INDEX('決勝ヒート - レース結果（貼付）'!$A:$Z,MATCH($R33,'決勝ヒート - レース結果（貼付）'!$B:$B,0),MATCH("Team",'決勝ヒート - レース結果（貼付）'!$1:$1,0)),"")</f>
        <v/>
      </c>
      <c r="BZ33" s="251"/>
      <c r="CA33" s="251"/>
      <c r="CB33" s="251"/>
      <c r="CC33" s="251"/>
      <c r="CD33" s="251"/>
      <c r="CE33" s="251"/>
      <c r="CF33" s="251"/>
      <c r="CG33" s="251"/>
      <c r="CH33" s="251"/>
      <c r="CI33" s="251"/>
      <c r="CJ33" s="251"/>
      <c r="CK33" s="251"/>
      <c r="CL33" s="251"/>
      <c r="CM33" s="251"/>
      <c r="CN33" s="251"/>
      <c r="CO33" s="251"/>
      <c r="CP33" s="251"/>
      <c r="CQ33" s="251"/>
      <c r="CR33" s="251"/>
      <c r="CS33" s="252"/>
      <c r="CT33" s="250" t="str">
        <f>IFERROR(INDEX('決勝ヒート - レース結果（貼付）'!$A:$Z,MATCH($R33,'決勝ヒート - レース結果（貼付）'!$B:$B,0),MATCH("Model/Engine",'決勝ヒート - レース結果（貼付）'!$1:$1,0)),"")</f>
        <v/>
      </c>
      <c r="CU33" s="251"/>
      <c r="CV33" s="251"/>
      <c r="CW33" s="251"/>
      <c r="CX33" s="251"/>
      <c r="CY33" s="251"/>
      <c r="CZ33" s="251"/>
      <c r="DA33" s="251"/>
      <c r="DB33" s="251"/>
      <c r="DC33" s="251"/>
      <c r="DD33" s="252"/>
      <c r="DE33" s="253"/>
      <c r="DF33" s="254"/>
      <c r="DG33" s="254"/>
      <c r="DH33" s="254"/>
      <c r="DI33" s="254"/>
      <c r="DJ33" s="254"/>
      <c r="DK33" s="254"/>
      <c r="DL33" s="254"/>
      <c r="DM33" s="255"/>
      <c r="DN33" s="324" t="str">
        <f>IF(A33="DNS","ｽﾀｰﾄ出来ず",IF(A33="DQ","失　格",IFERROR(INDEX('決勝ヒート - レース結果（貼付）'!$A:$Z,MATCH($R33,'決勝ヒート - レース結果（貼付）'!$B:$B,0),MATCH("Total Time",'決勝ヒート - レース結果（貼付）'!$1:$1,0)),"")))</f>
        <v/>
      </c>
      <c r="DO33" s="324"/>
      <c r="DP33" s="324"/>
      <c r="DQ33" s="324"/>
      <c r="DR33" s="324"/>
      <c r="DS33" s="324"/>
      <c r="DT33" s="324"/>
      <c r="DU33" s="324"/>
      <c r="DV33" s="324"/>
      <c r="DW33" s="324"/>
      <c r="DX33" s="324"/>
      <c r="DY33" s="325" t="str">
        <f>IF(A33="DNS","",IF(A33="DQ","",IFERROR(INDEX('決勝ヒート - レース結果（貼付）'!$A:$Z,MATCH($R33,'決勝ヒート - レース結果（貼付）'!$B:$B,0),MATCH("Laps",'決勝ヒート - レース結果（貼付）'!$1:$1,0)),"")))</f>
        <v/>
      </c>
      <c r="DZ33" s="325"/>
      <c r="EA33" s="325"/>
      <c r="EB33" s="325"/>
      <c r="EC33" s="325"/>
      <c r="ED33" s="325"/>
      <c r="EE33" s="325"/>
      <c r="EF33" s="325"/>
      <c r="EG33" s="240"/>
      <c r="EH33" s="241"/>
      <c r="EI33" s="241"/>
      <c r="EJ33" s="241"/>
      <c r="EK33" s="241"/>
      <c r="EL33" s="241"/>
      <c r="EM33" s="241"/>
      <c r="EN33" s="241"/>
      <c r="EO33" s="241"/>
      <c r="EP33" s="241"/>
      <c r="EQ33" s="241"/>
      <c r="ER33" s="241"/>
      <c r="ES33" s="241"/>
      <c r="ET33" s="241"/>
      <c r="EU33" s="241"/>
      <c r="EV33" s="241"/>
      <c r="EW33" s="241"/>
      <c r="EX33" s="242"/>
    </row>
    <row r="34" spans="1:154" s="136" customFormat="1" ht="18.600000000000001" customHeight="1">
      <c r="A34" s="276" t="str">
        <f>IF(OR('決勝ヒート - レース結果（貼付）'!A21="DNF",'決勝ヒート - レース結果（貼付）'!A21="DNS",'決勝ヒート - レース結果（貼付）'!A21="DQ"),'決勝ヒート - レース結果（貼付）'!A21,IF(MAX('決勝ヒート - レース結果（貼付）'!$A:$A)&gt;A33,A33+1,""))</f>
        <v/>
      </c>
      <c r="B34" s="277"/>
      <c r="C34" s="277"/>
      <c r="D34" s="277"/>
      <c r="E34" s="278"/>
      <c r="F34" s="253" t="str">
        <f>IF(IFERROR(INDEX('決勝ヒート - レース結果（貼付）'!$A:$Z,MATCH($A34,'決勝ヒート - レース結果（貼付）'!$A:$A,0),MATCH("クラス",'決勝ヒート - レース結果（貼付）'!$1:$1,0)),"")=0,"",IFERROR(INDEX('決勝ヒート - レース結果（貼付）'!$A:$Z,MATCH($A34,'決勝ヒート - レース結果（貼付）'!$A:$A,0),MATCH("クラス",'決勝ヒート - レース結果（貼付）'!$1:$1,0)),""))</f>
        <v/>
      </c>
      <c r="G34" s="254"/>
      <c r="H34" s="254"/>
      <c r="I34" s="254"/>
      <c r="J34" s="254"/>
      <c r="K34" s="254"/>
      <c r="L34" s="255"/>
      <c r="M34" s="279" t="str">
        <f>IF(ISTEXT(A34)=TRUE,"",IF(F34="","",IF(A34="","",COUNTIF($F$15:F34,F34))))</f>
        <v/>
      </c>
      <c r="N34" s="277"/>
      <c r="O34" s="277"/>
      <c r="P34" s="277"/>
      <c r="Q34" s="278"/>
      <c r="R34" s="279" t="str">
        <f>IFERROR(INDEX('決勝ヒート - レース結果（貼付）'!A21:$Z$50,MATCH($A34,'決勝ヒート - レース結果（貼付）'!A21:$A$50,0),MATCH("No.",'決勝ヒート - レース結果（貼付）'!$1:$1,0)),"")</f>
        <v/>
      </c>
      <c r="S34" s="277"/>
      <c r="T34" s="277"/>
      <c r="U34" s="277"/>
      <c r="V34" s="278"/>
      <c r="W34" s="250" t="str">
        <f>IFERROR(INDEX('決勝ヒート - レース結果（貼付）'!$A:$Z,MATCH($R34,'決勝ヒート - レース結果（貼付）'!$B:$B,0),MATCH("名前",'決勝ヒート - レース結果（貼付）'!$1:$1,0)),"")</f>
        <v/>
      </c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2"/>
      <c r="AW34" s="249" t="str">
        <f>IFERROR(MID(INDEX('決勝ヒート - レース結果（貼付）'!$A:$Z,MATCH($R34,'決勝ヒート - レース結果（貼付）'!$B:$B,0),MATCH("会員番号",'決勝ヒート - レース結果（貼付）'!$1:$1,0)),1,1),"")</f>
        <v/>
      </c>
      <c r="AX34" s="249"/>
      <c r="AY34" s="249" t="str">
        <f>IFERROR(MID(INDEX('決勝ヒート - レース結果（貼付）'!$A:$Z,MATCH($R34,'決勝ヒート - レース結果（貼付）'!$B:$B,0),MATCH("会員番号",'決勝ヒート - レース結果（貼付）'!$1:$1,0)),2,1),"")</f>
        <v/>
      </c>
      <c r="AZ34" s="249"/>
      <c r="BA34" s="249" t="str">
        <f>IFERROR(MID(INDEX('決勝ヒート - レース結果（貼付）'!$A:$Z,MATCH($R34,'決勝ヒート - レース結果（貼付）'!$B:$B,0),MATCH("会員番号",'決勝ヒート - レース結果（貼付）'!$1:$1,0)),3,1),"")</f>
        <v/>
      </c>
      <c r="BB34" s="249"/>
      <c r="BC34" s="249" t="str">
        <f>IFERROR(MID(INDEX('決勝ヒート - レース結果（貼付）'!$A:$Z,MATCH($R34,'決勝ヒート - レース結果（貼付）'!$B:$B,0),MATCH("会員番号",'決勝ヒート - レース結果（貼付）'!$1:$1,0)),4,1),"")</f>
        <v/>
      </c>
      <c r="BD34" s="249"/>
      <c r="BE34" s="249" t="str">
        <f>IFERROR(MID(INDEX('決勝ヒート - レース結果（貼付）'!$A:$Z,MATCH($R34,'決勝ヒート - レース結果（貼付）'!$B:$B,0),MATCH("会員番号",'決勝ヒート - レース結果（貼付）'!$1:$1,0)),5,1),"")</f>
        <v/>
      </c>
      <c r="BF34" s="249"/>
      <c r="BG34" s="249" t="str">
        <f>IFERROR(MID(INDEX('決勝ヒート - レース結果（貼付）'!$A:$Z,MATCH($R34,'決勝ヒート - レース結果（貼付）'!$B:$B,0),MATCH("会員番号",'決勝ヒート - レース結果（貼付）'!$1:$1,0)),6,1),"")</f>
        <v/>
      </c>
      <c r="BH34" s="249"/>
      <c r="BI34" s="249" t="str">
        <f>IFERROR(MID(INDEX('決勝ヒート - レース結果（貼付）'!$A:$Z,MATCH($R34,'決勝ヒート - レース結果（貼付）'!$B:$B,0),MATCH("会員番号",'決勝ヒート - レース結果（貼付）'!$1:$1,0)),7,1),"")</f>
        <v/>
      </c>
      <c r="BJ34" s="249"/>
      <c r="BK34" s="249" t="str">
        <f>IFERROR(MID(INDEX('決勝ヒート - レース結果（貼付）'!$A:$Z,MATCH($R34,'決勝ヒート - レース結果（貼付）'!$B:$B,0),MATCH("会員番号",'決勝ヒート - レース結果（貼付）'!$1:$1,0)),8,1),"")</f>
        <v/>
      </c>
      <c r="BL34" s="249"/>
      <c r="BM34" s="249" t="str">
        <f>IFERROR(MID(INDEX('決勝ヒート - レース結果（貼付）'!$A:$Z,MATCH($R34,'決勝ヒート - レース結果（貼付）'!$B:$B,0),MATCH("会員番号",'決勝ヒート - レース結果（貼付）'!$1:$1,0)),9,1),"")</f>
        <v/>
      </c>
      <c r="BN34" s="249"/>
      <c r="BO34" s="249" t="str">
        <f>IFERROR(MID(INDEX('決勝ヒート - レース結果（貼付）'!$A:$Z,MATCH($R34,'決勝ヒート - レース結果（貼付）'!$B:$B,0),MATCH("会員番号",'決勝ヒート - レース結果（貼付）'!$1:$1,0)),10,1),"")</f>
        <v/>
      </c>
      <c r="BP34" s="249"/>
      <c r="BQ34" s="249" t="str">
        <f>IFERROR(MID(INDEX('決勝ヒート - レース結果（貼付）'!$A:$Z,MATCH($R34,'決勝ヒート - レース結果（貼付）'!$B:$B,0),MATCH("会員番号",'決勝ヒート - レース結果（貼付）'!$1:$1,0)),11,1),"")</f>
        <v/>
      </c>
      <c r="BR34" s="249"/>
      <c r="BS34" s="249" t="str">
        <f>IFERROR(MID(INDEX('決勝ヒート - レース結果（貼付）'!$A:$Z,MATCH($R34,'決勝ヒート - レース結果（貼付）'!$B:$B,0),MATCH("会員番号",'決勝ヒート - レース結果（貼付）'!$1:$1,0)),12,1),"")</f>
        <v/>
      </c>
      <c r="BT34" s="249"/>
      <c r="BU34" s="249" t="str">
        <f>IFERROR(MID(INDEX('決勝ヒート - レース結果（貼付）'!$A:$Z,MATCH($R34,'決勝ヒート - レース結果（貼付）'!$B:$B,0),MATCH("会員番号",'決勝ヒート - レース結果（貼付）'!$1:$1,0)),13,1),"")</f>
        <v/>
      </c>
      <c r="BV34" s="249"/>
      <c r="BW34" s="249" t="str">
        <f>IFERROR(MID(INDEX('決勝ヒート - レース結果（貼付）'!$A:$Z,MATCH($R34,'決勝ヒート - レース結果（貼付）'!$B:$B,0),MATCH("会員番号",'決勝ヒート - レース結果（貼付）'!$1:$1,0)),14,1),"")</f>
        <v/>
      </c>
      <c r="BX34" s="249"/>
      <c r="BY34" s="250" t="str">
        <f>IFERROR(INDEX('決勝ヒート - レース結果（貼付）'!$A:$Z,MATCH($R34,'決勝ヒート - レース結果（貼付）'!$B:$B,0),MATCH("Team",'決勝ヒート - レース結果（貼付）'!$1:$1,0)),"")</f>
        <v/>
      </c>
      <c r="BZ34" s="251"/>
      <c r="CA34" s="251"/>
      <c r="CB34" s="251"/>
      <c r="CC34" s="251"/>
      <c r="CD34" s="251"/>
      <c r="CE34" s="251"/>
      <c r="CF34" s="251"/>
      <c r="CG34" s="251"/>
      <c r="CH34" s="251"/>
      <c r="CI34" s="251"/>
      <c r="CJ34" s="251"/>
      <c r="CK34" s="251"/>
      <c r="CL34" s="251"/>
      <c r="CM34" s="251"/>
      <c r="CN34" s="251"/>
      <c r="CO34" s="251"/>
      <c r="CP34" s="251"/>
      <c r="CQ34" s="251"/>
      <c r="CR34" s="251"/>
      <c r="CS34" s="252"/>
      <c r="CT34" s="250" t="str">
        <f>IFERROR(INDEX('決勝ヒート - レース結果（貼付）'!$A:$Z,MATCH($R34,'決勝ヒート - レース結果（貼付）'!$B:$B,0),MATCH("Model/Engine",'決勝ヒート - レース結果（貼付）'!$1:$1,0)),"")</f>
        <v/>
      </c>
      <c r="CU34" s="251"/>
      <c r="CV34" s="251"/>
      <c r="CW34" s="251"/>
      <c r="CX34" s="251"/>
      <c r="CY34" s="251"/>
      <c r="CZ34" s="251"/>
      <c r="DA34" s="251"/>
      <c r="DB34" s="251"/>
      <c r="DC34" s="251"/>
      <c r="DD34" s="252"/>
      <c r="DE34" s="253"/>
      <c r="DF34" s="254"/>
      <c r="DG34" s="254"/>
      <c r="DH34" s="254"/>
      <c r="DI34" s="254"/>
      <c r="DJ34" s="254"/>
      <c r="DK34" s="254"/>
      <c r="DL34" s="254"/>
      <c r="DM34" s="255"/>
      <c r="DN34" s="324" t="str">
        <f>IF(A34="DNS","ｽﾀｰﾄ出来ず",IF(A34="DQ","失　格",IFERROR(INDEX('決勝ヒート - レース結果（貼付）'!$A:$Z,MATCH($R34,'決勝ヒート - レース結果（貼付）'!$B:$B,0),MATCH("Total Time",'決勝ヒート - レース結果（貼付）'!$1:$1,0)),"")))</f>
        <v/>
      </c>
      <c r="DO34" s="324"/>
      <c r="DP34" s="324"/>
      <c r="DQ34" s="324"/>
      <c r="DR34" s="324"/>
      <c r="DS34" s="324"/>
      <c r="DT34" s="324"/>
      <c r="DU34" s="324"/>
      <c r="DV34" s="324"/>
      <c r="DW34" s="324"/>
      <c r="DX34" s="324"/>
      <c r="DY34" s="325" t="str">
        <f>IF(A34="DNS","",IF(A34="DQ","",IFERROR(INDEX('決勝ヒート - レース結果（貼付）'!$A:$Z,MATCH($R34,'決勝ヒート - レース結果（貼付）'!$B:$B,0),MATCH("Laps",'決勝ヒート - レース結果（貼付）'!$1:$1,0)),"")))</f>
        <v/>
      </c>
      <c r="DZ34" s="325"/>
      <c r="EA34" s="325"/>
      <c r="EB34" s="325"/>
      <c r="EC34" s="325"/>
      <c r="ED34" s="325"/>
      <c r="EE34" s="325"/>
      <c r="EF34" s="325"/>
      <c r="EG34" s="240"/>
      <c r="EH34" s="241"/>
      <c r="EI34" s="241"/>
      <c r="EJ34" s="241"/>
      <c r="EK34" s="241"/>
      <c r="EL34" s="241"/>
      <c r="EM34" s="241"/>
      <c r="EN34" s="241"/>
      <c r="EO34" s="241"/>
      <c r="EP34" s="241"/>
      <c r="EQ34" s="241"/>
      <c r="ER34" s="241"/>
      <c r="ES34" s="241"/>
      <c r="ET34" s="241"/>
      <c r="EU34" s="241"/>
      <c r="EV34" s="241"/>
      <c r="EW34" s="241"/>
      <c r="EX34" s="242"/>
    </row>
    <row r="35" spans="1:154" s="136" customFormat="1" ht="18.600000000000001" customHeight="1">
      <c r="A35" s="276" t="str">
        <f>IF(OR('決勝ヒート - レース結果（貼付）'!A22="DNF",'決勝ヒート - レース結果（貼付）'!A22="DNS",'決勝ヒート - レース結果（貼付）'!A22="DQ"),'決勝ヒート - レース結果（貼付）'!A22,IF(MAX('決勝ヒート - レース結果（貼付）'!$A:$A)&gt;A34,A34+1,""))</f>
        <v/>
      </c>
      <c r="B35" s="277"/>
      <c r="C35" s="277"/>
      <c r="D35" s="277"/>
      <c r="E35" s="278"/>
      <c r="F35" s="253" t="str">
        <f>IF(IFERROR(INDEX('決勝ヒート - レース結果（貼付）'!$A:$Z,MATCH($A35,'決勝ヒート - レース結果（貼付）'!$A:$A,0),MATCH("クラス",'決勝ヒート - レース結果（貼付）'!$1:$1,0)),"")=0,"",IFERROR(INDEX('決勝ヒート - レース結果（貼付）'!$A:$Z,MATCH($A35,'決勝ヒート - レース結果（貼付）'!$A:$A,0),MATCH("クラス",'決勝ヒート - レース結果（貼付）'!$1:$1,0)),""))</f>
        <v/>
      </c>
      <c r="G35" s="254"/>
      <c r="H35" s="254"/>
      <c r="I35" s="254"/>
      <c r="J35" s="254"/>
      <c r="K35" s="254"/>
      <c r="L35" s="255"/>
      <c r="M35" s="279" t="str">
        <f>IF(ISTEXT(A35)=TRUE,"",IF(F35="","",IF(A35="","",COUNTIF($F$15:F35,F35))))</f>
        <v/>
      </c>
      <c r="N35" s="277"/>
      <c r="O35" s="277"/>
      <c r="P35" s="277"/>
      <c r="Q35" s="278"/>
      <c r="R35" s="279" t="str">
        <f>IFERROR(INDEX('決勝ヒート - レース結果（貼付）'!A22:$Z$50,MATCH($A35,'決勝ヒート - レース結果（貼付）'!A22:$A$50,0),MATCH("No.",'決勝ヒート - レース結果（貼付）'!$1:$1,0)),"")</f>
        <v/>
      </c>
      <c r="S35" s="277"/>
      <c r="T35" s="277"/>
      <c r="U35" s="277"/>
      <c r="V35" s="278"/>
      <c r="W35" s="250" t="str">
        <f>IFERROR(INDEX('決勝ヒート - レース結果（貼付）'!$A:$Z,MATCH($R35,'決勝ヒート - レース結果（貼付）'!$B:$B,0),MATCH("名前",'決勝ヒート - レース結果（貼付）'!$1:$1,0)),"")</f>
        <v/>
      </c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2"/>
      <c r="AW35" s="249" t="str">
        <f>IFERROR(MID(INDEX('決勝ヒート - レース結果（貼付）'!$A:$Z,MATCH($R35,'決勝ヒート - レース結果（貼付）'!$B:$B,0),MATCH("会員番号",'決勝ヒート - レース結果（貼付）'!$1:$1,0)),1,1),"")</f>
        <v/>
      </c>
      <c r="AX35" s="249"/>
      <c r="AY35" s="249" t="str">
        <f>IFERROR(MID(INDEX('決勝ヒート - レース結果（貼付）'!$A:$Z,MATCH($R35,'決勝ヒート - レース結果（貼付）'!$B:$B,0),MATCH("会員番号",'決勝ヒート - レース結果（貼付）'!$1:$1,0)),2,1),"")</f>
        <v/>
      </c>
      <c r="AZ35" s="249"/>
      <c r="BA35" s="249" t="str">
        <f>IFERROR(MID(INDEX('決勝ヒート - レース結果（貼付）'!$A:$Z,MATCH($R35,'決勝ヒート - レース結果（貼付）'!$B:$B,0),MATCH("会員番号",'決勝ヒート - レース結果（貼付）'!$1:$1,0)),3,1),"")</f>
        <v/>
      </c>
      <c r="BB35" s="249"/>
      <c r="BC35" s="249" t="str">
        <f>IFERROR(MID(INDEX('決勝ヒート - レース結果（貼付）'!$A:$Z,MATCH($R35,'決勝ヒート - レース結果（貼付）'!$B:$B,0),MATCH("会員番号",'決勝ヒート - レース結果（貼付）'!$1:$1,0)),4,1),"")</f>
        <v/>
      </c>
      <c r="BD35" s="249"/>
      <c r="BE35" s="249" t="str">
        <f>IFERROR(MID(INDEX('決勝ヒート - レース結果（貼付）'!$A:$Z,MATCH($R35,'決勝ヒート - レース結果（貼付）'!$B:$B,0),MATCH("会員番号",'決勝ヒート - レース結果（貼付）'!$1:$1,0)),5,1),"")</f>
        <v/>
      </c>
      <c r="BF35" s="249"/>
      <c r="BG35" s="249" t="str">
        <f>IFERROR(MID(INDEX('決勝ヒート - レース結果（貼付）'!$A:$Z,MATCH($R35,'決勝ヒート - レース結果（貼付）'!$B:$B,0),MATCH("会員番号",'決勝ヒート - レース結果（貼付）'!$1:$1,0)),6,1),"")</f>
        <v/>
      </c>
      <c r="BH35" s="249"/>
      <c r="BI35" s="249" t="str">
        <f>IFERROR(MID(INDEX('決勝ヒート - レース結果（貼付）'!$A:$Z,MATCH($R35,'決勝ヒート - レース結果（貼付）'!$B:$B,0),MATCH("会員番号",'決勝ヒート - レース結果（貼付）'!$1:$1,0)),7,1),"")</f>
        <v/>
      </c>
      <c r="BJ35" s="249"/>
      <c r="BK35" s="249" t="str">
        <f>IFERROR(MID(INDEX('決勝ヒート - レース結果（貼付）'!$A:$Z,MATCH($R35,'決勝ヒート - レース結果（貼付）'!$B:$B,0),MATCH("会員番号",'決勝ヒート - レース結果（貼付）'!$1:$1,0)),8,1),"")</f>
        <v/>
      </c>
      <c r="BL35" s="249"/>
      <c r="BM35" s="249" t="str">
        <f>IFERROR(MID(INDEX('決勝ヒート - レース結果（貼付）'!$A:$Z,MATCH($R35,'決勝ヒート - レース結果（貼付）'!$B:$B,0),MATCH("会員番号",'決勝ヒート - レース結果（貼付）'!$1:$1,0)),9,1),"")</f>
        <v/>
      </c>
      <c r="BN35" s="249"/>
      <c r="BO35" s="249" t="str">
        <f>IFERROR(MID(INDEX('決勝ヒート - レース結果（貼付）'!$A:$Z,MATCH($R35,'決勝ヒート - レース結果（貼付）'!$B:$B,0),MATCH("会員番号",'決勝ヒート - レース結果（貼付）'!$1:$1,0)),10,1),"")</f>
        <v/>
      </c>
      <c r="BP35" s="249"/>
      <c r="BQ35" s="249" t="str">
        <f>IFERROR(MID(INDEX('決勝ヒート - レース結果（貼付）'!$A:$Z,MATCH($R35,'決勝ヒート - レース結果（貼付）'!$B:$B,0),MATCH("会員番号",'決勝ヒート - レース結果（貼付）'!$1:$1,0)),11,1),"")</f>
        <v/>
      </c>
      <c r="BR35" s="249"/>
      <c r="BS35" s="249" t="str">
        <f>IFERROR(MID(INDEX('決勝ヒート - レース結果（貼付）'!$A:$Z,MATCH($R35,'決勝ヒート - レース結果（貼付）'!$B:$B,0),MATCH("会員番号",'決勝ヒート - レース結果（貼付）'!$1:$1,0)),12,1),"")</f>
        <v/>
      </c>
      <c r="BT35" s="249"/>
      <c r="BU35" s="249" t="str">
        <f>IFERROR(MID(INDEX('決勝ヒート - レース結果（貼付）'!$A:$Z,MATCH($R35,'決勝ヒート - レース結果（貼付）'!$B:$B,0),MATCH("会員番号",'決勝ヒート - レース結果（貼付）'!$1:$1,0)),13,1),"")</f>
        <v/>
      </c>
      <c r="BV35" s="249"/>
      <c r="BW35" s="249" t="str">
        <f>IFERROR(MID(INDEX('決勝ヒート - レース結果（貼付）'!$A:$Z,MATCH($R35,'決勝ヒート - レース結果（貼付）'!$B:$B,0),MATCH("会員番号",'決勝ヒート - レース結果（貼付）'!$1:$1,0)),14,1),"")</f>
        <v/>
      </c>
      <c r="BX35" s="249"/>
      <c r="BY35" s="250" t="str">
        <f>IFERROR(INDEX('決勝ヒート - レース結果（貼付）'!$A:$Z,MATCH($R35,'決勝ヒート - レース結果（貼付）'!$B:$B,0),MATCH("Team",'決勝ヒート - レース結果（貼付）'!$1:$1,0)),"")</f>
        <v/>
      </c>
      <c r="BZ35" s="251"/>
      <c r="CA35" s="251"/>
      <c r="CB35" s="251"/>
      <c r="CC35" s="251"/>
      <c r="CD35" s="251"/>
      <c r="CE35" s="251"/>
      <c r="CF35" s="251"/>
      <c r="CG35" s="251"/>
      <c r="CH35" s="251"/>
      <c r="CI35" s="251"/>
      <c r="CJ35" s="251"/>
      <c r="CK35" s="251"/>
      <c r="CL35" s="251"/>
      <c r="CM35" s="251"/>
      <c r="CN35" s="251"/>
      <c r="CO35" s="251"/>
      <c r="CP35" s="251"/>
      <c r="CQ35" s="251"/>
      <c r="CR35" s="251"/>
      <c r="CS35" s="252"/>
      <c r="CT35" s="250" t="str">
        <f>IFERROR(INDEX('決勝ヒート - レース結果（貼付）'!$A:$Z,MATCH($R35,'決勝ヒート - レース結果（貼付）'!$B:$B,0),MATCH("Model/Engine",'決勝ヒート - レース結果（貼付）'!$1:$1,0)),"")</f>
        <v/>
      </c>
      <c r="CU35" s="251"/>
      <c r="CV35" s="251"/>
      <c r="CW35" s="251"/>
      <c r="CX35" s="251"/>
      <c r="CY35" s="251"/>
      <c r="CZ35" s="251"/>
      <c r="DA35" s="251"/>
      <c r="DB35" s="251"/>
      <c r="DC35" s="251"/>
      <c r="DD35" s="252"/>
      <c r="DE35" s="253"/>
      <c r="DF35" s="254"/>
      <c r="DG35" s="254"/>
      <c r="DH35" s="254"/>
      <c r="DI35" s="254"/>
      <c r="DJ35" s="254"/>
      <c r="DK35" s="254"/>
      <c r="DL35" s="254"/>
      <c r="DM35" s="255"/>
      <c r="DN35" s="324" t="str">
        <f>IF(A35="DNS","ｽﾀｰﾄ出来ず",IF(A35="DQ","失　格",IFERROR(INDEX('決勝ヒート - レース結果（貼付）'!$A:$Z,MATCH($R35,'決勝ヒート - レース結果（貼付）'!$B:$B,0),MATCH("Total Time",'決勝ヒート - レース結果（貼付）'!$1:$1,0)),"")))</f>
        <v/>
      </c>
      <c r="DO35" s="324"/>
      <c r="DP35" s="324"/>
      <c r="DQ35" s="324"/>
      <c r="DR35" s="324"/>
      <c r="DS35" s="324"/>
      <c r="DT35" s="324"/>
      <c r="DU35" s="324"/>
      <c r="DV35" s="324"/>
      <c r="DW35" s="324"/>
      <c r="DX35" s="324"/>
      <c r="DY35" s="325" t="str">
        <f>IF(A35="DNS","",IF(A35="DQ","",IFERROR(INDEX('決勝ヒート - レース結果（貼付）'!$A:$Z,MATCH($R35,'決勝ヒート - レース結果（貼付）'!$B:$B,0),MATCH("Laps",'決勝ヒート - レース結果（貼付）'!$1:$1,0)),"")))</f>
        <v/>
      </c>
      <c r="DZ35" s="325"/>
      <c r="EA35" s="325"/>
      <c r="EB35" s="325"/>
      <c r="EC35" s="325"/>
      <c r="ED35" s="325"/>
      <c r="EE35" s="325"/>
      <c r="EF35" s="325"/>
      <c r="EG35" s="240"/>
      <c r="EH35" s="241"/>
      <c r="EI35" s="241"/>
      <c r="EJ35" s="241"/>
      <c r="EK35" s="241"/>
      <c r="EL35" s="241"/>
      <c r="EM35" s="241"/>
      <c r="EN35" s="241"/>
      <c r="EO35" s="241"/>
      <c r="EP35" s="241"/>
      <c r="EQ35" s="241"/>
      <c r="ER35" s="241"/>
      <c r="ES35" s="241"/>
      <c r="ET35" s="241"/>
      <c r="EU35" s="241"/>
      <c r="EV35" s="241"/>
      <c r="EW35" s="241"/>
      <c r="EX35" s="242"/>
    </row>
    <row r="36" spans="1:154" s="136" customFormat="1" ht="18.600000000000001" customHeight="1">
      <c r="A36" s="288" t="str">
        <f>IF(OR('決勝ヒート - レース結果（貼付）'!A23="DNF",'決勝ヒート - レース結果（貼付）'!A23="DNS",'決勝ヒート - レース結果（貼付）'!A23="DQ"),'決勝ヒート - レース結果（貼付）'!A23,IF(MAX('決勝ヒート - レース結果（貼付）'!$A:$A)&gt;A35,A35+1,""))</f>
        <v/>
      </c>
      <c r="B36" s="289"/>
      <c r="C36" s="289"/>
      <c r="D36" s="289"/>
      <c r="E36" s="290"/>
      <c r="F36" s="296" t="str">
        <f>IF(IFERROR(INDEX('決勝ヒート - レース結果（貼付）'!$A:$Z,MATCH($A36,'決勝ヒート - レース結果（貼付）'!$A:$A,0),MATCH("クラス",'決勝ヒート - レース結果（貼付）'!$1:$1,0)),"")=0,"",IFERROR(INDEX('決勝ヒート - レース結果（貼付）'!$A:$Z,MATCH($A36,'決勝ヒート - レース結果（貼付）'!$A:$A,0),MATCH("クラス",'決勝ヒート - レース結果（貼付）'!$1:$1,0)),""))</f>
        <v/>
      </c>
      <c r="G36" s="297"/>
      <c r="H36" s="297"/>
      <c r="I36" s="297"/>
      <c r="J36" s="297"/>
      <c r="K36" s="297"/>
      <c r="L36" s="298"/>
      <c r="M36" s="291" t="str">
        <f>IF(ISTEXT(A36)=TRUE,"",IF(F36="","",IF(A36="","",COUNTIF($F$15:F36,F36))))</f>
        <v/>
      </c>
      <c r="N36" s="289"/>
      <c r="O36" s="289"/>
      <c r="P36" s="289"/>
      <c r="Q36" s="290"/>
      <c r="R36" s="291" t="str">
        <f>IFERROR(INDEX('決勝ヒート - レース結果（貼付）'!A23:$Z$50,MATCH($A36,'決勝ヒート - レース結果（貼付）'!A23:$A$50,0),MATCH("No.",'決勝ヒート - レース結果（貼付）'!$1:$1,0)),"")</f>
        <v/>
      </c>
      <c r="S36" s="289"/>
      <c r="T36" s="289"/>
      <c r="U36" s="289"/>
      <c r="V36" s="290"/>
      <c r="W36" s="299" t="str">
        <f>IFERROR(INDEX('決勝ヒート - レース結果（貼付）'!$A:$Z,MATCH($R36,'決勝ヒート - レース結果（貼付）'!$B:$B,0),MATCH("名前",'決勝ヒート - レース結果（貼付）'!$1:$1,0)),"")</f>
        <v/>
      </c>
      <c r="X36" s="300"/>
      <c r="Y36" s="300"/>
      <c r="Z36" s="300"/>
      <c r="AA36" s="300"/>
      <c r="AB36" s="300"/>
      <c r="AC36" s="300"/>
      <c r="AD36" s="300"/>
      <c r="AE36" s="300"/>
      <c r="AF36" s="300"/>
      <c r="AG36" s="300"/>
      <c r="AH36" s="300"/>
      <c r="AI36" s="300"/>
      <c r="AJ36" s="300"/>
      <c r="AK36" s="300"/>
      <c r="AL36" s="300"/>
      <c r="AM36" s="300"/>
      <c r="AN36" s="300"/>
      <c r="AO36" s="300"/>
      <c r="AP36" s="300"/>
      <c r="AQ36" s="300"/>
      <c r="AR36" s="300"/>
      <c r="AS36" s="300"/>
      <c r="AT36" s="300"/>
      <c r="AU36" s="300"/>
      <c r="AV36" s="301"/>
      <c r="AW36" s="273" t="str">
        <f>IFERROR(MID(INDEX('決勝ヒート - レース結果（貼付）'!$A:$Z,MATCH($R36,'決勝ヒート - レース結果（貼付）'!$B:$B,0),MATCH("会員番号",'決勝ヒート - レース結果（貼付）'!$1:$1,0)),1,1),"")</f>
        <v/>
      </c>
      <c r="AX36" s="273"/>
      <c r="AY36" s="273" t="str">
        <f>IFERROR(MID(INDEX('決勝ヒート - レース結果（貼付）'!$A:$Z,MATCH($R36,'決勝ヒート - レース結果（貼付）'!$B:$B,0),MATCH("会員番号",'決勝ヒート - レース結果（貼付）'!$1:$1,0)),2,1),"")</f>
        <v/>
      </c>
      <c r="AZ36" s="273"/>
      <c r="BA36" s="273" t="str">
        <f>IFERROR(MID(INDEX('決勝ヒート - レース結果（貼付）'!$A:$Z,MATCH($R36,'決勝ヒート - レース結果（貼付）'!$B:$B,0),MATCH("会員番号",'決勝ヒート - レース結果（貼付）'!$1:$1,0)),3,1),"")</f>
        <v/>
      </c>
      <c r="BB36" s="273"/>
      <c r="BC36" s="273" t="str">
        <f>IFERROR(MID(INDEX('決勝ヒート - レース結果（貼付）'!$A:$Z,MATCH($R36,'決勝ヒート - レース結果（貼付）'!$B:$B,0),MATCH("会員番号",'決勝ヒート - レース結果（貼付）'!$1:$1,0)),4,1),"")</f>
        <v/>
      </c>
      <c r="BD36" s="273"/>
      <c r="BE36" s="273" t="str">
        <f>IFERROR(MID(INDEX('決勝ヒート - レース結果（貼付）'!$A:$Z,MATCH($R36,'決勝ヒート - レース結果（貼付）'!$B:$B,0),MATCH("会員番号",'決勝ヒート - レース結果（貼付）'!$1:$1,0)),5,1),"")</f>
        <v/>
      </c>
      <c r="BF36" s="273"/>
      <c r="BG36" s="273" t="str">
        <f>IFERROR(MID(INDEX('決勝ヒート - レース結果（貼付）'!$A:$Z,MATCH($R36,'決勝ヒート - レース結果（貼付）'!$B:$B,0),MATCH("会員番号",'決勝ヒート - レース結果（貼付）'!$1:$1,0)),6,1),"")</f>
        <v/>
      </c>
      <c r="BH36" s="273"/>
      <c r="BI36" s="273" t="str">
        <f>IFERROR(MID(INDEX('決勝ヒート - レース結果（貼付）'!$A:$Z,MATCH($R36,'決勝ヒート - レース結果（貼付）'!$B:$B,0),MATCH("会員番号",'決勝ヒート - レース結果（貼付）'!$1:$1,0)),7,1),"")</f>
        <v/>
      </c>
      <c r="BJ36" s="273"/>
      <c r="BK36" s="273" t="str">
        <f>IFERROR(MID(INDEX('決勝ヒート - レース結果（貼付）'!$A:$Z,MATCH($R36,'決勝ヒート - レース結果（貼付）'!$B:$B,0),MATCH("会員番号",'決勝ヒート - レース結果（貼付）'!$1:$1,0)),8,1),"")</f>
        <v/>
      </c>
      <c r="BL36" s="273"/>
      <c r="BM36" s="273" t="str">
        <f>IFERROR(MID(INDEX('決勝ヒート - レース結果（貼付）'!$A:$Z,MATCH($R36,'決勝ヒート - レース結果（貼付）'!$B:$B,0),MATCH("会員番号",'決勝ヒート - レース結果（貼付）'!$1:$1,0)),9,1),"")</f>
        <v/>
      </c>
      <c r="BN36" s="273"/>
      <c r="BO36" s="273" t="str">
        <f>IFERROR(MID(INDEX('決勝ヒート - レース結果（貼付）'!$A:$Z,MATCH($R36,'決勝ヒート - レース結果（貼付）'!$B:$B,0),MATCH("会員番号",'決勝ヒート - レース結果（貼付）'!$1:$1,0)),10,1),"")</f>
        <v/>
      </c>
      <c r="BP36" s="273"/>
      <c r="BQ36" s="273" t="str">
        <f>IFERROR(MID(INDEX('決勝ヒート - レース結果（貼付）'!$A:$Z,MATCH($R36,'決勝ヒート - レース結果（貼付）'!$B:$B,0),MATCH("会員番号",'決勝ヒート - レース結果（貼付）'!$1:$1,0)),11,1),"")</f>
        <v/>
      </c>
      <c r="BR36" s="273"/>
      <c r="BS36" s="273" t="str">
        <f>IFERROR(MID(INDEX('決勝ヒート - レース結果（貼付）'!$A:$Z,MATCH($R36,'決勝ヒート - レース結果（貼付）'!$B:$B,0),MATCH("会員番号",'決勝ヒート - レース結果（貼付）'!$1:$1,0)),12,1),"")</f>
        <v/>
      </c>
      <c r="BT36" s="273"/>
      <c r="BU36" s="273" t="str">
        <f>IFERROR(MID(INDEX('決勝ヒート - レース結果（貼付）'!$A:$Z,MATCH($R36,'決勝ヒート - レース結果（貼付）'!$B:$B,0),MATCH("会員番号",'決勝ヒート - レース結果（貼付）'!$1:$1,0)),13,1),"")</f>
        <v/>
      </c>
      <c r="BV36" s="273"/>
      <c r="BW36" s="273" t="str">
        <f>IFERROR(MID(INDEX('決勝ヒート - レース結果（貼付）'!$A:$Z,MATCH($R36,'決勝ヒート - レース結果（貼付）'!$B:$B,0),MATCH("会員番号",'決勝ヒート - レース結果（貼付）'!$1:$1,0)),14,1),"")</f>
        <v/>
      </c>
      <c r="BX36" s="273"/>
      <c r="BY36" s="299" t="str">
        <f>IFERROR(INDEX('決勝ヒート - レース結果（貼付）'!$A:$Z,MATCH($R36,'決勝ヒート - レース結果（貼付）'!$B:$B,0),MATCH("Team",'決勝ヒート - レース結果（貼付）'!$1:$1,0)),"")</f>
        <v/>
      </c>
      <c r="BZ36" s="300"/>
      <c r="CA36" s="300"/>
      <c r="CB36" s="300"/>
      <c r="CC36" s="300"/>
      <c r="CD36" s="300"/>
      <c r="CE36" s="300"/>
      <c r="CF36" s="300"/>
      <c r="CG36" s="300"/>
      <c r="CH36" s="300"/>
      <c r="CI36" s="300"/>
      <c r="CJ36" s="300"/>
      <c r="CK36" s="300"/>
      <c r="CL36" s="300"/>
      <c r="CM36" s="300"/>
      <c r="CN36" s="300"/>
      <c r="CO36" s="300"/>
      <c r="CP36" s="300"/>
      <c r="CQ36" s="300"/>
      <c r="CR36" s="300"/>
      <c r="CS36" s="301"/>
      <c r="CT36" s="299" t="str">
        <f>IFERROR(INDEX('決勝ヒート - レース結果（貼付）'!$A:$Z,MATCH($R36,'決勝ヒート - レース結果（貼付）'!$B:$B,0),MATCH("Model/Engine",'決勝ヒート - レース結果（貼付）'!$1:$1,0)),"")</f>
        <v/>
      </c>
      <c r="CU36" s="300"/>
      <c r="CV36" s="300"/>
      <c r="CW36" s="300"/>
      <c r="CX36" s="300"/>
      <c r="CY36" s="300"/>
      <c r="CZ36" s="300"/>
      <c r="DA36" s="300"/>
      <c r="DB36" s="300"/>
      <c r="DC36" s="300"/>
      <c r="DD36" s="301"/>
      <c r="DE36" s="296"/>
      <c r="DF36" s="297"/>
      <c r="DG36" s="297"/>
      <c r="DH36" s="297"/>
      <c r="DI36" s="297"/>
      <c r="DJ36" s="297"/>
      <c r="DK36" s="297"/>
      <c r="DL36" s="297"/>
      <c r="DM36" s="298"/>
      <c r="DN36" s="331" t="str">
        <f>IF(A36="DNS","ｽﾀｰﾄ出来ず",IF(A36="DQ","失　格",IFERROR(INDEX('決勝ヒート - レース結果（貼付）'!$A:$Z,MATCH($R36,'決勝ヒート - レース結果（貼付）'!$B:$B,0),MATCH("Total Time",'決勝ヒート - レース結果（貼付）'!$1:$1,0)),"")))</f>
        <v/>
      </c>
      <c r="DO36" s="331"/>
      <c r="DP36" s="331"/>
      <c r="DQ36" s="331"/>
      <c r="DR36" s="331"/>
      <c r="DS36" s="331"/>
      <c r="DT36" s="331"/>
      <c r="DU36" s="331"/>
      <c r="DV36" s="331"/>
      <c r="DW36" s="331"/>
      <c r="DX36" s="331"/>
      <c r="DY36" s="273" t="str">
        <f>IF(A36="DNS","",IF(A36="DQ","",IFERROR(INDEX('決勝ヒート - レース結果（貼付）'!$A:$Z,MATCH($R36,'決勝ヒート - レース結果（貼付）'!$B:$B,0),MATCH("Laps",'決勝ヒート - レース結果（貼付）'!$1:$1,0)),"")))</f>
        <v/>
      </c>
      <c r="DZ36" s="273"/>
      <c r="EA36" s="273"/>
      <c r="EB36" s="273"/>
      <c r="EC36" s="273"/>
      <c r="ED36" s="273"/>
      <c r="EE36" s="273"/>
      <c r="EF36" s="273"/>
      <c r="EG36" s="315"/>
      <c r="EH36" s="316"/>
      <c r="EI36" s="316"/>
      <c r="EJ36" s="316"/>
      <c r="EK36" s="316"/>
      <c r="EL36" s="316"/>
      <c r="EM36" s="316"/>
      <c r="EN36" s="316"/>
      <c r="EO36" s="316"/>
      <c r="EP36" s="316"/>
      <c r="EQ36" s="316"/>
      <c r="ER36" s="316"/>
      <c r="ES36" s="316"/>
      <c r="ET36" s="316"/>
      <c r="EU36" s="316"/>
      <c r="EV36" s="316"/>
      <c r="EW36" s="316"/>
      <c r="EX36" s="317"/>
    </row>
    <row r="37" spans="1:154" ht="16.5" customHeight="1"/>
    <row r="38" spans="1:154">
      <c r="L38" s="137" t="s">
        <v>91</v>
      </c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BH38" s="137" t="s">
        <v>92</v>
      </c>
      <c r="BI38" s="138"/>
      <c r="BJ38" s="138"/>
      <c r="BK38" s="138"/>
      <c r="BL38" s="138"/>
      <c r="BM38" s="138"/>
      <c r="BN38" s="138"/>
      <c r="BO38" s="138"/>
      <c r="BP38" s="138"/>
      <c r="BQ38" s="138"/>
      <c r="BR38" s="138"/>
      <c r="BS38" s="138"/>
      <c r="BT38" s="138"/>
      <c r="BU38" s="138"/>
      <c r="BV38" s="138"/>
      <c r="BW38" s="138"/>
      <c r="BX38" s="138"/>
      <c r="BY38" s="138"/>
      <c r="BZ38" s="138"/>
      <c r="CA38" s="138"/>
      <c r="CB38" s="138"/>
      <c r="CC38" s="138"/>
      <c r="CD38" s="138"/>
      <c r="CE38" s="138"/>
      <c r="CF38" s="138"/>
      <c r="CG38" s="138"/>
      <c r="CH38" s="138"/>
      <c r="CI38" s="138"/>
      <c r="CJ38" s="138"/>
      <c r="CK38" s="138"/>
      <c r="CL38" s="138"/>
      <c r="CM38" s="138"/>
      <c r="CN38" s="138"/>
      <c r="CO38" s="138"/>
      <c r="CP38" s="138"/>
      <c r="CQ38" s="138"/>
      <c r="CR38" s="138"/>
      <c r="CS38" s="138"/>
      <c r="CZ38" s="139"/>
      <c r="DA38" s="101"/>
      <c r="DB38" s="101"/>
      <c r="DC38" s="101"/>
      <c r="DD38" s="137" t="s">
        <v>93</v>
      </c>
      <c r="DE38" s="138"/>
      <c r="DF38" s="138"/>
      <c r="DG38" s="138"/>
      <c r="DH38" s="138"/>
      <c r="DI38" s="138"/>
      <c r="DJ38" s="138"/>
      <c r="DK38" s="138"/>
      <c r="DL38" s="138"/>
      <c r="DM38" s="138"/>
      <c r="DN38" s="138"/>
      <c r="DO38" s="138"/>
      <c r="DP38" s="138"/>
      <c r="DQ38" s="138"/>
      <c r="DR38" s="138"/>
      <c r="DS38" s="138"/>
      <c r="DT38" s="138"/>
      <c r="DU38" s="138"/>
      <c r="DV38" s="138"/>
      <c r="DW38" s="138"/>
      <c r="DX38" s="138"/>
      <c r="DY38" s="138"/>
      <c r="DZ38" s="138"/>
      <c r="EA38" s="138"/>
      <c r="EB38" s="138"/>
      <c r="EC38" s="138"/>
      <c r="ED38" s="138"/>
      <c r="EE38" s="138"/>
      <c r="EF38" s="138"/>
      <c r="EG38" s="138"/>
      <c r="EH38" s="138"/>
      <c r="EI38" s="138"/>
      <c r="EJ38" s="138"/>
      <c r="EK38" s="138"/>
      <c r="EL38" s="138"/>
      <c r="EM38" s="138"/>
      <c r="EN38" s="138"/>
      <c r="EO38" s="138"/>
    </row>
    <row r="39" spans="1:154" ht="20.25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64" t="s">
        <v>118</v>
      </c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01"/>
      <c r="CO39" s="101"/>
      <c r="CP39" s="101"/>
      <c r="CQ39" s="101"/>
      <c r="CR39" s="101"/>
      <c r="CS39" s="101"/>
      <c r="CT39" s="101"/>
      <c r="CU39" s="101"/>
      <c r="CV39" s="101"/>
      <c r="CW39" s="101"/>
      <c r="CX39" s="101"/>
      <c r="CY39" s="101"/>
      <c r="CZ39" s="101"/>
      <c r="DA39" s="101"/>
      <c r="DB39" s="101"/>
      <c r="DC39" s="101"/>
      <c r="DD39" s="101"/>
      <c r="DE39" s="101"/>
      <c r="DF39" s="101"/>
      <c r="DG39" s="101"/>
      <c r="DH39" s="101"/>
      <c r="DI39" s="101"/>
      <c r="DJ39" s="101"/>
      <c r="DK39" s="101"/>
      <c r="DL39" s="101"/>
      <c r="DM39" s="101"/>
      <c r="DN39" s="101"/>
      <c r="DO39" s="101"/>
      <c r="DP39" s="101"/>
      <c r="DQ39" s="101"/>
      <c r="DR39" s="101"/>
      <c r="DS39" s="101"/>
      <c r="DT39" s="101"/>
      <c r="DU39" s="101"/>
      <c r="DV39" s="101"/>
      <c r="DW39" s="101"/>
      <c r="DX39" s="101"/>
      <c r="DY39" s="101"/>
      <c r="DZ39" s="101"/>
      <c r="EA39" s="101"/>
      <c r="EB39" s="101"/>
      <c r="EC39" s="101"/>
      <c r="ED39" s="101"/>
      <c r="EE39" s="101"/>
      <c r="EF39" s="101"/>
      <c r="EG39" s="101"/>
      <c r="EH39" s="101"/>
      <c r="EI39" s="101"/>
      <c r="EJ39" s="101"/>
      <c r="EK39" s="101"/>
      <c r="EL39" s="101"/>
      <c r="EM39" s="101"/>
      <c r="EN39" s="101"/>
      <c r="EO39" s="101"/>
      <c r="EP39" s="101"/>
      <c r="EQ39" s="101"/>
      <c r="ER39" s="101"/>
      <c r="ES39" s="101"/>
      <c r="ET39" s="101"/>
      <c r="EU39" s="101"/>
      <c r="EV39" s="101"/>
      <c r="EW39" s="101"/>
      <c r="EX39" s="101"/>
    </row>
    <row r="40" spans="1:154" ht="8.25" customHeight="1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4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1"/>
      <c r="BX40" s="101"/>
      <c r="BY40" s="101"/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  <c r="CS40" s="101"/>
      <c r="CT40" s="101"/>
      <c r="CU40" s="101"/>
      <c r="CV40" s="101"/>
      <c r="CW40" s="101"/>
      <c r="CX40" s="101"/>
      <c r="CY40" s="101"/>
      <c r="CZ40" s="101"/>
      <c r="DA40" s="101"/>
      <c r="DB40" s="101"/>
      <c r="DC40" s="101"/>
      <c r="DD40" s="101"/>
      <c r="DE40" s="101"/>
      <c r="DF40" s="101"/>
      <c r="DG40" s="101"/>
      <c r="DH40" s="101"/>
      <c r="DI40" s="101"/>
      <c r="DJ40" s="101"/>
      <c r="DK40" s="101"/>
      <c r="DL40" s="101"/>
      <c r="DM40" s="101"/>
      <c r="DN40" s="101"/>
      <c r="DO40" s="101"/>
      <c r="DP40" s="101"/>
      <c r="DQ40" s="101"/>
      <c r="DR40" s="101"/>
      <c r="DS40" s="101"/>
      <c r="DT40" s="101"/>
      <c r="DU40" s="101"/>
      <c r="DV40" s="101"/>
      <c r="DW40" s="101"/>
      <c r="DX40" s="101"/>
      <c r="DY40" s="101"/>
      <c r="DZ40" s="101"/>
      <c r="EA40" s="101"/>
      <c r="EB40" s="101"/>
      <c r="EC40" s="101"/>
      <c r="ED40" s="101"/>
      <c r="EE40" s="101"/>
      <c r="EF40" s="101"/>
      <c r="EG40" s="101"/>
      <c r="EH40" s="101"/>
      <c r="EI40" s="101"/>
      <c r="EJ40" s="101"/>
      <c r="EK40" s="101"/>
      <c r="EL40" s="101"/>
      <c r="EM40" s="101"/>
      <c r="EN40" s="101"/>
      <c r="EO40" s="101"/>
      <c r="EP40" s="101"/>
      <c r="EQ40" s="101"/>
      <c r="ER40" s="101"/>
      <c r="ES40" s="101"/>
      <c r="ET40" s="101"/>
      <c r="EU40" s="101"/>
      <c r="EV40" s="101"/>
      <c r="EW40" s="101"/>
      <c r="EX40" s="101"/>
    </row>
    <row r="41" spans="1:154" ht="3" customHeight="1">
      <c r="A41" s="105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7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  <c r="BN41" s="106"/>
      <c r="BO41" s="106"/>
      <c r="BP41" s="106"/>
      <c r="BQ41" s="106"/>
      <c r="BR41" s="106"/>
      <c r="BS41" s="106"/>
      <c r="BT41" s="106"/>
      <c r="BU41" s="106"/>
      <c r="BV41" s="106"/>
      <c r="BW41" s="106"/>
      <c r="BX41" s="106"/>
      <c r="BY41" s="106"/>
      <c r="BZ41" s="106"/>
      <c r="CA41" s="106"/>
      <c r="CB41" s="106"/>
      <c r="CC41" s="106"/>
      <c r="CD41" s="106"/>
      <c r="CE41" s="106"/>
      <c r="CF41" s="106"/>
      <c r="CG41" s="106"/>
      <c r="CH41" s="106"/>
      <c r="CI41" s="106"/>
      <c r="CJ41" s="106"/>
      <c r="CK41" s="106"/>
      <c r="CL41" s="106"/>
      <c r="CM41" s="106"/>
      <c r="CN41" s="106"/>
      <c r="CO41" s="106"/>
      <c r="CP41" s="106"/>
      <c r="CQ41" s="106"/>
      <c r="CR41" s="106"/>
      <c r="CS41" s="106"/>
      <c r="CT41" s="106"/>
      <c r="CU41" s="106"/>
      <c r="CV41" s="106"/>
      <c r="CW41" s="106"/>
      <c r="CX41" s="106"/>
      <c r="CY41" s="106"/>
      <c r="CZ41" s="106"/>
      <c r="DA41" s="106"/>
      <c r="DB41" s="106"/>
      <c r="DC41" s="106"/>
      <c r="DD41" s="106"/>
      <c r="DE41" s="106"/>
      <c r="DF41" s="106"/>
      <c r="DG41" s="106"/>
      <c r="DH41" s="106"/>
      <c r="DI41" s="106"/>
      <c r="DJ41" s="106"/>
      <c r="DK41" s="106"/>
      <c r="DL41" s="106"/>
      <c r="DM41" s="106"/>
      <c r="DN41" s="106"/>
      <c r="DO41" s="106"/>
      <c r="DP41" s="106"/>
      <c r="DQ41" s="106"/>
      <c r="DR41" s="106"/>
      <c r="DS41" s="106"/>
      <c r="DT41" s="106"/>
      <c r="DU41" s="106"/>
      <c r="DV41" s="106"/>
      <c r="DW41" s="106"/>
      <c r="DX41" s="106"/>
      <c r="DY41" s="106"/>
      <c r="DZ41" s="106"/>
      <c r="EA41" s="106"/>
      <c r="EB41" s="106"/>
      <c r="EC41" s="106"/>
      <c r="ED41" s="106"/>
      <c r="EE41" s="106"/>
      <c r="EF41" s="106"/>
      <c r="EG41" s="106"/>
      <c r="EH41" s="106"/>
      <c r="EI41" s="106"/>
      <c r="EJ41" s="106"/>
      <c r="EK41" s="106"/>
      <c r="EL41" s="106"/>
      <c r="EM41" s="106"/>
      <c r="EN41" s="106"/>
      <c r="EO41" s="106"/>
      <c r="EP41" s="106"/>
      <c r="EQ41" s="106"/>
      <c r="ER41" s="106"/>
      <c r="ES41" s="106"/>
      <c r="ET41" s="106"/>
      <c r="EU41" s="106"/>
      <c r="EV41" s="106"/>
      <c r="EW41" s="106"/>
      <c r="EX41" s="108"/>
    </row>
    <row r="42" spans="1:154" ht="11.1" customHeight="1">
      <c r="A42" s="109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55" t="s">
        <v>100</v>
      </c>
      <c r="U42" s="101"/>
      <c r="V42" s="110"/>
      <c r="W42" s="110"/>
      <c r="X42" s="110"/>
      <c r="Y42" s="110"/>
      <c r="Z42" s="246" t="str">
        <f>MID(各種設定!$D$3,1,1)</f>
        <v>ｶ</v>
      </c>
      <c r="AA42" s="246"/>
      <c r="AB42" s="246"/>
      <c r="AC42" s="246" t="str">
        <f>MID(各種設定!$D$3,2,1)</f>
        <v>ｰ</v>
      </c>
      <c r="AD42" s="246"/>
      <c r="AE42" s="246"/>
      <c r="AF42" s="246" t="str">
        <f>MID(各種設定!$D$3,3,1)</f>
        <v>ﾄ</v>
      </c>
      <c r="AG42" s="246"/>
      <c r="AH42" s="246"/>
      <c r="AI42" s="246" t="str">
        <f>MID(各種設定!$D$3,4,1)</f>
        <v>ﾚ</v>
      </c>
      <c r="AJ42" s="246"/>
      <c r="AK42" s="246"/>
      <c r="AL42" s="246" t="str">
        <f>MID(各種設定!$D$3,5,1)</f>
        <v>ｰ</v>
      </c>
      <c r="AM42" s="246"/>
      <c r="AN42" s="246"/>
      <c r="AO42" s="246" t="str">
        <f>MID(各種設定!$D$3,6,1)</f>
        <v>ｽ</v>
      </c>
      <c r="AP42" s="246"/>
      <c r="AQ42" s="246"/>
      <c r="AR42" s="246" t="str">
        <f>MID(各種設定!$D$3,7,1)</f>
        <v xml:space="preserve"> </v>
      </c>
      <c r="AS42" s="246"/>
      <c r="AT42" s="246"/>
      <c r="AU42" s="246" t="str">
        <f>MID(各種設定!$D$3,8,1)</f>
        <v>I</v>
      </c>
      <c r="AV42" s="246"/>
      <c r="AW42" s="246"/>
      <c r="AX42" s="246" t="str">
        <f>MID(各種設定!$D$3,9,1)</f>
        <v>N</v>
      </c>
      <c r="AY42" s="246"/>
      <c r="AZ42" s="246"/>
      <c r="BA42" s="246" t="str">
        <f>MID(各種設定!$D$3,10,1)</f>
        <v xml:space="preserve"> </v>
      </c>
      <c r="BB42" s="246"/>
      <c r="BC42" s="246"/>
      <c r="BD42" s="246" t="str">
        <f>MID(各種設定!$D$3,11,1)</f>
        <v>S</v>
      </c>
      <c r="BE42" s="246"/>
      <c r="BF42" s="246"/>
      <c r="BG42" s="246" t="str">
        <f>MID(各種設定!$D$3,12,1)</f>
        <v>U</v>
      </c>
      <c r="BH42" s="246"/>
      <c r="BI42" s="246"/>
      <c r="BJ42" s="246" t="str">
        <f>MID(各種設定!$D$3,13,1)</f>
        <v>Z</v>
      </c>
      <c r="BK42" s="246"/>
      <c r="BL42" s="246"/>
      <c r="BM42" s="246" t="str">
        <f>MID(各種設定!$D$3,14,1)</f>
        <v>U</v>
      </c>
      <c r="BN42" s="246"/>
      <c r="BO42" s="246"/>
      <c r="BP42" s="246" t="str">
        <f>MID(各種設定!$D$3,15,1)</f>
        <v>K</v>
      </c>
      <c r="BQ42" s="246"/>
      <c r="BR42" s="246"/>
      <c r="BS42" s="246" t="str">
        <f>MID(各種設定!$D$3,16,1)</f>
        <v>A</v>
      </c>
      <c r="BT42" s="246"/>
      <c r="BU42" s="246"/>
      <c r="BV42" s="246" t="str">
        <f>MID(各種設定!$D$3,17,1)</f>
        <v>　</v>
      </c>
      <c r="BW42" s="246"/>
      <c r="BX42" s="246"/>
      <c r="BY42" s="246" t="str">
        <f>MID(各種設定!$D$3,18,1)</f>
        <v>第</v>
      </c>
      <c r="BZ42" s="246"/>
      <c r="CA42" s="246"/>
      <c r="CB42" s="246" t="str">
        <f>MID(各種設定!$D$3,19,1)</f>
        <v>7</v>
      </c>
      <c r="CC42" s="246"/>
      <c r="CD42" s="246"/>
      <c r="CE42" s="246" t="str">
        <f>MID(各種設定!$D$3,20,1)</f>
        <v>戦</v>
      </c>
      <c r="CF42" s="246"/>
      <c r="CG42" s="246"/>
      <c r="CH42" s="101"/>
      <c r="CI42" s="101"/>
      <c r="CJ42" s="101"/>
      <c r="CK42" s="101"/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  <c r="DF42" s="101"/>
      <c r="DG42" s="101"/>
      <c r="DH42" s="101"/>
      <c r="DI42" s="101"/>
      <c r="DJ42" s="101"/>
      <c r="DK42" s="101"/>
      <c r="DL42" s="101"/>
      <c r="DM42" s="101"/>
      <c r="DN42" s="101"/>
      <c r="DO42" s="101"/>
      <c r="DP42" s="101"/>
      <c r="DQ42" s="101"/>
      <c r="DR42" s="101"/>
      <c r="DS42" s="101"/>
      <c r="DT42" s="101"/>
      <c r="DU42" s="101"/>
      <c r="DV42" s="101"/>
      <c r="DW42" s="101"/>
      <c r="DX42" s="101"/>
      <c r="DY42" s="101"/>
      <c r="DZ42" s="101"/>
      <c r="EA42" s="101"/>
      <c r="EB42" s="248">
        <f>YEAR(各種設定!D17)</f>
        <v>2022</v>
      </c>
      <c r="EC42" s="248"/>
      <c r="ED42" s="248"/>
      <c r="EE42" s="248"/>
      <c r="EF42" s="248"/>
      <c r="EG42" s="248"/>
      <c r="EH42" s="248"/>
      <c r="EI42" s="262" t="s">
        <v>61</v>
      </c>
      <c r="EJ42" s="262"/>
      <c r="EK42" s="248">
        <f>MONTH(各種設定!D17)</f>
        <v>12</v>
      </c>
      <c r="EL42" s="248"/>
      <c r="EM42" s="248"/>
      <c r="EN42" s="248"/>
      <c r="EO42" s="262" t="s">
        <v>62</v>
      </c>
      <c r="EP42" s="262"/>
      <c r="EQ42" s="248">
        <f>DAY(各種設定!D17)</f>
        <v>11</v>
      </c>
      <c r="ER42" s="248"/>
      <c r="ES42" s="248"/>
      <c r="ET42" s="248"/>
      <c r="EU42" s="262" t="s">
        <v>63</v>
      </c>
      <c r="EV42" s="262"/>
      <c r="EW42" s="101"/>
      <c r="EX42" s="112"/>
    </row>
    <row r="43" spans="1:154" ht="11.1" customHeight="1">
      <c r="A43" s="109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55" t="s">
        <v>103</v>
      </c>
      <c r="V43" s="110"/>
      <c r="W43" s="110"/>
      <c r="X43" s="110"/>
      <c r="Y43" s="110"/>
      <c r="Z43" s="247"/>
      <c r="AA43" s="247"/>
      <c r="AB43" s="247"/>
      <c r="AC43" s="247"/>
      <c r="AD43" s="247"/>
      <c r="AE43" s="247"/>
      <c r="AF43" s="247"/>
      <c r="AG43" s="247"/>
      <c r="AH43" s="247"/>
      <c r="AI43" s="247"/>
      <c r="AJ43" s="247"/>
      <c r="AK43" s="247"/>
      <c r="AL43" s="247"/>
      <c r="AM43" s="247"/>
      <c r="AN43" s="247"/>
      <c r="AO43" s="247"/>
      <c r="AP43" s="247"/>
      <c r="AQ43" s="247"/>
      <c r="AR43" s="247"/>
      <c r="AS43" s="247"/>
      <c r="AT43" s="247"/>
      <c r="AU43" s="247"/>
      <c r="AV43" s="247"/>
      <c r="AW43" s="247"/>
      <c r="AX43" s="247"/>
      <c r="AY43" s="247"/>
      <c r="AZ43" s="247"/>
      <c r="BA43" s="247"/>
      <c r="BB43" s="247"/>
      <c r="BC43" s="247"/>
      <c r="BD43" s="247"/>
      <c r="BE43" s="247"/>
      <c r="BF43" s="247"/>
      <c r="BG43" s="247"/>
      <c r="BH43" s="247"/>
      <c r="BI43" s="247"/>
      <c r="BJ43" s="247"/>
      <c r="BK43" s="247"/>
      <c r="BL43" s="247"/>
      <c r="BM43" s="247"/>
      <c r="BN43" s="247"/>
      <c r="BO43" s="247"/>
      <c r="BP43" s="247"/>
      <c r="BQ43" s="247"/>
      <c r="BR43" s="247"/>
      <c r="BS43" s="247"/>
      <c r="BT43" s="247"/>
      <c r="BU43" s="247"/>
      <c r="BV43" s="247"/>
      <c r="BW43" s="247"/>
      <c r="BX43" s="247"/>
      <c r="BY43" s="247"/>
      <c r="BZ43" s="247"/>
      <c r="CA43" s="247"/>
      <c r="CB43" s="247"/>
      <c r="CC43" s="247"/>
      <c r="CD43" s="247"/>
      <c r="CE43" s="247"/>
      <c r="CF43" s="247"/>
      <c r="CG43" s="247"/>
      <c r="CH43" s="110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  <c r="DF43" s="101"/>
      <c r="DG43" s="101"/>
      <c r="DH43" s="101"/>
      <c r="DI43" s="101"/>
      <c r="DJ43" s="101"/>
      <c r="DK43" s="101"/>
      <c r="DL43" s="101"/>
      <c r="DM43" s="101"/>
      <c r="DN43" s="101"/>
      <c r="DO43" s="101"/>
      <c r="DP43" s="101"/>
      <c r="DQ43" s="101"/>
      <c r="DR43" s="101"/>
      <c r="DS43" s="101"/>
      <c r="DT43" s="101"/>
      <c r="DU43" s="101"/>
      <c r="DV43" s="101"/>
      <c r="DW43" s="101"/>
      <c r="DX43" s="101"/>
      <c r="DY43" s="104"/>
      <c r="DZ43" s="111" t="s">
        <v>64</v>
      </c>
      <c r="EA43" s="101"/>
      <c r="EB43" s="101"/>
      <c r="EC43" s="101"/>
      <c r="ED43" s="101"/>
      <c r="EE43" s="101"/>
      <c r="EF43" s="263" t="s">
        <v>65</v>
      </c>
      <c r="EG43" s="263"/>
      <c r="EH43" s="101"/>
      <c r="EI43" s="101"/>
      <c r="EJ43" s="101"/>
      <c r="EK43" s="101"/>
      <c r="EL43" s="101"/>
      <c r="EM43" s="101"/>
      <c r="EN43" s="101"/>
      <c r="EO43" s="101"/>
      <c r="EP43" s="101"/>
      <c r="EQ43" s="101"/>
      <c r="ER43" s="101"/>
      <c r="ES43" s="101"/>
      <c r="ET43" s="101"/>
      <c r="EU43" s="101"/>
      <c r="EV43" s="101"/>
      <c r="EW43" s="101"/>
      <c r="EX43" s="112"/>
    </row>
    <row r="44" spans="1:154" ht="11.1" customHeight="1">
      <c r="A44" s="109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V44" s="101"/>
      <c r="W44" s="101"/>
      <c r="X44" s="101"/>
      <c r="Y44" s="101"/>
      <c r="Z44" s="101"/>
      <c r="AA44" s="101"/>
      <c r="AB44" s="101"/>
      <c r="AC44" s="101"/>
      <c r="AD44" s="145" t="s">
        <v>104</v>
      </c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  <c r="BJ44" s="101"/>
      <c r="BK44" s="101"/>
      <c r="BL44" s="101"/>
      <c r="BM44" s="101"/>
      <c r="BN44" s="101"/>
      <c r="BO44" s="101"/>
      <c r="BP44" s="101"/>
      <c r="BQ44" s="101"/>
      <c r="BR44" s="101"/>
      <c r="BS44" s="101"/>
      <c r="BT44" s="101"/>
      <c r="BU44" s="101"/>
      <c r="BV44" s="101"/>
      <c r="BW44" s="101"/>
      <c r="BX44" s="101"/>
      <c r="BY44" s="101"/>
      <c r="BZ44" s="101"/>
      <c r="CA44" s="101"/>
      <c r="CB44" s="101"/>
      <c r="CC44" s="101"/>
      <c r="CD44" s="101"/>
      <c r="CE44" s="101"/>
      <c r="CF44" s="101"/>
      <c r="CG44" s="101"/>
      <c r="CH44" s="101"/>
      <c r="CI44" s="101"/>
      <c r="CJ44" s="101"/>
      <c r="CK44" s="101"/>
      <c r="CL44" s="101"/>
      <c r="CM44" s="101"/>
      <c r="CN44" s="101"/>
      <c r="CO44" s="101"/>
      <c r="CP44" s="101"/>
      <c r="CQ44" s="101"/>
      <c r="CR44" s="101"/>
      <c r="CS44" s="101"/>
      <c r="CT44" s="101"/>
      <c r="CU44" s="101"/>
      <c r="CV44" s="101"/>
      <c r="CW44" s="264" t="s">
        <v>66</v>
      </c>
      <c r="CX44" s="264"/>
      <c r="CY44" s="264"/>
      <c r="CZ44" s="264"/>
      <c r="DA44" s="264"/>
      <c r="DB44" s="264"/>
      <c r="DC44" s="264"/>
      <c r="DD44" s="264"/>
      <c r="DE44" s="264"/>
      <c r="DF44" s="113" t="s">
        <v>67</v>
      </c>
      <c r="DG44" s="101"/>
      <c r="DH44" s="101"/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248">
        <f>YEAR(各種設定!D18)</f>
        <v>2022</v>
      </c>
      <c r="EC44" s="248"/>
      <c r="ED44" s="248"/>
      <c r="EE44" s="248"/>
      <c r="EF44" s="248"/>
      <c r="EG44" s="248"/>
      <c r="EH44" s="248"/>
      <c r="EI44" s="262" t="s">
        <v>61</v>
      </c>
      <c r="EJ44" s="262"/>
      <c r="EK44" s="248">
        <f>MONTH(各種設定!D18)</f>
        <v>12</v>
      </c>
      <c r="EL44" s="248"/>
      <c r="EM44" s="248"/>
      <c r="EN44" s="248"/>
      <c r="EO44" s="262" t="s">
        <v>62</v>
      </c>
      <c r="EP44" s="262"/>
      <c r="EQ44" s="248">
        <f>DAY(各種設定!D18)</f>
        <v>11</v>
      </c>
      <c r="ER44" s="248"/>
      <c r="ES44" s="248"/>
      <c r="ET44" s="248"/>
      <c r="EU44" s="262" t="s">
        <v>63</v>
      </c>
      <c r="EV44" s="262"/>
      <c r="EW44" s="101"/>
      <c r="EX44" s="112"/>
    </row>
    <row r="45" spans="1:154" ht="7.5" customHeight="1">
      <c r="A45" s="109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50" t="s">
        <v>106</v>
      </c>
      <c r="AD45" s="106"/>
      <c r="AE45" s="106"/>
      <c r="AF45" s="106"/>
      <c r="AG45" s="106"/>
      <c r="AH45" s="108"/>
      <c r="AI45" s="105"/>
      <c r="AJ45" s="106"/>
      <c r="AK45" s="106"/>
      <c r="AL45" s="106"/>
      <c r="AM45" s="106"/>
      <c r="AN45" s="148"/>
      <c r="AO45" s="146"/>
      <c r="AP45" s="106"/>
      <c r="AQ45" s="106"/>
      <c r="AR45" s="106"/>
      <c r="AS45" s="106"/>
      <c r="AT45" s="108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14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01"/>
      <c r="DB45" s="101"/>
      <c r="DC45" s="101"/>
      <c r="DD45" s="101"/>
      <c r="DE45" s="101"/>
      <c r="DF45" s="101"/>
      <c r="DG45" s="101"/>
      <c r="DH45" s="101"/>
      <c r="DI45" s="101"/>
      <c r="DJ45" s="101"/>
      <c r="DK45" s="101"/>
      <c r="DL45" s="101"/>
      <c r="DM45" s="101"/>
      <c r="DN45" s="101"/>
      <c r="DO45" s="101"/>
      <c r="DP45" s="101"/>
      <c r="DQ45" s="101"/>
      <c r="DR45" s="101"/>
      <c r="DS45" s="101"/>
      <c r="DT45" s="101"/>
      <c r="DU45" s="101"/>
      <c r="DV45" s="101"/>
      <c r="DW45" s="101"/>
      <c r="DX45" s="101"/>
      <c r="DY45" s="101"/>
      <c r="DZ45" s="101"/>
      <c r="EA45" s="101"/>
      <c r="EB45" s="101"/>
      <c r="EC45" s="101"/>
      <c r="ED45" s="101"/>
      <c r="EE45" s="101"/>
      <c r="EF45" s="101"/>
      <c r="EG45" s="101"/>
      <c r="EH45" s="101"/>
      <c r="EI45" s="101"/>
      <c r="EJ45" s="101"/>
      <c r="EK45" s="101"/>
      <c r="EL45" s="101"/>
      <c r="EM45" s="101"/>
      <c r="EN45" s="101"/>
      <c r="EO45" s="101"/>
      <c r="EP45" s="101"/>
      <c r="EQ45" s="101"/>
      <c r="ER45" s="101"/>
      <c r="ES45" s="101"/>
      <c r="ET45" s="101"/>
      <c r="EU45" s="101"/>
      <c r="EV45" s="101"/>
      <c r="EW45" s="101"/>
      <c r="EX45" s="112"/>
    </row>
    <row r="46" spans="1:154" s="121" customFormat="1" ht="15">
      <c r="A46" s="115"/>
      <c r="B46" s="116"/>
      <c r="C46" s="116"/>
      <c r="D46" s="116"/>
      <c r="E46" s="116"/>
      <c r="F46" s="152" t="s">
        <v>119</v>
      </c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6"/>
      <c r="U46" s="116"/>
      <c r="V46" s="116"/>
      <c r="W46" s="116"/>
      <c r="X46" s="116"/>
      <c r="Y46" s="116"/>
      <c r="Z46" s="116"/>
      <c r="AA46" s="116"/>
      <c r="AB46" s="116"/>
      <c r="AC46" s="151" t="s">
        <v>105</v>
      </c>
      <c r="AD46" s="132"/>
      <c r="AE46" s="132"/>
      <c r="AF46" s="132"/>
      <c r="AG46" s="132"/>
      <c r="AH46" s="133"/>
      <c r="AI46" s="131"/>
      <c r="AJ46" s="132"/>
      <c r="AK46" s="132"/>
      <c r="AL46" s="132"/>
      <c r="AM46" s="132"/>
      <c r="AN46" s="149"/>
      <c r="AO46" s="147"/>
      <c r="AP46" s="132"/>
      <c r="AQ46" s="132"/>
      <c r="AR46" s="132"/>
      <c r="AS46" s="132"/>
      <c r="AT46" s="133"/>
      <c r="AU46" s="116"/>
      <c r="AV46" s="116"/>
      <c r="AW46" s="116"/>
      <c r="AX46" s="116"/>
      <c r="AY46" s="116"/>
      <c r="AZ46" s="116"/>
      <c r="BA46" s="116"/>
      <c r="BB46" s="154" t="s">
        <v>101</v>
      </c>
      <c r="BC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243" t="str">
        <f>MID(各種設定!$D$28,1,1)</f>
        <v>8</v>
      </c>
      <c r="BV46" s="244"/>
      <c r="BW46" s="245"/>
      <c r="BX46" s="243" t="str">
        <f>MID(各種設定!$D$28,2,1)</f>
        <v>2</v>
      </c>
      <c r="BY46" s="244"/>
      <c r="BZ46" s="245"/>
      <c r="CA46" s="243" t="str">
        <f>MID(各種設定!$D$28,3,1)</f>
        <v>4</v>
      </c>
      <c r="CB46" s="244"/>
      <c r="CC46" s="245"/>
      <c r="CD46" s="243" t="str">
        <f>MID(各種設定!$D$28,4,1)</f>
        <v>0</v>
      </c>
      <c r="CE46" s="244"/>
      <c r="CF46" s="245"/>
      <c r="CG46" s="243" t="str">
        <f>MID(各種設定!$D$28,5,1)</f>
        <v>1</v>
      </c>
      <c r="CH46" s="244"/>
      <c r="CI46" s="245"/>
      <c r="CJ46" s="243" t="str">
        <f>MID(各種設定!$D$28,6,1)</f>
        <v/>
      </c>
      <c r="CK46" s="244"/>
      <c r="CL46" s="245"/>
      <c r="CM46" s="116"/>
      <c r="CN46" s="116"/>
      <c r="CO46" s="116"/>
      <c r="CP46" s="116"/>
      <c r="CQ46" s="116"/>
      <c r="CR46" s="116"/>
      <c r="CS46" s="116"/>
      <c r="CT46" s="116"/>
      <c r="CU46" s="116"/>
      <c r="CV46" s="116"/>
      <c r="CW46" s="259" t="s">
        <v>68</v>
      </c>
      <c r="CX46" s="259"/>
      <c r="CY46" s="259"/>
      <c r="CZ46" s="259"/>
      <c r="DA46" s="259"/>
      <c r="DB46" s="259"/>
      <c r="DC46" s="259"/>
      <c r="DD46" s="259"/>
      <c r="DE46" s="259"/>
      <c r="DF46" s="119" t="s">
        <v>67</v>
      </c>
      <c r="DG46" s="116"/>
      <c r="DH46" s="163" t="str">
        <f>+DH8</f>
        <v>D</v>
      </c>
      <c r="DI46" s="116"/>
      <c r="DJ46" s="116"/>
      <c r="DK46" s="116"/>
      <c r="DL46" s="116"/>
      <c r="DM46" s="120" t="s">
        <v>69</v>
      </c>
      <c r="DN46" s="116"/>
      <c r="DO46" s="116"/>
      <c r="DP46" s="116"/>
      <c r="DQ46" s="116"/>
      <c r="DR46" s="116"/>
      <c r="DS46" s="116"/>
      <c r="DT46" s="116"/>
      <c r="DU46" s="116"/>
      <c r="DV46" s="116"/>
      <c r="DW46" s="116"/>
      <c r="DX46" s="116"/>
      <c r="DY46" s="116"/>
      <c r="DZ46" s="116"/>
      <c r="EA46" s="116"/>
      <c r="EB46" s="116"/>
      <c r="EC46" s="116"/>
      <c r="ED46" s="116"/>
      <c r="EE46" s="116"/>
      <c r="EF46" s="116"/>
      <c r="EG46" s="116"/>
      <c r="EH46" s="116"/>
      <c r="EI46" s="116"/>
      <c r="EJ46" s="116"/>
      <c r="EK46" s="116"/>
      <c r="EL46" s="116"/>
      <c r="EM46" s="116"/>
      <c r="EN46" s="116"/>
      <c r="EO46" s="116"/>
      <c r="EP46" s="116"/>
      <c r="EQ46" s="116"/>
      <c r="ER46" s="116"/>
      <c r="ES46" s="116"/>
      <c r="ET46" s="116"/>
      <c r="EU46" s="116"/>
      <c r="EV46" s="116"/>
      <c r="EW46" s="116"/>
      <c r="EX46" s="140"/>
    </row>
    <row r="47" spans="1:154" s="121" customFormat="1" ht="3" customHeight="1">
      <c r="A47" s="115"/>
      <c r="B47" s="116"/>
      <c r="C47" s="116"/>
      <c r="D47" s="116"/>
      <c r="E47" s="116"/>
      <c r="F47" s="135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16"/>
      <c r="CV47" s="116"/>
      <c r="CW47" s="159"/>
      <c r="CX47" s="159"/>
      <c r="CY47" s="159"/>
      <c r="CZ47" s="159"/>
      <c r="DA47" s="159"/>
      <c r="DB47" s="159"/>
      <c r="DC47" s="159"/>
      <c r="DD47" s="159"/>
      <c r="DE47" s="159"/>
      <c r="DF47" s="119"/>
      <c r="DG47" s="116"/>
      <c r="DH47" s="120"/>
      <c r="DI47" s="116"/>
      <c r="DJ47" s="116"/>
      <c r="DK47" s="116"/>
      <c r="DL47" s="116"/>
      <c r="DM47" s="120"/>
      <c r="DN47" s="116"/>
      <c r="DO47" s="116"/>
      <c r="DP47" s="116"/>
      <c r="DQ47" s="116"/>
      <c r="DR47" s="116"/>
      <c r="DS47" s="116"/>
      <c r="DT47" s="116"/>
      <c r="DU47" s="116"/>
      <c r="DV47" s="116"/>
      <c r="DW47" s="116"/>
      <c r="DX47" s="116"/>
      <c r="DY47" s="116"/>
      <c r="DZ47" s="116"/>
      <c r="EA47" s="116"/>
      <c r="EB47" s="116"/>
      <c r="EC47" s="116"/>
      <c r="ED47" s="116"/>
      <c r="EE47" s="116"/>
      <c r="EF47" s="116"/>
      <c r="EG47" s="116"/>
      <c r="EH47" s="116"/>
      <c r="EI47" s="116"/>
      <c r="EJ47" s="116"/>
      <c r="EK47" s="116"/>
      <c r="EL47" s="116"/>
      <c r="EM47" s="116"/>
      <c r="EN47" s="116"/>
      <c r="EO47" s="116"/>
      <c r="EP47" s="116"/>
      <c r="EQ47" s="116"/>
      <c r="ER47" s="116"/>
      <c r="ES47" s="116"/>
      <c r="ET47" s="116"/>
      <c r="EU47" s="116"/>
      <c r="EV47" s="116"/>
      <c r="EW47" s="116"/>
      <c r="EX47" s="140"/>
    </row>
    <row r="48" spans="1:154" s="128" customFormat="1" ht="20.100000000000001" customHeight="1">
      <c r="A48" s="122"/>
      <c r="B48" s="123"/>
      <c r="C48" s="123"/>
      <c r="D48" s="123"/>
      <c r="E48" s="123"/>
      <c r="F48" s="143" t="s">
        <v>102</v>
      </c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243" t="str">
        <f>MID(各種設定!$D$30,1,1)</f>
        <v>2</v>
      </c>
      <c r="T48" s="244"/>
      <c r="U48" s="245"/>
      <c r="V48" s="243" t="str">
        <f>MID(各種設定!$D$30,2,1)</f>
        <v>2</v>
      </c>
      <c r="W48" s="244"/>
      <c r="X48" s="245"/>
      <c r="Y48" s="243" t="str">
        <f>MID(各種設定!$D$30,3,1)</f>
        <v>2</v>
      </c>
      <c r="Z48" s="244"/>
      <c r="AA48" s="245"/>
      <c r="AB48" s="243" t="str">
        <f>MID(各種設定!$D$30,4,1)</f>
        <v>5</v>
      </c>
      <c r="AC48" s="244"/>
      <c r="AD48" s="245"/>
      <c r="AE48" s="243" t="str">
        <f>MID(各種設定!$D$30,5,1)</f>
        <v>0</v>
      </c>
      <c r="AF48" s="244"/>
      <c r="AG48" s="245"/>
      <c r="AH48" s="243" t="str">
        <f>MID(各種設定!$D$30,6,1)</f>
        <v>9</v>
      </c>
      <c r="AI48" s="244"/>
      <c r="AJ48" s="245"/>
      <c r="AK48" s="123"/>
      <c r="AL48" s="123"/>
      <c r="AM48" s="123"/>
      <c r="AN48" s="123"/>
      <c r="AO48" s="123"/>
      <c r="AP48" s="123"/>
      <c r="AQ48" s="123"/>
      <c r="AR48" s="123"/>
      <c r="AS48" s="123"/>
      <c r="AT48" s="153" t="s">
        <v>109</v>
      </c>
      <c r="AU48" s="124"/>
      <c r="AV48" s="124"/>
      <c r="AW48" s="124"/>
      <c r="AX48" s="124"/>
      <c r="AY48" s="124"/>
      <c r="AZ48" s="124"/>
      <c r="BA48" s="124"/>
      <c r="BB48" s="125"/>
      <c r="BC48" s="126"/>
      <c r="BD48" s="126"/>
      <c r="BE48" s="160" t="s">
        <v>112</v>
      </c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  <c r="CA48" s="126"/>
      <c r="CB48" s="126"/>
      <c r="CC48" s="126"/>
      <c r="CD48" s="126"/>
      <c r="CE48" s="126"/>
      <c r="CF48" s="126"/>
      <c r="CG48" s="126"/>
      <c r="CH48" s="126"/>
      <c r="CI48" s="126"/>
      <c r="CJ48" s="126"/>
      <c r="CK48" s="126"/>
      <c r="CL48" s="126"/>
      <c r="CM48" s="126"/>
      <c r="CN48" s="126"/>
      <c r="CO48" s="123"/>
      <c r="CP48" s="123"/>
      <c r="CQ48" s="127" t="s">
        <v>70</v>
      </c>
      <c r="CR48" s="126"/>
      <c r="CS48" s="126"/>
      <c r="CT48" s="126"/>
      <c r="CU48" s="126"/>
      <c r="CV48" s="126"/>
      <c r="CW48" s="126"/>
      <c r="CX48" s="258" t="str">
        <f>+CX10</f>
        <v>Cloudy</v>
      </c>
      <c r="CY48" s="329"/>
      <c r="CZ48" s="329"/>
      <c r="DA48" s="329"/>
      <c r="DB48" s="329"/>
      <c r="DC48" s="329"/>
      <c r="DD48" s="329"/>
      <c r="DE48" s="127" t="s">
        <v>72</v>
      </c>
      <c r="DF48" s="126"/>
      <c r="DG48" s="126"/>
      <c r="DH48" s="126"/>
      <c r="DI48" s="126"/>
      <c r="DJ48" s="126"/>
      <c r="DK48" s="126" t="s">
        <v>73</v>
      </c>
      <c r="DL48" s="126"/>
      <c r="DM48" s="126"/>
      <c r="DN48" s="126"/>
      <c r="DO48" s="126"/>
      <c r="DP48" s="126"/>
      <c r="DQ48" s="123"/>
      <c r="DR48" s="123"/>
      <c r="DS48" s="123"/>
      <c r="DT48" s="260" t="s">
        <v>117</v>
      </c>
      <c r="DU48" s="261"/>
      <c r="DV48" s="261"/>
      <c r="DW48" s="261"/>
      <c r="DX48" s="261"/>
      <c r="DY48" s="261"/>
      <c r="DZ48" s="261"/>
      <c r="EA48" s="261"/>
      <c r="EB48" s="127" t="s">
        <v>74</v>
      </c>
      <c r="EC48" s="127"/>
      <c r="ED48" s="127"/>
      <c r="EE48" s="257" t="str">
        <f>+EE10</f>
        <v>Dry</v>
      </c>
      <c r="EF48" s="330"/>
      <c r="EG48" s="330"/>
      <c r="EH48" s="330"/>
      <c r="EI48" s="330"/>
      <c r="EJ48" s="330"/>
      <c r="EK48" s="330"/>
      <c r="EL48" s="126"/>
      <c r="EM48" s="126"/>
      <c r="EN48" s="126"/>
      <c r="EO48" s="126"/>
      <c r="EP48" s="126"/>
      <c r="EQ48" s="126"/>
      <c r="ER48" s="126"/>
      <c r="ES48" s="126"/>
      <c r="ET48" s="126"/>
      <c r="EU48" s="126"/>
      <c r="EV48" s="123"/>
      <c r="EW48" s="123"/>
      <c r="EX48" s="141"/>
    </row>
    <row r="49" spans="1:154" s="121" customFormat="1" ht="3" customHeight="1">
      <c r="A49" s="115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  <c r="BK49" s="116"/>
      <c r="BL49" s="116"/>
      <c r="BM49" s="116"/>
      <c r="BN49" s="116"/>
      <c r="BO49" s="116"/>
      <c r="BP49" s="116"/>
      <c r="BQ49" s="116"/>
      <c r="BR49" s="116"/>
      <c r="BS49" s="116"/>
      <c r="BT49" s="116"/>
      <c r="BU49" s="116"/>
      <c r="BV49" s="116"/>
      <c r="BW49" s="116"/>
      <c r="BX49" s="116"/>
      <c r="BY49" s="116"/>
      <c r="BZ49" s="116"/>
      <c r="CA49" s="116"/>
      <c r="CB49" s="116"/>
      <c r="CC49" s="116"/>
      <c r="CD49" s="116"/>
      <c r="CE49" s="116"/>
      <c r="CF49" s="116"/>
      <c r="CG49" s="116"/>
      <c r="CH49" s="116"/>
      <c r="CI49" s="116"/>
      <c r="CJ49" s="116"/>
      <c r="CK49" s="116"/>
      <c r="CL49" s="116"/>
      <c r="CM49" s="116"/>
      <c r="CN49" s="116"/>
      <c r="CO49" s="116"/>
      <c r="CP49" s="116"/>
      <c r="CQ49" s="116"/>
      <c r="CR49" s="116"/>
      <c r="CS49" s="116"/>
      <c r="CT49" s="116"/>
      <c r="CU49" s="116"/>
      <c r="CV49" s="116"/>
      <c r="CW49" s="116"/>
      <c r="CX49" s="116"/>
      <c r="CY49" s="116"/>
      <c r="CZ49" s="116"/>
      <c r="DA49" s="116"/>
      <c r="DB49" s="116"/>
      <c r="DC49" s="116"/>
      <c r="DD49" s="116"/>
      <c r="DE49" s="116"/>
      <c r="DF49" s="116"/>
      <c r="DG49" s="116"/>
      <c r="DH49" s="116"/>
      <c r="DI49" s="116"/>
      <c r="DJ49" s="116"/>
      <c r="DK49" s="116"/>
      <c r="DL49" s="116"/>
      <c r="DM49" s="116"/>
      <c r="DN49" s="116"/>
      <c r="DO49" s="116"/>
      <c r="DP49" s="116"/>
      <c r="DQ49" s="116"/>
      <c r="DR49" s="116"/>
      <c r="DS49" s="116"/>
      <c r="DT49" s="116"/>
      <c r="DU49" s="116"/>
      <c r="DV49" s="116"/>
      <c r="DW49" s="116"/>
      <c r="DX49" s="116"/>
      <c r="DY49" s="116"/>
      <c r="DZ49" s="116"/>
      <c r="EA49" s="116"/>
      <c r="EB49" s="116"/>
      <c r="EC49" s="116"/>
      <c r="ED49" s="116"/>
      <c r="EE49" s="116"/>
      <c r="EF49" s="116"/>
      <c r="EG49" s="116"/>
      <c r="EH49" s="116"/>
      <c r="EI49" s="116"/>
      <c r="EJ49" s="116"/>
      <c r="EK49" s="116"/>
      <c r="EL49" s="116"/>
      <c r="EM49" s="116"/>
      <c r="EN49" s="116"/>
      <c r="EO49" s="116"/>
      <c r="EP49" s="116"/>
      <c r="EQ49" s="116"/>
      <c r="ER49" s="116"/>
      <c r="ES49" s="116"/>
      <c r="ET49" s="116"/>
      <c r="EU49" s="116"/>
      <c r="EV49" s="116"/>
      <c r="EW49" s="116"/>
      <c r="EX49" s="140"/>
    </row>
    <row r="50" spans="1:154" s="121" customFormat="1">
      <c r="A50" s="115"/>
      <c r="B50" s="116"/>
      <c r="C50" s="116"/>
      <c r="D50" s="116"/>
      <c r="E50" s="116"/>
      <c r="F50" s="152" t="s">
        <v>108</v>
      </c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58" t="str">
        <f>+各種設定!D4</f>
        <v>SUPER SS</v>
      </c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6"/>
      <c r="AO50" s="116"/>
      <c r="AP50" s="116"/>
      <c r="AW50" s="117" t="s">
        <v>75</v>
      </c>
      <c r="AX50" s="118"/>
      <c r="AY50" s="118"/>
      <c r="AZ50" s="118"/>
      <c r="BA50" s="118"/>
      <c r="BB50" s="118"/>
      <c r="BC50" s="118"/>
      <c r="BD50" s="118"/>
      <c r="BE50" s="118"/>
      <c r="BF50" s="118"/>
      <c r="BG50" s="129"/>
      <c r="BH50" s="129"/>
      <c r="BI50" s="256">
        <f>+BI12</f>
        <v>0</v>
      </c>
      <c r="BJ50" s="256"/>
      <c r="BK50" s="256"/>
      <c r="BL50" s="256"/>
      <c r="BM50" s="256"/>
      <c r="BN50" s="118"/>
      <c r="BO50" s="118"/>
      <c r="BP50" s="130" t="s">
        <v>76</v>
      </c>
      <c r="BQ50" s="116"/>
      <c r="BR50" s="117" t="s">
        <v>97</v>
      </c>
      <c r="BS50" s="118"/>
      <c r="BT50" s="118"/>
      <c r="BU50" s="118"/>
      <c r="BV50" s="118"/>
      <c r="BW50" s="118"/>
      <c r="BX50" s="118"/>
      <c r="BY50" s="118"/>
      <c r="BZ50" s="118"/>
      <c r="CA50" s="129"/>
      <c r="CB50" s="129"/>
      <c r="CC50" s="129"/>
      <c r="CD50" s="256">
        <f>+CD12</f>
        <v>0</v>
      </c>
      <c r="CE50" s="256"/>
      <c r="CF50" s="256"/>
      <c r="CG50" s="256"/>
      <c r="CH50" s="256"/>
      <c r="CI50" s="118"/>
      <c r="CJ50" s="118"/>
      <c r="CK50" s="130" t="s">
        <v>76</v>
      </c>
      <c r="CP50" s="117" t="s">
        <v>77</v>
      </c>
      <c r="CQ50" s="118"/>
      <c r="CR50" s="118"/>
      <c r="CS50" s="118"/>
      <c r="CT50" s="118"/>
      <c r="CU50" s="118"/>
      <c r="CV50" s="118"/>
      <c r="CW50" s="118"/>
      <c r="CX50" s="118"/>
      <c r="CY50" s="118"/>
      <c r="CZ50" s="118"/>
      <c r="DA50" s="118"/>
      <c r="DB50" s="118"/>
      <c r="DC50" s="118"/>
      <c r="DD50" s="118"/>
      <c r="DE50" s="118"/>
      <c r="DF50" s="118"/>
      <c r="DG50" s="326" t="e">
        <f>+DG12</f>
        <v>#VALUE!</v>
      </c>
      <c r="DH50" s="327"/>
      <c r="DI50" s="327"/>
      <c r="DJ50" s="327"/>
      <c r="DK50" s="327"/>
      <c r="DL50" s="327"/>
      <c r="DM50" s="327"/>
      <c r="DN50" s="327"/>
      <c r="DO50" s="327"/>
      <c r="DP50" s="327"/>
      <c r="DQ50" s="327"/>
      <c r="DR50" s="327"/>
      <c r="DS50" s="116"/>
      <c r="DT50" s="117" t="s">
        <v>78</v>
      </c>
      <c r="DU50" s="118"/>
      <c r="DV50" s="118"/>
      <c r="DW50" s="118"/>
      <c r="DX50" s="118"/>
      <c r="DY50" s="118"/>
      <c r="DZ50" s="118"/>
      <c r="EA50" s="118"/>
      <c r="EB50" s="118"/>
      <c r="EC50" s="118"/>
      <c r="ED50" s="118"/>
      <c r="EE50" s="118"/>
      <c r="EF50" s="118"/>
      <c r="EG50" s="118"/>
      <c r="EH50" s="118"/>
      <c r="EI50" s="118"/>
      <c r="EJ50" s="328" t="e">
        <f>+EJ12</f>
        <v>#DIV/0!</v>
      </c>
      <c r="EK50" s="328"/>
      <c r="EL50" s="328"/>
      <c r="EM50" s="328"/>
      <c r="EN50" s="328"/>
      <c r="EO50" s="328"/>
      <c r="EP50" s="328"/>
      <c r="EQ50" s="328"/>
      <c r="ER50" s="328"/>
      <c r="ES50" s="328"/>
      <c r="ET50" s="328"/>
      <c r="EU50" s="328"/>
      <c r="EV50" s="328"/>
      <c r="EW50" s="328"/>
      <c r="EX50" s="140"/>
    </row>
    <row r="51" spans="1:154" s="121" customFormat="1" ht="3" customHeight="1">
      <c r="A51" s="131"/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3"/>
    </row>
    <row r="52" spans="1:154" s="120" customFormat="1" ht="18.75" customHeight="1">
      <c r="A52" s="302" t="s">
        <v>79</v>
      </c>
      <c r="B52" s="303"/>
      <c r="C52" s="303"/>
      <c r="D52" s="303"/>
      <c r="E52" s="303"/>
      <c r="F52" s="303" t="s">
        <v>80</v>
      </c>
      <c r="G52" s="303"/>
      <c r="H52" s="303"/>
      <c r="I52" s="303"/>
      <c r="J52" s="303"/>
      <c r="K52" s="303"/>
      <c r="L52" s="303"/>
      <c r="M52" s="304" t="s">
        <v>81</v>
      </c>
      <c r="N52" s="305"/>
      <c r="O52" s="305"/>
      <c r="P52" s="305"/>
      <c r="Q52" s="305"/>
      <c r="R52" s="303" t="s">
        <v>82</v>
      </c>
      <c r="S52" s="303"/>
      <c r="T52" s="303"/>
      <c r="U52" s="303"/>
      <c r="V52" s="303"/>
      <c r="W52" s="306" t="s">
        <v>83</v>
      </c>
      <c r="X52" s="307"/>
      <c r="Y52" s="307"/>
      <c r="Z52" s="307"/>
      <c r="AA52" s="307"/>
      <c r="AB52" s="307"/>
      <c r="AC52" s="307"/>
      <c r="AD52" s="307"/>
      <c r="AE52" s="307"/>
      <c r="AF52" s="307"/>
      <c r="AG52" s="307"/>
      <c r="AH52" s="307"/>
      <c r="AI52" s="307"/>
      <c r="AJ52" s="307"/>
      <c r="AK52" s="307"/>
      <c r="AL52" s="307"/>
      <c r="AM52" s="307"/>
      <c r="AN52" s="307"/>
      <c r="AO52" s="307"/>
      <c r="AP52" s="307"/>
      <c r="AQ52" s="307"/>
      <c r="AR52" s="307"/>
      <c r="AS52" s="307"/>
      <c r="AT52" s="307"/>
      <c r="AU52" s="307"/>
      <c r="AV52" s="308"/>
      <c r="AW52" s="306" t="s">
        <v>84</v>
      </c>
      <c r="AX52" s="307"/>
      <c r="AY52" s="307"/>
      <c r="AZ52" s="307"/>
      <c r="BA52" s="307"/>
      <c r="BB52" s="307"/>
      <c r="BC52" s="307"/>
      <c r="BD52" s="307"/>
      <c r="BE52" s="307"/>
      <c r="BF52" s="307"/>
      <c r="BG52" s="307"/>
      <c r="BH52" s="307"/>
      <c r="BI52" s="307"/>
      <c r="BJ52" s="307"/>
      <c r="BK52" s="307"/>
      <c r="BL52" s="307"/>
      <c r="BM52" s="307"/>
      <c r="BN52" s="307"/>
      <c r="BO52" s="307"/>
      <c r="BP52" s="307"/>
      <c r="BQ52" s="307"/>
      <c r="BR52" s="307"/>
      <c r="BS52" s="307"/>
      <c r="BT52" s="307"/>
      <c r="BU52" s="307"/>
      <c r="BV52" s="307"/>
      <c r="BW52" s="307"/>
      <c r="BX52" s="308"/>
      <c r="BY52" s="313" t="s">
        <v>85</v>
      </c>
      <c r="BZ52" s="313"/>
      <c r="CA52" s="313"/>
      <c r="CB52" s="313"/>
      <c r="CC52" s="313"/>
      <c r="CD52" s="313"/>
      <c r="CE52" s="313"/>
      <c r="CF52" s="313"/>
      <c r="CG52" s="313"/>
      <c r="CH52" s="313"/>
      <c r="CI52" s="313"/>
      <c r="CJ52" s="313"/>
      <c r="CK52" s="313"/>
      <c r="CL52" s="313"/>
      <c r="CM52" s="313"/>
      <c r="CN52" s="313"/>
      <c r="CO52" s="313"/>
      <c r="CP52" s="313"/>
      <c r="CQ52" s="313"/>
      <c r="CR52" s="313"/>
      <c r="CS52" s="313"/>
      <c r="CT52" s="303" t="s">
        <v>86</v>
      </c>
      <c r="CU52" s="303"/>
      <c r="CV52" s="303"/>
      <c r="CW52" s="303"/>
      <c r="CX52" s="303"/>
      <c r="CY52" s="303"/>
      <c r="CZ52" s="303"/>
      <c r="DA52" s="303"/>
      <c r="DB52" s="303"/>
      <c r="DC52" s="303"/>
      <c r="DD52" s="303"/>
      <c r="DE52" s="303" t="s">
        <v>87</v>
      </c>
      <c r="DF52" s="303"/>
      <c r="DG52" s="303"/>
      <c r="DH52" s="303"/>
      <c r="DI52" s="303"/>
      <c r="DJ52" s="303"/>
      <c r="DK52" s="303"/>
      <c r="DL52" s="303"/>
      <c r="DM52" s="303"/>
      <c r="DN52" s="323" t="s">
        <v>88</v>
      </c>
      <c r="DO52" s="323"/>
      <c r="DP52" s="323"/>
      <c r="DQ52" s="323"/>
      <c r="DR52" s="323"/>
      <c r="DS52" s="323"/>
      <c r="DT52" s="323"/>
      <c r="DU52" s="323"/>
      <c r="DV52" s="323"/>
      <c r="DW52" s="323"/>
      <c r="DX52" s="323"/>
      <c r="DY52" s="303" t="s">
        <v>89</v>
      </c>
      <c r="DZ52" s="303"/>
      <c r="EA52" s="303"/>
      <c r="EB52" s="303"/>
      <c r="EC52" s="303"/>
      <c r="ED52" s="303"/>
      <c r="EE52" s="303"/>
      <c r="EF52" s="303"/>
      <c r="EG52" s="303" t="s">
        <v>90</v>
      </c>
      <c r="EH52" s="303"/>
      <c r="EI52" s="303"/>
      <c r="EJ52" s="303"/>
      <c r="EK52" s="303"/>
      <c r="EL52" s="303"/>
      <c r="EM52" s="303"/>
      <c r="EN52" s="303"/>
      <c r="EO52" s="303"/>
      <c r="EP52" s="303"/>
      <c r="EQ52" s="303"/>
      <c r="ER52" s="303"/>
      <c r="ES52" s="303"/>
      <c r="ET52" s="303"/>
      <c r="EU52" s="303"/>
      <c r="EV52" s="303"/>
      <c r="EW52" s="303"/>
      <c r="EX52" s="312"/>
    </row>
    <row r="53" spans="1:154" s="135" customFormat="1" ht="18.600000000000001" customHeight="1">
      <c r="A53" s="276" t="str">
        <f>IF(OR('決勝ヒート - レース結果（貼付）'!A24="DNF",'決勝ヒート - レース結果（貼付）'!A24="DNS",'決勝ヒート - レース結果（貼付）'!A24="DQ"),'決勝ヒート - レース結果（貼付）'!A24,IF(MAX('決勝ヒート - レース結果（貼付）'!$A:$A)&gt;A36,A36+1,""))</f>
        <v/>
      </c>
      <c r="B53" s="277"/>
      <c r="C53" s="277"/>
      <c r="D53" s="277"/>
      <c r="E53" s="278"/>
      <c r="F53" s="253" t="str">
        <f>IF(IFERROR(INDEX('決勝ヒート - レース結果（貼付）'!$A:$Z,MATCH($A53,'決勝ヒート - レース結果（貼付）'!$A:$A,0),MATCH("クラス",'決勝ヒート - レース結果（貼付）'!$1:$1,0)),"")=0,"",IFERROR(INDEX('決勝ヒート - レース結果（貼付）'!$A:$Z,MATCH($A53,'決勝ヒート - レース結果（貼付）'!$A:$A,0),MATCH("クラス",'決勝ヒート - レース結果（貼付）'!$1:$1,0)),""))</f>
        <v/>
      </c>
      <c r="G53" s="254"/>
      <c r="H53" s="254"/>
      <c r="I53" s="254"/>
      <c r="J53" s="254"/>
      <c r="K53" s="254"/>
      <c r="L53" s="255"/>
      <c r="M53" s="279" t="str">
        <f>IF(ISTEXT(A53)=TRUE,"",IF(F53="","",IF(A53="","",COUNTIF($F$15:F53,F53))))</f>
        <v/>
      </c>
      <c r="N53" s="277"/>
      <c r="O53" s="277"/>
      <c r="P53" s="277"/>
      <c r="Q53" s="278"/>
      <c r="R53" s="279" t="str">
        <f>IFERROR(INDEX('決勝ヒート - レース結果（貼付）'!A24:$Z$50,MATCH($A53,'決勝ヒート - レース結果（貼付）'!A24:$A$50,0),MATCH("No.",'決勝ヒート - レース結果（貼付）'!$1:$1,0)),"")</f>
        <v/>
      </c>
      <c r="S53" s="277"/>
      <c r="T53" s="277"/>
      <c r="U53" s="277"/>
      <c r="V53" s="278"/>
      <c r="W53" s="250" t="str">
        <f>IFERROR(INDEX('決勝ヒート - レース結果（貼付）'!$A:$Z,MATCH($R53,'決勝ヒート - レース結果（貼付）'!$B:$B,0),MATCH("名前",'決勝ヒート - レース結果（貼付）'!$1:$1,0)),"")</f>
        <v/>
      </c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2"/>
      <c r="AW53" s="249" t="str">
        <f>IFERROR(MID(INDEX('決勝ヒート - レース結果（貼付）'!$A:$Z,MATCH($R53,'決勝ヒート - レース結果（貼付）'!$B:$R,0),MATCH("会員番号",'決勝ヒート - レース結果（貼付）'!$1:$1,0)),1,1),"")</f>
        <v/>
      </c>
      <c r="AX53" s="249"/>
      <c r="AY53" s="249" t="str">
        <f>IFERROR(MID(INDEX('決勝ヒート - レース結果（貼付）'!$A:$Z,MATCH($R53,'決勝ヒート - レース結果（貼付）'!$B:$B,0),MATCH("会員番号",'決勝ヒート - レース結果（貼付）'!$1:$1,0)),2,1),"")</f>
        <v/>
      </c>
      <c r="AZ53" s="249"/>
      <c r="BA53" s="249" t="str">
        <f>IFERROR(MID(INDEX('決勝ヒート - レース結果（貼付）'!$A:$Z,MATCH($R53,'決勝ヒート - レース結果（貼付）'!$B:$B,0),MATCH("会員番号",'決勝ヒート - レース結果（貼付）'!$1:$1,0)),3,1),"")</f>
        <v/>
      </c>
      <c r="BB53" s="249"/>
      <c r="BC53" s="249" t="str">
        <f>IFERROR(MID(INDEX('決勝ヒート - レース結果（貼付）'!$A:$Z,MATCH($R53,'決勝ヒート - レース結果（貼付）'!$B:$B,0),MATCH("会員番号",'決勝ヒート - レース結果（貼付）'!$1:$1,0)),4,1),"")</f>
        <v/>
      </c>
      <c r="BD53" s="249"/>
      <c r="BE53" s="249" t="str">
        <f>IFERROR(MID(INDEX('決勝ヒート - レース結果（貼付）'!$A:$Z,MATCH($R53,'決勝ヒート - レース結果（貼付）'!$B:$B,0),MATCH("会員番号",'決勝ヒート - レース結果（貼付）'!$1:$1,0)),5,1),"")</f>
        <v/>
      </c>
      <c r="BF53" s="249"/>
      <c r="BG53" s="249" t="str">
        <f>IFERROR(MID(INDEX('決勝ヒート - レース結果（貼付）'!$A:$Z,MATCH($R53,'決勝ヒート - レース結果（貼付）'!$B:$B,0),MATCH("会員番号",'決勝ヒート - レース結果（貼付）'!$1:$1,0)),6,1),"")</f>
        <v/>
      </c>
      <c r="BH53" s="249"/>
      <c r="BI53" s="249" t="str">
        <f>IFERROR(MID(INDEX('決勝ヒート - レース結果（貼付）'!$A:$Z,MATCH($R53,'決勝ヒート - レース結果（貼付）'!$B:$B,0),MATCH("会員番号",'決勝ヒート - レース結果（貼付）'!$1:$1,0)),7,1),"")</f>
        <v/>
      </c>
      <c r="BJ53" s="249"/>
      <c r="BK53" s="249" t="str">
        <f>IFERROR(MID(INDEX('決勝ヒート - レース結果（貼付）'!$A:$Z,MATCH($R53,'決勝ヒート - レース結果（貼付）'!$B:$B,0),MATCH("会員番号",'決勝ヒート - レース結果（貼付）'!$1:$1,0)),8,1),"")</f>
        <v/>
      </c>
      <c r="BL53" s="249"/>
      <c r="BM53" s="249" t="str">
        <f>IFERROR(MID(INDEX('決勝ヒート - レース結果（貼付）'!$A:$Z,MATCH($R53,'決勝ヒート - レース結果（貼付）'!$B:$B,0),MATCH("会員番号",'決勝ヒート - レース結果（貼付）'!$1:$1,0)),9,1),"")</f>
        <v/>
      </c>
      <c r="BN53" s="249"/>
      <c r="BO53" s="249" t="str">
        <f>IFERROR(MID(INDEX('決勝ヒート - レース結果（貼付）'!$A:$Z,MATCH($R53,'決勝ヒート - レース結果（貼付）'!$B:$B,0),MATCH("会員番号",'決勝ヒート - レース結果（貼付）'!$1:$1,0)),10,1),"")</f>
        <v/>
      </c>
      <c r="BP53" s="249"/>
      <c r="BQ53" s="249" t="str">
        <f>IFERROR(MID(INDEX('決勝ヒート - レース結果（貼付）'!$A:$Z,MATCH($R53,'決勝ヒート - レース結果（貼付）'!$B:$B,0),MATCH("会員番号",'決勝ヒート - レース結果（貼付）'!$1:$1,0)),11,1),"")</f>
        <v/>
      </c>
      <c r="BR53" s="249"/>
      <c r="BS53" s="249" t="str">
        <f>IFERROR(MID(INDEX('決勝ヒート - レース結果（貼付）'!$A:$Z,MATCH($R53,'決勝ヒート - レース結果（貼付）'!$B:$B,0),MATCH("会員番号",'決勝ヒート - レース結果（貼付）'!$1:$1,0)),12,1),"")</f>
        <v/>
      </c>
      <c r="BT53" s="249"/>
      <c r="BU53" s="249" t="str">
        <f>IFERROR(MID(INDEX('決勝ヒート - レース結果（貼付）'!$A:$Z,MATCH($R53,'決勝ヒート - レース結果（貼付）'!$B:$B,0),MATCH("会員番号",'決勝ヒート - レース結果（貼付）'!$1:$1,0)),13,1),"")</f>
        <v/>
      </c>
      <c r="BV53" s="249"/>
      <c r="BW53" s="249" t="str">
        <f>IFERROR(MID(INDEX('決勝ヒート - レース結果（貼付）'!$A:$Z,MATCH($R53,'決勝ヒート - レース結果（貼付）'!$B:$B,0),MATCH("会員番号",'決勝ヒート - レース結果（貼付）'!$1:$1,0)),14,1),"")</f>
        <v/>
      </c>
      <c r="BX53" s="249"/>
      <c r="BY53" s="250" t="str">
        <f>IFERROR(INDEX('決勝ヒート - レース結果（貼付）'!$A:$Z,MATCH($R53,'決勝ヒート - レース結果（貼付）'!$B:$B,0),MATCH("Team",'決勝ヒート - レース結果（貼付）'!$1:$1,0)),"")</f>
        <v/>
      </c>
      <c r="BZ53" s="251"/>
      <c r="CA53" s="251"/>
      <c r="CB53" s="251"/>
      <c r="CC53" s="251"/>
      <c r="CD53" s="251"/>
      <c r="CE53" s="251"/>
      <c r="CF53" s="251"/>
      <c r="CG53" s="251"/>
      <c r="CH53" s="251"/>
      <c r="CI53" s="251"/>
      <c r="CJ53" s="251"/>
      <c r="CK53" s="251"/>
      <c r="CL53" s="251"/>
      <c r="CM53" s="251"/>
      <c r="CN53" s="251"/>
      <c r="CO53" s="251"/>
      <c r="CP53" s="251"/>
      <c r="CQ53" s="251"/>
      <c r="CR53" s="251"/>
      <c r="CS53" s="252"/>
      <c r="CT53" s="250" t="str">
        <f>IFERROR(INDEX('決勝ヒート - レース結果（貼付）'!$A:$Z,MATCH($R53,'決勝ヒート - レース結果（貼付）'!$B:$B,0),MATCH("Model/Engine",'決勝ヒート - レース結果（貼付）'!$1:$1,0)),"")</f>
        <v/>
      </c>
      <c r="CU53" s="251"/>
      <c r="CV53" s="251"/>
      <c r="CW53" s="251"/>
      <c r="CX53" s="251"/>
      <c r="CY53" s="251"/>
      <c r="CZ53" s="251"/>
      <c r="DA53" s="251"/>
      <c r="DB53" s="251"/>
      <c r="DC53" s="251"/>
      <c r="DD53" s="252"/>
      <c r="DE53" s="253"/>
      <c r="DF53" s="254"/>
      <c r="DG53" s="254"/>
      <c r="DH53" s="254"/>
      <c r="DI53" s="254"/>
      <c r="DJ53" s="254"/>
      <c r="DK53" s="254"/>
      <c r="DL53" s="254"/>
      <c r="DM53" s="255"/>
      <c r="DN53" s="324" t="str">
        <f>IF(A53="DNS","ｽﾀｰﾄ出来ず",IF(A53="DQ","失　格",IFERROR(INDEX('決勝ヒート - レース結果（貼付）'!$A:$Z,MATCH($R53,'決勝ヒート - レース結果（貼付）'!$B:$B,0),MATCH("Total Time",'決勝ヒート - レース結果（貼付）'!$1:$1,0)),"")))</f>
        <v/>
      </c>
      <c r="DO53" s="324"/>
      <c r="DP53" s="324"/>
      <c r="DQ53" s="324"/>
      <c r="DR53" s="324"/>
      <c r="DS53" s="324"/>
      <c r="DT53" s="324"/>
      <c r="DU53" s="324"/>
      <c r="DV53" s="324"/>
      <c r="DW53" s="324"/>
      <c r="DX53" s="324"/>
      <c r="DY53" s="325" t="str">
        <f>IF(A53="DNS","",IF(A53="DQ","",IFERROR(INDEX('決勝ヒート - レース結果（貼付）'!$A:$Z,MATCH($R53,'決勝ヒート - レース結果（貼付）'!$B:$B,0),MATCH("Laps",'決勝ヒート - レース結果（貼付）'!$1:$1,0)),"")))</f>
        <v/>
      </c>
      <c r="DZ53" s="325"/>
      <c r="EA53" s="325"/>
      <c r="EB53" s="325"/>
      <c r="EC53" s="325"/>
      <c r="ED53" s="325"/>
      <c r="EE53" s="325"/>
      <c r="EF53" s="325"/>
      <c r="EG53" s="250"/>
      <c r="EH53" s="251"/>
      <c r="EI53" s="251"/>
      <c r="EJ53" s="251"/>
      <c r="EK53" s="251"/>
      <c r="EL53" s="251"/>
      <c r="EM53" s="251"/>
      <c r="EN53" s="251"/>
      <c r="EO53" s="251"/>
      <c r="EP53" s="251"/>
      <c r="EQ53" s="251"/>
      <c r="ER53" s="251"/>
      <c r="ES53" s="251"/>
      <c r="ET53" s="251"/>
      <c r="EU53" s="251"/>
      <c r="EV53" s="251"/>
      <c r="EW53" s="251"/>
      <c r="EX53" s="314"/>
    </row>
    <row r="54" spans="1:154" s="135" customFormat="1" ht="18.600000000000001" customHeight="1">
      <c r="A54" s="276" t="str">
        <f>IF(OR('決勝ヒート - レース結果（貼付）'!A25="DNF",'決勝ヒート - レース結果（貼付）'!A25="DNS",'決勝ヒート - レース結果（貼付）'!A25="DQ"),'決勝ヒート - レース結果（貼付）'!A25,IF(MAX('決勝ヒート - レース結果（貼付）'!$A:$A)&gt;A53,A53+1,""))</f>
        <v/>
      </c>
      <c r="B54" s="277"/>
      <c r="C54" s="277"/>
      <c r="D54" s="277"/>
      <c r="E54" s="278"/>
      <c r="F54" s="253" t="str">
        <f>IF(IFERROR(INDEX('決勝ヒート - レース結果（貼付）'!$A:$Z,MATCH($A54,'決勝ヒート - レース結果（貼付）'!$A:$A,0),MATCH("クラス",'決勝ヒート - レース結果（貼付）'!$1:$1,0)),"")=0,"",IFERROR(INDEX('決勝ヒート - レース結果（貼付）'!$A:$Z,MATCH($A54,'決勝ヒート - レース結果（貼付）'!$A:$A,0),MATCH("クラス",'決勝ヒート - レース結果（貼付）'!$1:$1,0)),""))</f>
        <v/>
      </c>
      <c r="G54" s="254"/>
      <c r="H54" s="254"/>
      <c r="I54" s="254"/>
      <c r="J54" s="254"/>
      <c r="K54" s="254"/>
      <c r="L54" s="255"/>
      <c r="M54" s="279" t="str">
        <f>IF(ISTEXT(A54)=TRUE,"",IF(F54="","",IF(A54="","",COUNTIF($F$15:F54,F54))))</f>
        <v/>
      </c>
      <c r="N54" s="277"/>
      <c r="O54" s="277"/>
      <c r="P54" s="277"/>
      <c r="Q54" s="278"/>
      <c r="R54" s="279" t="str">
        <f>IFERROR(INDEX('決勝ヒート - レース結果（貼付）'!A25:$Z$50,MATCH($A54,'決勝ヒート - レース結果（貼付）'!A25:$A$50,0),MATCH("No.",'決勝ヒート - レース結果（貼付）'!$1:$1,0)),"")</f>
        <v/>
      </c>
      <c r="S54" s="277"/>
      <c r="T54" s="277"/>
      <c r="U54" s="277"/>
      <c r="V54" s="278"/>
      <c r="W54" s="250" t="str">
        <f>IFERROR(INDEX('決勝ヒート - レース結果（貼付）'!$A:$Z,MATCH($R54,'決勝ヒート - レース結果（貼付）'!$B:$B,0),MATCH("名前",'決勝ヒート - レース結果（貼付）'!$1:$1,0)),"")</f>
        <v/>
      </c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1"/>
      <c r="AQ54" s="251"/>
      <c r="AR54" s="251"/>
      <c r="AS54" s="251"/>
      <c r="AT54" s="251"/>
      <c r="AU54" s="251"/>
      <c r="AV54" s="252"/>
      <c r="AW54" s="249" t="str">
        <f>IFERROR(MID(INDEX('決勝ヒート - レース結果（貼付）'!$A:$Z,MATCH($R54,'決勝ヒート - レース結果（貼付）'!$B:$B,0),MATCH("会員番号",'決勝ヒート - レース結果（貼付）'!$1:$1,0)),1,1),"")</f>
        <v/>
      </c>
      <c r="AX54" s="249"/>
      <c r="AY54" s="249" t="str">
        <f>IFERROR(MID(INDEX('決勝ヒート - レース結果（貼付）'!$A:$Z,MATCH($R54,'決勝ヒート - レース結果（貼付）'!$B:$B,0),MATCH("会員番号",'決勝ヒート - レース結果（貼付）'!$1:$1,0)),2,1),"")</f>
        <v/>
      </c>
      <c r="AZ54" s="249"/>
      <c r="BA54" s="249" t="str">
        <f>IFERROR(MID(INDEX('決勝ヒート - レース結果（貼付）'!$A:$Z,MATCH($R54,'決勝ヒート - レース結果（貼付）'!$B:$B,0),MATCH("会員番号",'決勝ヒート - レース結果（貼付）'!$1:$1,0)),3,1),"")</f>
        <v/>
      </c>
      <c r="BB54" s="249"/>
      <c r="BC54" s="249" t="str">
        <f>IFERROR(MID(INDEX('決勝ヒート - レース結果（貼付）'!$A:$Z,MATCH($R54,'決勝ヒート - レース結果（貼付）'!$B:$B,0),MATCH("会員番号",'決勝ヒート - レース結果（貼付）'!$1:$1,0)),4,1),"")</f>
        <v/>
      </c>
      <c r="BD54" s="249"/>
      <c r="BE54" s="249" t="str">
        <f>IFERROR(MID(INDEX('決勝ヒート - レース結果（貼付）'!$A:$Z,MATCH($R54,'決勝ヒート - レース結果（貼付）'!$B:$B,0),MATCH("会員番号",'決勝ヒート - レース結果（貼付）'!$1:$1,0)),5,1),"")</f>
        <v/>
      </c>
      <c r="BF54" s="249"/>
      <c r="BG54" s="249" t="str">
        <f>IFERROR(MID(INDEX('決勝ヒート - レース結果（貼付）'!$A:$Z,MATCH($R54,'決勝ヒート - レース結果（貼付）'!$B:$B,0),MATCH("会員番号",'決勝ヒート - レース結果（貼付）'!$1:$1,0)),6,1),"")</f>
        <v/>
      </c>
      <c r="BH54" s="249"/>
      <c r="BI54" s="249" t="str">
        <f>IFERROR(MID(INDEX('決勝ヒート - レース結果（貼付）'!$A:$Z,MATCH($R54,'決勝ヒート - レース結果（貼付）'!$B:$B,0),MATCH("会員番号",'決勝ヒート - レース結果（貼付）'!$1:$1,0)),7,1),"")</f>
        <v/>
      </c>
      <c r="BJ54" s="249"/>
      <c r="BK54" s="249" t="str">
        <f>IFERROR(MID(INDEX('決勝ヒート - レース結果（貼付）'!$A:$Z,MATCH($R54,'決勝ヒート - レース結果（貼付）'!$B:$B,0),MATCH("会員番号",'決勝ヒート - レース結果（貼付）'!$1:$1,0)),8,1),"")</f>
        <v/>
      </c>
      <c r="BL54" s="249"/>
      <c r="BM54" s="249" t="str">
        <f>IFERROR(MID(INDEX('決勝ヒート - レース結果（貼付）'!$A:$Z,MATCH($R54,'決勝ヒート - レース結果（貼付）'!$B:$B,0),MATCH("会員番号",'決勝ヒート - レース結果（貼付）'!$1:$1,0)),9,1),"")</f>
        <v/>
      </c>
      <c r="BN54" s="249"/>
      <c r="BO54" s="249" t="str">
        <f>IFERROR(MID(INDEX('決勝ヒート - レース結果（貼付）'!$A:$Z,MATCH($R54,'決勝ヒート - レース結果（貼付）'!$B:$B,0),MATCH("会員番号",'決勝ヒート - レース結果（貼付）'!$1:$1,0)),10,1),"")</f>
        <v/>
      </c>
      <c r="BP54" s="249"/>
      <c r="BQ54" s="249" t="str">
        <f>IFERROR(MID(INDEX('決勝ヒート - レース結果（貼付）'!$A:$Z,MATCH($R54,'決勝ヒート - レース結果（貼付）'!$B:$B,0),MATCH("会員番号",'決勝ヒート - レース結果（貼付）'!$1:$1,0)),11,1),"")</f>
        <v/>
      </c>
      <c r="BR54" s="249"/>
      <c r="BS54" s="249" t="str">
        <f>IFERROR(MID(INDEX('決勝ヒート - レース結果（貼付）'!$A:$Z,MATCH($R54,'決勝ヒート - レース結果（貼付）'!$B:$B,0),MATCH("会員番号",'決勝ヒート - レース結果（貼付）'!$1:$1,0)),12,1),"")</f>
        <v/>
      </c>
      <c r="BT54" s="249"/>
      <c r="BU54" s="249" t="str">
        <f>IFERROR(MID(INDEX('決勝ヒート - レース結果（貼付）'!$A:$Z,MATCH($R54,'決勝ヒート - レース結果（貼付）'!$B:$B,0),MATCH("会員番号",'決勝ヒート - レース結果（貼付）'!$1:$1,0)),13,1),"")</f>
        <v/>
      </c>
      <c r="BV54" s="249"/>
      <c r="BW54" s="249" t="str">
        <f>IFERROR(MID(INDEX('決勝ヒート - レース結果（貼付）'!$A:$Z,MATCH($R54,'決勝ヒート - レース結果（貼付）'!$B:$B,0),MATCH("会員番号",'決勝ヒート - レース結果（貼付）'!$1:$1,0)),14,1),"")</f>
        <v/>
      </c>
      <c r="BX54" s="249"/>
      <c r="BY54" s="250" t="str">
        <f>IFERROR(INDEX('決勝ヒート - レース結果（貼付）'!$A:$Z,MATCH($R54,'決勝ヒート - レース結果（貼付）'!$B:$B,0),MATCH("Team",'決勝ヒート - レース結果（貼付）'!$1:$1,0)),"")</f>
        <v/>
      </c>
      <c r="BZ54" s="251"/>
      <c r="CA54" s="251"/>
      <c r="CB54" s="251"/>
      <c r="CC54" s="251"/>
      <c r="CD54" s="251"/>
      <c r="CE54" s="251"/>
      <c r="CF54" s="251"/>
      <c r="CG54" s="251"/>
      <c r="CH54" s="251"/>
      <c r="CI54" s="251"/>
      <c r="CJ54" s="251"/>
      <c r="CK54" s="251"/>
      <c r="CL54" s="251"/>
      <c r="CM54" s="251"/>
      <c r="CN54" s="251"/>
      <c r="CO54" s="251"/>
      <c r="CP54" s="251"/>
      <c r="CQ54" s="251"/>
      <c r="CR54" s="251"/>
      <c r="CS54" s="252"/>
      <c r="CT54" s="250" t="str">
        <f>IFERROR(INDEX('決勝ヒート - レース結果（貼付）'!$A:$Z,MATCH($R54,'決勝ヒート - レース結果（貼付）'!$B:$B,0),MATCH("Model/Engine",'決勝ヒート - レース結果（貼付）'!$1:$1,0)),"")</f>
        <v/>
      </c>
      <c r="CU54" s="251"/>
      <c r="CV54" s="251"/>
      <c r="CW54" s="251"/>
      <c r="CX54" s="251"/>
      <c r="CY54" s="251"/>
      <c r="CZ54" s="251"/>
      <c r="DA54" s="251"/>
      <c r="DB54" s="251"/>
      <c r="DC54" s="251"/>
      <c r="DD54" s="252"/>
      <c r="DE54" s="253"/>
      <c r="DF54" s="254"/>
      <c r="DG54" s="254"/>
      <c r="DH54" s="254"/>
      <c r="DI54" s="254"/>
      <c r="DJ54" s="254"/>
      <c r="DK54" s="254"/>
      <c r="DL54" s="254"/>
      <c r="DM54" s="255"/>
      <c r="DN54" s="324" t="str">
        <f>IF(A54="DNS","ｽﾀｰﾄ出来ず",IF(A54="DQ","失　格",IFERROR(INDEX('決勝ヒート - レース結果（貼付）'!$A:$Z,MATCH($R54,'決勝ヒート - レース結果（貼付）'!$B:$B,0),MATCH("Total Time",'決勝ヒート - レース結果（貼付）'!$1:$1,0)),"")))</f>
        <v/>
      </c>
      <c r="DO54" s="324"/>
      <c r="DP54" s="324"/>
      <c r="DQ54" s="324"/>
      <c r="DR54" s="324"/>
      <c r="DS54" s="324"/>
      <c r="DT54" s="324"/>
      <c r="DU54" s="324"/>
      <c r="DV54" s="324"/>
      <c r="DW54" s="324"/>
      <c r="DX54" s="324"/>
      <c r="DY54" s="325" t="str">
        <f>IF(A54="DNS","",IF(A54="DQ","",IFERROR(INDEX('決勝ヒート - レース結果（貼付）'!$A:$Z,MATCH($R54,'決勝ヒート - レース結果（貼付）'!$B:$B,0),MATCH("Laps",'決勝ヒート - レース結果（貼付）'!$1:$1,0)),"")))</f>
        <v/>
      </c>
      <c r="DZ54" s="325"/>
      <c r="EA54" s="325"/>
      <c r="EB54" s="325"/>
      <c r="EC54" s="325"/>
      <c r="ED54" s="325"/>
      <c r="EE54" s="325"/>
      <c r="EF54" s="325"/>
      <c r="EG54" s="240"/>
      <c r="EH54" s="241"/>
      <c r="EI54" s="241"/>
      <c r="EJ54" s="241"/>
      <c r="EK54" s="241"/>
      <c r="EL54" s="241"/>
      <c r="EM54" s="241"/>
      <c r="EN54" s="241"/>
      <c r="EO54" s="241"/>
      <c r="EP54" s="241"/>
      <c r="EQ54" s="241"/>
      <c r="ER54" s="241"/>
      <c r="ES54" s="241"/>
      <c r="ET54" s="241"/>
      <c r="EU54" s="241"/>
      <c r="EV54" s="241"/>
      <c r="EW54" s="241"/>
      <c r="EX54" s="242"/>
    </row>
    <row r="55" spans="1:154" s="135" customFormat="1" ht="18.600000000000001" customHeight="1">
      <c r="A55" s="276" t="str">
        <f>IF(OR('決勝ヒート - レース結果（貼付）'!A26="DNF",'決勝ヒート - レース結果（貼付）'!A26="DNS",'決勝ヒート - レース結果（貼付）'!A26="DQ"),'決勝ヒート - レース結果（貼付）'!A26,IF(MAX('決勝ヒート - レース結果（貼付）'!$A:$A)&gt;A54,A54+1,""))</f>
        <v/>
      </c>
      <c r="B55" s="277"/>
      <c r="C55" s="277"/>
      <c r="D55" s="277"/>
      <c r="E55" s="278"/>
      <c r="F55" s="253" t="str">
        <f>IF(IFERROR(INDEX('決勝ヒート - レース結果（貼付）'!$A:$Z,MATCH($A55,'決勝ヒート - レース結果（貼付）'!$A:$A,0),MATCH("クラス",'決勝ヒート - レース結果（貼付）'!$1:$1,0)),"")=0,"",IFERROR(INDEX('決勝ヒート - レース結果（貼付）'!$A:$Z,MATCH($A55,'決勝ヒート - レース結果（貼付）'!$A:$A,0),MATCH("クラス",'決勝ヒート - レース結果（貼付）'!$1:$1,0)),""))</f>
        <v/>
      </c>
      <c r="G55" s="254"/>
      <c r="H55" s="254"/>
      <c r="I55" s="254"/>
      <c r="J55" s="254"/>
      <c r="K55" s="254"/>
      <c r="L55" s="255"/>
      <c r="M55" s="279" t="str">
        <f>IF(ISTEXT(A55)=TRUE,"",IF(F55="","",IF(A55="","",COUNTIF($F$15:F55,F55))))</f>
        <v/>
      </c>
      <c r="N55" s="277"/>
      <c r="O55" s="277"/>
      <c r="P55" s="277"/>
      <c r="Q55" s="278"/>
      <c r="R55" s="279" t="str">
        <f>IFERROR(INDEX('決勝ヒート - レース結果（貼付）'!A26:$Z$50,MATCH($A55,'決勝ヒート - レース結果（貼付）'!A26:$A$50,0),MATCH("No.",'決勝ヒート - レース結果（貼付）'!$1:$1,0)),"")</f>
        <v/>
      </c>
      <c r="S55" s="277"/>
      <c r="T55" s="277"/>
      <c r="U55" s="277"/>
      <c r="V55" s="278"/>
      <c r="W55" s="250" t="str">
        <f>IFERROR(INDEX('決勝ヒート - レース結果（貼付）'!$A:$Z,MATCH($R55,'決勝ヒート - レース結果（貼付）'!$B:$B,0),MATCH("名前",'決勝ヒート - レース結果（貼付）'!$1:$1,0)),"")</f>
        <v/>
      </c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2"/>
      <c r="AW55" s="249" t="str">
        <f>IFERROR(MID(INDEX('決勝ヒート - レース結果（貼付）'!$A:$Z,MATCH($R55,'決勝ヒート - レース結果（貼付）'!$B:$B,0),MATCH("会員番号",'決勝ヒート - レース結果（貼付）'!$1:$1,0)),1,1),"")</f>
        <v/>
      </c>
      <c r="AX55" s="249"/>
      <c r="AY55" s="249" t="str">
        <f>IFERROR(MID(INDEX('決勝ヒート - レース結果（貼付）'!$A:$Z,MATCH($R55,'決勝ヒート - レース結果（貼付）'!$B:$B,0),MATCH("会員番号",'決勝ヒート - レース結果（貼付）'!$1:$1,0)),2,1),"")</f>
        <v/>
      </c>
      <c r="AZ55" s="249"/>
      <c r="BA55" s="249" t="str">
        <f>IFERROR(MID(INDEX('決勝ヒート - レース結果（貼付）'!$A:$Z,MATCH($R55,'決勝ヒート - レース結果（貼付）'!$B:$B,0),MATCH("会員番号",'決勝ヒート - レース結果（貼付）'!$1:$1,0)),3,1),"")</f>
        <v/>
      </c>
      <c r="BB55" s="249"/>
      <c r="BC55" s="249" t="str">
        <f>IFERROR(MID(INDEX('決勝ヒート - レース結果（貼付）'!$A:$Z,MATCH($R55,'決勝ヒート - レース結果（貼付）'!$B:$B,0),MATCH("会員番号",'決勝ヒート - レース結果（貼付）'!$1:$1,0)),4,1),"")</f>
        <v/>
      </c>
      <c r="BD55" s="249"/>
      <c r="BE55" s="249" t="str">
        <f>IFERROR(MID(INDEX('決勝ヒート - レース結果（貼付）'!$A:$Z,MATCH($R55,'決勝ヒート - レース結果（貼付）'!$B:$B,0),MATCH("会員番号",'決勝ヒート - レース結果（貼付）'!$1:$1,0)),5,1),"")</f>
        <v/>
      </c>
      <c r="BF55" s="249"/>
      <c r="BG55" s="249" t="str">
        <f>IFERROR(MID(INDEX('決勝ヒート - レース結果（貼付）'!$A:$Z,MATCH($R55,'決勝ヒート - レース結果（貼付）'!$B:$B,0),MATCH("会員番号",'決勝ヒート - レース結果（貼付）'!$1:$1,0)),6,1),"")</f>
        <v/>
      </c>
      <c r="BH55" s="249"/>
      <c r="BI55" s="249" t="str">
        <f>IFERROR(MID(INDEX('決勝ヒート - レース結果（貼付）'!$A:$Z,MATCH($R55,'決勝ヒート - レース結果（貼付）'!$B:$B,0),MATCH("会員番号",'決勝ヒート - レース結果（貼付）'!$1:$1,0)),7,1),"")</f>
        <v/>
      </c>
      <c r="BJ55" s="249"/>
      <c r="BK55" s="249" t="str">
        <f>IFERROR(MID(INDEX('決勝ヒート - レース結果（貼付）'!$A:$Z,MATCH($R55,'決勝ヒート - レース結果（貼付）'!$B:$B,0),MATCH("会員番号",'決勝ヒート - レース結果（貼付）'!$1:$1,0)),8,1),"")</f>
        <v/>
      </c>
      <c r="BL55" s="249"/>
      <c r="BM55" s="249" t="str">
        <f>IFERROR(MID(INDEX('決勝ヒート - レース結果（貼付）'!$A:$Z,MATCH($R55,'決勝ヒート - レース結果（貼付）'!$B:$B,0),MATCH("会員番号",'決勝ヒート - レース結果（貼付）'!$1:$1,0)),9,1),"")</f>
        <v/>
      </c>
      <c r="BN55" s="249"/>
      <c r="BO55" s="249" t="str">
        <f>IFERROR(MID(INDEX('決勝ヒート - レース結果（貼付）'!$A:$Z,MATCH($R55,'決勝ヒート - レース結果（貼付）'!$B:$B,0),MATCH("会員番号",'決勝ヒート - レース結果（貼付）'!$1:$1,0)),10,1),"")</f>
        <v/>
      </c>
      <c r="BP55" s="249"/>
      <c r="BQ55" s="249" t="str">
        <f>IFERROR(MID(INDEX('決勝ヒート - レース結果（貼付）'!$A:$Z,MATCH($R55,'決勝ヒート - レース結果（貼付）'!$B:$B,0),MATCH("会員番号",'決勝ヒート - レース結果（貼付）'!$1:$1,0)),11,1),"")</f>
        <v/>
      </c>
      <c r="BR55" s="249"/>
      <c r="BS55" s="249" t="str">
        <f>IFERROR(MID(INDEX('決勝ヒート - レース結果（貼付）'!$A:$Z,MATCH($R55,'決勝ヒート - レース結果（貼付）'!$B:$B,0),MATCH("会員番号",'決勝ヒート - レース結果（貼付）'!$1:$1,0)),12,1),"")</f>
        <v/>
      </c>
      <c r="BT55" s="249"/>
      <c r="BU55" s="249" t="str">
        <f>IFERROR(MID(INDEX('決勝ヒート - レース結果（貼付）'!$A:$Z,MATCH($R55,'決勝ヒート - レース結果（貼付）'!$B:$B,0),MATCH("会員番号",'決勝ヒート - レース結果（貼付）'!$1:$1,0)),13,1),"")</f>
        <v/>
      </c>
      <c r="BV55" s="249"/>
      <c r="BW55" s="249" t="str">
        <f>IFERROR(MID(INDEX('決勝ヒート - レース結果（貼付）'!$A:$Z,MATCH($R55,'決勝ヒート - レース結果（貼付）'!$B:$B,0),MATCH("会員番号",'決勝ヒート - レース結果（貼付）'!$1:$1,0)),14,1),"")</f>
        <v/>
      </c>
      <c r="BX55" s="249"/>
      <c r="BY55" s="250" t="str">
        <f>IFERROR(INDEX('決勝ヒート - レース結果（貼付）'!$A:$Z,MATCH($R55,'決勝ヒート - レース結果（貼付）'!$B:$B,0),MATCH("Team",'決勝ヒート - レース結果（貼付）'!$1:$1,0)),"")</f>
        <v/>
      </c>
      <c r="BZ55" s="251"/>
      <c r="CA55" s="251"/>
      <c r="CB55" s="251"/>
      <c r="CC55" s="251"/>
      <c r="CD55" s="251"/>
      <c r="CE55" s="251"/>
      <c r="CF55" s="251"/>
      <c r="CG55" s="251"/>
      <c r="CH55" s="251"/>
      <c r="CI55" s="251"/>
      <c r="CJ55" s="251"/>
      <c r="CK55" s="251"/>
      <c r="CL55" s="251"/>
      <c r="CM55" s="251"/>
      <c r="CN55" s="251"/>
      <c r="CO55" s="251"/>
      <c r="CP55" s="251"/>
      <c r="CQ55" s="251"/>
      <c r="CR55" s="251"/>
      <c r="CS55" s="252"/>
      <c r="CT55" s="250" t="str">
        <f>IFERROR(INDEX('決勝ヒート - レース結果（貼付）'!$A:$Z,MATCH($R55,'決勝ヒート - レース結果（貼付）'!$B:$B,0),MATCH("Model/Engine",'決勝ヒート - レース結果（貼付）'!$1:$1,0)),"")</f>
        <v/>
      </c>
      <c r="CU55" s="251"/>
      <c r="CV55" s="251"/>
      <c r="CW55" s="251"/>
      <c r="CX55" s="251"/>
      <c r="CY55" s="251"/>
      <c r="CZ55" s="251"/>
      <c r="DA55" s="251"/>
      <c r="DB55" s="251"/>
      <c r="DC55" s="251"/>
      <c r="DD55" s="252"/>
      <c r="DE55" s="253"/>
      <c r="DF55" s="254"/>
      <c r="DG55" s="254"/>
      <c r="DH55" s="254"/>
      <c r="DI55" s="254"/>
      <c r="DJ55" s="254"/>
      <c r="DK55" s="254"/>
      <c r="DL55" s="254"/>
      <c r="DM55" s="255"/>
      <c r="DN55" s="324" t="str">
        <f>IF(A55="DNS","ｽﾀｰﾄ出来ず",IF(A55="DQ","失　格",IFERROR(INDEX('決勝ヒート - レース結果（貼付）'!$A:$Z,MATCH($R55,'決勝ヒート - レース結果（貼付）'!$B:$B,0),MATCH("Total Time",'決勝ヒート - レース結果（貼付）'!$1:$1,0)),"")))</f>
        <v/>
      </c>
      <c r="DO55" s="324"/>
      <c r="DP55" s="324"/>
      <c r="DQ55" s="324"/>
      <c r="DR55" s="324"/>
      <c r="DS55" s="324"/>
      <c r="DT55" s="324"/>
      <c r="DU55" s="324"/>
      <c r="DV55" s="324"/>
      <c r="DW55" s="324"/>
      <c r="DX55" s="324"/>
      <c r="DY55" s="325" t="str">
        <f>IF(A55="DNS","",IF(A55="DQ","",IFERROR(INDEX('決勝ヒート - レース結果（貼付）'!$A:$Z,MATCH($R55,'決勝ヒート - レース結果（貼付）'!$B:$B,0),MATCH("Laps",'決勝ヒート - レース結果（貼付）'!$1:$1,0)),"")))</f>
        <v/>
      </c>
      <c r="DZ55" s="325"/>
      <c r="EA55" s="325"/>
      <c r="EB55" s="325"/>
      <c r="EC55" s="325"/>
      <c r="ED55" s="325"/>
      <c r="EE55" s="325"/>
      <c r="EF55" s="325"/>
      <c r="EG55" s="240"/>
      <c r="EH55" s="241"/>
      <c r="EI55" s="241"/>
      <c r="EJ55" s="241"/>
      <c r="EK55" s="241"/>
      <c r="EL55" s="241"/>
      <c r="EM55" s="241"/>
      <c r="EN55" s="241"/>
      <c r="EO55" s="241"/>
      <c r="EP55" s="241"/>
      <c r="EQ55" s="241"/>
      <c r="ER55" s="241"/>
      <c r="ES55" s="241"/>
      <c r="ET55" s="241"/>
      <c r="EU55" s="241"/>
      <c r="EV55" s="241"/>
      <c r="EW55" s="241"/>
      <c r="EX55" s="242"/>
    </row>
    <row r="56" spans="1:154" s="135" customFormat="1" ht="18.600000000000001" customHeight="1">
      <c r="A56" s="276" t="str">
        <f>IF(OR('決勝ヒート - レース結果（貼付）'!A27="DNF",'決勝ヒート - レース結果（貼付）'!A27="DNS",'決勝ヒート - レース結果（貼付）'!A27="DQ"),'決勝ヒート - レース結果（貼付）'!A27,IF(MAX('決勝ヒート - レース結果（貼付）'!$A:$A)&gt;A55,A55+1,""))</f>
        <v/>
      </c>
      <c r="B56" s="277"/>
      <c r="C56" s="277"/>
      <c r="D56" s="277"/>
      <c r="E56" s="278"/>
      <c r="F56" s="253" t="str">
        <f>IF(IFERROR(INDEX('決勝ヒート - レース結果（貼付）'!$A:$Z,MATCH($A56,'決勝ヒート - レース結果（貼付）'!$A:$A,0),MATCH("クラス",'決勝ヒート - レース結果（貼付）'!$1:$1,0)),"")=0,"",IFERROR(INDEX('決勝ヒート - レース結果（貼付）'!$A:$Z,MATCH($A56,'決勝ヒート - レース結果（貼付）'!$A:$A,0),MATCH("クラス",'決勝ヒート - レース結果（貼付）'!$1:$1,0)),""))</f>
        <v/>
      </c>
      <c r="G56" s="254"/>
      <c r="H56" s="254"/>
      <c r="I56" s="254"/>
      <c r="J56" s="254"/>
      <c r="K56" s="254"/>
      <c r="L56" s="255"/>
      <c r="M56" s="279" t="str">
        <f>IF(ISTEXT(A56)=TRUE,"",IF(F56="","",IF(A56="","",COUNTIF($F$15:F56,F56))))</f>
        <v/>
      </c>
      <c r="N56" s="277"/>
      <c r="O56" s="277"/>
      <c r="P56" s="277"/>
      <c r="Q56" s="278"/>
      <c r="R56" s="279" t="str">
        <f>IFERROR(INDEX('決勝ヒート - レース結果（貼付）'!A27:$Z$50,MATCH($A56,'決勝ヒート - レース結果（貼付）'!A27:$A$50,0),MATCH("No.",'決勝ヒート - レース結果（貼付）'!$1:$1,0)),"")</f>
        <v/>
      </c>
      <c r="S56" s="277"/>
      <c r="T56" s="277"/>
      <c r="U56" s="277"/>
      <c r="V56" s="278"/>
      <c r="W56" s="250" t="str">
        <f>IFERROR(INDEX('決勝ヒート - レース結果（貼付）'!$A:$Z,MATCH($R56,'決勝ヒート - レース結果（貼付）'!$B:$B,0),MATCH("名前",'決勝ヒート - レース結果（貼付）'!$1:$1,0)),"")</f>
        <v/>
      </c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2"/>
      <c r="AW56" s="249" t="str">
        <f>IFERROR(MID(INDEX('決勝ヒート - レース結果（貼付）'!$A:$Z,MATCH($R56,'決勝ヒート - レース結果（貼付）'!$B:$B,0),MATCH("会員番号",'決勝ヒート - レース結果（貼付）'!$1:$1,0)),1,1),"")</f>
        <v/>
      </c>
      <c r="AX56" s="249"/>
      <c r="AY56" s="249" t="str">
        <f>IFERROR(MID(INDEX('決勝ヒート - レース結果（貼付）'!$A:$Z,MATCH($R56,'決勝ヒート - レース結果（貼付）'!$B:$B,0),MATCH("会員番号",'決勝ヒート - レース結果（貼付）'!$1:$1,0)),2,1),"")</f>
        <v/>
      </c>
      <c r="AZ56" s="249"/>
      <c r="BA56" s="249" t="str">
        <f>IFERROR(MID(INDEX('決勝ヒート - レース結果（貼付）'!$A:$Z,MATCH($R56,'決勝ヒート - レース結果（貼付）'!$B:$B,0),MATCH("会員番号",'決勝ヒート - レース結果（貼付）'!$1:$1,0)),3,1),"")</f>
        <v/>
      </c>
      <c r="BB56" s="249"/>
      <c r="BC56" s="249" t="str">
        <f>IFERROR(MID(INDEX('決勝ヒート - レース結果（貼付）'!$A:$Z,MATCH($R56,'決勝ヒート - レース結果（貼付）'!$B:$B,0),MATCH("会員番号",'決勝ヒート - レース結果（貼付）'!$1:$1,0)),4,1),"")</f>
        <v/>
      </c>
      <c r="BD56" s="249"/>
      <c r="BE56" s="249" t="str">
        <f>IFERROR(MID(INDEX('決勝ヒート - レース結果（貼付）'!$A:$Z,MATCH($R56,'決勝ヒート - レース結果（貼付）'!$B:$B,0),MATCH("会員番号",'決勝ヒート - レース結果（貼付）'!$1:$1,0)),5,1),"")</f>
        <v/>
      </c>
      <c r="BF56" s="249"/>
      <c r="BG56" s="249" t="str">
        <f>IFERROR(MID(INDEX('決勝ヒート - レース結果（貼付）'!$A:$Z,MATCH($R56,'決勝ヒート - レース結果（貼付）'!$B:$B,0),MATCH("会員番号",'決勝ヒート - レース結果（貼付）'!$1:$1,0)),6,1),"")</f>
        <v/>
      </c>
      <c r="BH56" s="249"/>
      <c r="BI56" s="249" t="str">
        <f>IFERROR(MID(INDEX('決勝ヒート - レース結果（貼付）'!$A:$Z,MATCH($R56,'決勝ヒート - レース結果（貼付）'!$B:$B,0),MATCH("会員番号",'決勝ヒート - レース結果（貼付）'!$1:$1,0)),7,1),"")</f>
        <v/>
      </c>
      <c r="BJ56" s="249"/>
      <c r="BK56" s="249" t="str">
        <f>IFERROR(MID(INDEX('決勝ヒート - レース結果（貼付）'!$A:$Z,MATCH($R56,'決勝ヒート - レース結果（貼付）'!$B:$B,0),MATCH("会員番号",'決勝ヒート - レース結果（貼付）'!$1:$1,0)),8,1),"")</f>
        <v/>
      </c>
      <c r="BL56" s="249"/>
      <c r="BM56" s="249" t="str">
        <f>IFERROR(MID(INDEX('決勝ヒート - レース結果（貼付）'!$A:$Z,MATCH($R56,'決勝ヒート - レース結果（貼付）'!$B:$B,0),MATCH("会員番号",'決勝ヒート - レース結果（貼付）'!$1:$1,0)),9,1),"")</f>
        <v/>
      </c>
      <c r="BN56" s="249"/>
      <c r="BO56" s="249" t="str">
        <f>IFERROR(MID(INDEX('決勝ヒート - レース結果（貼付）'!$A:$Z,MATCH($R56,'決勝ヒート - レース結果（貼付）'!$B:$B,0),MATCH("会員番号",'決勝ヒート - レース結果（貼付）'!$1:$1,0)),10,1),"")</f>
        <v/>
      </c>
      <c r="BP56" s="249"/>
      <c r="BQ56" s="249" t="str">
        <f>IFERROR(MID(INDEX('決勝ヒート - レース結果（貼付）'!$A:$Z,MATCH($R56,'決勝ヒート - レース結果（貼付）'!$B:$B,0),MATCH("会員番号",'決勝ヒート - レース結果（貼付）'!$1:$1,0)),11,1),"")</f>
        <v/>
      </c>
      <c r="BR56" s="249"/>
      <c r="BS56" s="249" t="str">
        <f>IFERROR(MID(INDEX('決勝ヒート - レース結果（貼付）'!$A:$Z,MATCH($R56,'決勝ヒート - レース結果（貼付）'!$B:$B,0),MATCH("会員番号",'決勝ヒート - レース結果（貼付）'!$1:$1,0)),12,1),"")</f>
        <v/>
      </c>
      <c r="BT56" s="249"/>
      <c r="BU56" s="249" t="str">
        <f>IFERROR(MID(INDEX('決勝ヒート - レース結果（貼付）'!$A:$Z,MATCH($R56,'決勝ヒート - レース結果（貼付）'!$B:$B,0),MATCH("会員番号",'決勝ヒート - レース結果（貼付）'!$1:$1,0)),13,1),"")</f>
        <v/>
      </c>
      <c r="BV56" s="249"/>
      <c r="BW56" s="249" t="str">
        <f>IFERROR(MID(INDEX('決勝ヒート - レース結果（貼付）'!$A:$Z,MATCH($R56,'決勝ヒート - レース結果（貼付）'!$B:$B,0),MATCH("会員番号",'決勝ヒート - レース結果（貼付）'!$1:$1,0)),14,1),"")</f>
        <v/>
      </c>
      <c r="BX56" s="249"/>
      <c r="BY56" s="250" t="str">
        <f>IFERROR(INDEX('決勝ヒート - レース結果（貼付）'!$A:$Z,MATCH($R56,'決勝ヒート - レース結果（貼付）'!$B:$B,0),MATCH("Team",'決勝ヒート - レース結果（貼付）'!$1:$1,0)),"")</f>
        <v/>
      </c>
      <c r="BZ56" s="251"/>
      <c r="CA56" s="251"/>
      <c r="CB56" s="251"/>
      <c r="CC56" s="251"/>
      <c r="CD56" s="251"/>
      <c r="CE56" s="251"/>
      <c r="CF56" s="251"/>
      <c r="CG56" s="251"/>
      <c r="CH56" s="251"/>
      <c r="CI56" s="251"/>
      <c r="CJ56" s="251"/>
      <c r="CK56" s="251"/>
      <c r="CL56" s="251"/>
      <c r="CM56" s="251"/>
      <c r="CN56" s="251"/>
      <c r="CO56" s="251"/>
      <c r="CP56" s="251"/>
      <c r="CQ56" s="251"/>
      <c r="CR56" s="251"/>
      <c r="CS56" s="252"/>
      <c r="CT56" s="250" t="str">
        <f>IFERROR(INDEX('決勝ヒート - レース結果（貼付）'!$A:$Z,MATCH($R56,'決勝ヒート - レース結果（貼付）'!$B:$B,0),MATCH("Model/Engine",'決勝ヒート - レース結果（貼付）'!$1:$1,0)),"")</f>
        <v/>
      </c>
      <c r="CU56" s="251"/>
      <c r="CV56" s="251"/>
      <c r="CW56" s="251"/>
      <c r="CX56" s="251"/>
      <c r="CY56" s="251"/>
      <c r="CZ56" s="251"/>
      <c r="DA56" s="251"/>
      <c r="DB56" s="251"/>
      <c r="DC56" s="251"/>
      <c r="DD56" s="252"/>
      <c r="DE56" s="253"/>
      <c r="DF56" s="254"/>
      <c r="DG56" s="254"/>
      <c r="DH56" s="254"/>
      <c r="DI56" s="254"/>
      <c r="DJ56" s="254"/>
      <c r="DK56" s="254"/>
      <c r="DL56" s="254"/>
      <c r="DM56" s="255"/>
      <c r="DN56" s="324" t="str">
        <f>IF(A56="DNS","ｽﾀｰﾄ出来ず",IF(A56="DQ","失　格",IFERROR(INDEX('決勝ヒート - レース結果（貼付）'!$A:$Z,MATCH($R56,'決勝ヒート - レース結果（貼付）'!$B:$B,0),MATCH("Total Time",'決勝ヒート - レース結果（貼付）'!$1:$1,0)),"")))</f>
        <v/>
      </c>
      <c r="DO56" s="324"/>
      <c r="DP56" s="324"/>
      <c r="DQ56" s="324"/>
      <c r="DR56" s="324"/>
      <c r="DS56" s="324"/>
      <c r="DT56" s="324"/>
      <c r="DU56" s="324"/>
      <c r="DV56" s="324"/>
      <c r="DW56" s="324"/>
      <c r="DX56" s="324"/>
      <c r="DY56" s="325" t="str">
        <f>IF(A56="DNS","",IF(A56="DQ","",IFERROR(INDEX('決勝ヒート - レース結果（貼付）'!$A:$Z,MATCH($R56,'決勝ヒート - レース結果（貼付）'!$B:$B,0),MATCH("Laps",'決勝ヒート - レース結果（貼付）'!$1:$1,0)),"")))</f>
        <v/>
      </c>
      <c r="DZ56" s="325"/>
      <c r="EA56" s="325"/>
      <c r="EB56" s="325"/>
      <c r="EC56" s="325"/>
      <c r="ED56" s="325"/>
      <c r="EE56" s="325"/>
      <c r="EF56" s="325"/>
      <c r="EG56" s="240"/>
      <c r="EH56" s="241"/>
      <c r="EI56" s="241"/>
      <c r="EJ56" s="241"/>
      <c r="EK56" s="241"/>
      <c r="EL56" s="241"/>
      <c r="EM56" s="241"/>
      <c r="EN56" s="241"/>
      <c r="EO56" s="241"/>
      <c r="EP56" s="241"/>
      <c r="EQ56" s="241"/>
      <c r="ER56" s="241"/>
      <c r="ES56" s="241"/>
      <c r="ET56" s="241"/>
      <c r="EU56" s="241"/>
      <c r="EV56" s="241"/>
      <c r="EW56" s="241"/>
      <c r="EX56" s="242"/>
    </row>
    <row r="57" spans="1:154" s="135" customFormat="1" ht="18.600000000000001" customHeight="1">
      <c r="A57" s="276" t="str">
        <f>IF(OR('決勝ヒート - レース結果（貼付）'!A28="DNF",'決勝ヒート - レース結果（貼付）'!A28="DNS",'決勝ヒート - レース結果（貼付）'!A28="DQ"),'決勝ヒート - レース結果（貼付）'!A28,IF(MAX('決勝ヒート - レース結果（貼付）'!$A:$A)&gt;A56,A56+1,""))</f>
        <v/>
      </c>
      <c r="B57" s="277"/>
      <c r="C57" s="277"/>
      <c r="D57" s="277"/>
      <c r="E57" s="278"/>
      <c r="F57" s="253" t="str">
        <f>IF(IFERROR(INDEX('決勝ヒート - レース結果（貼付）'!$A:$Z,MATCH($A57,'決勝ヒート - レース結果（貼付）'!$A:$A,0),MATCH("クラス",'決勝ヒート - レース結果（貼付）'!$1:$1,0)),"")=0,"",IFERROR(INDEX('決勝ヒート - レース結果（貼付）'!$A:$Z,MATCH($A57,'決勝ヒート - レース結果（貼付）'!$A:$A,0),MATCH("クラス",'決勝ヒート - レース結果（貼付）'!$1:$1,0)),""))</f>
        <v/>
      </c>
      <c r="G57" s="254"/>
      <c r="H57" s="254"/>
      <c r="I57" s="254"/>
      <c r="J57" s="254"/>
      <c r="K57" s="254"/>
      <c r="L57" s="255"/>
      <c r="M57" s="279" t="str">
        <f>IF(ISTEXT(A57)=TRUE,"",IF(F57="","",IF(A57="","",COUNTIF($F$15:F57,F57))))</f>
        <v/>
      </c>
      <c r="N57" s="277"/>
      <c r="O57" s="277"/>
      <c r="P57" s="277"/>
      <c r="Q57" s="278"/>
      <c r="R57" s="279" t="str">
        <f>IFERROR(INDEX('決勝ヒート - レース結果（貼付）'!A28:$Z$50,MATCH($A57,'決勝ヒート - レース結果（貼付）'!A28:$A$50,0),MATCH("No.",'決勝ヒート - レース結果（貼付）'!$1:$1,0)),"")</f>
        <v/>
      </c>
      <c r="S57" s="277"/>
      <c r="T57" s="277"/>
      <c r="U57" s="277"/>
      <c r="V57" s="278"/>
      <c r="W57" s="250" t="str">
        <f>IFERROR(INDEX('決勝ヒート - レース結果（貼付）'!$A:$Z,MATCH($R57,'決勝ヒート - レース結果（貼付）'!$B:$B,0),MATCH("名前",'決勝ヒート - レース結果（貼付）'!$1:$1,0)),"")</f>
        <v/>
      </c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  <c r="AH57" s="251"/>
      <c r="AI57" s="251"/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2"/>
      <c r="AW57" s="249" t="str">
        <f>IFERROR(MID(INDEX('決勝ヒート - レース結果（貼付）'!$A:$Z,MATCH($R57,'決勝ヒート - レース結果（貼付）'!$B:$B,0),MATCH("会員番号",'決勝ヒート - レース結果（貼付）'!$1:$1,0)),1,1),"")</f>
        <v/>
      </c>
      <c r="AX57" s="249"/>
      <c r="AY57" s="249" t="str">
        <f>IFERROR(MID(INDEX('決勝ヒート - レース結果（貼付）'!$A:$Z,MATCH($R57,'決勝ヒート - レース結果（貼付）'!$B:$B,0),MATCH("会員番号",'決勝ヒート - レース結果（貼付）'!$1:$1,0)),2,1),"")</f>
        <v/>
      </c>
      <c r="AZ57" s="249"/>
      <c r="BA57" s="249" t="str">
        <f>IFERROR(MID(INDEX('決勝ヒート - レース結果（貼付）'!$A:$Z,MATCH($R57,'決勝ヒート - レース結果（貼付）'!$B:$B,0),MATCH("会員番号",'決勝ヒート - レース結果（貼付）'!$1:$1,0)),3,1),"")</f>
        <v/>
      </c>
      <c r="BB57" s="249"/>
      <c r="BC57" s="249" t="str">
        <f>IFERROR(MID(INDEX('決勝ヒート - レース結果（貼付）'!$A:$Z,MATCH($R57,'決勝ヒート - レース結果（貼付）'!$B:$B,0),MATCH("会員番号",'決勝ヒート - レース結果（貼付）'!$1:$1,0)),4,1),"")</f>
        <v/>
      </c>
      <c r="BD57" s="249"/>
      <c r="BE57" s="249" t="str">
        <f>IFERROR(MID(INDEX('決勝ヒート - レース結果（貼付）'!$A:$Z,MATCH($R57,'決勝ヒート - レース結果（貼付）'!$B:$B,0),MATCH("会員番号",'決勝ヒート - レース結果（貼付）'!$1:$1,0)),5,1),"")</f>
        <v/>
      </c>
      <c r="BF57" s="249"/>
      <c r="BG57" s="249" t="str">
        <f>IFERROR(MID(INDEX('決勝ヒート - レース結果（貼付）'!$A:$Z,MATCH($R57,'決勝ヒート - レース結果（貼付）'!$B:$B,0),MATCH("会員番号",'決勝ヒート - レース結果（貼付）'!$1:$1,0)),6,1),"")</f>
        <v/>
      </c>
      <c r="BH57" s="249"/>
      <c r="BI57" s="249" t="str">
        <f>IFERROR(MID(INDEX('決勝ヒート - レース結果（貼付）'!$A:$Z,MATCH($R57,'決勝ヒート - レース結果（貼付）'!$B:$B,0),MATCH("会員番号",'決勝ヒート - レース結果（貼付）'!$1:$1,0)),7,1),"")</f>
        <v/>
      </c>
      <c r="BJ57" s="249"/>
      <c r="BK57" s="249" t="str">
        <f>IFERROR(MID(INDEX('決勝ヒート - レース結果（貼付）'!$A:$Z,MATCH($R57,'決勝ヒート - レース結果（貼付）'!$B:$B,0),MATCH("会員番号",'決勝ヒート - レース結果（貼付）'!$1:$1,0)),8,1),"")</f>
        <v/>
      </c>
      <c r="BL57" s="249"/>
      <c r="BM57" s="249" t="str">
        <f>IFERROR(MID(INDEX('決勝ヒート - レース結果（貼付）'!$A:$Z,MATCH($R57,'決勝ヒート - レース結果（貼付）'!$B:$B,0),MATCH("会員番号",'決勝ヒート - レース結果（貼付）'!$1:$1,0)),9,1),"")</f>
        <v/>
      </c>
      <c r="BN57" s="249"/>
      <c r="BO57" s="249" t="str">
        <f>IFERROR(MID(INDEX('決勝ヒート - レース結果（貼付）'!$A:$Z,MATCH($R57,'決勝ヒート - レース結果（貼付）'!$B:$B,0),MATCH("会員番号",'決勝ヒート - レース結果（貼付）'!$1:$1,0)),10,1),"")</f>
        <v/>
      </c>
      <c r="BP57" s="249"/>
      <c r="BQ57" s="249" t="str">
        <f>IFERROR(MID(INDEX('決勝ヒート - レース結果（貼付）'!$A:$Z,MATCH($R57,'決勝ヒート - レース結果（貼付）'!$B:$B,0),MATCH("会員番号",'決勝ヒート - レース結果（貼付）'!$1:$1,0)),11,1),"")</f>
        <v/>
      </c>
      <c r="BR57" s="249"/>
      <c r="BS57" s="249" t="str">
        <f>IFERROR(MID(INDEX('決勝ヒート - レース結果（貼付）'!$A:$Z,MATCH($R57,'決勝ヒート - レース結果（貼付）'!$B:$B,0),MATCH("会員番号",'決勝ヒート - レース結果（貼付）'!$1:$1,0)),12,1),"")</f>
        <v/>
      </c>
      <c r="BT57" s="249"/>
      <c r="BU57" s="249" t="str">
        <f>IFERROR(MID(INDEX('決勝ヒート - レース結果（貼付）'!$A:$Z,MATCH($R57,'決勝ヒート - レース結果（貼付）'!$B:$B,0),MATCH("会員番号",'決勝ヒート - レース結果（貼付）'!$1:$1,0)),13,1),"")</f>
        <v/>
      </c>
      <c r="BV57" s="249"/>
      <c r="BW57" s="249" t="str">
        <f>IFERROR(MID(INDEX('決勝ヒート - レース結果（貼付）'!$A:$Z,MATCH($R57,'決勝ヒート - レース結果（貼付）'!$B:$B,0),MATCH("会員番号",'決勝ヒート - レース結果（貼付）'!$1:$1,0)),14,1),"")</f>
        <v/>
      </c>
      <c r="BX57" s="249"/>
      <c r="BY57" s="250" t="str">
        <f>IFERROR(INDEX('決勝ヒート - レース結果（貼付）'!$A:$Z,MATCH($R57,'決勝ヒート - レース結果（貼付）'!$B:$B,0),MATCH("Team",'決勝ヒート - レース結果（貼付）'!$1:$1,0)),"")</f>
        <v/>
      </c>
      <c r="BZ57" s="251"/>
      <c r="CA57" s="251"/>
      <c r="CB57" s="251"/>
      <c r="CC57" s="251"/>
      <c r="CD57" s="251"/>
      <c r="CE57" s="251"/>
      <c r="CF57" s="251"/>
      <c r="CG57" s="251"/>
      <c r="CH57" s="251"/>
      <c r="CI57" s="251"/>
      <c r="CJ57" s="251"/>
      <c r="CK57" s="251"/>
      <c r="CL57" s="251"/>
      <c r="CM57" s="251"/>
      <c r="CN57" s="251"/>
      <c r="CO57" s="251"/>
      <c r="CP57" s="251"/>
      <c r="CQ57" s="251"/>
      <c r="CR57" s="251"/>
      <c r="CS57" s="252"/>
      <c r="CT57" s="250" t="str">
        <f>IFERROR(INDEX('決勝ヒート - レース結果（貼付）'!$A:$Z,MATCH($R57,'決勝ヒート - レース結果（貼付）'!$B:$B,0),MATCH("Model/Engine",'決勝ヒート - レース結果（貼付）'!$1:$1,0)),"")</f>
        <v/>
      </c>
      <c r="CU57" s="251"/>
      <c r="CV57" s="251"/>
      <c r="CW57" s="251"/>
      <c r="CX57" s="251"/>
      <c r="CY57" s="251"/>
      <c r="CZ57" s="251"/>
      <c r="DA57" s="251"/>
      <c r="DB57" s="251"/>
      <c r="DC57" s="251"/>
      <c r="DD57" s="252"/>
      <c r="DE57" s="253"/>
      <c r="DF57" s="254"/>
      <c r="DG57" s="254"/>
      <c r="DH57" s="254"/>
      <c r="DI57" s="254"/>
      <c r="DJ57" s="254"/>
      <c r="DK57" s="254"/>
      <c r="DL57" s="254"/>
      <c r="DM57" s="255"/>
      <c r="DN57" s="324" t="str">
        <f>IF(A57="DNS","ｽﾀｰﾄ出来ず",IF(A57="DQ","失　格",IFERROR(INDEX('決勝ヒート - レース結果（貼付）'!$A:$Z,MATCH($R57,'決勝ヒート - レース結果（貼付）'!$B:$B,0),MATCH("Total Time",'決勝ヒート - レース結果（貼付）'!$1:$1,0)),"")))</f>
        <v/>
      </c>
      <c r="DO57" s="324"/>
      <c r="DP57" s="324"/>
      <c r="DQ57" s="324"/>
      <c r="DR57" s="324"/>
      <c r="DS57" s="324"/>
      <c r="DT57" s="324"/>
      <c r="DU57" s="324"/>
      <c r="DV57" s="324"/>
      <c r="DW57" s="324"/>
      <c r="DX57" s="324"/>
      <c r="DY57" s="325" t="str">
        <f>IF(A57="DNS","",IF(A57="DQ","",IFERROR(INDEX('決勝ヒート - レース結果（貼付）'!$A:$Z,MATCH($R57,'決勝ヒート - レース結果（貼付）'!$B:$B,0),MATCH("Laps",'決勝ヒート - レース結果（貼付）'!$1:$1,0)),"")))</f>
        <v/>
      </c>
      <c r="DZ57" s="325"/>
      <c r="EA57" s="325"/>
      <c r="EB57" s="325"/>
      <c r="EC57" s="325"/>
      <c r="ED57" s="325"/>
      <c r="EE57" s="325"/>
      <c r="EF57" s="325"/>
      <c r="EG57" s="240"/>
      <c r="EH57" s="241"/>
      <c r="EI57" s="241"/>
      <c r="EJ57" s="241"/>
      <c r="EK57" s="241"/>
      <c r="EL57" s="241"/>
      <c r="EM57" s="241"/>
      <c r="EN57" s="241"/>
      <c r="EO57" s="241"/>
      <c r="EP57" s="241"/>
      <c r="EQ57" s="241"/>
      <c r="ER57" s="241"/>
      <c r="ES57" s="241"/>
      <c r="ET57" s="241"/>
      <c r="EU57" s="241"/>
      <c r="EV57" s="241"/>
      <c r="EW57" s="241"/>
      <c r="EX57" s="242"/>
    </row>
    <row r="58" spans="1:154" s="135" customFormat="1" ht="18.600000000000001" customHeight="1">
      <c r="A58" s="276" t="str">
        <f>IF(OR('決勝ヒート - レース結果（貼付）'!A29="DNF",'決勝ヒート - レース結果（貼付）'!A29="DNS",'決勝ヒート - レース結果（貼付）'!A29="DQ"),'決勝ヒート - レース結果（貼付）'!A29,IF(MAX('決勝ヒート - レース結果（貼付）'!$A:$A)&gt;A57,A57+1,""))</f>
        <v/>
      </c>
      <c r="B58" s="277"/>
      <c r="C58" s="277"/>
      <c r="D58" s="277"/>
      <c r="E58" s="278"/>
      <c r="F58" s="253" t="str">
        <f>IF(IFERROR(INDEX('決勝ヒート - レース結果（貼付）'!$A:$Z,MATCH($A58,'決勝ヒート - レース結果（貼付）'!$A:$A,0),MATCH("クラス",'決勝ヒート - レース結果（貼付）'!$1:$1,0)),"")=0,"",IFERROR(INDEX('決勝ヒート - レース結果（貼付）'!$A:$Z,MATCH($A58,'決勝ヒート - レース結果（貼付）'!$A:$A,0),MATCH("クラス",'決勝ヒート - レース結果（貼付）'!$1:$1,0)),""))</f>
        <v/>
      </c>
      <c r="G58" s="254"/>
      <c r="H58" s="254"/>
      <c r="I58" s="254"/>
      <c r="J58" s="254"/>
      <c r="K58" s="254"/>
      <c r="L58" s="255"/>
      <c r="M58" s="279" t="str">
        <f>IF(ISTEXT(A58)=TRUE,"",IF(F58="","",IF(A58="","",COUNTIF($F$15:F58,F58))))</f>
        <v/>
      </c>
      <c r="N58" s="277"/>
      <c r="O58" s="277"/>
      <c r="P58" s="277"/>
      <c r="Q58" s="278"/>
      <c r="R58" s="279" t="str">
        <f>IFERROR(INDEX('決勝ヒート - レース結果（貼付）'!A29:$Z$50,MATCH($A58,'決勝ヒート - レース結果（貼付）'!A29:$A$50,0),MATCH("No.",'決勝ヒート - レース結果（貼付）'!$1:$1,0)),"")</f>
        <v/>
      </c>
      <c r="S58" s="277"/>
      <c r="T58" s="277"/>
      <c r="U58" s="277"/>
      <c r="V58" s="278"/>
      <c r="W58" s="250" t="str">
        <f>IFERROR(INDEX('決勝ヒート - レース結果（貼付）'!$A:$Z,MATCH($R58,'決勝ヒート - レース結果（貼付）'!$B:$B,0),MATCH("名前",'決勝ヒート - レース結果（貼付）'!$1:$1,0)),"")</f>
        <v/>
      </c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2"/>
      <c r="AW58" s="249" t="str">
        <f>IFERROR(MID(INDEX('決勝ヒート - レース結果（貼付）'!$A:$Z,MATCH($R58,'決勝ヒート - レース結果（貼付）'!$B:$B,0),MATCH("会員番号",'決勝ヒート - レース結果（貼付）'!$1:$1,0)),1,1),"")</f>
        <v/>
      </c>
      <c r="AX58" s="249"/>
      <c r="AY58" s="249" t="str">
        <f>IFERROR(MID(INDEX('決勝ヒート - レース結果（貼付）'!$A:$Z,MATCH($R58,'決勝ヒート - レース結果（貼付）'!$B:$B,0),MATCH("会員番号",'決勝ヒート - レース結果（貼付）'!$1:$1,0)),2,1),"")</f>
        <v/>
      </c>
      <c r="AZ58" s="249"/>
      <c r="BA58" s="249" t="str">
        <f>IFERROR(MID(INDEX('決勝ヒート - レース結果（貼付）'!$A:$Z,MATCH($R58,'決勝ヒート - レース結果（貼付）'!$B:$B,0),MATCH("会員番号",'決勝ヒート - レース結果（貼付）'!$1:$1,0)),3,1),"")</f>
        <v/>
      </c>
      <c r="BB58" s="249"/>
      <c r="BC58" s="249" t="str">
        <f>IFERROR(MID(INDEX('決勝ヒート - レース結果（貼付）'!$A:$Z,MATCH($R58,'決勝ヒート - レース結果（貼付）'!$B:$B,0),MATCH("会員番号",'決勝ヒート - レース結果（貼付）'!$1:$1,0)),4,1),"")</f>
        <v/>
      </c>
      <c r="BD58" s="249"/>
      <c r="BE58" s="249" t="str">
        <f>IFERROR(MID(INDEX('決勝ヒート - レース結果（貼付）'!$A:$Z,MATCH($R58,'決勝ヒート - レース結果（貼付）'!$B:$B,0),MATCH("会員番号",'決勝ヒート - レース結果（貼付）'!$1:$1,0)),5,1),"")</f>
        <v/>
      </c>
      <c r="BF58" s="249"/>
      <c r="BG58" s="249" t="str">
        <f>IFERROR(MID(INDEX('決勝ヒート - レース結果（貼付）'!$A:$Z,MATCH($R58,'決勝ヒート - レース結果（貼付）'!$B:$B,0),MATCH("会員番号",'決勝ヒート - レース結果（貼付）'!$1:$1,0)),6,1),"")</f>
        <v/>
      </c>
      <c r="BH58" s="249"/>
      <c r="BI58" s="249" t="str">
        <f>IFERROR(MID(INDEX('決勝ヒート - レース結果（貼付）'!$A:$Z,MATCH($R58,'決勝ヒート - レース結果（貼付）'!$B:$B,0),MATCH("会員番号",'決勝ヒート - レース結果（貼付）'!$1:$1,0)),7,1),"")</f>
        <v/>
      </c>
      <c r="BJ58" s="249"/>
      <c r="BK58" s="249" t="str">
        <f>IFERROR(MID(INDEX('決勝ヒート - レース結果（貼付）'!$A:$Z,MATCH($R58,'決勝ヒート - レース結果（貼付）'!$B:$B,0),MATCH("会員番号",'決勝ヒート - レース結果（貼付）'!$1:$1,0)),8,1),"")</f>
        <v/>
      </c>
      <c r="BL58" s="249"/>
      <c r="BM58" s="249" t="str">
        <f>IFERROR(MID(INDEX('決勝ヒート - レース結果（貼付）'!$A:$Z,MATCH($R58,'決勝ヒート - レース結果（貼付）'!$B:$B,0),MATCH("会員番号",'決勝ヒート - レース結果（貼付）'!$1:$1,0)),9,1),"")</f>
        <v/>
      </c>
      <c r="BN58" s="249"/>
      <c r="BO58" s="249" t="str">
        <f>IFERROR(MID(INDEX('決勝ヒート - レース結果（貼付）'!$A:$Z,MATCH($R58,'決勝ヒート - レース結果（貼付）'!$B:$B,0),MATCH("会員番号",'決勝ヒート - レース結果（貼付）'!$1:$1,0)),10,1),"")</f>
        <v/>
      </c>
      <c r="BP58" s="249"/>
      <c r="BQ58" s="249" t="str">
        <f>IFERROR(MID(INDEX('決勝ヒート - レース結果（貼付）'!$A:$Z,MATCH($R58,'決勝ヒート - レース結果（貼付）'!$B:$B,0),MATCH("会員番号",'決勝ヒート - レース結果（貼付）'!$1:$1,0)),11,1),"")</f>
        <v/>
      </c>
      <c r="BR58" s="249"/>
      <c r="BS58" s="249" t="str">
        <f>IFERROR(MID(INDEX('決勝ヒート - レース結果（貼付）'!$A:$Z,MATCH($R58,'決勝ヒート - レース結果（貼付）'!$B:$B,0),MATCH("会員番号",'決勝ヒート - レース結果（貼付）'!$1:$1,0)),12,1),"")</f>
        <v/>
      </c>
      <c r="BT58" s="249"/>
      <c r="BU58" s="249" t="str">
        <f>IFERROR(MID(INDEX('決勝ヒート - レース結果（貼付）'!$A:$Z,MATCH($R58,'決勝ヒート - レース結果（貼付）'!$B:$B,0),MATCH("会員番号",'決勝ヒート - レース結果（貼付）'!$1:$1,0)),13,1),"")</f>
        <v/>
      </c>
      <c r="BV58" s="249"/>
      <c r="BW58" s="249" t="str">
        <f>IFERROR(MID(INDEX('決勝ヒート - レース結果（貼付）'!$A:$Z,MATCH($R58,'決勝ヒート - レース結果（貼付）'!$B:$B,0),MATCH("会員番号",'決勝ヒート - レース結果（貼付）'!$1:$1,0)),14,1),"")</f>
        <v/>
      </c>
      <c r="BX58" s="249"/>
      <c r="BY58" s="250" t="str">
        <f>IFERROR(INDEX('決勝ヒート - レース結果（貼付）'!$A:$Z,MATCH($R58,'決勝ヒート - レース結果（貼付）'!$B:$B,0),MATCH("Team",'決勝ヒート - レース結果（貼付）'!$1:$1,0)),"")</f>
        <v/>
      </c>
      <c r="BZ58" s="251"/>
      <c r="CA58" s="251"/>
      <c r="CB58" s="251"/>
      <c r="CC58" s="251"/>
      <c r="CD58" s="251"/>
      <c r="CE58" s="251"/>
      <c r="CF58" s="251"/>
      <c r="CG58" s="251"/>
      <c r="CH58" s="251"/>
      <c r="CI58" s="251"/>
      <c r="CJ58" s="251"/>
      <c r="CK58" s="251"/>
      <c r="CL58" s="251"/>
      <c r="CM58" s="251"/>
      <c r="CN58" s="251"/>
      <c r="CO58" s="251"/>
      <c r="CP58" s="251"/>
      <c r="CQ58" s="251"/>
      <c r="CR58" s="251"/>
      <c r="CS58" s="252"/>
      <c r="CT58" s="250" t="str">
        <f>IFERROR(INDEX('決勝ヒート - レース結果（貼付）'!$A:$Z,MATCH($R58,'決勝ヒート - レース結果（貼付）'!$B:$B,0),MATCH("Model/Engine",'決勝ヒート - レース結果（貼付）'!$1:$1,0)),"")</f>
        <v/>
      </c>
      <c r="CU58" s="251"/>
      <c r="CV58" s="251"/>
      <c r="CW58" s="251"/>
      <c r="CX58" s="251"/>
      <c r="CY58" s="251"/>
      <c r="CZ58" s="251"/>
      <c r="DA58" s="251"/>
      <c r="DB58" s="251"/>
      <c r="DC58" s="251"/>
      <c r="DD58" s="252"/>
      <c r="DE58" s="253"/>
      <c r="DF58" s="254"/>
      <c r="DG58" s="254"/>
      <c r="DH58" s="254"/>
      <c r="DI58" s="254"/>
      <c r="DJ58" s="254"/>
      <c r="DK58" s="254"/>
      <c r="DL58" s="254"/>
      <c r="DM58" s="255"/>
      <c r="DN58" s="324" t="str">
        <f>IF(A58="DNS","ｽﾀｰﾄ出来ず",IF(A58="DQ","失　格",IFERROR(INDEX('決勝ヒート - レース結果（貼付）'!$A:$Z,MATCH($R58,'決勝ヒート - レース結果（貼付）'!$B:$B,0),MATCH("Total Time",'決勝ヒート - レース結果（貼付）'!$1:$1,0)),"")))</f>
        <v/>
      </c>
      <c r="DO58" s="324"/>
      <c r="DP58" s="324"/>
      <c r="DQ58" s="324"/>
      <c r="DR58" s="324"/>
      <c r="DS58" s="324"/>
      <c r="DT58" s="324"/>
      <c r="DU58" s="324"/>
      <c r="DV58" s="324"/>
      <c r="DW58" s="324"/>
      <c r="DX58" s="324"/>
      <c r="DY58" s="325" t="str">
        <f>IF(A58="DNS","",IF(A58="DQ","",IFERROR(INDEX('決勝ヒート - レース結果（貼付）'!$A:$Z,MATCH($R58,'決勝ヒート - レース結果（貼付）'!$B:$B,0),MATCH("Laps",'決勝ヒート - レース結果（貼付）'!$1:$1,0)),"")))</f>
        <v/>
      </c>
      <c r="DZ58" s="325"/>
      <c r="EA58" s="325"/>
      <c r="EB58" s="325"/>
      <c r="EC58" s="325"/>
      <c r="ED58" s="325"/>
      <c r="EE58" s="325"/>
      <c r="EF58" s="325"/>
      <c r="EG58" s="240"/>
      <c r="EH58" s="241"/>
      <c r="EI58" s="241"/>
      <c r="EJ58" s="241"/>
      <c r="EK58" s="241"/>
      <c r="EL58" s="241"/>
      <c r="EM58" s="241"/>
      <c r="EN58" s="241"/>
      <c r="EO58" s="241"/>
      <c r="EP58" s="241"/>
      <c r="EQ58" s="241"/>
      <c r="ER58" s="241"/>
      <c r="ES58" s="241"/>
      <c r="ET58" s="241"/>
      <c r="EU58" s="241"/>
      <c r="EV58" s="241"/>
      <c r="EW58" s="241"/>
      <c r="EX58" s="242"/>
    </row>
    <row r="59" spans="1:154" s="135" customFormat="1" ht="18.600000000000001" customHeight="1">
      <c r="A59" s="276" t="str">
        <f>IF(OR('決勝ヒート - レース結果（貼付）'!A30="DNF",'決勝ヒート - レース結果（貼付）'!A30="DNS",'決勝ヒート - レース結果（貼付）'!A30="DQ"),'決勝ヒート - レース結果（貼付）'!A30,IF(MAX('決勝ヒート - レース結果（貼付）'!$A:$A)&gt;A58,A58+1,""))</f>
        <v/>
      </c>
      <c r="B59" s="277"/>
      <c r="C59" s="277"/>
      <c r="D59" s="277"/>
      <c r="E59" s="278"/>
      <c r="F59" s="253" t="str">
        <f>IF(IFERROR(INDEX('決勝ヒート - レース結果（貼付）'!$A:$Z,MATCH($A59,'決勝ヒート - レース結果（貼付）'!$A:$A,0),MATCH("クラス",'決勝ヒート - レース結果（貼付）'!$1:$1,0)),"")=0,"",IFERROR(INDEX('決勝ヒート - レース結果（貼付）'!$A:$Z,MATCH($A59,'決勝ヒート - レース結果（貼付）'!$A:$A,0),MATCH("クラス",'決勝ヒート - レース結果（貼付）'!$1:$1,0)),""))</f>
        <v/>
      </c>
      <c r="G59" s="254"/>
      <c r="H59" s="254"/>
      <c r="I59" s="254"/>
      <c r="J59" s="254"/>
      <c r="K59" s="254"/>
      <c r="L59" s="255"/>
      <c r="M59" s="279" t="str">
        <f>IF(ISTEXT(A59)=TRUE,"",IF(F59="","",IF(A59="","",COUNTIF($F$15:F59,F59))))</f>
        <v/>
      </c>
      <c r="N59" s="277"/>
      <c r="O59" s="277"/>
      <c r="P59" s="277"/>
      <c r="Q59" s="278"/>
      <c r="R59" s="279" t="str">
        <f>IFERROR(INDEX('決勝ヒート - レース結果（貼付）'!A30:$Z$50,MATCH($A59,'決勝ヒート - レース結果（貼付）'!A30:$A$50,0),MATCH("No.",'決勝ヒート - レース結果（貼付）'!$1:$1,0)),"")</f>
        <v/>
      </c>
      <c r="S59" s="277"/>
      <c r="T59" s="277"/>
      <c r="U59" s="277"/>
      <c r="V59" s="278"/>
      <c r="W59" s="250" t="str">
        <f>IFERROR(INDEX('決勝ヒート - レース結果（貼付）'!$A:$Z,MATCH($R59,'決勝ヒート - レース結果（貼付）'!$B:$B,0),MATCH("名前",'決勝ヒート - レース結果（貼付）'!$1:$1,0)),"")</f>
        <v/>
      </c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  <c r="AS59" s="251"/>
      <c r="AT59" s="251"/>
      <c r="AU59" s="251"/>
      <c r="AV59" s="252"/>
      <c r="AW59" s="249" t="str">
        <f>IFERROR(MID(INDEX('決勝ヒート - レース結果（貼付）'!$A:$Z,MATCH($R59,'決勝ヒート - レース結果（貼付）'!$B:$B,0),MATCH("会員番号",'決勝ヒート - レース結果（貼付）'!$1:$1,0)),1,1),"")</f>
        <v/>
      </c>
      <c r="AX59" s="249"/>
      <c r="AY59" s="249" t="str">
        <f>IFERROR(MID(INDEX('決勝ヒート - レース結果（貼付）'!$A:$Z,MATCH($R59,'決勝ヒート - レース結果（貼付）'!$B:$B,0),MATCH("会員番号",'決勝ヒート - レース結果（貼付）'!$1:$1,0)),2,1),"")</f>
        <v/>
      </c>
      <c r="AZ59" s="249"/>
      <c r="BA59" s="249" t="str">
        <f>IFERROR(MID(INDEX('決勝ヒート - レース結果（貼付）'!$A:$Z,MATCH($R59,'決勝ヒート - レース結果（貼付）'!$B:$B,0),MATCH("会員番号",'決勝ヒート - レース結果（貼付）'!$1:$1,0)),3,1),"")</f>
        <v/>
      </c>
      <c r="BB59" s="249"/>
      <c r="BC59" s="249" t="str">
        <f>IFERROR(MID(INDEX('決勝ヒート - レース結果（貼付）'!$A:$Z,MATCH($R59,'決勝ヒート - レース結果（貼付）'!$B:$B,0),MATCH("会員番号",'決勝ヒート - レース結果（貼付）'!$1:$1,0)),4,1),"")</f>
        <v/>
      </c>
      <c r="BD59" s="249"/>
      <c r="BE59" s="249" t="str">
        <f>IFERROR(MID(INDEX('決勝ヒート - レース結果（貼付）'!$A:$Z,MATCH($R59,'決勝ヒート - レース結果（貼付）'!$B:$B,0),MATCH("会員番号",'決勝ヒート - レース結果（貼付）'!$1:$1,0)),5,1),"")</f>
        <v/>
      </c>
      <c r="BF59" s="249"/>
      <c r="BG59" s="249" t="str">
        <f>IFERROR(MID(INDEX('決勝ヒート - レース結果（貼付）'!$A:$Z,MATCH($R59,'決勝ヒート - レース結果（貼付）'!$B:$B,0),MATCH("会員番号",'決勝ヒート - レース結果（貼付）'!$1:$1,0)),6,1),"")</f>
        <v/>
      </c>
      <c r="BH59" s="249"/>
      <c r="BI59" s="249" t="str">
        <f>IFERROR(MID(INDEX('決勝ヒート - レース結果（貼付）'!$A:$Z,MATCH($R59,'決勝ヒート - レース結果（貼付）'!$B:$B,0),MATCH("会員番号",'決勝ヒート - レース結果（貼付）'!$1:$1,0)),7,1),"")</f>
        <v/>
      </c>
      <c r="BJ59" s="249"/>
      <c r="BK59" s="249" t="str">
        <f>IFERROR(MID(INDEX('決勝ヒート - レース結果（貼付）'!$A:$Z,MATCH($R59,'決勝ヒート - レース結果（貼付）'!$B:$B,0),MATCH("会員番号",'決勝ヒート - レース結果（貼付）'!$1:$1,0)),8,1),"")</f>
        <v/>
      </c>
      <c r="BL59" s="249"/>
      <c r="BM59" s="249" t="str">
        <f>IFERROR(MID(INDEX('決勝ヒート - レース結果（貼付）'!$A:$Z,MATCH($R59,'決勝ヒート - レース結果（貼付）'!$B:$B,0),MATCH("会員番号",'決勝ヒート - レース結果（貼付）'!$1:$1,0)),9,1),"")</f>
        <v/>
      </c>
      <c r="BN59" s="249"/>
      <c r="BO59" s="249" t="str">
        <f>IFERROR(MID(INDEX('決勝ヒート - レース結果（貼付）'!$A:$Z,MATCH($R59,'決勝ヒート - レース結果（貼付）'!$B:$B,0),MATCH("会員番号",'決勝ヒート - レース結果（貼付）'!$1:$1,0)),10,1),"")</f>
        <v/>
      </c>
      <c r="BP59" s="249"/>
      <c r="BQ59" s="249" t="str">
        <f>IFERROR(MID(INDEX('決勝ヒート - レース結果（貼付）'!$A:$Z,MATCH($R59,'決勝ヒート - レース結果（貼付）'!$B:$B,0),MATCH("会員番号",'決勝ヒート - レース結果（貼付）'!$1:$1,0)),11,1),"")</f>
        <v/>
      </c>
      <c r="BR59" s="249"/>
      <c r="BS59" s="249" t="str">
        <f>IFERROR(MID(INDEX('決勝ヒート - レース結果（貼付）'!$A:$Z,MATCH($R59,'決勝ヒート - レース結果（貼付）'!$B:$B,0),MATCH("会員番号",'決勝ヒート - レース結果（貼付）'!$1:$1,0)),12,1),"")</f>
        <v/>
      </c>
      <c r="BT59" s="249"/>
      <c r="BU59" s="249" t="str">
        <f>IFERROR(MID(INDEX('決勝ヒート - レース結果（貼付）'!$A:$Z,MATCH($R59,'決勝ヒート - レース結果（貼付）'!$B:$B,0),MATCH("会員番号",'決勝ヒート - レース結果（貼付）'!$1:$1,0)),13,1),"")</f>
        <v/>
      </c>
      <c r="BV59" s="249"/>
      <c r="BW59" s="249" t="str">
        <f>IFERROR(MID(INDEX('決勝ヒート - レース結果（貼付）'!$A:$Z,MATCH($R59,'決勝ヒート - レース結果（貼付）'!$B:$B,0),MATCH("会員番号",'決勝ヒート - レース結果（貼付）'!$1:$1,0)),14,1),"")</f>
        <v/>
      </c>
      <c r="BX59" s="249"/>
      <c r="BY59" s="250" t="str">
        <f>IFERROR(INDEX('決勝ヒート - レース結果（貼付）'!$A:$Z,MATCH($R59,'決勝ヒート - レース結果（貼付）'!$B:$B,0),MATCH("Team",'決勝ヒート - レース結果（貼付）'!$1:$1,0)),"")</f>
        <v/>
      </c>
      <c r="BZ59" s="251"/>
      <c r="CA59" s="251"/>
      <c r="CB59" s="251"/>
      <c r="CC59" s="251"/>
      <c r="CD59" s="251"/>
      <c r="CE59" s="251"/>
      <c r="CF59" s="251"/>
      <c r="CG59" s="251"/>
      <c r="CH59" s="251"/>
      <c r="CI59" s="251"/>
      <c r="CJ59" s="251"/>
      <c r="CK59" s="251"/>
      <c r="CL59" s="251"/>
      <c r="CM59" s="251"/>
      <c r="CN59" s="251"/>
      <c r="CO59" s="251"/>
      <c r="CP59" s="251"/>
      <c r="CQ59" s="251"/>
      <c r="CR59" s="251"/>
      <c r="CS59" s="252"/>
      <c r="CT59" s="250" t="str">
        <f>IFERROR(INDEX('決勝ヒート - レース結果（貼付）'!$A:$Z,MATCH($R59,'決勝ヒート - レース結果（貼付）'!$B:$B,0),MATCH("Model/Engine",'決勝ヒート - レース結果（貼付）'!$1:$1,0)),"")</f>
        <v/>
      </c>
      <c r="CU59" s="251"/>
      <c r="CV59" s="251"/>
      <c r="CW59" s="251"/>
      <c r="CX59" s="251"/>
      <c r="CY59" s="251"/>
      <c r="CZ59" s="251"/>
      <c r="DA59" s="251"/>
      <c r="DB59" s="251"/>
      <c r="DC59" s="251"/>
      <c r="DD59" s="252"/>
      <c r="DE59" s="253"/>
      <c r="DF59" s="254"/>
      <c r="DG59" s="254"/>
      <c r="DH59" s="254"/>
      <c r="DI59" s="254"/>
      <c r="DJ59" s="254"/>
      <c r="DK59" s="254"/>
      <c r="DL59" s="254"/>
      <c r="DM59" s="255"/>
      <c r="DN59" s="324" t="str">
        <f>IF(A59="DNS","ｽﾀｰﾄ出来ず",IF(A59="DQ","失　格",IFERROR(INDEX('決勝ヒート - レース結果（貼付）'!$A:$Z,MATCH($R59,'決勝ヒート - レース結果（貼付）'!$B:$B,0),MATCH("Total Time",'決勝ヒート - レース結果（貼付）'!$1:$1,0)),"")))</f>
        <v/>
      </c>
      <c r="DO59" s="324"/>
      <c r="DP59" s="324"/>
      <c r="DQ59" s="324"/>
      <c r="DR59" s="324"/>
      <c r="DS59" s="324"/>
      <c r="DT59" s="324"/>
      <c r="DU59" s="324"/>
      <c r="DV59" s="324"/>
      <c r="DW59" s="324"/>
      <c r="DX59" s="324"/>
      <c r="DY59" s="325" t="str">
        <f>IF(A59="DNS","",IF(A59="DQ","",IFERROR(INDEX('決勝ヒート - レース結果（貼付）'!$A:$Z,MATCH($R59,'決勝ヒート - レース結果（貼付）'!$B:$B,0),MATCH("Laps",'決勝ヒート - レース結果（貼付）'!$1:$1,0)),"")))</f>
        <v/>
      </c>
      <c r="DZ59" s="325"/>
      <c r="EA59" s="325"/>
      <c r="EB59" s="325"/>
      <c r="EC59" s="325"/>
      <c r="ED59" s="325"/>
      <c r="EE59" s="325"/>
      <c r="EF59" s="325"/>
      <c r="EG59" s="240"/>
      <c r="EH59" s="241"/>
      <c r="EI59" s="241"/>
      <c r="EJ59" s="241"/>
      <c r="EK59" s="241"/>
      <c r="EL59" s="241"/>
      <c r="EM59" s="241"/>
      <c r="EN59" s="241"/>
      <c r="EO59" s="241"/>
      <c r="EP59" s="241"/>
      <c r="EQ59" s="241"/>
      <c r="ER59" s="241"/>
      <c r="ES59" s="241"/>
      <c r="ET59" s="241"/>
      <c r="EU59" s="241"/>
      <c r="EV59" s="241"/>
      <c r="EW59" s="241"/>
      <c r="EX59" s="242"/>
    </row>
    <row r="60" spans="1:154" s="135" customFormat="1" ht="18.600000000000001" customHeight="1">
      <c r="A60" s="276" t="str">
        <f>IF(OR('決勝ヒート - レース結果（貼付）'!A31="DNF",'決勝ヒート - レース結果（貼付）'!A31="DNS",'決勝ヒート - レース結果（貼付）'!A31="DQ"),'決勝ヒート - レース結果（貼付）'!A31,IF(MAX('決勝ヒート - レース結果（貼付）'!$A:$A)&gt;A59,A59+1,""))</f>
        <v/>
      </c>
      <c r="B60" s="277"/>
      <c r="C60" s="277"/>
      <c r="D60" s="277"/>
      <c r="E60" s="278"/>
      <c r="F60" s="253" t="str">
        <f>IF(IFERROR(INDEX('決勝ヒート - レース結果（貼付）'!$A:$Z,MATCH($A60,'決勝ヒート - レース結果（貼付）'!$A:$A,0),MATCH("クラス",'決勝ヒート - レース結果（貼付）'!$1:$1,0)),"")=0,"",IFERROR(INDEX('決勝ヒート - レース結果（貼付）'!$A:$Z,MATCH($A60,'決勝ヒート - レース結果（貼付）'!$A:$A,0),MATCH("クラス",'決勝ヒート - レース結果（貼付）'!$1:$1,0)),""))</f>
        <v/>
      </c>
      <c r="G60" s="254"/>
      <c r="H60" s="254"/>
      <c r="I60" s="254"/>
      <c r="J60" s="254"/>
      <c r="K60" s="254"/>
      <c r="L60" s="255"/>
      <c r="M60" s="279" t="str">
        <f>IF(ISTEXT(A60)=TRUE,"",IF(F60="","",IF(A60="","",COUNTIF($F$15:F60,F60))))</f>
        <v/>
      </c>
      <c r="N60" s="277"/>
      <c r="O60" s="277"/>
      <c r="P60" s="277"/>
      <c r="Q60" s="278"/>
      <c r="R60" s="279" t="str">
        <f>IFERROR(INDEX('決勝ヒート - レース結果（貼付）'!A31:$Z$50,MATCH($A60,'決勝ヒート - レース結果（貼付）'!A31:$A$50,0),MATCH("No.",'決勝ヒート - レース結果（貼付）'!$1:$1,0)),"")</f>
        <v/>
      </c>
      <c r="S60" s="277"/>
      <c r="T60" s="277"/>
      <c r="U60" s="277"/>
      <c r="V60" s="278"/>
      <c r="W60" s="250" t="str">
        <f>IFERROR(INDEX('決勝ヒート - レース結果（貼付）'!$A:$Z,MATCH($R60,'決勝ヒート - レース結果（貼付）'!$B:$B,0),MATCH("名前",'決勝ヒート - レース結果（貼付）'!$1:$1,0)),"")</f>
        <v/>
      </c>
      <c r="X60" s="251"/>
      <c r="Y60" s="251"/>
      <c r="Z60" s="251"/>
      <c r="AA60" s="251"/>
      <c r="AB60" s="251"/>
      <c r="AC60" s="251"/>
      <c r="AD60" s="251"/>
      <c r="AE60" s="251"/>
      <c r="AF60" s="251"/>
      <c r="AG60" s="251"/>
      <c r="AH60" s="251"/>
      <c r="AI60" s="251"/>
      <c r="AJ60" s="251"/>
      <c r="AK60" s="251"/>
      <c r="AL60" s="251"/>
      <c r="AM60" s="251"/>
      <c r="AN60" s="251"/>
      <c r="AO60" s="251"/>
      <c r="AP60" s="251"/>
      <c r="AQ60" s="251"/>
      <c r="AR60" s="251"/>
      <c r="AS60" s="251"/>
      <c r="AT60" s="251"/>
      <c r="AU60" s="251"/>
      <c r="AV60" s="252"/>
      <c r="AW60" s="249" t="str">
        <f>IFERROR(MID(INDEX('決勝ヒート - レース結果（貼付）'!$A:$Z,MATCH($R60,'決勝ヒート - レース結果（貼付）'!$B:$B,0),MATCH("会員番号",'決勝ヒート - レース結果（貼付）'!$1:$1,0)),1,1),"")</f>
        <v/>
      </c>
      <c r="AX60" s="249"/>
      <c r="AY60" s="249" t="str">
        <f>IFERROR(MID(INDEX('決勝ヒート - レース結果（貼付）'!$A:$Z,MATCH($R60,'決勝ヒート - レース結果（貼付）'!$B:$B,0),MATCH("会員番号",'決勝ヒート - レース結果（貼付）'!$1:$1,0)),2,1),"")</f>
        <v/>
      </c>
      <c r="AZ60" s="249"/>
      <c r="BA60" s="249" t="str">
        <f>IFERROR(MID(INDEX('決勝ヒート - レース結果（貼付）'!$A:$Z,MATCH($R60,'決勝ヒート - レース結果（貼付）'!$B:$B,0),MATCH("会員番号",'決勝ヒート - レース結果（貼付）'!$1:$1,0)),3,1),"")</f>
        <v/>
      </c>
      <c r="BB60" s="249"/>
      <c r="BC60" s="249" t="str">
        <f>IFERROR(MID(INDEX('決勝ヒート - レース結果（貼付）'!$A:$Z,MATCH($R60,'決勝ヒート - レース結果（貼付）'!$B:$B,0),MATCH("会員番号",'決勝ヒート - レース結果（貼付）'!$1:$1,0)),4,1),"")</f>
        <v/>
      </c>
      <c r="BD60" s="249"/>
      <c r="BE60" s="249" t="str">
        <f>IFERROR(MID(INDEX('決勝ヒート - レース結果（貼付）'!$A:$Z,MATCH($R60,'決勝ヒート - レース結果（貼付）'!$B:$B,0),MATCH("会員番号",'決勝ヒート - レース結果（貼付）'!$1:$1,0)),5,1),"")</f>
        <v/>
      </c>
      <c r="BF60" s="249"/>
      <c r="BG60" s="249" t="str">
        <f>IFERROR(MID(INDEX('決勝ヒート - レース結果（貼付）'!$A:$Z,MATCH($R60,'決勝ヒート - レース結果（貼付）'!$B:$B,0),MATCH("会員番号",'決勝ヒート - レース結果（貼付）'!$1:$1,0)),6,1),"")</f>
        <v/>
      </c>
      <c r="BH60" s="249"/>
      <c r="BI60" s="249" t="str">
        <f>IFERROR(MID(INDEX('決勝ヒート - レース結果（貼付）'!$A:$Z,MATCH($R60,'決勝ヒート - レース結果（貼付）'!$B:$B,0),MATCH("会員番号",'決勝ヒート - レース結果（貼付）'!$1:$1,0)),7,1),"")</f>
        <v/>
      </c>
      <c r="BJ60" s="249"/>
      <c r="BK60" s="249" t="str">
        <f>IFERROR(MID(INDEX('決勝ヒート - レース結果（貼付）'!$A:$Z,MATCH($R60,'決勝ヒート - レース結果（貼付）'!$B:$B,0),MATCH("会員番号",'決勝ヒート - レース結果（貼付）'!$1:$1,0)),8,1),"")</f>
        <v/>
      </c>
      <c r="BL60" s="249"/>
      <c r="BM60" s="249" t="str">
        <f>IFERROR(MID(INDEX('決勝ヒート - レース結果（貼付）'!$A:$Z,MATCH($R60,'決勝ヒート - レース結果（貼付）'!$B:$B,0),MATCH("会員番号",'決勝ヒート - レース結果（貼付）'!$1:$1,0)),9,1),"")</f>
        <v/>
      </c>
      <c r="BN60" s="249"/>
      <c r="BO60" s="249" t="str">
        <f>IFERROR(MID(INDEX('決勝ヒート - レース結果（貼付）'!$A:$Z,MATCH($R60,'決勝ヒート - レース結果（貼付）'!$B:$B,0),MATCH("会員番号",'決勝ヒート - レース結果（貼付）'!$1:$1,0)),10,1),"")</f>
        <v/>
      </c>
      <c r="BP60" s="249"/>
      <c r="BQ60" s="249" t="str">
        <f>IFERROR(MID(INDEX('決勝ヒート - レース結果（貼付）'!$A:$Z,MATCH($R60,'決勝ヒート - レース結果（貼付）'!$B:$B,0),MATCH("会員番号",'決勝ヒート - レース結果（貼付）'!$1:$1,0)),11,1),"")</f>
        <v/>
      </c>
      <c r="BR60" s="249"/>
      <c r="BS60" s="249" t="str">
        <f>IFERROR(MID(INDEX('決勝ヒート - レース結果（貼付）'!$A:$Z,MATCH($R60,'決勝ヒート - レース結果（貼付）'!$B:$B,0),MATCH("会員番号",'決勝ヒート - レース結果（貼付）'!$1:$1,0)),12,1),"")</f>
        <v/>
      </c>
      <c r="BT60" s="249"/>
      <c r="BU60" s="249" t="str">
        <f>IFERROR(MID(INDEX('決勝ヒート - レース結果（貼付）'!$A:$Z,MATCH($R60,'決勝ヒート - レース結果（貼付）'!$B:$B,0),MATCH("会員番号",'決勝ヒート - レース結果（貼付）'!$1:$1,0)),13,1),"")</f>
        <v/>
      </c>
      <c r="BV60" s="249"/>
      <c r="BW60" s="249" t="str">
        <f>IFERROR(MID(INDEX('決勝ヒート - レース結果（貼付）'!$A:$Z,MATCH($R60,'決勝ヒート - レース結果（貼付）'!$B:$B,0),MATCH("会員番号",'決勝ヒート - レース結果（貼付）'!$1:$1,0)),14,1),"")</f>
        <v/>
      </c>
      <c r="BX60" s="249"/>
      <c r="BY60" s="250" t="str">
        <f>IFERROR(INDEX('決勝ヒート - レース結果（貼付）'!$A:$Z,MATCH($R60,'決勝ヒート - レース結果（貼付）'!$B:$B,0),MATCH("Team",'決勝ヒート - レース結果（貼付）'!$1:$1,0)),"")</f>
        <v/>
      </c>
      <c r="BZ60" s="251"/>
      <c r="CA60" s="251"/>
      <c r="CB60" s="251"/>
      <c r="CC60" s="251"/>
      <c r="CD60" s="251"/>
      <c r="CE60" s="251"/>
      <c r="CF60" s="251"/>
      <c r="CG60" s="251"/>
      <c r="CH60" s="251"/>
      <c r="CI60" s="251"/>
      <c r="CJ60" s="251"/>
      <c r="CK60" s="251"/>
      <c r="CL60" s="251"/>
      <c r="CM60" s="251"/>
      <c r="CN60" s="251"/>
      <c r="CO60" s="251"/>
      <c r="CP60" s="251"/>
      <c r="CQ60" s="251"/>
      <c r="CR60" s="251"/>
      <c r="CS60" s="252"/>
      <c r="CT60" s="250" t="str">
        <f>IFERROR(INDEX('決勝ヒート - レース結果（貼付）'!$A:$Z,MATCH($R60,'決勝ヒート - レース結果（貼付）'!$B:$B,0),MATCH("Model/Engine",'決勝ヒート - レース結果（貼付）'!$1:$1,0)),"")</f>
        <v/>
      </c>
      <c r="CU60" s="251"/>
      <c r="CV60" s="251"/>
      <c r="CW60" s="251"/>
      <c r="CX60" s="251"/>
      <c r="CY60" s="251"/>
      <c r="CZ60" s="251"/>
      <c r="DA60" s="251"/>
      <c r="DB60" s="251"/>
      <c r="DC60" s="251"/>
      <c r="DD60" s="252"/>
      <c r="DE60" s="253"/>
      <c r="DF60" s="254"/>
      <c r="DG60" s="254"/>
      <c r="DH60" s="254"/>
      <c r="DI60" s="254"/>
      <c r="DJ60" s="254"/>
      <c r="DK60" s="254"/>
      <c r="DL60" s="254"/>
      <c r="DM60" s="255"/>
      <c r="DN60" s="324" t="str">
        <f>IF(A60="DNS","ｽﾀｰﾄ出来ず",IF(A60="DQ","失　格",IFERROR(INDEX('決勝ヒート - レース結果（貼付）'!$A:$Z,MATCH($R60,'決勝ヒート - レース結果（貼付）'!$B:$B,0),MATCH("Total Time",'決勝ヒート - レース結果（貼付）'!$1:$1,0)),"")))</f>
        <v/>
      </c>
      <c r="DO60" s="324"/>
      <c r="DP60" s="324"/>
      <c r="DQ60" s="324"/>
      <c r="DR60" s="324"/>
      <c r="DS60" s="324"/>
      <c r="DT60" s="324"/>
      <c r="DU60" s="324"/>
      <c r="DV60" s="324"/>
      <c r="DW60" s="324"/>
      <c r="DX60" s="324"/>
      <c r="DY60" s="325" t="str">
        <f>IF(A60="DNS","",IF(A60="DQ","",IFERROR(INDEX('決勝ヒート - レース結果（貼付）'!$A:$Z,MATCH($R60,'決勝ヒート - レース結果（貼付）'!$B:$B,0),MATCH("Laps",'決勝ヒート - レース結果（貼付）'!$1:$1,0)),"")))</f>
        <v/>
      </c>
      <c r="DZ60" s="325"/>
      <c r="EA60" s="325"/>
      <c r="EB60" s="325"/>
      <c r="EC60" s="325"/>
      <c r="ED60" s="325"/>
      <c r="EE60" s="325"/>
      <c r="EF60" s="325"/>
      <c r="EG60" s="240"/>
      <c r="EH60" s="241"/>
      <c r="EI60" s="241"/>
      <c r="EJ60" s="241"/>
      <c r="EK60" s="241"/>
      <c r="EL60" s="241"/>
      <c r="EM60" s="241"/>
      <c r="EN60" s="241"/>
      <c r="EO60" s="241"/>
      <c r="EP60" s="241"/>
      <c r="EQ60" s="241"/>
      <c r="ER60" s="241"/>
      <c r="ES60" s="241"/>
      <c r="ET60" s="241"/>
      <c r="EU60" s="241"/>
      <c r="EV60" s="241"/>
      <c r="EW60" s="241"/>
      <c r="EX60" s="242"/>
    </row>
    <row r="61" spans="1:154" s="136" customFormat="1" ht="18.600000000000001" customHeight="1">
      <c r="A61" s="276" t="str">
        <f>IF(OR('決勝ヒート - レース結果（貼付）'!A32="DNF",'決勝ヒート - レース結果（貼付）'!A32="DNS",'決勝ヒート - レース結果（貼付）'!A32="DQ"),'決勝ヒート - レース結果（貼付）'!A32,IF(MAX('決勝ヒート - レース結果（貼付）'!$A:$A)&gt;A60,A60+1,""))</f>
        <v/>
      </c>
      <c r="B61" s="277"/>
      <c r="C61" s="277"/>
      <c r="D61" s="277"/>
      <c r="E61" s="278"/>
      <c r="F61" s="253" t="str">
        <f>IF(IFERROR(INDEX('決勝ヒート - レース結果（貼付）'!$A:$Z,MATCH($A61,'決勝ヒート - レース結果（貼付）'!$A:$A,0),MATCH("クラス",'決勝ヒート - レース結果（貼付）'!$1:$1,0)),"")=0,"",IFERROR(INDEX('決勝ヒート - レース結果（貼付）'!$A:$Z,MATCH($A61,'決勝ヒート - レース結果（貼付）'!$A:$A,0),MATCH("クラス",'決勝ヒート - レース結果（貼付）'!$1:$1,0)),""))</f>
        <v/>
      </c>
      <c r="G61" s="254"/>
      <c r="H61" s="254"/>
      <c r="I61" s="254"/>
      <c r="J61" s="254"/>
      <c r="K61" s="254"/>
      <c r="L61" s="255"/>
      <c r="M61" s="279" t="str">
        <f>IF(ISTEXT(A61)=TRUE,"",IF(F61="","",IF(A61="","",COUNTIF($F$15:F61,F61))))</f>
        <v/>
      </c>
      <c r="N61" s="277"/>
      <c r="O61" s="277"/>
      <c r="P61" s="277"/>
      <c r="Q61" s="278"/>
      <c r="R61" s="279" t="str">
        <f>IFERROR(INDEX('決勝ヒート - レース結果（貼付）'!A32:$Z$50,MATCH($A61,'決勝ヒート - レース結果（貼付）'!A32:$A$50,0),MATCH("No.",'決勝ヒート - レース結果（貼付）'!$1:$1,0)),"")</f>
        <v/>
      </c>
      <c r="S61" s="277"/>
      <c r="T61" s="277"/>
      <c r="U61" s="277"/>
      <c r="V61" s="278"/>
      <c r="W61" s="250" t="str">
        <f>IFERROR(INDEX('決勝ヒート - レース結果（貼付）'!$A:$Z,MATCH($R61,'決勝ヒート - レース結果（貼付）'!$B:$B,0),MATCH("名前",'決勝ヒート - レース結果（貼付）'!$1:$1,0)),"")</f>
        <v/>
      </c>
      <c r="X61" s="251"/>
      <c r="Y61" s="251"/>
      <c r="Z61" s="251"/>
      <c r="AA61" s="251"/>
      <c r="AB61" s="251"/>
      <c r="AC61" s="251"/>
      <c r="AD61" s="251"/>
      <c r="AE61" s="251"/>
      <c r="AF61" s="251"/>
      <c r="AG61" s="251"/>
      <c r="AH61" s="251"/>
      <c r="AI61" s="251"/>
      <c r="AJ61" s="251"/>
      <c r="AK61" s="251"/>
      <c r="AL61" s="251"/>
      <c r="AM61" s="251"/>
      <c r="AN61" s="251"/>
      <c r="AO61" s="251"/>
      <c r="AP61" s="251"/>
      <c r="AQ61" s="251"/>
      <c r="AR61" s="251"/>
      <c r="AS61" s="251"/>
      <c r="AT61" s="251"/>
      <c r="AU61" s="251"/>
      <c r="AV61" s="252"/>
      <c r="AW61" s="249" t="str">
        <f>IFERROR(MID(INDEX('決勝ヒート - レース結果（貼付）'!$A:$Z,MATCH($R61,'決勝ヒート - レース結果（貼付）'!$B:$B,0),MATCH("会員番号",'決勝ヒート - レース結果（貼付）'!$1:$1,0)),1,1),"")</f>
        <v/>
      </c>
      <c r="AX61" s="249"/>
      <c r="AY61" s="249" t="str">
        <f>IFERROR(MID(INDEX('決勝ヒート - レース結果（貼付）'!$A:$Z,MATCH($R61,'決勝ヒート - レース結果（貼付）'!$B:$B,0),MATCH("会員番号",'決勝ヒート - レース結果（貼付）'!$1:$1,0)),2,1),"")</f>
        <v/>
      </c>
      <c r="AZ61" s="249"/>
      <c r="BA61" s="249" t="str">
        <f>IFERROR(MID(INDEX('決勝ヒート - レース結果（貼付）'!$A:$Z,MATCH($R61,'決勝ヒート - レース結果（貼付）'!$B:$B,0),MATCH("会員番号",'決勝ヒート - レース結果（貼付）'!$1:$1,0)),3,1),"")</f>
        <v/>
      </c>
      <c r="BB61" s="249"/>
      <c r="BC61" s="249" t="str">
        <f>IFERROR(MID(INDEX('決勝ヒート - レース結果（貼付）'!$A:$Z,MATCH($R61,'決勝ヒート - レース結果（貼付）'!$B:$B,0),MATCH("会員番号",'決勝ヒート - レース結果（貼付）'!$1:$1,0)),4,1),"")</f>
        <v/>
      </c>
      <c r="BD61" s="249"/>
      <c r="BE61" s="249" t="str">
        <f>IFERROR(MID(INDEX('決勝ヒート - レース結果（貼付）'!$A:$Z,MATCH($R61,'決勝ヒート - レース結果（貼付）'!$B:$B,0),MATCH("会員番号",'決勝ヒート - レース結果（貼付）'!$1:$1,0)),5,1),"")</f>
        <v/>
      </c>
      <c r="BF61" s="249"/>
      <c r="BG61" s="249" t="str">
        <f>IFERROR(MID(INDEX('決勝ヒート - レース結果（貼付）'!$A:$Z,MATCH($R61,'決勝ヒート - レース結果（貼付）'!$B:$B,0),MATCH("会員番号",'決勝ヒート - レース結果（貼付）'!$1:$1,0)),6,1),"")</f>
        <v/>
      </c>
      <c r="BH61" s="249"/>
      <c r="BI61" s="249" t="str">
        <f>IFERROR(MID(INDEX('決勝ヒート - レース結果（貼付）'!$A:$Z,MATCH($R61,'決勝ヒート - レース結果（貼付）'!$B:$B,0),MATCH("会員番号",'決勝ヒート - レース結果（貼付）'!$1:$1,0)),7,1),"")</f>
        <v/>
      </c>
      <c r="BJ61" s="249"/>
      <c r="BK61" s="249" t="str">
        <f>IFERROR(MID(INDEX('決勝ヒート - レース結果（貼付）'!$A:$Z,MATCH($R61,'決勝ヒート - レース結果（貼付）'!$B:$B,0),MATCH("会員番号",'決勝ヒート - レース結果（貼付）'!$1:$1,0)),8,1),"")</f>
        <v/>
      </c>
      <c r="BL61" s="249"/>
      <c r="BM61" s="249" t="str">
        <f>IFERROR(MID(INDEX('決勝ヒート - レース結果（貼付）'!$A:$Z,MATCH($R61,'決勝ヒート - レース結果（貼付）'!$B:$B,0),MATCH("会員番号",'決勝ヒート - レース結果（貼付）'!$1:$1,0)),9,1),"")</f>
        <v/>
      </c>
      <c r="BN61" s="249"/>
      <c r="BO61" s="249" t="str">
        <f>IFERROR(MID(INDEX('決勝ヒート - レース結果（貼付）'!$A:$Z,MATCH($R61,'決勝ヒート - レース結果（貼付）'!$B:$B,0),MATCH("会員番号",'決勝ヒート - レース結果（貼付）'!$1:$1,0)),10,1),"")</f>
        <v/>
      </c>
      <c r="BP61" s="249"/>
      <c r="BQ61" s="249" t="str">
        <f>IFERROR(MID(INDEX('決勝ヒート - レース結果（貼付）'!$A:$Z,MATCH($R61,'決勝ヒート - レース結果（貼付）'!$B:$B,0),MATCH("会員番号",'決勝ヒート - レース結果（貼付）'!$1:$1,0)),11,1),"")</f>
        <v/>
      </c>
      <c r="BR61" s="249"/>
      <c r="BS61" s="249" t="str">
        <f>IFERROR(MID(INDEX('決勝ヒート - レース結果（貼付）'!$A:$Z,MATCH($R61,'決勝ヒート - レース結果（貼付）'!$B:$B,0),MATCH("会員番号",'決勝ヒート - レース結果（貼付）'!$1:$1,0)),12,1),"")</f>
        <v/>
      </c>
      <c r="BT61" s="249"/>
      <c r="BU61" s="249" t="str">
        <f>IFERROR(MID(INDEX('決勝ヒート - レース結果（貼付）'!$A:$Z,MATCH($R61,'決勝ヒート - レース結果（貼付）'!$B:$B,0),MATCH("会員番号",'決勝ヒート - レース結果（貼付）'!$1:$1,0)),13,1),"")</f>
        <v/>
      </c>
      <c r="BV61" s="249"/>
      <c r="BW61" s="249" t="str">
        <f>IFERROR(MID(INDEX('決勝ヒート - レース結果（貼付）'!$A:$Z,MATCH($R61,'決勝ヒート - レース結果（貼付）'!$B:$B,0),MATCH("会員番号",'決勝ヒート - レース結果（貼付）'!$1:$1,0)),14,1),"")</f>
        <v/>
      </c>
      <c r="BX61" s="249"/>
      <c r="BY61" s="250" t="str">
        <f>IFERROR(INDEX('決勝ヒート - レース結果（貼付）'!$A:$Z,MATCH($R61,'決勝ヒート - レース結果（貼付）'!$B:$B,0),MATCH("Team",'決勝ヒート - レース結果（貼付）'!$1:$1,0)),"")</f>
        <v/>
      </c>
      <c r="BZ61" s="251"/>
      <c r="CA61" s="251"/>
      <c r="CB61" s="251"/>
      <c r="CC61" s="251"/>
      <c r="CD61" s="251"/>
      <c r="CE61" s="251"/>
      <c r="CF61" s="251"/>
      <c r="CG61" s="251"/>
      <c r="CH61" s="251"/>
      <c r="CI61" s="251"/>
      <c r="CJ61" s="251"/>
      <c r="CK61" s="251"/>
      <c r="CL61" s="251"/>
      <c r="CM61" s="251"/>
      <c r="CN61" s="251"/>
      <c r="CO61" s="251"/>
      <c r="CP61" s="251"/>
      <c r="CQ61" s="251"/>
      <c r="CR61" s="251"/>
      <c r="CS61" s="252"/>
      <c r="CT61" s="250" t="str">
        <f>IFERROR(INDEX('決勝ヒート - レース結果（貼付）'!$A:$Z,MATCH($R61,'決勝ヒート - レース結果（貼付）'!$B:$B,0),MATCH("Model/Engine",'決勝ヒート - レース結果（貼付）'!$1:$1,0)),"")</f>
        <v/>
      </c>
      <c r="CU61" s="251"/>
      <c r="CV61" s="251"/>
      <c r="CW61" s="251"/>
      <c r="CX61" s="251"/>
      <c r="CY61" s="251"/>
      <c r="CZ61" s="251"/>
      <c r="DA61" s="251"/>
      <c r="DB61" s="251"/>
      <c r="DC61" s="251"/>
      <c r="DD61" s="252"/>
      <c r="DE61" s="253"/>
      <c r="DF61" s="254"/>
      <c r="DG61" s="254"/>
      <c r="DH61" s="254"/>
      <c r="DI61" s="254"/>
      <c r="DJ61" s="254"/>
      <c r="DK61" s="254"/>
      <c r="DL61" s="254"/>
      <c r="DM61" s="255"/>
      <c r="DN61" s="324" t="str">
        <f>IF(A61="DNS","ｽﾀｰﾄ出来ず",IF(A61="DQ","失　格",IFERROR(INDEX('決勝ヒート - レース結果（貼付）'!$A:$Z,MATCH($R61,'決勝ヒート - レース結果（貼付）'!$B:$B,0),MATCH("Total Time",'決勝ヒート - レース結果（貼付）'!$1:$1,0)),"")))</f>
        <v/>
      </c>
      <c r="DO61" s="324"/>
      <c r="DP61" s="324"/>
      <c r="DQ61" s="324"/>
      <c r="DR61" s="324"/>
      <c r="DS61" s="324"/>
      <c r="DT61" s="324"/>
      <c r="DU61" s="324"/>
      <c r="DV61" s="324"/>
      <c r="DW61" s="324"/>
      <c r="DX61" s="324"/>
      <c r="DY61" s="325" t="str">
        <f>IF(A61="DNS","",IF(A61="DQ","",IFERROR(INDEX('決勝ヒート - レース結果（貼付）'!$A:$Z,MATCH($R61,'決勝ヒート - レース結果（貼付）'!$B:$B,0),MATCH("Laps",'決勝ヒート - レース結果（貼付）'!$1:$1,0)),"")))</f>
        <v/>
      </c>
      <c r="DZ61" s="325"/>
      <c r="EA61" s="325"/>
      <c r="EB61" s="325"/>
      <c r="EC61" s="325"/>
      <c r="ED61" s="325"/>
      <c r="EE61" s="325"/>
      <c r="EF61" s="325"/>
      <c r="EG61" s="240"/>
      <c r="EH61" s="241"/>
      <c r="EI61" s="241"/>
      <c r="EJ61" s="241"/>
      <c r="EK61" s="241"/>
      <c r="EL61" s="241"/>
      <c r="EM61" s="241"/>
      <c r="EN61" s="241"/>
      <c r="EO61" s="241"/>
      <c r="EP61" s="241"/>
      <c r="EQ61" s="241"/>
      <c r="ER61" s="241"/>
      <c r="ES61" s="241"/>
      <c r="ET61" s="241"/>
      <c r="EU61" s="241"/>
      <c r="EV61" s="241"/>
      <c r="EW61" s="241"/>
      <c r="EX61" s="242"/>
    </row>
    <row r="62" spans="1:154" s="136" customFormat="1" ht="18.600000000000001" customHeight="1">
      <c r="A62" s="276" t="str">
        <f>IF(OR('決勝ヒート - レース結果（貼付）'!A33="DNF",'決勝ヒート - レース結果（貼付）'!A33="DNS",'決勝ヒート - レース結果（貼付）'!A33="DQ"),'決勝ヒート - レース結果（貼付）'!A33,IF(MAX('決勝ヒート - レース結果（貼付）'!$A:$A)&gt;A61,A61+1,""))</f>
        <v/>
      </c>
      <c r="B62" s="277"/>
      <c r="C62" s="277"/>
      <c r="D62" s="277"/>
      <c r="E62" s="278"/>
      <c r="F62" s="253" t="str">
        <f>IF(IFERROR(INDEX('決勝ヒート - レース結果（貼付）'!$A:$Z,MATCH($A62,'決勝ヒート - レース結果（貼付）'!$A:$A,0),MATCH("クラス",'決勝ヒート - レース結果（貼付）'!$1:$1,0)),"")=0,"",IFERROR(INDEX('決勝ヒート - レース結果（貼付）'!$A:$Z,MATCH($A62,'決勝ヒート - レース結果（貼付）'!$A:$A,0),MATCH("クラス",'決勝ヒート - レース結果（貼付）'!$1:$1,0)),""))</f>
        <v/>
      </c>
      <c r="G62" s="254"/>
      <c r="H62" s="254"/>
      <c r="I62" s="254"/>
      <c r="J62" s="254"/>
      <c r="K62" s="254"/>
      <c r="L62" s="255"/>
      <c r="M62" s="279" t="str">
        <f>IF(ISTEXT(A62)=TRUE,"",IF(F62="","",IF(A62="","",COUNTIF($F$15:F62,F62))))</f>
        <v/>
      </c>
      <c r="N62" s="277"/>
      <c r="O62" s="277"/>
      <c r="P62" s="277"/>
      <c r="Q62" s="278"/>
      <c r="R62" s="279" t="str">
        <f>IFERROR(INDEX('決勝ヒート - レース結果（貼付）'!A33:$Z$50,MATCH($A62,'決勝ヒート - レース結果（貼付）'!A33:$A$50,0),MATCH("No.",'決勝ヒート - レース結果（貼付）'!$1:$1,0)),"")</f>
        <v/>
      </c>
      <c r="S62" s="277"/>
      <c r="T62" s="277"/>
      <c r="U62" s="277"/>
      <c r="V62" s="278"/>
      <c r="W62" s="250" t="str">
        <f>IFERROR(INDEX('決勝ヒート - レース結果（貼付）'!$A:$Z,MATCH($R62,'決勝ヒート - レース結果（貼付）'!$B:$B,0),MATCH("名前",'決勝ヒート - レース結果（貼付）'!$1:$1,0)),"")</f>
        <v/>
      </c>
      <c r="X62" s="251"/>
      <c r="Y62" s="251"/>
      <c r="Z62" s="251"/>
      <c r="AA62" s="251"/>
      <c r="AB62" s="251"/>
      <c r="AC62" s="251"/>
      <c r="AD62" s="251"/>
      <c r="AE62" s="251"/>
      <c r="AF62" s="251"/>
      <c r="AG62" s="251"/>
      <c r="AH62" s="251"/>
      <c r="AI62" s="251"/>
      <c r="AJ62" s="251"/>
      <c r="AK62" s="251"/>
      <c r="AL62" s="251"/>
      <c r="AM62" s="251"/>
      <c r="AN62" s="251"/>
      <c r="AO62" s="251"/>
      <c r="AP62" s="251"/>
      <c r="AQ62" s="251"/>
      <c r="AR62" s="251"/>
      <c r="AS62" s="251"/>
      <c r="AT62" s="251"/>
      <c r="AU62" s="251"/>
      <c r="AV62" s="252"/>
      <c r="AW62" s="249" t="str">
        <f>IFERROR(MID(INDEX('決勝ヒート - レース結果（貼付）'!$A:$Z,MATCH($R62,'決勝ヒート - レース結果（貼付）'!$B:$B,0),MATCH("会員番号",'決勝ヒート - レース結果（貼付）'!$1:$1,0)),1,1),"")</f>
        <v/>
      </c>
      <c r="AX62" s="249"/>
      <c r="AY62" s="249" t="str">
        <f>IFERROR(MID(INDEX('決勝ヒート - レース結果（貼付）'!$A:$Z,MATCH($R62,'決勝ヒート - レース結果（貼付）'!$B:$B,0),MATCH("会員番号",'決勝ヒート - レース結果（貼付）'!$1:$1,0)),2,1),"")</f>
        <v/>
      </c>
      <c r="AZ62" s="249"/>
      <c r="BA62" s="249" t="str">
        <f>IFERROR(MID(INDEX('決勝ヒート - レース結果（貼付）'!$A:$Z,MATCH($R62,'決勝ヒート - レース結果（貼付）'!$B:$B,0),MATCH("会員番号",'決勝ヒート - レース結果（貼付）'!$1:$1,0)),3,1),"")</f>
        <v/>
      </c>
      <c r="BB62" s="249"/>
      <c r="BC62" s="249" t="str">
        <f>IFERROR(MID(INDEX('決勝ヒート - レース結果（貼付）'!$A:$Z,MATCH($R62,'決勝ヒート - レース結果（貼付）'!$B:$B,0),MATCH("会員番号",'決勝ヒート - レース結果（貼付）'!$1:$1,0)),4,1),"")</f>
        <v/>
      </c>
      <c r="BD62" s="249"/>
      <c r="BE62" s="249" t="str">
        <f>IFERROR(MID(INDEX('決勝ヒート - レース結果（貼付）'!$A:$Z,MATCH($R62,'決勝ヒート - レース結果（貼付）'!$B:$B,0),MATCH("会員番号",'決勝ヒート - レース結果（貼付）'!$1:$1,0)),5,1),"")</f>
        <v/>
      </c>
      <c r="BF62" s="249"/>
      <c r="BG62" s="249" t="str">
        <f>IFERROR(MID(INDEX('決勝ヒート - レース結果（貼付）'!$A:$Z,MATCH($R62,'決勝ヒート - レース結果（貼付）'!$B:$B,0),MATCH("会員番号",'決勝ヒート - レース結果（貼付）'!$1:$1,0)),6,1),"")</f>
        <v/>
      </c>
      <c r="BH62" s="249"/>
      <c r="BI62" s="249" t="str">
        <f>IFERROR(MID(INDEX('決勝ヒート - レース結果（貼付）'!$A:$Z,MATCH($R62,'決勝ヒート - レース結果（貼付）'!$B:$B,0),MATCH("会員番号",'決勝ヒート - レース結果（貼付）'!$1:$1,0)),7,1),"")</f>
        <v/>
      </c>
      <c r="BJ62" s="249"/>
      <c r="BK62" s="249" t="str">
        <f>IFERROR(MID(INDEX('決勝ヒート - レース結果（貼付）'!$A:$Z,MATCH($R62,'決勝ヒート - レース結果（貼付）'!$B:$B,0),MATCH("会員番号",'決勝ヒート - レース結果（貼付）'!$1:$1,0)),8,1),"")</f>
        <v/>
      </c>
      <c r="BL62" s="249"/>
      <c r="BM62" s="249" t="str">
        <f>IFERROR(MID(INDEX('決勝ヒート - レース結果（貼付）'!$A:$Z,MATCH($R62,'決勝ヒート - レース結果（貼付）'!$B:$B,0),MATCH("会員番号",'決勝ヒート - レース結果（貼付）'!$1:$1,0)),9,1),"")</f>
        <v/>
      </c>
      <c r="BN62" s="249"/>
      <c r="BO62" s="249" t="str">
        <f>IFERROR(MID(INDEX('決勝ヒート - レース結果（貼付）'!$A:$Z,MATCH($R62,'決勝ヒート - レース結果（貼付）'!$B:$B,0),MATCH("会員番号",'決勝ヒート - レース結果（貼付）'!$1:$1,0)),10,1),"")</f>
        <v/>
      </c>
      <c r="BP62" s="249"/>
      <c r="BQ62" s="249" t="str">
        <f>IFERROR(MID(INDEX('決勝ヒート - レース結果（貼付）'!$A:$Z,MATCH($R62,'決勝ヒート - レース結果（貼付）'!$B:$B,0),MATCH("会員番号",'決勝ヒート - レース結果（貼付）'!$1:$1,0)),11,1),"")</f>
        <v/>
      </c>
      <c r="BR62" s="249"/>
      <c r="BS62" s="249" t="str">
        <f>IFERROR(MID(INDEX('決勝ヒート - レース結果（貼付）'!$A:$Z,MATCH($R62,'決勝ヒート - レース結果（貼付）'!$B:$B,0),MATCH("会員番号",'決勝ヒート - レース結果（貼付）'!$1:$1,0)),12,1),"")</f>
        <v/>
      </c>
      <c r="BT62" s="249"/>
      <c r="BU62" s="249" t="str">
        <f>IFERROR(MID(INDEX('決勝ヒート - レース結果（貼付）'!$A:$Z,MATCH($R62,'決勝ヒート - レース結果（貼付）'!$B:$B,0),MATCH("会員番号",'決勝ヒート - レース結果（貼付）'!$1:$1,0)),13,1),"")</f>
        <v/>
      </c>
      <c r="BV62" s="249"/>
      <c r="BW62" s="249" t="str">
        <f>IFERROR(MID(INDEX('決勝ヒート - レース結果（貼付）'!$A:$Z,MATCH($R62,'決勝ヒート - レース結果（貼付）'!$B:$B,0),MATCH("会員番号",'決勝ヒート - レース結果（貼付）'!$1:$1,0)),14,1),"")</f>
        <v/>
      </c>
      <c r="BX62" s="249"/>
      <c r="BY62" s="250" t="str">
        <f>IFERROR(INDEX('決勝ヒート - レース結果（貼付）'!$A:$Z,MATCH($R62,'決勝ヒート - レース結果（貼付）'!$B:$B,0),MATCH("Team",'決勝ヒート - レース結果（貼付）'!$1:$1,0)),"")</f>
        <v/>
      </c>
      <c r="BZ62" s="251"/>
      <c r="CA62" s="251"/>
      <c r="CB62" s="251"/>
      <c r="CC62" s="251"/>
      <c r="CD62" s="251"/>
      <c r="CE62" s="251"/>
      <c r="CF62" s="251"/>
      <c r="CG62" s="251"/>
      <c r="CH62" s="251"/>
      <c r="CI62" s="251"/>
      <c r="CJ62" s="251"/>
      <c r="CK62" s="251"/>
      <c r="CL62" s="251"/>
      <c r="CM62" s="251"/>
      <c r="CN62" s="251"/>
      <c r="CO62" s="251"/>
      <c r="CP62" s="251"/>
      <c r="CQ62" s="251"/>
      <c r="CR62" s="251"/>
      <c r="CS62" s="252"/>
      <c r="CT62" s="250" t="str">
        <f>IFERROR(INDEX('決勝ヒート - レース結果（貼付）'!$A:$Z,MATCH($R62,'決勝ヒート - レース結果（貼付）'!$B:$B,0),MATCH("Model/Engine",'決勝ヒート - レース結果（貼付）'!$1:$1,0)),"")</f>
        <v/>
      </c>
      <c r="CU62" s="251"/>
      <c r="CV62" s="251"/>
      <c r="CW62" s="251"/>
      <c r="CX62" s="251"/>
      <c r="CY62" s="251"/>
      <c r="CZ62" s="251"/>
      <c r="DA62" s="251"/>
      <c r="DB62" s="251"/>
      <c r="DC62" s="251"/>
      <c r="DD62" s="252"/>
      <c r="DE62" s="253"/>
      <c r="DF62" s="254"/>
      <c r="DG62" s="254"/>
      <c r="DH62" s="254"/>
      <c r="DI62" s="254"/>
      <c r="DJ62" s="254"/>
      <c r="DK62" s="254"/>
      <c r="DL62" s="254"/>
      <c r="DM62" s="255"/>
      <c r="DN62" s="324" t="str">
        <f>IF(A62="DNS","ｽﾀｰﾄ出来ず",IF(A62="DQ","失　格",IFERROR(INDEX('決勝ヒート - レース結果（貼付）'!$A:$Z,MATCH($R62,'決勝ヒート - レース結果（貼付）'!$B:$B,0),MATCH("Total Time",'決勝ヒート - レース結果（貼付）'!$1:$1,0)),"")))</f>
        <v/>
      </c>
      <c r="DO62" s="324"/>
      <c r="DP62" s="324"/>
      <c r="DQ62" s="324"/>
      <c r="DR62" s="324"/>
      <c r="DS62" s="324"/>
      <c r="DT62" s="324"/>
      <c r="DU62" s="324"/>
      <c r="DV62" s="324"/>
      <c r="DW62" s="324"/>
      <c r="DX62" s="324"/>
      <c r="DY62" s="325" t="str">
        <f>IF(A62="DNS","",IF(A62="DQ","",IFERROR(INDEX('決勝ヒート - レース結果（貼付）'!$A:$Z,MATCH($R62,'決勝ヒート - レース結果（貼付）'!$B:$B,0),MATCH("Laps",'決勝ヒート - レース結果（貼付）'!$1:$1,0)),"")))</f>
        <v/>
      </c>
      <c r="DZ62" s="325"/>
      <c r="EA62" s="325"/>
      <c r="EB62" s="325"/>
      <c r="EC62" s="325"/>
      <c r="ED62" s="325"/>
      <c r="EE62" s="325"/>
      <c r="EF62" s="325"/>
      <c r="EG62" s="240"/>
      <c r="EH62" s="241"/>
      <c r="EI62" s="241"/>
      <c r="EJ62" s="241"/>
      <c r="EK62" s="241"/>
      <c r="EL62" s="241"/>
      <c r="EM62" s="241"/>
      <c r="EN62" s="241"/>
      <c r="EO62" s="241"/>
      <c r="EP62" s="241"/>
      <c r="EQ62" s="241"/>
      <c r="ER62" s="241"/>
      <c r="ES62" s="241"/>
      <c r="ET62" s="241"/>
      <c r="EU62" s="241"/>
      <c r="EV62" s="241"/>
      <c r="EW62" s="241"/>
      <c r="EX62" s="242"/>
    </row>
    <row r="63" spans="1:154" s="136" customFormat="1" ht="18.600000000000001" customHeight="1">
      <c r="A63" s="276" t="str">
        <f>IF(OR('決勝ヒート - レース結果（貼付）'!A34="DNF",'決勝ヒート - レース結果（貼付）'!A34="DNS",'決勝ヒート - レース結果（貼付）'!A34="DQ"),'決勝ヒート - レース結果（貼付）'!A34,IF(MAX('決勝ヒート - レース結果（貼付）'!$A:$A)&gt;A62,A62+1,""))</f>
        <v/>
      </c>
      <c r="B63" s="277"/>
      <c r="C63" s="277"/>
      <c r="D63" s="277"/>
      <c r="E63" s="278"/>
      <c r="F63" s="253" t="str">
        <f>IF(IFERROR(INDEX('決勝ヒート - レース結果（貼付）'!$A:$Z,MATCH($A63,'決勝ヒート - レース結果（貼付）'!$A:$A,0),MATCH("クラス",'決勝ヒート - レース結果（貼付）'!$1:$1,0)),"")=0,"",IFERROR(INDEX('決勝ヒート - レース結果（貼付）'!$A:$Z,MATCH($A63,'決勝ヒート - レース結果（貼付）'!$A:$A,0),MATCH("クラス",'決勝ヒート - レース結果（貼付）'!$1:$1,0)),""))</f>
        <v/>
      </c>
      <c r="G63" s="254"/>
      <c r="H63" s="254"/>
      <c r="I63" s="254"/>
      <c r="J63" s="254"/>
      <c r="K63" s="254"/>
      <c r="L63" s="255"/>
      <c r="M63" s="279" t="str">
        <f>IF(ISTEXT(A63)=TRUE,"",IF(F63="","",IF(A63="","",COUNTIF($F$15:F63,F63))))</f>
        <v/>
      </c>
      <c r="N63" s="277"/>
      <c r="O63" s="277"/>
      <c r="P63" s="277"/>
      <c r="Q63" s="278"/>
      <c r="R63" s="279" t="str">
        <f>IFERROR(INDEX('決勝ヒート - レース結果（貼付）'!A34:$Z$50,MATCH($A63,'決勝ヒート - レース結果（貼付）'!A34:$A$50,0),MATCH("No.",'決勝ヒート - レース結果（貼付）'!$1:$1,0)),"")</f>
        <v/>
      </c>
      <c r="S63" s="277"/>
      <c r="T63" s="277"/>
      <c r="U63" s="277"/>
      <c r="V63" s="278"/>
      <c r="W63" s="250" t="str">
        <f>IFERROR(INDEX('決勝ヒート - レース結果（貼付）'!$A:$Z,MATCH($R63,'決勝ヒート - レース結果（貼付）'!$B:$B,0),MATCH("名前",'決勝ヒート - レース結果（貼付）'!$1:$1,0)),"")</f>
        <v/>
      </c>
      <c r="X63" s="251"/>
      <c r="Y63" s="251"/>
      <c r="Z63" s="251"/>
      <c r="AA63" s="251"/>
      <c r="AB63" s="251"/>
      <c r="AC63" s="251"/>
      <c r="AD63" s="251"/>
      <c r="AE63" s="251"/>
      <c r="AF63" s="251"/>
      <c r="AG63" s="251"/>
      <c r="AH63" s="251"/>
      <c r="AI63" s="251"/>
      <c r="AJ63" s="251"/>
      <c r="AK63" s="251"/>
      <c r="AL63" s="251"/>
      <c r="AM63" s="251"/>
      <c r="AN63" s="251"/>
      <c r="AO63" s="251"/>
      <c r="AP63" s="251"/>
      <c r="AQ63" s="251"/>
      <c r="AR63" s="251"/>
      <c r="AS63" s="251"/>
      <c r="AT63" s="251"/>
      <c r="AU63" s="251"/>
      <c r="AV63" s="252"/>
      <c r="AW63" s="249" t="str">
        <f>IFERROR(MID(INDEX('決勝ヒート - レース結果（貼付）'!$A:$Z,MATCH($R63,'決勝ヒート - レース結果（貼付）'!$B:$B,0),MATCH("会員番号",'決勝ヒート - レース結果（貼付）'!$1:$1,0)),1,1),"")</f>
        <v/>
      </c>
      <c r="AX63" s="249"/>
      <c r="AY63" s="249" t="str">
        <f>IFERROR(MID(INDEX('決勝ヒート - レース結果（貼付）'!$A:$Z,MATCH($R63,'決勝ヒート - レース結果（貼付）'!$B:$B,0),MATCH("会員番号",'決勝ヒート - レース結果（貼付）'!$1:$1,0)),2,1),"")</f>
        <v/>
      </c>
      <c r="AZ63" s="249"/>
      <c r="BA63" s="249" t="str">
        <f>IFERROR(MID(INDEX('決勝ヒート - レース結果（貼付）'!$A:$Z,MATCH($R63,'決勝ヒート - レース結果（貼付）'!$B:$B,0),MATCH("会員番号",'決勝ヒート - レース結果（貼付）'!$1:$1,0)),3,1),"")</f>
        <v/>
      </c>
      <c r="BB63" s="249"/>
      <c r="BC63" s="249" t="str">
        <f>IFERROR(MID(INDEX('決勝ヒート - レース結果（貼付）'!$A:$Z,MATCH($R63,'決勝ヒート - レース結果（貼付）'!$B:$B,0),MATCH("会員番号",'決勝ヒート - レース結果（貼付）'!$1:$1,0)),4,1),"")</f>
        <v/>
      </c>
      <c r="BD63" s="249"/>
      <c r="BE63" s="249" t="str">
        <f>IFERROR(MID(INDEX('決勝ヒート - レース結果（貼付）'!$A:$Z,MATCH($R63,'決勝ヒート - レース結果（貼付）'!$B:$B,0),MATCH("会員番号",'決勝ヒート - レース結果（貼付）'!$1:$1,0)),5,1),"")</f>
        <v/>
      </c>
      <c r="BF63" s="249"/>
      <c r="BG63" s="249" t="str">
        <f>IFERROR(MID(INDEX('決勝ヒート - レース結果（貼付）'!$A:$Z,MATCH($R63,'決勝ヒート - レース結果（貼付）'!$B:$B,0),MATCH("会員番号",'決勝ヒート - レース結果（貼付）'!$1:$1,0)),6,1),"")</f>
        <v/>
      </c>
      <c r="BH63" s="249"/>
      <c r="BI63" s="249" t="str">
        <f>IFERROR(MID(INDEX('決勝ヒート - レース結果（貼付）'!$A:$Z,MATCH($R63,'決勝ヒート - レース結果（貼付）'!$B:$B,0),MATCH("会員番号",'決勝ヒート - レース結果（貼付）'!$1:$1,0)),7,1),"")</f>
        <v/>
      </c>
      <c r="BJ63" s="249"/>
      <c r="BK63" s="249" t="str">
        <f>IFERROR(MID(INDEX('決勝ヒート - レース結果（貼付）'!$A:$Z,MATCH($R63,'決勝ヒート - レース結果（貼付）'!$B:$B,0),MATCH("会員番号",'決勝ヒート - レース結果（貼付）'!$1:$1,0)),8,1),"")</f>
        <v/>
      </c>
      <c r="BL63" s="249"/>
      <c r="BM63" s="249" t="str">
        <f>IFERROR(MID(INDEX('決勝ヒート - レース結果（貼付）'!$A:$Z,MATCH($R63,'決勝ヒート - レース結果（貼付）'!$B:$B,0),MATCH("会員番号",'決勝ヒート - レース結果（貼付）'!$1:$1,0)),9,1),"")</f>
        <v/>
      </c>
      <c r="BN63" s="249"/>
      <c r="BO63" s="249" t="str">
        <f>IFERROR(MID(INDEX('決勝ヒート - レース結果（貼付）'!$A:$Z,MATCH($R63,'決勝ヒート - レース結果（貼付）'!$B:$B,0),MATCH("会員番号",'決勝ヒート - レース結果（貼付）'!$1:$1,0)),10,1),"")</f>
        <v/>
      </c>
      <c r="BP63" s="249"/>
      <c r="BQ63" s="249" t="str">
        <f>IFERROR(MID(INDEX('決勝ヒート - レース結果（貼付）'!$A:$Z,MATCH($R63,'決勝ヒート - レース結果（貼付）'!$B:$B,0),MATCH("会員番号",'決勝ヒート - レース結果（貼付）'!$1:$1,0)),11,1),"")</f>
        <v/>
      </c>
      <c r="BR63" s="249"/>
      <c r="BS63" s="249" t="str">
        <f>IFERROR(MID(INDEX('決勝ヒート - レース結果（貼付）'!$A:$Z,MATCH($R63,'決勝ヒート - レース結果（貼付）'!$B:$B,0),MATCH("会員番号",'決勝ヒート - レース結果（貼付）'!$1:$1,0)),12,1),"")</f>
        <v/>
      </c>
      <c r="BT63" s="249"/>
      <c r="BU63" s="249" t="str">
        <f>IFERROR(MID(INDEX('決勝ヒート - レース結果（貼付）'!$A:$Z,MATCH($R63,'決勝ヒート - レース結果（貼付）'!$B:$B,0),MATCH("会員番号",'決勝ヒート - レース結果（貼付）'!$1:$1,0)),13,1),"")</f>
        <v/>
      </c>
      <c r="BV63" s="249"/>
      <c r="BW63" s="249" t="str">
        <f>IFERROR(MID(INDEX('決勝ヒート - レース結果（貼付）'!$A:$Z,MATCH($R63,'決勝ヒート - レース結果（貼付）'!$B:$B,0),MATCH("会員番号",'決勝ヒート - レース結果（貼付）'!$1:$1,0)),14,1),"")</f>
        <v/>
      </c>
      <c r="BX63" s="249"/>
      <c r="BY63" s="250" t="str">
        <f>IFERROR(INDEX('決勝ヒート - レース結果（貼付）'!$A:$Z,MATCH($R63,'決勝ヒート - レース結果（貼付）'!$B:$B,0),MATCH("Team",'決勝ヒート - レース結果（貼付）'!$1:$1,0)),"")</f>
        <v/>
      </c>
      <c r="BZ63" s="251"/>
      <c r="CA63" s="251"/>
      <c r="CB63" s="251"/>
      <c r="CC63" s="251"/>
      <c r="CD63" s="251"/>
      <c r="CE63" s="251"/>
      <c r="CF63" s="251"/>
      <c r="CG63" s="251"/>
      <c r="CH63" s="251"/>
      <c r="CI63" s="251"/>
      <c r="CJ63" s="251"/>
      <c r="CK63" s="251"/>
      <c r="CL63" s="251"/>
      <c r="CM63" s="251"/>
      <c r="CN63" s="251"/>
      <c r="CO63" s="251"/>
      <c r="CP63" s="251"/>
      <c r="CQ63" s="251"/>
      <c r="CR63" s="251"/>
      <c r="CS63" s="252"/>
      <c r="CT63" s="250" t="str">
        <f>IFERROR(INDEX('決勝ヒート - レース結果（貼付）'!$A:$Z,MATCH($R63,'決勝ヒート - レース結果（貼付）'!$B:$B,0),MATCH("Model/Engine",'決勝ヒート - レース結果（貼付）'!$1:$1,0)),"")</f>
        <v/>
      </c>
      <c r="CU63" s="251"/>
      <c r="CV63" s="251"/>
      <c r="CW63" s="251"/>
      <c r="CX63" s="251"/>
      <c r="CY63" s="251"/>
      <c r="CZ63" s="251"/>
      <c r="DA63" s="251"/>
      <c r="DB63" s="251"/>
      <c r="DC63" s="251"/>
      <c r="DD63" s="252"/>
      <c r="DE63" s="253"/>
      <c r="DF63" s="254"/>
      <c r="DG63" s="254"/>
      <c r="DH63" s="254"/>
      <c r="DI63" s="254"/>
      <c r="DJ63" s="254"/>
      <c r="DK63" s="254"/>
      <c r="DL63" s="254"/>
      <c r="DM63" s="255"/>
      <c r="DN63" s="324" t="str">
        <f>IF(A63="DNS","ｽﾀｰﾄ出来ず",IF(A63="DQ","失　格",IFERROR(INDEX('決勝ヒート - レース結果（貼付）'!$A:$Z,MATCH($R63,'決勝ヒート - レース結果（貼付）'!$B:$B,0),MATCH("Total Time",'決勝ヒート - レース結果（貼付）'!$1:$1,0)),"")))</f>
        <v/>
      </c>
      <c r="DO63" s="324"/>
      <c r="DP63" s="324"/>
      <c r="DQ63" s="324"/>
      <c r="DR63" s="324"/>
      <c r="DS63" s="324"/>
      <c r="DT63" s="324"/>
      <c r="DU63" s="324"/>
      <c r="DV63" s="324"/>
      <c r="DW63" s="324"/>
      <c r="DX63" s="324"/>
      <c r="DY63" s="325" t="str">
        <f>IF(A63="DNS","",IF(A63="DQ","",IFERROR(INDEX('決勝ヒート - レース結果（貼付）'!$A:$Z,MATCH($R63,'決勝ヒート - レース結果（貼付）'!$B:$B,0),MATCH("Laps",'決勝ヒート - レース結果（貼付）'!$1:$1,0)),"")))</f>
        <v/>
      </c>
      <c r="DZ63" s="325"/>
      <c r="EA63" s="325"/>
      <c r="EB63" s="325"/>
      <c r="EC63" s="325"/>
      <c r="ED63" s="325"/>
      <c r="EE63" s="325"/>
      <c r="EF63" s="325"/>
      <c r="EG63" s="240"/>
      <c r="EH63" s="241"/>
      <c r="EI63" s="241"/>
      <c r="EJ63" s="241"/>
      <c r="EK63" s="241"/>
      <c r="EL63" s="241"/>
      <c r="EM63" s="241"/>
      <c r="EN63" s="241"/>
      <c r="EO63" s="241"/>
      <c r="EP63" s="241"/>
      <c r="EQ63" s="241"/>
      <c r="ER63" s="241"/>
      <c r="ES63" s="241"/>
      <c r="ET63" s="241"/>
      <c r="EU63" s="241"/>
      <c r="EV63" s="241"/>
      <c r="EW63" s="241"/>
      <c r="EX63" s="242"/>
    </row>
    <row r="64" spans="1:154" s="136" customFormat="1" ht="18.600000000000001" customHeight="1">
      <c r="A64" s="288" t="str">
        <f>IF(OR('決勝ヒート - レース結果（貼付）'!A35="DNF",'決勝ヒート - レース結果（貼付）'!A35="DNS",'決勝ヒート - レース結果（貼付）'!A35="DQ"),'決勝ヒート - レース結果（貼付）'!A35,IF(MAX('決勝ヒート - レース結果（貼付）'!$A:$A)&gt;A63,A63+1,""))</f>
        <v/>
      </c>
      <c r="B64" s="289"/>
      <c r="C64" s="289"/>
      <c r="D64" s="289"/>
      <c r="E64" s="290"/>
      <c r="F64" s="296" t="str">
        <f>IF(IFERROR(INDEX('決勝ヒート - レース結果（貼付）'!$A:$Z,MATCH($A64,'決勝ヒート - レース結果（貼付）'!$A:$A,0),MATCH("クラス",'決勝ヒート - レース結果（貼付）'!$1:$1,0)),"")=0,"",IFERROR(INDEX('決勝ヒート - レース結果（貼付）'!$A:$Z,MATCH($A64,'決勝ヒート - レース結果（貼付）'!$A:$A,0),MATCH("クラス",'決勝ヒート - レース結果（貼付）'!$1:$1,0)),""))</f>
        <v/>
      </c>
      <c r="G64" s="297"/>
      <c r="H64" s="297"/>
      <c r="I64" s="297"/>
      <c r="J64" s="297"/>
      <c r="K64" s="297"/>
      <c r="L64" s="298"/>
      <c r="M64" s="291" t="str">
        <f>IF(ISTEXT(A64)=TRUE,"",IF(F64="","",IF(A64="","",COUNTIF($F$15:F64,F64))))</f>
        <v/>
      </c>
      <c r="N64" s="289"/>
      <c r="O64" s="289"/>
      <c r="P64" s="289"/>
      <c r="Q64" s="290"/>
      <c r="R64" s="291" t="str">
        <f>IFERROR(INDEX('決勝ヒート - レース結果（貼付）'!A35:$Z$50,MATCH($A64,'決勝ヒート - レース結果（貼付）'!A35:$A$50,0),MATCH("No.",'決勝ヒート - レース結果（貼付）'!$1:$1,0)),"")</f>
        <v/>
      </c>
      <c r="S64" s="289"/>
      <c r="T64" s="289"/>
      <c r="U64" s="289"/>
      <c r="V64" s="290"/>
      <c r="W64" s="299" t="str">
        <f>IFERROR(INDEX('決勝ヒート - レース結果（貼付）'!$A:$Z,MATCH($R64,'決勝ヒート - レース結果（貼付）'!$B:$B,0),MATCH("名前",'決勝ヒート - レース結果（貼付）'!$1:$1,0)),"")</f>
        <v/>
      </c>
      <c r="X64" s="300"/>
      <c r="Y64" s="300"/>
      <c r="Z64" s="300"/>
      <c r="AA64" s="300"/>
      <c r="AB64" s="300"/>
      <c r="AC64" s="300"/>
      <c r="AD64" s="300"/>
      <c r="AE64" s="300"/>
      <c r="AF64" s="300"/>
      <c r="AG64" s="300"/>
      <c r="AH64" s="300"/>
      <c r="AI64" s="300"/>
      <c r="AJ64" s="300"/>
      <c r="AK64" s="300"/>
      <c r="AL64" s="300"/>
      <c r="AM64" s="300"/>
      <c r="AN64" s="300"/>
      <c r="AO64" s="300"/>
      <c r="AP64" s="300"/>
      <c r="AQ64" s="300"/>
      <c r="AR64" s="300"/>
      <c r="AS64" s="300"/>
      <c r="AT64" s="300"/>
      <c r="AU64" s="300"/>
      <c r="AV64" s="301"/>
      <c r="AW64" s="273" t="str">
        <f>IFERROR(MID(INDEX('決勝ヒート - レース結果（貼付）'!$A:$Z,MATCH($R64,'決勝ヒート - レース結果（貼付）'!$B:$B,0),MATCH("会員番号",'決勝ヒート - レース結果（貼付）'!$1:$1,0)),1,1),"")</f>
        <v/>
      </c>
      <c r="AX64" s="273"/>
      <c r="AY64" s="273" t="str">
        <f>IFERROR(MID(INDEX('決勝ヒート - レース結果（貼付）'!$A:$Z,MATCH($R64,'決勝ヒート - レース結果（貼付）'!$B:$B,0),MATCH("会員番号",'決勝ヒート - レース結果（貼付）'!$1:$1,0)),2,1),"")</f>
        <v/>
      </c>
      <c r="AZ64" s="273"/>
      <c r="BA64" s="273" t="str">
        <f>IFERROR(MID(INDEX('決勝ヒート - レース結果（貼付）'!$A:$Z,MATCH($R64,'決勝ヒート - レース結果（貼付）'!$B:$B,0),MATCH("会員番号",'決勝ヒート - レース結果（貼付）'!$1:$1,0)),3,1),"")</f>
        <v/>
      </c>
      <c r="BB64" s="273"/>
      <c r="BC64" s="273" t="str">
        <f>IFERROR(MID(INDEX('決勝ヒート - レース結果（貼付）'!$A:$Z,MATCH($R64,'決勝ヒート - レース結果（貼付）'!$B:$B,0),MATCH("会員番号",'決勝ヒート - レース結果（貼付）'!$1:$1,0)),4,1),"")</f>
        <v/>
      </c>
      <c r="BD64" s="273"/>
      <c r="BE64" s="273" t="str">
        <f>IFERROR(MID(INDEX('決勝ヒート - レース結果（貼付）'!$A:$Z,MATCH($R64,'決勝ヒート - レース結果（貼付）'!$B:$B,0),MATCH("会員番号",'決勝ヒート - レース結果（貼付）'!$1:$1,0)),5,1),"")</f>
        <v/>
      </c>
      <c r="BF64" s="273"/>
      <c r="BG64" s="273" t="str">
        <f>IFERROR(MID(INDEX('決勝ヒート - レース結果（貼付）'!$A:$Z,MATCH($R64,'決勝ヒート - レース結果（貼付）'!$B:$B,0),MATCH("会員番号",'決勝ヒート - レース結果（貼付）'!$1:$1,0)),6,1),"")</f>
        <v/>
      </c>
      <c r="BH64" s="273"/>
      <c r="BI64" s="273" t="str">
        <f>IFERROR(MID(INDEX('決勝ヒート - レース結果（貼付）'!$A:$Z,MATCH($R64,'決勝ヒート - レース結果（貼付）'!$B:$B,0),MATCH("会員番号",'決勝ヒート - レース結果（貼付）'!$1:$1,0)),7,1),"")</f>
        <v/>
      </c>
      <c r="BJ64" s="273"/>
      <c r="BK64" s="273" t="str">
        <f>IFERROR(MID(INDEX('決勝ヒート - レース結果（貼付）'!$A:$Z,MATCH($R64,'決勝ヒート - レース結果（貼付）'!$B:$B,0),MATCH("会員番号",'決勝ヒート - レース結果（貼付）'!$1:$1,0)),8,1),"")</f>
        <v/>
      </c>
      <c r="BL64" s="273"/>
      <c r="BM64" s="273" t="str">
        <f>IFERROR(MID(INDEX('決勝ヒート - レース結果（貼付）'!$A:$Z,MATCH($R64,'決勝ヒート - レース結果（貼付）'!$B:$B,0),MATCH("会員番号",'決勝ヒート - レース結果（貼付）'!$1:$1,0)),9,1),"")</f>
        <v/>
      </c>
      <c r="BN64" s="273"/>
      <c r="BO64" s="273" t="str">
        <f>IFERROR(MID(INDEX('決勝ヒート - レース結果（貼付）'!$A:$Z,MATCH($R64,'決勝ヒート - レース結果（貼付）'!$B:$B,0),MATCH("会員番号",'決勝ヒート - レース結果（貼付）'!$1:$1,0)),10,1),"")</f>
        <v/>
      </c>
      <c r="BP64" s="273"/>
      <c r="BQ64" s="273" t="str">
        <f>IFERROR(MID(INDEX('決勝ヒート - レース結果（貼付）'!$A:$Z,MATCH($R64,'決勝ヒート - レース結果（貼付）'!$B:$B,0),MATCH("会員番号",'決勝ヒート - レース結果（貼付）'!$1:$1,0)),11,1),"")</f>
        <v/>
      </c>
      <c r="BR64" s="273"/>
      <c r="BS64" s="273" t="str">
        <f>IFERROR(MID(INDEX('決勝ヒート - レース結果（貼付）'!$A:$Z,MATCH($R64,'決勝ヒート - レース結果（貼付）'!$B:$B,0),MATCH("会員番号",'決勝ヒート - レース結果（貼付）'!$1:$1,0)),12,1),"")</f>
        <v/>
      </c>
      <c r="BT64" s="273"/>
      <c r="BU64" s="273" t="str">
        <f>IFERROR(MID(INDEX('決勝ヒート - レース結果（貼付）'!$A:$Z,MATCH($R64,'決勝ヒート - レース結果（貼付）'!$B:$B,0),MATCH("会員番号",'決勝ヒート - レース結果（貼付）'!$1:$1,0)),13,1),"")</f>
        <v/>
      </c>
      <c r="BV64" s="273"/>
      <c r="BW64" s="273" t="str">
        <f>IFERROR(MID(INDEX('決勝ヒート - レース結果（貼付）'!$A:$Z,MATCH($R64,'決勝ヒート - レース結果（貼付）'!$B:$B,0),MATCH("会員番号",'決勝ヒート - レース結果（貼付）'!$1:$1,0)),14,1),"")</f>
        <v/>
      </c>
      <c r="BX64" s="273"/>
      <c r="BY64" s="299" t="str">
        <f>IFERROR(INDEX('決勝ヒート - レース結果（貼付）'!$A:$Z,MATCH($R64,'決勝ヒート - レース結果（貼付）'!$B:$B,0),MATCH("Team",'決勝ヒート - レース結果（貼付）'!$1:$1,0)),"")</f>
        <v/>
      </c>
      <c r="BZ64" s="300"/>
      <c r="CA64" s="300"/>
      <c r="CB64" s="300"/>
      <c r="CC64" s="300"/>
      <c r="CD64" s="300"/>
      <c r="CE64" s="300"/>
      <c r="CF64" s="300"/>
      <c r="CG64" s="300"/>
      <c r="CH64" s="300"/>
      <c r="CI64" s="300"/>
      <c r="CJ64" s="300"/>
      <c r="CK64" s="300"/>
      <c r="CL64" s="300"/>
      <c r="CM64" s="300"/>
      <c r="CN64" s="300"/>
      <c r="CO64" s="300"/>
      <c r="CP64" s="300"/>
      <c r="CQ64" s="300"/>
      <c r="CR64" s="300"/>
      <c r="CS64" s="301"/>
      <c r="CT64" s="299" t="str">
        <f>IFERROR(INDEX('決勝ヒート - レース結果（貼付）'!$A:$Z,MATCH($R64,'決勝ヒート - レース結果（貼付）'!$B:$B,0),MATCH("Model/Engine",'決勝ヒート - レース結果（貼付）'!$1:$1,0)),"")</f>
        <v/>
      </c>
      <c r="CU64" s="300"/>
      <c r="CV64" s="300"/>
      <c r="CW64" s="300"/>
      <c r="CX64" s="300"/>
      <c r="CY64" s="300"/>
      <c r="CZ64" s="300"/>
      <c r="DA64" s="300"/>
      <c r="DB64" s="300"/>
      <c r="DC64" s="300"/>
      <c r="DD64" s="301"/>
      <c r="DE64" s="296"/>
      <c r="DF64" s="297"/>
      <c r="DG64" s="297"/>
      <c r="DH64" s="297"/>
      <c r="DI64" s="297"/>
      <c r="DJ64" s="297"/>
      <c r="DK64" s="297"/>
      <c r="DL64" s="297"/>
      <c r="DM64" s="298"/>
      <c r="DN64" s="331" t="str">
        <f>IF(A64="DNS","ｽﾀｰﾄ出来ず",IF(A64="DQ","失　格",IFERROR(INDEX('決勝ヒート - レース結果（貼付）'!$A:$Z,MATCH($R64,'決勝ヒート - レース結果（貼付）'!$B:$B,0),MATCH("Total Time",'決勝ヒート - レース結果（貼付）'!$1:$1,0)),"")))</f>
        <v/>
      </c>
      <c r="DO64" s="331"/>
      <c r="DP64" s="331"/>
      <c r="DQ64" s="331"/>
      <c r="DR64" s="331"/>
      <c r="DS64" s="331"/>
      <c r="DT64" s="331"/>
      <c r="DU64" s="331"/>
      <c r="DV64" s="331"/>
      <c r="DW64" s="331"/>
      <c r="DX64" s="331"/>
      <c r="DY64" s="273" t="str">
        <f>IF(A64="DNS","",IF(A64="DQ","",IFERROR(INDEX('決勝ヒート - レース結果（貼付）'!$A:$Z,MATCH($R64,'決勝ヒート - レース結果（貼付）'!$B:$B,0),MATCH("Laps",'決勝ヒート - レース結果（貼付）'!$1:$1,0)),"")))</f>
        <v/>
      </c>
      <c r="DZ64" s="273"/>
      <c r="EA64" s="273"/>
      <c r="EB64" s="273"/>
      <c r="EC64" s="273"/>
      <c r="ED64" s="273"/>
      <c r="EE64" s="273"/>
      <c r="EF64" s="273"/>
      <c r="EG64" s="320"/>
      <c r="EH64" s="316"/>
      <c r="EI64" s="316"/>
      <c r="EJ64" s="316"/>
      <c r="EK64" s="316"/>
      <c r="EL64" s="316"/>
      <c r="EM64" s="316"/>
      <c r="EN64" s="316"/>
      <c r="EO64" s="316"/>
      <c r="EP64" s="316"/>
      <c r="EQ64" s="316"/>
      <c r="ER64" s="316"/>
      <c r="ES64" s="316"/>
      <c r="ET64" s="316"/>
      <c r="EU64" s="316"/>
      <c r="EV64" s="316"/>
      <c r="EW64" s="316"/>
      <c r="EX64" s="317"/>
    </row>
    <row r="65" spans="1:154" s="136" customFormat="1" ht="18.600000000000001" customHeight="1">
      <c r="A65" s="333"/>
      <c r="B65" s="332"/>
      <c r="C65" s="332"/>
      <c r="D65" s="332"/>
      <c r="E65" s="332"/>
      <c r="F65" s="334" t="str">
        <f>+'決勝ヒート - レース正式結果表（印刷）'!A53</f>
        <v/>
      </c>
      <c r="G65" s="335"/>
      <c r="H65" s="335"/>
      <c r="I65" s="335"/>
      <c r="J65" s="335"/>
      <c r="K65" s="335"/>
      <c r="L65" s="335"/>
      <c r="M65" s="332"/>
      <c r="N65" s="332"/>
      <c r="O65" s="332"/>
      <c r="P65" s="332"/>
      <c r="Q65" s="332"/>
      <c r="R65" s="332"/>
      <c r="S65" s="332"/>
      <c r="T65" s="332"/>
      <c r="U65" s="332"/>
      <c r="V65" s="332"/>
      <c r="W65" s="336"/>
      <c r="X65" s="337"/>
      <c r="Y65" s="337"/>
      <c r="Z65" s="337"/>
      <c r="AA65" s="337"/>
      <c r="AB65" s="337"/>
      <c r="AC65" s="337"/>
      <c r="AD65" s="337"/>
      <c r="AE65" s="337"/>
      <c r="AF65" s="337"/>
      <c r="AG65" s="337"/>
      <c r="AH65" s="337"/>
      <c r="AI65" s="337"/>
      <c r="AJ65" s="337"/>
      <c r="AK65" s="337"/>
      <c r="AL65" s="337"/>
      <c r="AM65" s="337"/>
      <c r="AN65" s="337"/>
      <c r="AO65" s="337"/>
      <c r="AP65" s="337"/>
      <c r="AQ65" s="337"/>
      <c r="AR65" s="337"/>
      <c r="AS65" s="337"/>
      <c r="AT65" s="337"/>
      <c r="AU65" s="337"/>
      <c r="AV65" s="337"/>
      <c r="AW65" s="332"/>
      <c r="AX65" s="332"/>
      <c r="AY65" s="332"/>
      <c r="AZ65" s="332"/>
      <c r="BA65" s="332"/>
      <c r="BB65" s="332"/>
      <c r="BC65" s="332"/>
      <c r="BD65" s="332"/>
      <c r="BE65" s="332"/>
      <c r="BF65" s="332"/>
      <c r="BG65" s="332"/>
      <c r="BH65" s="332"/>
      <c r="BI65" s="332"/>
      <c r="BJ65" s="332"/>
      <c r="BK65" s="332"/>
      <c r="BL65" s="332"/>
      <c r="BM65" s="332"/>
      <c r="BN65" s="332"/>
      <c r="BO65" s="332"/>
      <c r="BP65" s="332"/>
      <c r="BQ65" s="332"/>
      <c r="BR65" s="332"/>
      <c r="BS65" s="332"/>
      <c r="BT65" s="332"/>
      <c r="BU65" s="332"/>
      <c r="BV65" s="332"/>
      <c r="BW65" s="332"/>
      <c r="BX65" s="332"/>
      <c r="BY65" s="336"/>
      <c r="BZ65" s="337"/>
      <c r="CA65" s="337"/>
      <c r="CB65" s="337"/>
      <c r="CC65" s="337"/>
      <c r="CD65" s="337"/>
      <c r="CE65" s="337"/>
      <c r="CF65" s="337"/>
      <c r="CG65" s="337"/>
      <c r="CH65" s="337"/>
      <c r="CI65" s="337"/>
      <c r="CJ65" s="337"/>
      <c r="CK65" s="337"/>
      <c r="CL65" s="337"/>
      <c r="CM65" s="337"/>
      <c r="CN65" s="337"/>
      <c r="CO65" s="337"/>
      <c r="CP65" s="337"/>
      <c r="CQ65" s="337"/>
      <c r="CR65" s="337"/>
      <c r="CS65" s="337"/>
      <c r="CT65" s="336"/>
      <c r="CU65" s="337"/>
      <c r="CV65" s="337"/>
      <c r="CW65" s="337"/>
      <c r="CX65" s="337"/>
      <c r="CY65" s="337"/>
      <c r="CZ65" s="337"/>
      <c r="DA65" s="337"/>
      <c r="DB65" s="337"/>
      <c r="DC65" s="337"/>
      <c r="DD65" s="337"/>
      <c r="DE65" s="334"/>
      <c r="DF65" s="335"/>
      <c r="DG65" s="335"/>
      <c r="DH65" s="335"/>
      <c r="DI65" s="335"/>
      <c r="DJ65" s="335"/>
      <c r="DK65" s="335"/>
      <c r="DL65" s="335"/>
      <c r="DM65" s="335"/>
      <c r="DN65" s="341"/>
      <c r="DO65" s="341"/>
      <c r="DP65" s="341"/>
      <c r="DQ65" s="341"/>
      <c r="DR65" s="341"/>
      <c r="DS65" s="341"/>
      <c r="DT65" s="341"/>
      <c r="DU65" s="341"/>
      <c r="DV65" s="341"/>
      <c r="DW65" s="341"/>
      <c r="DX65" s="341"/>
      <c r="DY65" s="332"/>
      <c r="DZ65" s="332"/>
      <c r="EA65" s="332"/>
      <c r="EB65" s="332"/>
      <c r="EC65" s="332"/>
      <c r="ED65" s="332"/>
      <c r="EE65" s="332"/>
      <c r="EF65" s="332"/>
      <c r="EG65" s="338"/>
      <c r="EH65" s="339"/>
      <c r="EI65" s="339"/>
      <c r="EJ65" s="339"/>
      <c r="EK65" s="339"/>
      <c r="EL65" s="339"/>
      <c r="EM65" s="339"/>
      <c r="EN65" s="339"/>
      <c r="EO65" s="339"/>
      <c r="EP65" s="339"/>
      <c r="EQ65" s="339"/>
      <c r="ER65" s="339"/>
      <c r="ES65" s="339"/>
      <c r="ET65" s="339"/>
      <c r="EU65" s="339"/>
      <c r="EV65" s="339"/>
      <c r="EW65" s="339"/>
      <c r="EX65" s="340"/>
    </row>
    <row r="66" spans="1:154" s="136" customFormat="1" ht="18.600000000000001" customHeight="1">
      <c r="A66" s="265"/>
      <c r="B66" s="266"/>
      <c r="C66" s="266"/>
      <c r="D66" s="266"/>
      <c r="E66" s="266"/>
      <c r="F66" s="267" t="str">
        <f>+'決勝ヒート - レース正式結果表（印刷）'!B54</f>
        <v/>
      </c>
      <c r="G66" s="268"/>
      <c r="H66" s="268"/>
      <c r="I66" s="268"/>
      <c r="J66" s="268"/>
      <c r="K66" s="268"/>
      <c r="L66" s="268"/>
      <c r="M66" s="280" t="str">
        <f>+'決勝ヒート - レース正式結果表（印刷）'!C54</f>
        <v/>
      </c>
      <c r="N66" s="280"/>
      <c r="O66" s="280"/>
      <c r="P66" s="280"/>
      <c r="Q66" s="280"/>
      <c r="R66" s="280"/>
      <c r="S66" s="280"/>
      <c r="T66" s="280"/>
      <c r="U66" s="280"/>
      <c r="V66" s="280"/>
      <c r="W66" s="280"/>
      <c r="X66" s="280"/>
      <c r="Y66" s="280"/>
      <c r="Z66" s="280"/>
      <c r="AA66" s="280"/>
      <c r="AB66" s="280"/>
      <c r="AC66" s="280"/>
      <c r="AD66" s="280"/>
      <c r="AE66" s="280"/>
      <c r="AF66" s="280"/>
      <c r="AG66" s="280"/>
      <c r="AH66" s="280"/>
      <c r="AI66" s="280"/>
      <c r="AJ66" s="280"/>
      <c r="AK66" s="280"/>
      <c r="AL66" s="280"/>
      <c r="AM66" s="280"/>
      <c r="AN66" s="280"/>
      <c r="AO66" s="280"/>
      <c r="AP66" s="280"/>
      <c r="AQ66" s="280"/>
      <c r="AR66" s="280"/>
      <c r="AS66" s="280"/>
      <c r="AT66" s="280"/>
      <c r="AU66" s="280"/>
      <c r="AV66" s="280"/>
      <c r="AW66" s="280"/>
      <c r="AX66" s="280"/>
      <c r="AY66" s="280"/>
      <c r="AZ66" s="280"/>
      <c r="BA66" s="280"/>
      <c r="BB66" s="280"/>
      <c r="BC66" s="280"/>
      <c r="BD66" s="280"/>
      <c r="BE66" s="280"/>
      <c r="BF66" s="280"/>
      <c r="BG66" s="280"/>
      <c r="BH66" s="280"/>
      <c r="BI66" s="280"/>
      <c r="BJ66" s="280"/>
      <c r="BK66" s="280"/>
      <c r="BL66" s="280"/>
      <c r="BM66" s="280"/>
      <c r="BN66" s="280"/>
      <c r="BO66" s="280"/>
      <c r="BP66" s="280"/>
      <c r="BQ66" s="280"/>
      <c r="BR66" s="280"/>
      <c r="BS66" s="280"/>
      <c r="BT66" s="280"/>
      <c r="BU66" s="280"/>
      <c r="BV66" s="280"/>
      <c r="BW66" s="280"/>
      <c r="BX66" s="280"/>
      <c r="BY66" s="280"/>
      <c r="BZ66" s="280"/>
      <c r="CA66" s="280"/>
      <c r="CB66" s="280"/>
      <c r="CC66" s="280"/>
      <c r="CD66" s="280"/>
      <c r="CE66" s="280"/>
      <c r="CF66" s="280"/>
      <c r="CG66" s="280"/>
      <c r="CH66" s="280"/>
      <c r="CI66" s="280"/>
      <c r="CJ66" s="280"/>
      <c r="CK66" s="280"/>
      <c r="CL66" s="280"/>
      <c r="CM66" s="280"/>
      <c r="CN66" s="280"/>
      <c r="CO66" s="280"/>
      <c r="CP66" s="280"/>
      <c r="CQ66" s="280"/>
      <c r="CR66" s="280"/>
      <c r="CS66" s="280"/>
      <c r="CT66" s="280"/>
      <c r="CU66" s="280"/>
      <c r="CV66" s="280"/>
      <c r="CW66" s="280"/>
      <c r="CX66" s="280"/>
      <c r="CY66" s="280"/>
      <c r="CZ66" s="280"/>
      <c r="DA66" s="280"/>
      <c r="DB66" s="280"/>
      <c r="DC66" s="280"/>
      <c r="DD66" s="280"/>
      <c r="DE66" s="280"/>
      <c r="DF66" s="280"/>
      <c r="DG66" s="280"/>
      <c r="DH66" s="280"/>
      <c r="DI66" s="280"/>
      <c r="DJ66" s="280"/>
      <c r="DK66" s="280"/>
      <c r="DL66" s="280"/>
      <c r="DM66" s="280"/>
      <c r="DN66" s="280"/>
      <c r="DO66" s="280"/>
      <c r="DP66" s="280"/>
      <c r="DQ66" s="280"/>
      <c r="DR66" s="280"/>
      <c r="DS66" s="280"/>
      <c r="DT66" s="280"/>
      <c r="DU66" s="280"/>
      <c r="DV66" s="280"/>
      <c r="DW66" s="280"/>
      <c r="DX66" s="280"/>
      <c r="DY66" s="280"/>
      <c r="DZ66" s="280"/>
      <c r="EA66" s="280"/>
      <c r="EB66" s="280"/>
      <c r="EC66" s="280"/>
      <c r="ED66" s="280"/>
      <c r="EE66" s="280"/>
      <c r="EF66" s="280"/>
      <c r="EG66" s="280"/>
      <c r="EH66" s="280"/>
      <c r="EI66" s="280"/>
      <c r="EJ66" s="280"/>
      <c r="EK66" s="280"/>
      <c r="EL66" s="280"/>
      <c r="EM66" s="280"/>
      <c r="EN66" s="280"/>
      <c r="EO66" s="280"/>
      <c r="EP66" s="280"/>
      <c r="EQ66" s="280"/>
      <c r="ER66" s="280"/>
      <c r="ES66" s="280"/>
      <c r="ET66" s="280"/>
      <c r="EU66" s="280"/>
      <c r="EV66" s="280"/>
      <c r="EW66" s="280"/>
      <c r="EX66" s="281"/>
    </row>
    <row r="67" spans="1:154" s="136" customFormat="1" ht="18.600000000000001" customHeight="1">
      <c r="A67" s="265"/>
      <c r="B67" s="266"/>
      <c r="C67" s="266"/>
      <c r="D67" s="266"/>
      <c r="E67" s="266"/>
      <c r="F67" s="267" t="str">
        <f>+'決勝ヒート - レース正式結果表（印刷）'!B55</f>
        <v/>
      </c>
      <c r="G67" s="268"/>
      <c r="H67" s="268"/>
      <c r="I67" s="268"/>
      <c r="J67" s="268"/>
      <c r="K67" s="268"/>
      <c r="L67" s="268"/>
      <c r="M67" s="280" t="str">
        <f>+'決勝ヒート - レース正式結果表（印刷）'!C55</f>
        <v/>
      </c>
      <c r="N67" s="280"/>
      <c r="O67" s="280"/>
      <c r="P67" s="280"/>
      <c r="Q67" s="280"/>
      <c r="R67" s="280"/>
      <c r="S67" s="280"/>
      <c r="T67" s="280"/>
      <c r="U67" s="280"/>
      <c r="V67" s="280"/>
      <c r="W67" s="280"/>
      <c r="X67" s="280"/>
      <c r="Y67" s="280"/>
      <c r="Z67" s="280"/>
      <c r="AA67" s="280"/>
      <c r="AB67" s="280"/>
      <c r="AC67" s="280"/>
      <c r="AD67" s="280"/>
      <c r="AE67" s="280"/>
      <c r="AF67" s="280"/>
      <c r="AG67" s="280"/>
      <c r="AH67" s="280"/>
      <c r="AI67" s="280"/>
      <c r="AJ67" s="280"/>
      <c r="AK67" s="280"/>
      <c r="AL67" s="280"/>
      <c r="AM67" s="280"/>
      <c r="AN67" s="280"/>
      <c r="AO67" s="280"/>
      <c r="AP67" s="280"/>
      <c r="AQ67" s="280"/>
      <c r="AR67" s="280"/>
      <c r="AS67" s="280"/>
      <c r="AT67" s="280"/>
      <c r="AU67" s="280"/>
      <c r="AV67" s="280"/>
      <c r="AW67" s="280"/>
      <c r="AX67" s="280"/>
      <c r="AY67" s="280"/>
      <c r="AZ67" s="280"/>
      <c r="BA67" s="280"/>
      <c r="BB67" s="280"/>
      <c r="BC67" s="280"/>
      <c r="BD67" s="280"/>
      <c r="BE67" s="280"/>
      <c r="BF67" s="280"/>
      <c r="BG67" s="280"/>
      <c r="BH67" s="280"/>
      <c r="BI67" s="280"/>
      <c r="BJ67" s="280"/>
      <c r="BK67" s="280"/>
      <c r="BL67" s="280"/>
      <c r="BM67" s="280"/>
      <c r="BN67" s="280"/>
      <c r="BO67" s="280"/>
      <c r="BP67" s="280"/>
      <c r="BQ67" s="280"/>
      <c r="BR67" s="280"/>
      <c r="BS67" s="280"/>
      <c r="BT67" s="280"/>
      <c r="BU67" s="280"/>
      <c r="BV67" s="280"/>
      <c r="BW67" s="280"/>
      <c r="BX67" s="280"/>
      <c r="BY67" s="280"/>
      <c r="BZ67" s="280"/>
      <c r="CA67" s="280"/>
      <c r="CB67" s="280"/>
      <c r="CC67" s="280"/>
      <c r="CD67" s="280"/>
      <c r="CE67" s="280"/>
      <c r="CF67" s="280"/>
      <c r="CG67" s="280"/>
      <c r="CH67" s="280"/>
      <c r="CI67" s="280"/>
      <c r="CJ67" s="280"/>
      <c r="CK67" s="280"/>
      <c r="CL67" s="280"/>
      <c r="CM67" s="280"/>
      <c r="CN67" s="280"/>
      <c r="CO67" s="280"/>
      <c r="CP67" s="280"/>
      <c r="CQ67" s="280"/>
      <c r="CR67" s="280"/>
      <c r="CS67" s="280"/>
      <c r="CT67" s="280"/>
      <c r="CU67" s="280"/>
      <c r="CV67" s="280"/>
      <c r="CW67" s="280"/>
      <c r="CX67" s="280"/>
      <c r="CY67" s="280"/>
      <c r="CZ67" s="280"/>
      <c r="DA67" s="280"/>
      <c r="DB67" s="280"/>
      <c r="DC67" s="280"/>
      <c r="DD67" s="280"/>
      <c r="DE67" s="280"/>
      <c r="DF67" s="280"/>
      <c r="DG67" s="280"/>
      <c r="DH67" s="280"/>
      <c r="DI67" s="280"/>
      <c r="DJ67" s="280"/>
      <c r="DK67" s="280"/>
      <c r="DL67" s="280"/>
      <c r="DM67" s="280"/>
      <c r="DN67" s="280"/>
      <c r="DO67" s="280"/>
      <c r="DP67" s="280"/>
      <c r="DQ67" s="280"/>
      <c r="DR67" s="280"/>
      <c r="DS67" s="280"/>
      <c r="DT67" s="280"/>
      <c r="DU67" s="280"/>
      <c r="DV67" s="280"/>
      <c r="DW67" s="280"/>
      <c r="DX67" s="280"/>
      <c r="DY67" s="280"/>
      <c r="DZ67" s="280"/>
      <c r="EA67" s="280"/>
      <c r="EB67" s="280"/>
      <c r="EC67" s="280"/>
      <c r="ED67" s="280"/>
      <c r="EE67" s="280"/>
      <c r="EF67" s="280"/>
      <c r="EG67" s="280"/>
      <c r="EH67" s="280"/>
      <c r="EI67" s="280"/>
      <c r="EJ67" s="280"/>
      <c r="EK67" s="280"/>
      <c r="EL67" s="280"/>
      <c r="EM67" s="280"/>
      <c r="EN67" s="280"/>
      <c r="EO67" s="280"/>
      <c r="EP67" s="280"/>
      <c r="EQ67" s="280"/>
      <c r="ER67" s="280"/>
      <c r="ES67" s="280"/>
      <c r="ET67" s="280"/>
      <c r="EU67" s="280"/>
      <c r="EV67" s="280"/>
      <c r="EW67" s="280"/>
      <c r="EX67" s="281"/>
    </row>
    <row r="68" spans="1:154" s="136" customFormat="1" ht="18.600000000000001" customHeight="1">
      <c r="A68" s="265"/>
      <c r="B68" s="266"/>
      <c r="C68" s="266"/>
      <c r="D68" s="266"/>
      <c r="E68" s="266"/>
      <c r="F68" s="267" t="str">
        <f>+'決勝ヒート - レース正式結果表（印刷）'!B56</f>
        <v/>
      </c>
      <c r="G68" s="268"/>
      <c r="H68" s="268"/>
      <c r="I68" s="268"/>
      <c r="J68" s="268"/>
      <c r="K68" s="268"/>
      <c r="L68" s="268"/>
      <c r="M68" s="280" t="str">
        <f>+'決勝ヒート - レース正式結果表（印刷）'!C56</f>
        <v/>
      </c>
      <c r="N68" s="280"/>
      <c r="O68" s="280"/>
      <c r="P68" s="280"/>
      <c r="Q68" s="280"/>
      <c r="R68" s="280"/>
      <c r="S68" s="280"/>
      <c r="T68" s="280"/>
      <c r="U68" s="280"/>
      <c r="V68" s="280"/>
      <c r="W68" s="280"/>
      <c r="X68" s="280"/>
      <c r="Y68" s="280"/>
      <c r="Z68" s="280"/>
      <c r="AA68" s="280"/>
      <c r="AB68" s="280"/>
      <c r="AC68" s="280"/>
      <c r="AD68" s="280"/>
      <c r="AE68" s="280"/>
      <c r="AF68" s="280"/>
      <c r="AG68" s="280"/>
      <c r="AH68" s="280"/>
      <c r="AI68" s="280"/>
      <c r="AJ68" s="280"/>
      <c r="AK68" s="280"/>
      <c r="AL68" s="280"/>
      <c r="AM68" s="280"/>
      <c r="AN68" s="280"/>
      <c r="AO68" s="280"/>
      <c r="AP68" s="280"/>
      <c r="AQ68" s="280"/>
      <c r="AR68" s="280"/>
      <c r="AS68" s="280"/>
      <c r="AT68" s="280"/>
      <c r="AU68" s="280"/>
      <c r="AV68" s="280"/>
      <c r="AW68" s="280"/>
      <c r="AX68" s="280"/>
      <c r="AY68" s="280"/>
      <c r="AZ68" s="280"/>
      <c r="BA68" s="280"/>
      <c r="BB68" s="280"/>
      <c r="BC68" s="280"/>
      <c r="BD68" s="280"/>
      <c r="BE68" s="280"/>
      <c r="BF68" s="280"/>
      <c r="BG68" s="280"/>
      <c r="BH68" s="280"/>
      <c r="BI68" s="280"/>
      <c r="BJ68" s="280"/>
      <c r="BK68" s="280"/>
      <c r="BL68" s="280"/>
      <c r="BM68" s="280"/>
      <c r="BN68" s="280"/>
      <c r="BO68" s="280"/>
      <c r="BP68" s="280"/>
      <c r="BQ68" s="280"/>
      <c r="BR68" s="280"/>
      <c r="BS68" s="280"/>
      <c r="BT68" s="280"/>
      <c r="BU68" s="280"/>
      <c r="BV68" s="280"/>
      <c r="BW68" s="280"/>
      <c r="BX68" s="280"/>
      <c r="BY68" s="280"/>
      <c r="BZ68" s="280"/>
      <c r="CA68" s="280"/>
      <c r="CB68" s="280"/>
      <c r="CC68" s="280"/>
      <c r="CD68" s="280"/>
      <c r="CE68" s="280"/>
      <c r="CF68" s="280"/>
      <c r="CG68" s="280"/>
      <c r="CH68" s="280"/>
      <c r="CI68" s="280"/>
      <c r="CJ68" s="280"/>
      <c r="CK68" s="280"/>
      <c r="CL68" s="280"/>
      <c r="CM68" s="280"/>
      <c r="CN68" s="280"/>
      <c r="CO68" s="280"/>
      <c r="CP68" s="280"/>
      <c r="CQ68" s="280"/>
      <c r="CR68" s="280"/>
      <c r="CS68" s="280"/>
      <c r="CT68" s="280"/>
      <c r="CU68" s="280"/>
      <c r="CV68" s="280"/>
      <c r="CW68" s="280"/>
      <c r="CX68" s="280"/>
      <c r="CY68" s="280"/>
      <c r="CZ68" s="280"/>
      <c r="DA68" s="280"/>
      <c r="DB68" s="280"/>
      <c r="DC68" s="280"/>
      <c r="DD68" s="280"/>
      <c r="DE68" s="280"/>
      <c r="DF68" s="280"/>
      <c r="DG68" s="280"/>
      <c r="DH68" s="280"/>
      <c r="DI68" s="280"/>
      <c r="DJ68" s="280"/>
      <c r="DK68" s="280"/>
      <c r="DL68" s="280"/>
      <c r="DM68" s="280"/>
      <c r="DN68" s="280"/>
      <c r="DO68" s="280"/>
      <c r="DP68" s="280"/>
      <c r="DQ68" s="280"/>
      <c r="DR68" s="280"/>
      <c r="DS68" s="280"/>
      <c r="DT68" s="280"/>
      <c r="DU68" s="280"/>
      <c r="DV68" s="280"/>
      <c r="DW68" s="280"/>
      <c r="DX68" s="280"/>
      <c r="DY68" s="280"/>
      <c r="DZ68" s="280"/>
      <c r="EA68" s="280"/>
      <c r="EB68" s="280"/>
      <c r="EC68" s="280"/>
      <c r="ED68" s="280"/>
      <c r="EE68" s="280"/>
      <c r="EF68" s="280"/>
      <c r="EG68" s="280"/>
      <c r="EH68" s="280"/>
      <c r="EI68" s="280"/>
      <c r="EJ68" s="280"/>
      <c r="EK68" s="280"/>
      <c r="EL68" s="280"/>
      <c r="EM68" s="280"/>
      <c r="EN68" s="280"/>
      <c r="EO68" s="280"/>
      <c r="EP68" s="280"/>
      <c r="EQ68" s="280"/>
      <c r="ER68" s="280"/>
      <c r="ES68" s="280"/>
      <c r="ET68" s="280"/>
      <c r="EU68" s="280"/>
      <c r="EV68" s="280"/>
      <c r="EW68" s="280"/>
      <c r="EX68" s="281"/>
    </row>
    <row r="69" spans="1:154" s="136" customFormat="1" ht="18.600000000000001" customHeight="1">
      <c r="A69" s="265"/>
      <c r="B69" s="266"/>
      <c r="C69" s="266"/>
      <c r="D69" s="266"/>
      <c r="E69" s="266"/>
      <c r="F69" s="267" t="str">
        <f>+'決勝ヒート - レース正式結果表（印刷）'!B57</f>
        <v/>
      </c>
      <c r="G69" s="268"/>
      <c r="H69" s="268"/>
      <c r="I69" s="268"/>
      <c r="J69" s="268"/>
      <c r="K69" s="268"/>
      <c r="L69" s="268"/>
      <c r="M69" s="280" t="str">
        <f>+'決勝ヒート - レース正式結果表（印刷）'!C57</f>
        <v/>
      </c>
      <c r="N69" s="280"/>
      <c r="O69" s="280"/>
      <c r="P69" s="280"/>
      <c r="Q69" s="280"/>
      <c r="R69" s="280"/>
      <c r="S69" s="280"/>
      <c r="T69" s="280"/>
      <c r="U69" s="280"/>
      <c r="V69" s="280"/>
      <c r="W69" s="280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  <c r="AI69" s="280"/>
      <c r="AJ69" s="280"/>
      <c r="AK69" s="280"/>
      <c r="AL69" s="280"/>
      <c r="AM69" s="280"/>
      <c r="AN69" s="280"/>
      <c r="AO69" s="280"/>
      <c r="AP69" s="280"/>
      <c r="AQ69" s="280"/>
      <c r="AR69" s="280"/>
      <c r="AS69" s="280"/>
      <c r="AT69" s="280"/>
      <c r="AU69" s="280"/>
      <c r="AV69" s="280"/>
      <c r="AW69" s="280"/>
      <c r="AX69" s="280"/>
      <c r="AY69" s="280"/>
      <c r="AZ69" s="280"/>
      <c r="BA69" s="280"/>
      <c r="BB69" s="280"/>
      <c r="BC69" s="280"/>
      <c r="BD69" s="280"/>
      <c r="BE69" s="280"/>
      <c r="BF69" s="280"/>
      <c r="BG69" s="280"/>
      <c r="BH69" s="280"/>
      <c r="BI69" s="280"/>
      <c r="BJ69" s="280"/>
      <c r="BK69" s="280"/>
      <c r="BL69" s="280"/>
      <c r="BM69" s="280"/>
      <c r="BN69" s="280"/>
      <c r="BO69" s="280"/>
      <c r="BP69" s="280"/>
      <c r="BQ69" s="280"/>
      <c r="BR69" s="280"/>
      <c r="BS69" s="280"/>
      <c r="BT69" s="280"/>
      <c r="BU69" s="280"/>
      <c r="BV69" s="280"/>
      <c r="BW69" s="280"/>
      <c r="BX69" s="280"/>
      <c r="BY69" s="280"/>
      <c r="BZ69" s="280"/>
      <c r="CA69" s="280"/>
      <c r="CB69" s="280"/>
      <c r="CC69" s="280"/>
      <c r="CD69" s="280"/>
      <c r="CE69" s="280"/>
      <c r="CF69" s="280"/>
      <c r="CG69" s="280"/>
      <c r="CH69" s="280"/>
      <c r="CI69" s="280"/>
      <c r="CJ69" s="280"/>
      <c r="CK69" s="280"/>
      <c r="CL69" s="280"/>
      <c r="CM69" s="280"/>
      <c r="CN69" s="280"/>
      <c r="CO69" s="280"/>
      <c r="CP69" s="280"/>
      <c r="CQ69" s="280"/>
      <c r="CR69" s="280"/>
      <c r="CS69" s="280"/>
      <c r="CT69" s="280"/>
      <c r="CU69" s="280"/>
      <c r="CV69" s="280"/>
      <c r="CW69" s="280"/>
      <c r="CX69" s="280"/>
      <c r="CY69" s="280"/>
      <c r="CZ69" s="280"/>
      <c r="DA69" s="280"/>
      <c r="DB69" s="280"/>
      <c r="DC69" s="280"/>
      <c r="DD69" s="280"/>
      <c r="DE69" s="280"/>
      <c r="DF69" s="280"/>
      <c r="DG69" s="280"/>
      <c r="DH69" s="280"/>
      <c r="DI69" s="280"/>
      <c r="DJ69" s="280"/>
      <c r="DK69" s="280"/>
      <c r="DL69" s="280"/>
      <c r="DM69" s="280"/>
      <c r="DN69" s="280"/>
      <c r="DO69" s="280"/>
      <c r="DP69" s="280"/>
      <c r="DQ69" s="280"/>
      <c r="DR69" s="280"/>
      <c r="DS69" s="280"/>
      <c r="DT69" s="280"/>
      <c r="DU69" s="280"/>
      <c r="DV69" s="280"/>
      <c r="DW69" s="280"/>
      <c r="DX69" s="280"/>
      <c r="DY69" s="280"/>
      <c r="DZ69" s="280"/>
      <c r="EA69" s="280"/>
      <c r="EB69" s="280"/>
      <c r="EC69" s="280"/>
      <c r="ED69" s="280"/>
      <c r="EE69" s="280"/>
      <c r="EF69" s="280"/>
      <c r="EG69" s="280"/>
      <c r="EH69" s="280"/>
      <c r="EI69" s="280"/>
      <c r="EJ69" s="280"/>
      <c r="EK69" s="280"/>
      <c r="EL69" s="280"/>
      <c r="EM69" s="280"/>
      <c r="EN69" s="280"/>
      <c r="EO69" s="280"/>
      <c r="EP69" s="280"/>
      <c r="EQ69" s="280"/>
      <c r="ER69" s="280"/>
      <c r="ES69" s="280"/>
      <c r="ET69" s="280"/>
      <c r="EU69" s="280"/>
      <c r="EV69" s="280"/>
      <c r="EW69" s="280"/>
      <c r="EX69" s="281"/>
    </row>
    <row r="70" spans="1:154" s="136" customFormat="1" ht="18.600000000000001" customHeight="1">
      <c r="A70" s="265"/>
      <c r="B70" s="266"/>
      <c r="C70" s="266"/>
      <c r="D70" s="266"/>
      <c r="E70" s="266"/>
      <c r="F70" s="267" t="str">
        <f>+'決勝ヒート - レース正式結果表（印刷）'!B58</f>
        <v/>
      </c>
      <c r="G70" s="268"/>
      <c r="H70" s="268"/>
      <c r="I70" s="268"/>
      <c r="J70" s="268"/>
      <c r="K70" s="268"/>
      <c r="L70" s="268"/>
      <c r="M70" s="280" t="str">
        <f>+'決勝ヒート - レース正式結果表（印刷）'!C58</f>
        <v/>
      </c>
      <c r="N70" s="280"/>
      <c r="O70" s="280"/>
      <c r="P70" s="280"/>
      <c r="Q70" s="280"/>
      <c r="R70" s="280"/>
      <c r="S70" s="280"/>
      <c r="T70" s="280"/>
      <c r="U70" s="280"/>
      <c r="V70" s="280"/>
      <c r="W70" s="280"/>
      <c r="X70" s="280"/>
      <c r="Y70" s="280"/>
      <c r="Z70" s="280"/>
      <c r="AA70" s="280"/>
      <c r="AB70" s="280"/>
      <c r="AC70" s="280"/>
      <c r="AD70" s="280"/>
      <c r="AE70" s="280"/>
      <c r="AF70" s="280"/>
      <c r="AG70" s="280"/>
      <c r="AH70" s="280"/>
      <c r="AI70" s="280"/>
      <c r="AJ70" s="280"/>
      <c r="AK70" s="280"/>
      <c r="AL70" s="280"/>
      <c r="AM70" s="280"/>
      <c r="AN70" s="280"/>
      <c r="AO70" s="280"/>
      <c r="AP70" s="280"/>
      <c r="AQ70" s="280"/>
      <c r="AR70" s="280"/>
      <c r="AS70" s="280"/>
      <c r="AT70" s="280"/>
      <c r="AU70" s="280"/>
      <c r="AV70" s="280"/>
      <c r="AW70" s="280"/>
      <c r="AX70" s="280"/>
      <c r="AY70" s="280"/>
      <c r="AZ70" s="280"/>
      <c r="BA70" s="280"/>
      <c r="BB70" s="280"/>
      <c r="BC70" s="280"/>
      <c r="BD70" s="280"/>
      <c r="BE70" s="280"/>
      <c r="BF70" s="280"/>
      <c r="BG70" s="280"/>
      <c r="BH70" s="280"/>
      <c r="BI70" s="280"/>
      <c r="BJ70" s="280"/>
      <c r="BK70" s="280"/>
      <c r="BL70" s="280"/>
      <c r="BM70" s="280"/>
      <c r="BN70" s="280"/>
      <c r="BO70" s="280"/>
      <c r="BP70" s="280"/>
      <c r="BQ70" s="280"/>
      <c r="BR70" s="280"/>
      <c r="BS70" s="280"/>
      <c r="BT70" s="280"/>
      <c r="BU70" s="280"/>
      <c r="BV70" s="280"/>
      <c r="BW70" s="280"/>
      <c r="BX70" s="280"/>
      <c r="BY70" s="280"/>
      <c r="BZ70" s="280"/>
      <c r="CA70" s="280"/>
      <c r="CB70" s="280"/>
      <c r="CC70" s="280"/>
      <c r="CD70" s="280"/>
      <c r="CE70" s="280"/>
      <c r="CF70" s="280"/>
      <c r="CG70" s="280"/>
      <c r="CH70" s="280"/>
      <c r="CI70" s="280"/>
      <c r="CJ70" s="280"/>
      <c r="CK70" s="280"/>
      <c r="CL70" s="280"/>
      <c r="CM70" s="280"/>
      <c r="CN70" s="280"/>
      <c r="CO70" s="280"/>
      <c r="CP70" s="280"/>
      <c r="CQ70" s="280"/>
      <c r="CR70" s="280"/>
      <c r="CS70" s="280"/>
      <c r="CT70" s="280"/>
      <c r="CU70" s="280"/>
      <c r="CV70" s="280"/>
      <c r="CW70" s="280"/>
      <c r="CX70" s="280"/>
      <c r="CY70" s="280"/>
      <c r="CZ70" s="280"/>
      <c r="DA70" s="280"/>
      <c r="DB70" s="280"/>
      <c r="DC70" s="280"/>
      <c r="DD70" s="280"/>
      <c r="DE70" s="280"/>
      <c r="DF70" s="280"/>
      <c r="DG70" s="280"/>
      <c r="DH70" s="280"/>
      <c r="DI70" s="280"/>
      <c r="DJ70" s="280"/>
      <c r="DK70" s="280"/>
      <c r="DL70" s="280"/>
      <c r="DM70" s="280"/>
      <c r="DN70" s="280"/>
      <c r="DO70" s="280"/>
      <c r="DP70" s="280"/>
      <c r="DQ70" s="280"/>
      <c r="DR70" s="280"/>
      <c r="DS70" s="280"/>
      <c r="DT70" s="280"/>
      <c r="DU70" s="280"/>
      <c r="DV70" s="280"/>
      <c r="DW70" s="280"/>
      <c r="DX70" s="280"/>
      <c r="DY70" s="280"/>
      <c r="DZ70" s="280"/>
      <c r="EA70" s="280"/>
      <c r="EB70" s="280"/>
      <c r="EC70" s="280"/>
      <c r="ED70" s="280"/>
      <c r="EE70" s="280"/>
      <c r="EF70" s="280"/>
      <c r="EG70" s="280"/>
      <c r="EH70" s="280"/>
      <c r="EI70" s="280"/>
      <c r="EJ70" s="280"/>
      <c r="EK70" s="280"/>
      <c r="EL70" s="280"/>
      <c r="EM70" s="280"/>
      <c r="EN70" s="280"/>
      <c r="EO70" s="280"/>
      <c r="EP70" s="280"/>
      <c r="EQ70" s="280"/>
      <c r="ER70" s="280"/>
      <c r="ES70" s="280"/>
      <c r="ET70" s="280"/>
      <c r="EU70" s="280"/>
      <c r="EV70" s="280"/>
      <c r="EW70" s="280"/>
      <c r="EX70" s="281"/>
    </row>
    <row r="71" spans="1:154" s="136" customFormat="1" ht="18.600000000000001" customHeight="1">
      <c r="A71" s="265"/>
      <c r="B71" s="266"/>
      <c r="C71" s="266"/>
      <c r="D71" s="266"/>
      <c r="E71" s="266"/>
      <c r="F71" s="267" t="str">
        <f>+'決勝ヒート - レース正式結果表（印刷）'!B59</f>
        <v/>
      </c>
      <c r="G71" s="268"/>
      <c r="H71" s="268"/>
      <c r="I71" s="268"/>
      <c r="J71" s="268"/>
      <c r="K71" s="268"/>
      <c r="L71" s="268"/>
      <c r="M71" s="280" t="str">
        <f>+'決勝ヒート - レース正式結果表（印刷）'!C59</f>
        <v/>
      </c>
      <c r="N71" s="280"/>
      <c r="O71" s="280"/>
      <c r="P71" s="280"/>
      <c r="Q71" s="280"/>
      <c r="R71" s="280"/>
      <c r="S71" s="280"/>
      <c r="T71" s="280"/>
      <c r="U71" s="280"/>
      <c r="V71" s="280"/>
      <c r="W71" s="280"/>
      <c r="X71" s="280"/>
      <c r="Y71" s="280"/>
      <c r="Z71" s="280"/>
      <c r="AA71" s="280"/>
      <c r="AB71" s="280"/>
      <c r="AC71" s="280"/>
      <c r="AD71" s="280"/>
      <c r="AE71" s="280"/>
      <c r="AF71" s="280"/>
      <c r="AG71" s="280"/>
      <c r="AH71" s="280"/>
      <c r="AI71" s="280"/>
      <c r="AJ71" s="280"/>
      <c r="AK71" s="280"/>
      <c r="AL71" s="280"/>
      <c r="AM71" s="280"/>
      <c r="AN71" s="280"/>
      <c r="AO71" s="280"/>
      <c r="AP71" s="280"/>
      <c r="AQ71" s="280"/>
      <c r="AR71" s="280"/>
      <c r="AS71" s="280"/>
      <c r="AT71" s="280"/>
      <c r="AU71" s="280"/>
      <c r="AV71" s="280"/>
      <c r="AW71" s="280"/>
      <c r="AX71" s="280"/>
      <c r="AY71" s="280"/>
      <c r="AZ71" s="280"/>
      <c r="BA71" s="280"/>
      <c r="BB71" s="280"/>
      <c r="BC71" s="280"/>
      <c r="BD71" s="280"/>
      <c r="BE71" s="280"/>
      <c r="BF71" s="280"/>
      <c r="BG71" s="280"/>
      <c r="BH71" s="280"/>
      <c r="BI71" s="280"/>
      <c r="BJ71" s="280"/>
      <c r="BK71" s="280"/>
      <c r="BL71" s="280"/>
      <c r="BM71" s="280"/>
      <c r="BN71" s="280"/>
      <c r="BO71" s="280"/>
      <c r="BP71" s="280"/>
      <c r="BQ71" s="280"/>
      <c r="BR71" s="280"/>
      <c r="BS71" s="280"/>
      <c r="BT71" s="280"/>
      <c r="BU71" s="280"/>
      <c r="BV71" s="280"/>
      <c r="BW71" s="280"/>
      <c r="BX71" s="280"/>
      <c r="BY71" s="280"/>
      <c r="BZ71" s="280"/>
      <c r="CA71" s="280"/>
      <c r="CB71" s="280"/>
      <c r="CC71" s="280"/>
      <c r="CD71" s="280"/>
      <c r="CE71" s="280"/>
      <c r="CF71" s="280"/>
      <c r="CG71" s="280"/>
      <c r="CH71" s="280"/>
      <c r="CI71" s="280"/>
      <c r="CJ71" s="280"/>
      <c r="CK71" s="280"/>
      <c r="CL71" s="280"/>
      <c r="CM71" s="280"/>
      <c r="CN71" s="280"/>
      <c r="CO71" s="280"/>
      <c r="CP71" s="280"/>
      <c r="CQ71" s="280"/>
      <c r="CR71" s="280"/>
      <c r="CS71" s="280"/>
      <c r="CT71" s="280"/>
      <c r="CU71" s="280"/>
      <c r="CV71" s="280"/>
      <c r="CW71" s="280"/>
      <c r="CX71" s="280"/>
      <c r="CY71" s="280"/>
      <c r="CZ71" s="280"/>
      <c r="DA71" s="280"/>
      <c r="DB71" s="280"/>
      <c r="DC71" s="280"/>
      <c r="DD71" s="280"/>
      <c r="DE71" s="280"/>
      <c r="DF71" s="280"/>
      <c r="DG71" s="280"/>
      <c r="DH71" s="280"/>
      <c r="DI71" s="280"/>
      <c r="DJ71" s="280"/>
      <c r="DK71" s="280"/>
      <c r="DL71" s="280"/>
      <c r="DM71" s="280"/>
      <c r="DN71" s="280"/>
      <c r="DO71" s="280"/>
      <c r="DP71" s="280"/>
      <c r="DQ71" s="280"/>
      <c r="DR71" s="280"/>
      <c r="DS71" s="280"/>
      <c r="DT71" s="280"/>
      <c r="DU71" s="280"/>
      <c r="DV71" s="280"/>
      <c r="DW71" s="280"/>
      <c r="DX71" s="280"/>
      <c r="DY71" s="280"/>
      <c r="DZ71" s="280"/>
      <c r="EA71" s="280"/>
      <c r="EB71" s="280"/>
      <c r="EC71" s="280"/>
      <c r="ED71" s="280"/>
      <c r="EE71" s="280"/>
      <c r="EF71" s="280"/>
      <c r="EG71" s="280"/>
      <c r="EH71" s="280"/>
      <c r="EI71" s="280"/>
      <c r="EJ71" s="280"/>
      <c r="EK71" s="280"/>
      <c r="EL71" s="280"/>
      <c r="EM71" s="280"/>
      <c r="EN71" s="280"/>
      <c r="EO71" s="280"/>
      <c r="EP71" s="280"/>
      <c r="EQ71" s="280"/>
      <c r="ER71" s="280"/>
      <c r="ES71" s="280"/>
      <c r="ET71" s="280"/>
      <c r="EU71" s="280"/>
      <c r="EV71" s="280"/>
      <c r="EW71" s="280"/>
      <c r="EX71" s="281"/>
    </row>
    <row r="72" spans="1:154" s="136" customFormat="1" ht="18.600000000000001" customHeight="1">
      <c r="A72" s="265"/>
      <c r="B72" s="266"/>
      <c r="C72" s="266"/>
      <c r="D72" s="266"/>
      <c r="E72" s="266"/>
      <c r="F72" s="267" t="str">
        <f>+'決勝ヒート - レース正式結果表（印刷）'!B60</f>
        <v/>
      </c>
      <c r="G72" s="268"/>
      <c r="H72" s="268"/>
      <c r="I72" s="268"/>
      <c r="J72" s="268"/>
      <c r="K72" s="268"/>
      <c r="L72" s="268"/>
      <c r="M72" s="280" t="str">
        <f>+'決勝ヒート - レース正式結果表（印刷）'!C60</f>
        <v/>
      </c>
      <c r="N72" s="280"/>
      <c r="O72" s="280"/>
      <c r="P72" s="280"/>
      <c r="Q72" s="280"/>
      <c r="R72" s="280"/>
      <c r="S72" s="280"/>
      <c r="T72" s="280"/>
      <c r="U72" s="280"/>
      <c r="V72" s="280"/>
      <c r="W72" s="280"/>
      <c r="X72" s="280"/>
      <c r="Y72" s="280"/>
      <c r="Z72" s="280"/>
      <c r="AA72" s="280"/>
      <c r="AB72" s="280"/>
      <c r="AC72" s="280"/>
      <c r="AD72" s="280"/>
      <c r="AE72" s="280"/>
      <c r="AF72" s="280"/>
      <c r="AG72" s="280"/>
      <c r="AH72" s="280"/>
      <c r="AI72" s="280"/>
      <c r="AJ72" s="280"/>
      <c r="AK72" s="280"/>
      <c r="AL72" s="280"/>
      <c r="AM72" s="280"/>
      <c r="AN72" s="280"/>
      <c r="AO72" s="280"/>
      <c r="AP72" s="280"/>
      <c r="AQ72" s="280"/>
      <c r="AR72" s="280"/>
      <c r="AS72" s="280"/>
      <c r="AT72" s="280"/>
      <c r="AU72" s="280"/>
      <c r="AV72" s="280"/>
      <c r="AW72" s="280"/>
      <c r="AX72" s="280"/>
      <c r="AY72" s="280"/>
      <c r="AZ72" s="280"/>
      <c r="BA72" s="280"/>
      <c r="BB72" s="280"/>
      <c r="BC72" s="280"/>
      <c r="BD72" s="280"/>
      <c r="BE72" s="280"/>
      <c r="BF72" s="280"/>
      <c r="BG72" s="280"/>
      <c r="BH72" s="280"/>
      <c r="BI72" s="280"/>
      <c r="BJ72" s="280"/>
      <c r="BK72" s="280"/>
      <c r="BL72" s="280"/>
      <c r="BM72" s="280"/>
      <c r="BN72" s="280"/>
      <c r="BO72" s="280"/>
      <c r="BP72" s="280"/>
      <c r="BQ72" s="280"/>
      <c r="BR72" s="280"/>
      <c r="BS72" s="280"/>
      <c r="BT72" s="280"/>
      <c r="BU72" s="280"/>
      <c r="BV72" s="280"/>
      <c r="BW72" s="280"/>
      <c r="BX72" s="280"/>
      <c r="BY72" s="280"/>
      <c r="BZ72" s="280"/>
      <c r="CA72" s="280"/>
      <c r="CB72" s="280"/>
      <c r="CC72" s="280"/>
      <c r="CD72" s="280"/>
      <c r="CE72" s="280"/>
      <c r="CF72" s="280"/>
      <c r="CG72" s="280"/>
      <c r="CH72" s="280"/>
      <c r="CI72" s="280"/>
      <c r="CJ72" s="280"/>
      <c r="CK72" s="280"/>
      <c r="CL72" s="280"/>
      <c r="CM72" s="280"/>
      <c r="CN72" s="280"/>
      <c r="CO72" s="280"/>
      <c r="CP72" s="280"/>
      <c r="CQ72" s="280"/>
      <c r="CR72" s="280"/>
      <c r="CS72" s="280"/>
      <c r="CT72" s="280"/>
      <c r="CU72" s="280"/>
      <c r="CV72" s="280"/>
      <c r="CW72" s="280"/>
      <c r="CX72" s="280"/>
      <c r="CY72" s="280"/>
      <c r="CZ72" s="280"/>
      <c r="DA72" s="280"/>
      <c r="DB72" s="280"/>
      <c r="DC72" s="280"/>
      <c r="DD72" s="280"/>
      <c r="DE72" s="280"/>
      <c r="DF72" s="280"/>
      <c r="DG72" s="280"/>
      <c r="DH72" s="280"/>
      <c r="DI72" s="280"/>
      <c r="DJ72" s="280"/>
      <c r="DK72" s="280"/>
      <c r="DL72" s="280"/>
      <c r="DM72" s="280"/>
      <c r="DN72" s="280"/>
      <c r="DO72" s="280"/>
      <c r="DP72" s="280"/>
      <c r="DQ72" s="280"/>
      <c r="DR72" s="280"/>
      <c r="DS72" s="280"/>
      <c r="DT72" s="280"/>
      <c r="DU72" s="280"/>
      <c r="DV72" s="280"/>
      <c r="DW72" s="280"/>
      <c r="DX72" s="280"/>
      <c r="DY72" s="280"/>
      <c r="DZ72" s="280"/>
      <c r="EA72" s="280"/>
      <c r="EB72" s="280"/>
      <c r="EC72" s="280"/>
      <c r="ED72" s="280"/>
      <c r="EE72" s="280"/>
      <c r="EF72" s="280"/>
      <c r="EG72" s="280"/>
      <c r="EH72" s="280"/>
      <c r="EI72" s="280"/>
      <c r="EJ72" s="280"/>
      <c r="EK72" s="280"/>
      <c r="EL72" s="280"/>
      <c r="EM72" s="280"/>
      <c r="EN72" s="280"/>
      <c r="EO72" s="280"/>
      <c r="EP72" s="280"/>
      <c r="EQ72" s="280"/>
      <c r="ER72" s="280"/>
      <c r="ES72" s="280"/>
      <c r="ET72" s="280"/>
      <c r="EU72" s="280"/>
      <c r="EV72" s="280"/>
      <c r="EW72" s="280"/>
      <c r="EX72" s="281"/>
    </row>
    <row r="73" spans="1:154" s="136" customFormat="1" ht="18.600000000000001" customHeight="1">
      <c r="A73" s="265"/>
      <c r="B73" s="266"/>
      <c r="C73" s="266"/>
      <c r="D73" s="266"/>
      <c r="E73" s="266"/>
      <c r="F73" s="267" t="str">
        <f>+'決勝ヒート - レース正式結果表（印刷）'!B61</f>
        <v/>
      </c>
      <c r="G73" s="268"/>
      <c r="H73" s="268"/>
      <c r="I73" s="268"/>
      <c r="J73" s="268"/>
      <c r="K73" s="268"/>
      <c r="L73" s="268"/>
      <c r="M73" s="280" t="str">
        <f>+'決勝ヒート - レース正式結果表（印刷）'!C61</f>
        <v/>
      </c>
      <c r="N73" s="280"/>
      <c r="O73" s="280"/>
      <c r="P73" s="280"/>
      <c r="Q73" s="280"/>
      <c r="R73" s="280"/>
      <c r="S73" s="280"/>
      <c r="T73" s="280"/>
      <c r="U73" s="280"/>
      <c r="V73" s="280"/>
      <c r="W73" s="280"/>
      <c r="X73" s="280"/>
      <c r="Y73" s="280"/>
      <c r="Z73" s="280"/>
      <c r="AA73" s="280"/>
      <c r="AB73" s="280"/>
      <c r="AC73" s="280"/>
      <c r="AD73" s="280"/>
      <c r="AE73" s="280"/>
      <c r="AF73" s="280"/>
      <c r="AG73" s="280"/>
      <c r="AH73" s="280"/>
      <c r="AI73" s="280"/>
      <c r="AJ73" s="280"/>
      <c r="AK73" s="280"/>
      <c r="AL73" s="280"/>
      <c r="AM73" s="280"/>
      <c r="AN73" s="280"/>
      <c r="AO73" s="280"/>
      <c r="AP73" s="280"/>
      <c r="AQ73" s="280"/>
      <c r="AR73" s="280"/>
      <c r="AS73" s="280"/>
      <c r="AT73" s="280"/>
      <c r="AU73" s="280"/>
      <c r="AV73" s="280"/>
      <c r="AW73" s="280"/>
      <c r="AX73" s="280"/>
      <c r="AY73" s="280"/>
      <c r="AZ73" s="280"/>
      <c r="BA73" s="280"/>
      <c r="BB73" s="280"/>
      <c r="BC73" s="280"/>
      <c r="BD73" s="280"/>
      <c r="BE73" s="280"/>
      <c r="BF73" s="280"/>
      <c r="BG73" s="280"/>
      <c r="BH73" s="280"/>
      <c r="BI73" s="280"/>
      <c r="BJ73" s="280"/>
      <c r="BK73" s="280"/>
      <c r="BL73" s="280"/>
      <c r="BM73" s="280"/>
      <c r="BN73" s="280"/>
      <c r="BO73" s="280"/>
      <c r="BP73" s="280"/>
      <c r="BQ73" s="280"/>
      <c r="BR73" s="280"/>
      <c r="BS73" s="280"/>
      <c r="BT73" s="280"/>
      <c r="BU73" s="280"/>
      <c r="BV73" s="280"/>
      <c r="BW73" s="280"/>
      <c r="BX73" s="280"/>
      <c r="BY73" s="280"/>
      <c r="BZ73" s="280"/>
      <c r="CA73" s="280"/>
      <c r="CB73" s="280"/>
      <c r="CC73" s="280"/>
      <c r="CD73" s="280"/>
      <c r="CE73" s="280"/>
      <c r="CF73" s="280"/>
      <c r="CG73" s="280"/>
      <c r="CH73" s="280"/>
      <c r="CI73" s="280"/>
      <c r="CJ73" s="280"/>
      <c r="CK73" s="280"/>
      <c r="CL73" s="280"/>
      <c r="CM73" s="280"/>
      <c r="CN73" s="280"/>
      <c r="CO73" s="280"/>
      <c r="CP73" s="280"/>
      <c r="CQ73" s="280"/>
      <c r="CR73" s="280"/>
      <c r="CS73" s="280"/>
      <c r="CT73" s="280"/>
      <c r="CU73" s="280"/>
      <c r="CV73" s="280"/>
      <c r="CW73" s="280"/>
      <c r="CX73" s="280"/>
      <c r="CY73" s="280"/>
      <c r="CZ73" s="280"/>
      <c r="DA73" s="280"/>
      <c r="DB73" s="280"/>
      <c r="DC73" s="280"/>
      <c r="DD73" s="280"/>
      <c r="DE73" s="280"/>
      <c r="DF73" s="280"/>
      <c r="DG73" s="280"/>
      <c r="DH73" s="280"/>
      <c r="DI73" s="280"/>
      <c r="DJ73" s="280"/>
      <c r="DK73" s="280"/>
      <c r="DL73" s="280"/>
      <c r="DM73" s="280"/>
      <c r="DN73" s="280"/>
      <c r="DO73" s="280"/>
      <c r="DP73" s="280"/>
      <c r="DQ73" s="280"/>
      <c r="DR73" s="280"/>
      <c r="DS73" s="280"/>
      <c r="DT73" s="280"/>
      <c r="DU73" s="280"/>
      <c r="DV73" s="280"/>
      <c r="DW73" s="280"/>
      <c r="DX73" s="280"/>
      <c r="DY73" s="280"/>
      <c r="DZ73" s="280"/>
      <c r="EA73" s="280"/>
      <c r="EB73" s="280"/>
      <c r="EC73" s="280"/>
      <c r="ED73" s="280"/>
      <c r="EE73" s="280"/>
      <c r="EF73" s="280"/>
      <c r="EG73" s="280"/>
      <c r="EH73" s="280"/>
      <c r="EI73" s="280"/>
      <c r="EJ73" s="280"/>
      <c r="EK73" s="280"/>
      <c r="EL73" s="280"/>
      <c r="EM73" s="280"/>
      <c r="EN73" s="280"/>
      <c r="EO73" s="280"/>
      <c r="EP73" s="280"/>
      <c r="EQ73" s="280"/>
      <c r="ER73" s="280"/>
      <c r="ES73" s="280"/>
      <c r="ET73" s="280"/>
      <c r="EU73" s="280"/>
      <c r="EV73" s="280"/>
      <c r="EW73" s="280"/>
      <c r="EX73" s="281"/>
    </row>
    <row r="74" spans="1:154" s="136" customFormat="1" ht="18.600000000000001" customHeight="1">
      <c r="A74" s="269"/>
      <c r="B74" s="270"/>
      <c r="C74" s="270"/>
      <c r="D74" s="270"/>
      <c r="E74" s="270"/>
      <c r="F74" s="271" t="str">
        <f>+'決勝ヒート - レース正式結果表（印刷）'!B62</f>
        <v/>
      </c>
      <c r="G74" s="272"/>
      <c r="H74" s="272"/>
      <c r="I74" s="272"/>
      <c r="J74" s="272"/>
      <c r="K74" s="272"/>
      <c r="L74" s="272"/>
      <c r="M74" s="318" t="str">
        <f>+'決勝ヒート - レース正式結果表（印刷）'!C62</f>
        <v/>
      </c>
      <c r="N74" s="318"/>
      <c r="O74" s="318"/>
      <c r="P74" s="318"/>
      <c r="Q74" s="318"/>
      <c r="R74" s="318"/>
      <c r="S74" s="318"/>
      <c r="T74" s="318"/>
      <c r="U74" s="318"/>
      <c r="V74" s="318"/>
      <c r="W74" s="318"/>
      <c r="X74" s="318"/>
      <c r="Y74" s="318"/>
      <c r="Z74" s="318"/>
      <c r="AA74" s="318"/>
      <c r="AB74" s="318"/>
      <c r="AC74" s="318"/>
      <c r="AD74" s="318"/>
      <c r="AE74" s="318"/>
      <c r="AF74" s="318"/>
      <c r="AG74" s="318"/>
      <c r="AH74" s="318"/>
      <c r="AI74" s="318"/>
      <c r="AJ74" s="318"/>
      <c r="AK74" s="318"/>
      <c r="AL74" s="318"/>
      <c r="AM74" s="318"/>
      <c r="AN74" s="318"/>
      <c r="AO74" s="318"/>
      <c r="AP74" s="318"/>
      <c r="AQ74" s="318"/>
      <c r="AR74" s="318"/>
      <c r="AS74" s="318"/>
      <c r="AT74" s="318"/>
      <c r="AU74" s="318"/>
      <c r="AV74" s="318"/>
      <c r="AW74" s="318"/>
      <c r="AX74" s="318"/>
      <c r="AY74" s="318"/>
      <c r="AZ74" s="318"/>
      <c r="BA74" s="318"/>
      <c r="BB74" s="318"/>
      <c r="BC74" s="318"/>
      <c r="BD74" s="318"/>
      <c r="BE74" s="318"/>
      <c r="BF74" s="318"/>
      <c r="BG74" s="318"/>
      <c r="BH74" s="318"/>
      <c r="BI74" s="318"/>
      <c r="BJ74" s="318"/>
      <c r="BK74" s="318"/>
      <c r="BL74" s="318"/>
      <c r="BM74" s="318"/>
      <c r="BN74" s="318"/>
      <c r="BO74" s="318"/>
      <c r="BP74" s="318"/>
      <c r="BQ74" s="318"/>
      <c r="BR74" s="318"/>
      <c r="BS74" s="318"/>
      <c r="BT74" s="318"/>
      <c r="BU74" s="318"/>
      <c r="BV74" s="318"/>
      <c r="BW74" s="318"/>
      <c r="BX74" s="318"/>
      <c r="BY74" s="318"/>
      <c r="BZ74" s="318"/>
      <c r="CA74" s="318"/>
      <c r="CB74" s="318"/>
      <c r="CC74" s="318"/>
      <c r="CD74" s="318"/>
      <c r="CE74" s="318"/>
      <c r="CF74" s="318"/>
      <c r="CG74" s="318"/>
      <c r="CH74" s="318"/>
      <c r="CI74" s="318"/>
      <c r="CJ74" s="318"/>
      <c r="CK74" s="318"/>
      <c r="CL74" s="318"/>
      <c r="CM74" s="318"/>
      <c r="CN74" s="318"/>
      <c r="CO74" s="318"/>
      <c r="CP74" s="318"/>
      <c r="CQ74" s="318"/>
      <c r="CR74" s="318"/>
      <c r="CS74" s="318"/>
      <c r="CT74" s="318"/>
      <c r="CU74" s="318"/>
      <c r="CV74" s="318"/>
      <c r="CW74" s="318"/>
      <c r="CX74" s="318"/>
      <c r="CY74" s="318"/>
      <c r="CZ74" s="318"/>
      <c r="DA74" s="318"/>
      <c r="DB74" s="318"/>
      <c r="DC74" s="318"/>
      <c r="DD74" s="318"/>
      <c r="DE74" s="318"/>
      <c r="DF74" s="318"/>
      <c r="DG74" s="318"/>
      <c r="DH74" s="318"/>
      <c r="DI74" s="318"/>
      <c r="DJ74" s="318"/>
      <c r="DK74" s="318"/>
      <c r="DL74" s="318"/>
      <c r="DM74" s="318"/>
      <c r="DN74" s="318"/>
      <c r="DO74" s="318"/>
      <c r="DP74" s="318"/>
      <c r="DQ74" s="318"/>
      <c r="DR74" s="318"/>
      <c r="DS74" s="318"/>
      <c r="DT74" s="318"/>
      <c r="DU74" s="318"/>
      <c r="DV74" s="318"/>
      <c r="DW74" s="318"/>
      <c r="DX74" s="318"/>
      <c r="DY74" s="318"/>
      <c r="DZ74" s="318"/>
      <c r="EA74" s="318"/>
      <c r="EB74" s="318"/>
      <c r="EC74" s="318"/>
      <c r="ED74" s="318"/>
      <c r="EE74" s="318"/>
      <c r="EF74" s="318"/>
      <c r="EG74" s="318"/>
      <c r="EH74" s="318"/>
      <c r="EI74" s="318"/>
      <c r="EJ74" s="318"/>
      <c r="EK74" s="318"/>
      <c r="EL74" s="318"/>
      <c r="EM74" s="318"/>
      <c r="EN74" s="318"/>
      <c r="EO74" s="318"/>
      <c r="EP74" s="318"/>
      <c r="EQ74" s="318"/>
      <c r="ER74" s="318"/>
      <c r="ES74" s="318"/>
      <c r="ET74" s="318"/>
      <c r="EU74" s="318"/>
      <c r="EV74" s="318"/>
      <c r="EW74" s="318"/>
      <c r="EX74" s="319"/>
    </row>
    <row r="75" spans="1:154" ht="16.5" customHeight="1"/>
    <row r="76" spans="1:154">
      <c r="L76" s="137" t="s">
        <v>91</v>
      </c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8"/>
      <c r="AC76" s="138"/>
      <c r="AD76" s="138"/>
      <c r="AE76" s="138"/>
      <c r="AF76" s="138"/>
      <c r="AG76" s="138"/>
      <c r="AH76" s="138"/>
      <c r="AI76" s="138"/>
      <c r="AJ76" s="138"/>
      <c r="AK76" s="138"/>
      <c r="AL76" s="138"/>
      <c r="AM76" s="138"/>
      <c r="AN76" s="138"/>
      <c r="AO76" s="138"/>
      <c r="AP76" s="138"/>
      <c r="AQ76" s="138"/>
      <c r="AR76" s="138"/>
      <c r="AS76" s="138"/>
      <c r="AT76" s="138"/>
      <c r="AU76" s="138"/>
      <c r="AV76" s="138"/>
      <c r="AW76" s="138"/>
      <c r="BH76" s="137" t="s">
        <v>92</v>
      </c>
      <c r="BI76" s="138"/>
      <c r="BJ76" s="138"/>
      <c r="BK76" s="138"/>
      <c r="BL76" s="138"/>
      <c r="BM76" s="138"/>
      <c r="BN76" s="138"/>
      <c r="BO76" s="138"/>
      <c r="BP76" s="138"/>
      <c r="BQ76" s="138"/>
      <c r="BR76" s="138"/>
      <c r="BS76" s="138"/>
      <c r="BT76" s="138"/>
      <c r="BU76" s="138"/>
      <c r="BV76" s="138"/>
      <c r="BW76" s="138"/>
      <c r="BX76" s="138"/>
      <c r="BY76" s="138"/>
      <c r="BZ76" s="138"/>
      <c r="CA76" s="138"/>
      <c r="CB76" s="138"/>
      <c r="CC76" s="138"/>
      <c r="CD76" s="138"/>
      <c r="CE76" s="138"/>
      <c r="CF76" s="138"/>
      <c r="CG76" s="138"/>
      <c r="CH76" s="138"/>
      <c r="CI76" s="138"/>
      <c r="CJ76" s="138"/>
      <c r="CK76" s="138"/>
      <c r="CL76" s="138"/>
      <c r="CM76" s="138"/>
      <c r="CN76" s="138"/>
      <c r="CO76" s="138"/>
      <c r="CP76" s="138"/>
      <c r="CQ76" s="138"/>
      <c r="CR76" s="138"/>
      <c r="CS76" s="138"/>
      <c r="CZ76" s="139"/>
      <c r="DA76" s="101"/>
      <c r="DB76" s="101"/>
      <c r="DC76" s="101"/>
      <c r="DD76" s="137" t="s">
        <v>93</v>
      </c>
      <c r="DE76" s="138"/>
      <c r="DF76" s="138"/>
      <c r="DG76" s="138"/>
      <c r="DH76" s="138"/>
      <c r="DI76" s="138"/>
      <c r="DJ76" s="138"/>
      <c r="DK76" s="138"/>
      <c r="DL76" s="138"/>
      <c r="DM76" s="138"/>
      <c r="DN76" s="138"/>
      <c r="DO76" s="138"/>
      <c r="DP76" s="138"/>
      <c r="DQ76" s="138"/>
      <c r="DR76" s="138"/>
      <c r="DS76" s="138"/>
      <c r="DT76" s="138"/>
      <c r="DU76" s="138"/>
      <c r="DV76" s="138"/>
      <c r="DW76" s="138"/>
      <c r="DX76" s="138"/>
      <c r="DY76" s="138"/>
      <c r="DZ76" s="138"/>
      <c r="EA76" s="138"/>
      <c r="EB76" s="138"/>
      <c r="EC76" s="138"/>
      <c r="ED76" s="138"/>
      <c r="EE76" s="138"/>
      <c r="EF76" s="138"/>
      <c r="EG76" s="138"/>
      <c r="EH76" s="138"/>
      <c r="EI76" s="138"/>
      <c r="EJ76" s="138"/>
      <c r="EK76" s="138"/>
      <c r="EL76" s="138"/>
      <c r="EM76" s="138"/>
      <c r="EN76" s="138"/>
      <c r="EO76" s="138"/>
    </row>
  </sheetData>
  <mergeCells count="1034">
    <mergeCell ref="M67:EX67"/>
    <mergeCell ref="M68:EX68"/>
    <mergeCell ref="M69:EX69"/>
    <mergeCell ref="M70:EX70"/>
    <mergeCell ref="M71:EX71"/>
    <mergeCell ref="M72:EX72"/>
    <mergeCell ref="M73:EX73"/>
    <mergeCell ref="M74:EX74"/>
    <mergeCell ref="DY19:EF19"/>
    <mergeCell ref="DY20:EF20"/>
    <mergeCell ref="DY21:EF21"/>
    <mergeCell ref="DY22:EF22"/>
    <mergeCell ref="DY23:EF23"/>
    <mergeCell ref="DY24:EF24"/>
    <mergeCell ref="DN31:DX31"/>
    <mergeCell ref="DN32:DX32"/>
    <mergeCell ref="DN33:DX33"/>
    <mergeCell ref="DN34:DX34"/>
    <mergeCell ref="DN35:DX35"/>
    <mergeCell ref="DN36:DX36"/>
    <mergeCell ref="DN25:DX25"/>
    <mergeCell ref="DN26:DX26"/>
    <mergeCell ref="DN27:DX27"/>
    <mergeCell ref="DN28:DX28"/>
    <mergeCell ref="M66:EX66"/>
    <mergeCell ref="BW65:BX65"/>
    <mergeCell ref="BY65:CS65"/>
    <mergeCell ref="CT65:DD65"/>
    <mergeCell ref="DE65:DM65"/>
    <mergeCell ref="EG65:EX65"/>
    <mergeCell ref="DN65:DX65"/>
    <mergeCell ref="DY65:EF65"/>
    <mergeCell ref="A74:E74"/>
    <mergeCell ref="F74:L74"/>
    <mergeCell ref="A73:E73"/>
    <mergeCell ref="F73:L73"/>
    <mergeCell ref="A72:E72"/>
    <mergeCell ref="F72:L72"/>
    <mergeCell ref="A71:E71"/>
    <mergeCell ref="F71:L71"/>
    <mergeCell ref="A70:E70"/>
    <mergeCell ref="F70:L70"/>
    <mergeCell ref="A69:E69"/>
    <mergeCell ref="F69:L69"/>
    <mergeCell ref="A68:E68"/>
    <mergeCell ref="F68:L68"/>
    <mergeCell ref="A67:E67"/>
    <mergeCell ref="F67:L67"/>
    <mergeCell ref="A66:E66"/>
    <mergeCell ref="F66:L66"/>
    <mergeCell ref="BK65:BL65"/>
    <mergeCell ref="BM65:BN65"/>
    <mergeCell ref="BO65:BP65"/>
    <mergeCell ref="BQ65:BR65"/>
    <mergeCell ref="BS65:BT65"/>
    <mergeCell ref="BU65:BV65"/>
    <mergeCell ref="AY65:AZ65"/>
    <mergeCell ref="BA65:BB65"/>
    <mergeCell ref="BC65:BD65"/>
    <mergeCell ref="BE65:BF65"/>
    <mergeCell ref="BG65:BH65"/>
    <mergeCell ref="BI65:BJ65"/>
    <mergeCell ref="A65:E65"/>
    <mergeCell ref="F65:L65"/>
    <mergeCell ref="M65:Q65"/>
    <mergeCell ref="R65:V65"/>
    <mergeCell ref="W65:AV65"/>
    <mergeCell ref="AW65:AX65"/>
    <mergeCell ref="BY64:CS64"/>
    <mergeCell ref="CT64:DD64"/>
    <mergeCell ref="DE64:DM64"/>
    <mergeCell ref="EG64:EX64"/>
    <mergeCell ref="DN64:DX64"/>
    <mergeCell ref="DY64:EF64"/>
    <mergeCell ref="BK64:BL64"/>
    <mergeCell ref="BM64:BN64"/>
    <mergeCell ref="BO64:BP64"/>
    <mergeCell ref="BQ64:BR64"/>
    <mergeCell ref="BS64:BT64"/>
    <mergeCell ref="BU64:BV64"/>
    <mergeCell ref="AY64:AZ64"/>
    <mergeCell ref="BA64:BB64"/>
    <mergeCell ref="BC64:BD64"/>
    <mergeCell ref="BE64:BF64"/>
    <mergeCell ref="BG64:BH64"/>
    <mergeCell ref="BI64:BJ64"/>
    <mergeCell ref="A64:E64"/>
    <mergeCell ref="F64:L64"/>
    <mergeCell ref="M64:Q64"/>
    <mergeCell ref="R64:V64"/>
    <mergeCell ref="W64:AV64"/>
    <mergeCell ref="AW64:AX64"/>
    <mergeCell ref="BW63:BX63"/>
    <mergeCell ref="BY63:CS63"/>
    <mergeCell ref="CT63:DD63"/>
    <mergeCell ref="DE63:DM63"/>
    <mergeCell ref="EG63:EX63"/>
    <mergeCell ref="DN63:DX63"/>
    <mergeCell ref="DY63:EF63"/>
    <mergeCell ref="BK63:BL63"/>
    <mergeCell ref="BM63:BN63"/>
    <mergeCell ref="BO63:BP63"/>
    <mergeCell ref="BQ63:BR63"/>
    <mergeCell ref="BS63:BT63"/>
    <mergeCell ref="BU63:BV63"/>
    <mergeCell ref="AY63:AZ63"/>
    <mergeCell ref="BA63:BB63"/>
    <mergeCell ref="BC63:BD63"/>
    <mergeCell ref="BE63:BF63"/>
    <mergeCell ref="BG63:BH63"/>
    <mergeCell ref="BI63:BJ63"/>
    <mergeCell ref="A63:E63"/>
    <mergeCell ref="F63:L63"/>
    <mergeCell ref="M63:Q63"/>
    <mergeCell ref="R63:V63"/>
    <mergeCell ref="W63:AV63"/>
    <mergeCell ref="AW63:AX63"/>
    <mergeCell ref="BW64:BX64"/>
    <mergeCell ref="BY62:CS62"/>
    <mergeCell ref="CT62:DD62"/>
    <mergeCell ref="DE62:DM62"/>
    <mergeCell ref="EG62:EX62"/>
    <mergeCell ref="DN62:DX62"/>
    <mergeCell ref="DY62:EF62"/>
    <mergeCell ref="BK62:BL62"/>
    <mergeCell ref="BM62:BN62"/>
    <mergeCell ref="BO62:BP62"/>
    <mergeCell ref="BQ62:BR62"/>
    <mergeCell ref="BS62:BT62"/>
    <mergeCell ref="BU62:BV62"/>
    <mergeCell ref="AY62:AZ62"/>
    <mergeCell ref="BA62:BB62"/>
    <mergeCell ref="BC62:BD62"/>
    <mergeCell ref="BE62:BF62"/>
    <mergeCell ref="BG62:BH62"/>
    <mergeCell ref="BI62:BJ62"/>
    <mergeCell ref="A62:E62"/>
    <mergeCell ref="F62:L62"/>
    <mergeCell ref="M62:Q62"/>
    <mergeCell ref="R62:V62"/>
    <mergeCell ref="W62:AV62"/>
    <mergeCell ref="AW62:AX62"/>
    <mergeCell ref="BW61:BX61"/>
    <mergeCell ref="BY61:CS61"/>
    <mergeCell ref="CT61:DD61"/>
    <mergeCell ref="DE61:DM61"/>
    <mergeCell ref="EG61:EX61"/>
    <mergeCell ref="DN61:DX61"/>
    <mergeCell ref="DY61:EF61"/>
    <mergeCell ref="BK61:BL61"/>
    <mergeCell ref="BM61:BN61"/>
    <mergeCell ref="BO61:BP61"/>
    <mergeCell ref="BQ61:BR61"/>
    <mergeCell ref="BS61:BT61"/>
    <mergeCell ref="BU61:BV61"/>
    <mergeCell ref="AY61:AZ61"/>
    <mergeCell ref="BA61:BB61"/>
    <mergeCell ref="BC61:BD61"/>
    <mergeCell ref="BE61:BF61"/>
    <mergeCell ref="BG61:BH61"/>
    <mergeCell ref="BI61:BJ61"/>
    <mergeCell ref="A61:E61"/>
    <mergeCell ref="F61:L61"/>
    <mergeCell ref="M61:Q61"/>
    <mergeCell ref="R61:V61"/>
    <mergeCell ref="W61:AV61"/>
    <mergeCell ref="AW61:AX61"/>
    <mergeCell ref="BW62:BX62"/>
    <mergeCell ref="BY60:CS60"/>
    <mergeCell ref="CT60:DD60"/>
    <mergeCell ref="DE60:DM60"/>
    <mergeCell ref="EG60:EX60"/>
    <mergeCell ref="DN60:DX60"/>
    <mergeCell ref="DY60:EF60"/>
    <mergeCell ref="BK60:BL60"/>
    <mergeCell ref="BM60:BN60"/>
    <mergeCell ref="BO60:BP60"/>
    <mergeCell ref="BQ60:BR60"/>
    <mergeCell ref="BS60:BT60"/>
    <mergeCell ref="BU60:BV60"/>
    <mergeCell ref="AY60:AZ60"/>
    <mergeCell ref="BA60:BB60"/>
    <mergeCell ref="BC60:BD60"/>
    <mergeCell ref="BE60:BF60"/>
    <mergeCell ref="BG60:BH60"/>
    <mergeCell ref="BI60:BJ60"/>
    <mergeCell ref="A60:E60"/>
    <mergeCell ref="F60:L60"/>
    <mergeCell ref="M60:Q60"/>
    <mergeCell ref="R60:V60"/>
    <mergeCell ref="W60:AV60"/>
    <mergeCell ref="AW60:AX60"/>
    <mergeCell ref="BW59:BX59"/>
    <mergeCell ref="BY59:CS59"/>
    <mergeCell ref="CT59:DD59"/>
    <mergeCell ref="DE59:DM59"/>
    <mergeCell ref="EG59:EX59"/>
    <mergeCell ref="DN59:DX59"/>
    <mergeCell ref="DY59:EF59"/>
    <mergeCell ref="BK59:BL59"/>
    <mergeCell ref="BM59:BN59"/>
    <mergeCell ref="BO59:BP59"/>
    <mergeCell ref="BQ59:BR59"/>
    <mergeCell ref="BS59:BT59"/>
    <mergeCell ref="BU59:BV59"/>
    <mergeCell ref="AY59:AZ59"/>
    <mergeCell ref="BA59:BB59"/>
    <mergeCell ref="BC59:BD59"/>
    <mergeCell ref="BE59:BF59"/>
    <mergeCell ref="BG59:BH59"/>
    <mergeCell ref="BI59:BJ59"/>
    <mergeCell ref="A59:E59"/>
    <mergeCell ref="F59:L59"/>
    <mergeCell ref="M59:Q59"/>
    <mergeCell ref="R59:V59"/>
    <mergeCell ref="W59:AV59"/>
    <mergeCell ref="AW59:AX59"/>
    <mergeCell ref="BW60:BX60"/>
    <mergeCell ref="BY58:CS58"/>
    <mergeCell ref="CT58:DD58"/>
    <mergeCell ref="DE58:DM58"/>
    <mergeCell ref="EG58:EX58"/>
    <mergeCell ref="DN58:DX58"/>
    <mergeCell ref="DY58:EF58"/>
    <mergeCell ref="BK58:BL58"/>
    <mergeCell ref="BM58:BN58"/>
    <mergeCell ref="BO58:BP58"/>
    <mergeCell ref="BQ58:BR58"/>
    <mergeCell ref="BS58:BT58"/>
    <mergeCell ref="BU58:BV58"/>
    <mergeCell ref="AY58:AZ58"/>
    <mergeCell ref="BA58:BB58"/>
    <mergeCell ref="BC58:BD58"/>
    <mergeCell ref="BE58:BF58"/>
    <mergeCell ref="BG58:BH58"/>
    <mergeCell ref="BI58:BJ58"/>
    <mergeCell ref="A58:E58"/>
    <mergeCell ref="F58:L58"/>
    <mergeCell ref="M58:Q58"/>
    <mergeCell ref="R58:V58"/>
    <mergeCell ref="W58:AV58"/>
    <mergeCell ref="AW58:AX58"/>
    <mergeCell ref="BW57:BX57"/>
    <mergeCell ref="BY57:CS57"/>
    <mergeCell ref="CT57:DD57"/>
    <mergeCell ref="DE57:DM57"/>
    <mergeCell ref="EG57:EX57"/>
    <mergeCell ref="DN57:DX57"/>
    <mergeCell ref="DY57:EF57"/>
    <mergeCell ref="BK57:BL57"/>
    <mergeCell ref="BM57:BN57"/>
    <mergeCell ref="BO57:BP57"/>
    <mergeCell ref="BQ57:BR57"/>
    <mergeCell ref="BS57:BT57"/>
    <mergeCell ref="BU57:BV57"/>
    <mergeCell ref="AY57:AZ57"/>
    <mergeCell ref="BA57:BB57"/>
    <mergeCell ref="BC57:BD57"/>
    <mergeCell ref="BE57:BF57"/>
    <mergeCell ref="BG57:BH57"/>
    <mergeCell ref="BI57:BJ57"/>
    <mergeCell ref="A57:E57"/>
    <mergeCell ref="F57:L57"/>
    <mergeCell ref="M57:Q57"/>
    <mergeCell ref="R57:V57"/>
    <mergeCell ref="W57:AV57"/>
    <mergeCell ref="AW57:AX57"/>
    <mergeCell ref="BW58:BX58"/>
    <mergeCell ref="BY56:CS56"/>
    <mergeCell ref="CT56:DD56"/>
    <mergeCell ref="DE56:DM56"/>
    <mergeCell ref="EG56:EX56"/>
    <mergeCell ref="DN56:DX56"/>
    <mergeCell ref="DY56:EF56"/>
    <mergeCell ref="BK56:BL56"/>
    <mergeCell ref="BM56:BN56"/>
    <mergeCell ref="BO56:BP56"/>
    <mergeCell ref="BQ56:BR56"/>
    <mergeCell ref="BS56:BT56"/>
    <mergeCell ref="BU56:BV56"/>
    <mergeCell ref="AY56:AZ56"/>
    <mergeCell ref="BA56:BB56"/>
    <mergeCell ref="BC56:BD56"/>
    <mergeCell ref="BE56:BF56"/>
    <mergeCell ref="BG56:BH56"/>
    <mergeCell ref="BI56:BJ56"/>
    <mergeCell ref="A56:E56"/>
    <mergeCell ref="F56:L56"/>
    <mergeCell ref="M56:Q56"/>
    <mergeCell ref="R56:V56"/>
    <mergeCell ref="W56:AV56"/>
    <mergeCell ref="AW56:AX56"/>
    <mergeCell ref="BW55:BX55"/>
    <mergeCell ref="BY55:CS55"/>
    <mergeCell ref="CT55:DD55"/>
    <mergeCell ref="DE55:DM55"/>
    <mergeCell ref="EG55:EX55"/>
    <mergeCell ref="DN55:DX55"/>
    <mergeCell ref="DY55:EF55"/>
    <mergeCell ref="BK55:BL55"/>
    <mergeCell ref="BM55:BN55"/>
    <mergeCell ref="BO55:BP55"/>
    <mergeCell ref="BQ55:BR55"/>
    <mergeCell ref="BS55:BT55"/>
    <mergeCell ref="BU55:BV55"/>
    <mergeCell ref="AY55:AZ55"/>
    <mergeCell ref="BA55:BB55"/>
    <mergeCell ref="BC55:BD55"/>
    <mergeCell ref="BE55:BF55"/>
    <mergeCell ref="BG55:BH55"/>
    <mergeCell ref="BI55:BJ55"/>
    <mergeCell ref="A55:E55"/>
    <mergeCell ref="F55:L55"/>
    <mergeCell ref="M55:Q55"/>
    <mergeCell ref="R55:V55"/>
    <mergeCell ref="W55:AV55"/>
    <mergeCell ref="AW55:AX55"/>
    <mergeCell ref="BW56:BX56"/>
    <mergeCell ref="BY54:CS54"/>
    <mergeCell ref="CT54:DD54"/>
    <mergeCell ref="DE54:DM54"/>
    <mergeCell ref="EG54:EX54"/>
    <mergeCell ref="DN54:DX54"/>
    <mergeCell ref="DY54:EF54"/>
    <mergeCell ref="BK54:BL54"/>
    <mergeCell ref="BM54:BN54"/>
    <mergeCell ref="BO54:BP54"/>
    <mergeCell ref="BQ54:BR54"/>
    <mergeCell ref="BS54:BT54"/>
    <mergeCell ref="BU54:BV54"/>
    <mergeCell ref="AY54:AZ54"/>
    <mergeCell ref="BA54:BB54"/>
    <mergeCell ref="BC54:BD54"/>
    <mergeCell ref="BE54:BF54"/>
    <mergeCell ref="BG54:BH54"/>
    <mergeCell ref="BI54:BJ54"/>
    <mergeCell ref="A54:E54"/>
    <mergeCell ref="F54:L54"/>
    <mergeCell ref="M54:Q54"/>
    <mergeCell ref="R54:V54"/>
    <mergeCell ref="W54:AV54"/>
    <mergeCell ref="AW54:AX54"/>
    <mergeCell ref="BW53:BX53"/>
    <mergeCell ref="BY53:CS53"/>
    <mergeCell ref="CT53:DD53"/>
    <mergeCell ref="DE53:DM53"/>
    <mergeCell ref="EG53:EX53"/>
    <mergeCell ref="DN53:DX53"/>
    <mergeCell ref="DY53:EF53"/>
    <mergeCell ref="BK53:BL53"/>
    <mergeCell ref="BM53:BN53"/>
    <mergeCell ref="BO53:BP53"/>
    <mergeCell ref="BQ53:BR53"/>
    <mergeCell ref="BS53:BT53"/>
    <mergeCell ref="BU53:BV53"/>
    <mergeCell ref="AY53:AZ53"/>
    <mergeCell ref="BA53:BB53"/>
    <mergeCell ref="BC53:BD53"/>
    <mergeCell ref="BE53:BF53"/>
    <mergeCell ref="BG53:BH53"/>
    <mergeCell ref="BI53:BJ53"/>
    <mergeCell ref="A53:E53"/>
    <mergeCell ref="F53:L53"/>
    <mergeCell ref="M53:Q53"/>
    <mergeCell ref="R53:V53"/>
    <mergeCell ref="W53:AV53"/>
    <mergeCell ref="AW53:AX53"/>
    <mergeCell ref="BW54:BX54"/>
    <mergeCell ref="AW52:BX52"/>
    <mergeCell ref="BY52:CS52"/>
    <mergeCell ref="CT52:DD52"/>
    <mergeCell ref="DE52:DM52"/>
    <mergeCell ref="EG52:EX52"/>
    <mergeCell ref="DN52:DX52"/>
    <mergeCell ref="DY52:EF52"/>
    <mergeCell ref="CX48:DD48"/>
    <mergeCell ref="DT48:EA48"/>
    <mergeCell ref="EE48:EK48"/>
    <mergeCell ref="BI50:BM50"/>
    <mergeCell ref="CD50:CH50"/>
    <mergeCell ref="A52:E52"/>
    <mergeCell ref="F52:L52"/>
    <mergeCell ref="M52:Q52"/>
    <mergeCell ref="R52:V52"/>
    <mergeCell ref="W52:AV52"/>
    <mergeCell ref="S48:U48"/>
    <mergeCell ref="V48:X48"/>
    <mergeCell ref="Y48:AA48"/>
    <mergeCell ref="AB48:AD48"/>
    <mergeCell ref="AE48:AG48"/>
    <mergeCell ref="AH48:AJ48"/>
    <mergeCell ref="DG50:DR50"/>
    <mergeCell ref="EJ50:EW50"/>
    <mergeCell ref="EU44:EV44"/>
    <mergeCell ref="BU46:BW46"/>
    <mergeCell ref="BX46:BZ46"/>
    <mergeCell ref="CA46:CC46"/>
    <mergeCell ref="CD46:CF46"/>
    <mergeCell ref="CG46:CI46"/>
    <mergeCell ref="CJ46:CL46"/>
    <mergeCell ref="CW46:DE46"/>
    <mergeCell ref="CW44:DE44"/>
    <mergeCell ref="EB44:EH44"/>
    <mergeCell ref="EI44:EJ44"/>
    <mergeCell ref="EK44:EN44"/>
    <mergeCell ref="EO44:EP44"/>
    <mergeCell ref="EQ44:ET44"/>
    <mergeCell ref="EI42:EJ42"/>
    <mergeCell ref="EK42:EN42"/>
    <mergeCell ref="EO42:EP42"/>
    <mergeCell ref="EQ42:ET42"/>
    <mergeCell ref="EU42:EV42"/>
    <mergeCell ref="EF43:EG43"/>
    <mergeCell ref="BS42:BU43"/>
    <mergeCell ref="BV42:BX43"/>
    <mergeCell ref="BY42:CA43"/>
    <mergeCell ref="CB42:CD43"/>
    <mergeCell ref="CE42:CG43"/>
    <mergeCell ref="EB42:EH42"/>
    <mergeCell ref="BA42:BC43"/>
    <mergeCell ref="BD42:BF43"/>
    <mergeCell ref="BG42:BI43"/>
    <mergeCell ref="BJ42:BL43"/>
    <mergeCell ref="BM42:BO43"/>
    <mergeCell ref="BP42:BR43"/>
    <mergeCell ref="EG36:EX36"/>
    <mergeCell ref="Z42:AB43"/>
    <mergeCell ref="AC42:AE43"/>
    <mergeCell ref="AF42:AH43"/>
    <mergeCell ref="AI42:AK43"/>
    <mergeCell ref="AL42:AN43"/>
    <mergeCell ref="AO42:AQ43"/>
    <mergeCell ref="AR42:AT43"/>
    <mergeCell ref="AU42:AW43"/>
    <mergeCell ref="AX42:AZ43"/>
    <mergeCell ref="BU36:BV36"/>
    <mergeCell ref="BW36:BX36"/>
    <mergeCell ref="BY36:CS36"/>
    <mergeCell ref="CT36:DD36"/>
    <mergeCell ref="DE36:DM36"/>
    <mergeCell ref="BI36:BJ36"/>
    <mergeCell ref="BK36:BL36"/>
    <mergeCell ref="BM36:BN36"/>
    <mergeCell ref="BO36:BP36"/>
    <mergeCell ref="BQ36:BR36"/>
    <mergeCell ref="BS36:BT36"/>
    <mergeCell ref="AW36:AX36"/>
    <mergeCell ref="AY36:AZ36"/>
    <mergeCell ref="BA36:BB36"/>
    <mergeCell ref="BC36:BD36"/>
    <mergeCell ref="BE36:BF36"/>
    <mergeCell ref="BG36:BH36"/>
    <mergeCell ref="BY35:CS35"/>
    <mergeCell ref="CT35:DD35"/>
    <mergeCell ref="DE35:DM35"/>
    <mergeCell ref="EG35:EX35"/>
    <mergeCell ref="A36:E36"/>
    <mergeCell ref="F36:L36"/>
    <mergeCell ref="M36:Q36"/>
    <mergeCell ref="R36:V36"/>
    <mergeCell ref="W36:AV36"/>
    <mergeCell ref="BM35:BN35"/>
    <mergeCell ref="BO35:BP35"/>
    <mergeCell ref="BQ35:BR35"/>
    <mergeCell ref="BS35:BT35"/>
    <mergeCell ref="BU35:BV35"/>
    <mergeCell ref="BW35:BX35"/>
    <mergeCell ref="BA35:BB35"/>
    <mergeCell ref="BC35:BD35"/>
    <mergeCell ref="BE35:BF35"/>
    <mergeCell ref="BG35:BH35"/>
    <mergeCell ref="BI35:BJ35"/>
    <mergeCell ref="BK35:BL35"/>
    <mergeCell ref="DY35:EF35"/>
    <mergeCell ref="DY36:EF36"/>
    <mergeCell ref="EG34:EX34"/>
    <mergeCell ref="A35:E35"/>
    <mergeCell ref="F35:L35"/>
    <mergeCell ref="M35:Q35"/>
    <mergeCell ref="R35:V35"/>
    <mergeCell ref="W35:AV35"/>
    <mergeCell ref="AW35:AX35"/>
    <mergeCell ref="AY35:AZ35"/>
    <mergeCell ref="BQ34:BR34"/>
    <mergeCell ref="BS34:BT34"/>
    <mergeCell ref="BU34:BV34"/>
    <mergeCell ref="BW34:BX34"/>
    <mergeCell ref="BY34:CS34"/>
    <mergeCell ref="CT34:DD34"/>
    <mergeCell ref="BE34:BF34"/>
    <mergeCell ref="BG34:BH34"/>
    <mergeCell ref="BI34:BJ34"/>
    <mergeCell ref="BK34:BL34"/>
    <mergeCell ref="BM34:BN34"/>
    <mergeCell ref="BO34:BP34"/>
    <mergeCell ref="DY34:EF34"/>
    <mergeCell ref="A34:E34"/>
    <mergeCell ref="F34:L34"/>
    <mergeCell ref="M34:Q34"/>
    <mergeCell ref="R34:V34"/>
    <mergeCell ref="W34:AV34"/>
    <mergeCell ref="AW34:AX34"/>
    <mergeCell ref="AY34:AZ34"/>
    <mergeCell ref="BA34:BB34"/>
    <mergeCell ref="BC34:BD34"/>
    <mergeCell ref="DE34:DM34"/>
    <mergeCell ref="EG33:EX33"/>
    <mergeCell ref="DY32:EF32"/>
    <mergeCell ref="DY33:EF33"/>
    <mergeCell ref="A32:E32"/>
    <mergeCell ref="F32:L32"/>
    <mergeCell ref="M32:Q32"/>
    <mergeCell ref="R32:V32"/>
    <mergeCell ref="W32:AV32"/>
    <mergeCell ref="AW32:AX32"/>
    <mergeCell ref="AY32:AZ32"/>
    <mergeCell ref="BU33:BV33"/>
    <mergeCell ref="BW33:BX33"/>
    <mergeCell ref="BY33:CS33"/>
    <mergeCell ref="CT33:DD33"/>
    <mergeCell ref="DE33:DM33"/>
    <mergeCell ref="BI33:BJ33"/>
    <mergeCell ref="BK33:BL33"/>
    <mergeCell ref="BM33:BN33"/>
    <mergeCell ref="BO33:BP33"/>
    <mergeCell ref="BQ33:BR33"/>
    <mergeCell ref="BS33:BT33"/>
    <mergeCell ref="AW33:AX33"/>
    <mergeCell ref="AY33:AZ33"/>
    <mergeCell ref="BA33:BB33"/>
    <mergeCell ref="BC33:BD33"/>
    <mergeCell ref="BE33:BF33"/>
    <mergeCell ref="BG33:BH33"/>
    <mergeCell ref="A33:E33"/>
    <mergeCell ref="F33:L33"/>
    <mergeCell ref="M33:Q33"/>
    <mergeCell ref="R33:V33"/>
    <mergeCell ref="W33:AV33"/>
    <mergeCell ref="BM32:BN32"/>
    <mergeCell ref="BO32:BP32"/>
    <mergeCell ref="BQ32:BR32"/>
    <mergeCell ref="BS32:BT32"/>
    <mergeCell ref="BU32:BV32"/>
    <mergeCell ref="BW32:BX32"/>
    <mergeCell ref="BA32:BB32"/>
    <mergeCell ref="BC32:BD32"/>
    <mergeCell ref="BE32:BF32"/>
    <mergeCell ref="BG32:BH32"/>
    <mergeCell ref="BI32:BJ32"/>
    <mergeCell ref="BK32:BL32"/>
    <mergeCell ref="BY32:CS32"/>
    <mergeCell ref="CT32:DD32"/>
    <mergeCell ref="EG30:EX30"/>
    <mergeCell ref="A31:E31"/>
    <mergeCell ref="F31:L31"/>
    <mergeCell ref="M31:Q31"/>
    <mergeCell ref="R31:V31"/>
    <mergeCell ref="W31:AV31"/>
    <mergeCell ref="AW31:AX31"/>
    <mergeCell ref="AY31:AZ31"/>
    <mergeCell ref="BA31:BB31"/>
    <mergeCell ref="BC31:BD31"/>
    <mergeCell ref="BU30:BV30"/>
    <mergeCell ref="BW30:BX30"/>
    <mergeCell ref="BY30:CS30"/>
    <mergeCell ref="CT30:DD30"/>
    <mergeCell ref="DE30:DM30"/>
    <mergeCell ref="BI30:BJ30"/>
    <mergeCell ref="BK30:BL30"/>
    <mergeCell ref="BM30:BN30"/>
    <mergeCell ref="DE32:DM32"/>
    <mergeCell ref="EG32:EX32"/>
    <mergeCell ref="BO30:BP30"/>
    <mergeCell ref="BQ30:BR30"/>
    <mergeCell ref="BS30:BT30"/>
    <mergeCell ref="AW30:AX30"/>
    <mergeCell ref="AY30:AZ30"/>
    <mergeCell ref="BA30:BB30"/>
    <mergeCell ref="BC30:BD30"/>
    <mergeCell ref="BE30:BF30"/>
    <mergeCell ref="BG30:BH30"/>
    <mergeCell ref="DE31:DM31"/>
    <mergeCell ref="EG31:EX31"/>
    <mergeCell ref="DN30:DX30"/>
    <mergeCell ref="DY31:EF31"/>
    <mergeCell ref="DY30:EF30"/>
    <mergeCell ref="A30:E30"/>
    <mergeCell ref="F30:L30"/>
    <mergeCell ref="M30:Q30"/>
    <mergeCell ref="R30:V30"/>
    <mergeCell ref="W30:AV30"/>
    <mergeCell ref="BQ31:BR31"/>
    <mergeCell ref="BS31:BT31"/>
    <mergeCell ref="BU31:BV31"/>
    <mergeCell ref="BW31:BX31"/>
    <mergeCell ref="BY31:CS31"/>
    <mergeCell ref="CT31:DD31"/>
    <mergeCell ref="BE31:BF31"/>
    <mergeCell ref="BG31:BH31"/>
    <mergeCell ref="BI31:BJ31"/>
    <mergeCell ref="BK31:BL31"/>
    <mergeCell ref="BM31:BN31"/>
    <mergeCell ref="BO31:BP31"/>
    <mergeCell ref="BM29:BN29"/>
    <mergeCell ref="BO29:BP29"/>
    <mergeCell ref="BQ29:BR29"/>
    <mergeCell ref="BS29:BT29"/>
    <mergeCell ref="BU29:BV29"/>
    <mergeCell ref="BW29:BX29"/>
    <mergeCell ref="BA29:BB29"/>
    <mergeCell ref="BC29:BD29"/>
    <mergeCell ref="BE29:BF29"/>
    <mergeCell ref="BG29:BH29"/>
    <mergeCell ref="BI29:BJ29"/>
    <mergeCell ref="BK29:BL29"/>
    <mergeCell ref="EG28:EX28"/>
    <mergeCell ref="A29:E29"/>
    <mergeCell ref="F29:L29"/>
    <mergeCell ref="M29:Q29"/>
    <mergeCell ref="R29:V29"/>
    <mergeCell ref="W29:AV29"/>
    <mergeCell ref="AW29:AX29"/>
    <mergeCell ref="AY29:AZ29"/>
    <mergeCell ref="BQ28:BR28"/>
    <mergeCell ref="BS28:BT28"/>
    <mergeCell ref="BU28:BV28"/>
    <mergeCell ref="BW28:BX28"/>
    <mergeCell ref="BY28:CS28"/>
    <mergeCell ref="CT28:DD28"/>
    <mergeCell ref="BE28:BF28"/>
    <mergeCell ref="BG28:BH28"/>
    <mergeCell ref="BI28:BJ28"/>
    <mergeCell ref="BK28:BL28"/>
    <mergeCell ref="BM28:BN28"/>
    <mergeCell ref="BY29:CS29"/>
    <mergeCell ref="CT29:DD29"/>
    <mergeCell ref="DE29:DM29"/>
    <mergeCell ref="EG29:EX29"/>
    <mergeCell ref="DN29:DX29"/>
    <mergeCell ref="DY28:EF28"/>
    <mergeCell ref="DY29:EF29"/>
    <mergeCell ref="A28:E28"/>
    <mergeCell ref="F28:L28"/>
    <mergeCell ref="M28:Q28"/>
    <mergeCell ref="R28:V28"/>
    <mergeCell ref="W28:AV28"/>
    <mergeCell ref="AW28:AX28"/>
    <mergeCell ref="AY28:AZ28"/>
    <mergeCell ref="BA28:BB28"/>
    <mergeCell ref="BC28:BD28"/>
    <mergeCell ref="DE28:DM28"/>
    <mergeCell ref="BW27:BX27"/>
    <mergeCell ref="BY27:CS27"/>
    <mergeCell ref="CT27:DD27"/>
    <mergeCell ref="DE27:DM27"/>
    <mergeCell ref="BI27:BJ27"/>
    <mergeCell ref="BK27:BL27"/>
    <mergeCell ref="BM27:BN27"/>
    <mergeCell ref="BO27:BP27"/>
    <mergeCell ref="BQ27:BR27"/>
    <mergeCell ref="BS27:BT27"/>
    <mergeCell ref="AW27:AX27"/>
    <mergeCell ref="AY27:AZ27"/>
    <mergeCell ref="BA27:BB27"/>
    <mergeCell ref="BC27:BD27"/>
    <mergeCell ref="BE27:BF27"/>
    <mergeCell ref="BG27:BH27"/>
    <mergeCell ref="BO28:BP28"/>
    <mergeCell ref="DE26:DM26"/>
    <mergeCell ref="EG26:EX26"/>
    <mergeCell ref="A27:E27"/>
    <mergeCell ref="F27:L27"/>
    <mergeCell ref="M27:Q27"/>
    <mergeCell ref="R27:V27"/>
    <mergeCell ref="W27:AV27"/>
    <mergeCell ref="BM26:BN26"/>
    <mergeCell ref="BO26:BP26"/>
    <mergeCell ref="BQ26:BR26"/>
    <mergeCell ref="BS26:BT26"/>
    <mergeCell ref="BU26:BV26"/>
    <mergeCell ref="BW26:BX26"/>
    <mergeCell ref="BA26:BB26"/>
    <mergeCell ref="BC26:BD26"/>
    <mergeCell ref="BE26:BF26"/>
    <mergeCell ref="BG26:BH26"/>
    <mergeCell ref="BI26:BJ26"/>
    <mergeCell ref="BK26:BL26"/>
    <mergeCell ref="EG27:EX27"/>
    <mergeCell ref="DY26:EF26"/>
    <mergeCell ref="DY27:EF27"/>
    <mergeCell ref="A26:E26"/>
    <mergeCell ref="F26:L26"/>
    <mergeCell ref="M26:Q26"/>
    <mergeCell ref="R26:V26"/>
    <mergeCell ref="W26:AV26"/>
    <mergeCell ref="AW26:AX26"/>
    <mergeCell ref="AY26:AZ26"/>
    <mergeCell ref="BY26:CS26"/>
    <mergeCell ref="CT26:DD26"/>
    <mergeCell ref="BU27:BV27"/>
    <mergeCell ref="EG24:EX24"/>
    <mergeCell ref="A25:E25"/>
    <mergeCell ref="F25:L25"/>
    <mergeCell ref="M25:Q25"/>
    <mergeCell ref="R25:V25"/>
    <mergeCell ref="W25:AV25"/>
    <mergeCell ref="AW25:AX25"/>
    <mergeCell ref="AY25:AZ25"/>
    <mergeCell ref="BA25:BB25"/>
    <mergeCell ref="BC25:BD25"/>
    <mergeCell ref="BU24:BV24"/>
    <mergeCell ref="BW24:BX24"/>
    <mergeCell ref="BY24:CS24"/>
    <mergeCell ref="CT24:DD24"/>
    <mergeCell ref="DE24:DM24"/>
    <mergeCell ref="BI24:BJ24"/>
    <mergeCell ref="BK24:BL24"/>
    <mergeCell ref="BM24:BN24"/>
    <mergeCell ref="BO24:BP24"/>
    <mergeCell ref="BQ24:BR24"/>
    <mergeCell ref="BS24:BT24"/>
    <mergeCell ref="AW24:AX24"/>
    <mergeCell ref="AY24:AZ24"/>
    <mergeCell ref="BA24:BB24"/>
    <mergeCell ref="BC24:BD24"/>
    <mergeCell ref="BE24:BF24"/>
    <mergeCell ref="BG24:BH24"/>
    <mergeCell ref="DE25:DM25"/>
    <mergeCell ref="EG25:EX25"/>
    <mergeCell ref="DN24:DX24"/>
    <mergeCell ref="DY25:EF25"/>
    <mergeCell ref="A24:E24"/>
    <mergeCell ref="F24:L24"/>
    <mergeCell ref="M24:Q24"/>
    <mergeCell ref="R24:V24"/>
    <mergeCell ref="W24:AV24"/>
    <mergeCell ref="BQ25:BR25"/>
    <mergeCell ref="BS25:BT25"/>
    <mergeCell ref="BU25:BV25"/>
    <mergeCell ref="BW25:BX25"/>
    <mergeCell ref="BY25:CS25"/>
    <mergeCell ref="CT25:DD25"/>
    <mergeCell ref="BE25:BF25"/>
    <mergeCell ref="BG25:BH25"/>
    <mergeCell ref="BI25:BJ25"/>
    <mergeCell ref="BK25:BL25"/>
    <mergeCell ref="BM25:BN25"/>
    <mergeCell ref="BO25:BP25"/>
    <mergeCell ref="BM23:BN23"/>
    <mergeCell ref="BO23:BP23"/>
    <mergeCell ref="BQ23:BR23"/>
    <mergeCell ref="BS23:BT23"/>
    <mergeCell ref="BU23:BV23"/>
    <mergeCell ref="BW23:BX23"/>
    <mergeCell ref="BA23:BB23"/>
    <mergeCell ref="BC23:BD23"/>
    <mergeCell ref="BE23:BF23"/>
    <mergeCell ref="BG23:BH23"/>
    <mergeCell ref="BI23:BJ23"/>
    <mergeCell ref="BK23:BL23"/>
    <mergeCell ref="EG22:EX22"/>
    <mergeCell ref="A23:E23"/>
    <mergeCell ref="F23:L23"/>
    <mergeCell ref="M23:Q23"/>
    <mergeCell ref="R23:V23"/>
    <mergeCell ref="W23:AV23"/>
    <mergeCell ref="AW23:AX23"/>
    <mergeCell ref="AY23:AZ23"/>
    <mergeCell ref="BQ22:BR22"/>
    <mergeCell ref="BS22:BT22"/>
    <mergeCell ref="BU22:BV22"/>
    <mergeCell ref="BW22:BX22"/>
    <mergeCell ref="BY22:CS22"/>
    <mergeCell ref="CT22:DD22"/>
    <mergeCell ref="BE22:BF22"/>
    <mergeCell ref="BG22:BH22"/>
    <mergeCell ref="BI22:BJ22"/>
    <mergeCell ref="BK22:BL22"/>
    <mergeCell ref="BM22:BN22"/>
    <mergeCell ref="BO22:BP22"/>
    <mergeCell ref="BY23:CS23"/>
    <mergeCell ref="CT23:DD23"/>
    <mergeCell ref="DE23:DM23"/>
    <mergeCell ref="EG23:EX23"/>
    <mergeCell ref="DN22:DX22"/>
    <mergeCell ref="DN23:DX23"/>
    <mergeCell ref="A22:E22"/>
    <mergeCell ref="F22:L22"/>
    <mergeCell ref="M22:Q22"/>
    <mergeCell ref="R22:V22"/>
    <mergeCell ref="W22:AV22"/>
    <mergeCell ref="AW22:AX22"/>
    <mergeCell ref="AY22:AZ22"/>
    <mergeCell ref="BA22:BB22"/>
    <mergeCell ref="BC22:BD22"/>
    <mergeCell ref="BU21:BV21"/>
    <mergeCell ref="BW21:BX21"/>
    <mergeCell ref="BY21:CS21"/>
    <mergeCell ref="CT21:DD21"/>
    <mergeCell ref="DE21:DM21"/>
    <mergeCell ref="BI21:BJ21"/>
    <mergeCell ref="BK21:BL21"/>
    <mergeCell ref="BM21:BN21"/>
    <mergeCell ref="BO21:BP21"/>
    <mergeCell ref="BQ21:BR21"/>
    <mergeCell ref="BS21:BT21"/>
    <mergeCell ref="AW21:AX21"/>
    <mergeCell ref="AY21:AZ21"/>
    <mergeCell ref="BA21:BB21"/>
    <mergeCell ref="BC21:BD21"/>
    <mergeCell ref="BE21:BF21"/>
    <mergeCell ref="BG21:BH21"/>
    <mergeCell ref="DE22:DM22"/>
    <mergeCell ref="DE20:DM20"/>
    <mergeCell ref="EG20:EX20"/>
    <mergeCell ref="A21:E21"/>
    <mergeCell ref="F21:L21"/>
    <mergeCell ref="M21:Q21"/>
    <mergeCell ref="R21:V21"/>
    <mergeCell ref="W21:AV21"/>
    <mergeCell ref="BM20:BN20"/>
    <mergeCell ref="BO20:BP20"/>
    <mergeCell ref="BQ20:BR20"/>
    <mergeCell ref="BS20:BT20"/>
    <mergeCell ref="BU20:BV20"/>
    <mergeCell ref="BW20:BX20"/>
    <mergeCell ref="BA20:BB20"/>
    <mergeCell ref="BC20:BD20"/>
    <mergeCell ref="BE20:BF20"/>
    <mergeCell ref="BG20:BH20"/>
    <mergeCell ref="BI20:BJ20"/>
    <mergeCell ref="BK20:BL20"/>
    <mergeCell ref="EG21:EX21"/>
    <mergeCell ref="DN20:DX20"/>
    <mergeCell ref="DN21:DX21"/>
    <mergeCell ref="A20:E20"/>
    <mergeCell ref="F20:L20"/>
    <mergeCell ref="M20:Q20"/>
    <mergeCell ref="R20:V20"/>
    <mergeCell ref="W20:AV20"/>
    <mergeCell ref="AW20:AX20"/>
    <mergeCell ref="AY20:AZ20"/>
    <mergeCell ref="BY20:CS20"/>
    <mergeCell ref="CT20:DD20"/>
    <mergeCell ref="EG18:EX18"/>
    <mergeCell ref="A19:E19"/>
    <mergeCell ref="F19:L19"/>
    <mergeCell ref="M19:Q19"/>
    <mergeCell ref="R19:V19"/>
    <mergeCell ref="W19:AV19"/>
    <mergeCell ref="AW19:AX19"/>
    <mergeCell ref="AY19:AZ19"/>
    <mergeCell ref="BA19:BB19"/>
    <mergeCell ref="BC19:BD19"/>
    <mergeCell ref="BU18:BV18"/>
    <mergeCell ref="BW18:BX18"/>
    <mergeCell ref="BY18:CS18"/>
    <mergeCell ref="CT18:DD18"/>
    <mergeCell ref="DE18:DM18"/>
    <mergeCell ref="BI18:BJ18"/>
    <mergeCell ref="BK18:BL18"/>
    <mergeCell ref="BM18:BN18"/>
    <mergeCell ref="BO18:BP18"/>
    <mergeCell ref="BQ18:BR18"/>
    <mergeCell ref="BS18:BT18"/>
    <mergeCell ref="AW18:AX18"/>
    <mergeCell ref="AY18:AZ18"/>
    <mergeCell ref="BA18:BB18"/>
    <mergeCell ref="BC18:BD18"/>
    <mergeCell ref="BE18:BF18"/>
    <mergeCell ref="BG18:BH18"/>
    <mergeCell ref="DE19:DM19"/>
    <mergeCell ref="EG19:EX19"/>
    <mergeCell ref="DN19:DX19"/>
    <mergeCell ref="DN18:DX18"/>
    <mergeCell ref="DY18:EF18"/>
    <mergeCell ref="A18:E18"/>
    <mergeCell ref="F18:L18"/>
    <mergeCell ref="M18:Q18"/>
    <mergeCell ref="R18:V18"/>
    <mergeCell ref="W18:AV18"/>
    <mergeCell ref="BQ19:BR19"/>
    <mergeCell ref="BS19:BT19"/>
    <mergeCell ref="BU19:BV19"/>
    <mergeCell ref="BW19:BX19"/>
    <mergeCell ref="BY19:CS19"/>
    <mergeCell ref="CT19:DD19"/>
    <mergeCell ref="BE19:BF19"/>
    <mergeCell ref="BG19:BH19"/>
    <mergeCell ref="BI19:BJ19"/>
    <mergeCell ref="BK19:BL19"/>
    <mergeCell ref="BM19:BN19"/>
    <mergeCell ref="BO19:BP19"/>
    <mergeCell ref="R17:V17"/>
    <mergeCell ref="W17:AV17"/>
    <mergeCell ref="AW17:AX17"/>
    <mergeCell ref="AY17:AZ17"/>
    <mergeCell ref="BQ16:BR16"/>
    <mergeCell ref="BS16:BT16"/>
    <mergeCell ref="BU16:BV16"/>
    <mergeCell ref="BW16:BX16"/>
    <mergeCell ref="BY16:CS16"/>
    <mergeCell ref="CT16:DD16"/>
    <mergeCell ref="BE16:BF16"/>
    <mergeCell ref="BG16:BH16"/>
    <mergeCell ref="BI16:BJ16"/>
    <mergeCell ref="BK16:BL16"/>
    <mergeCell ref="BM16:BN16"/>
    <mergeCell ref="BO16:BP16"/>
    <mergeCell ref="BY17:CS17"/>
    <mergeCell ref="CT17:DD17"/>
    <mergeCell ref="DE17:DM17"/>
    <mergeCell ref="EG17:EX17"/>
    <mergeCell ref="DN16:DX16"/>
    <mergeCell ref="DN17:DX17"/>
    <mergeCell ref="DY16:EF16"/>
    <mergeCell ref="DY17:EF17"/>
    <mergeCell ref="A16:E16"/>
    <mergeCell ref="F16:L16"/>
    <mergeCell ref="M16:Q16"/>
    <mergeCell ref="R16:V16"/>
    <mergeCell ref="W16:AV16"/>
    <mergeCell ref="AW16:AX16"/>
    <mergeCell ref="AY16:AZ16"/>
    <mergeCell ref="BA16:BB16"/>
    <mergeCell ref="BC16:BD16"/>
    <mergeCell ref="DE16:DM16"/>
    <mergeCell ref="BM17:BN17"/>
    <mergeCell ref="BO17:BP17"/>
    <mergeCell ref="BQ17:BR17"/>
    <mergeCell ref="BS17:BT17"/>
    <mergeCell ref="BU17:BV17"/>
    <mergeCell ref="BW17:BX17"/>
    <mergeCell ref="BA17:BB17"/>
    <mergeCell ref="BC17:BD17"/>
    <mergeCell ref="BE17:BF17"/>
    <mergeCell ref="BG17:BH17"/>
    <mergeCell ref="BI17:BJ17"/>
    <mergeCell ref="BK17:BL17"/>
    <mergeCell ref="EG16:EX16"/>
    <mergeCell ref="A17:E17"/>
    <mergeCell ref="F17:L17"/>
    <mergeCell ref="M17:Q17"/>
    <mergeCell ref="BU15:BV15"/>
    <mergeCell ref="BW15:BX15"/>
    <mergeCell ref="BY15:CS15"/>
    <mergeCell ref="CT15:DD15"/>
    <mergeCell ref="DE15:DM15"/>
    <mergeCell ref="BI15:BJ15"/>
    <mergeCell ref="BK15:BL15"/>
    <mergeCell ref="BM15:BN15"/>
    <mergeCell ref="BO15:BP15"/>
    <mergeCell ref="BQ15:BR15"/>
    <mergeCell ref="BS15:BT15"/>
    <mergeCell ref="AW15:AX15"/>
    <mergeCell ref="AY15:AZ15"/>
    <mergeCell ref="BA15:BB15"/>
    <mergeCell ref="BC15:BD15"/>
    <mergeCell ref="BE15:BF15"/>
    <mergeCell ref="BG15:BH15"/>
    <mergeCell ref="BY14:CS14"/>
    <mergeCell ref="CT14:DD14"/>
    <mergeCell ref="DE14:DM14"/>
    <mergeCell ref="EG14:EX14"/>
    <mergeCell ref="A15:E15"/>
    <mergeCell ref="F15:L15"/>
    <mergeCell ref="M15:Q15"/>
    <mergeCell ref="R15:V15"/>
    <mergeCell ref="W15:AV15"/>
    <mergeCell ref="DT10:EA10"/>
    <mergeCell ref="EE10:EK10"/>
    <mergeCell ref="BI12:BM12"/>
    <mergeCell ref="CD12:CH12"/>
    <mergeCell ref="A14:E14"/>
    <mergeCell ref="F14:L14"/>
    <mergeCell ref="M14:Q14"/>
    <mergeCell ref="R14:V14"/>
    <mergeCell ref="W14:AV14"/>
    <mergeCell ref="AW14:BX14"/>
    <mergeCell ref="EG15:EX15"/>
    <mergeCell ref="DN14:DX14"/>
    <mergeCell ref="DY14:EF14"/>
    <mergeCell ref="DN15:DX15"/>
    <mergeCell ref="DY15:EF15"/>
    <mergeCell ref="DG12:DR12"/>
    <mergeCell ref="EJ12:EW12"/>
    <mergeCell ref="S10:U10"/>
    <mergeCell ref="V10:X10"/>
    <mergeCell ref="Y10:AA10"/>
    <mergeCell ref="AB10:AD10"/>
    <mergeCell ref="AE10:AG10"/>
    <mergeCell ref="AH10:AJ10"/>
    <mergeCell ref="CX10:DD10"/>
    <mergeCell ref="BU8:BW8"/>
    <mergeCell ref="BX8:BZ8"/>
    <mergeCell ref="CA8:CC8"/>
    <mergeCell ref="CD8:CF8"/>
    <mergeCell ref="CG8:CI8"/>
    <mergeCell ref="CJ8:CL8"/>
    <mergeCell ref="EQ4:ET4"/>
    <mergeCell ref="EU4:EV4"/>
    <mergeCell ref="EF5:EG5"/>
    <mergeCell ref="CW6:DE6"/>
    <mergeCell ref="EB6:EH6"/>
    <mergeCell ref="EI6:EJ6"/>
    <mergeCell ref="EK6:EN6"/>
    <mergeCell ref="EO6:EP6"/>
    <mergeCell ref="EQ6:ET6"/>
    <mergeCell ref="EU6:EV6"/>
    <mergeCell ref="CB4:CD5"/>
    <mergeCell ref="CE4:CG5"/>
    <mergeCell ref="EB4:EH4"/>
    <mergeCell ref="EI4:EJ4"/>
    <mergeCell ref="EK4:EN4"/>
    <mergeCell ref="EO4:EP4"/>
    <mergeCell ref="CW8:DE8"/>
    <mergeCell ref="BJ4:BL5"/>
    <mergeCell ref="BM4:BO5"/>
    <mergeCell ref="BP4:BR5"/>
    <mergeCell ref="BS4:BU5"/>
    <mergeCell ref="BV4:BX5"/>
    <mergeCell ref="BY4:CA5"/>
    <mergeCell ref="AR4:AT5"/>
    <mergeCell ref="AU4:AW5"/>
    <mergeCell ref="AX4:AZ5"/>
    <mergeCell ref="BA4:BC5"/>
    <mergeCell ref="BD4:BF5"/>
    <mergeCell ref="BG4:BI5"/>
    <mergeCell ref="Z4:AB5"/>
    <mergeCell ref="AC4:AE5"/>
    <mergeCell ref="AF4:AH5"/>
    <mergeCell ref="AI4:AK5"/>
    <mergeCell ref="AL4:AN5"/>
    <mergeCell ref="AO4:AQ5"/>
  </mergeCells>
  <phoneticPr fontId="16"/>
  <conditionalFormatting sqref="A15:E15">
    <cfRule type="expression" dxfId="2" priority="3">
      <formula>ISTEXT(A15)</formula>
    </cfRule>
  </conditionalFormatting>
  <conditionalFormatting sqref="A16:E36">
    <cfRule type="expression" dxfId="1" priority="2">
      <formula>ISTEXT(A16)</formula>
    </cfRule>
  </conditionalFormatting>
  <conditionalFormatting sqref="A53:E64">
    <cfRule type="expression" dxfId="0" priority="1">
      <formula>ISTEXT(A53)</formula>
    </cfRule>
  </conditionalFormatting>
  <printOptions horizontalCentered="1" verticalCentered="1"/>
  <pageMargins left="0.15748031496062992" right="0.15748031496062992" top="0.15748031496062992" bottom="0" header="0.51181102362204722" footer="0.23622047244094491"/>
  <pageSetup paperSize="9" fitToHeight="0" orientation="landscape" horizontalDpi="300" verticalDpi="300" r:id="rId1"/>
  <headerFooter alignWithMargins="0"/>
  <rowBreaks count="1" manualBreakCount="1">
    <brk id="38" max="16383" man="1"/>
  </rowBreaks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各種設定!$D$11:$D$16</xm:f>
          </x14:formula1>
          <xm:sqref>EE10:EK10</xm:sqref>
        </x14:dataValidation>
        <x14:dataValidation type="list" allowBlank="1" showInputMessage="1" showErrorMessage="1">
          <x14:formula1>
            <xm:f>各種設定!$D$6:$D$10</xm:f>
          </x14:formula1>
          <xm:sqref>CX10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9</vt:i4>
      </vt:variant>
    </vt:vector>
  </HeadingPairs>
  <TitlesOfParts>
    <vt:vector size="36" baseType="lpstr">
      <vt:lpstr>Ver履歴</vt:lpstr>
      <vt:lpstr>各種設定</vt:lpstr>
      <vt:lpstr>コースレコード</vt:lpstr>
      <vt:lpstr>公式予選（TT）1Gr-結果表（貼付）</vt:lpstr>
      <vt:lpstr>公式予選（TT）1Gr-結果表（印刷）</vt:lpstr>
      <vt:lpstr>JAF提出用（1Gr予選）</vt:lpstr>
      <vt:lpstr>公式予選（TT）2Gr-結果表（貼付）</vt:lpstr>
      <vt:lpstr>公式予選（TT）2Gr-結果表（印刷）</vt:lpstr>
      <vt:lpstr>JAF提出用（BGr予選）</vt:lpstr>
      <vt:lpstr>公式予選（TT）1Gr-結果表・グリッド用（貼付）</vt:lpstr>
      <vt:lpstr>予選ヒート1Gr-グリッド表（印刷）</vt:lpstr>
      <vt:lpstr>公式予選（TT）2Gr-結果表・グリッド用（貼付）</vt:lpstr>
      <vt:lpstr>予選ヒートBGr-グリッド表（印刷）</vt:lpstr>
      <vt:lpstr>予選ヒート1Gr-レース結果表（貼付）</vt:lpstr>
      <vt:lpstr>予選ヒート1Gr-レース結果表（印刷）</vt:lpstr>
      <vt:lpstr>予選ヒート2Gr-レース結果表（貼付）</vt:lpstr>
      <vt:lpstr>予選ヒート2Gr-レース結果表（印刷）</vt:lpstr>
      <vt:lpstr>予選ヒート2nd-レース結果表・グリッド用（作業用）</vt:lpstr>
      <vt:lpstr>予選ヒート2nd-レース結果表・グリッド用（整列）</vt:lpstr>
      <vt:lpstr>2ndヒート - グリッド表（印刷）</vt:lpstr>
      <vt:lpstr>2ndヒート - レース結果（貼付）</vt:lpstr>
      <vt:lpstr>2ndヒート - レース暫定結果表（印刷）</vt:lpstr>
      <vt:lpstr>決勝ヒート - グリッド表（印刷）</vt:lpstr>
      <vt:lpstr>決勝ヒート - レース結果（貼付）</vt:lpstr>
      <vt:lpstr>決勝ヒート - レース暫定結果表（印刷）</vt:lpstr>
      <vt:lpstr>決勝ヒート - レース正式結果表（印刷）</vt:lpstr>
      <vt:lpstr>JAF提出用（決勝）</vt:lpstr>
      <vt:lpstr>'2ndヒート - レース暫定結果表（印刷）'!Print_Area</vt:lpstr>
      <vt:lpstr>'決勝ヒート - レース暫定結果表（印刷）'!Print_Area</vt:lpstr>
      <vt:lpstr>'決勝ヒート - レース正式結果表（印刷）'!Print_Area</vt:lpstr>
      <vt:lpstr>'公式予選（TT）1Gr-結果表（印刷）'!Print_Area</vt:lpstr>
      <vt:lpstr>'公式予選（TT）2Gr-結果表（印刷）'!Print_Area</vt:lpstr>
      <vt:lpstr>'予選ヒート1Gr-グリッド表（印刷）'!Print_Area</vt:lpstr>
      <vt:lpstr>'予選ヒート1Gr-レース結果表（印刷）'!Print_Area</vt:lpstr>
      <vt:lpstr>'予選ヒート2Gr-レース結果表（印刷）'!Print_Area</vt:lpstr>
      <vt:lpstr>'予選ヒートBGr-グリッド表（印刷）'!Print_Area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隆文</dc:creator>
  <cp:lastModifiedBy>SKS02</cp:lastModifiedBy>
  <cp:lastPrinted>2022-12-11T03:09:54Z</cp:lastPrinted>
  <dcterms:created xsi:type="dcterms:W3CDTF">2022-04-26T01:48:21Z</dcterms:created>
  <dcterms:modified xsi:type="dcterms:W3CDTF">2022-12-11T04:50:05Z</dcterms:modified>
</cp:coreProperties>
</file>